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15"/>
  <workbookPr/>
  <mc:AlternateContent xmlns:mc="http://schemas.openxmlformats.org/markup-compatibility/2006">
    <mc:Choice Requires="x15">
      <x15ac:absPath xmlns:x15ac="http://schemas.microsoft.com/office/spreadsheetml/2010/11/ac" url="https://cwp.sharepoint.com/projects/Documents/R-14-002/Final Project Deliverables/Final for OWL/"/>
    </mc:Choice>
  </mc:AlternateContent>
  <xr:revisionPtr revIDLastSave="0" documentId="8_{B13AD15E-E2C5-4CF0-BBA0-DC20CE1644BD}" xr6:coauthVersionLast="43" xr6:coauthVersionMax="43" xr10:uidLastSave="{00000000-0000-0000-0000-000000000000}"/>
  <bookViews>
    <workbookView xWindow="0" yWindow="0" windowWidth="23040" windowHeight="8832" firstSheet="3" activeTab="3" xr2:uid="{00000000-000D-0000-FFFF-FFFF00000000}"/>
  </bookViews>
  <sheets>
    <sheet name="Cover" sheetId="10" r:id="rId1"/>
    <sheet name="Instructions" sheetId="1" r:id="rId2"/>
    <sheet name="Climate Zone Map" sheetId="7" r:id="rId3"/>
    <sheet name="Lookup Tables" sheetId="5" r:id="rId4"/>
    <sheet name="Credit Calculator" sheetId="3" r:id="rId5"/>
    <sheet name="Lookups(background)(hide)" sheetId="9" state="hidden" r:id="rId6"/>
  </sheets>
  <definedNames>
    <definedName name="HSGs1">HSG[Hydrologic Soil Group (HSG)]</definedName>
    <definedName name="Land_Uses1">Land_Use[Land Use]</definedName>
    <definedName name="NumTrees">'Credit Calculator'!$C$28</definedName>
    <definedName name="runoff">Table710[TP Reduction (lbs/yr)]</definedName>
    <definedName name="Tree_Types1">Tree_Type[Tree Type]</definedName>
    <definedName name="Zone1">Zones[Zone]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9" l="1"/>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I25" i="5"/>
  <c r="H25" i="5"/>
  <c r="G25" i="5"/>
  <c r="I24" i="5"/>
  <c r="H24" i="5"/>
  <c r="G24" i="5"/>
  <c r="I23" i="5"/>
  <c r="H23" i="5"/>
  <c r="G23" i="5"/>
  <c r="I22" i="5"/>
  <c r="H22" i="5"/>
  <c r="G22" i="5"/>
  <c r="I21" i="5"/>
  <c r="H21" i="5"/>
  <c r="G21" i="5"/>
  <c r="I20" i="5"/>
  <c r="H20" i="5"/>
  <c r="G20" i="5"/>
  <c r="I11" i="5"/>
  <c r="H11" i="5"/>
  <c r="C11" i="5"/>
  <c r="I15" i="5"/>
  <c r="H15" i="5"/>
  <c r="G15" i="5"/>
  <c r="I14" i="5"/>
  <c r="H14" i="5"/>
  <c r="G14" i="5"/>
  <c r="I13" i="5"/>
  <c r="H13" i="5"/>
  <c r="G13" i="5"/>
  <c r="I12" i="5"/>
  <c r="H12" i="5"/>
  <c r="G12" i="5"/>
  <c r="G11" i="5"/>
  <c r="I10" i="5"/>
  <c r="H10" i="5"/>
  <c r="G10" i="5"/>
  <c r="C15" i="5"/>
  <c r="B15" i="5"/>
  <c r="D14" i="5"/>
  <c r="C14" i="5"/>
  <c r="B14" i="5"/>
  <c r="D13" i="5"/>
  <c r="C13" i="5"/>
  <c r="B13" i="5"/>
  <c r="D12" i="5"/>
  <c r="C12" i="5"/>
  <c r="B12" i="5"/>
  <c r="D35" i="5"/>
  <c r="C35" i="5"/>
  <c r="B35" i="5"/>
  <c r="D34" i="5"/>
  <c r="C34" i="5"/>
  <c r="B34" i="5"/>
  <c r="D33" i="5"/>
  <c r="C33" i="5"/>
  <c r="B33" i="5"/>
  <c r="D32" i="5"/>
  <c r="C32" i="5"/>
  <c r="B32" i="5"/>
  <c r="D31" i="5"/>
  <c r="C31" i="5"/>
  <c r="B31" i="5"/>
  <c r="D30" i="5"/>
  <c r="C30" i="5"/>
  <c r="B30" i="5"/>
  <c r="D25" i="5"/>
  <c r="I35" i="5"/>
  <c r="C25" i="5"/>
  <c r="H35" i="5"/>
  <c r="B25" i="5"/>
  <c r="G35" i="5"/>
  <c r="D24" i="5"/>
  <c r="I34" i="5"/>
  <c r="C24" i="5"/>
  <c r="H34" i="5"/>
  <c r="B24" i="5"/>
  <c r="G34" i="5"/>
  <c r="D23" i="5"/>
  <c r="I33" i="5"/>
  <c r="C23" i="5"/>
  <c r="H33" i="5"/>
  <c r="B23" i="5"/>
  <c r="G33" i="5"/>
  <c r="D22" i="5"/>
  <c r="I32" i="5"/>
  <c r="C22" i="5"/>
  <c r="H32" i="5"/>
  <c r="B22" i="5"/>
  <c r="G32" i="5"/>
  <c r="D21" i="5"/>
  <c r="I31" i="5"/>
  <c r="C21" i="5"/>
  <c r="H31" i="5"/>
  <c r="B21" i="5"/>
  <c r="G31" i="5"/>
  <c r="D20" i="5"/>
  <c r="I30" i="5"/>
  <c r="C20" i="5"/>
  <c r="H30" i="5"/>
  <c r="B20" i="5"/>
  <c r="G30" i="5"/>
  <c r="B11" i="5"/>
  <c r="D10" i="5"/>
  <c r="C10" i="5"/>
  <c r="B10" i="5"/>
  <c r="D15" i="5"/>
  <c r="D11" i="5"/>
  <c r="C25" i="3"/>
  <c r="G32" i="3"/>
  <c r="I17" i="3"/>
  <c r="F32" i="3"/>
  <c r="E32" i="3"/>
  <c r="D32" i="3"/>
  <c r="C32" i="3"/>
</calcChain>
</file>

<file path=xl/sharedStrings.xml><?xml version="1.0" encoding="utf-8"?>
<sst xmlns="http://schemas.openxmlformats.org/spreadsheetml/2006/main" count="274" uniqueCount="81">
  <si>
    <t>Pacific_Northwest</t>
  </si>
  <si>
    <t>Broadleaf Deciduous large (BDL)</t>
  </si>
  <si>
    <t>Load Reduction (lb/year)</t>
  </si>
  <si>
    <t>Coniferous Evergreen large (CEL)</t>
  </si>
  <si>
    <t>Soil Type/Land Cover</t>
  </si>
  <si>
    <t>TN</t>
  </si>
  <si>
    <t>TP</t>
  </si>
  <si>
    <t>TSS</t>
  </si>
  <si>
    <t>HSG-A, pervious</t>
  </si>
  <si>
    <t xml:space="preserve">HSG-B, pervious </t>
  </si>
  <si>
    <t>HSG-C, pervious</t>
  </si>
  <si>
    <t>HSG-D, pervious</t>
  </si>
  <si>
    <t>Unknown soil type, pervious</t>
  </si>
  <si>
    <t>Impervious cover</t>
  </si>
  <si>
    <t>Broadleaf Deciduous medium (BDM)</t>
  </si>
  <si>
    <t>Coniferous Evergreen small (CES)</t>
  </si>
  <si>
    <t>Broadleaf Deciduous small (BDS)</t>
  </si>
  <si>
    <t>Unknown Tree Type</t>
  </si>
  <si>
    <t>STEP 1</t>
  </si>
  <si>
    <t>Select Climate Zone:</t>
  </si>
  <si>
    <t>California_Coast_and_Interior</t>
  </si>
  <si>
    <t>We can hide these columns</t>
  </si>
  <si>
    <t>STEP 2</t>
  </si>
  <si>
    <t>Select Soil Type:</t>
  </si>
  <si>
    <t>HSG D</t>
  </si>
  <si>
    <t>STEP 3</t>
  </si>
  <si>
    <t>Select Land Cover:</t>
  </si>
  <si>
    <t>Default TN Concentration (mg/L)</t>
  </si>
  <si>
    <t>Default TP Concentration (mg/L)</t>
  </si>
  <si>
    <t>Default TSS Concentration (mg/L)</t>
  </si>
  <si>
    <t>Pervious</t>
  </si>
  <si>
    <t>User-Defined TN Concentration (mg/L)</t>
  </si>
  <si>
    <t>User-Defined TP Concentration (mg/L)</t>
  </si>
  <si>
    <t>User-Defined TSS Concentration (mg/L)</t>
  </si>
  <si>
    <t>STEP 4</t>
  </si>
  <si>
    <t>Enter User-Defined Pollutant Concentrations (Optional) &gt;&gt;</t>
  </si>
  <si>
    <t>STEP 5</t>
  </si>
  <si>
    <t>Have all the qualifying conditions listed below been met?</t>
  </si>
  <si>
    <t>No maintenance plan adjustment</t>
  </si>
  <si>
    <t>No</t>
  </si>
  <si>
    <t>Qualifying conditions:</t>
  </si>
  <si>
    <t>Maintenance plan is in place</t>
  </si>
  <si>
    <t>Qualified professional (e.g., licensed arborist, urban forester) was consulted on selection of appropriate species, site preparation and siting to provide sufficient soil volume</t>
  </si>
  <si>
    <t>Leaf litter pickup program is present for the planting site (required only when seeking credit for trees planted over impervious cover)</t>
  </si>
  <si>
    <t>STEP 6</t>
  </si>
  <si>
    <t>Select Tree Type:</t>
  </si>
  <si>
    <t>HIDE ROW</t>
  </si>
  <si>
    <t>STEP 7</t>
  </si>
  <si>
    <t>Enter Number of Trees Planted:</t>
  </si>
  <si>
    <t>RESULTS:</t>
  </si>
  <si>
    <t>TN Reduction (lbs/yr)</t>
  </si>
  <si>
    <t>TP Reduction (lbs/yr)</t>
  </si>
  <si>
    <t>TSS Reduction (lbs/yr)</t>
  </si>
  <si>
    <t>Runoff Reduction (gallons)</t>
  </si>
  <si>
    <t>Tree Type</t>
  </si>
  <si>
    <t>Zone</t>
  </si>
  <si>
    <t>Hydrologic Soil Group (HSG)</t>
  </si>
  <si>
    <t>Land Use</t>
  </si>
  <si>
    <t>Maintenance Plan</t>
  </si>
  <si>
    <t>HSG A</t>
  </si>
  <si>
    <t>Yes</t>
  </si>
  <si>
    <t>Coastal_Plain</t>
  </si>
  <si>
    <t>HSG B</t>
  </si>
  <si>
    <t>Impervious</t>
  </si>
  <si>
    <t>Interior_West</t>
  </si>
  <si>
    <t>HSG C</t>
  </si>
  <si>
    <t>Unknown</t>
  </si>
  <si>
    <t>Lower_Midwest</t>
  </si>
  <si>
    <t>Coniferous Evergreen Large (CEL)</t>
  </si>
  <si>
    <t>Midwest</t>
  </si>
  <si>
    <t>Coniferous Evergreen Small (CES)</t>
  </si>
  <si>
    <t>North</t>
  </si>
  <si>
    <t>Northeast</t>
  </si>
  <si>
    <t>South</t>
  </si>
  <si>
    <t>Southwest_Interior</t>
  </si>
  <si>
    <t>Tropical</t>
  </si>
  <si>
    <t>List of All Combinations</t>
  </si>
  <si>
    <t>Runoff Reduction Volume (gallons)</t>
  </si>
  <si>
    <t>Region</t>
  </si>
  <si>
    <t>Column1</t>
  </si>
  <si>
    <t>Crown Area at Maturity (sf)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</si>
</sst>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
  </numFmts>
  <fonts count="10">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sz val="14"/>
      <color rgb="FF000000"/>
      <name val="Calibri"/>
      <family val="2"/>
      <scheme val="minor"/>
    </font>
    <font>
      <sz val="11"/>
      <color rgb="FFFF0000"/>
      <name val="Calibri"/>
      <family val="2"/>
      <scheme val="minor"/>
    </font>
    <font>
      <u/>
      <sz val="11"/>
      <color theme="1"/>
      <name val="Calibri"/>
      <family val="2"/>
      <scheme val="minor"/>
    </font>
    <font>
      <sz val="10"/>
      <color rgb="FF000000"/>
      <name val="Arial Narrow"/>
      <family val="2"/>
    </font>
  </fonts>
  <fills count="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rgb="FF999999"/>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rgb="FF999999"/>
      </right>
      <top style="thin">
        <color rgb="FF999999"/>
      </top>
      <bottom/>
      <diagonal/>
    </border>
    <border>
      <left/>
      <right style="thin">
        <color rgb="FF999999"/>
      </right>
      <top/>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xf>
    <xf numFmtId="2"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5" fillId="0" borderId="0" xfId="0" applyFont="1"/>
    <xf numFmtId="0" fontId="6" fillId="0" borderId="0" xfId="0" applyFont="1"/>
    <xf numFmtId="0" fontId="2" fillId="5" borderId="0" xfId="0" applyFont="1" applyFill="1" applyAlignment="1">
      <alignment horizontal="centerContinuous"/>
    </xf>
    <xf numFmtId="0" fontId="0" fillId="4" borderId="0" xfId="0" applyFill="1"/>
    <xf numFmtId="0" fontId="7" fillId="0" borderId="0" xfId="0" applyFont="1"/>
    <xf numFmtId="0" fontId="4" fillId="0" borderId="0" xfId="0" applyFont="1"/>
    <xf numFmtId="0" fontId="0" fillId="0" borderId="0" xfId="0" applyFill="1"/>
    <xf numFmtId="0" fontId="0" fillId="4" borderId="0" xfId="0" applyFill="1" applyAlignment="1">
      <alignment horizontal="center"/>
    </xf>
    <xf numFmtId="0" fontId="0" fillId="3" borderId="0" xfId="0" applyFont="1" applyFill="1" applyAlignment="1">
      <alignment wrapText="1"/>
    </xf>
    <xf numFmtId="0" fontId="4" fillId="0" borderId="0" xfId="0" applyFont="1" applyAlignment="1">
      <alignment wrapText="1"/>
    </xf>
    <xf numFmtId="0" fontId="0" fillId="3" borderId="0" xfId="0" applyFont="1" applyFill="1" applyAlignment="1">
      <alignment horizontal="center"/>
    </xf>
    <xf numFmtId="0" fontId="7" fillId="0" borderId="0" xfId="0" applyFont="1" applyAlignment="1">
      <alignment horizontal="centerContinuous"/>
    </xf>
    <xf numFmtId="0" fontId="0" fillId="0" borderId="0" xfId="0" applyAlignment="1">
      <alignment horizontal="centerContinuous"/>
    </xf>
    <xf numFmtId="0" fontId="0" fillId="0" borderId="0" xfId="0" applyFont="1"/>
    <xf numFmtId="0" fontId="8" fillId="0" borderId="0" xfId="0" applyFont="1"/>
    <xf numFmtId="0" fontId="0" fillId="0" borderId="0" xfId="0" applyProtection="1">
      <protection hidden="1"/>
    </xf>
    <xf numFmtId="0" fontId="9" fillId="0" borderId="3" xfId="0" applyFont="1" applyBorder="1" applyAlignment="1">
      <alignment horizontal="right" vertical="center" wrapText="1"/>
    </xf>
    <xf numFmtId="0" fontId="9" fillId="0" borderId="4" xfId="0" applyFont="1" applyBorder="1" applyAlignment="1">
      <alignment horizontal="right" vertical="center"/>
    </xf>
    <xf numFmtId="0" fontId="9" fillId="0" borderId="5" xfId="0" applyFont="1" applyBorder="1" applyAlignment="1">
      <alignment horizontal="right" vertical="center" wrapText="1"/>
    </xf>
    <xf numFmtId="0" fontId="9" fillId="0" borderId="6" xfId="0" applyFont="1" applyBorder="1" applyAlignment="1">
      <alignment horizontal="right" vertical="center"/>
    </xf>
    <xf numFmtId="1" fontId="0" fillId="0" borderId="2" xfId="0" applyNumberFormat="1" applyBorder="1"/>
    <xf numFmtId="1" fontId="0" fillId="0" borderId="0" xfId="0" applyNumberFormat="1"/>
    <xf numFmtId="1" fontId="0" fillId="0" borderId="7" xfId="0" applyNumberFormat="1" applyBorder="1"/>
    <xf numFmtId="1" fontId="0" fillId="0" borderId="8" xfId="0" applyNumberFormat="1" applyBorder="1"/>
    <xf numFmtId="43" fontId="0" fillId="0" borderId="0" xfId="1" applyFont="1" applyAlignment="1">
      <alignment horizontal="center"/>
    </xf>
    <xf numFmtId="0" fontId="3" fillId="2" borderId="1" xfId="0" applyFont="1" applyFill="1" applyBorder="1"/>
    <xf numFmtId="2" fontId="3"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165" fontId="0" fillId="0" borderId="0" xfId="0" applyNumberFormat="1" applyAlignment="1">
      <alignment horizontal="center"/>
    </xf>
    <xf numFmtId="2" fontId="0" fillId="6" borderId="9" xfId="0" applyNumberFormat="1" applyFont="1" applyFill="1" applyBorder="1" applyAlignment="1">
      <alignment horizontal="center"/>
    </xf>
    <xf numFmtId="2" fontId="3" fillId="6" borderId="9" xfId="0" applyNumberFormat="1" applyFont="1" applyFill="1" applyBorder="1" applyAlignment="1">
      <alignment horizontal="center"/>
    </xf>
    <xf numFmtId="0" fontId="0" fillId="4" borderId="0" xfId="0" applyFill="1" applyProtection="1">
      <protection locked="0"/>
    </xf>
    <xf numFmtId="0" fontId="0" fillId="4" borderId="0" xfId="0" applyFont="1" applyFill="1" applyProtection="1">
      <protection locked="0"/>
    </xf>
    <xf numFmtId="0" fontId="0" fillId="4" borderId="0" xfId="0" applyFill="1" applyAlignment="1" applyProtection="1">
      <alignment horizontal="center"/>
      <protection locked="0"/>
    </xf>
    <xf numFmtId="0" fontId="2" fillId="5" borderId="0" xfId="0" applyFont="1" applyFill="1" applyAlignment="1">
      <alignment horizontal="center"/>
    </xf>
    <xf numFmtId="0" fontId="2" fillId="5" borderId="0" xfId="0" applyFont="1" applyFill="1" applyAlignment="1">
      <alignment horizontal="center"/>
    </xf>
  </cellXfs>
  <cellStyles count="2">
    <cellStyle name="Comma" xfId="1" builtinId="3"/>
    <cellStyle name="Normal" xfId="0" builtinId="0"/>
  </cellStyles>
  <dxfs count="44">
    <dxf>
      <numFmt numFmtId="0" formatCode="General"/>
    </dxf>
    <dxf>
      <numFmt numFmtId="1" formatCode="0"/>
      <border diagonalUp="0" diagonalDown="0">
        <left/>
        <right style="thin">
          <color rgb="FF999999"/>
        </right>
        <top/>
        <bottom/>
        <vertical/>
        <horizontal/>
      </border>
    </dxf>
    <dxf>
      <numFmt numFmtId="1" formatCode="0"/>
    </dxf>
    <dxf>
      <numFmt numFmtId="1" formatCode="0"/>
    </dxf>
    <dxf>
      <numFmt numFmtId="1" formatCode="0"/>
    </dxf>
    <dxf>
      <numFmt numFmtId="1" formatCode="0"/>
    </dxf>
    <dxf>
      <numFmt numFmtId="1" formatCode="0"/>
      <border diagonalUp="0" diagonalDown="0" outline="0">
        <left style="thin">
          <color rgb="FF999999"/>
        </left>
        <right/>
        <top/>
        <bottom/>
      </border>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5" formatCode="0.0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 formatCode="#,##0"/>
    </dxf>
    <dxf>
      <numFmt numFmtId="165" formatCode="0.0000"/>
    </dxf>
    <dxf>
      <numFmt numFmtId="166" formatCode="0.000"/>
    </dxf>
    <dxf>
      <numFmt numFmtId="4" formatCode="#,##0.00"/>
    </dxf>
    <dxf>
      <numFmt numFmtId="167" formatCode="#,##0.0"/>
    </dxf>
    <dxf>
      <numFmt numFmtId="165" formatCode="0.0000"/>
    </dxf>
    <dxf>
      <numFmt numFmtId="166" formatCode="0.000"/>
    </dxf>
    <dxf>
      <numFmt numFmtId="4" formatCode="#,##0.00"/>
    </dxf>
    <dxf>
      <numFmt numFmtId="167" formatCode="#,##0.0"/>
    </dxf>
    <dxf>
      <numFmt numFmtId="3" formatCode="#,##0"/>
    </dxf>
    <dxf>
      <numFmt numFmtId="165" formatCode="0.0000"/>
    </dxf>
    <dxf>
      <numFmt numFmtId="166" formatCode="0.000"/>
    </dxf>
    <dxf>
      <numFmt numFmtId="4" formatCode="#,##0.00"/>
    </dxf>
    <dxf>
      <numFmt numFmtId="167" formatCode="#,##0.0"/>
    </dxf>
    <dxf>
      <numFmt numFmtId="3" formatCode="#,##0"/>
    </dxf>
    <dxf>
      <numFmt numFmtId="165" formatCode="0.0000"/>
    </dxf>
    <dxf>
      <numFmt numFmtId="166" formatCode="0.000"/>
    </dxf>
    <dxf>
      <numFmt numFmtId="4" formatCode="#,##0.00"/>
    </dxf>
    <dxf>
      <numFmt numFmtId="167" formatCode="#,##0.0"/>
    </dxf>
    <dxf>
      <numFmt numFmtId="3" formatCode="#,##0"/>
    </dxf>
    <dxf>
      <numFmt numFmtId="165" formatCode="0.0000"/>
    </dxf>
    <dxf>
      <numFmt numFmtId="166" formatCode="0.000"/>
    </dxf>
    <dxf>
      <numFmt numFmtId="4" formatCode="#,##0.00"/>
    </dxf>
    <dxf>
      <numFmt numFmtId="167" formatCode="#,##0.0"/>
    </dxf>
    <dxf>
      <numFmt numFmtId="3" formatCode="#,##0"/>
    </dxf>
    <dxf>
      <numFmt numFmtId="165" formatCode="0.0000"/>
    </dxf>
    <dxf>
      <numFmt numFmtId="166" formatCode="0.000"/>
    </dxf>
    <dxf>
      <numFmt numFmtId="4" formatCode="#,##0.00"/>
    </dxf>
    <dxf>
      <numFmt numFmtId="167" formatCode="#,##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594360</xdr:colOff>
      <xdr:row>26</xdr:row>
      <xdr:rowOff>137160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82880"/>
          <a:ext cx="10347960" cy="470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mn-lt"/>
              <a:ea typeface="+mn-ea"/>
              <a:cs typeface="+mn-cs"/>
            </a:rPr>
            <a:t>Making Urban Trees Count: A Project to Demonstrate the Role of Urban Trees in Achieving Regulatory Compliance for Clean Water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Center for Watershed Protection</a:t>
          </a:r>
        </a:p>
        <a:p>
          <a:r>
            <a:rPr lang="en-US" sz="1100">
              <a:solidFill>
                <a:schemeClr val="dk1"/>
              </a:solidFill>
              <a:effectLst/>
              <a:latin typeface="+mn-lt"/>
              <a:ea typeface="+mn-ea"/>
              <a:cs typeface="+mn-cs"/>
            </a:rPr>
            <a:t>December 2017</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Copyright © 2017 Center for Watershed Protection, Inc. </a:t>
          </a:r>
        </a:p>
        <a:p>
          <a:r>
            <a:rPr lang="en-US" sz="1100">
              <a:solidFill>
                <a:schemeClr val="dk1"/>
              </a:solidFill>
              <a:effectLst/>
              <a:latin typeface="+mn-lt"/>
              <a:ea typeface="+mn-ea"/>
              <a:cs typeface="+mn-cs"/>
            </a:rPr>
            <a:t>Material may be quoted provided credit is given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project was made possible through a National Urban and Community Forestry Advisory Council grant from the USDA Forest Service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USDA is an equal opportunity provider, employer, and lender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Suggested citation:</a:t>
          </a:r>
        </a:p>
        <a:p>
          <a:pPr fontAlgn="base"/>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Pollutant Load Reduction Credit Tool</a:t>
          </a:r>
          <a:r>
            <a:rPr lang="en-US" sz="1100">
              <a:solidFill>
                <a:schemeClr val="dk1"/>
              </a:solidFill>
              <a:effectLst/>
              <a:latin typeface="+mn-lt"/>
              <a:ea typeface="+mn-ea"/>
              <a:cs typeface="+mn-cs"/>
            </a:rPr>
            <a:t>. Crediting Framework Product #4 for the project Making Urban Trees Count: A Project to Demonstrate the Role of Urban Trees in Achieving Regulatory Compliance for Clean Water. Center for Watershed Protection, Ellicott City, MD. </a:t>
          </a:r>
        </a:p>
        <a:p>
          <a:pPr fontAlgn="base"/>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editAs="oneCell">
    <xdr:from>
      <xdr:col>2</xdr:col>
      <xdr:colOff>335280</xdr:colOff>
      <xdr:row>7</xdr:row>
      <xdr:rowOff>60960</xdr:rowOff>
    </xdr:from>
    <xdr:to>
      <xdr:col>3</xdr:col>
      <xdr:colOff>419100</xdr:colOff>
      <xdr:row>11</xdr:row>
      <xdr:rowOff>99136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4480" y="1341120"/>
          <a:ext cx="693420" cy="769696"/>
        </a:xfrm>
        <a:prstGeom prst="rect">
          <a:avLst/>
        </a:prstGeom>
      </xdr:spPr>
    </xdr:pic>
    <xdr:clientData/>
  </xdr:twoCellAnchor>
  <xdr:twoCellAnchor editAs="oneCell">
    <xdr:from>
      <xdr:col>0</xdr:col>
      <xdr:colOff>129540</xdr:colOff>
      <xdr:row>7</xdr:row>
      <xdr:rowOff>144780</xdr:rowOff>
    </xdr:from>
    <xdr:to>
      <xdr:col>2</xdr:col>
      <xdr:colOff>91440</xdr:colOff>
      <xdr:row>10</xdr:row>
      <xdr:rowOff>164622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424940"/>
          <a:ext cx="1181100" cy="568482"/>
        </a:xfrm>
        <a:prstGeom prst="rect">
          <a:avLst/>
        </a:prstGeom>
      </xdr:spPr>
    </xdr:pic>
    <xdr:clientData/>
  </xdr:twoCellAnchor>
  <xdr:twoCellAnchor>
    <xdr:from>
      <xdr:col>0</xdr:col>
      <xdr:colOff>0</xdr:colOff>
      <xdr:row>12</xdr:row>
      <xdr:rowOff>30480</xdr:rowOff>
    </xdr:from>
    <xdr:to>
      <xdr:col>17</xdr:col>
      <xdr:colOff>0</xdr:colOff>
      <xdr:row>15</xdr:row>
      <xdr:rowOff>68580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225040"/>
          <a:ext cx="10363200" cy="58674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CREDITING FRAMEWORK PRODUCT</a:t>
          </a:r>
          <a:r>
            <a:rPr lang="en-US" sz="1100" baseline="0">
              <a:solidFill>
                <a:schemeClr val="dk1"/>
              </a:solidFill>
              <a:effectLst/>
              <a:latin typeface="+mn-lt"/>
              <a:ea typeface="+mn-ea"/>
              <a:cs typeface="+mn-cs"/>
            </a:rPr>
            <a:t> #4: Pollutant Load Reduction Credit Tool</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130629</xdr:colOff>
      <xdr:row>1</xdr:row>
      <xdr:rowOff>10887</xdr:rowOff>
    </xdr:from>
    <xdr:to>
      <xdr:col>13</xdr:col>
      <xdr:colOff>515439</xdr:colOff>
      <xdr:row>57</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0629" y="191862"/>
          <a:ext cx="9624060" cy="1029516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a:p>
        <a:p>
          <a:r>
            <a:rPr lang="en-US" sz="2000"/>
            <a:t>Pollutant</a:t>
          </a:r>
          <a:r>
            <a:rPr lang="en-US" sz="2000" baseline="0"/>
            <a:t> Load Reduction Credit Tool for Urban Tree Planting</a:t>
          </a:r>
          <a:endParaRPr lang="en-US" sz="2000"/>
        </a:p>
        <a:p>
          <a:endParaRPr lang="en-US" sz="20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endParaRPr lang="en-US" sz="1400"/>
        </a:p>
        <a:p>
          <a:pPr marL="0" marR="0" lvl="0" indent="0" defTabSz="914400" eaLnBrk="1" fontAlgn="auto" latinLnBrk="0" hangingPunct="1">
            <a:lnSpc>
              <a:spcPct val="100000"/>
            </a:lnSpc>
            <a:spcBef>
              <a:spcPts val="0"/>
            </a:spcBef>
            <a:spcAft>
              <a:spcPts val="0"/>
            </a:spcAft>
            <a:buClrTx/>
            <a:buSzTx/>
            <a:buFontTx/>
            <a:buNone/>
            <a:tabLst/>
            <a:defRPr/>
          </a:pPr>
          <a:r>
            <a:rPr lang="en-US" sz="1400"/>
            <a:t>Welcome to the</a:t>
          </a:r>
          <a:r>
            <a:rPr lang="en-US" sz="1400" baseline="0"/>
            <a:t> Pollutant Load Reduction Credit Tool for urban tree planting. This credit was developed by the Center for Watershed Protection with funding from the U.S. Forest Service's National Urban and Community Forestry Advisory Council grant program.  </a:t>
          </a:r>
        </a:p>
        <a:p>
          <a:endParaRPr lang="en-US" sz="1400" baseline="0"/>
        </a:p>
        <a:p>
          <a:r>
            <a:rPr lang="en-US" sz="1400" u="sng" baseline="0"/>
            <a:t>Background</a:t>
          </a:r>
          <a:endParaRPr lang="en-US" sz="1400" u="none" baseline="0"/>
        </a:p>
        <a:p>
          <a:pPr eaLnBrk="1" fontAlgn="auto" latinLnBrk="0" hangingPunct="1"/>
          <a:r>
            <a:rPr lang="en-US" sz="1400">
              <a:solidFill>
                <a:schemeClr val="dk1"/>
              </a:solidFill>
              <a:effectLst/>
              <a:latin typeface="+mn-lt"/>
              <a:ea typeface="+mn-ea"/>
              <a:cs typeface="+mn-cs"/>
            </a:rPr>
            <a:t>This national credit can be adopted by regulatory entities who wish to offer a scientifically defensible credit that encourages greater use of trees for meeting total maximum daily load (TMDL) requirements. The credit quantifies an annual reduction in nutrient and sediment loads relative to the pollutant loading rate of the underlying land cover (i.e., turf or impervious cover). The credit applies to trees planted in the urban environment, but generally does not apply to riparian buffers, large-scale reforestation projects or trees planted in engineered soils, such as bioretention or structural soils.  </a:t>
          </a:r>
        </a:p>
        <a:p>
          <a:pPr eaLnBrk="1" fontAlgn="auto" latinLnBrk="0" hangingPunct="1"/>
          <a:endParaRPr lang="en-US" sz="1400">
            <a:effectLst/>
          </a:endParaRPr>
        </a:p>
        <a:p>
          <a:pPr eaLnBrk="1" fontAlgn="auto" latinLnBrk="0" hangingPunct="1"/>
          <a:r>
            <a:rPr lang="en-US" sz="1400">
              <a:solidFill>
                <a:schemeClr val="dk1"/>
              </a:solidFill>
              <a:effectLst/>
              <a:latin typeface="+mn-lt"/>
              <a:ea typeface="+mn-ea"/>
              <a:cs typeface="+mn-cs"/>
            </a:rPr>
            <a:t>The Pollutant Load Reduction Credit</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was developed using a water balance model to estimate the mean annual runoff for a single tree at maturity planted over turf or impervious cover, compared to runoff for those same sites without trees. The model was run for the four hydrologic soil groups (HSG) for five tree types at 31 locations in 11 climate regions. The modeling results were used to calculate relative reductions of total nitrogen (TN), total</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phosphorus (TP) and total suspended sediment (TSS). Metrics</a:t>
          </a:r>
          <a:r>
            <a:rPr lang="en-US" sz="1400" baseline="0">
              <a:solidFill>
                <a:schemeClr val="dk1"/>
              </a:solidFill>
              <a:effectLst/>
              <a:latin typeface="+mn-lt"/>
              <a:ea typeface="+mn-ea"/>
              <a:cs typeface="+mn-cs"/>
            </a:rPr>
            <a:t> derived from</a:t>
          </a:r>
          <a:r>
            <a:rPr lang="en-US" sz="1400">
              <a:solidFill>
                <a:schemeClr val="dk1"/>
              </a:solidFill>
              <a:effectLst/>
              <a:latin typeface="+mn-lt"/>
              <a:ea typeface="+mn-ea"/>
              <a:cs typeface="+mn-cs"/>
            </a:rPr>
            <a:t> i-Tree Forecast were used to parameterize the model. Documentation of the model and process used to develop the credit is provided in Hynicka and Caraco (2017).</a:t>
          </a:r>
          <a:endParaRPr lang="en-US" sz="1400">
            <a:effectLst/>
          </a:endParaRPr>
        </a:p>
        <a:p>
          <a:endParaRPr lang="en-US" sz="1400" u="sng"/>
        </a:p>
        <a:p>
          <a:r>
            <a:rPr lang="en-US" sz="1400" u="sng"/>
            <a:t>Instructions</a:t>
          </a:r>
          <a:endParaRPr lang="en-US" sz="1400" u="none"/>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dk1"/>
              </a:solidFill>
              <a:effectLst/>
              <a:latin typeface="+mn-lt"/>
              <a:ea typeface="+mn-ea"/>
              <a:cs typeface="+mn-cs"/>
            </a:rPr>
            <a:t>The Climate Zone Map worksheet provides a map of the 11 climate zones in the water balance model used to develop the Pollutant Load Reduction Credit. Model results are presented in the form of lookup tables for each climate region. Use the Climate Zone Map to determine which climate zone you are located in and then go to the Lookup Tables worksheet.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0" i="0" baseline="0">
              <a:solidFill>
                <a:schemeClr val="dk1"/>
              </a:solidFill>
              <a:effectLst/>
              <a:latin typeface="+mn-lt"/>
              <a:ea typeface="+mn-ea"/>
              <a:cs typeface="+mn-cs"/>
            </a:rPr>
            <a:t>On the Lookup Tables worksheet, s</a:t>
          </a:r>
          <a:r>
            <a:rPr lang="en-US" sz="1400" b="0" i="0">
              <a:solidFill>
                <a:schemeClr val="dk1"/>
              </a:solidFill>
              <a:effectLst/>
              <a:latin typeface="+mn-lt"/>
              <a:ea typeface="+mn-ea"/>
              <a:cs typeface="+mn-cs"/>
            </a:rPr>
            <a:t>elect your climate zone to view</a:t>
          </a:r>
          <a:r>
            <a:rPr lang="en-US" sz="1400" b="0" i="0" baseline="0">
              <a:solidFill>
                <a:schemeClr val="dk1"/>
              </a:solidFill>
              <a:effectLst/>
              <a:latin typeface="+mn-lt"/>
              <a:ea typeface="+mn-ea"/>
              <a:cs typeface="+mn-cs"/>
            </a:rPr>
            <a:t> the associated</a:t>
          </a:r>
          <a:r>
            <a:rPr lang="en-US" sz="1400" b="0" i="0">
              <a:solidFill>
                <a:schemeClr val="dk1"/>
              </a:solidFill>
              <a:effectLst/>
              <a:latin typeface="+mn-lt"/>
              <a:ea typeface="+mn-ea"/>
              <a:cs typeface="+mn-cs"/>
            </a:rPr>
            <a:t> lookup tables.</a:t>
          </a:r>
          <a:r>
            <a:rPr lang="en-US" sz="1400" b="0" i="0" baseline="0">
              <a:solidFill>
                <a:schemeClr val="dk1"/>
              </a:solidFill>
              <a:effectLst/>
              <a:latin typeface="+mn-lt"/>
              <a:ea typeface="+mn-ea"/>
              <a:cs typeface="+mn-cs"/>
            </a:rPr>
            <a:t> </a:t>
          </a:r>
          <a:r>
            <a:rPr lang="en-US" sz="1400" u="none" baseline="0"/>
            <a:t>The lookup tables present the nitrogen, phosphorus and sediment load reductions per tree for the following tree types: </a:t>
          </a:r>
          <a:r>
            <a:rPr lang="en-US" sz="1400" baseline="0">
              <a:solidFill>
                <a:schemeClr val="dk1"/>
              </a:solidFill>
              <a:effectLst/>
              <a:latin typeface="+mn-lt"/>
              <a:ea typeface="+mn-ea"/>
              <a:cs typeface="+mn-cs"/>
            </a:rPr>
            <a:t>1) broadleaf deciduous large, 2) broadleaf deciduous medium, 3) broadleaf deciduous small, 4) coniferous evergreen large, 5) coniferous evergreen small and 6) unknown (default)</a:t>
          </a:r>
          <a:r>
            <a:rPr lang="en-US" sz="1400" u="none" baseline="0"/>
            <a:t>.  </a:t>
          </a:r>
          <a:r>
            <a:rPr lang="en-US" sz="1400" baseline="0">
              <a:solidFill>
                <a:schemeClr val="dk1"/>
              </a:solidFill>
              <a:effectLst/>
              <a:latin typeface="+mn-lt"/>
              <a:ea typeface="+mn-ea"/>
              <a:cs typeface="+mn-cs"/>
            </a:rPr>
            <a:t>Within each lookup table, values are provided for the load reductions associated with four soil types (as well as a default if soil type is unknown), two land covers and three pollutants. The lookup tables include both an optimal credit (for when qualifying conditions are met) but a reduced credit (70% of the optimal credit) can be calculated if desired.  </a:t>
          </a:r>
          <a:r>
            <a:rPr lang="en-US" sz="1400" u="none" baseline="0"/>
            <a:t>These can be incorporated as part of the TMDL crediting framework.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u="none"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u="none" baseline="0"/>
            <a:t>The Credit Calculator worksheet calculates the credit associated with planting a specified number of trees, based on user inputs.  The calculator provides an example of how the credit works and can also be incorporated into the TMDL planning and crediting process. Users must input the number of trees planted,</a:t>
          </a:r>
          <a:r>
            <a:rPr lang="en-US" sz="1400" baseline="0">
              <a:solidFill>
                <a:schemeClr val="dk1"/>
              </a:solidFill>
              <a:effectLst/>
              <a:latin typeface="+mn-lt"/>
              <a:ea typeface="+mn-ea"/>
              <a:cs typeface="+mn-cs"/>
            </a:rPr>
            <a:t> climate zone, tree type, land cover type, and soil type for their planting project, and must indicate whether qualifying conditions are met.  An optional input is regional/local event mean concentrations for TN, TP and TSS (a national default is provided). The output of this worksheet is the estimated annual reduction in TN, TP and TSS (lbs/year) associated with the tree planting project. These results reflect the benefits provided by the tree at maturity.</a:t>
          </a:r>
          <a:endParaRPr lang="en-US" sz="1400" u="none" baseline="0"/>
        </a:p>
        <a:p>
          <a:endParaRPr lang="en-US" sz="1400" baseline="0">
            <a:solidFill>
              <a:schemeClr val="dk1"/>
            </a:solidFill>
            <a:effectLst/>
            <a:latin typeface="+mn-lt"/>
            <a:ea typeface="+mn-ea"/>
            <a:cs typeface="+mn-cs"/>
          </a:endParaRPr>
        </a:p>
        <a:p>
          <a:endParaRPr lang="en-US" sz="1400">
            <a:effectLst/>
          </a:endParaRPr>
        </a:p>
        <a:p>
          <a:endParaRPr lang="en-US" sz="1400" i="1" u="none" baseline="0"/>
        </a:p>
        <a:p>
          <a:pPr marL="0" indent="0"/>
          <a:endParaRPr lang="en-US" sz="1400" i="0"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a:p>
          <a:pPr marL="0" indent="0"/>
          <a:endParaRPr lang="en-US" sz="1400" i="1" u="none" baseline="0">
            <a:solidFill>
              <a:schemeClr val="dk1"/>
            </a:solidFill>
            <a:latin typeface="+mn-lt"/>
            <a:ea typeface="+mn-ea"/>
            <a:cs typeface="+mn-cs"/>
          </a:endParaRPr>
        </a:p>
      </xdr:txBody>
    </xdr:sp>
    <xdr:clientData/>
  </xdr:twoCellAnchor>
  <xdr:twoCellAnchor editAs="oneCell">
    <xdr:from>
      <xdr:col>7</xdr:col>
      <xdr:colOff>0</xdr:colOff>
      <xdr:row>72</xdr:row>
      <xdr:rowOff>0</xdr:rowOff>
    </xdr:from>
    <xdr:to>
      <xdr:col>13</xdr:col>
      <xdr:colOff>121920</xdr:colOff>
      <xdr:row>79</xdr:row>
      <xdr:rowOff>6096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3486" y="13324114"/>
          <a:ext cx="3779520" cy="1301496"/>
        </a:xfrm>
        <a:prstGeom prst="rect">
          <a:avLst/>
        </a:prstGeom>
      </xdr:spPr>
    </xdr:pic>
    <xdr:clientData/>
  </xdr:twoCellAnchor>
  <xdr:twoCellAnchor editAs="oneCell">
    <xdr:from>
      <xdr:col>8</xdr:col>
      <xdr:colOff>206829</xdr:colOff>
      <xdr:row>1</xdr:row>
      <xdr:rowOff>54429</xdr:rowOff>
    </xdr:from>
    <xdr:to>
      <xdr:col>13</xdr:col>
      <xdr:colOff>263979</xdr:colOff>
      <xdr:row>9</xdr:row>
      <xdr:rowOff>12247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9915" y="239486"/>
          <a:ext cx="3105150" cy="1438275"/>
        </a:xfrm>
        <a:prstGeom prst="rect">
          <a:avLst/>
        </a:prstGeom>
      </xdr:spPr>
    </xdr:pic>
    <xdr:clientData/>
  </xdr:twoCellAnchor>
  <xdr:twoCellAnchor>
    <xdr:from>
      <xdr:col>14</xdr:col>
      <xdr:colOff>295276</xdr:colOff>
      <xdr:row>2</xdr:row>
      <xdr:rowOff>19050</xdr:rowOff>
    </xdr:from>
    <xdr:to>
      <xdr:col>22</xdr:col>
      <xdr:colOff>257175</xdr:colOff>
      <xdr:row>14</xdr:row>
      <xdr:rowOff>142875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0144126" y="381000"/>
          <a:ext cx="4838699"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mn-lt"/>
              <a:ea typeface="+mn-ea"/>
              <a:cs typeface="+mn-cs"/>
            </a:rPr>
            <a:t>For additional information and documentation</a:t>
          </a:r>
          <a:r>
            <a:rPr lang="en-US" sz="1100" baseline="0">
              <a:solidFill>
                <a:schemeClr val="dk1"/>
              </a:solidFill>
              <a:effectLst/>
              <a:latin typeface="+mn-lt"/>
              <a:ea typeface="+mn-ea"/>
              <a:cs typeface="+mn-cs"/>
            </a:rPr>
            <a:t> see the following resources available at https://owl.cwp.org/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Center for Watershed Protection. 2017. </a:t>
          </a:r>
          <a:r>
            <a:rPr lang="en-US" sz="1100" i="1">
              <a:solidFill>
                <a:schemeClr val="dk1"/>
              </a:solidFill>
              <a:effectLst/>
              <a:latin typeface="+mn-lt"/>
              <a:ea typeface="+mn-ea"/>
              <a:cs typeface="+mn-cs"/>
            </a:rPr>
            <a:t>Pollutant Load Reduction Credit</a:t>
          </a:r>
          <a:r>
            <a:rPr lang="en-US" sz="1100">
              <a:solidFill>
                <a:schemeClr val="dk1"/>
              </a:solidFill>
              <a:effectLst/>
              <a:latin typeface="+mn-lt"/>
              <a:ea typeface="+mn-ea"/>
              <a:cs typeface="+mn-cs"/>
            </a:rPr>
            <a:t>. Crediting Framework Product #3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Hynicka, J. and D. Caraco. 2017. </a:t>
          </a:r>
          <a:r>
            <a:rPr lang="en-US" sz="1100" i="1">
              <a:solidFill>
                <a:schemeClr val="dk1"/>
              </a:solidFill>
              <a:effectLst/>
              <a:latin typeface="+mn-lt"/>
              <a:ea typeface="+mn-ea"/>
              <a:cs typeface="+mn-cs"/>
            </a:rPr>
            <a:t>Relative and Absolute Reductions in Annual Water Yield and Non-Point Source Pollutant Loads of Urban Trees</a:t>
          </a:r>
          <a:r>
            <a:rPr lang="en-US" sz="1100">
              <a:solidFill>
                <a:schemeClr val="dk1"/>
              </a:solidFill>
              <a:effectLst/>
              <a:latin typeface="+mn-lt"/>
              <a:ea typeface="+mn-ea"/>
              <a:cs typeface="+mn-cs"/>
            </a:rPr>
            <a:t>. Crediting Framework Product #2 for the project Making Urban Trees Count: A Project to Demonstrate the Role of Urban Trees in Achieving Regulatory Compliance for Clean Water. Center for Watershed Protection, Ellicott City, MD.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118530</xdr:colOff>
      <xdr:row>0</xdr:row>
      <xdr:rowOff>67730</xdr:rowOff>
    </xdr:from>
    <xdr:to>
      <xdr:col>12</xdr:col>
      <xdr:colOff>575731</xdr:colOff>
      <xdr:row>31</xdr:row>
      <xdr:rowOff>143930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67" t="5478" r="3534" b="5882"/>
        <a:stretch/>
      </xdr:blipFill>
      <xdr:spPr>
        <a:xfrm>
          <a:off x="118530" y="67730"/>
          <a:ext cx="7772401" cy="58504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15240</xdr:rowOff>
    </xdr:from>
    <xdr:to>
      <xdr:col>3</xdr:col>
      <xdr:colOff>0</xdr:colOff>
      <xdr:row>3</xdr:row>
      <xdr:rowOff>129540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746760"/>
          <a:ext cx="5783580" cy="4800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your climate zone from the dropdown menu below to view the lookup tables for your region.</a:t>
          </a:r>
        </a:p>
        <a:p>
          <a:endParaRPr lang="en-US" sz="1100"/>
        </a:p>
      </xdr:txBody>
    </xdr:sp>
    <xdr:clientData/>
  </xdr:twoCellAnchor>
  <xdr:twoCellAnchor>
    <xdr:from>
      <xdr:col>5</xdr:col>
      <xdr:colOff>15240</xdr:colOff>
      <xdr:row>0</xdr:row>
      <xdr:rowOff>114300</xdr:rowOff>
    </xdr:from>
    <xdr:to>
      <xdr:col>8</xdr:col>
      <xdr:colOff>335280</xdr:colOff>
      <xdr:row>6</xdr:row>
      <xdr:rowOff>160020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789420" y="114300"/>
          <a:ext cx="5608320" cy="11430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lookup tables present the nitrogen, phosphorus and sediment load reductions per tree for 5 tree types plus a default tree if the type is unknown. For each tree type, the credit varies based on the soil type and land cover. If soil type is unknown, a default is provided.</a:t>
          </a:r>
          <a:r>
            <a:rPr lang="en-US" sz="1100" baseline="0"/>
            <a:t> </a:t>
          </a:r>
          <a:r>
            <a:rPr lang="en-US" sz="1100"/>
            <a:t>The vaules represent an optimal credit for when qualifying conditions are met (see the Credit Calculator worksheet for details).</a:t>
          </a:r>
          <a:r>
            <a:rPr lang="en-US" sz="1100" baseline="0"/>
            <a:t>  The values in these tables assume default pollutant concentrations (see the Credit Calculator Worksheet for values).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1943100</xdr:colOff>
      <xdr:row>3</xdr:row>
      <xdr:rowOff>152400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14173200" cy="7467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Credit Calculator calculates the credit associated with planting a specified number of trees, based on user inputs.  The calculator provides an example of how the credit works and can also be incorporated into the TMDL planning and crediting process. Results reflect the annual pollutant reduction benefits provided by trees at maturity. Adopters</a:t>
          </a:r>
          <a:r>
            <a:rPr lang="en-US" sz="1200" baseline="0"/>
            <a:t> of this credit framework may opt for a credit release schedule to incentivize tree care and ensure the tree reaches maturity.</a:t>
          </a:r>
          <a:endParaRPr lang="en-US" sz="12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710" displayName="Table710" ref="C31:G32" totalsRowShown="0" headerRowDxfId="13" dataDxfId="12">
  <autoFilter ref="C31:G32" xr:uid="{00000000-0009-0000-0100-000009000000}"/>
  <tableColumns count="5">
    <tableColumn id="3" xr3:uid="{00000000-0010-0000-0000-000003000000}" name="TN Reduction (lbs/yr)" dataDxfId="11">
      <calculatedColumnFormula>IF(D14&gt;0,D14,D12)*(Table710[Runoff Reduction (gallons)])*8.33*10^(-6)</calculatedColumnFormula>
    </tableColumn>
    <tableColumn id="6" xr3:uid="{00000000-0010-0000-0000-000006000000}" name="TP Reduction (lbs/yr)" dataDxfId="10">
      <calculatedColumnFormula>IF(E14&gt;0,E14,E12)*(Table710[Runoff Reduction (gallons)])*8.33*10^(-6)</calculatedColumnFormula>
    </tableColumn>
    <tableColumn id="7" xr3:uid="{00000000-0010-0000-0000-000007000000}" name="TSS Reduction (lbs/yr)" dataDxfId="9">
      <calculatedColumnFormula>IF(F14&gt;0,F14,F12)*(Table710[Runoff Reduction (gallons)])*8.33*10^(-6)</calculatedColumnFormula>
    </tableColumn>
    <tableColumn id="5" xr3:uid="{00000000-0010-0000-0000-000005000000}" name="Runoff Reduction (gallons)" dataDxfId="8" dataCellStyle="Comma">
      <calculatedColumnFormula>INDEX(Table6[#All],MATCH('Credit Calculator'!$C$6&amp;", "&amp;Table710[[#This Row],[Tree Type]],Table6[[#All],[Column1]],0),MATCH(IF(OR($C$12="Pervious",$C$12="Unknown"),$C$9,$C$12),Table6[#Headers],0))*I17*NumTrees</calculatedColumnFormula>
    </tableColumn>
    <tableColumn id="1" xr3:uid="{00000000-0010-0000-0000-000001000000}" name="Tree Type" dataDxfId="7">
      <calculatedColumnFormula>C25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Zones" displayName="Zones" ref="B2:B13" totalsRowShown="0">
  <autoFilter ref="B2:B13" xr:uid="{00000000-0009-0000-0100-000002000000}"/>
  <tableColumns count="1">
    <tableColumn id="1" xr3:uid="{00000000-0010-0000-0100-000001000000}" name="Zon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ee_Type" displayName="Tree_Type" ref="F2:F8" totalsRowShown="0">
  <autoFilter ref="F2:F8" xr:uid="{00000000-0009-0000-0100-000003000000}"/>
  <tableColumns count="1">
    <tableColumn id="1" xr3:uid="{00000000-0010-0000-0200-000001000000}" name="Tree 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HSG" displayName="HSG" ref="J2:J7" totalsRowShown="0">
  <autoFilter ref="J2:J7" xr:uid="{00000000-0009-0000-0100-000004000000}"/>
  <tableColumns count="1">
    <tableColumn id="1" xr3:uid="{00000000-0010-0000-0300-000001000000}" name="Hydrologic Soil Group (HSG)"/>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Land_Use" displayName="Land_Use" ref="L2:O5" totalsRowShown="0">
  <autoFilter ref="L2:O5" xr:uid="{00000000-0009-0000-0100-000005000000}"/>
  <tableColumns count="4">
    <tableColumn id="1" xr3:uid="{00000000-0010-0000-0400-000001000000}" name="Land Use"/>
    <tableColumn id="2" xr3:uid="{00000000-0010-0000-0400-000002000000}" name="TN"/>
    <tableColumn id="3" xr3:uid="{00000000-0010-0000-0400-000003000000}" name="TP"/>
    <tableColumn id="4" xr3:uid="{00000000-0010-0000-0400-000004000000}" name="TS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5" displayName="Table5" ref="Q2:Q4" totalsRowShown="0">
  <autoFilter ref="Q2:Q4" xr:uid="{00000000-0009-0000-0100-000006000000}"/>
  <tableColumns count="1">
    <tableColumn id="1" xr3:uid="{00000000-0010-0000-0500-000001000000}" name="Maintenance Pla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 displayName="Table6" ref="B23:K78" totalsRowShown="0">
  <autoFilter ref="B23:K78" xr:uid="{00000000-0009-0000-0100-000007000000}"/>
  <tableColumns count="10">
    <tableColumn id="1" xr3:uid="{00000000-0010-0000-0600-000001000000}" name="Tree Type"/>
    <tableColumn id="2" xr3:uid="{00000000-0010-0000-0600-000002000000}" name="Region"/>
    <tableColumn id="3" xr3:uid="{00000000-0010-0000-0600-000003000000}" name="HSG A" dataDxfId="6"/>
    <tableColumn id="4" xr3:uid="{00000000-0010-0000-0600-000004000000}" name="HSG B" dataDxfId="5"/>
    <tableColumn id="5" xr3:uid="{00000000-0010-0000-0600-000005000000}" name="HSG C" dataDxfId="4"/>
    <tableColumn id="9" xr3:uid="{00000000-0010-0000-0600-000009000000}" name="Unknown" dataDxfId="3"/>
    <tableColumn id="6" xr3:uid="{00000000-0010-0000-0600-000006000000}" name="HSG D" dataDxfId="2"/>
    <tableColumn id="7" xr3:uid="{00000000-0010-0000-0600-000007000000}" name="Impervious" dataDxfId="1"/>
    <tableColumn id="13" xr3:uid="{00000000-0010-0000-0600-00000D000000}" name="Column1" dataDxfId="0">
      <calculatedColumnFormula>Table6[[#This Row],[Region]]&amp;", "&amp;Table6[[#This Row],[Tree Type]]</calculatedColumnFormula>
    </tableColumn>
    <tableColumn id="24" xr3:uid="{00000000-0010-0000-0600-000018000000}" name="Crown Area at Maturity (sf)"/>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E15" workbookViewId="0" xr3:uid="{AEA406A1-0E4B-5B11-9CD5-51D6E497D94C}">
      <selection activeCell="M29" sqref="M29"/>
    </sheetView>
  </sheetViews>
  <sheetFormatPr defaultRowHeight="14.45"/>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80" zoomScaleNormal="80" workbookViewId="0" xr3:uid="{958C4451-9541-5A59-BF78-D2F731DF1C81}">
      <selection activeCell="S24" sqref="S24"/>
    </sheetView>
  </sheetViews>
  <sheetFormatPr defaultRowHeight="14.45"/>
  <cols>
    <col min="1" max="1" width="28" customWidth="1"/>
  </cols>
  <sheetData/>
  <sheetProtection sheet="1" objects="1" scenarios="1"/>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D4" zoomScale="90" zoomScaleNormal="90" workbookViewId="0" xr3:uid="{842E5F09-E766-5B8D-85AF-A39847EA96FD}">
      <selection activeCell="T20" sqref="T20"/>
    </sheetView>
  </sheetViews>
  <sheetFormatPr defaultRowHeight="14.45"/>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I35"/>
  <sheetViews>
    <sheetView tabSelected="1" workbookViewId="0" xr3:uid="{51F8DEE0-4D01-5F28-A812-FC0BD7CAC4A5}">
      <selection activeCell="A6" sqref="A6"/>
    </sheetView>
  </sheetViews>
  <sheetFormatPr defaultRowHeight="14.45"/>
  <cols>
    <col min="1" max="1" width="34.7109375" customWidth="1"/>
    <col min="2" max="2" width="17.85546875" customWidth="1"/>
    <col min="3" max="3" width="18" customWidth="1"/>
    <col min="4" max="4" width="19.28515625" customWidth="1"/>
    <col min="6" max="6" width="38.7109375" customWidth="1"/>
    <col min="7" max="7" width="18.140625" customWidth="1"/>
    <col min="8" max="8" width="20.28515625" bestFit="1" customWidth="1"/>
    <col min="9" max="9" width="13.5703125" customWidth="1"/>
  </cols>
  <sheetData>
    <row r="6" spans="1:9" ht="14.45" customHeight="1">
      <c r="A6" s="8" t="s">
        <v>0</v>
      </c>
    </row>
    <row r="7" spans="1:9" ht="14.45" customHeight="1">
      <c r="A7" s="5"/>
    </row>
    <row r="8" spans="1:9" ht="15.6">
      <c r="A8" s="39" t="s">
        <v>1</v>
      </c>
      <c r="B8" s="40" t="s">
        <v>2</v>
      </c>
      <c r="C8" s="40"/>
      <c r="D8" s="40"/>
      <c r="F8" s="39" t="s">
        <v>3</v>
      </c>
      <c r="G8" s="40" t="s">
        <v>2</v>
      </c>
      <c r="H8" s="40"/>
      <c r="I8" s="40"/>
    </row>
    <row r="9" spans="1:9" ht="15.6">
      <c r="A9" s="1" t="s">
        <v>4</v>
      </c>
      <c r="B9" s="1" t="s">
        <v>5</v>
      </c>
      <c r="C9" s="1" t="s">
        <v>6</v>
      </c>
      <c r="D9" s="1" t="s">
        <v>7</v>
      </c>
      <c r="F9" s="1" t="s">
        <v>4</v>
      </c>
      <c r="G9" s="1" t="s">
        <v>5</v>
      </c>
      <c r="H9" s="1" t="s">
        <v>6</v>
      </c>
      <c r="I9" s="1" t="s">
        <v>7</v>
      </c>
    </row>
    <row r="10" spans="1:9" ht="15.6">
      <c r="A10" s="30" t="s">
        <v>8</v>
      </c>
      <c r="B10" s="35">
        <f>INDEX(Table6[#All],MATCH($A$6&amp;", "&amp;$A$8,Table6[[#All],[Column1]],0),3)*'Credit Calculator'!$D$12*8.33*10^(-6)</f>
        <v>1.0107537115709509E-3</v>
      </c>
      <c r="C10" s="35">
        <f>INDEX(Table6[#All],MATCH($A$6&amp;", "&amp;$A$8,Table6[[#All],[Column1]],0),3)*'Credit Calculator'!$E$12*8.33*10^(-6)</f>
        <v>1.7426788130533638E-4</v>
      </c>
      <c r="D10" s="35">
        <f>INDEX(Table6[#All],MATCH($A$6&amp;", "&amp;$A$8,Table6[[#All],[Column1]],0),3)*'Credit Calculator'!$F$12*8.33*10^(-6)</f>
        <v>9.7590013530988368E-2</v>
      </c>
      <c r="F10" s="30" t="s">
        <v>8</v>
      </c>
      <c r="G10" s="32">
        <f>INDEX(Table6[#All],MATCH($A$6&amp;", "&amp;$F$8,Table6[[#All],[Column1]],0),3)*'Credit Calculator'!$D$12*8.33*10^(-6)</f>
        <v>9.5032926459742066E-4</v>
      </c>
      <c r="H10" s="32">
        <f>INDEX(Table6[#All],MATCH($A$6&amp;", "&amp;$F$8,Table6[[#All],[Column1]],0),3)*'Credit Calculator'!$E$12*8.33*10^(-6)</f>
        <v>1.6384987320645182E-4</v>
      </c>
      <c r="I10" s="31">
        <f>INDEX(Table6[#All],MATCH($A$6&amp;", "&amp;$F$8,Table6[[#All],[Column1]],0),3)*'Credit Calculator'!$F$12*8.33*10^(-6)</f>
        <v>9.1755928995613023E-2</v>
      </c>
    </row>
    <row r="11" spans="1:9" ht="15.6">
      <c r="A11" s="30" t="s">
        <v>9</v>
      </c>
      <c r="B11" s="35">
        <f>INDEX(Table6[#All],MATCH($A$6&amp;", "&amp;$A$8,Table6[[#All],[Column1]],0),4)*'Credit Calculator'!$D$12*8.33*10^(-6)</f>
        <v>4.318674949439519E-3</v>
      </c>
      <c r="C11" s="35">
        <f>INDEX(Table6[#All],MATCH($A$6&amp;", "&amp;$A$8,Table6[[#All],[Column1]],0),4)*'Credit Calculator'!$E$12*8.33*10^(-6)</f>
        <v>7.4459912921371013E-4</v>
      </c>
      <c r="D11" s="35">
        <f>INDEX(Table6[#All],MATCH($A$6&amp;", "&amp;$A$8,Table6[[#All],[Column1]],0),4)*'Credit Calculator'!F$12*8.33*10^(-6)</f>
        <v>0.41697551235967761</v>
      </c>
      <c r="F11" s="30" t="s">
        <v>9</v>
      </c>
      <c r="G11" s="32">
        <f>INDEX(Table6[#All],MATCH($A$6&amp;", "&amp;$F$8,Table6[[#All],[Column1]],0),4)*'Credit Calculator'!$D$12*8.33*10^(-6)</f>
        <v>4.337400233290792E-3</v>
      </c>
      <c r="H11" s="32">
        <f>INDEX(Table6[#All],MATCH($A$6&amp;", "&amp;$F$8,Table6[[#All],[Column1]],0),4)*'Credit Calculator'!$E$12*8.33*10^(-6)</f>
        <v>7.4782762642944701E-4</v>
      </c>
      <c r="I11" s="31">
        <f>INDEX(Table6[#All],MATCH($A$6&amp;", "&amp;$F$8,Table6[[#All],[Column1]],0),4)*'Credit Calculator'!$F$12*8.33*10^(-6)</f>
        <v>0.41878347080049033</v>
      </c>
    </row>
    <row r="12" spans="1:9" ht="15.6">
      <c r="A12" s="30" t="s">
        <v>10</v>
      </c>
      <c r="B12" s="35">
        <f>INDEX(Table6[#All],MATCH($A$6&amp;", "&amp;$A$8,Table6[[#All],[Column1]],0),5)*'Credit Calculator'!$D$12*8.33*10^(-6)</f>
        <v>8.3616897957233226E-3</v>
      </c>
      <c r="C12" s="35">
        <f>INDEX(Table6[#All],MATCH($A$6&amp;", "&amp;$A$8,Table6[[#All],[Column1]],0),5)*'Credit Calculator'!$E$12*8.33*10^(-6)</f>
        <v>1.4416706544350558E-3</v>
      </c>
      <c r="D12" s="35">
        <f>INDEX(Table6[#All],MATCH($A$6&amp;", "&amp;$A$8,Table6[[#All],[Column1]],0),5)*'Credit Calculator'!$F$12*8.33*10^(-6)</f>
        <v>0.80733556648363125</v>
      </c>
      <c r="F12" s="30" t="s">
        <v>10</v>
      </c>
      <c r="G12" s="32">
        <f>INDEX(Table6[#All],MATCH($A$6&amp;", "&amp;$F$8,Table6[[#All],[Column1]],0),5)*'Credit Calculator'!$D$12*8.33*10^(-6)</f>
        <v>8.5773307984177462E-3</v>
      </c>
      <c r="H12" s="32">
        <f>INDEX(Table6[#All],MATCH($A$6&amp;", "&amp;$F$8,Table6[[#All],[Column1]],0),5)*'Credit Calculator'!$E$12*8.33*10^(-6)</f>
        <v>1.4788501376582321E-3</v>
      </c>
      <c r="I12" s="31">
        <f>INDEX(Table6[#All],MATCH($A$6&amp;", "&amp;$F$8,Table6[[#All],[Column1]],0),5)*'Credit Calculator'!$F$12*8.33*10^(-6)</f>
        <v>0.82815607708860983</v>
      </c>
    </row>
    <row r="13" spans="1:9" ht="15.6">
      <c r="A13" s="30" t="s">
        <v>11</v>
      </c>
      <c r="B13" s="35">
        <f>INDEX(Table6[#All],MATCH($A$6&amp;", "&amp;$A$8,Table6[[#All],[Column1]],0),7)*'Credit Calculator'!$D$12*8.33*10^(-6)</f>
        <v>1.1975900037098237E-2</v>
      </c>
      <c r="C13" s="35">
        <f>INDEX(Table6[#All],MATCH($A$6&amp;", "&amp;$A$8,Table6[[#All],[Column1]],0),7)*'Credit Calculator'!$E$12*8.33*10^(-6)</f>
        <v>2.0648103512238346E-3</v>
      </c>
      <c r="D13" s="35">
        <f>INDEX(Table6[#All],MATCH($A$6&amp;", "&amp;$A$8,Table6[[#All],[Column1]],0),7)*'Credit Calculator'!$F$12*8.33*10^(-6)</f>
        <v>1.1562937966853473</v>
      </c>
      <c r="F13" s="30" t="s">
        <v>11</v>
      </c>
      <c r="G13" s="32">
        <f>INDEX(Table6[#All],MATCH($A$6&amp;", "&amp;$F$8,Table6[[#All],[Column1]],0),7)*'Credit Calculator'!$D$12*8.33*10^(-6)</f>
        <v>1.2329913022725507E-2</v>
      </c>
      <c r="H13" s="32">
        <f>INDEX(Table6[#All],MATCH($A$6&amp;", "&amp;$F$8,Table6[[#All],[Column1]],0),7)*'Credit Calculator'!$E$12*8.33*10^(-6)</f>
        <v>2.1258470728837088E-3</v>
      </c>
      <c r="I13" s="31">
        <f>INDEX(Table6[#All],MATCH($A$6&amp;", "&amp;$F$8,Table6[[#All],[Column1]],0),7)*'Credit Calculator'!$F$12*8.33*10^(-6)</f>
        <v>1.1904743608148769</v>
      </c>
    </row>
    <row r="14" spans="1:9" ht="15.6">
      <c r="A14" s="30" t="s">
        <v>12</v>
      </c>
      <c r="B14" s="35">
        <f>INDEX(Table6[#All],MATCH($A$6&amp;", "&amp;$A$8,Table6[[#All],[Column1]],0),6)*'Credit Calculator'!$D$12*8.33*10^(-6)</f>
        <v>8.3616897957233226E-3</v>
      </c>
      <c r="C14" s="35">
        <f>INDEX(Table6[#All],MATCH($A$6&amp;", "&amp;$A$8,Table6[[#All],[Column1]],0),6)*'Credit Calculator'!$E$12*8.33*10^(-6)</f>
        <v>1.4416706544350558E-3</v>
      </c>
      <c r="D14" s="35">
        <f>INDEX(Table6[#All],MATCH($A$6&amp;", "&amp;$A$8,Table6[[#All],[Column1]],0),6)*'Credit Calculator'!$F$12*8.33*10^(-6)</f>
        <v>0.80733556648363125</v>
      </c>
      <c r="F14" s="30" t="s">
        <v>12</v>
      </c>
      <c r="G14" s="32">
        <f>INDEX(Table6[#All],MATCH($A$6&amp;", "&amp;$F$8,Table6[[#All],[Column1]],0),6)*'Credit Calculator'!$D$12*8.33*10^(-6)</f>
        <v>8.5773307984177462E-3</v>
      </c>
      <c r="H14" s="32">
        <f>INDEX(Table6[#All],MATCH($A$6&amp;", "&amp;$F$8,Table6[[#All],[Column1]],0),6)*'Credit Calculator'!$E$12*8.33*10^(-6)</f>
        <v>1.4788501376582321E-3</v>
      </c>
      <c r="I14" s="31">
        <f>INDEX(Table6[#All],MATCH($A$6&amp;", "&amp;$F$8,Table6[[#All],[Column1]],0),6)*'Credit Calculator'!$F$12*8.33*10^(-6)</f>
        <v>0.82815607708860983</v>
      </c>
    </row>
    <row r="15" spans="1:9" ht="15.6">
      <c r="A15" s="30" t="s">
        <v>13</v>
      </c>
      <c r="B15" s="35">
        <f>INDEX(Table6[#All],MATCH($A$6&amp;", "&amp;$A$8,Table6[[#All],[Column1]],0),8)*'Credit Calculator'!$D$12*8.33*10^(-6)</f>
        <v>8.7904944006322126E-3</v>
      </c>
      <c r="C15" s="35">
        <f>INDEX(Table6[#All],MATCH($A$6&amp;", "&amp;$A$8,Table6[[#All],[Column1]],0),8)*'Credit Calculator'!$E$12*8.33*10^(-6)</f>
        <v>1.5156024828676228E-3</v>
      </c>
      <c r="D15" s="35">
        <f>INDEX(Table6[#All],MATCH($A$6&amp;", "&amp;$A$8,Table6[[#All],[Column1]],0),8)*'Credit Calculator'!$F$12*8.33*10^(-6)</f>
        <v>0.84873739040586882</v>
      </c>
      <c r="F15" s="30" t="s">
        <v>13</v>
      </c>
      <c r="G15" s="32">
        <f>INDEX(Table6[#All],MATCH($A$6&amp;", "&amp;$F$8,Table6[[#All],[Column1]],0),8)*'Credit Calculator'!$D$12*8.33*10^(-6)</f>
        <v>1.4474245722329948E-2</v>
      </c>
      <c r="H15" s="32">
        <f>INDEX(Table6[#All],MATCH($A$6&amp;", "&amp;$F$8,Table6[[#All],[Column1]],0),8)*'Credit Calculator'!$E$12*8.33*10^(-6)</f>
        <v>2.4955596072982664E-3</v>
      </c>
      <c r="I15" s="31">
        <f>INDEX(Table6[#All],MATCH($A$6&amp;", "&amp;$F$8,Table6[[#All],[Column1]],0),8)*'Credit Calculator'!$F$12*8.33*10^(-6)</f>
        <v>1.3975133800870294</v>
      </c>
    </row>
    <row r="18" spans="1:9" ht="15.6">
      <c r="A18" s="7" t="s">
        <v>14</v>
      </c>
      <c r="B18" s="40" t="s">
        <v>2</v>
      </c>
      <c r="C18" s="40"/>
      <c r="D18" s="40"/>
      <c r="F18" s="39" t="s">
        <v>15</v>
      </c>
      <c r="G18" s="40" t="s">
        <v>2</v>
      </c>
      <c r="H18" s="40"/>
      <c r="I18" s="40"/>
    </row>
    <row r="19" spans="1:9" ht="14.45" customHeight="1">
      <c r="A19" s="1" t="s">
        <v>4</v>
      </c>
      <c r="B19" s="1" t="s">
        <v>5</v>
      </c>
      <c r="C19" s="1" t="s">
        <v>6</v>
      </c>
      <c r="D19" s="1" t="s">
        <v>7</v>
      </c>
      <c r="F19" s="1" t="s">
        <v>4</v>
      </c>
      <c r="G19" s="1" t="s">
        <v>5</v>
      </c>
      <c r="H19" s="1" t="s">
        <v>6</v>
      </c>
      <c r="I19" s="1" t="s">
        <v>7</v>
      </c>
    </row>
    <row r="20" spans="1:9" ht="14.45" customHeight="1">
      <c r="A20" s="30" t="s">
        <v>8</v>
      </c>
      <c r="B20" s="35">
        <f>INDEX(Table6[#All],MATCH($A$6&amp;", "&amp;$A$18,Table6[[#All],[Column1]],0),3)*'Credit Calculator'!$D$12*8.33*10^(-6)</f>
        <v>9.8008012635040533E-4</v>
      </c>
      <c r="C20" s="35">
        <f>INDEX(Table6[#All],MATCH($A$6&amp;", "&amp;$A$18,Table6[[#All],[Column1]],0),3)*'Credit Calculator'!$E$12*8.33*10^(-6)</f>
        <v>1.6897933212938021E-4</v>
      </c>
      <c r="D20" s="35">
        <f>INDEX(Table6[#All],MATCH($A$6&amp;", "&amp;$A$18,Table6[[#All],[Column1]],0),3)*'Credit Calculator'!$F$12*8.33*10^(-6)</f>
        <v>9.4628425992452928E-2</v>
      </c>
      <c r="F20" s="30" t="s">
        <v>8</v>
      </c>
      <c r="G20" s="35">
        <f>INDEX(Table6[#All],MATCH($A$6&amp;", "&amp;$F$18,Table6[[#All],[Column1]],0),3)*'Credit Calculator'!$D$12*8.33*10^(-6)</f>
        <v>2.0890634989688132E-4</v>
      </c>
      <c r="H20" s="35">
        <f>INDEX(Table6[#All],MATCH($A$6&amp;", "&amp;$F$18,Table6[[#All],[Column1]],0),3)*'Credit Calculator'!$E$12*8.33*10^(-6)</f>
        <v>3.6018336189117465E-5</v>
      </c>
      <c r="I20" s="35">
        <f>INDEX(Table6[#All],MATCH($A$6&amp;", "&amp;$F$18,Table6[[#All],[Column1]],0),3)*'Credit Calculator'!$F$12*8.33*10^(-6)</f>
        <v>2.0170268265905782E-2</v>
      </c>
    </row>
    <row r="21" spans="1:9" ht="15.6">
      <c r="A21" s="30" t="s">
        <v>9</v>
      </c>
      <c r="B21" s="35">
        <f>INDEX(Table6[#All],MATCH($A$6&amp;", "&amp;$A$18,Table6[[#All],[Column1]],0),4)*'Credit Calculator'!$D$12*8.33*10^(-6)</f>
        <v>4.2767132786199515E-3</v>
      </c>
      <c r="C21" s="35">
        <f>INDEX(Table6[#All],MATCH($A$6&amp;", "&amp;$A$18,Table6[[#All],[Column1]],0),4)*'Credit Calculator'!$E$12*8.33*10^(-6)</f>
        <v>7.3736435838275014E-4</v>
      </c>
      <c r="D21" s="35">
        <f>INDEX(Table6[#All],MATCH($A$6&amp;", "&amp;$A$18,Table6[[#All],[Column1]],0),4)*'Credit Calculator'!$F$12*8.33*10^(-6)</f>
        <v>0.41292404069434013</v>
      </c>
      <c r="F21" s="30" t="s">
        <v>9</v>
      </c>
      <c r="G21" s="35">
        <f>INDEX(Table6[#All],MATCH($A$6&amp;", "&amp;$F$18,Table6[[#All],[Column1]],0),4)*'Credit Calculator'!$D$12*8.33*10^(-6)</f>
        <v>9.516844828635708E-4</v>
      </c>
      <c r="H21" s="35">
        <f>INDEX(Table6[#All],MATCH($A$6&amp;", "&amp;$F$18,Table6[[#All],[Column1]],0),4)*'Credit Calculator'!$E$12*8.33*10^(-6)</f>
        <v>1.6408353152820186E-4</v>
      </c>
      <c r="I21" s="35">
        <f>INDEX(Table6[#All],MATCH($A$6&amp;", "&amp;$F$18,Table6[[#All],[Column1]],0),4)*'Credit Calculator'!$F$12*8.33*10^(-6)</f>
        <v>9.1886777655793048E-2</v>
      </c>
    </row>
    <row r="22" spans="1:9" ht="15.6">
      <c r="A22" s="30" t="s">
        <v>10</v>
      </c>
      <c r="B22" s="35">
        <f>INDEX(Table6[#All],MATCH($A$6&amp;", "&amp;$A$18,Table6[[#All],[Column1]],0),5)*'Credit Calculator'!$D$12*8.33*10^(-6)</f>
        <v>8.2861319773261527E-3</v>
      </c>
      <c r="C22" s="35">
        <f>INDEX(Table6[#All],MATCH($A$6&amp;", "&amp;$A$18,Table6[[#All],[Column1]],0),5)*'Credit Calculator'!$E$12*8.33*10^(-6)</f>
        <v>1.4286434443665779E-3</v>
      </c>
      <c r="D22" s="35">
        <f>INDEX(Table6[#All],MATCH($A$6&amp;", "&amp;$A$18,Table6[[#All],[Column1]],0),5)*'Credit Calculator'!$F$12*8.33*10^(-6)</f>
        <v>0.80004032884528364</v>
      </c>
      <c r="F22" s="30" t="s">
        <v>10</v>
      </c>
      <c r="G22" s="35">
        <f>INDEX(Table6[#All],MATCH($A$6&amp;", "&amp;$F$18,Table6[[#All],[Column1]],0),5)*'Credit Calculator'!$D$12*8.33*10^(-6)</f>
        <v>1.880157149071932E-3</v>
      </c>
      <c r="H22" s="35">
        <f>INDEX(Table6[#All],MATCH($A$6&amp;", "&amp;$F$18,Table6[[#All],[Column1]],0),5)*'Credit Calculator'!$E$12*8.33*10^(-6)</f>
        <v>3.2416502570205719E-4</v>
      </c>
      <c r="I22" s="35">
        <f>INDEX(Table6[#All],MATCH($A$6&amp;", "&amp;$F$18,Table6[[#All],[Column1]],0),5)*'Credit Calculator'!$F$12*8.33*10^(-6)</f>
        <v>0.18153241439315204</v>
      </c>
    </row>
    <row r="23" spans="1:9" ht="15.6">
      <c r="A23" s="30" t="s">
        <v>11</v>
      </c>
      <c r="B23" s="35">
        <f>INDEX(Table6[#All],MATCH($A$6&amp;", "&amp;$A$18,Table6[[#All],[Column1]],0),7)*'Credit Calculator'!$D$12*8.33*10^(-6)</f>
        <v>1.1879759107277638E-2</v>
      </c>
      <c r="C23" s="35">
        <f>INDEX(Table6[#All],MATCH($A$6&amp;", "&amp;$A$18,Table6[[#All],[Column1]],0),7)*'Credit Calculator'!$E$12*8.33*10^(-6)</f>
        <v>2.0482343288409726E-3</v>
      </c>
      <c r="D23" s="35">
        <f>INDEX(Table6[#All],MATCH($A$6&amp;", "&amp;$A$18,Table6[[#All],[Column1]],0),7)*'Credit Calculator'!$F$12*8.33*10^(-6)</f>
        <v>1.1470112241509443</v>
      </c>
      <c r="F23" s="30" t="s">
        <v>11</v>
      </c>
      <c r="G23" s="35">
        <f>INDEX(Table6[#All],MATCH($A$6&amp;", "&amp;$F$18,Table6[[#All],[Column1]],0),7)*'Credit Calculator'!$D$12*8.33*10^(-6)</f>
        <v>2.6983736861680503E-3</v>
      </c>
      <c r="H23" s="35">
        <f>INDEX(Table6[#All],MATCH($A$6&amp;", "&amp;$F$18,Table6[[#All],[Column1]],0),7)*'Credit Calculator'!$E$12*8.33*10^(-6)</f>
        <v>4.652368424427673E-4</v>
      </c>
      <c r="I23" s="35">
        <f>INDEX(Table6[#All],MATCH($A$6&amp;", "&amp;$F$18,Table6[[#All],[Column1]],0),7)*'Credit Calculator'!$F$12*8.33*10^(-6)</f>
        <v>0.26053263176794972</v>
      </c>
    </row>
    <row r="24" spans="1:9" ht="15.6">
      <c r="A24" s="30" t="s">
        <v>12</v>
      </c>
      <c r="B24" s="35">
        <f>INDEX(Table6[#All],MATCH($A$6&amp;", "&amp;$A$18,Table6[[#All],[Column1]],0),6)*'Credit Calculator'!$D$12*8.33*10^(-6)</f>
        <v>8.2861319773261527E-3</v>
      </c>
      <c r="C24" s="35">
        <f>INDEX(Table6[#All],MATCH($A$6&amp;", "&amp;$A$18,Table6[[#All],[Column1]],0),6)*'Credit Calculator'!$E$12*8.33*10^(-6)</f>
        <v>1.4286434443665779E-3</v>
      </c>
      <c r="D24" s="35">
        <f>INDEX(Table6[#All],MATCH($A$6&amp;", "&amp;$A$18,Table6[[#All],[Column1]],0),6)*'Credit Calculator'!$F$12*8.33*10^(-6)</f>
        <v>0.80004032884528364</v>
      </c>
      <c r="F24" s="30" t="s">
        <v>12</v>
      </c>
      <c r="G24" s="35">
        <f>INDEX(Table6[#All],MATCH($A$6&amp;", "&amp;$F$18,Table6[[#All],[Column1]],0),6)*'Credit Calculator'!$D$12*8.33*10^(-6)</f>
        <v>1.880157149071932E-3</v>
      </c>
      <c r="H24" s="35">
        <f>INDEX(Table6[#All],MATCH($A$6&amp;", "&amp;$F$18,Table6[[#All],[Column1]],0),6)*'Credit Calculator'!$E$12*8.33*10^(-6)</f>
        <v>3.2416502570205719E-4</v>
      </c>
      <c r="I24" s="35">
        <f>INDEX(Table6[#All],MATCH($A$6&amp;", "&amp;$F$18,Table6[[#All],[Column1]],0),6)*'Credit Calculator'!$F$12*8.33*10^(-6)</f>
        <v>0.18153241439315204</v>
      </c>
    </row>
    <row r="25" spans="1:9" ht="15.6">
      <c r="A25" s="30" t="s">
        <v>13</v>
      </c>
      <c r="B25" s="35">
        <f>INDEX(Table6[#All],MATCH($A$6&amp;", "&amp;$A$18,Table6[[#All],[Column1]],0),8)*'Credit Calculator'!$D$12*8.33*10^(-6)</f>
        <v>9.1771139103719868E-3</v>
      </c>
      <c r="C25" s="35">
        <f>INDEX(Table6[#All],MATCH($A$6&amp;", "&amp;$A$18,Table6[[#All],[Column1]],0),8)*'Credit Calculator'!$E$12*8.33*10^(-6)</f>
        <v>1.5822610190296528E-3</v>
      </c>
      <c r="D25" s="35">
        <f>INDEX(Table6[#All],MATCH($A$6&amp;", "&amp;$A$18,Table6[[#All],[Column1]],0),8)*'Credit Calculator'!$F$12*8.33*10^(-6)</f>
        <v>0.88606617065660553</v>
      </c>
      <c r="F25" s="30" t="s">
        <v>13</v>
      </c>
      <c r="G25" s="35">
        <f>INDEX(Table6[#All],MATCH($A$6&amp;", "&amp;$F$18,Table6[[#All],[Column1]],0),8)*'Credit Calculator'!$D$12*8.33*10^(-6)</f>
        <v>2.6345411903662273E-3</v>
      </c>
      <c r="H25" s="35">
        <f>INDEX(Table6[#All],MATCH($A$6&amp;", "&amp;$F$18,Table6[[#All],[Column1]],0),8)*'Credit Calculator'!$E$12*8.33*10^(-6)</f>
        <v>4.5423123971831511E-4</v>
      </c>
      <c r="I25" s="35">
        <f>INDEX(Table6[#All],MATCH($A$6&amp;", "&amp;$F$18,Table6[[#All],[Column1]],0),8)*'Credit Calculator'!$F$12*8.33*10^(-6)</f>
        <v>0.25436949424225647</v>
      </c>
    </row>
    <row r="28" spans="1:9" ht="15.6">
      <c r="A28" s="7" t="s">
        <v>16</v>
      </c>
      <c r="B28" s="40" t="s">
        <v>2</v>
      </c>
      <c r="C28" s="40"/>
      <c r="D28" s="40"/>
      <c r="F28" s="39" t="s">
        <v>17</v>
      </c>
      <c r="G28" s="40" t="s">
        <v>2</v>
      </c>
      <c r="H28" s="40"/>
      <c r="I28" s="40"/>
    </row>
    <row r="29" spans="1:9" ht="15.6">
      <c r="A29" s="1" t="s">
        <v>4</v>
      </c>
      <c r="B29" s="1" t="s">
        <v>5</v>
      </c>
      <c r="C29" s="1" t="s">
        <v>6</v>
      </c>
      <c r="D29" s="1" t="s">
        <v>7</v>
      </c>
      <c r="F29" s="1" t="s">
        <v>4</v>
      </c>
      <c r="G29" s="1" t="s">
        <v>5</v>
      </c>
      <c r="H29" s="1" t="s">
        <v>6</v>
      </c>
      <c r="I29" s="1" t="s">
        <v>7</v>
      </c>
    </row>
    <row r="30" spans="1:9" ht="15.6">
      <c r="A30" s="30" t="s">
        <v>8</v>
      </c>
      <c r="B30" s="34">
        <f>INDEX(Table6[#All],MATCH($A$6&amp;", "&amp;$A$28,Table6[[#All],[Column1]],0),3)*'Credit Calculator'!$D$12*8.33*10^(-6)</f>
        <v>7.9773950449848135E-5</v>
      </c>
      <c r="C30" s="34">
        <f>INDEX(Table6[#All],MATCH($A$6&amp;", "&amp;$A$28,Table6[[#All],[Column1]],0),3)*'Credit Calculator'!$E$12*8.33*10^(-6)</f>
        <v>1.3754129387904851E-5</v>
      </c>
      <c r="D30" s="34">
        <f>INDEX(Table6[#All],MATCH($A$6&amp;", "&amp;$A$28,Table6[[#All],[Column1]],0),3)*'Credit Calculator'!$F$12*8.33*10^(-6)</f>
        <v>7.7023124572267159E-3</v>
      </c>
      <c r="F30" s="30" t="s">
        <v>8</v>
      </c>
      <c r="G30" s="34">
        <f>B20</f>
        <v>9.8008012635040533E-4</v>
      </c>
      <c r="H30" s="34">
        <f t="shared" ref="H30:I30" si="0">C20</f>
        <v>1.6897933212938021E-4</v>
      </c>
      <c r="I30" s="34">
        <f t="shared" si="0"/>
        <v>9.4628425992452928E-2</v>
      </c>
    </row>
    <row r="31" spans="1:9" ht="14.45" customHeight="1">
      <c r="A31" s="30" t="s">
        <v>9</v>
      </c>
      <c r="B31" s="34">
        <f>INDEX(Table6[#All],MATCH($A$6&amp;", "&amp;$A$28,Table6[[#All],[Column1]],0),4)*'Credit Calculator'!$D$12*8.33*10^(-6)</f>
        <v>3.5938837815120011E-4</v>
      </c>
      <c r="C31" s="34">
        <f>INDEX(Table6[#All],MATCH($A$6&amp;", "&amp;$A$28,Table6[[#All],[Column1]],0),4)*'Credit Calculator'!$E$12*8.33*10^(-6)</f>
        <v>6.1963513474344847E-5</v>
      </c>
      <c r="D31" s="34">
        <f>INDEX(Table6[#All],MATCH($A$6&amp;", "&amp;$A$28,Table6[[#All],[Column1]],0),4)*'Credit Calculator'!$F$12*8.33*10^(-6)</f>
        <v>3.4699567545633116E-2</v>
      </c>
      <c r="F31" s="30" t="s">
        <v>9</v>
      </c>
      <c r="G31" s="34">
        <f t="shared" ref="G31:I31" si="1">B21</f>
        <v>4.2767132786199515E-3</v>
      </c>
      <c r="H31" s="34">
        <f t="shared" si="1"/>
        <v>7.3736435838275014E-4</v>
      </c>
      <c r="I31" s="34">
        <f t="shared" si="1"/>
        <v>0.41292404069434013</v>
      </c>
    </row>
    <row r="32" spans="1:9" ht="14.45" customHeight="1">
      <c r="A32" s="30" t="s">
        <v>10</v>
      </c>
      <c r="B32" s="34">
        <f>INDEX(Table6[#All],MATCH($A$6&amp;", "&amp;$A$28,Table6[[#All],[Column1]],0),5)*'Credit Calculator'!$D$12*8.33*10^(-6)</f>
        <v>6.9092347383276672E-4</v>
      </c>
      <c r="C32" s="34">
        <f>INDEX(Table6[#All],MATCH($A$6&amp;", "&amp;$A$28,Table6[[#All],[Column1]],0),5)*'Credit Calculator'!$E$12*8.33*10^(-6)</f>
        <v>1.1912473686771839E-4</v>
      </c>
      <c r="D32" s="34">
        <f>INDEX(Table6[#All],MATCH($A$6&amp;", "&amp;$A$28,Table6[[#All],[Column1]],0),5)*'Credit Calculator'!$F$12*8.33*10^(-6)</f>
        <v>6.6709852645922302E-2</v>
      </c>
      <c r="F32" s="30" t="s">
        <v>10</v>
      </c>
      <c r="G32" s="34">
        <f t="shared" ref="G32:I32" si="2">B22</f>
        <v>8.2861319773261527E-3</v>
      </c>
      <c r="H32" s="34">
        <f t="shared" si="2"/>
        <v>1.4286434443665779E-3</v>
      </c>
      <c r="I32" s="34">
        <f t="shared" si="2"/>
        <v>0.80004032884528364</v>
      </c>
    </row>
    <row r="33" spans="1:9" ht="15.6">
      <c r="A33" s="30" t="s">
        <v>11</v>
      </c>
      <c r="B33" s="34">
        <f>INDEX(Table6[#All],MATCH($A$6&amp;", "&amp;$A$28,Table6[[#All],[Column1]],0),7)*'Credit Calculator'!$D$12*8.33*10^(-6)</f>
        <v>9.8649269162408835E-4</v>
      </c>
      <c r="C33" s="34">
        <f>INDEX(Table6[#All],MATCH($A$6&amp;", "&amp;$A$28,Table6[[#All],[Column1]],0),7)*'Credit Calculator'!$E$12*8.33*10^(-6)</f>
        <v>1.7008494683173938E-4</v>
      </c>
      <c r="D33" s="34">
        <f>INDEX(Table6[#All],MATCH($A$6&amp;", "&amp;$A$28,Table6[[#All],[Column1]],0),7)*'Credit Calculator'!$F$12*8.33*10^(-6)</f>
        <v>9.5247570225774042E-2</v>
      </c>
      <c r="F33" s="30" t="s">
        <v>11</v>
      </c>
      <c r="G33" s="34">
        <f t="shared" ref="G33:I33" si="3">B23</f>
        <v>1.1879759107277638E-2</v>
      </c>
      <c r="H33" s="34">
        <f t="shared" si="3"/>
        <v>2.0482343288409726E-3</v>
      </c>
      <c r="I33" s="34">
        <f t="shared" si="3"/>
        <v>1.1470112241509443</v>
      </c>
    </row>
    <row r="34" spans="1:9" ht="15.6">
      <c r="A34" s="30" t="s">
        <v>12</v>
      </c>
      <c r="B34" s="34">
        <f>INDEX(Table6[#All],MATCH($A$6&amp;", "&amp;$A$28,Table6[[#All],[Column1]],0),6)*'Credit Calculator'!$D$12*8.33*10^(-6)</f>
        <v>6.9092347383276672E-4</v>
      </c>
      <c r="C34" s="34">
        <f>INDEX(Table6[#All],MATCH($A$6&amp;", "&amp;$A$28,Table6[[#All],[Column1]],0),6)*'Credit Calculator'!$E$12*8.33*10^(-6)</f>
        <v>1.1912473686771839E-4</v>
      </c>
      <c r="D34" s="34">
        <f>INDEX(Table6[#All],MATCH($A$6&amp;", "&amp;$A$28,Table6[[#All],[Column1]],0),6)*'Credit Calculator'!$F$12*8.33*10^(-6)</f>
        <v>6.6709852645922302E-2</v>
      </c>
      <c r="F34" s="30" t="s">
        <v>12</v>
      </c>
      <c r="G34" s="34">
        <f t="shared" ref="G34:I34" si="4">B24</f>
        <v>8.2861319773261527E-3</v>
      </c>
      <c r="H34" s="34">
        <f t="shared" si="4"/>
        <v>1.4286434443665779E-3</v>
      </c>
      <c r="I34" s="34">
        <f t="shared" si="4"/>
        <v>0.80004032884528364</v>
      </c>
    </row>
    <row r="35" spans="1:9" ht="15.6">
      <c r="A35" s="30" t="s">
        <v>13</v>
      </c>
      <c r="B35" s="34">
        <f>INDEX(Table6[#All],MATCH($A$6&amp;", "&amp;$A$28,Table6[[#All],[Column1]],0),8)*'Credit Calculator'!$D$12*8.33*10^(-6)</f>
        <v>9.4295501981574257E-4</v>
      </c>
      <c r="C35" s="34">
        <f>INDEX(Table6[#All],MATCH($A$6&amp;", "&amp;$A$28,Table6[[#All],[Column1]],0),8)*'Credit Calculator'!$E$12*8.33*10^(-6)</f>
        <v>1.6257845169236941E-4</v>
      </c>
      <c r="D35" s="34">
        <f>INDEX(Table6[#All],MATCH($A$6&amp;", "&amp;$A$28,Table6[[#All],[Column1]],0),8)*'Credit Calculator'!$F$12*8.33*10^(-6)</f>
        <v>9.1043932947726863E-2</v>
      </c>
      <c r="F35" s="30" t="s">
        <v>13</v>
      </c>
      <c r="G35" s="34">
        <f t="shared" ref="G35:I35" si="5">B25</f>
        <v>9.1771139103719868E-3</v>
      </c>
      <c r="H35" s="34">
        <f t="shared" si="5"/>
        <v>1.5822610190296528E-3</v>
      </c>
      <c r="I35" s="34">
        <f t="shared" si="5"/>
        <v>0.88606617065660553</v>
      </c>
    </row>
  </sheetData>
  <sheetProtection selectLockedCells="1"/>
  <mergeCells count="6">
    <mergeCell ref="B8:D8"/>
    <mergeCell ref="G8:I8"/>
    <mergeCell ref="G18:I18"/>
    <mergeCell ref="G28:I28"/>
    <mergeCell ref="B18:D18"/>
    <mergeCell ref="B28:D28"/>
  </mergeCells>
  <conditionalFormatting sqref="B10:D15">
    <cfRule type="expression" dxfId="43" priority="21">
      <formula>B10&gt;=10</formula>
    </cfRule>
    <cfRule type="expression" dxfId="42" priority="22" stopIfTrue="1">
      <formula>B10&gt;=1</formula>
    </cfRule>
    <cfRule type="expression" dxfId="41" priority="23" stopIfTrue="1">
      <formula>B10&gt;=0.1</formula>
    </cfRule>
    <cfRule type="expression" dxfId="40" priority="24" stopIfTrue="1">
      <formula>B10&gt;=0.01</formula>
    </cfRule>
    <cfRule type="expression" dxfId="39" priority="25">
      <formula>B10&lt;0.01</formula>
    </cfRule>
  </conditionalFormatting>
  <conditionalFormatting sqref="B20:D25">
    <cfRule type="expression" dxfId="38" priority="16">
      <formula>B20&gt;=10</formula>
    </cfRule>
    <cfRule type="expression" dxfId="37" priority="17" stopIfTrue="1">
      <formula>B20&gt;=1</formula>
    </cfRule>
    <cfRule type="expression" dxfId="36" priority="18" stopIfTrue="1">
      <formula>B20&gt;=0.1</formula>
    </cfRule>
    <cfRule type="expression" dxfId="35" priority="19" stopIfTrue="1">
      <formula>B20&gt;=0.01</formula>
    </cfRule>
    <cfRule type="expression" dxfId="34" priority="20">
      <formula>B20&lt;0.01</formula>
    </cfRule>
  </conditionalFormatting>
  <conditionalFormatting sqref="B30:D35">
    <cfRule type="expression" dxfId="33" priority="11">
      <formula>B30&gt;=10</formula>
    </cfRule>
    <cfRule type="expression" dxfId="32" priority="12" stopIfTrue="1">
      <formula>B30&gt;=1</formula>
    </cfRule>
    <cfRule type="expression" dxfId="31" priority="13" stopIfTrue="1">
      <formula>B30&gt;=0.1</formula>
    </cfRule>
    <cfRule type="expression" dxfId="30" priority="14" stopIfTrue="1">
      <formula>B30&gt;=0.01</formula>
    </cfRule>
    <cfRule type="expression" dxfId="29" priority="15">
      <formula>B30&lt;0.01</formula>
    </cfRule>
  </conditionalFormatting>
  <conditionalFormatting sqref="G20:I25">
    <cfRule type="expression" dxfId="28" priority="6">
      <formula>G20&gt;=10</formula>
    </cfRule>
    <cfRule type="expression" dxfId="27" priority="7" stopIfTrue="1">
      <formula>G20&gt;=1</formula>
    </cfRule>
    <cfRule type="expression" dxfId="26" priority="8" stopIfTrue="1">
      <formula>G20&gt;=0.1</formula>
    </cfRule>
    <cfRule type="expression" dxfId="25" priority="9" stopIfTrue="1">
      <formula>G20&gt;=0.01</formula>
    </cfRule>
    <cfRule type="expression" dxfId="24" priority="10">
      <formula>G20&lt;0.01</formula>
    </cfRule>
  </conditionalFormatting>
  <conditionalFormatting sqref="G30:I35">
    <cfRule type="expression" dxfId="23" priority="1">
      <formula>G30&gt;=10</formula>
    </cfRule>
    <cfRule type="expression" dxfId="22" priority="2" stopIfTrue="1">
      <formula>G30&gt;=1</formula>
    </cfRule>
    <cfRule type="expression" dxfId="21" priority="3" stopIfTrue="1">
      <formula>G30&gt;=0.1</formula>
    </cfRule>
    <cfRule type="expression" dxfId="20" priority="4" stopIfTrue="1">
      <formula>G30&gt;=0.01</formula>
    </cfRule>
    <cfRule type="expression" dxfId="19" priority="5">
      <formula>G30&lt;0.01</formula>
    </cfRule>
  </conditionalFormatting>
  <dataValidations count="1">
    <dataValidation type="list" allowBlank="1" showInputMessage="1" showErrorMessage="1" sqref="A6" xr:uid="{00000000-0002-0000-0300-000000000000}">
      <formula1>Zone1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workbookViewId="0" xr3:uid="{F9CF3CF3-643B-5BE6-8B46-32C596A47465}">
      <selection activeCell="F35" sqref="F35"/>
    </sheetView>
  </sheetViews>
  <sheetFormatPr defaultRowHeight="14.45"/>
  <cols>
    <col min="3" max="3" width="44" customWidth="1"/>
    <col min="4" max="4" width="38" bestFit="1" customWidth="1"/>
    <col min="5" max="5" width="39" customWidth="1"/>
    <col min="6" max="6" width="39.5703125" customWidth="1"/>
    <col min="7" max="7" width="39.5703125" hidden="1" customWidth="1"/>
    <col min="8" max="8" width="34.28515625" hidden="1" customWidth="1"/>
    <col min="9" max="9" width="24.85546875" hidden="1" customWidth="1"/>
    <col min="10" max="10" width="34" hidden="1" customWidth="1"/>
  </cols>
  <sheetData>
    <row r="1" spans="1:10" ht="18">
      <c r="C1" s="6"/>
    </row>
    <row r="5" spans="1:10">
      <c r="A5" s="10" t="s">
        <v>18</v>
      </c>
      <c r="B5" s="10"/>
      <c r="C5" s="10" t="s">
        <v>19</v>
      </c>
    </row>
    <row r="6" spans="1:10">
      <c r="C6" s="36" t="s">
        <v>20</v>
      </c>
    </row>
    <row r="7" spans="1:10">
      <c r="H7" s="16" t="s">
        <v>21</v>
      </c>
      <c r="I7" s="17"/>
      <c r="J7" s="17"/>
    </row>
    <row r="8" spans="1:10">
      <c r="A8" s="10" t="s">
        <v>22</v>
      </c>
      <c r="B8" s="10"/>
      <c r="C8" s="10" t="s">
        <v>23</v>
      </c>
    </row>
    <row r="9" spans="1:10">
      <c r="C9" s="37" t="s">
        <v>24</v>
      </c>
      <c r="D9" s="20"/>
    </row>
    <row r="11" spans="1:10">
      <c r="A11" s="10" t="s">
        <v>25</v>
      </c>
      <c r="B11" s="10"/>
      <c r="C11" s="10" t="s">
        <v>26</v>
      </c>
      <c r="D11" s="13" t="s">
        <v>27</v>
      </c>
      <c r="E11" s="13" t="s">
        <v>28</v>
      </c>
      <c r="F11" s="13" t="s">
        <v>29</v>
      </c>
      <c r="G11" s="13"/>
    </row>
    <row r="12" spans="1:10">
      <c r="C12" s="36" t="s">
        <v>30</v>
      </c>
      <c r="D12" s="3">
        <v>1.45</v>
      </c>
      <c r="E12" s="3">
        <v>0.25</v>
      </c>
      <c r="F12" s="3">
        <v>140</v>
      </c>
      <c r="G12" s="3"/>
    </row>
    <row r="13" spans="1:10">
      <c r="D13" s="13" t="s">
        <v>31</v>
      </c>
      <c r="E13" s="13" t="s">
        <v>32</v>
      </c>
      <c r="F13" s="13" t="s">
        <v>33</v>
      </c>
      <c r="G13" s="15"/>
    </row>
    <row r="14" spans="1:10" ht="28.9">
      <c r="A14" s="10" t="s">
        <v>34</v>
      </c>
      <c r="B14" s="10"/>
      <c r="C14" s="14" t="s">
        <v>35</v>
      </c>
      <c r="D14" s="38"/>
      <c r="E14" s="38"/>
      <c r="F14" s="38"/>
      <c r="G14" s="12"/>
    </row>
    <row r="16" spans="1:10">
      <c r="A16" s="10" t="s">
        <v>36</v>
      </c>
      <c r="B16" s="10"/>
      <c r="C16" s="10" t="s">
        <v>37</v>
      </c>
      <c r="I16" t="s">
        <v>38</v>
      </c>
    </row>
    <row r="17" spans="1:9">
      <c r="C17" s="36" t="s">
        <v>39</v>
      </c>
      <c r="D17" s="9"/>
      <c r="I17">
        <f>IF(C17="Yes",1,0.7)</f>
        <v>0.7</v>
      </c>
    </row>
    <row r="18" spans="1:9">
      <c r="C18" s="19" t="s">
        <v>40</v>
      </c>
      <c r="D18" s="9"/>
    </row>
    <row r="19" spans="1:9">
      <c r="C19" t="s">
        <v>41</v>
      </c>
    </row>
    <row r="20" spans="1:9">
      <c r="C20" t="s">
        <v>42</v>
      </c>
    </row>
    <row r="21" spans="1:9">
      <c r="C21" s="18" t="s">
        <v>43</v>
      </c>
    </row>
    <row r="23" spans="1:9">
      <c r="A23" s="10" t="s">
        <v>44</v>
      </c>
      <c r="B23" s="10"/>
      <c r="C23" s="10" t="s">
        <v>45</v>
      </c>
    </row>
    <row r="24" spans="1:9">
      <c r="C24" s="36" t="s">
        <v>14</v>
      </c>
    </row>
    <row r="25" spans="1:9" hidden="1">
      <c r="B25" t="s">
        <v>46</v>
      </c>
      <c r="C25" t="str">
        <f>IF(C24="Unknown","Broadleaf Deciduous medium (BDM)",C24)</f>
        <v>Broadleaf Deciduous medium (BDM)</v>
      </c>
    </row>
    <row r="27" spans="1:9">
      <c r="A27" s="10" t="s">
        <v>47</v>
      </c>
      <c r="B27" s="10"/>
      <c r="C27" s="10" t="s">
        <v>48</v>
      </c>
    </row>
    <row r="28" spans="1:9">
      <c r="C28" s="36">
        <v>100</v>
      </c>
    </row>
    <row r="29" spans="1:9">
      <c r="C29" s="11"/>
    </row>
    <row r="30" spans="1:9">
      <c r="C30" s="10" t="s">
        <v>49</v>
      </c>
    </row>
    <row r="31" spans="1:9" s="3" customFormat="1">
      <c r="C31" s="3" t="s">
        <v>50</v>
      </c>
      <c r="D31" s="3" t="s">
        <v>51</v>
      </c>
      <c r="E31" s="3" t="s">
        <v>52</v>
      </c>
      <c r="F31" s="3" t="s">
        <v>53</v>
      </c>
      <c r="G31" s="3" t="s">
        <v>54</v>
      </c>
    </row>
    <row r="32" spans="1:9" s="3" customFormat="1">
      <c r="C32" s="2">
        <f>IF(D14&gt;0,D14,D12)*(Table710[Runoff Reduction (gallons)])*8.33*10^(-6)</f>
        <v>0.38972211520343858</v>
      </c>
      <c r="D32" s="33">
        <f>IF(E14&gt;0,E14,E12)*(Table710[Runoff Reduction (gallons)])*8.33*10^(-6)</f>
        <v>6.7193468138523907E-2</v>
      </c>
      <c r="E32" s="2">
        <f>IF(F14&gt;0,F14,F12)*(Table710[Runoff Reduction (gallons)])*8.33*10^(-6)</f>
        <v>37.628342157573385</v>
      </c>
      <c r="F32" s="29">
        <f>INDEX(Table6[#All],MATCH('Credit Calculator'!$C$6&amp;", "&amp;Table710[[#This Row],[Tree Type]],Table6[[#All],[Column1]],0),MATCH(IF(OR($C$12="Pervious",$C$12="Unknown"),$C$9,$C$12),Table6[#Headers],0))*I17*NumTrees</f>
        <v>32265.771014897433</v>
      </c>
      <c r="G32" s="3" t="str">
        <f>C25</f>
        <v>Broadleaf Deciduous medium (BDM)</v>
      </c>
    </row>
    <row r="33" spans="4:9">
      <c r="D33" s="4"/>
      <c r="E33" s="2"/>
      <c r="F33" s="4"/>
      <c r="G33" s="4"/>
      <c r="H33" s="2"/>
      <c r="I33" s="2"/>
    </row>
    <row r="34" spans="4:9">
      <c r="D34" s="4"/>
      <c r="E34" s="2"/>
      <c r="F34" s="4"/>
      <c r="G34" s="4"/>
      <c r="H34" s="2"/>
      <c r="I34" s="2"/>
    </row>
    <row r="35" spans="4:9">
      <c r="D35" s="4"/>
      <c r="E35" s="2"/>
      <c r="F35" s="4"/>
      <c r="G35" s="4"/>
      <c r="H35" s="2"/>
      <c r="I35" s="2"/>
    </row>
    <row r="36" spans="4:9">
      <c r="D36" s="4"/>
      <c r="E36" s="2"/>
      <c r="F36" s="4"/>
      <c r="G36" s="4"/>
      <c r="H36" s="2"/>
      <c r="I36" s="2"/>
    </row>
  </sheetData>
  <sheetProtection selectLockedCells="1"/>
  <conditionalFormatting sqref="C32:F32">
    <cfRule type="expression" dxfId="18" priority="2" stopIfTrue="1">
      <formula>C32&gt;=1</formula>
    </cfRule>
    <cfRule type="expression" dxfId="17" priority="3" stopIfTrue="1">
      <formula>C32&gt;=0.1</formula>
    </cfRule>
    <cfRule type="expression" dxfId="16" priority="4" stopIfTrue="1">
      <formula>C32&gt;=0.01</formula>
    </cfRule>
    <cfRule type="expression" dxfId="15" priority="5">
      <formula>C32&gt;=0.001</formula>
    </cfRule>
    <cfRule type="expression" dxfId="14" priority="1">
      <formula>C32&gt;=10</formula>
    </cfRule>
  </conditionalFormatting>
  <dataValidations count="5">
    <dataValidation type="list" allowBlank="1" showInputMessage="1" showErrorMessage="1" sqref="C6" xr:uid="{00000000-0002-0000-0400-000000000000}">
      <formula1>Zone1</formula1>
    </dataValidation>
    <dataValidation type="list" allowBlank="1" showInputMessage="1" showErrorMessage="1" sqref="C17" xr:uid="{00000000-0002-0000-0400-000001000000}">
      <formula1>"Yes,No"</formula1>
    </dataValidation>
    <dataValidation type="list" allowBlank="1" showInputMessage="1" showErrorMessage="1" sqref="C9" xr:uid="{00000000-0002-0000-0400-000002000000}">
      <formula1>HSGs1</formula1>
    </dataValidation>
    <dataValidation type="list" allowBlank="1" showInputMessage="1" showErrorMessage="1" sqref="C24" xr:uid="{00000000-0002-0000-0400-000003000000}">
      <formula1>Tree_Types1</formula1>
    </dataValidation>
    <dataValidation type="list" allowBlank="1" showInputMessage="1" showErrorMessage="1" sqref="C12" xr:uid="{00000000-0002-0000-0400-000004000000}">
      <formula1>Land_Uses1</formula1>
    </dataValidation>
  </dataValidation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78"/>
  <sheetViews>
    <sheetView topLeftCell="A20" zoomScale="75" zoomScaleNormal="75" workbookViewId="0" xr3:uid="{78B4E459-6924-5F8B-B7BA-2DD04133E49E}">
      <selection activeCell="G23" sqref="G23"/>
    </sheetView>
  </sheetViews>
  <sheetFormatPr defaultRowHeight="14.45"/>
  <cols>
    <col min="2" max="2" width="39.7109375" customWidth="1"/>
    <col min="3" max="3" width="32.140625" customWidth="1"/>
    <col min="4" max="4" width="29.140625" customWidth="1"/>
    <col min="5" max="5" width="29" customWidth="1"/>
    <col min="6" max="6" width="31.140625" bestFit="1" customWidth="1"/>
    <col min="7" max="7" width="29.140625" customWidth="1"/>
    <col min="8" max="8" width="33.7109375" customWidth="1"/>
    <col min="9" max="9" width="34.5703125" customWidth="1"/>
    <col min="10" max="10" width="57.85546875" customWidth="1"/>
    <col min="11" max="11" width="34.42578125" customWidth="1"/>
    <col min="12" max="12" width="34.5703125" customWidth="1"/>
    <col min="13" max="13" width="39.140625" customWidth="1"/>
    <col min="14" max="14" width="50.85546875" customWidth="1"/>
    <col min="15" max="16" width="23.85546875" customWidth="1"/>
    <col min="19" max="19" width="19.140625" customWidth="1"/>
    <col min="20" max="20" width="24.85546875" customWidth="1"/>
    <col min="21" max="21" width="17.85546875" customWidth="1"/>
    <col min="25" max="25" width="8.85546875" customWidth="1"/>
  </cols>
  <sheetData>
    <row r="2" spans="2:17" ht="15" thickBot="1">
      <c r="B2" t="s">
        <v>55</v>
      </c>
      <c r="F2" t="s">
        <v>54</v>
      </c>
      <c r="J2" t="s">
        <v>56</v>
      </c>
      <c r="L2" t="s">
        <v>57</v>
      </c>
      <c r="M2" t="s">
        <v>5</v>
      </c>
      <c r="N2" t="s">
        <v>6</v>
      </c>
      <c r="O2" t="s">
        <v>7</v>
      </c>
      <c r="Q2" t="s">
        <v>58</v>
      </c>
    </row>
    <row r="3" spans="2:17" ht="15" thickBot="1">
      <c r="B3" t="s">
        <v>20</v>
      </c>
      <c r="F3" t="s">
        <v>1</v>
      </c>
      <c r="J3" t="s">
        <v>59</v>
      </c>
      <c r="L3" t="s">
        <v>30</v>
      </c>
      <c r="M3" s="21">
        <v>7.87</v>
      </c>
      <c r="N3" s="22">
        <v>0.35</v>
      </c>
      <c r="O3" s="22">
        <v>27.84</v>
      </c>
      <c r="Q3" t="s">
        <v>60</v>
      </c>
    </row>
    <row r="4" spans="2:17" ht="15" thickBot="1">
      <c r="B4" t="s">
        <v>61</v>
      </c>
      <c r="F4" t="s">
        <v>14</v>
      </c>
      <c r="J4" t="s">
        <v>62</v>
      </c>
      <c r="L4" t="s">
        <v>63</v>
      </c>
      <c r="M4" s="23">
        <v>0.88</v>
      </c>
      <c r="N4" s="24">
        <v>0.14000000000000001</v>
      </c>
      <c r="O4" s="24">
        <v>60.67</v>
      </c>
      <c r="Q4" t="s">
        <v>39</v>
      </c>
    </row>
    <row r="5" spans="2:17" ht="15" thickBot="1">
      <c r="B5" t="s">
        <v>64</v>
      </c>
      <c r="F5" t="s">
        <v>16</v>
      </c>
      <c r="J5" t="s">
        <v>65</v>
      </c>
      <c r="L5" t="s">
        <v>66</v>
      </c>
      <c r="M5" s="21">
        <v>7.87</v>
      </c>
      <c r="N5" s="22">
        <v>0.35</v>
      </c>
      <c r="O5" s="22">
        <v>27.84</v>
      </c>
    </row>
    <row r="6" spans="2:17">
      <c r="B6" t="s">
        <v>67</v>
      </c>
      <c r="F6" t="s">
        <v>68</v>
      </c>
      <c r="J6" t="s">
        <v>24</v>
      </c>
    </row>
    <row r="7" spans="2:17">
      <c r="B7" t="s">
        <v>69</v>
      </c>
      <c r="F7" t="s">
        <v>70</v>
      </c>
      <c r="J7" t="s">
        <v>66</v>
      </c>
    </row>
    <row r="8" spans="2:17">
      <c r="B8" t="s">
        <v>71</v>
      </c>
      <c r="F8" t="s">
        <v>66</v>
      </c>
    </row>
    <row r="9" spans="2:17">
      <c r="B9" t="s">
        <v>72</v>
      </c>
    </row>
    <row r="10" spans="2:17">
      <c r="B10" t="s">
        <v>0</v>
      </c>
    </row>
    <row r="11" spans="2:17">
      <c r="B11" t="s">
        <v>73</v>
      </c>
    </row>
    <row r="12" spans="2:17">
      <c r="B12" t="s">
        <v>74</v>
      </c>
    </row>
    <row r="13" spans="2:17">
      <c r="B13" t="s">
        <v>75</v>
      </c>
    </row>
    <row r="22" spans="2:17">
      <c r="B22" t="s">
        <v>76</v>
      </c>
      <c r="D22" t="s">
        <v>77</v>
      </c>
      <c r="N22" t="s">
        <v>5</v>
      </c>
      <c r="O22" t="s">
        <v>6</v>
      </c>
      <c r="Q22" t="s">
        <v>7</v>
      </c>
    </row>
    <row r="23" spans="2:17">
      <c r="B23" t="s">
        <v>54</v>
      </c>
      <c r="C23" t="s">
        <v>78</v>
      </c>
      <c r="D23" t="s">
        <v>59</v>
      </c>
      <c r="E23" t="s">
        <v>62</v>
      </c>
      <c r="F23" t="s">
        <v>65</v>
      </c>
      <c r="G23" t="s">
        <v>66</v>
      </c>
      <c r="H23" t="s">
        <v>24</v>
      </c>
      <c r="I23" t="s">
        <v>63</v>
      </c>
      <c r="J23" t="s">
        <v>79</v>
      </c>
      <c r="K23" t="s">
        <v>80</v>
      </c>
      <c r="M23" t="s">
        <v>63</v>
      </c>
    </row>
    <row r="24" spans="2:17">
      <c r="B24" t="s">
        <v>1</v>
      </c>
      <c r="C24" t="s">
        <v>20</v>
      </c>
      <c r="D24" s="25">
        <v>25.781811654768845</v>
      </c>
      <c r="E24" s="25">
        <v>193.48486585568497</v>
      </c>
      <c r="F24" s="25">
        <v>391.34755261711052</v>
      </c>
      <c r="G24" s="25">
        <v>391.34755261711052</v>
      </c>
      <c r="H24" s="25">
        <v>554.85470357966403</v>
      </c>
      <c r="I24" s="27">
        <v>167.88497186829437</v>
      </c>
      <c r="J24" t="str">
        <f>Table6[[#This Row],[Region]]&amp;", "&amp;Table6[[#This Row],[Tree Type]]</f>
        <v>California_Coast_and_Interior, Broadleaf Deciduous large (BDL)</v>
      </c>
      <c r="K24">
        <v>1382.1476149376463</v>
      </c>
      <c r="M24" t="s">
        <v>30</v>
      </c>
    </row>
    <row r="25" spans="2:17">
      <c r="B25" t="s">
        <v>1</v>
      </c>
      <c r="C25" t="s">
        <v>61</v>
      </c>
      <c r="D25" s="26">
        <v>942.04259736396227</v>
      </c>
      <c r="E25" s="26">
        <v>2491.2387652725752</v>
      </c>
      <c r="F25" s="26">
        <v>3703.5060063965407</v>
      </c>
      <c r="G25" s="26">
        <v>3703.5060063965407</v>
      </c>
      <c r="H25" s="26">
        <v>4349.2169842502235</v>
      </c>
      <c r="I25" s="28">
        <v>1502.9045443699745</v>
      </c>
      <c r="J25" t="str">
        <f>Table6[[#This Row],[Region]]&amp;", "&amp;Table6[[#This Row],[Tree Type]]</f>
        <v>Coastal_Plain, Broadleaf Deciduous large (BDL)</v>
      </c>
      <c r="K25">
        <v>2468.9933744194864</v>
      </c>
      <c r="M25" t="s">
        <v>66</v>
      </c>
    </row>
    <row r="26" spans="2:17">
      <c r="B26" t="s">
        <v>1</v>
      </c>
      <c r="C26" t="s">
        <v>64</v>
      </c>
      <c r="D26" s="26">
        <v>4.7941234540078073</v>
      </c>
      <c r="E26" s="26">
        <v>64.144079751851152</v>
      </c>
      <c r="F26" s="26">
        <v>216.40285652559251</v>
      </c>
      <c r="G26" s="26">
        <v>216.40285652559251</v>
      </c>
      <c r="H26" s="26">
        <v>625.90525340197962</v>
      </c>
      <c r="I26" s="28">
        <v>883.69315881254715</v>
      </c>
      <c r="J26" t="str">
        <f>Table6[[#This Row],[Region]]&amp;", "&amp;Table6[[#This Row],[Tree Type]]</f>
        <v>Interior_West, Broadleaf Deciduous large (BDL)</v>
      </c>
      <c r="K26">
        <v>1830.1976322018061</v>
      </c>
    </row>
    <row r="27" spans="2:17">
      <c r="B27" t="s">
        <v>1</v>
      </c>
      <c r="C27" t="s">
        <v>67</v>
      </c>
      <c r="D27" s="26">
        <v>142.22471621162831</v>
      </c>
      <c r="E27" s="26">
        <v>654.2336945734902</v>
      </c>
      <c r="F27" s="26">
        <v>1212.4657057041316</v>
      </c>
      <c r="G27" s="26">
        <v>1212.4657057041316</v>
      </c>
      <c r="H27" s="26">
        <v>1623.1395737652083</v>
      </c>
      <c r="I27" s="28">
        <v>776.90251230601973</v>
      </c>
      <c r="J27" t="str">
        <f>Table6[[#This Row],[Region]]&amp;", "&amp;Table6[[#This Row],[Tree Type]]</f>
        <v>Lower_Midwest, Broadleaf Deciduous large (BDL)</v>
      </c>
      <c r="K27">
        <v>855.2985999398212</v>
      </c>
    </row>
    <row r="28" spans="2:17">
      <c r="B28" t="s">
        <v>1</v>
      </c>
      <c r="C28" t="s">
        <v>69</v>
      </c>
      <c r="D28" s="26">
        <v>198.74458916817244</v>
      </c>
      <c r="E28" s="26">
        <v>856.28413891431649</v>
      </c>
      <c r="F28" s="26">
        <v>1505.0242760091342</v>
      </c>
      <c r="G28" s="26">
        <v>1505.0242760091342</v>
      </c>
      <c r="H28" s="26">
        <v>1993.4105992042314</v>
      </c>
      <c r="I28" s="28">
        <v>821.2315414678402</v>
      </c>
      <c r="J28" t="str">
        <f>Table6[[#This Row],[Region]]&amp;", "&amp;Table6[[#This Row],[Tree Type]]</f>
        <v>Midwest, Broadleaf Deciduous large (BDL)</v>
      </c>
      <c r="K28">
        <v>43.699999999999996</v>
      </c>
    </row>
    <row r="29" spans="2:17">
      <c r="B29" t="s">
        <v>1</v>
      </c>
      <c r="C29" t="s">
        <v>71</v>
      </c>
      <c r="D29" s="26">
        <v>47.809651494022511</v>
      </c>
      <c r="E29" s="26">
        <v>315.37663041020261</v>
      </c>
      <c r="F29" s="26">
        <v>685.76656103875109</v>
      </c>
      <c r="G29" s="26">
        <v>685.76656103875109</v>
      </c>
      <c r="H29" s="26">
        <v>1000.8409992711184</v>
      </c>
      <c r="I29" s="28">
        <v>1239.175526970904</v>
      </c>
      <c r="J29" t="str">
        <f>Table6[[#This Row],[Region]]&amp;", "&amp;Table6[[#This Row],[Tree Type]]</f>
        <v>North, Broadleaf Deciduous large (BDL)</v>
      </c>
      <c r="K29">
        <v>1411.7924686150834</v>
      </c>
    </row>
    <row r="30" spans="2:17">
      <c r="B30" t="s">
        <v>1</v>
      </c>
      <c r="C30" t="s">
        <v>72</v>
      </c>
      <c r="D30" s="26">
        <v>165.27425215927835</v>
      </c>
      <c r="E30" s="26">
        <v>558.29255461481864</v>
      </c>
      <c r="F30" s="26">
        <v>963.00487539502592</v>
      </c>
      <c r="G30" s="26">
        <v>963.00487539502592</v>
      </c>
      <c r="H30" s="26">
        <v>1268.2217417572381</v>
      </c>
      <c r="I30" s="28">
        <v>779.1616301003811</v>
      </c>
      <c r="J30" t="str">
        <f>Table6[[#This Row],[Region]]&amp;", "&amp;Table6[[#This Row],[Tree Type]]</f>
        <v>Northeast, Broadleaf Deciduous large (BDL)</v>
      </c>
      <c r="K30">
        <v>489.57270916604335</v>
      </c>
    </row>
    <row r="31" spans="2:17">
      <c r="B31" t="s">
        <v>1</v>
      </c>
      <c r="C31" t="s">
        <v>0</v>
      </c>
      <c r="D31" s="26">
        <v>83.68205584890103</v>
      </c>
      <c r="E31" s="26">
        <v>357.55060226348627</v>
      </c>
      <c r="F31" s="26">
        <v>692.27882565909044</v>
      </c>
      <c r="G31" s="26">
        <v>692.27882565909044</v>
      </c>
      <c r="H31" s="26">
        <v>991.50557081576676</v>
      </c>
      <c r="I31" s="28">
        <v>727.78030389801825</v>
      </c>
      <c r="J31" t="str">
        <f>Table6[[#This Row],[Region]]&amp;", "&amp;Table6[[#This Row],[Tree Type]]</f>
        <v>Pacific_Northwest, Broadleaf Deciduous large (BDL)</v>
      </c>
      <c r="K31">
        <v>814.33223173701037</v>
      </c>
    </row>
    <row r="32" spans="2:17">
      <c r="B32" t="s">
        <v>1</v>
      </c>
      <c r="C32" t="s">
        <v>73</v>
      </c>
      <c r="D32" s="26">
        <v>1041.5256672886035</v>
      </c>
      <c r="E32" s="26">
        <v>3395.1935349121818</v>
      </c>
      <c r="F32" s="26">
        <v>5338.3338647294922</v>
      </c>
      <c r="G32" s="26">
        <v>5338.3338647294922</v>
      </c>
      <c r="H32" s="26">
        <v>6686.1037474390032</v>
      </c>
      <c r="I32" s="28">
        <v>3422.5553040157702</v>
      </c>
      <c r="J32" t="str">
        <f>Table6[[#This Row],[Region]]&amp;", "&amp;Table6[[#This Row],[Tree Type]]</f>
        <v>South, Broadleaf Deciduous large (BDL)</v>
      </c>
      <c r="K32">
        <v>1779.8221940014935</v>
      </c>
    </row>
    <row r="33" spans="2:11">
      <c r="B33" t="s">
        <v>1</v>
      </c>
      <c r="C33" t="s">
        <v>74</v>
      </c>
      <c r="D33" s="26">
        <v>18.896228339762747</v>
      </c>
      <c r="E33" s="26">
        <v>83.7587281594232</v>
      </c>
      <c r="F33" s="26">
        <v>193.43462082431452</v>
      </c>
      <c r="G33" s="26">
        <v>193.43462082431452</v>
      </c>
      <c r="H33" s="26">
        <v>402.75772274576531</v>
      </c>
      <c r="I33" s="28">
        <v>642.39163851493083</v>
      </c>
      <c r="J33" t="str">
        <f>Table6[[#This Row],[Region]]&amp;", "&amp;Table6[[#This Row],[Tree Type]]</f>
        <v>Southwest_Interior, Broadleaf Deciduous large (BDL)</v>
      </c>
      <c r="K33">
        <v>1024.7953775826243</v>
      </c>
    </row>
    <row r="34" spans="2:11">
      <c r="B34" t="s">
        <v>1</v>
      </c>
      <c r="C34" t="s">
        <v>75</v>
      </c>
      <c r="D34" s="26">
        <v>1256.1169903929815</v>
      </c>
      <c r="E34" s="26">
        <v>3354.2779848052619</v>
      </c>
      <c r="F34" s="26">
        <v>5142.0374141009161</v>
      </c>
      <c r="G34" s="26">
        <v>5142.0374141009161</v>
      </c>
      <c r="H34" s="26">
        <v>6305.597129719351</v>
      </c>
      <c r="I34" s="28">
        <v>1743.958327370535</v>
      </c>
      <c r="J34" t="str">
        <f>Table6[[#This Row],[Region]]&amp;", "&amp;Table6[[#This Row],[Tree Type]]</f>
        <v>Tropical, Broadleaf Deciduous large (BDL)</v>
      </c>
      <c r="K34">
        <v>2030.1861845415763</v>
      </c>
    </row>
    <row r="35" spans="2:11">
      <c r="B35" t="s">
        <v>14</v>
      </c>
      <c r="C35" t="s">
        <v>20</v>
      </c>
      <c r="D35" s="25">
        <v>22.625067538764796</v>
      </c>
      <c r="E35" s="25">
        <v>167.24040905418428</v>
      </c>
      <c r="F35" s="25">
        <v>332.91250910996644</v>
      </c>
      <c r="G35" s="25">
        <v>332.91250910996644</v>
      </c>
      <c r="H35" s="25">
        <v>460.93958592710624</v>
      </c>
      <c r="I35" s="27">
        <v>191.19735243822794</v>
      </c>
      <c r="J35" t="str">
        <f>Table6[[#This Row],[Region]]&amp;", "&amp;Table6[[#This Row],[Tree Type]]</f>
        <v>California_Coast_and_Interior, Broadleaf Deciduous medium (BDM)</v>
      </c>
      <c r="K35">
        <v>35.9</v>
      </c>
    </row>
    <row r="36" spans="2:11">
      <c r="B36" t="s">
        <v>14</v>
      </c>
      <c r="C36" t="s">
        <v>61</v>
      </c>
      <c r="D36" s="26">
        <v>388.50062899984829</v>
      </c>
      <c r="E36" s="26">
        <v>1211.4006954889785</v>
      </c>
      <c r="F36" s="26">
        <v>1899.8828228304817</v>
      </c>
      <c r="G36" s="26">
        <v>1899.8828228304817</v>
      </c>
      <c r="H36" s="26">
        <v>2306.4151265940359</v>
      </c>
      <c r="I36" s="28">
        <v>1732.6800204761173</v>
      </c>
      <c r="J36" t="str">
        <f>Table6[[#This Row],[Region]]&amp;", "&amp;Table6[[#This Row],[Tree Type]]</f>
        <v>Coastal_Plain, Broadleaf Deciduous medium (BDM)</v>
      </c>
      <c r="K36">
        <v>789.23876041646179</v>
      </c>
    </row>
    <row r="37" spans="2:11">
      <c r="B37" t="s">
        <v>14</v>
      </c>
      <c r="C37" t="s">
        <v>64</v>
      </c>
      <c r="D37" s="26">
        <v>0</v>
      </c>
      <c r="E37" s="26">
        <v>2.1047174172172562</v>
      </c>
      <c r="F37" s="26">
        <v>7.0886591426966774</v>
      </c>
      <c r="G37" s="26">
        <v>7.0886591426966774</v>
      </c>
      <c r="H37" s="26">
        <v>21.796504530061231</v>
      </c>
      <c r="I37" s="28">
        <v>29.357552165927871</v>
      </c>
      <c r="J37" t="str">
        <f>Table6[[#This Row],[Region]]&amp;", "&amp;Table6[[#This Row],[Tree Type]]</f>
        <v>Interior_West, Broadleaf Deciduous medium (BDM)</v>
      </c>
      <c r="K37">
        <v>120.33085261412305</v>
      </c>
    </row>
    <row r="38" spans="2:11">
      <c r="B38" t="s">
        <v>14</v>
      </c>
      <c r="C38" t="s">
        <v>67</v>
      </c>
      <c r="D38" s="26">
        <v>204.30244588233987</v>
      </c>
      <c r="E38" s="26">
        <v>943.7044488121669</v>
      </c>
      <c r="F38" s="26">
        <v>1723.7488895154745</v>
      </c>
      <c r="G38" s="26">
        <v>1723.7488895154745</v>
      </c>
      <c r="H38" s="26">
        <v>2301.5247097517017</v>
      </c>
      <c r="I38" s="28">
        <v>1347.1400758874836</v>
      </c>
      <c r="J38" t="str">
        <f>Table6[[#This Row],[Region]]&amp;", "&amp;Table6[[#This Row],[Tree Type]]</f>
        <v>Lower_Midwest, Broadleaf Deciduous medium (BDM)</v>
      </c>
      <c r="K38">
        <v>982.37864077140614</v>
      </c>
    </row>
    <row r="39" spans="2:11">
      <c r="B39" t="s">
        <v>14</v>
      </c>
      <c r="C39" t="s">
        <v>69</v>
      </c>
      <c r="D39" s="26">
        <v>251.05188637196753</v>
      </c>
      <c r="E39" s="26">
        <v>1186.287209065568</v>
      </c>
      <c r="F39" s="26">
        <v>2128.7429829911416</v>
      </c>
      <c r="G39" s="26">
        <v>2128.7429829911416</v>
      </c>
      <c r="H39" s="26">
        <v>2830.724311731934</v>
      </c>
      <c r="I39" s="28">
        <v>1314.5762574421271</v>
      </c>
      <c r="J39" t="str">
        <f>Table6[[#This Row],[Region]]&amp;", "&amp;Table6[[#This Row],[Tree Type]]</f>
        <v>Midwest, Broadleaf Deciduous medium (BDM)</v>
      </c>
      <c r="K39">
        <v>940.26820924391302</v>
      </c>
    </row>
    <row r="40" spans="2:11">
      <c r="B40" t="s">
        <v>14</v>
      </c>
      <c r="C40" t="s">
        <v>71</v>
      </c>
      <c r="D40" s="26">
        <v>1.742640504851046</v>
      </c>
      <c r="E40" s="26">
        <v>12.903921842066341</v>
      </c>
      <c r="F40" s="26">
        <v>27.671622100644438</v>
      </c>
      <c r="G40" s="26">
        <v>27.671622100644438</v>
      </c>
      <c r="H40" s="26">
        <v>41.063129351059004</v>
      </c>
      <c r="I40" s="28">
        <v>43.292909071164388</v>
      </c>
      <c r="J40" t="str">
        <f>Table6[[#This Row],[Region]]&amp;", "&amp;Table6[[#This Row],[Tree Type]]</f>
        <v>North, Broadleaf Deciduous medium (BDM)</v>
      </c>
      <c r="K40">
        <v>90.49357638665397</v>
      </c>
    </row>
    <row r="41" spans="2:11">
      <c r="B41" t="s">
        <v>14</v>
      </c>
      <c r="C41" t="s">
        <v>72</v>
      </c>
      <c r="D41" s="26">
        <v>321.89205439384642</v>
      </c>
      <c r="E41" s="26">
        <v>1099.6555155978572</v>
      </c>
      <c r="F41" s="26">
        <v>1894.6125481053234</v>
      </c>
      <c r="G41" s="26">
        <v>1894.6125481053234</v>
      </c>
      <c r="H41" s="26">
        <v>2490.9219418259245</v>
      </c>
      <c r="I41" s="28">
        <v>1548.1458205822573</v>
      </c>
      <c r="J41" t="str">
        <f>Table6[[#This Row],[Region]]&amp;", "&amp;Table6[[#This Row],[Tree Type]]</f>
        <v>Northeast, Broadleaf Deciduous medium (BDM)</v>
      </c>
      <c r="K41">
        <v>951.15382778860169</v>
      </c>
    </row>
    <row r="42" spans="2:11">
      <c r="B42" t="s">
        <v>14</v>
      </c>
      <c r="C42" t="s">
        <v>0</v>
      </c>
      <c r="D42" s="26">
        <v>81.142536436677176</v>
      </c>
      <c r="E42" s="26">
        <v>354.07652263277322</v>
      </c>
      <c r="F42" s="26">
        <v>686.0232626009979</v>
      </c>
      <c r="G42" s="26">
        <v>686.0232626009979</v>
      </c>
      <c r="H42" s="26">
        <v>983.54589620214756</v>
      </c>
      <c r="I42" s="28">
        <v>759.7892048161599</v>
      </c>
      <c r="J42" t="str">
        <f>Table6[[#This Row],[Region]]&amp;", "&amp;Table6[[#This Row],[Tree Type]]</f>
        <v>Pacific_Northwest, Broadleaf Deciduous medium (BDM)</v>
      </c>
      <c r="K42">
        <v>789.23876041646179</v>
      </c>
    </row>
    <row r="43" spans="2:11">
      <c r="B43" t="s">
        <v>14</v>
      </c>
      <c r="C43" t="s">
        <v>73</v>
      </c>
      <c r="D43" s="26">
        <v>487.36262624444072</v>
      </c>
      <c r="E43" s="26">
        <v>1482.1491646712163</v>
      </c>
      <c r="F43" s="26">
        <v>2292.0403309746143</v>
      </c>
      <c r="G43" s="26">
        <v>2292.0403309746143</v>
      </c>
      <c r="H43" s="26">
        <v>2849.1949140201</v>
      </c>
      <c r="I43" s="28">
        <v>1016.9162613646898</v>
      </c>
      <c r="J43" t="str">
        <f>Table6[[#This Row],[Region]]&amp;", "&amp;Table6[[#This Row],[Tree Type]]</f>
        <v>South, Broadleaf Deciduous medium (BDM)</v>
      </c>
      <c r="K43">
        <v>969.61592061619774</v>
      </c>
    </row>
    <row r="44" spans="2:11">
      <c r="B44" t="s">
        <v>14</v>
      </c>
      <c r="C44" t="s">
        <v>74</v>
      </c>
      <c r="D44" s="26">
        <v>3.0425415206216453</v>
      </c>
      <c r="E44" s="26">
        <v>12.058510652403966</v>
      </c>
      <c r="F44" s="26">
        <v>27.361342233815851</v>
      </c>
      <c r="G44" s="26">
        <v>27.361342233815851</v>
      </c>
      <c r="H44" s="26">
        <v>58.20858382366864</v>
      </c>
      <c r="I44" s="28">
        <v>68.089110044839188</v>
      </c>
      <c r="J44" t="str">
        <f>Table6[[#This Row],[Region]]&amp;", "&amp;Table6[[#This Row],[Tree Type]]</f>
        <v>Southwest_Interior, Broadleaf Deciduous medium (BDM)</v>
      </c>
      <c r="K44">
        <v>183.92192391053649</v>
      </c>
    </row>
    <row r="45" spans="2:11">
      <c r="B45" t="s">
        <v>14</v>
      </c>
      <c r="C45" t="s">
        <v>75</v>
      </c>
      <c r="D45" s="26">
        <v>699.94222981502969</v>
      </c>
      <c r="E45" s="26">
        <v>2209.0831026317514</v>
      </c>
      <c r="F45" s="26">
        <v>3504.8781300990704</v>
      </c>
      <c r="G45" s="26">
        <v>3504.8781300990704</v>
      </c>
      <c r="H45" s="26">
        <v>4322.0933364555203</v>
      </c>
      <c r="I45" s="28">
        <v>1928.9434861923955</v>
      </c>
      <c r="J45" t="str">
        <f>Table6[[#This Row],[Region]]&amp;", "&amp;Table6[[#This Row],[Tree Type]]</f>
        <v>Tropical, Broadleaf Deciduous medium (BDM)</v>
      </c>
      <c r="K45">
        <v>678.63113706519914</v>
      </c>
    </row>
    <row r="46" spans="2:11">
      <c r="B46" t="s">
        <v>16</v>
      </c>
      <c r="C46" t="s">
        <v>20</v>
      </c>
      <c r="D46" s="25">
        <v>1.2966169291995973</v>
      </c>
      <c r="E46" s="25">
        <v>10.068524586952037</v>
      </c>
      <c r="F46" s="25">
        <v>21.993666542591985</v>
      </c>
      <c r="G46" s="25">
        <v>21.993666542591985</v>
      </c>
      <c r="H46" s="25">
        <v>31.757780282899283</v>
      </c>
      <c r="I46" s="27">
        <v>16.642788089020936</v>
      </c>
      <c r="J46" t="str">
        <f>Table6[[#This Row],[Region]]&amp;", "&amp;Table6[[#This Row],[Tree Type]]</f>
        <v>California_Coast_and_Interior, Broadleaf Deciduous small (BDS)</v>
      </c>
      <c r="K46">
        <v>161.39146859654164</v>
      </c>
    </row>
    <row r="47" spans="2:11">
      <c r="B47" t="s">
        <v>16</v>
      </c>
      <c r="C47" t="s">
        <v>61</v>
      </c>
      <c r="D47" s="26">
        <v>246.24122391016837</v>
      </c>
      <c r="E47" s="26">
        <v>651.44344714081399</v>
      </c>
      <c r="F47" s="26">
        <v>950.62339647926899</v>
      </c>
      <c r="G47" s="26">
        <v>950.62339647926899</v>
      </c>
      <c r="H47" s="26">
        <v>1077.8316773491308</v>
      </c>
      <c r="I47" s="28">
        <v>531.30776421893404</v>
      </c>
      <c r="J47" t="str">
        <f>Table6[[#This Row],[Region]]&amp;", "&amp;Table6[[#This Row],[Tree Type]]</f>
        <v>Coastal_Plain, Broadleaf Deciduous small (BDS)</v>
      </c>
      <c r="K47">
        <v>648.44043166420124</v>
      </c>
    </row>
    <row r="48" spans="2:11">
      <c r="B48" t="s">
        <v>16</v>
      </c>
      <c r="C48" t="s">
        <v>64</v>
      </c>
      <c r="D48" s="26">
        <v>1.5687464081674136</v>
      </c>
      <c r="E48" s="26">
        <v>15.106302846874614</v>
      </c>
      <c r="F48" s="26">
        <v>54.002637727361957</v>
      </c>
      <c r="G48" s="26">
        <v>54.002637727361957</v>
      </c>
      <c r="H48" s="26">
        <v>144.53261836981099</v>
      </c>
      <c r="I48" s="28">
        <v>221.0922300024788</v>
      </c>
      <c r="J48" t="str">
        <f>Table6[[#This Row],[Region]]&amp;", "&amp;Table6[[#This Row],[Tree Type]]</f>
        <v>Interior_West, Broadleaf Deciduous small (BDS)</v>
      </c>
      <c r="K48">
        <v>514.96201379480488</v>
      </c>
    </row>
    <row r="49" spans="2:11">
      <c r="B49" t="s">
        <v>16</v>
      </c>
      <c r="C49" t="s">
        <v>67</v>
      </c>
      <c r="D49" s="26">
        <v>9.9673459112473015</v>
      </c>
      <c r="E49" s="26">
        <v>44.66542362130189</v>
      </c>
      <c r="F49" s="26">
        <v>82.184810127364401</v>
      </c>
      <c r="G49" s="26">
        <v>82.184810127364401</v>
      </c>
      <c r="H49" s="26">
        <v>110.82211177979855</v>
      </c>
      <c r="I49" s="28">
        <v>72.417460608793462</v>
      </c>
      <c r="J49" t="str">
        <f>Table6[[#This Row],[Region]]&amp;", "&amp;Table6[[#This Row],[Tree Type]]</f>
        <v>Lower_Midwest, Broadleaf Deciduous small (BDS)</v>
      </c>
      <c r="K49">
        <v>125.37834481089067</v>
      </c>
    </row>
    <row r="50" spans="2:11">
      <c r="B50" t="s">
        <v>16</v>
      </c>
      <c r="C50" t="s">
        <v>69</v>
      </c>
      <c r="D50" s="26">
        <v>66.077922780764325</v>
      </c>
      <c r="E50" s="26">
        <v>280.18460640521323</v>
      </c>
      <c r="F50" s="26">
        <v>487.56141932109637</v>
      </c>
      <c r="G50" s="26">
        <v>487.56141932109637</v>
      </c>
      <c r="H50" s="26">
        <v>635.55242590504076</v>
      </c>
      <c r="I50" s="28">
        <v>305.01495696056242</v>
      </c>
      <c r="J50" t="str">
        <f>Table6[[#This Row],[Region]]&amp;", "&amp;Table6[[#This Row],[Tree Type]]</f>
        <v>Midwest, Broadleaf Deciduous small (BDS)</v>
      </c>
      <c r="K50">
        <v>300.70015883222504</v>
      </c>
    </row>
    <row r="51" spans="2:11">
      <c r="B51" t="s">
        <v>16</v>
      </c>
      <c r="C51" t="s">
        <v>71</v>
      </c>
      <c r="D51" s="26">
        <v>16.267371057146729</v>
      </c>
      <c r="E51" s="26">
        <v>105.61129316273419</v>
      </c>
      <c r="F51" s="26">
        <v>223.23689926825668</v>
      </c>
      <c r="G51" s="26">
        <v>223.23689926825668</v>
      </c>
      <c r="H51" s="26">
        <v>319.83560136739578</v>
      </c>
      <c r="I51" s="28">
        <v>338.74750092208205</v>
      </c>
      <c r="J51" t="str">
        <f>Table6[[#This Row],[Region]]&amp;", "&amp;Table6[[#This Row],[Tree Type]]</f>
        <v>North, Broadleaf Deciduous small (BDS)</v>
      </c>
      <c r="K51">
        <v>481.92816704230819</v>
      </c>
    </row>
    <row r="52" spans="2:11">
      <c r="B52" t="s">
        <v>16</v>
      </c>
      <c r="C52" t="s">
        <v>72</v>
      </c>
      <c r="D52" s="26">
        <v>67.160701669715323</v>
      </c>
      <c r="E52" s="26">
        <v>212.19487621037754</v>
      </c>
      <c r="F52" s="26">
        <v>353.27225255436679</v>
      </c>
      <c r="G52" s="26">
        <v>353.27225255436679</v>
      </c>
      <c r="H52" s="26">
        <v>457.19504213653181</v>
      </c>
      <c r="I52" s="28">
        <v>269.3306045497697</v>
      </c>
      <c r="J52" t="str">
        <f>Table6[[#This Row],[Region]]&amp;", "&amp;Table6[[#This Row],[Tree Type]]</f>
        <v>Northeast, Broadleaf Deciduous small (BDS)</v>
      </c>
      <c r="K52">
        <v>242.05709596521555</v>
      </c>
    </row>
    <row r="53" spans="2:11">
      <c r="B53" t="s">
        <v>16</v>
      </c>
      <c r="C53" t="s">
        <v>0</v>
      </c>
      <c r="D53" s="26">
        <v>6.6046239557766393</v>
      </c>
      <c r="E53" s="26">
        <v>29.754388222974718</v>
      </c>
      <c r="F53" s="26">
        <v>57.202754798424202</v>
      </c>
      <c r="G53" s="26">
        <v>57.202754798424202</v>
      </c>
      <c r="H53" s="26">
        <v>81.67344385677761</v>
      </c>
      <c r="I53" s="28">
        <v>78.068884366083751</v>
      </c>
      <c r="J53" t="str">
        <f>Table6[[#This Row],[Region]]&amp;", "&amp;Table6[[#This Row],[Tree Type]]</f>
        <v>Pacific_Northwest, Broadleaf Deciduous small (BDS)</v>
      </c>
      <c r="K53">
        <v>105.6910308483946</v>
      </c>
    </row>
    <row r="54" spans="2:11">
      <c r="B54" t="s">
        <v>16</v>
      </c>
      <c r="C54" t="s">
        <v>73</v>
      </c>
      <c r="D54" s="26">
        <v>169.58140679460703</v>
      </c>
      <c r="E54" s="26">
        <v>577.2217134102433</v>
      </c>
      <c r="F54" s="26">
        <v>908.63851475951424</v>
      </c>
      <c r="G54" s="26">
        <v>908.63851475951424</v>
      </c>
      <c r="H54" s="26">
        <v>1132.8527016266651</v>
      </c>
      <c r="I54" s="28">
        <v>472.43184592337565</v>
      </c>
      <c r="J54" t="str">
        <f>Table6[[#This Row],[Region]]&amp;", "&amp;Table6[[#This Row],[Tree Type]]</f>
        <v>South, Broadleaf Deciduous small (BDS)</v>
      </c>
      <c r="K54">
        <v>575.21514289677918</v>
      </c>
    </row>
    <row r="55" spans="2:11">
      <c r="B55" t="s">
        <v>16</v>
      </c>
      <c r="C55" t="s">
        <v>74</v>
      </c>
      <c r="D55" s="26">
        <v>2.5923397155456827</v>
      </c>
      <c r="E55" s="26">
        <v>9.9494806208343078</v>
      </c>
      <c r="F55" s="26">
        <v>22.423866073401722</v>
      </c>
      <c r="G55" s="26">
        <v>22.423866073401722</v>
      </c>
      <c r="H55" s="26">
        <v>43.254921174883066</v>
      </c>
      <c r="I55" s="28">
        <v>81.261726206049971</v>
      </c>
      <c r="J55" t="str">
        <f>Table6[[#This Row],[Region]]&amp;", "&amp;Table6[[#This Row],[Tree Type]]</f>
        <v>Southwest_Interior, Broadleaf Deciduous small (BDS)</v>
      </c>
      <c r="K55">
        <v>177.50783890945729</v>
      </c>
    </row>
    <row r="56" spans="2:11">
      <c r="B56" t="s">
        <v>16</v>
      </c>
      <c r="C56" t="s">
        <v>75</v>
      </c>
      <c r="D56" s="26">
        <v>82.548668298774729</v>
      </c>
      <c r="E56" s="26">
        <v>231.38802321747212</v>
      </c>
      <c r="F56" s="26">
        <v>356.64856934587533</v>
      </c>
      <c r="G56" s="26">
        <v>356.64856934587533</v>
      </c>
      <c r="H56" s="26">
        <v>438.83855109713113</v>
      </c>
      <c r="I56" s="28">
        <v>133.43577153135195</v>
      </c>
      <c r="J56" t="str">
        <f>Table6[[#This Row],[Region]]&amp;", "&amp;Table6[[#This Row],[Tree Type]]</f>
        <v>Tropical, Broadleaf Deciduous small (BDS)</v>
      </c>
      <c r="K56">
        <v>127.25806441528853</v>
      </c>
    </row>
    <row r="57" spans="2:11">
      <c r="B57" t="s">
        <v>68</v>
      </c>
      <c r="C57" t="s">
        <v>20</v>
      </c>
      <c r="D57" s="25">
        <v>16.473083640089019</v>
      </c>
      <c r="E57" s="25">
        <v>135.90294003073444</v>
      </c>
      <c r="F57" s="25">
        <v>269.74674460645775</v>
      </c>
      <c r="G57" s="25">
        <v>269.74674460645775</v>
      </c>
      <c r="H57" s="25">
        <v>382.9991946320697</v>
      </c>
      <c r="I57" s="27">
        <v>177.08564913095722</v>
      </c>
      <c r="J57" t="str">
        <f>Table6[[#This Row],[Region]]&amp;", "&amp;Table6[[#This Row],[Tree Type]]</f>
        <v>California_Coast_and_Interior, Coniferous Evergreen Large (CEL)</v>
      </c>
      <c r="K57">
        <v>660.51985541725401</v>
      </c>
    </row>
    <row r="58" spans="2:11">
      <c r="B58" t="s">
        <v>68</v>
      </c>
      <c r="C58" t="s">
        <v>61</v>
      </c>
      <c r="D58" s="26">
        <v>319.49548277657942</v>
      </c>
      <c r="E58" s="26">
        <v>957.32381668697201</v>
      </c>
      <c r="F58" s="26">
        <v>1474.6154718340033</v>
      </c>
      <c r="G58" s="26">
        <v>1474.6154718340033</v>
      </c>
      <c r="H58" s="26">
        <v>1765.1881104580461</v>
      </c>
      <c r="I58" s="28">
        <v>868.06181141742456</v>
      </c>
      <c r="J58" t="str">
        <f>Table6[[#This Row],[Region]]&amp;", "&amp;Table6[[#This Row],[Tree Type]]</f>
        <v>Coastal_Plain, Coniferous Evergreen Large (CEL)</v>
      </c>
      <c r="K58">
        <v>699.99134911573174</v>
      </c>
    </row>
    <row r="59" spans="2:11">
      <c r="B59" t="s">
        <v>68</v>
      </c>
      <c r="C59" t="s">
        <v>64</v>
      </c>
      <c r="D59" s="26">
        <v>1.4771608839813986</v>
      </c>
      <c r="E59" s="26">
        <v>22.612531972158394</v>
      </c>
      <c r="F59" s="26">
        <v>76.700561220363582</v>
      </c>
      <c r="G59" s="26">
        <v>76.700561220363582</v>
      </c>
      <c r="H59" s="26">
        <v>213.28599047818878</v>
      </c>
      <c r="I59" s="28">
        <v>307.26526331965266</v>
      </c>
      <c r="J59" t="str">
        <f>Table6[[#This Row],[Region]]&amp;", "&amp;Table6[[#This Row],[Tree Type]]</f>
        <v>Interior_West, Coniferous Evergreen Large (CEL)</v>
      </c>
      <c r="K59">
        <v>547.39895794311963</v>
      </c>
    </row>
    <row r="60" spans="2:11">
      <c r="B60" t="s">
        <v>68</v>
      </c>
      <c r="C60" t="s">
        <v>67</v>
      </c>
      <c r="D60" s="26">
        <v>158.62885423538214</v>
      </c>
      <c r="E60" s="26">
        <v>742.94691571419605</v>
      </c>
      <c r="F60" s="26">
        <v>1358.3168914196965</v>
      </c>
      <c r="G60" s="26">
        <v>1358.3168914196965</v>
      </c>
      <c r="H60" s="26">
        <v>1813.2275162621092</v>
      </c>
      <c r="I60" s="28">
        <v>957.82613876407834</v>
      </c>
      <c r="J60" t="str">
        <f>Table6[[#This Row],[Region]]&amp;", "&amp;Table6[[#This Row],[Tree Type]]</f>
        <v>Lower_Midwest, Coniferous Evergreen Large (CEL)</v>
      </c>
      <c r="K60">
        <v>774.40782509763994</v>
      </c>
    </row>
    <row r="61" spans="2:11">
      <c r="B61" t="s">
        <v>68</v>
      </c>
      <c r="C61" t="s">
        <v>69</v>
      </c>
      <c r="D61" s="26">
        <v>217.76098925344766</v>
      </c>
      <c r="E61" s="26">
        <v>1061.9695725878403</v>
      </c>
      <c r="F61" s="26">
        <v>1947.7806150272056</v>
      </c>
      <c r="G61" s="26">
        <v>1947.7806150272056</v>
      </c>
      <c r="H61" s="26">
        <v>2601.8023046411299</v>
      </c>
      <c r="I61" s="28">
        <v>1268.3246648020065</v>
      </c>
      <c r="J61" t="str">
        <f>Table6[[#This Row],[Region]]&amp;", "&amp;Table6[[#This Row],[Tree Type]]</f>
        <v>Midwest, Coniferous Evergreen Large (CEL)</v>
      </c>
      <c r="K61">
        <v>738.6250847732523</v>
      </c>
    </row>
    <row r="62" spans="2:11">
      <c r="B62" t="s">
        <v>68</v>
      </c>
      <c r="C62" t="s">
        <v>71</v>
      </c>
      <c r="D62" s="26">
        <v>22.157413259720979</v>
      </c>
      <c r="E62" s="26">
        <v>142.96779108287382</v>
      </c>
      <c r="F62" s="26">
        <v>308.42146205253772</v>
      </c>
      <c r="G62" s="26">
        <v>308.42146205253772</v>
      </c>
      <c r="H62" s="26">
        <v>447.67108568068267</v>
      </c>
      <c r="I62" s="28">
        <v>584.41967405095227</v>
      </c>
      <c r="J62" t="str">
        <f>Table6[[#This Row],[Region]]&amp;", "&amp;Table6[[#This Row],[Tree Type]]</f>
        <v>North, Coniferous Evergreen Large (CEL)</v>
      </c>
      <c r="K62">
        <v>35.366666666666667</v>
      </c>
    </row>
    <row r="63" spans="2:11">
      <c r="B63" t="s">
        <v>68</v>
      </c>
      <c r="C63" t="s">
        <v>72</v>
      </c>
      <c r="D63" s="26">
        <v>278.11408248631346</v>
      </c>
      <c r="E63" s="26">
        <v>926.75746594638542</v>
      </c>
      <c r="F63" s="26">
        <v>1548.3340016412747</v>
      </c>
      <c r="G63" s="26">
        <v>1548.3340016412747</v>
      </c>
      <c r="H63" s="26">
        <v>2010.527704605387</v>
      </c>
      <c r="I63" s="28">
        <v>1475.4274747549273</v>
      </c>
      <c r="J63" t="str">
        <f>Table6[[#This Row],[Region]]&amp;", "&amp;Table6[[#This Row],[Tree Type]]</f>
        <v>Northeast, Coniferous Evergreen Large (CEL)</v>
      </c>
      <c r="K63">
        <v>577.64464121555523</v>
      </c>
    </row>
    <row r="64" spans="2:11">
      <c r="B64" t="s">
        <v>68</v>
      </c>
      <c r="C64" t="s">
        <v>0</v>
      </c>
      <c r="D64" s="26">
        <v>78.679410903458262</v>
      </c>
      <c r="E64" s="26">
        <v>359.10090104655319</v>
      </c>
      <c r="F64" s="26">
        <v>710.13211892352081</v>
      </c>
      <c r="G64" s="26">
        <v>710.13211892352081</v>
      </c>
      <c r="H64" s="26">
        <v>1020.8149209525611</v>
      </c>
      <c r="I64" s="28">
        <v>1198.3479506834415</v>
      </c>
      <c r="J64" t="str">
        <f>Table6[[#This Row],[Region]]&amp;", "&amp;Table6[[#This Row],[Tree Type]]</f>
        <v>Pacific_Northwest, Coniferous Evergreen Large (CEL)</v>
      </c>
      <c r="K64">
        <v>646.92461320884411</v>
      </c>
    </row>
    <row r="65" spans="2:11">
      <c r="B65" t="s">
        <v>68</v>
      </c>
      <c r="C65" t="s">
        <v>73</v>
      </c>
      <c r="D65" s="26">
        <v>456.23592021788971</v>
      </c>
      <c r="E65" s="26">
        <v>1491.9853544061789</v>
      </c>
      <c r="F65" s="26">
        <v>2353.1317648645995</v>
      </c>
      <c r="G65" s="26">
        <v>2353.1317648645995</v>
      </c>
      <c r="H65" s="26">
        <v>2922.885553245671</v>
      </c>
      <c r="I65" s="28">
        <v>1089.7046085644558</v>
      </c>
      <c r="J65" t="str">
        <f>Table6[[#This Row],[Region]]&amp;", "&amp;Table6[[#This Row],[Tree Type]]</f>
        <v>South, Coniferous Evergreen Large (CEL)</v>
      </c>
      <c r="K65">
        <v>899.75475398199467</v>
      </c>
    </row>
    <row r="66" spans="2:11">
      <c r="B66" t="s">
        <v>68</v>
      </c>
      <c r="C66" t="s">
        <v>74</v>
      </c>
      <c r="D66" s="26">
        <v>16.34207502372519</v>
      </c>
      <c r="E66" s="26">
        <v>64.697432968239895</v>
      </c>
      <c r="F66" s="26">
        <v>129.13198618088165</v>
      </c>
      <c r="G66" s="26">
        <v>129.13198618088165</v>
      </c>
      <c r="H66" s="26">
        <v>237.18567885629025</v>
      </c>
      <c r="I66" s="28">
        <v>373.00814076021135</v>
      </c>
      <c r="J66" t="str">
        <f>Table6[[#This Row],[Region]]&amp;", "&amp;Table6[[#This Row],[Tree Type]]</f>
        <v>Southwest_Interior, Coniferous Evergreen Large (CEL)</v>
      </c>
      <c r="K66">
        <v>728.5772242695208</v>
      </c>
    </row>
    <row r="67" spans="2:11">
      <c r="B67" t="s">
        <v>68</v>
      </c>
      <c r="C67" t="s">
        <v>75</v>
      </c>
      <c r="D67" s="26">
        <v>831.89072382449558</v>
      </c>
      <c r="E67" s="26">
        <v>2522.4409323886312</v>
      </c>
      <c r="F67" s="26">
        <v>3914.4164999761538</v>
      </c>
      <c r="G67" s="26">
        <v>3914.4164999761538</v>
      </c>
      <c r="H67" s="26">
        <v>4810.1404229059935</v>
      </c>
      <c r="I67" s="28">
        <v>1402.2712448625784</v>
      </c>
      <c r="J67" t="str">
        <f>Table6[[#This Row],[Region]]&amp;", "&amp;Table6[[#This Row],[Tree Type]]</f>
        <v>Tropical, Coniferous Evergreen Large (CEL)</v>
      </c>
      <c r="K67">
        <v>660.51985541725401</v>
      </c>
    </row>
    <row r="68" spans="2:11">
      <c r="B68" t="s">
        <v>70</v>
      </c>
      <c r="C68" t="s">
        <v>20</v>
      </c>
      <c r="D68" s="25">
        <v>6.9938343269156213</v>
      </c>
      <c r="E68" s="25">
        <v>59.44759177878278</v>
      </c>
      <c r="F68" s="25">
        <v>120.64364213929447</v>
      </c>
      <c r="G68" s="25">
        <v>120.64364213929447</v>
      </c>
      <c r="H68" s="25">
        <v>170.4747117185683</v>
      </c>
      <c r="I68" s="27">
        <v>86.548699795580916</v>
      </c>
      <c r="J68" t="str">
        <f>Table6[[#This Row],[Region]]&amp;", "&amp;Table6[[#This Row],[Tree Type]]</f>
        <v>California_Coast_and_Interior, Coniferous Evergreen Small (CES)</v>
      </c>
      <c r="K68">
        <v>280.55207794720246</v>
      </c>
    </row>
    <row r="69" spans="2:11">
      <c r="B69" t="s">
        <v>70</v>
      </c>
      <c r="C69" t="s">
        <v>61</v>
      </c>
      <c r="D69" s="26">
        <v>10.833954786201081</v>
      </c>
      <c r="E69" s="26">
        <v>33.654412740114005</v>
      </c>
      <c r="F69" s="26">
        <v>52.279594585327779</v>
      </c>
      <c r="G69" s="26">
        <v>52.279594585327779</v>
      </c>
      <c r="H69" s="26">
        <v>63.297957112570579</v>
      </c>
      <c r="I69" s="28">
        <v>40.154785611834619</v>
      </c>
      <c r="J69" t="str">
        <f>Table6[[#This Row],[Region]]&amp;", "&amp;Table6[[#This Row],[Tree Type]]</f>
        <v>Coastal_Plain, Coniferous Evergreen Small (CES)</v>
      </c>
      <c r="K69">
        <v>22.061834409834322</v>
      </c>
    </row>
    <row r="70" spans="2:11">
      <c r="B70" t="s">
        <v>70</v>
      </c>
      <c r="C70" t="s">
        <v>64</v>
      </c>
      <c r="D70" s="26">
        <v>0.36207691236620998</v>
      </c>
      <c r="E70" s="26">
        <v>6.0855116676799446</v>
      </c>
      <c r="F70" s="26">
        <v>21.343983926229598</v>
      </c>
      <c r="G70" s="26">
        <v>21.343983926229598</v>
      </c>
      <c r="H70" s="26">
        <v>58.607808946100086</v>
      </c>
      <c r="I70" s="28">
        <v>120.02379561192127</v>
      </c>
      <c r="J70" t="str">
        <f>Table6[[#This Row],[Region]]&amp;", "&amp;Table6[[#This Row],[Tree Type]]</f>
        <v>Interior_West, Coniferous Evergreen Small (CES)</v>
      </c>
      <c r="K70">
        <v>179.25404082607761</v>
      </c>
    </row>
    <row r="71" spans="2:11">
      <c r="B71" t="s">
        <v>70</v>
      </c>
      <c r="C71" t="s">
        <v>67</v>
      </c>
      <c r="D71" s="26">
        <v>75.552949069537235</v>
      </c>
      <c r="E71" s="26">
        <v>394.71120121375066</v>
      </c>
      <c r="F71" s="26">
        <v>747.05626276234022</v>
      </c>
      <c r="G71" s="26">
        <v>747.05626276234022</v>
      </c>
      <c r="H71" s="26">
        <v>1006.901919375328</v>
      </c>
      <c r="I71" s="28">
        <v>908.75369581770485</v>
      </c>
      <c r="J71" t="str">
        <f>Table6[[#This Row],[Region]]&amp;", "&amp;Table6[[#This Row],[Tree Type]]</f>
        <v>Lower_Midwest, Coniferous Evergreen Small (CES)</v>
      </c>
      <c r="K71">
        <v>339.79466141227203</v>
      </c>
    </row>
    <row r="72" spans="2:11">
      <c r="B72" t="s">
        <v>70</v>
      </c>
      <c r="C72" t="s">
        <v>69</v>
      </c>
      <c r="D72" s="26">
        <v>67.260940529257695</v>
      </c>
      <c r="E72" s="26">
        <v>351.02077976923562</v>
      </c>
      <c r="F72" s="26">
        <v>658.50206027296736</v>
      </c>
      <c r="G72" s="26">
        <v>658.50206027296736</v>
      </c>
      <c r="H72" s="26">
        <v>887.72497366229709</v>
      </c>
      <c r="I72" s="28">
        <v>626.67767161747872</v>
      </c>
      <c r="J72" t="str">
        <f>Table6[[#This Row],[Region]]&amp;", "&amp;Table6[[#This Row],[Tree Type]]</f>
        <v>Midwest, Coniferous Evergreen Small (CES)</v>
      </c>
      <c r="K72">
        <v>219.07634570420623</v>
      </c>
    </row>
    <row r="73" spans="2:11">
      <c r="B73" t="s">
        <v>70</v>
      </c>
      <c r="C73" t="s">
        <v>71</v>
      </c>
      <c r="D73" s="26">
        <v>5.4311536854931504</v>
      </c>
      <c r="E73" s="26">
        <v>36.108862979654972</v>
      </c>
      <c r="F73" s="26">
        <v>79.312900575176897</v>
      </c>
      <c r="G73" s="26">
        <v>79.312900575176897</v>
      </c>
      <c r="H73" s="26">
        <v>116.99270579515429</v>
      </c>
      <c r="I73" s="28">
        <v>228.72865089456465</v>
      </c>
      <c r="J73" t="str">
        <f>Table6[[#This Row],[Region]]&amp;", "&amp;Table6[[#This Row],[Tree Type]]</f>
        <v>North, Coniferous Evergreen Small (CES)</v>
      </c>
      <c r="K73">
        <v>166.00699180344063</v>
      </c>
    </row>
    <row r="74" spans="2:11">
      <c r="B74" t="s">
        <v>70</v>
      </c>
      <c r="C74" t="s">
        <v>72</v>
      </c>
      <c r="D74" s="26">
        <v>96.231409646238319</v>
      </c>
      <c r="E74" s="26">
        <v>359.2642762288815</v>
      </c>
      <c r="F74" s="26">
        <v>634.86089511946875</v>
      </c>
      <c r="G74" s="26">
        <v>634.86089511946875</v>
      </c>
      <c r="H74" s="26">
        <v>843.36916237484877</v>
      </c>
      <c r="I74" s="28">
        <v>826.51859762065953</v>
      </c>
      <c r="J74" t="str">
        <f>Table6[[#This Row],[Region]]&amp;", "&amp;Table6[[#This Row],[Tree Type]]</f>
        <v>Northeast, Coniferous Evergreen Small (CES)</v>
      </c>
      <c r="K74">
        <v>255.15230134292904</v>
      </c>
    </row>
    <row r="75" spans="2:11">
      <c r="B75" t="s">
        <v>70</v>
      </c>
      <c r="C75" t="s">
        <v>0</v>
      </c>
      <c r="D75" s="26">
        <v>17.29571965863984</v>
      </c>
      <c r="E75" s="26">
        <v>78.791611778248196</v>
      </c>
      <c r="F75" s="26">
        <v>155.66147692775857</v>
      </c>
      <c r="G75" s="26">
        <v>155.66147692775857</v>
      </c>
      <c r="H75" s="26">
        <v>223.40304559076463</v>
      </c>
      <c r="I75" s="28">
        <v>218.11824236173595</v>
      </c>
      <c r="J75" t="str">
        <f>Table6[[#This Row],[Region]]&amp;", "&amp;Table6[[#This Row],[Tree Type]]</f>
        <v>Pacific_Northwest, Coniferous Evergreen Small (CES)</v>
      </c>
      <c r="K75">
        <v>153.93804002589985</v>
      </c>
    </row>
    <row r="76" spans="2:11">
      <c r="B76" t="s">
        <v>70</v>
      </c>
      <c r="C76" t="s">
        <v>73</v>
      </c>
      <c r="D76" s="26">
        <v>221.23013353180923</v>
      </c>
      <c r="E76" s="26">
        <v>752.74395639683371</v>
      </c>
      <c r="F76" s="26">
        <v>1214.2391124524722</v>
      </c>
      <c r="G76" s="26">
        <v>1214.2391124524722</v>
      </c>
      <c r="H76" s="26">
        <v>1535.8048697014185</v>
      </c>
      <c r="I76" s="28">
        <v>884.52856930424298</v>
      </c>
      <c r="J76" t="str">
        <f>Table6[[#This Row],[Region]]&amp;", "&amp;Table6[[#This Row],[Tree Type]]</f>
        <v>South, Coniferous Evergreen Small (CES)</v>
      </c>
      <c r="K76">
        <v>364.57659146133955</v>
      </c>
    </row>
    <row r="77" spans="2:11">
      <c r="B77" t="s">
        <v>70</v>
      </c>
      <c r="C77" t="s">
        <v>74</v>
      </c>
      <c r="D77" s="26">
        <v>4.0739642871317443</v>
      </c>
      <c r="E77" s="26">
        <v>18.548629866293677</v>
      </c>
      <c r="F77" s="26">
        <v>43.116097152713202</v>
      </c>
      <c r="G77" s="26">
        <v>43.116097152713202</v>
      </c>
      <c r="H77" s="26">
        <v>90.102933448281036</v>
      </c>
      <c r="I77" s="28">
        <v>173.25633567920559</v>
      </c>
      <c r="J77" t="str">
        <f>Table6[[#This Row],[Region]]&amp;", "&amp;Table6[[#This Row],[Tree Type]]</f>
        <v>Southwest_Interior, Coniferous Evergreen Small (CES)</v>
      </c>
      <c r="K77">
        <v>239.75064335870505</v>
      </c>
    </row>
    <row r="78" spans="2:11">
      <c r="B78" t="s">
        <v>70</v>
      </c>
      <c r="C78" t="s">
        <v>75</v>
      </c>
      <c r="D78" s="26">
        <v>28.767607602508406</v>
      </c>
      <c r="E78" s="26">
        <v>90.037079563620068</v>
      </c>
      <c r="F78" s="26">
        <v>141.90175673160397</v>
      </c>
      <c r="G78" s="26">
        <v>141.90175673160397</v>
      </c>
      <c r="H78" s="26">
        <v>174.12700947864462</v>
      </c>
      <c r="I78" s="28">
        <v>64.865422911425213</v>
      </c>
      <c r="J78" t="str">
        <f>Table6[[#This Row],[Region]]&amp;", "&amp;Table6[[#This Row],[Tree Type]]</f>
        <v>Tropical, Coniferous Evergreen Small (CES)</v>
      </c>
      <c r="K78">
        <v>22.061834409834322</v>
      </c>
    </row>
  </sheetData>
  <pageMargins left="0.7" right="0.7" top="0.75" bottom="0.75" header="0.3" footer="0.3"/>
  <pageSetup paperSize="0" orientation="portrait" horizontalDpi="0" verticalDpi="0" copies="0"/>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ject xmlns="80727368-2d85-4693-8aca-8c33fb2339f5" xsi:nil="true"/>
    <IconOverlay xmlns="http://schemas.microsoft.com/sharepoint/v4" xsi:nil="true"/>
    <SharedWithUsers xmlns="80727368-2d85-4693-8aca-8c33fb2339f5">
      <UserInfo>
        <DisplayName>Karen Cappiella</DisplayName>
        <AccountId>33</AccountId>
        <AccountType/>
      </UserInfo>
      <UserInfo>
        <DisplayName>Reid Christianson</DisplayName>
        <AccountId>21</AccountId>
        <AccountType/>
      </UserInfo>
      <UserInfo>
        <DisplayName>Neely Law</DisplayName>
        <AccountId>26</AccountId>
        <AccountType/>
      </UserInfo>
      <UserInfo>
        <DisplayName>Deb Caraco</DisplayName>
        <AccountId>38</AccountId>
        <AccountType/>
      </UserInfo>
      <UserInfo>
        <DisplayName>Chris Swann</DisplayName>
        <AccountId>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84099C5946FA6344AFBC08FDA28BB5E3000F2A5536EED47B428001DEFDF00DB8CF" ma:contentTypeVersion="17" ma:contentTypeDescription="" ma:contentTypeScope="" ma:versionID="ac852d05c95a2ff2fa647b06b1977f19">
  <xsd:schema xmlns:xsd="http://www.w3.org/2001/XMLSchema" xmlns:xs="http://www.w3.org/2001/XMLSchema" xmlns:p="http://schemas.microsoft.com/office/2006/metadata/properties" xmlns:ns2="80727368-2d85-4693-8aca-8c33fb2339f5" xmlns:ns3="http://schemas.microsoft.com/sharepoint/v4" xmlns:ns4="b031f331-093e-4af9-b9a8-5fb9941cd8bc" targetNamespace="http://schemas.microsoft.com/office/2006/metadata/properties" ma:root="true" ma:fieldsID="473f09afd724ba5ddf65e79925bfa9e8" ns2:_="" ns3:_="" ns4:_="">
    <xsd:import namespace="80727368-2d85-4693-8aca-8c33fb2339f5"/>
    <xsd:import namespace="http://schemas.microsoft.com/sharepoint/v4"/>
    <xsd:import namespace="b031f331-093e-4af9-b9a8-5fb9941cd8bc"/>
    <xsd:element name="properties">
      <xsd:complexType>
        <xsd:sequence>
          <xsd:element name="documentManagement">
            <xsd:complexType>
              <xsd:all>
                <xsd:element ref="ns2:Project" minOccurs="0"/>
                <xsd:element ref="ns2:Project_x003a_Description" minOccurs="0"/>
                <xsd:element ref="ns2:SharedWithUsers" minOccurs="0"/>
                <xsd:element ref="ns3:IconOverlay" minOccurs="0"/>
                <xsd:element ref="ns2:SharingHintHash" minOccurs="0"/>
                <xsd:element ref="ns2: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27368-2d85-4693-8aca-8c33fb2339f5" elementFormDefault="qualified">
    <xsd:import namespace="http://schemas.microsoft.com/office/2006/documentManagement/types"/>
    <xsd:import namespace="http://schemas.microsoft.com/office/infopath/2007/PartnerControls"/>
    <xsd:element name="Project" ma:index="8" nillable="true" ma:displayName="Project" ma:list="{466bfe19-0901-498c-8ba9-2a12267cbd25}" ma:internalName="Project" ma:readOnly="false" ma:showField="Title" ma:web="80727368-2d85-4693-8aca-8c33fb2339f5">
      <xsd:simpleType>
        <xsd:restriction base="dms:Lookup"/>
      </xsd:simpleType>
    </xsd:element>
    <xsd:element name="Project_x003a_Description" ma:index="9" nillable="true" ma:displayName="Project:Description" ma:list="{466bfe19-0901-498c-8ba9-2a12267cbd25}" ma:internalName="Project_x003A_Description" ma:readOnly="true" ma:showField="CategoryDescription" ma:web="80727368-2d85-4693-8aca-8c33fb2339f5">
      <xsd:simpleType>
        <xsd:restriction base="dms:Lookup"/>
      </xsd:simpleType>
    </xsd:element>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31f331-093e-4af9-b9a8-5fb9941cd8bc"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MediaServiceLocation" ma:index="20" nillable="true" ma:displayName="MediaServiceLocation" ma:description="" ma:internalName="MediaServiceLocatio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866B43-0F55-482B-B51A-A7148FEB728E}"/>
</file>

<file path=customXml/itemProps2.xml><?xml version="1.0" encoding="utf-8"?>
<ds:datastoreItem xmlns:ds="http://schemas.openxmlformats.org/officeDocument/2006/customXml" ds:itemID="{A62F995F-2B37-4792-8944-DA615F44B223}"/>
</file>

<file path=customXml/itemProps3.xml><?xml version="1.0" encoding="utf-8"?>
<ds:datastoreItem xmlns:ds="http://schemas.openxmlformats.org/officeDocument/2006/customXml" ds:itemID="{F36AEE20-CB16-42E3-BB4C-0A6E750238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dc:creator>
  <cp:keywords/>
  <dc:description/>
  <cp:lastModifiedBy/>
  <cp:revision/>
  <dcterms:created xsi:type="dcterms:W3CDTF">2017-05-22T14:54:33Z</dcterms:created>
  <dcterms:modified xsi:type="dcterms:W3CDTF">2019-04-25T18:40:31Z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0x01010084099C5946FA6344AFBC08FDA28BB5E3000F2A5536EED47B428001DEFDF00DB8CF</vt:lpwstr>
  </property>
</Properties>
</file>