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trlProps/ctrlProp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trlProps/ctrlProp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activeX/activeX41.xml" ContentType="application/vnd.ms-office.activeX+xml"/>
  <Override PartName="/xl/activeX/activeX41.bin" ContentType="application/vnd.ms-office.activeX"/>
  <Override PartName="/xl/comments4.xml" ContentType="application/vnd.openxmlformats-officedocument.spreadsheetml.comments+xml"/>
  <Override PartName="/xl/drawings/drawing6.xml" ContentType="application/vnd.openxmlformats-officedocument.drawing+xml"/>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trlProps/ctrlProp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ctrlProps/ctrlProp5.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defaultThemeVersion="124226"/>
  <mc:AlternateContent xmlns:mc="http://schemas.openxmlformats.org/markup-compatibility/2006">
    <mc:Choice Requires="x15">
      <x15ac:absPath xmlns:x15ac="http://schemas.microsoft.com/office/spreadsheetml/2010/11/ac" url="C:\Users\DebCaraco\Desktop\"/>
    </mc:Choice>
  </mc:AlternateContent>
  <xr:revisionPtr revIDLastSave="0" documentId="8_{8699E082-5195-4C7F-8228-693FCEB37C06}" xr6:coauthVersionLast="44" xr6:coauthVersionMax="44" xr10:uidLastSave="{00000000-0000-0000-0000-000000000000}"/>
  <bookViews>
    <workbookView xWindow="20370" yWindow="-120" windowWidth="25440" windowHeight="15390" tabRatio="843" activeTab="8" xr2:uid="{00000000-000D-0000-FFFF-FFFF00000000}"/>
  </bookViews>
  <sheets>
    <sheet name="Introduction" sheetId="12" r:id="rId1"/>
    <sheet name="Sources" sheetId="14" r:id="rId2"/>
    <sheet name="Existing Practices" sheetId="3" r:id="rId3"/>
    <sheet name="Future Practices" sheetId="4" r:id="rId4"/>
    <sheet name="New Development" sheetId="9" r:id="rId5"/>
    <sheet name="Results" sheetId="17" r:id="rId6"/>
    <sheet name="Results - Unlocked" sheetId="20" r:id="rId7"/>
    <sheet name="Defaults" sheetId="13" r:id="rId8"/>
    <sheet name="Calculations" sheetId="18" r:id="rId9"/>
  </sheets>
  <definedNames>
    <definedName name="BMPTypes">Defaults!$B$164:$B$182</definedName>
    <definedName name="BMPTypes_2">Defaults!$B$164:$B$183</definedName>
    <definedName name="Channel_Erosion_Assessment_Options">Defaults!$C$140:$C$142</definedName>
    <definedName name="Depth">Sources!$B$84:$B$86</definedName>
    <definedName name="DesignDiscountFactors">Defaults!$B$270:$B$271</definedName>
    <definedName name="MaintenanceDiscountFactors">Defaults!$B$273:$B$274</definedName>
    <definedName name="OnSite_Density_Options">Defaults!$C$115:$C$117</definedName>
    <definedName name="Onsite_Groundwater_Depth_Options">Defaults!$B$83:$B$85</definedName>
    <definedName name="Onsite_Soil_Texture_Options">Defaults!$B$115:$B$116</definedName>
    <definedName name="OnSite_System_Management_Options">Defaults!$D$115:$D$117</definedName>
    <definedName name="OnSiteSystems">Defaults!$B$108:$B$112</definedName>
    <definedName name="Retrofit_Design">'Future Practices'!$F$121</definedName>
    <definedName name="Retrofit_Maintenance">'Future Practices'!$F$122</definedName>
    <definedName name="RetrofitWQv">'Future Practices'!$E$118</definedName>
    <definedName name="RF_Design">'Future Practices'!$K$132:$K$160</definedName>
    <definedName name="RF_Maintenance">'Future Practices'!$L$132:$L$160</definedName>
    <definedName name="RF_WQv">'Future Practices'!$J$132:$J$160</definedName>
    <definedName name="Soils">Sources!$B$78:$B$81</definedName>
    <definedName name="StreamRestorationOptions">Defaults!$B$280:$B$282</definedName>
    <definedName name="Street_Sweeping_Frequency_Options">Defaults!$B$231:$B$232</definedName>
    <definedName name="TurfManagementOptions">Defaults!$B$259:$B$261</definedName>
    <definedName name="UrbanChannelErosionOptions">Defaults!$B$140:$B$142</definedName>
    <definedName name="UrbanChannelErosionTable">Defaults!$B$140:$D$142</definedName>
    <definedName name="WaterQualityOptions">Defaults!$B$265:$B$267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9" i="20" l="1"/>
  <c r="F219" i="20"/>
  <c r="E219" i="20"/>
  <c r="D219" i="20"/>
  <c r="C219" i="20"/>
  <c r="B220" i="20"/>
  <c r="B241" i="20"/>
  <c r="B240" i="20"/>
  <c r="B239" i="20"/>
  <c r="B238" i="20"/>
  <c r="B237" i="20"/>
  <c r="B236" i="20"/>
  <c r="B235" i="20"/>
  <c r="B234" i="20"/>
  <c r="B233" i="20"/>
  <c r="B232" i="20"/>
  <c r="B231" i="20"/>
  <c r="B230" i="20"/>
  <c r="B229" i="20"/>
  <c r="B228" i="20"/>
  <c r="B227" i="20"/>
  <c r="B226" i="20"/>
  <c r="B225" i="20"/>
  <c r="B224" i="20"/>
  <c r="B223" i="20"/>
  <c r="B222" i="20"/>
  <c r="B221" i="20"/>
  <c r="B218" i="20"/>
  <c r="B217" i="20"/>
  <c r="G215" i="20"/>
  <c r="F215" i="20"/>
  <c r="E215" i="20"/>
  <c r="D215" i="20"/>
  <c r="C215" i="20"/>
  <c r="B215" i="20"/>
  <c r="B211" i="20"/>
  <c r="B210" i="20"/>
  <c r="B209" i="20"/>
  <c r="G208" i="20"/>
  <c r="F208" i="20"/>
  <c r="E208" i="20"/>
  <c r="D208" i="20"/>
  <c r="C208" i="20"/>
  <c r="B208" i="20"/>
  <c r="G207" i="20"/>
  <c r="B207" i="20"/>
  <c r="B206" i="20"/>
  <c r="B205" i="20"/>
  <c r="B204" i="20"/>
  <c r="B203" i="20"/>
  <c r="B202" i="20"/>
  <c r="B201" i="20"/>
  <c r="B200" i="20"/>
  <c r="B199" i="20"/>
  <c r="B198" i="20"/>
  <c r="B197" i="20"/>
  <c r="B196" i="20"/>
  <c r="B195" i="20"/>
  <c r="B194" i="20"/>
  <c r="B193" i="20"/>
  <c r="B192" i="20"/>
  <c r="B191" i="20"/>
  <c r="G190" i="20"/>
  <c r="F190" i="20"/>
  <c r="E190" i="20"/>
  <c r="D190" i="20"/>
  <c r="C190" i="20"/>
  <c r="B190" i="20"/>
  <c r="G189" i="20"/>
  <c r="F189" i="20"/>
  <c r="E189" i="20"/>
  <c r="D189" i="20"/>
  <c r="C189" i="20"/>
  <c r="G188" i="20"/>
  <c r="F188" i="20"/>
  <c r="E188" i="20"/>
  <c r="D188" i="20"/>
  <c r="C188" i="20"/>
  <c r="B188" i="20"/>
  <c r="G187" i="20"/>
  <c r="F187" i="20"/>
  <c r="E187" i="20"/>
  <c r="D187" i="20"/>
  <c r="C187" i="20"/>
  <c r="B187" i="20"/>
  <c r="B185" i="20"/>
  <c r="G185" i="20"/>
  <c r="G184" i="20"/>
  <c r="B184" i="20"/>
  <c r="G183" i="20"/>
  <c r="E183" i="20"/>
  <c r="B183" i="20"/>
  <c r="G182" i="20"/>
  <c r="B182" i="20"/>
  <c r="G181" i="20"/>
  <c r="F181" i="20"/>
  <c r="E181" i="20"/>
  <c r="B181" i="20"/>
  <c r="B180" i="20"/>
  <c r="B179" i="20"/>
  <c r="B178" i="20"/>
  <c r="B177" i="20"/>
  <c r="B176" i="20"/>
  <c r="G175" i="20"/>
  <c r="F175" i="20"/>
  <c r="B175" i="20"/>
  <c r="G174" i="20"/>
  <c r="B174" i="20"/>
  <c r="G173" i="20"/>
  <c r="B173" i="20"/>
  <c r="B172" i="20"/>
  <c r="G171" i="20"/>
  <c r="B171" i="20"/>
  <c r="B170" i="20"/>
  <c r="B169" i="20"/>
  <c r="B168" i="20"/>
  <c r="G167" i="20"/>
  <c r="B167" i="20"/>
  <c r="G166" i="20"/>
  <c r="F166" i="20"/>
  <c r="B166" i="20"/>
  <c r="B165" i="20"/>
  <c r="G164" i="20"/>
  <c r="F164" i="20"/>
  <c r="D164" i="20"/>
  <c r="C164" i="20"/>
  <c r="B164" i="20"/>
  <c r="G163" i="20"/>
  <c r="F163" i="20"/>
  <c r="B163" i="20"/>
  <c r="G162" i="20"/>
  <c r="B162" i="20"/>
  <c r="G161" i="20"/>
  <c r="E161" i="20"/>
  <c r="B161" i="20"/>
  <c r="G160" i="20"/>
  <c r="F160" i="20"/>
  <c r="E160" i="20"/>
  <c r="B160" i="20"/>
  <c r="B159" i="20"/>
  <c r="G158" i="20"/>
  <c r="F158" i="20"/>
  <c r="E158" i="20"/>
  <c r="D158" i="20"/>
  <c r="C158" i="20"/>
  <c r="G157" i="20"/>
  <c r="F157" i="20"/>
  <c r="E157" i="20"/>
  <c r="D157" i="20"/>
  <c r="C157" i="20"/>
  <c r="B157" i="20"/>
  <c r="G156" i="20"/>
  <c r="F156" i="20"/>
  <c r="E156" i="20"/>
  <c r="D156" i="20"/>
  <c r="C156" i="20"/>
  <c r="B156" i="20"/>
  <c r="G155" i="20"/>
  <c r="F155" i="20"/>
  <c r="E155" i="20"/>
  <c r="D155" i="20"/>
  <c r="C155" i="20"/>
  <c r="B155" i="20"/>
  <c r="B153" i="20"/>
  <c r="B152" i="20"/>
  <c r="B151" i="20"/>
  <c r="G150" i="20"/>
  <c r="F150" i="20"/>
  <c r="E150" i="20"/>
  <c r="D150" i="20"/>
  <c r="C150" i="20"/>
  <c r="B150" i="20"/>
  <c r="G149" i="20"/>
  <c r="B149" i="20"/>
  <c r="B148" i="20"/>
  <c r="B147" i="20"/>
  <c r="B146" i="20"/>
  <c r="B145" i="20"/>
  <c r="B144" i="20"/>
  <c r="B143" i="20"/>
  <c r="B142" i="20"/>
  <c r="B141" i="20"/>
  <c r="B140" i="20"/>
  <c r="B139" i="20"/>
  <c r="B138" i="20"/>
  <c r="B137" i="20"/>
  <c r="B136" i="20"/>
  <c r="B135" i="20"/>
  <c r="B134" i="20"/>
  <c r="B133" i="20"/>
  <c r="B132" i="20"/>
  <c r="G132" i="20"/>
  <c r="F132" i="20"/>
  <c r="E132" i="20"/>
  <c r="D132" i="20"/>
  <c r="C132" i="20"/>
  <c r="C131" i="20"/>
  <c r="B130" i="20"/>
  <c r="G131" i="20"/>
  <c r="F131" i="20"/>
  <c r="E131" i="20"/>
  <c r="D131" i="20"/>
  <c r="G130" i="20"/>
  <c r="F130" i="20"/>
  <c r="E130" i="20"/>
  <c r="D130" i="20"/>
  <c r="C130" i="20"/>
  <c r="G129" i="20"/>
  <c r="F129" i="20"/>
  <c r="E129" i="20"/>
  <c r="D129" i="20"/>
  <c r="C129" i="20"/>
  <c r="B129" i="20"/>
  <c r="G127" i="20"/>
  <c r="B127" i="20"/>
  <c r="G126" i="20"/>
  <c r="B126" i="20"/>
  <c r="G125" i="20"/>
  <c r="B125" i="20"/>
  <c r="G124" i="20"/>
  <c r="F124" i="20"/>
  <c r="E124" i="20"/>
  <c r="B124" i="20"/>
  <c r="G123" i="20"/>
  <c r="F123" i="20"/>
  <c r="E123" i="20"/>
  <c r="D123" i="20"/>
  <c r="C123" i="20"/>
  <c r="B123" i="20"/>
  <c r="B122" i="20"/>
  <c r="B121" i="20"/>
  <c r="B120" i="20"/>
  <c r="G119" i="20"/>
  <c r="B119" i="20"/>
  <c r="G118" i="20"/>
  <c r="F118" i="20"/>
  <c r="B118" i="20"/>
  <c r="B117" i="20"/>
  <c r="B116" i="20"/>
  <c r="G115" i="20"/>
  <c r="F115" i="20"/>
  <c r="D115" i="20"/>
  <c r="C115" i="20"/>
  <c r="B115" i="20"/>
  <c r="G114" i="20"/>
  <c r="F114" i="20"/>
  <c r="B114" i="20"/>
  <c r="G113" i="20"/>
  <c r="F113" i="20"/>
  <c r="B113" i="20"/>
  <c r="G112" i="20"/>
  <c r="E112" i="20"/>
  <c r="B112" i="20"/>
  <c r="F111" i="20"/>
  <c r="E111" i="20"/>
  <c r="B111" i="20"/>
  <c r="G110" i="20"/>
  <c r="F110" i="20"/>
  <c r="E110" i="20"/>
  <c r="D110" i="20"/>
  <c r="C110" i="20"/>
  <c r="B109" i="20"/>
  <c r="G108" i="20"/>
  <c r="F108" i="20"/>
  <c r="E108" i="20"/>
  <c r="D108" i="20"/>
  <c r="C108" i="20"/>
  <c r="B108" i="20"/>
  <c r="G107" i="20"/>
  <c r="F107" i="20"/>
  <c r="E107" i="20"/>
  <c r="D107" i="20"/>
  <c r="C107" i="20"/>
  <c r="B107" i="20"/>
  <c r="G102" i="20"/>
  <c r="B102" i="20"/>
  <c r="G101" i="20"/>
  <c r="B101" i="20"/>
  <c r="B100" i="20"/>
  <c r="C100" i="20"/>
  <c r="D100" i="20"/>
  <c r="E100" i="20"/>
  <c r="F100" i="20"/>
  <c r="G100" i="20"/>
  <c r="G99" i="20"/>
  <c r="B99" i="20"/>
  <c r="G98" i="20"/>
  <c r="B98" i="20"/>
  <c r="G97" i="20"/>
  <c r="B97" i="20"/>
  <c r="G96" i="20"/>
  <c r="B96" i="20"/>
  <c r="G95" i="20"/>
  <c r="F95" i="20"/>
  <c r="D95" i="20"/>
  <c r="C95" i="20"/>
  <c r="B95" i="20"/>
  <c r="G94" i="20"/>
  <c r="B94" i="20"/>
  <c r="G93" i="20"/>
  <c r="E93" i="20"/>
  <c r="B93" i="20"/>
  <c r="G92" i="20"/>
  <c r="F92" i="20"/>
  <c r="B92" i="20"/>
  <c r="G91" i="20"/>
  <c r="B91" i="20"/>
  <c r="G90" i="20"/>
  <c r="B90" i="20"/>
  <c r="G89" i="20"/>
  <c r="B89" i="20"/>
  <c r="G88" i="20"/>
  <c r="B88" i="20"/>
  <c r="G87" i="20"/>
  <c r="F87" i="20"/>
  <c r="E87" i="20"/>
  <c r="D87" i="20"/>
  <c r="C87" i="20"/>
  <c r="B87" i="20"/>
  <c r="G86" i="20"/>
  <c r="F86" i="20"/>
  <c r="E86" i="20"/>
  <c r="D86" i="20"/>
  <c r="C86" i="20"/>
  <c r="B86" i="20"/>
  <c r="G85" i="20"/>
  <c r="F85" i="20"/>
  <c r="E85" i="20"/>
  <c r="D85" i="20"/>
  <c r="C85" i="20"/>
  <c r="B85" i="20"/>
  <c r="G84" i="20"/>
  <c r="F84" i="20"/>
  <c r="E84" i="20"/>
  <c r="D84" i="20"/>
  <c r="C84" i="20"/>
  <c r="B84" i="20"/>
  <c r="G83" i="20"/>
  <c r="F83" i="20"/>
  <c r="E83" i="20"/>
  <c r="D83" i="20"/>
  <c r="C83" i="20"/>
  <c r="B83" i="20"/>
  <c r="G82" i="20"/>
  <c r="F82" i="20"/>
  <c r="E82" i="20"/>
  <c r="D82" i="20"/>
  <c r="C82" i="20"/>
  <c r="B82" i="20"/>
  <c r="G81" i="20"/>
  <c r="F81" i="20"/>
  <c r="E81" i="20"/>
  <c r="D81" i="20"/>
  <c r="C81" i="20"/>
  <c r="B81" i="20"/>
  <c r="G80" i="20"/>
  <c r="F80" i="20"/>
  <c r="E80" i="20"/>
  <c r="D80" i="20"/>
  <c r="C80" i="20"/>
  <c r="B80" i="20"/>
  <c r="G79" i="20"/>
  <c r="F79" i="20"/>
  <c r="E79" i="20"/>
  <c r="D79" i="20"/>
  <c r="C79" i="20"/>
  <c r="B79" i="20"/>
  <c r="G78" i="20"/>
  <c r="F78" i="20"/>
  <c r="E78" i="20"/>
  <c r="D78" i="20"/>
  <c r="C78" i="20"/>
  <c r="B78" i="20"/>
  <c r="G77" i="20"/>
  <c r="F77" i="20"/>
  <c r="E77" i="20"/>
  <c r="D77" i="20"/>
  <c r="C77" i="20"/>
  <c r="B77" i="20"/>
  <c r="G76" i="20"/>
  <c r="F76" i="20"/>
  <c r="E76" i="20"/>
  <c r="D76" i="20"/>
  <c r="C76" i="20"/>
  <c r="B76" i="20"/>
  <c r="G75" i="20"/>
  <c r="F75" i="20"/>
  <c r="E75" i="20"/>
  <c r="D75" i="20"/>
  <c r="C75" i="20"/>
  <c r="B75" i="20"/>
  <c r="G74" i="20"/>
  <c r="F74" i="20"/>
  <c r="E74" i="20"/>
  <c r="D74" i="20"/>
  <c r="C74" i="20"/>
  <c r="B74" i="20"/>
  <c r="G73" i="20"/>
  <c r="F73" i="20"/>
  <c r="E73" i="20"/>
  <c r="D73" i="20"/>
  <c r="C73" i="20"/>
  <c r="B73" i="20"/>
  <c r="G72" i="20"/>
  <c r="F72" i="20"/>
  <c r="E72" i="20"/>
  <c r="D72" i="20"/>
  <c r="C72" i="20"/>
  <c r="B72" i="20"/>
  <c r="G71" i="20"/>
  <c r="F71" i="20"/>
  <c r="E71" i="20"/>
  <c r="D71" i="20"/>
  <c r="C71" i="20"/>
  <c r="B71" i="20"/>
  <c r="G70" i="20"/>
  <c r="F70" i="20"/>
  <c r="E70" i="20"/>
  <c r="D70" i="20"/>
  <c r="C70" i="20"/>
  <c r="B70" i="20"/>
  <c r="G69" i="20"/>
  <c r="F69" i="20"/>
  <c r="E69" i="20"/>
  <c r="D69" i="20"/>
  <c r="C69" i="20"/>
  <c r="B69" i="20"/>
  <c r="G68" i="20"/>
  <c r="F68" i="20"/>
  <c r="E68" i="20"/>
  <c r="D68" i="20"/>
  <c r="C68" i="20"/>
  <c r="B68" i="20"/>
  <c r="G67" i="20"/>
  <c r="F67" i="20"/>
  <c r="E67" i="20"/>
  <c r="D67" i="20"/>
  <c r="C67" i="20"/>
  <c r="B67" i="20"/>
  <c r="G66" i="20"/>
  <c r="F66" i="20"/>
  <c r="E66" i="20"/>
  <c r="D66" i="20"/>
  <c r="C66" i="20"/>
  <c r="B66" i="20"/>
  <c r="G65" i="20"/>
  <c r="F65" i="20"/>
  <c r="E65" i="20"/>
  <c r="D65" i="20"/>
  <c r="C65" i="20"/>
  <c r="B65" i="20"/>
  <c r="G64" i="20"/>
  <c r="F64" i="20"/>
  <c r="E64" i="20"/>
  <c r="D64" i="20"/>
  <c r="C64" i="20"/>
  <c r="B64" i="20"/>
  <c r="G63" i="20"/>
  <c r="F63" i="20"/>
  <c r="E63" i="20"/>
  <c r="D63" i="20"/>
  <c r="C63" i="20"/>
  <c r="B63" i="20"/>
  <c r="G62" i="20"/>
  <c r="F62" i="20"/>
  <c r="E62" i="20"/>
  <c r="D62" i="20"/>
  <c r="C62" i="20"/>
  <c r="B62" i="20"/>
  <c r="G61" i="20"/>
  <c r="F61" i="20"/>
  <c r="E61" i="20"/>
  <c r="D61" i="20"/>
  <c r="C61" i="20"/>
  <c r="B61" i="20"/>
  <c r="G60" i="20"/>
  <c r="F60" i="20"/>
  <c r="E60" i="20"/>
  <c r="D60" i="20"/>
  <c r="C60" i="20"/>
  <c r="B60" i="20"/>
  <c r="G59" i="20"/>
  <c r="F59" i="20"/>
  <c r="E59" i="20"/>
  <c r="D59" i="20"/>
  <c r="C59" i="20"/>
  <c r="B59" i="20"/>
  <c r="G58" i="20"/>
  <c r="F58" i="20"/>
  <c r="E58" i="20"/>
  <c r="D58" i="20"/>
  <c r="C58" i="20"/>
  <c r="B58" i="20"/>
  <c r="G57" i="20"/>
  <c r="F57" i="20"/>
  <c r="E57" i="20"/>
  <c r="D57" i="20"/>
  <c r="C57" i="20"/>
  <c r="B57" i="20"/>
  <c r="G56" i="20"/>
  <c r="F56" i="20"/>
  <c r="E56" i="20"/>
  <c r="D56" i="20"/>
  <c r="C56" i="20"/>
  <c r="B56" i="20"/>
  <c r="G55" i="20"/>
  <c r="F55" i="20"/>
  <c r="E55" i="20"/>
  <c r="D55" i="20"/>
  <c r="C55" i="20"/>
  <c r="B55" i="20"/>
  <c r="G54" i="20"/>
  <c r="F54" i="20"/>
  <c r="E54" i="20"/>
  <c r="D54" i="20"/>
  <c r="C54" i="20"/>
  <c r="B54" i="20"/>
  <c r="G53" i="20"/>
  <c r="F53" i="20"/>
  <c r="E53" i="20"/>
  <c r="D53" i="20"/>
  <c r="C53" i="20"/>
  <c r="B53" i="20"/>
  <c r="G52" i="20"/>
  <c r="F52" i="20"/>
  <c r="E52" i="20"/>
  <c r="D52" i="20"/>
  <c r="C52" i="20"/>
  <c r="B52" i="20"/>
  <c r="G51" i="20"/>
  <c r="F51" i="20"/>
  <c r="E51" i="20"/>
  <c r="D51" i="20"/>
  <c r="C51" i="20"/>
  <c r="B51" i="20"/>
  <c r="G50" i="20"/>
  <c r="F50" i="20"/>
  <c r="E50" i="20"/>
  <c r="D50" i="20"/>
  <c r="C50" i="20"/>
  <c r="B50" i="20"/>
  <c r="G49" i="20"/>
  <c r="F49" i="20"/>
  <c r="E49" i="20"/>
  <c r="D49" i="20"/>
  <c r="C49" i="20"/>
  <c r="B49" i="20"/>
  <c r="G48" i="20"/>
  <c r="F48" i="20"/>
  <c r="E48" i="20"/>
  <c r="D48" i="20"/>
  <c r="C48" i="20"/>
  <c r="B48" i="20"/>
  <c r="G47" i="20"/>
  <c r="F47" i="20"/>
  <c r="E47" i="20"/>
  <c r="D47" i="20"/>
  <c r="C47" i="20"/>
  <c r="B47" i="20"/>
  <c r="G46" i="20"/>
  <c r="F46" i="20"/>
  <c r="E46" i="20"/>
  <c r="D46" i="20"/>
  <c r="C46" i="20"/>
  <c r="B46" i="20"/>
  <c r="G45" i="20"/>
  <c r="F45" i="20"/>
  <c r="E45" i="20"/>
  <c r="D45" i="20"/>
  <c r="C45" i="20"/>
  <c r="B45" i="20"/>
  <c r="G44" i="20"/>
  <c r="F44" i="20"/>
  <c r="E44" i="20"/>
  <c r="D44" i="20"/>
  <c r="C44" i="20"/>
  <c r="B44" i="20"/>
  <c r="G43" i="20"/>
  <c r="F43" i="20"/>
  <c r="E43" i="20"/>
  <c r="D43" i="20"/>
  <c r="C43" i="20"/>
  <c r="B43" i="20"/>
  <c r="G42" i="20"/>
  <c r="F42" i="20"/>
  <c r="E42" i="20"/>
  <c r="D42" i="20"/>
  <c r="C42" i="20"/>
  <c r="B42" i="20"/>
  <c r="G41" i="20"/>
  <c r="F41" i="20"/>
  <c r="E41" i="20"/>
  <c r="D41" i="20"/>
  <c r="C41" i="20"/>
  <c r="B41" i="20"/>
  <c r="G39" i="20"/>
  <c r="F39" i="20"/>
  <c r="E39" i="20"/>
  <c r="D39" i="20"/>
  <c r="C39" i="20"/>
  <c r="B38" i="20"/>
  <c r="B37" i="20"/>
  <c r="C45" i="17"/>
  <c r="C41" i="17"/>
  <c r="G36" i="20"/>
  <c r="F36" i="20"/>
  <c r="E36" i="20"/>
  <c r="D36" i="20"/>
  <c r="C36" i="20"/>
  <c r="B36" i="20"/>
  <c r="G32" i="20"/>
  <c r="B32" i="20"/>
  <c r="G31" i="20"/>
  <c r="B31" i="20"/>
  <c r="G30" i="20"/>
  <c r="B30" i="20"/>
  <c r="B29" i="20"/>
  <c r="B28" i="20"/>
  <c r="B27" i="20"/>
  <c r="B26" i="20"/>
  <c r="B25" i="20"/>
  <c r="G24" i="20"/>
  <c r="B24" i="20"/>
  <c r="B23" i="20"/>
  <c r="B22" i="20"/>
  <c r="B21" i="20"/>
  <c r="B20" i="20"/>
  <c r="G19" i="20"/>
  <c r="B19" i="20"/>
  <c r="B18" i="20"/>
  <c r="B17" i="20"/>
  <c r="B16" i="20"/>
  <c r="B15" i="20"/>
  <c r="B14" i="20"/>
  <c r="D49"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C89" i="17" l="1"/>
  <c r="C89" i="20" s="1"/>
  <c r="M445" i="18" l="1"/>
  <c r="R445" i="18" s="1"/>
  <c r="L445" i="18"/>
  <c r="Q445" i="18" s="1"/>
  <c r="K445" i="18"/>
  <c r="P445" i="18" s="1"/>
  <c r="J445" i="18"/>
  <c r="O445" i="18" s="1"/>
  <c r="M444" i="18"/>
  <c r="R444" i="18" s="1"/>
  <c r="L444" i="18"/>
  <c r="Q444" i="18" s="1"/>
  <c r="K444" i="18"/>
  <c r="P444" i="18" s="1"/>
  <c r="J444" i="18"/>
  <c r="O444" i="18" s="1"/>
  <c r="C82" i="18"/>
  <c r="B388" i="18"/>
  <c r="B387" i="18"/>
  <c r="C387" i="18" s="1"/>
  <c r="B386" i="18"/>
  <c r="C386" i="18" s="1"/>
  <c r="B385" i="18"/>
  <c r="C385" i="18" s="1"/>
  <c r="B384" i="18"/>
  <c r="G183" i="17"/>
  <c r="E183" i="17"/>
  <c r="I317" i="18"/>
  <c r="L210" i="17"/>
  <c r="L313" i="18"/>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206" i="17"/>
  <c r="L188" i="17"/>
  <c r="L187" i="17"/>
  <c r="C248" i="4"/>
  <c r="C114" i="17"/>
  <c r="C55" i="3"/>
  <c r="C112" i="17" s="1"/>
  <c r="C32" i="3"/>
  <c r="F73" i="18"/>
  <c r="F89" i="17"/>
  <c r="F89" i="20" s="1"/>
  <c r="F90" i="17"/>
  <c r="F90" i="20" s="1"/>
  <c r="E90" i="17"/>
  <c r="D90" i="17"/>
  <c r="H74" i="13"/>
  <c r="H55" i="18" s="1"/>
  <c r="H57" i="18"/>
  <c r="G54" i="18"/>
  <c r="C54" i="18"/>
  <c r="G55" i="18"/>
  <c r="F55" i="18"/>
  <c r="E55" i="18"/>
  <c r="D55" i="18"/>
  <c r="C55" i="18"/>
  <c r="T74" i="13"/>
  <c r="T55" i="18" s="1"/>
  <c r="S74" i="13"/>
  <c r="S55" i="18" s="1"/>
  <c r="R74" i="13"/>
  <c r="R55" i="18" s="1"/>
  <c r="Q74" i="13"/>
  <c r="Q55" i="18" s="1"/>
  <c r="P74" i="13"/>
  <c r="P55" i="18" s="1"/>
  <c r="O74" i="13"/>
  <c r="O55" i="18" s="1"/>
  <c r="N74" i="13"/>
  <c r="N55" i="18" s="1"/>
  <c r="M74" i="13"/>
  <c r="M55" i="18" s="1"/>
  <c r="L74" i="13"/>
  <c r="L55" i="18" s="1"/>
  <c r="K74" i="13"/>
  <c r="K55" i="18" s="1"/>
  <c r="J74" i="13"/>
  <c r="J55" i="18" s="1"/>
  <c r="I74" i="13"/>
  <c r="I55" i="18" s="1"/>
  <c r="C46" i="18"/>
  <c r="C45" i="18"/>
  <c r="C44" i="18"/>
  <c r="C43" i="18"/>
  <c r="C42" i="18"/>
  <c r="C41" i="18"/>
  <c r="C40" i="18"/>
  <c r="J40" i="18" s="1"/>
  <c r="C39" i="18"/>
  <c r="J39" i="18" s="1"/>
  <c r="C38" i="18"/>
  <c r="C37" i="18"/>
  <c r="C36" i="18"/>
  <c r="C35" i="18"/>
  <c r="C34" i="18"/>
  <c r="C33" i="18"/>
  <c r="C32" i="18"/>
  <c r="J32" i="18" s="1"/>
  <c r="C31" i="18"/>
  <c r="C30" i="18"/>
  <c r="C29" i="18"/>
  <c r="C28" i="18"/>
  <c r="C27" i="18"/>
  <c r="C26" i="18"/>
  <c r="C25" i="18"/>
  <c r="C24" i="18"/>
  <c r="C23" i="18"/>
  <c r="C22" i="18"/>
  <c r="C21" i="18"/>
  <c r="C20" i="18"/>
  <c r="C19" i="18"/>
  <c r="C18" i="18"/>
  <c r="C17" i="18"/>
  <c r="C16" i="18"/>
  <c r="C15" i="18"/>
  <c r="C14" i="18"/>
  <c r="C13" i="18"/>
  <c r="C12" i="18"/>
  <c r="C11" i="18"/>
  <c r="C10" i="18"/>
  <c r="C9" i="18"/>
  <c r="C8" i="18"/>
  <c r="C7" i="18"/>
  <c r="C6" i="18"/>
  <c r="C5" i="18"/>
  <c r="B94" i="3"/>
  <c r="B93" i="3"/>
  <c r="B92" i="3"/>
  <c r="B91" i="3"/>
  <c r="B90" i="3"/>
  <c r="B89" i="3"/>
  <c r="B88" i="3"/>
  <c r="B87" i="3"/>
  <c r="B86" i="3"/>
  <c r="B85" i="3"/>
  <c r="B84" i="3"/>
  <c r="B83" i="3"/>
  <c r="B82" i="3"/>
  <c r="B81" i="3"/>
  <c r="B80" i="3"/>
  <c r="B79" i="3"/>
  <c r="B78" i="3"/>
  <c r="B96" i="3"/>
  <c r="B95" i="3"/>
  <c r="B10" i="20"/>
  <c r="AA275" i="4"/>
  <c r="AA274" i="4"/>
  <c r="AA141"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100" i="4"/>
  <c r="AA99" i="4"/>
  <c r="AA98" i="4"/>
  <c r="G176" i="17"/>
  <c r="G15" i="17"/>
  <c r="G15" i="20" s="1"/>
  <c r="G223" i="17"/>
  <c r="G152" i="17"/>
  <c r="G151" i="17"/>
  <c r="G151" i="20" s="1"/>
  <c r="G145" i="17"/>
  <c r="G144" i="17"/>
  <c r="G144" i="20" s="1"/>
  <c r="G143" i="17"/>
  <c r="G142" i="17"/>
  <c r="G141" i="17"/>
  <c r="E141" i="17"/>
  <c r="G138" i="17"/>
  <c r="F138" i="17"/>
  <c r="D138" i="17"/>
  <c r="G137" i="17"/>
  <c r="F137" i="17"/>
  <c r="G136" i="17"/>
  <c r="G136" i="20" s="1"/>
  <c r="G135" i="17"/>
  <c r="C138" i="17"/>
  <c r="G172" i="17"/>
  <c r="G172" i="20" s="1"/>
  <c r="C90" i="17"/>
  <c r="D112" i="17"/>
  <c r="G85" i="17"/>
  <c r="M443" i="18"/>
  <c r="R443" i="18" s="1"/>
  <c r="L443" i="18"/>
  <c r="Q443" i="18" s="1"/>
  <c r="K443" i="18"/>
  <c r="P443" i="18" s="1"/>
  <c r="J443" i="18"/>
  <c r="O443" i="18" s="1"/>
  <c r="M442" i="18"/>
  <c r="R442" i="18" s="1"/>
  <c r="L442" i="18"/>
  <c r="Q442" i="18" s="1"/>
  <c r="K442" i="18"/>
  <c r="P442" i="18" s="1"/>
  <c r="J442" i="18"/>
  <c r="O442" i="18" s="1"/>
  <c r="M441" i="18"/>
  <c r="R441" i="18" s="1"/>
  <c r="L441" i="18"/>
  <c r="Q441" i="18" s="1"/>
  <c r="K441" i="18"/>
  <c r="P441" i="18" s="1"/>
  <c r="J441" i="18"/>
  <c r="O441" i="18" s="1"/>
  <c r="M440" i="18"/>
  <c r="R440" i="18" s="1"/>
  <c r="L440" i="18"/>
  <c r="Q440" i="18" s="1"/>
  <c r="K440" i="18"/>
  <c r="P440" i="18" s="1"/>
  <c r="J440" i="18"/>
  <c r="O440" i="18" s="1"/>
  <c r="M439" i="18"/>
  <c r="R439" i="18" s="1"/>
  <c r="L439" i="18"/>
  <c r="Q439" i="18" s="1"/>
  <c r="K439" i="18"/>
  <c r="P439" i="18" s="1"/>
  <c r="J439" i="18"/>
  <c r="O439" i="18" s="1"/>
  <c r="M438" i="18"/>
  <c r="R438" i="18" s="1"/>
  <c r="L438" i="18"/>
  <c r="Q438" i="18" s="1"/>
  <c r="K438" i="18"/>
  <c r="P438" i="18" s="1"/>
  <c r="J438" i="18"/>
  <c r="O438" i="18" s="1"/>
  <c r="M437" i="18"/>
  <c r="R437" i="18" s="1"/>
  <c r="L437" i="18"/>
  <c r="Q437" i="18" s="1"/>
  <c r="K437" i="18"/>
  <c r="P437" i="18" s="1"/>
  <c r="J437" i="18"/>
  <c r="O437" i="18" s="1"/>
  <c r="M436" i="18"/>
  <c r="R436" i="18" s="1"/>
  <c r="L436" i="18"/>
  <c r="Q436" i="18" s="1"/>
  <c r="K436" i="18"/>
  <c r="P436" i="18" s="1"/>
  <c r="J436" i="18"/>
  <c r="O436" i="18" s="1"/>
  <c r="M435" i="18"/>
  <c r="R435" i="18" s="1"/>
  <c r="L435" i="18"/>
  <c r="Q435" i="18" s="1"/>
  <c r="K435" i="18"/>
  <c r="P435" i="18" s="1"/>
  <c r="J435" i="18"/>
  <c r="O435" i="18" s="1"/>
  <c r="M434" i="18"/>
  <c r="R434" i="18" s="1"/>
  <c r="L434" i="18"/>
  <c r="Q434" i="18" s="1"/>
  <c r="K434" i="18"/>
  <c r="P434" i="18" s="1"/>
  <c r="J434" i="18"/>
  <c r="O434" i="18" s="1"/>
  <c r="M433" i="18"/>
  <c r="R433" i="18" s="1"/>
  <c r="L433" i="18"/>
  <c r="Q433" i="18" s="1"/>
  <c r="K433" i="18"/>
  <c r="P433" i="18" s="1"/>
  <c r="J433" i="18"/>
  <c r="O433" i="18" s="1"/>
  <c r="M432" i="18"/>
  <c r="R432" i="18" s="1"/>
  <c r="L432" i="18"/>
  <c r="Q432" i="18" s="1"/>
  <c r="K432" i="18"/>
  <c r="P432" i="18" s="1"/>
  <c r="J432" i="18"/>
  <c r="O432" i="18" s="1"/>
  <c r="M431" i="18"/>
  <c r="R431" i="18" s="1"/>
  <c r="L431" i="18"/>
  <c r="Q431" i="18" s="1"/>
  <c r="K431" i="18"/>
  <c r="P431" i="18" s="1"/>
  <c r="J431" i="18"/>
  <c r="O431" i="18" s="1"/>
  <c r="M430" i="18"/>
  <c r="R430" i="18" s="1"/>
  <c r="L430" i="18"/>
  <c r="Q430" i="18" s="1"/>
  <c r="K430" i="18"/>
  <c r="P430" i="18" s="1"/>
  <c r="J430" i="18"/>
  <c r="O430" i="18" s="1"/>
  <c r="I429" i="18"/>
  <c r="H429" i="18"/>
  <c r="G429" i="18"/>
  <c r="F429" i="18"/>
  <c r="D429" i="18"/>
  <c r="I428" i="18"/>
  <c r="H428" i="18"/>
  <c r="G428" i="18"/>
  <c r="F428" i="18"/>
  <c r="D428" i="18"/>
  <c r="I427" i="18"/>
  <c r="H427" i="18"/>
  <c r="G427" i="18"/>
  <c r="F427" i="18"/>
  <c r="D427" i="18"/>
  <c r="I426" i="18"/>
  <c r="H426" i="18"/>
  <c r="G426" i="18"/>
  <c r="F426" i="18"/>
  <c r="D426" i="18"/>
  <c r="I425" i="18"/>
  <c r="H425" i="18"/>
  <c r="G425" i="18"/>
  <c r="F425" i="18"/>
  <c r="D425" i="18"/>
  <c r="I424" i="18"/>
  <c r="H424" i="18"/>
  <c r="G424" i="18"/>
  <c r="F424" i="18"/>
  <c r="D424" i="18"/>
  <c r="I423" i="18"/>
  <c r="H423" i="18"/>
  <c r="G423" i="18"/>
  <c r="F423" i="18"/>
  <c r="D423" i="18"/>
  <c r="I422" i="18"/>
  <c r="H422" i="18"/>
  <c r="G422" i="18"/>
  <c r="F422" i="18"/>
  <c r="D422" i="18"/>
  <c r="I421" i="18"/>
  <c r="H421" i="18"/>
  <c r="G421" i="18"/>
  <c r="F421" i="18"/>
  <c r="D421" i="18"/>
  <c r="I420" i="18"/>
  <c r="H420" i="18"/>
  <c r="G420" i="18"/>
  <c r="F420" i="18"/>
  <c r="D420" i="18"/>
  <c r="I419" i="18"/>
  <c r="H419" i="18"/>
  <c r="G419" i="18"/>
  <c r="F419" i="18"/>
  <c r="D419" i="18"/>
  <c r="I418" i="18"/>
  <c r="H418" i="18"/>
  <c r="G418" i="18"/>
  <c r="F418" i="18"/>
  <c r="D418" i="18"/>
  <c r="I417" i="18"/>
  <c r="H417" i="18"/>
  <c r="G417" i="18"/>
  <c r="F417" i="18"/>
  <c r="D417" i="18"/>
  <c r="I416" i="18"/>
  <c r="H416" i="18"/>
  <c r="G416" i="18"/>
  <c r="F416" i="18"/>
  <c r="D416" i="18"/>
  <c r="I415" i="18"/>
  <c r="H415" i="18"/>
  <c r="G415" i="18"/>
  <c r="F415" i="18"/>
  <c r="D415" i="18"/>
  <c r="I414" i="18"/>
  <c r="H414" i="18"/>
  <c r="G414" i="18"/>
  <c r="F414" i="18"/>
  <c r="D414" i="18"/>
  <c r="I413" i="18"/>
  <c r="H413" i="18"/>
  <c r="G413" i="18"/>
  <c r="F413" i="18"/>
  <c r="D413" i="18"/>
  <c r="I412" i="18"/>
  <c r="H412" i="18"/>
  <c r="G412" i="18"/>
  <c r="F412" i="18"/>
  <c r="D412" i="18"/>
  <c r="I411" i="18"/>
  <c r="H411" i="18"/>
  <c r="G411" i="18"/>
  <c r="F411" i="18"/>
  <c r="D411" i="18"/>
  <c r="I410" i="18"/>
  <c r="H410" i="18"/>
  <c r="G410" i="18"/>
  <c r="F410" i="18"/>
  <c r="D410" i="18"/>
  <c r="I409" i="18"/>
  <c r="H409" i="18"/>
  <c r="G409" i="18"/>
  <c r="F409" i="18"/>
  <c r="D409" i="18"/>
  <c r="I408" i="18"/>
  <c r="H408" i="18"/>
  <c r="G408" i="18"/>
  <c r="F408" i="18"/>
  <c r="D408" i="18"/>
  <c r="I407" i="18"/>
  <c r="H407" i="18"/>
  <c r="G407" i="18"/>
  <c r="F407" i="18"/>
  <c r="D407" i="18"/>
  <c r="I406" i="18"/>
  <c r="H406" i="18"/>
  <c r="G406" i="18"/>
  <c r="F406" i="18"/>
  <c r="D406" i="18"/>
  <c r="I405" i="18"/>
  <c r="H405" i="18"/>
  <c r="G405" i="18"/>
  <c r="F405" i="18"/>
  <c r="D405" i="18"/>
  <c r="E395" i="18"/>
  <c r="C390" i="18"/>
  <c r="C388" i="18"/>
  <c r="C381" i="18"/>
  <c r="D377" i="18"/>
  <c r="C377" i="18"/>
  <c r="D376" i="18"/>
  <c r="G366" i="18"/>
  <c r="F366" i="18"/>
  <c r="E366" i="18"/>
  <c r="D366" i="18"/>
  <c r="C366" i="18"/>
  <c r="E358" i="18"/>
  <c r="D358" i="18"/>
  <c r="C358" i="18"/>
  <c r="B358" i="18"/>
  <c r="E357" i="18"/>
  <c r="D357" i="18"/>
  <c r="C357" i="18"/>
  <c r="B357" i="18"/>
  <c r="E356" i="18"/>
  <c r="D356" i="18"/>
  <c r="C356" i="18"/>
  <c r="B356" i="18"/>
  <c r="E355" i="18"/>
  <c r="D355" i="18"/>
  <c r="C355" i="18"/>
  <c r="B355" i="18"/>
  <c r="E354" i="18"/>
  <c r="D354" i="18"/>
  <c r="C354" i="18"/>
  <c r="B354" i="18"/>
  <c r="G210" i="17" l="1"/>
  <c r="G210" i="20" s="1"/>
  <c r="G152" i="20"/>
  <c r="G199" i="17"/>
  <c r="G141" i="20"/>
  <c r="C196" i="17"/>
  <c r="C138" i="20"/>
  <c r="G203" i="17"/>
  <c r="G203" i="20" s="1"/>
  <c r="G145" i="20"/>
  <c r="G200" i="17"/>
  <c r="G142" i="20"/>
  <c r="G201" i="17"/>
  <c r="G143" i="20"/>
  <c r="G193" i="17"/>
  <c r="G193" i="20" s="1"/>
  <c r="G135" i="20"/>
  <c r="F195" i="17"/>
  <c r="F195" i="20" s="1"/>
  <c r="F137" i="20"/>
  <c r="G195" i="17"/>
  <c r="G195" i="20" s="1"/>
  <c r="G137" i="20"/>
  <c r="F196" i="17"/>
  <c r="F196" i="20" s="1"/>
  <c r="F138" i="20"/>
  <c r="G196" i="17"/>
  <c r="G196" i="20" s="1"/>
  <c r="G138" i="20"/>
  <c r="D196" i="17"/>
  <c r="D138" i="20"/>
  <c r="E199" i="17"/>
  <c r="E141" i="20"/>
  <c r="G179" i="17"/>
  <c r="G179" i="20" s="1"/>
  <c r="G176" i="20"/>
  <c r="C163" i="17"/>
  <c r="C163" i="20" s="1"/>
  <c r="C114" i="20"/>
  <c r="D161" i="17"/>
  <c r="D161" i="20" s="1"/>
  <c r="D112" i="20"/>
  <c r="C161" i="17"/>
  <c r="C161" i="20" s="1"/>
  <c r="C112" i="20"/>
  <c r="D172" i="17"/>
  <c r="D172" i="20" s="1"/>
  <c r="D90" i="20"/>
  <c r="C172" i="17"/>
  <c r="C172" i="20" s="1"/>
  <c r="C90" i="20"/>
  <c r="E172" i="17"/>
  <c r="E172" i="20" s="1"/>
  <c r="E90" i="20"/>
  <c r="D359" i="18"/>
  <c r="E359" i="18"/>
  <c r="J43" i="18"/>
  <c r="J33" i="18"/>
  <c r="J37" i="18"/>
  <c r="J41" i="18"/>
  <c r="J34" i="18"/>
  <c r="J38" i="18"/>
  <c r="J42" i="18"/>
  <c r="J36" i="18"/>
  <c r="J44" i="18"/>
  <c r="N444" i="18" s="1"/>
  <c r="S444" i="18" s="1"/>
  <c r="G209" i="17"/>
  <c r="G209" i="20" s="1"/>
  <c r="L194" i="17"/>
  <c r="F172" i="17"/>
  <c r="F172" i="20" s="1"/>
  <c r="J31" i="18"/>
  <c r="G202" i="17"/>
  <c r="G202" i="20" s="1"/>
  <c r="C359" i="18"/>
  <c r="C362" i="18" s="1"/>
  <c r="C361" i="18" s="1"/>
  <c r="G194" i="17"/>
  <c r="G194" i="20" s="1"/>
  <c r="F136" i="17"/>
  <c r="F136" i="20" s="1"/>
  <c r="D136" i="17"/>
  <c r="D136" i="20" s="1"/>
  <c r="E136" i="17"/>
  <c r="E136" i="20" s="1"/>
  <c r="G153" i="17"/>
  <c r="G153" i="20" s="1"/>
  <c r="C136" i="17"/>
  <c r="C136" i="20" s="1"/>
  <c r="C384" i="18"/>
  <c r="B345" i="18"/>
  <c r="I344" i="18"/>
  <c r="B344" i="18"/>
  <c r="I343" i="18"/>
  <c r="B343" i="18"/>
  <c r="I342" i="18"/>
  <c r="B342" i="18"/>
  <c r="I341" i="18"/>
  <c r="B341" i="18"/>
  <c r="I340" i="18"/>
  <c r="B340" i="18"/>
  <c r="I339" i="18"/>
  <c r="B339" i="18"/>
  <c r="I338" i="18"/>
  <c r="B338" i="18"/>
  <c r="I337" i="18"/>
  <c r="B337" i="18"/>
  <c r="I336" i="18"/>
  <c r="B336" i="18"/>
  <c r="I335" i="18"/>
  <c r="B335" i="18"/>
  <c r="I334" i="18"/>
  <c r="B334" i="18"/>
  <c r="I333" i="18"/>
  <c r="B333" i="18"/>
  <c r="I332" i="18"/>
  <c r="B332" i="18"/>
  <c r="I331" i="18"/>
  <c r="B331" i="18"/>
  <c r="I330" i="18"/>
  <c r="B330" i="18"/>
  <c r="E229" i="17" l="1"/>
  <c r="E199" i="20"/>
  <c r="D226" i="17"/>
  <c r="D196" i="20"/>
  <c r="G231" i="17"/>
  <c r="G201" i="20"/>
  <c r="G229" i="17"/>
  <c r="G199" i="20"/>
  <c r="G230" i="17"/>
  <c r="G200" i="20"/>
  <c r="C226" i="17"/>
  <c r="C196" i="20"/>
  <c r="C360" i="18"/>
  <c r="D393" i="18"/>
  <c r="G211" i="17"/>
  <c r="G211" i="20" s="1"/>
  <c r="G224" i="17"/>
  <c r="C194" i="17"/>
  <c r="F194" i="17"/>
  <c r="F194" i="20" s="1"/>
  <c r="E194" i="17"/>
  <c r="E194" i="20" s="1"/>
  <c r="D194" i="17"/>
  <c r="D194" i="20" s="1"/>
  <c r="J336" i="18"/>
  <c r="J337" i="18"/>
  <c r="K343" i="18"/>
  <c r="K336" i="18"/>
  <c r="C393" i="18"/>
  <c r="J339" i="18"/>
  <c r="K331" i="18"/>
  <c r="K335" i="18"/>
  <c r="L344" i="18"/>
  <c r="N330" i="18"/>
  <c r="K332" i="18"/>
  <c r="N334" i="18"/>
  <c r="N338" i="18"/>
  <c r="N341" i="18"/>
  <c r="N343" i="18"/>
  <c r="N336" i="18"/>
  <c r="N333" i="18"/>
  <c r="N339" i="18"/>
  <c r="N337" i="18"/>
  <c r="N340" i="18"/>
  <c r="K342" i="18"/>
  <c r="K341" i="18"/>
  <c r="J334" i="18"/>
  <c r="J341" i="18"/>
  <c r="L330" i="18"/>
  <c r="L339" i="18"/>
  <c r="K330" i="18"/>
  <c r="J331" i="18"/>
  <c r="K339" i="18"/>
  <c r="L341" i="18"/>
  <c r="N331" i="18"/>
  <c r="L333" i="18"/>
  <c r="L338" i="18"/>
  <c r="L340" i="18"/>
  <c r="N344" i="18"/>
  <c r="K333" i="18"/>
  <c r="K338" i="18"/>
  <c r="K340" i="18"/>
  <c r="L343" i="18"/>
  <c r="J344" i="18"/>
  <c r="M332" i="18"/>
  <c r="M335" i="18"/>
  <c r="M342" i="18"/>
  <c r="L342" i="18"/>
  <c r="M344" i="18"/>
  <c r="J330" i="18"/>
  <c r="M331" i="18"/>
  <c r="J333" i="18"/>
  <c r="L334" i="18"/>
  <c r="M336" i="18"/>
  <c r="L337" i="18"/>
  <c r="J338" i="18"/>
  <c r="M339" i="18"/>
  <c r="J340" i="18"/>
  <c r="M341" i="18"/>
  <c r="J343" i="18"/>
  <c r="L332" i="18"/>
  <c r="M334" i="18"/>
  <c r="L335" i="18"/>
  <c r="M337" i="18"/>
  <c r="M330" i="18"/>
  <c r="L331" i="18"/>
  <c r="J332" i="18"/>
  <c r="N332" i="18"/>
  <c r="M333" i="18"/>
  <c r="K334" i="18"/>
  <c r="J335" i="18"/>
  <c r="N335" i="18"/>
  <c r="L336" i="18"/>
  <c r="K337" i="18"/>
  <c r="M338" i="18"/>
  <c r="M340" i="18"/>
  <c r="J342" i="18"/>
  <c r="N342" i="18"/>
  <c r="M343" i="18"/>
  <c r="K344" i="18"/>
  <c r="I329" i="18"/>
  <c r="B329" i="18"/>
  <c r="I328" i="18"/>
  <c r="B328" i="18"/>
  <c r="I327" i="18"/>
  <c r="B327" i="18"/>
  <c r="I326" i="18"/>
  <c r="B326" i="18"/>
  <c r="I325" i="18"/>
  <c r="B325" i="18"/>
  <c r="I324" i="18"/>
  <c r="B324" i="18"/>
  <c r="I323" i="18"/>
  <c r="B323" i="18"/>
  <c r="I322" i="18"/>
  <c r="B322" i="18"/>
  <c r="I321" i="18"/>
  <c r="L192" i="17" l="1"/>
  <c r="C194" i="20"/>
  <c r="E100" i="9"/>
  <c r="E224" i="17" s="1"/>
  <c r="C100" i="9"/>
  <c r="C224" i="17" s="1"/>
  <c r="D100" i="9"/>
  <c r="D224" i="17" s="1"/>
  <c r="F100" i="9"/>
  <c r="F224" i="17" s="1"/>
  <c r="N323" i="18"/>
  <c r="N326" i="18"/>
  <c r="L325" i="18"/>
  <c r="K321" i="18"/>
  <c r="L323" i="18"/>
  <c r="K328" i="18"/>
  <c r="K326" i="18"/>
  <c r="N324" i="18"/>
  <c r="N322" i="18"/>
  <c r="L327" i="18"/>
  <c r="N329" i="18"/>
  <c r="K324" i="18"/>
  <c r="L329" i="18"/>
  <c r="K322" i="18"/>
  <c r="K325" i="18"/>
  <c r="K327" i="18"/>
  <c r="J322" i="18"/>
  <c r="L324" i="18"/>
  <c r="J325" i="18"/>
  <c r="L326" i="18"/>
  <c r="J327" i="18"/>
  <c r="N325" i="18"/>
  <c r="N327" i="18"/>
  <c r="J323" i="18"/>
  <c r="K329" i="18"/>
  <c r="M321" i="18"/>
  <c r="M328" i="18"/>
  <c r="L321" i="18"/>
  <c r="M323" i="18"/>
  <c r="L328" i="18"/>
  <c r="M322" i="18"/>
  <c r="J324" i="18"/>
  <c r="M325" i="18"/>
  <c r="J326" i="18"/>
  <c r="M327" i="18"/>
  <c r="J329" i="18"/>
  <c r="J321" i="18"/>
  <c r="N321" i="18"/>
  <c r="L322" i="18"/>
  <c r="K323" i="18"/>
  <c r="M324" i="18"/>
  <c r="M326" i="18"/>
  <c r="J328" i="18"/>
  <c r="N328" i="18"/>
  <c r="M329" i="18"/>
  <c r="B321" i="18"/>
  <c r="I320" i="18"/>
  <c r="B320" i="18"/>
  <c r="I319" i="18"/>
  <c r="B319" i="18"/>
  <c r="I318" i="18"/>
  <c r="B318" i="18"/>
  <c r="B317" i="18"/>
  <c r="B316" i="18"/>
  <c r="B313" i="18"/>
  <c r="L318" i="18" l="1"/>
  <c r="L319" i="18"/>
  <c r="L312" i="18"/>
  <c r="N318" i="18"/>
  <c r="N312" i="18"/>
  <c r="J319" i="18"/>
  <c r="N319" i="18"/>
  <c r="K318" i="18"/>
  <c r="L317" i="18"/>
  <c r="M319" i="18"/>
  <c r="L320" i="18"/>
  <c r="K317" i="18"/>
  <c r="J318" i="18"/>
  <c r="K320" i="18"/>
  <c r="M317" i="18"/>
  <c r="M320" i="18"/>
  <c r="M312" i="18"/>
  <c r="K312" i="18"/>
  <c r="K313" i="18"/>
  <c r="J317" i="18"/>
  <c r="N317" i="18"/>
  <c r="M318" i="18"/>
  <c r="K319" i="18"/>
  <c r="J320" i="18"/>
  <c r="N320" i="18"/>
  <c r="N313" i="18"/>
  <c r="M313" i="18"/>
  <c r="B312" i="18"/>
  <c r="B303" i="18"/>
  <c r="B302" i="18"/>
  <c r="B301" i="18"/>
  <c r="B300" i="18"/>
  <c r="F186" i="4" l="1"/>
  <c r="G186" i="4"/>
  <c r="D186" i="4"/>
  <c r="H186" i="4"/>
  <c r="E186" i="4"/>
  <c r="B299" i="18"/>
  <c r="B298" i="18"/>
  <c r="B295" i="18"/>
  <c r="B294" i="18"/>
  <c r="B293" i="18"/>
  <c r="B292" i="18"/>
  <c r="B291" i="18"/>
  <c r="B290" i="18"/>
  <c r="C285" i="18"/>
  <c r="C284" i="18"/>
  <c r="D278" i="18"/>
  <c r="C278" i="18"/>
  <c r="B277" i="18"/>
  <c r="F264" i="18"/>
  <c r="E264" i="18"/>
  <c r="D264" i="18"/>
  <c r="C264" i="18"/>
  <c r="B264" i="18"/>
  <c r="C263" i="18"/>
  <c r="B262" i="18"/>
  <c r="F256" i="18"/>
  <c r="E256" i="18"/>
  <c r="D256" i="18"/>
  <c r="C256" i="18"/>
  <c r="F255" i="18"/>
  <c r="E255" i="18"/>
  <c r="D255" i="18"/>
  <c r="C255" i="18"/>
  <c r="F254" i="18"/>
  <c r="E254" i="18"/>
  <c r="D254" i="18"/>
  <c r="C254" i="18"/>
  <c r="F253" i="18"/>
  <c r="E253" i="18"/>
  <c r="D253" i="18"/>
  <c r="C253" i="18"/>
  <c r="D232" i="18" l="1"/>
  <c r="C232" i="18"/>
  <c r="D231" i="18"/>
  <c r="C231" i="18"/>
  <c r="E118" i="17" l="1"/>
  <c r="E118" i="20" s="1"/>
  <c r="D118" i="17"/>
  <c r="D118" i="20" s="1"/>
  <c r="C118" i="17"/>
  <c r="C118" i="20" s="1"/>
  <c r="I215" i="18"/>
  <c r="H215" i="18"/>
  <c r="G215" i="18"/>
  <c r="F215" i="18"/>
  <c r="E215" i="18"/>
  <c r="D215" i="18"/>
  <c r="C215" i="18"/>
  <c r="I214" i="18"/>
  <c r="H214" i="18"/>
  <c r="G214" i="18"/>
  <c r="F214" i="18"/>
  <c r="E214" i="18"/>
  <c r="D214" i="18"/>
  <c r="C214" i="18"/>
  <c r="I213" i="18"/>
  <c r="H213" i="18"/>
  <c r="G213" i="18"/>
  <c r="F213" i="18"/>
  <c r="E213" i="18"/>
  <c r="D213" i="18"/>
  <c r="C213" i="18"/>
  <c r="I212" i="18"/>
  <c r="H212" i="18"/>
  <c r="G212" i="18"/>
  <c r="F212" i="18"/>
  <c r="E212" i="18"/>
  <c r="D212" i="18"/>
  <c r="C212" i="18"/>
  <c r="J212" i="18" l="1"/>
  <c r="F224" i="18" s="1"/>
  <c r="J213" i="18"/>
  <c r="J214" i="18"/>
  <c r="J215" i="18"/>
  <c r="E224" i="18"/>
  <c r="D224" i="18" s="1"/>
  <c r="C224" i="18" s="1"/>
  <c r="B224" i="18" s="1"/>
  <c r="I211" i="18"/>
  <c r="H211" i="18"/>
  <c r="G211" i="18"/>
  <c r="F211" i="18"/>
  <c r="E211" i="18"/>
  <c r="D211" i="18"/>
  <c r="C211" i="18"/>
  <c r="I210" i="18"/>
  <c r="H210" i="18"/>
  <c r="G210" i="18"/>
  <c r="F210" i="18"/>
  <c r="E210" i="18"/>
  <c r="D210" i="18"/>
  <c r="C210" i="18"/>
  <c r="I209" i="18"/>
  <c r="H209" i="18"/>
  <c r="G209" i="18"/>
  <c r="F209" i="18"/>
  <c r="E209" i="18"/>
  <c r="D209" i="18"/>
  <c r="C209" i="18"/>
  <c r="I208" i="18"/>
  <c r="H208" i="18"/>
  <c r="G208" i="18"/>
  <c r="F208" i="18"/>
  <c r="E208" i="18"/>
  <c r="D208" i="18"/>
  <c r="C208" i="18"/>
  <c r="F265" i="18" l="1"/>
  <c r="J210" i="18"/>
  <c r="J211" i="18"/>
  <c r="J209" i="18"/>
  <c r="E265" i="18"/>
  <c r="D265" i="18" s="1"/>
  <c r="C265" i="18" s="1"/>
  <c r="B265" i="18" s="1"/>
  <c r="J208" i="18"/>
  <c r="I207" i="18"/>
  <c r="H207" i="18"/>
  <c r="G207" i="18"/>
  <c r="F207" i="18"/>
  <c r="E207" i="18"/>
  <c r="D207" i="18"/>
  <c r="C207" i="18"/>
  <c r="I206" i="18"/>
  <c r="H206" i="18"/>
  <c r="G206" i="18"/>
  <c r="F206" i="18"/>
  <c r="E206" i="18"/>
  <c r="D206" i="18"/>
  <c r="C206" i="18"/>
  <c r="I205" i="18"/>
  <c r="H205" i="18"/>
  <c r="G205" i="18"/>
  <c r="F205" i="18"/>
  <c r="E205" i="18"/>
  <c r="D205" i="18"/>
  <c r="C205" i="18"/>
  <c r="I204" i="18"/>
  <c r="H204" i="18"/>
  <c r="G204" i="18"/>
  <c r="F204" i="18"/>
  <c r="E204" i="18"/>
  <c r="D204" i="18"/>
  <c r="C204" i="18"/>
  <c r="I203" i="18"/>
  <c r="H203" i="18"/>
  <c r="G203" i="18"/>
  <c r="F203" i="18"/>
  <c r="E203" i="18"/>
  <c r="D203" i="18"/>
  <c r="C203" i="18"/>
  <c r="I202" i="18"/>
  <c r="H202" i="18"/>
  <c r="G202" i="18"/>
  <c r="F202" i="18"/>
  <c r="E202" i="18"/>
  <c r="D202" i="18"/>
  <c r="C202" i="18"/>
  <c r="I201" i="18"/>
  <c r="H201" i="18"/>
  <c r="G201" i="18"/>
  <c r="F201" i="18"/>
  <c r="E201" i="18"/>
  <c r="D201" i="18"/>
  <c r="C201" i="18"/>
  <c r="I200" i="18"/>
  <c r="H200" i="18"/>
  <c r="G200" i="18"/>
  <c r="F200" i="18"/>
  <c r="E200" i="18"/>
  <c r="D200" i="18"/>
  <c r="C200" i="18"/>
  <c r="I199" i="18"/>
  <c r="H199" i="18"/>
  <c r="G199" i="18"/>
  <c r="F199" i="18"/>
  <c r="E199" i="18"/>
  <c r="D199" i="18"/>
  <c r="C199" i="18"/>
  <c r="E191" i="18"/>
  <c r="D191" i="18"/>
  <c r="C191" i="18"/>
  <c r="C178" i="18"/>
  <c r="B178" i="18"/>
  <c r="C177" i="18"/>
  <c r="B177" i="18"/>
  <c r="C176" i="18"/>
  <c r="B176" i="18"/>
  <c r="C163" i="18"/>
  <c r="E152" i="18"/>
  <c r="E247" i="18" s="1"/>
  <c r="E151" i="18"/>
  <c r="E246" i="18" s="1"/>
  <c r="E150" i="18"/>
  <c r="E245" i="18" s="1"/>
  <c r="E149" i="18"/>
  <c r="E244" i="18" s="1"/>
  <c r="C145" i="18"/>
  <c r="C144" i="18"/>
  <c r="C143" i="18"/>
  <c r="F137" i="18"/>
  <c r="E137" i="18"/>
  <c r="D137" i="18"/>
  <c r="C137" i="18"/>
  <c r="F136" i="18"/>
  <c r="E136" i="18"/>
  <c r="D136" i="18"/>
  <c r="C136" i="18"/>
  <c r="F135" i="18"/>
  <c r="E135" i="18"/>
  <c r="D135" i="18"/>
  <c r="C135" i="18"/>
  <c r="F134" i="18"/>
  <c r="E134" i="18"/>
  <c r="D134" i="18"/>
  <c r="C134" i="18"/>
  <c r="F133" i="18"/>
  <c r="E133" i="18"/>
  <c r="D133" i="18"/>
  <c r="C133" i="18"/>
  <c r="F132" i="18"/>
  <c r="E132" i="18"/>
  <c r="D132" i="18"/>
  <c r="C132" i="18"/>
  <c r="F131" i="18"/>
  <c r="E131" i="18"/>
  <c r="D131" i="18"/>
  <c r="C131" i="18"/>
  <c r="F130" i="18"/>
  <c r="E130" i="18"/>
  <c r="D130" i="18"/>
  <c r="C130" i="18"/>
  <c r="F129" i="18"/>
  <c r="E129" i="18"/>
  <c r="D129" i="18"/>
  <c r="C129" i="18"/>
  <c r="F128" i="18"/>
  <c r="E128" i="18"/>
  <c r="D128" i="18"/>
  <c r="C128" i="18"/>
  <c r="C123" i="18"/>
  <c r="C122" i="18"/>
  <c r="C119" i="18"/>
  <c r="C118" i="18"/>
  <c r="C117" i="18"/>
  <c r="J206" i="18" l="1"/>
  <c r="J199" i="18"/>
  <c r="J203" i="18"/>
  <c r="J200" i="18"/>
  <c r="J204" i="18"/>
  <c r="J201" i="18"/>
  <c r="J202" i="18"/>
  <c r="J205" i="18"/>
  <c r="J207" i="18"/>
  <c r="C146" i="18"/>
  <c r="C33" i="3" s="1"/>
  <c r="E113" i="18"/>
  <c r="D113" i="18"/>
  <c r="C113" i="18"/>
  <c r="E112" i="18"/>
  <c r="D112" i="18"/>
  <c r="C112" i="18"/>
  <c r="E111" i="18"/>
  <c r="D111" i="18"/>
  <c r="C111" i="18"/>
  <c r="E110" i="18"/>
  <c r="C110" i="18"/>
  <c r="E109" i="18"/>
  <c r="D109" i="18"/>
  <c r="C109" i="18"/>
  <c r="C86" i="18"/>
  <c r="C85" i="18"/>
  <c r="C84" i="18"/>
  <c r="C83" i="18"/>
  <c r="F395" i="18"/>
  <c r="C89" i="18" l="1"/>
  <c r="F393" i="18"/>
  <c r="E114" i="18"/>
  <c r="C114" i="18"/>
  <c r="D73" i="18"/>
  <c r="D395" i="18" s="1"/>
  <c r="C73" i="18"/>
  <c r="F71" i="18"/>
  <c r="F72" i="18" s="1"/>
  <c r="E71" i="18"/>
  <c r="D71" i="18"/>
  <c r="C71" i="18"/>
  <c r="F60" i="18"/>
  <c r="D60" i="18"/>
  <c r="C60" i="18"/>
  <c r="G57" i="18"/>
  <c r="J46" i="18" s="1"/>
  <c r="N445" i="18" s="1"/>
  <c r="S445" i="18" s="1"/>
  <c r="E57" i="18"/>
  <c r="D57" i="18"/>
  <c r="C57" i="18"/>
  <c r="C50" i="18"/>
  <c r="I45" i="18"/>
  <c r="G81" i="17" s="1"/>
  <c r="G45" i="18"/>
  <c r="E45" i="18"/>
  <c r="D45" i="18"/>
  <c r="G44" i="18"/>
  <c r="F44" i="18"/>
  <c r="E44" i="18"/>
  <c r="D44" i="18"/>
  <c r="G43" i="18"/>
  <c r="F43" i="18"/>
  <c r="E43" i="18"/>
  <c r="D43" i="18"/>
  <c r="G42" i="18"/>
  <c r="F42" i="18"/>
  <c r="E42" i="18"/>
  <c r="D42" i="18"/>
  <c r="G41" i="18"/>
  <c r="F41" i="18"/>
  <c r="E41" i="18"/>
  <c r="D41" i="18"/>
  <c r="G40" i="18"/>
  <c r="F40" i="18"/>
  <c r="E40" i="18"/>
  <c r="D40" i="18"/>
  <c r="G39" i="18"/>
  <c r="F39" i="18"/>
  <c r="E39" i="18"/>
  <c r="D39" i="18"/>
  <c r="G38" i="18"/>
  <c r="F38" i="18"/>
  <c r="E38" i="18"/>
  <c r="D38" i="18"/>
  <c r="G37" i="18"/>
  <c r="F37" i="18"/>
  <c r="E37" i="18"/>
  <c r="D37" i="18"/>
  <c r="G36" i="18"/>
  <c r="F36" i="18"/>
  <c r="E36" i="18"/>
  <c r="D36" i="18"/>
  <c r="G35" i="18"/>
  <c r="F35" i="18"/>
  <c r="E35" i="18"/>
  <c r="D35" i="18"/>
  <c r="G34" i="18"/>
  <c r="F34" i="18"/>
  <c r="E34" i="18"/>
  <c r="D34" i="18"/>
  <c r="G33" i="18"/>
  <c r="F33" i="18"/>
  <c r="E33" i="18"/>
  <c r="D33" i="18"/>
  <c r="G32" i="18"/>
  <c r="F32" i="18"/>
  <c r="E32" i="18"/>
  <c r="D32" i="18"/>
  <c r="G31" i="18"/>
  <c r="F31" i="18"/>
  <c r="E31" i="18"/>
  <c r="D31" i="18"/>
  <c r="G30" i="18"/>
  <c r="F30" i="18"/>
  <c r="E30" i="18"/>
  <c r="D30" i="18"/>
  <c r="C218" i="13"/>
  <c r="F112" i="17" s="1"/>
  <c r="F112" i="20" s="1"/>
  <c r="E146" i="13"/>
  <c r="D110" i="18" s="1"/>
  <c r="D140" i="13"/>
  <c r="C104" i="13"/>
  <c r="C101" i="13"/>
  <c r="F80" i="13"/>
  <c r="F79" i="13"/>
  <c r="F78" i="13"/>
  <c r="F77" i="13"/>
  <c r="L65" i="13"/>
  <c r="E49" i="13"/>
  <c r="E429" i="18" s="1"/>
  <c r="E48" i="13"/>
  <c r="E428" i="18" s="1"/>
  <c r="E47" i="13"/>
  <c r="E427" i="18" s="1"/>
  <c r="E46" i="13"/>
  <c r="E426" i="18" s="1"/>
  <c r="E45" i="13"/>
  <c r="E425" i="18" s="1"/>
  <c r="E44" i="13"/>
  <c r="E424" i="18" s="1"/>
  <c r="E43" i="13"/>
  <c r="E423" i="18" s="1"/>
  <c r="E42" i="13"/>
  <c r="E422" i="18" s="1"/>
  <c r="E41" i="13"/>
  <c r="E421" i="18" s="1"/>
  <c r="E40" i="13"/>
  <c r="E39" i="13"/>
  <c r="E419" i="18" s="1"/>
  <c r="E38" i="13"/>
  <c r="E418" i="18" s="1"/>
  <c r="E37" i="13"/>
  <c r="E417" i="18" s="1"/>
  <c r="E36" i="13"/>
  <c r="E416" i="18" s="1"/>
  <c r="E35" i="13"/>
  <c r="E34" i="13"/>
  <c r="E414" i="18" s="1"/>
  <c r="E33" i="13"/>
  <c r="E413" i="18" s="1"/>
  <c r="E32" i="13"/>
  <c r="E412" i="18" s="1"/>
  <c r="E31" i="13"/>
  <c r="E411" i="18" s="1"/>
  <c r="E30" i="13"/>
  <c r="E410" i="18" s="1"/>
  <c r="E29" i="13"/>
  <c r="E409" i="18" s="1"/>
  <c r="E28" i="13"/>
  <c r="E27" i="13"/>
  <c r="E26" i="13"/>
  <c r="E25" i="13"/>
  <c r="F169" i="17" l="1"/>
  <c r="F169" i="20" s="1"/>
  <c r="N422" i="18"/>
  <c r="N417" i="18"/>
  <c r="N416" i="18"/>
  <c r="N413" i="18"/>
  <c r="N411" i="18"/>
  <c r="N412" i="18"/>
  <c r="N410" i="18"/>
  <c r="N409" i="18"/>
  <c r="N425" i="18"/>
  <c r="N423" i="18"/>
  <c r="N418" i="18"/>
  <c r="N424" i="18"/>
  <c r="N421" i="18"/>
  <c r="N419" i="18"/>
  <c r="N414" i="18"/>
  <c r="N429" i="18"/>
  <c r="S429" i="18" s="1"/>
  <c r="N427" i="18"/>
  <c r="N426" i="18"/>
  <c r="N428" i="18"/>
  <c r="K57" i="18"/>
  <c r="I57" i="18"/>
  <c r="J57" i="18"/>
  <c r="J30" i="18"/>
  <c r="N430" i="18" s="1"/>
  <c r="S430" i="18" s="1"/>
  <c r="C262" i="18"/>
  <c r="F161" i="17"/>
  <c r="F161" i="20" s="1"/>
  <c r="G146" i="17"/>
  <c r="G146" i="20" s="1"/>
  <c r="C376" i="18"/>
  <c r="D114" i="18"/>
  <c r="F45" i="18"/>
  <c r="E169" i="17"/>
  <c r="E169" i="20" s="1"/>
  <c r="D169" i="17"/>
  <c r="D169" i="20" s="1"/>
  <c r="G169" i="17"/>
  <c r="G169" i="20" s="1"/>
  <c r="C169" i="17"/>
  <c r="C169" i="20" s="1"/>
  <c r="E72" i="18"/>
  <c r="J26" i="18"/>
  <c r="H26" i="18" s="1"/>
  <c r="I26" i="18" s="1"/>
  <c r="G62" i="17" s="1"/>
  <c r="C51" i="18"/>
  <c r="I316" i="18" s="1"/>
  <c r="J18" i="18"/>
  <c r="H18" i="18" s="1"/>
  <c r="F57" i="18"/>
  <c r="D72" i="18"/>
  <c r="C72" i="18"/>
  <c r="C395" i="18"/>
  <c r="J14" i="18"/>
  <c r="H14" i="18" s="1"/>
  <c r="I14" i="18" s="1"/>
  <c r="G50" i="17" s="1"/>
  <c r="H32" i="18"/>
  <c r="I32" i="18" s="1"/>
  <c r="G68" i="17" s="1"/>
  <c r="N438" i="18"/>
  <c r="S438" i="18" s="1"/>
  <c r="J10" i="18"/>
  <c r="H10" i="18" s="1"/>
  <c r="J6" i="18"/>
  <c r="E344" i="18"/>
  <c r="F343" i="18"/>
  <c r="E342" i="18"/>
  <c r="D341" i="18"/>
  <c r="E340" i="18"/>
  <c r="D339" i="18"/>
  <c r="E338" i="18"/>
  <c r="F337" i="18"/>
  <c r="D336" i="18"/>
  <c r="G335" i="18"/>
  <c r="C335" i="18"/>
  <c r="D334" i="18"/>
  <c r="E333" i="18"/>
  <c r="D332" i="18"/>
  <c r="F331" i="18"/>
  <c r="G330" i="18"/>
  <c r="C330" i="18"/>
  <c r="C344" i="18"/>
  <c r="D343" i="18"/>
  <c r="C342" i="18"/>
  <c r="F341" i="18"/>
  <c r="G340" i="18"/>
  <c r="C338" i="18"/>
  <c r="D337" i="18"/>
  <c r="E335" i="18"/>
  <c r="F334" i="18"/>
  <c r="C333" i="18"/>
  <c r="F332" i="18"/>
  <c r="D331" i="18"/>
  <c r="E330" i="18"/>
  <c r="D344" i="18"/>
  <c r="C341" i="18"/>
  <c r="D340" i="18"/>
  <c r="C339" i="18"/>
  <c r="E337" i="18"/>
  <c r="C336" i="18"/>
  <c r="F335" i="18"/>
  <c r="G334" i="18"/>
  <c r="D333" i="18"/>
  <c r="C332" i="18"/>
  <c r="E331" i="18"/>
  <c r="F344" i="18"/>
  <c r="G343" i="18"/>
  <c r="C343" i="18"/>
  <c r="F342" i="18"/>
  <c r="E341" i="18"/>
  <c r="F340" i="18"/>
  <c r="E339" i="18"/>
  <c r="F338" i="18"/>
  <c r="G337" i="18"/>
  <c r="C337" i="18"/>
  <c r="E336" i="18"/>
  <c r="D335" i="18"/>
  <c r="E334" i="18"/>
  <c r="F333" i="18"/>
  <c r="E332" i="18"/>
  <c r="G331" i="18"/>
  <c r="C331" i="18"/>
  <c r="D330" i="18"/>
  <c r="G344" i="18"/>
  <c r="G342" i="18"/>
  <c r="C340" i="18"/>
  <c r="F339" i="18"/>
  <c r="G338" i="18"/>
  <c r="F336" i="18"/>
  <c r="G333" i="18"/>
  <c r="E343" i="18"/>
  <c r="D342" i="18"/>
  <c r="G341" i="18"/>
  <c r="G339" i="18"/>
  <c r="D338" i="18"/>
  <c r="G336" i="18"/>
  <c r="C334" i="18"/>
  <c r="G332" i="18"/>
  <c r="F330" i="18"/>
  <c r="E329" i="18"/>
  <c r="D328" i="18"/>
  <c r="G327" i="18"/>
  <c r="C327" i="18"/>
  <c r="D326" i="18"/>
  <c r="G325" i="18"/>
  <c r="C325" i="18"/>
  <c r="D324" i="18"/>
  <c r="E323" i="18"/>
  <c r="G322" i="18"/>
  <c r="C322" i="18"/>
  <c r="F329" i="18"/>
  <c r="E328" i="18"/>
  <c r="D327" i="18"/>
  <c r="E326" i="18"/>
  <c r="D325" i="18"/>
  <c r="E324" i="18"/>
  <c r="F323" i="18"/>
  <c r="G329" i="18"/>
  <c r="C329" i="18"/>
  <c r="F328" i="18"/>
  <c r="E327" i="18"/>
  <c r="F326" i="18"/>
  <c r="E325" i="18"/>
  <c r="F324" i="18"/>
  <c r="G323" i="18"/>
  <c r="C323" i="18"/>
  <c r="E322" i="18"/>
  <c r="D329" i="18"/>
  <c r="G328" i="18"/>
  <c r="C328" i="18"/>
  <c r="F327" i="18"/>
  <c r="G326" i="18"/>
  <c r="C326" i="18"/>
  <c r="F325" i="18"/>
  <c r="G324" i="18"/>
  <c r="C324" i="18"/>
  <c r="D323" i="18"/>
  <c r="F322" i="18"/>
  <c r="D322" i="18"/>
  <c r="D321" i="18"/>
  <c r="G320" i="18"/>
  <c r="C320" i="18"/>
  <c r="D319" i="18"/>
  <c r="E318" i="18"/>
  <c r="D317" i="18"/>
  <c r="E316" i="18"/>
  <c r="E313" i="18"/>
  <c r="E321" i="18"/>
  <c r="D320" i="18"/>
  <c r="E319" i="18"/>
  <c r="F318" i="18"/>
  <c r="E317" i="18"/>
  <c r="F313" i="18"/>
  <c r="F321" i="18"/>
  <c r="E320" i="18"/>
  <c r="F319" i="18"/>
  <c r="G318" i="18"/>
  <c r="C318" i="18"/>
  <c r="F317" i="18"/>
  <c r="G316" i="18"/>
  <c r="C316" i="18"/>
  <c r="G313" i="18"/>
  <c r="C313" i="18"/>
  <c r="G321" i="18"/>
  <c r="C321" i="18"/>
  <c r="F320" i="18"/>
  <c r="G319" i="18"/>
  <c r="C319" i="18"/>
  <c r="D318" i="18"/>
  <c r="G317" i="18"/>
  <c r="C317" i="18"/>
  <c r="D316" i="18"/>
  <c r="D313" i="18"/>
  <c r="F316" i="18"/>
  <c r="D312" i="18"/>
  <c r="E312" i="18"/>
  <c r="F312" i="18"/>
  <c r="C312" i="18"/>
  <c r="E407" i="18"/>
  <c r="N407" i="18" s="1"/>
  <c r="H292" i="18"/>
  <c r="E415" i="18"/>
  <c r="N415" i="18" s="1"/>
  <c r="H294" i="18"/>
  <c r="J12" i="18"/>
  <c r="J21" i="18"/>
  <c r="E408" i="18"/>
  <c r="N408" i="18" s="1"/>
  <c r="H293" i="18"/>
  <c r="E420" i="18"/>
  <c r="N420" i="18" s="1"/>
  <c r="H295" i="18"/>
  <c r="E406" i="18"/>
  <c r="N406" i="18" s="1"/>
  <c r="H291" i="18"/>
  <c r="J16" i="18"/>
  <c r="J28" i="18"/>
  <c r="J5" i="18"/>
  <c r="J7" i="18"/>
  <c r="J9" i="18"/>
  <c r="J17" i="18"/>
  <c r="J25" i="18"/>
  <c r="J29" i="18"/>
  <c r="E405" i="18"/>
  <c r="N405" i="18" s="1"/>
  <c r="H290" i="18"/>
  <c r="C226" i="18"/>
  <c r="J8" i="18"/>
  <c r="J23" i="18"/>
  <c r="J11" i="18"/>
  <c r="J13" i="18"/>
  <c r="J15" i="18"/>
  <c r="J19" i="18"/>
  <c r="J27" i="18"/>
  <c r="J20" i="18"/>
  <c r="J22" i="18"/>
  <c r="J24" i="18"/>
  <c r="H30" i="18" l="1"/>
  <c r="I30" i="18" s="1"/>
  <c r="G66" i="17" s="1"/>
  <c r="H6" i="18"/>
  <c r="I6" i="18" s="1"/>
  <c r="G42" i="17" s="1"/>
  <c r="H30" i="14"/>
  <c r="S57" i="18"/>
  <c r="O57" i="18"/>
  <c r="Q57" i="18"/>
  <c r="M57" i="18"/>
  <c r="R57" i="18"/>
  <c r="N57" i="18"/>
  <c r="T57" i="18"/>
  <c r="P57" i="18"/>
  <c r="L57" i="18"/>
  <c r="J35" i="18"/>
  <c r="N435" i="18" s="1"/>
  <c r="S435" i="18" s="1"/>
  <c r="N316" i="18"/>
  <c r="J316" i="18"/>
  <c r="L316" i="18"/>
  <c r="M316" i="18"/>
  <c r="K316" i="18"/>
  <c r="I345" i="18"/>
  <c r="G204" i="17"/>
  <c r="G204" i="20" s="1"/>
  <c r="N432" i="18"/>
  <c r="S432" i="18" s="1"/>
  <c r="H38" i="18"/>
  <c r="I38" i="18" s="1"/>
  <c r="G74" i="17" s="1"/>
  <c r="M420" i="18"/>
  <c r="S420" i="18"/>
  <c r="L420" i="18"/>
  <c r="H46" i="18"/>
  <c r="I46" i="18" s="1"/>
  <c r="G82" i="17" s="1"/>
  <c r="H17" i="18"/>
  <c r="I17" i="18" s="1"/>
  <c r="G53" i="17" s="1"/>
  <c r="H44" i="18"/>
  <c r="I44" i="18" s="1"/>
  <c r="G80" i="17" s="1"/>
  <c r="N443" i="18"/>
  <c r="S443" i="18" s="1"/>
  <c r="H43" i="18"/>
  <c r="I43" i="18" s="1"/>
  <c r="G79" i="17" s="1"/>
  <c r="H27" i="18"/>
  <c r="I27" i="18" s="1"/>
  <c r="G63" i="17" s="1"/>
  <c r="H11" i="18"/>
  <c r="I11" i="18" s="1"/>
  <c r="G47" i="17" s="1"/>
  <c r="H23" i="18"/>
  <c r="I23" i="18" s="1"/>
  <c r="G59" i="17" s="1"/>
  <c r="H8" i="18"/>
  <c r="I8" i="18" s="1"/>
  <c r="G44" i="17" s="1"/>
  <c r="H25" i="18"/>
  <c r="I25" i="18" s="1"/>
  <c r="G61" i="17" s="1"/>
  <c r="H5" i="18"/>
  <c r="H21" i="18"/>
  <c r="I21" i="18" s="1"/>
  <c r="G57" i="17" s="1"/>
  <c r="S411" i="18"/>
  <c r="L411" i="18"/>
  <c r="M411" i="18"/>
  <c r="L414" i="18"/>
  <c r="S414" i="18"/>
  <c r="M414" i="18"/>
  <c r="M409" i="18"/>
  <c r="S409" i="18"/>
  <c r="L409" i="18"/>
  <c r="L429" i="18"/>
  <c r="Q429" i="18" s="1"/>
  <c r="M429" i="18"/>
  <c r="R429" i="18" s="1"/>
  <c r="M424" i="18"/>
  <c r="S424" i="18"/>
  <c r="L424" i="18"/>
  <c r="N441" i="18"/>
  <c r="S441" i="18" s="1"/>
  <c r="H41" i="18"/>
  <c r="I41" i="18" s="1"/>
  <c r="G77" i="17" s="1"/>
  <c r="N440" i="18"/>
  <c r="S440" i="18" s="1"/>
  <c r="H40" i="18"/>
  <c r="I40" i="18" s="1"/>
  <c r="G76" i="17" s="1"/>
  <c r="S419" i="18"/>
  <c r="L419" i="18"/>
  <c r="M419" i="18"/>
  <c r="L418" i="18"/>
  <c r="S418" i="18"/>
  <c r="M418" i="18"/>
  <c r="M413" i="18"/>
  <c r="S413" i="18"/>
  <c r="L413" i="18"/>
  <c r="S412" i="18"/>
  <c r="M412" i="18"/>
  <c r="L412" i="18"/>
  <c r="M428" i="18"/>
  <c r="S428" i="18"/>
  <c r="L428" i="18"/>
  <c r="N437" i="18"/>
  <c r="S437" i="18" s="1"/>
  <c r="H37" i="18"/>
  <c r="I37" i="18" s="1"/>
  <c r="G73" i="17" s="1"/>
  <c r="H20" i="18"/>
  <c r="I20" i="18" s="1"/>
  <c r="G56" i="17" s="1"/>
  <c r="N433" i="18"/>
  <c r="S433" i="18" s="1"/>
  <c r="H33" i="18"/>
  <c r="I33" i="18" s="1"/>
  <c r="G69" i="17" s="1"/>
  <c r="H13" i="18"/>
  <c r="I13" i="18" s="1"/>
  <c r="G49" i="17" s="1"/>
  <c r="H29" i="18"/>
  <c r="I29" i="18" s="1"/>
  <c r="G65" i="17" s="1"/>
  <c r="H7" i="18"/>
  <c r="I7" i="18" s="1"/>
  <c r="G43" i="17" s="1"/>
  <c r="N434" i="18"/>
  <c r="S434" i="18" s="1"/>
  <c r="H16" i="18"/>
  <c r="I16" i="18" s="1"/>
  <c r="G52" i="17" s="1"/>
  <c r="S410" i="18"/>
  <c r="L410" i="18"/>
  <c r="M410" i="18"/>
  <c r="L426" i="18"/>
  <c r="S426" i="18"/>
  <c r="M426" i="18"/>
  <c r="M421" i="18"/>
  <c r="S421" i="18"/>
  <c r="L421" i="18"/>
  <c r="I18" i="18"/>
  <c r="G54" i="17" s="1"/>
  <c r="I10" i="18"/>
  <c r="G46" i="17" s="1"/>
  <c r="H24" i="18"/>
  <c r="I24" i="18" s="1"/>
  <c r="G60" i="17" s="1"/>
  <c r="H19" i="18"/>
  <c r="I19" i="18" s="1"/>
  <c r="G55" i="17" s="1"/>
  <c r="N439" i="18"/>
  <c r="S439" i="18" s="1"/>
  <c r="H39" i="18"/>
  <c r="I39" i="18" s="1"/>
  <c r="G75" i="17" s="1"/>
  <c r="H22" i="18"/>
  <c r="I22" i="18" s="1"/>
  <c r="G58" i="17" s="1"/>
  <c r="H15" i="18"/>
  <c r="I15" i="18" s="1"/>
  <c r="G51" i="17" s="1"/>
  <c r="N436" i="18"/>
  <c r="S436" i="18" s="1"/>
  <c r="H36" i="18"/>
  <c r="I36" i="18" s="1"/>
  <c r="G72" i="17" s="1"/>
  <c r="N431" i="18"/>
  <c r="S431" i="18" s="1"/>
  <c r="H31" i="18"/>
  <c r="I31" i="18" s="1"/>
  <c r="G67" i="17" s="1"/>
  <c r="H9" i="18"/>
  <c r="I9" i="18" s="1"/>
  <c r="G45" i="17" s="1"/>
  <c r="N442" i="18"/>
  <c r="S442" i="18" s="1"/>
  <c r="H42" i="18"/>
  <c r="I42" i="18" s="1"/>
  <c r="G78" i="17" s="1"/>
  <c r="H28" i="18"/>
  <c r="I28" i="18" s="1"/>
  <c r="G64" i="17" s="1"/>
  <c r="H12" i="18"/>
  <c r="I12" i="18" s="1"/>
  <c r="G48" i="17" s="1"/>
  <c r="S423" i="18"/>
  <c r="M423" i="18"/>
  <c r="L423" i="18"/>
  <c r="L422" i="18"/>
  <c r="S422" i="18"/>
  <c r="M422" i="18"/>
  <c r="M417" i="18"/>
  <c r="S417" i="18"/>
  <c r="L417" i="18"/>
  <c r="M416" i="18"/>
  <c r="S416" i="18"/>
  <c r="L416" i="18"/>
  <c r="S427" i="18"/>
  <c r="L427" i="18"/>
  <c r="M427" i="18"/>
  <c r="H35" i="18" l="1"/>
  <c r="I35" i="18" s="1"/>
  <c r="G71" i="17" s="1"/>
  <c r="G134" i="17"/>
  <c r="I5" i="18"/>
  <c r="R422" i="18"/>
  <c r="R423" i="18"/>
  <c r="Q422" i="18"/>
  <c r="R427" i="18"/>
  <c r="Q427" i="18" s="1"/>
  <c r="Q423" i="18"/>
  <c r="R426" i="18"/>
  <c r="R428" i="18"/>
  <c r="Q428" i="18" s="1"/>
  <c r="R412" i="18"/>
  <c r="Q412" i="18" s="1"/>
  <c r="R414" i="18"/>
  <c r="R411" i="18"/>
  <c r="Q411" i="18" s="1"/>
  <c r="Q426" i="18"/>
  <c r="R410" i="18"/>
  <c r="Q410" i="18" s="1"/>
  <c r="Q414" i="18"/>
  <c r="R424" i="18"/>
  <c r="Q424" i="18" s="1"/>
  <c r="R416" i="18"/>
  <c r="Q416" i="18" s="1"/>
  <c r="R413" i="18"/>
  <c r="Q413" i="18" s="1"/>
  <c r="R417" i="18"/>
  <c r="Q417" i="18" s="1"/>
  <c r="R421" i="18"/>
  <c r="Q421" i="18" s="1"/>
  <c r="R418" i="18"/>
  <c r="Q418" i="18" s="1"/>
  <c r="R419" i="18"/>
  <c r="Q419" i="18" s="1"/>
  <c r="R409" i="18"/>
  <c r="Q409" i="18" s="1"/>
  <c r="R420" i="18"/>
  <c r="Q420" i="18" s="1"/>
  <c r="G192" i="17" l="1"/>
  <c r="G134" i="20"/>
  <c r="G140" i="17"/>
  <c r="G140" i="20" s="1"/>
  <c r="G41" i="17"/>
  <c r="G222" i="17" l="1"/>
  <c r="G192" i="20"/>
  <c r="G198" i="17"/>
  <c r="G198" i="20" s="1"/>
  <c r="G122" i="17"/>
  <c r="G122" i="20" s="1"/>
  <c r="E114" i="17" l="1"/>
  <c r="E114" i="20" s="1"/>
  <c r="D114" i="17"/>
  <c r="G111" i="17"/>
  <c r="F96" i="17"/>
  <c r="F96" i="20" s="1"/>
  <c r="E96" i="17"/>
  <c r="E96" i="20" s="1"/>
  <c r="D96" i="17"/>
  <c r="D96" i="20" s="1"/>
  <c r="C96" i="17"/>
  <c r="C96" i="20" s="1"/>
  <c r="E95" i="17"/>
  <c r="E95" i="20" s="1"/>
  <c r="F94" i="17"/>
  <c r="F94" i="20" s="1"/>
  <c r="E94" i="17"/>
  <c r="E94" i="20" s="1"/>
  <c r="D94" i="17"/>
  <c r="D94" i="20" s="1"/>
  <c r="C94" i="17"/>
  <c r="C94" i="20" s="1"/>
  <c r="F93" i="17"/>
  <c r="F93" i="20" s="1"/>
  <c r="D93" i="17"/>
  <c r="D93" i="20" s="1"/>
  <c r="C93" i="17"/>
  <c r="C93" i="20" s="1"/>
  <c r="E89" i="17"/>
  <c r="E89" i="20" s="1"/>
  <c r="D89" i="17"/>
  <c r="D89" i="20" s="1"/>
  <c r="B82" i="17"/>
  <c r="F81" i="17"/>
  <c r="E81" i="17"/>
  <c r="D81" i="17"/>
  <c r="C81" i="17"/>
  <c r="B81" i="17"/>
  <c r="F80" i="17"/>
  <c r="E80" i="17"/>
  <c r="D80" i="17"/>
  <c r="C80" i="17"/>
  <c r="B80" i="17"/>
  <c r="F79" i="17"/>
  <c r="E79" i="17"/>
  <c r="D79" i="17"/>
  <c r="C79" i="17"/>
  <c r="B79" i="17"/>
  <c r="F78" i="17"/>
  <c r="E78" i="17"/>
  <c r="D78" i="17"/>
  <c r="C78" i="17"/>
  <c r="B78" i="17"/>
  <c r="F77" i="17"/>
  <c r="E77" i="17"/>
  <c r="D77" i="17"/>
  <c r="C77" i="17"/>
  <c r="B77" i="17"/>
  <c r="F76" i="17"/>
  <c r="E76" i="17"/>
  <c r="D76" i="17"/>
  <c r="C76" i="17"/>
  <c r="B76" i="17"/>
  <c r="F75" i="17"/>
  <c r="E75" i="17"/>
  <c r="D75" i="17"/>
  <c r="C75" i="17"/>
  <c r="B75" i="17"/>
  <c r="F74" i="17"/>
  <c r="E74" i="17"/>
  <c r="D74" i="17"/>
  <c r="C74" i="17"/>
  <c r="B74" i="17"/>
  <c r="F73" i="17"/>
  <c r="E73" i="17"/>
  <c r="D73" i="17"/>
  <c r="C73" i="17"/>
  <c r="B73" i="17"/>
  <c r="F72" i="17"/>
  <c r="E72" i="17"/>
  <c r="D72" i="17"/>
  <c r="C72" i="17"/>
  <c r="B72" i="17"/>
  <c r="F71" i="17"/>
  <c r="E71" i="17"/>
  <c r="D71" i="17"/>
  <c r="C71" i="17"/>
  <c r="B71" i="17"/>
  <c r="F70" i="17"/>
  <c r="E70" i="17"/>
  <c r="D70" i="17"/>
  <c r="C70" i="17"/>
  <c r="B70" i="17"/>
  <c r="F69" i="17"/>
  <c r="E69" i="17"/>
  <c r="D69" i="17"/>
  <c r="C69" i="17"/>
  <c r="B69" i="17"/>
  <c r="F68" i="17"/>
  <c r="E68" i="17"/>
  <c r="D68" i="17"/>
  <c r="C68" i="17"/>
  <c r="B68" i="17"/>
  <c r="F67" i="17"/>
  <c r="E67" i="17"/>
  <c r="D67" i="17"/>
  <c r="C67" i="17"/>
  <c r="B67" i="17"/>
  <c r="F66" i="17" s="1"/>
  <c r="E66" i="17"/>
  <c r="C66"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D163" i="17" l="1"/>
  <c r="D163" i="20" s="1"/>
  <c r="D114" i="20"/>
  <c r="G117" i="17"/>
  <c r="G117" i="20" s="1"/>
  <c r="G111" i="20"/>
  <c r="E163" i="17"/>
  <c r="E163" i="20" s="1"/>
  <c r="C146" i="17"/>
  <c r="C146" i="20" s="1"/>
  <c r="F146" i="17"/>
  <c r="F146" i="20" s="1"/>
  <c r="E146" i="17"/>
  <c r="E146" i="20" s="1"/>
  <c r="D146" i="17"/>
  <c r="D146" i="20" s="1"/>
  <c r="F144" i="17"/>
  <c r="F144" i="20" s="1"/>
  <c r="E144" i="17"/>
  <c r="E144" i="20" s="1"/>
  <c r="D144" i="17"/>
  <c r="D144" i="20" s="1"/>
  <c r="C144" i="17"/>
  <c r="C144" i="20" s="1"/>
  <c r="C135" i="17"/>
  <c r="C135" i="20" s="1"/>
  <c r="F135" i="17"/>
  <c r="F135" i="20" s="1"/>
  <c r="E135" i="17"/>
  <c r="E135" i="20" s="1"/>
  <c r="D135" i="17"/>
  <c r="D135" i="20" s="1"/>
  <c r="C141" i="17"/>
  <c r="C141" i="20" s="1"/>
  <c r="D140" i="17"/>
  <c r="D140" i="20" s="1"/>
  <c r="D141" i="17"/>
  <c r="D141" i="20" s="1"/>
  <c r="F139" i="17"/>
  <c r="F139" i="20" s="1"/>
  <c r="F140" i="17"/>
  <c r="F140" i="20" s="1"/>
  <c r="E139" i="17"/>
  <c r="E139" i="20" s="1"/>
  <c r="E140" i="17"/>
  <c r="E140" i="20" s="1"/>
  <c r="F141" i="17"/>
  <c r="F141" i="20" s="1"/>
  <c r="C140" i="17"/>
  <c r="C140" i="20" s="1"/>
  <c r="D66" i="17"/>
  <c r="C139" i="17"/>
  <c r="C139" i="20" s="1"/>
  <c r="E115" i="17"/>
  <c r="D173" i="17"/>
  <c r="D173" i="20" s="1"/>
  <c r="F98" i="17"/>
  <c r="F98" i="20" s="1"/>
  <c r="F173" i="17"/>
  <c r="F173" i="20" s="1"/>
  <c r="E164" i="17" l="1"/>
  <c r="E164" i="20" s="1"/>
  <c r="E115" i="20"/>
  <c r="D204" i="17"/>
  <c r="D204" i="20" s="1"/>
  <c r="F204" i="17"/>
  <c r="F204" i="20" s="1"/>
  <c r="C204" i="17"/>
  <c r="D139" i="17"/>
  <c r="D139" i="20" s="1"/>
  <c r="F198" i="17"/>
  <c r="F198" i="20" s="1"/>
  <c r="C198" i="17"/>
  <c r="C198" i="20" s="1"/>
  <c r="E198" i="17"/>
  <c r="E198" i="20" s="1"/>
  <c r="F197" i="17"/>
  <c r="F197" i="20" s="1"/>
  <c r="E204" i="17"/>
  <c r="E204" i="20" s="1"/>
  <c r="D198" i="17"/>
  <c r="D198" i="20" s="1"/>
  <c r="E197" i="17"/>
  <c r="E197" i="20" s="1"/>
  <c r="E173" i="17"/>
  <c r="E173" i="20" s="1"/>
  <c r="C173" i="17"/>
  <c r="C173" i="20" s="1"/>
  <c r="E138" i="17"/>
  <c r="E138" i="20" s="1"/>
  <c r="D199" i="17"/>
  <c r="D199" i="20" s="1"/>
  <c r="F199" i="17"/>
  <c r="F199" i="20" s="1"/>
  <c r="C199" i="17"/>
  <c r="F193" i="17"/>
  <c r="F193" i="20" s="1"/>
  <c r="D193" i="17"/>
  <c r="D193" i="20" s="1"/>
  <c r="C197" i="17"/>
  <c r="D120" i="9"/>
  <c r="C120" i="9"/>
  <c r="I112" i="9"/>
  <c r="G112" i="9"/>
  <c r="E112" i="9"/>
  <c r="C112" i="9"/>
  <c r="C93" i="9"/>
  <c r="L195" i="17" l="1"/>
  <c r="C197" i="20"/>
  <c r="L202" i="17"/>
  <c r="C204" i="20"/>
  <c r="L197" i="17"/>
  <c r="C199" i="20"/>
  <c r="L196" i="17"/>
  <c r="C228" i="17"/>
  <c r="D234" i="17"/>
  <c r="E234" i="17"/>
  <c r="D197" i="17"/>
  <c r="D197" i="20" s="1"/>
  <c r="F234" i="17"/>
  <c r="C234" i="17"/>
  <c r="E193" i="17"/>
  <c r="E193" i="20" s="1"/>
  <c r="C193" i="17"/>
  <c r="C229" i="17"/>
  <c r="D229" i="17"/>
  <c r="F229" i="17"/>
  <c r="D95" i="9"/>
  <c r="D223" i="17" s="1"/>
  <c r="F95" i="9"/>
  <c r="F223" i="17" s="1"/>
  <c r="C95" i="9" l="1"/>
  <c r="C223" i="17" s="1"/>
  <c r="C193" i="20"/>
  <c r="E95" i="9"/>
  <c r="E223" i="17" s="1"/>
  <c r="L191" i="17"/>
  <c r="B73" i="9"/>
  <c r="B72" i="9"/>
  <c r="B71" i="9"/>
  <c r="F56" i="9"/>
  <c r="E56" i="9"/>
  <c r="D56" i="9"/>
  <c r="C56" i="9"/>
  <c r="B250" i="4"/>
  <c r="D243" i="4"/>
  <c r="C195" i="4"/>
  <c r="C186" i="4"/>
  <c r="B185" i="4"/>
  <c r="B176" i="4"/>
  <c r="F185" i="4" l="1"/>
  <c r="D185" i="4"/>
  <c r="G185" i="4"/>
  <c r="H185" i="4"/>
  <c r="E185" i="4"/>
  <c r="E176" i="4"/>
  <c r="D176" i="4"/>
  <c r="F176" i="4"/>
  <c r="G176" i="4"/>
  <c r="H176" i="4"/>
  <c r="C185" i="4"/>
  <c r="C176" i="4"/>
  <c r="B251" i="4"/>
  <c r="C380" i="18"/>
  <c r="C161" i="4"/>
  <c r="I160" i="4"/>
  <c r="J160" i="4" s="1"/>
  <c r="I159" i="4"/>
  <c r="J159" i="4" s="1"/>
  <c r="I158" i="4"/>
  <c r="J158" i="4" s="1"/>
  <c r="I157" i="4"/>
  <c r="J157" i="4" s="1"/>
  <c r="I156" i="4"/>
  <c r="J156" i="4" s="1"/>
  <c r="I155" i="4"/>
  <c r="J155" i="4" s="1"/>
  <c r="I154" i="4"/>
  <c r="J154" i="4" s="1"/>
  <c r="I153" i="4"/>
  <c r="J153" i="4" s="1"/>
  <c r="I152" i="4"/>
  <c r="J152" i="4" s="1"/>
  <c r="I151" i="4"/>
  <c r="J151" i="4" s="1"/>
  <c r="I150" i="4"/>
  <c r="J150" i="4" s="1"/>
  <c r="I149" i="4"/>
  <c r="J149" i="4" s="1"/>
  <c r="I148" i="4"/>
  <c r="J148" i="4" s="1"/>
  <c r="I147" i="4"/>
  <c r="J147" i="4" s="1"/>
  <c r="I146" i="4"/>
  <c r="J146" i="4" s="1"/>
  <c r="I145" i="4"/>
  <c r="J145" i="4" s="1"/>
  <c r="I144" i="4"/>
  <c r="J144" i="4" s="1"/>
  <c r="I143" i="4"/>
  <c r="J143" i="4" s="1"/>
  <c r="I142" i="4"/>
  <c r="J142" i="4" s="1"/>
  <c r="I141" i="4"/>
  <c r="J141" i="4" s="1"/>
  <c r="I140" i="4"/>
  <c r="J140" i="4" s="1"/>
  <c r="I139" i="4"/>
  <c r="J139" i="4" s="1"/>
  <c r="I138" i="4"/>
  <c r="J138" i="4" s="1"/>
  <c r="I137" i="4"/>
  <c r="J137" i="4" s="1"/>
  <c r="I136" i="4"/>
  <c r="J136" i="4" s="1"/>
  <c r="I135" i="4"/>
  <c r="J135" i="4" s="1"/>
  <c r="I134" i="4"/>
  <c r="J134" i="4" s="1"/>
  <c r="I133" i="4"/>
  <c r="J133" i="4" s="1"/>
  <c r="I132" i="4"/>
  <c r="J132" i="4" s="1"/>
  <c r="H318" i="18" l="1"/>
  <c r="H322" i="18"/>
  <c r="H326" i="18"/>
  <c r="H330" i="18"/>
  <c r="H334" i="18"/>
  <c r="H338" i="18"/>
  <c r="H342" i="18"/>
  <c r="H321" i="18"/>
  <c r="H325" i="18"/>
  <c r="H329" i="18"/>
  <c r="H333" i="18"/>
  <c r="H337" i="18"/>
  <c r="H341" i="18"/>
  <c r="H316" i="18"/>
  <c r="H317" i="18"/>
  <c r="H320" i="18"/>
  <c r="H324" i="18"/>
  <c r="H328" i="18"/>
  <c r="H332" i="18"/>
  <c r="H336" i="18"/>
  <c r="H340" i="18"/>
  <c r="H344" i="18"/>
  <c r="H319" i="18"/>
  <c r="H323" i="18"/>
  <c r="H327" i="18"/>
  <c r="H331" i="18"/>
  <c r="H335" i="18"/>
  <c r="H339" i="18"/>
  <c r="H343" i="18"/>
  <c r="H128" i="4"/>
  <c r="G128" i="4"/>
  <c r="G312" i="18" s="1"/>
  <c r="C128" i="4" l="1"/>
  <c r="I128" i="4" s="1"/>
  <c r="J128" i="4" s="1"/>
  <c r="H312" i="18" s="1"/>
  <c r="D107" i="4"/>
  <c r="AA97" i="4"/>
  <c r="AA96" i="4"/>
  <c r="AA95" i="4"/>
  <c r="AA94" i="4"/>
  <c r="AP312" i="18" l="1"/>
  <c r="C88" i="4"/>
  <c r="D84" i="4"/>
  <c r="D83" i="4"/>
  <c r="D82" i="4"/>
  <c r="D77" i="4"/>
  <c r="B77" i="4"/>
  <c r="J76" i="4"/>
  <c r="H76" i="4"/>
  <c r="F76" i="4"/>
  <c r="D76" i="4"/>
  <c r="J75" i="4"/>
  <c r="H75" i="4"/>
  <c r="F75" i="4"/>
  <c r="D75" i="4"/>
  <c r="H65" i="4"/>
  <c r="F65" i="4"/>
  <c r="D65" i="4"/>
  <c r="H64" i="4"/>
  <c r="F64" i="4"/>
  <c r="D64" i="4"/>
  <c r="H63" i="4"/>
  <c r="F63" i="4"/>
  <c r="D63" i="4"/>
  <c r="H62" i="4"/>
  <c r="F62" i="4"/>
  <c r="D62" i="4"/>
  <c r="D59" i="4"/>
  <c r="D55" i="4"/>
  <c r="H120" i="9" s="1"/>
  <c r="D54" i="4"/>
  <c r="F120" i="9" s="1"/>
  <c r="D48" i="4"/>
  <c r="D47" i="4"/>
  <c r="C113" i="3"/>
  <c r="C119" i="17" s="1"/>
  <c r="C119" i="20" s="1"/>
  <c r="D97" i="3"/>
  <c r="C97" i="3"/>
  <c r="C49" i="3"/>
  <c r="C48" i="3"/>
  <c r="C47" i="3"/>
  <c r="C40" i="3"/>
  <c r="C39" i="3"/>
  <c r="C38" i="3"/>
  <c r="C37" i="3"/>
  <c r="C24" i="3"/>
  <c r="D152" i="18" s="1"/>
  <c r="B149" i="14"/>
  <c r="B147" i="14"/>
  <c r="B145" i="14"/>
  <c r="C134" i="14"/>
  <c r="D115" i="14"/>
  <c r="C107" i="14"/>
  <c r="C374" i="18" s="1"/>
  <c r="C98" i="14"/>
  <c r="C97" i="14"/>
  <c r="D86" i="14"/>
  <c r="D81" i="14"/>
  <c r="D71" i="14"/>
  <c r="D446" i="18" s="1"/>
  <c r="I70" i="14"/>
  <c r="H70" i="14"/>
  <c r="F70" i="14"/>
  <c r="E46" i="18" s="1"/>
  <c r="E70" i="14"/>
  <c r="D46" i="18" s="1"/>
  <c r="C70" i="14"/>
  <c r="C50" i="9" s="1"/>
  <c r="B70" i="14"/>
  <c r="I69" i="14" s="1"/>
  <c r="H69" i="14"/>
  <c r="G69" i="14"/>
  <c r="F69" i="14"/>
  <c r="E69" i="14"/>
  <c r="C69" i="14"/>
  <c r="B69" i="14"/>
  <c r="I68" i="14" s="1"/>
  <c r="H68" i="14"/>
  <c r="G68" i="14"/>
  <c r="F68" i="14"/>
  <c r="E68" i="14"/>
  <c r="C68" i="14"/>
  <c r="C48" i="9" s="1"/>
  <c r="B68" i="14"/>
  <c r="I67" i="14" s="1"/>
  <c r="H67" i="14"/>
  <c r="G67" i="14"/>
  <c r="F67" i="14"/>
  <c r="E67" i="14"/>
  <c r="C67" i="14"/>
  <c r="B67" i="14"/>
  <c r="I66" i="14" s="1"/>
  <c r="H66" i="14"/>
  <c r="G66" i="14"/>
  <c r="F66" i="14"/>
  <c r="E66" i="14"/>
  <c r="C66" i="14"/>
  <c r="B66" i="14"/>
  <c r="I65" i="14" s="1"/>
  <c r="H65" i="14"/>
  <c r="G65" i="14"/>
  <c r="F65" i="14"/>
  <c r="E65" i="14"/>
  <c r="C65" i="14"/>
  <c r="B65" i="14"/>
  <c r="I64" i="14" s="1"/>
  <c r="H64" i="14"/>
  <c r="G64" i="14"/>
  <c r="F64" i="14"/>
  <c r="E64" i="14"/>
  <c r="C64" i="14"/>
  <c r="B64" i="14"/>
  <c r="I63" i="14" s="1"/>
  <c r="H63" i="14"/>
  <c r="G63" i="14"/>
  <c r="F63" i="14"/>
  <c r="E63" i="14"/>
  <c r="C63" i="14"/>
  <c r="B63" i="14"/>
  <c r="I62" i="14" s="1"/>
  <c r="H62" i="14"/>
  <c r="G62" i="14"/>
  <c r="F62" i="14"/>
  <c r="E62" i="14"/>
  <c r="C62" i="14"/>
  <c r="B62" i="14"/>
  <c r="I61" i="14" s="1"/>
  <c r="H61" i="14"/>
  <c r="G61" i="14"/>
  <c r="F61" i="14"/>
  <c r="E61" i="14"/>
  <c r="C61" i="14"/>
  <c r="B61" i="14"/>
  <c r="I60" i="14" s="1"/>
  <c r="H60" i="14"/>
  <c r="G60" i="14"/>
  <c r="F60" i="14"/>
  <c r="E60" i="14"/>
  <c r="C60" i="14"/>
  <c r="B60" i="14"/>
  <c r="I59" i="14" s="1"/>
  <c r="H59" i="14"/>
  <c r="G59" i="14"/>
  <c r="F59" i="14"/>
  <c r="E59" i="14"/>
  <c r="C59" i="14"/>
  <c r="C39" i="9" s="1"/>
  <c r="B59" i="14"/>
  <c r="I58" i="14"/>
  <c r="H58" i="14"/>
  <c r="G58" i="14"/>
  <c r="F58" i="14"/>
  <c r="E58" i="14"/>
  <c r="C58" i="14"/>
  <c r="C38" i="9" s="1"/>
  <c r="B58" i="14"/>
  <c r="I57" i="14" s="1"/>
  <c r="H57" i="14"/>
  <c r="G57" i="14"/>
  <c r="F57" i="14"/>
  <c r="E57" i="14"/>
  <c r="C57" i="14"/>
  <c r="B57" i="14"/>
  <c r="I56" i="14" s="1"/>
  <c r="H56" i="14"/>
  <c r="G56" i="14"/>
  <c r="F56" i="14"/>
  <c r="E56" i="14"/>
  <c r="C56" i="14"/>
  <c r="B56" i="14"/>
  <c r="I55" i="14" s="1"/>
  <c r="H55" i="14"/>
  <c r="G55" i="14"/>
  <c r="F55" i="14"/>
  <c r="E55" i="14"/>
  <c r="C55" i="14"/>
  <c r="B55" i="14"/>
  <c r="I54" i="14"/>
  <c r="H54" i="14"/>
  <c r="G54" i="14"/>
  <c r="F54" i="14"/>
  <c r="E54" i="14"/>
  <c r="C54" i="14"/>
  <c r="C34" i="9" s="1"/>
  <c r="B54" i="14"/>
  <c r="I53" i="14"/>
  <c r="H53" i="14"/>
  <c r="G29" i="18" s="1"/>
  <c r="G53" i="14"/>
  <c r="F53" i="14"/>
  <c r="E53" i="14"/>
  <c r="C53" i="14"/>
  <c r="B53" i="14"/>
  <c r="I52" i="14"/>
  <c r="H52" i="14"/>
  <c r="G28" i="18" s="1"/>
  <c r="G52" i="14"/>
  <c r="F52" i="14"/>
  <c r="E52" i="14"/>
  <c r="C52" i="14"/>
  <c r="B52" i="14"/>
  <c r="I51" i="14"/>
  <c r="H51" i="14"/>
  <c r="G27" i="18" s="1"/>
  <c r="G51" i="14"/>
  <c r="F51" i="14"/>
  <c r="E51" i="14"/>
  <c r="C51" i="14"/>
  <c r="B51" i="14"/>
  <c r="I50" i="14"/>
  <c r="H50" i="14"/>
  <c r="G26" i="18" s="1"/>
  <c r="G50" i="14"/>
  <c r="F50" i="14"/>
  <c r="E50" i="14"/>
  <c r="C50" i="14"/>
  <c r="B50" i="14"/>
  <c r="I49" i="14"/>
  <c r="H49" i="14"/>
  <c r="G25" i="18" s="1"/>
  <c r="F61" i="17" s="1"/>
  <c r="G49" i="14"/>
  <c r="F25" i="18" s="1"/>
  <c r="F49" i="14"/>
  <c r="E25" i="18" s="1"/>
  <c r="E49" i="14"/>
  <c r="C49" i="14"/>
  <c r="B49" i="14"/>
  <c r="I48" i="14"/>
  <c r="H48" i="14"/>
  <c r="G24" i="18" s="1"/>
  <c r="G48" i="14"/>
  <c r="F48" i="14"/>
  <c r="E48" i="14"/>
  <c r="C48" i="14"/>
  <c r="B48" i="14"/>
  <c r="I47" i="14"/>
  <c r="H47" i="14"/>
  <c r="G23" i="18" s="1"/>
  <c r="G47" i="14"/>
  <c r="F47" i="14"/>
  <c r="E47" i="14"/>
  <c r="C47" i="14"/>
  <c r="B47" i="14"/>
  <c r="I46" i="14"/>
  <c r="H46" i="14"/>
  <c r="G22" i="18" s="1"/>
  <c r="G46" i="14"/>
  <c r="F46" i="14"/>
  <c r="E46" i="14"/>
  <c r="C46" i="14"/>
  <c r="B46" i="14"/>
  <c r="I45" i="14"/>
  <c r="H45" i="14"/>
  <c r="G21" i="18" s="1"/>
  <c r="G45" i="14"/>
  <c r="F45" i="14"/>
  <c r="E45" i="14"/>
  <c r="C45" i="14"/>
  <c r="B45" i="14"/>
  <c r="I44" i="14"/>
  <c r="H44" i="14"/>
  <c r="G20" i="18" s="1"/>
  <c r="G44" i="14"/>
  <c r="F44" i="14"/>
  <c r="E44" i="14"/>
  <c r="D20" i="18" s="1"/>
  <c r="C44" i="14"/>
  <c r="B44" i="14"/>
  <c r="I43" i="14"/>
  <c r="H43" i="14"/>
  <c r="G19" i="18" s="1"/>
  <c r="G43" i="14"/>
  <c r="F43" i="14"/>
  <c r="E43" i="14"/>
  <c r="C43" i="14"/>
  <c r="B43" i="14"/>
  <c r="I42" i="14"/>
  <c r="H42" i="14"/>
  <c r="G18" i="18" s="1"/>
  <c r="G42" i="14"/>
  <c r="F42" i="14"/>
  <c r="E42" i="14"/>
  <c r="C42" i="14"/>
  <c r="B42" i="14"/>
  <c r="I41" i="14"/>
  <c r="H41" i="14"/>
  <c r="G17" i="18" s="1"/>
  <c r="G41" i="14"/>
  <c r="F41" i="14"/>
  <c r="E41" i="14"/>
  <c r="C41" i="14"/>
  <c r="B41" i="14"/>
  <c r="I40" i="14"/>
  <c r="H40" i="14"/>
  <c r="G16" i="18" s="1"/>
  <c r="G40" i="14"/>
  <c r="F40" i="14"/>
  <c r="E40" i="14"/>
  <c r="C40" i="14"/>
  <c r="B40" i="14"/>
  <c r="I39" i="14"/>
  <c r="H39" i="14"/>
  <c r="G15" i="18" s="1"/>
  <c r="F51" i="17" s="1"/>
  <c r="G39" i="14"/>
  <c r="F15" i="18" s="1"/>
  <c r="F39" i="14"/>
  <c r="E15" i="18" s="1"/>
  <c r="E39" i="14"/>
  <c r="D15" i="18" s="1"/>
  <c r="C39" i="14"/>
  <c r="B39" i="14"/>
  <c r="I38" i="14"/>
  <c r="H38" i="14"/>
  <c r="G14" i="18" s="1"/>
  <c r="G38" i="14"/>
  <c r="F38" i="14"/>
  <c r="E38" i="14"/>
  <c r="C38" i="14"/>
  <c r="B38" i="14"/>
  <c r="I37" i="14"/>
  <c r="H37" i="14"/>
  <c r="G13" i="18" s="1"/>
  <c r="G37" i="14"/>
  <c r="F37" i="14"/>
  <c r="E37" i="14"/>
  <c r="C37" i="14"/>
  <c r="B37" i="14"/>
  <c r="I36" i="14"/>
  <c r="H36" i="14"/>
  <c r="G12" i="18" s="1"/>
  <c r="G36" i="14"/>
  <c r="F36" i="14"/>
  <c r="E36" i="14"/>
  <c r="C36" i="14"/>
  <c r="B36" i="14"/>
  <c r="I35" i="14"/>
  <c r="H35" i="14"/>
  <c r="G11" i="18" s="1"/>
  <c r="G35" i="14"/>
  <c r="F35" i="14"/>
  <c r="E35" i="14"/>
  <c r="C35" i="14"/>
  <c r="B35" i="14"/>
  <c r="I34" i="14"/>
  <c r="H34" i="14"/>
  <c r="G10" i="18" s="1"/>
  <c r="G34" i="14"/>
  <c r="F34" i="14"/>
  <c r="E34" i="14"/>
  <c r="C34" i="14"/>
  <c r="B34" i="14"/>
  <c r="I33" i="14"/>
  <c r="H33" i="14"/>
  <c r="G9" i="18" s="1"/>
  <c r="G33" i="14"/>
  <c r="F33" i="14"/>
  <c r="E33" i="14"/>
  <c r="C33" i="14"/>
  <c r="B33" i="14"/>
  <c r="I32" i="14"/>
  <c r="H32" i="14"/>
  <c r="G8" i="18" s="1"/>
  <c r="F44" i="17" s="1"/>
  <c r="G32" i="14"/>
  <c r="F8" i="18" s="1"/>
  <c r="F32" i="14"/>
  <c r="E8" i="18" s="1"/>
  <c r="E32" i="14"/>
  <c r="D8" i="18" s="1"/>
  <c r="C32" i="14"/>
  <c r="B32" i="14"/>
  <c r="I31" i="14"/>
  <c r="H31" i="14"/>
  <c r="G7" i="18" s="1"/>
  <c r="F43" i="17" s="1"/>
  <c r="G31" i="14"/>
  <c r="F7" i="18" s="1"/>
  <c r="F31" i="14"/>
  <c r="E7" i="18" s="1"/>
  <c r="E31" i="14"/>
  <c r="D7" i="18" s="1"/>
  <c r="C31" i="14"/>
  <c r="B31" i="14"/>
  <c r="I30" i="14"/>
  <c r="G6" i="18"/>
  <c r="F42" i="17" s="1"/>
  <c r="G30" i="14"/>
  <c r="F6" i="18" s="1"/>
  <c r="F30" i="14"/>
  <c r="E6" i="18" s="1"/>
  <c r="E30" i="14"/>
  <c r="D6" i="18" s="1"/>
  <c r="C30" i="14"/>
  <c r="B30" i="14"/>
  <c r="I29" i="14"/>
  <c r="H29" i="14"/>
  <c r="G5" i="18" s="1"/>
  <c r="G29" i="14"/>
  <c r="F5" i="18" s="1"/>
  <c r="F29" i="14"/>
  <c r="E5" i="18" s="1"/>
  <c r="E29" i="14"/>
  <c r="D5" i="18" s="1"/>
  <c r="C29" i="14"/>
  <c r="B29" i="14"/>
  <c r="G291" i="18" l="1"/>
  <c r="G292" i="18"/>
  <c r="G293" i="18"/>
  <c r="G290" i="18"/>
  <c r="F91" i="17"/>
  <c r="F91" i="20" s="1"/>
  <c r="Z312" i="18"/>
  <c r="G294" i="18"/>
  <c r="G295" i="18"/>
  <c r="G302" i="18"/>
  <c r="G301" i="18"/>
  <c r="G70" i="14"/>
  <c r="F46" i="18" s="1"/>
  <c r="G46" i="18"/>
  <c r="G48" i="18" s="1"/>
  <c r="D113" i="17"/>
  <c r="D113" i="20" s="1"/>
  <c r="D82" i="17"/>
  <c r="F125" i="17"/>
  <c r="F125" i="20" s="1"/>
  <c r="F117" i="17"/>
  <c r="F117" i="20" s="1"/>
  <c r="G303" i="18"/>
  <c r="G299" i="18"/>
  <c r="G300" i="18"/>
  <c r="G298" i="18"/>
  <c r="C113" i="17"/>
  <c r="C113" i="20" s="1"/>
  <c r="C82" i="17"/>
  <c r="D20" i="14"/>
  <c r="D91" i="17"/>
  <c r="D91" i="20" s="1"/>
  <c r="E91" i="17"/>
  <c r="E91" i="20" s="1"/>
  <c r="C91" i="17"/>
  <c r="C91" i="20" s="1"/>
  <c r="E42" i="17"/>
  <c r="B34" i="9"/>
  <c r="C33" i="9" s="1"/>
  <c r="C429" i="18" s="1"/>
  <c r="E44" i="17"/>
  <c r="C42" i="4"/>
  <c r="C70" i="18"/>
  <c r="C392" i="18" s="1"/>
  <c r="D70" i="18"/>
  <c r="D370" i="18" s="1"/>
  <c r="E70" i="18"/>
  <c r="E370" i="18" s="1"/>
  <c r="F70" i="18"/>
  <c r="F67" i="18" s="1"/>
  <c r="C113" i="9"/>
  <c r="E113" i="9"/>
  <c r="G113" i="9"/>
  <c r="I113" i="9"/>
  <c r="C283" i="18"/>
  <c r="D119" i="17"/>
  <c r="D119" i="20" s="1"/>
  <c r="E119" i="17"/>
  <c r="E119" i="20" s="1"/>
  <c r="C41" i="4"/>
  <c r="F151" i="18"/>
  <c r="E187" i="18"/>
  <c r="C187" i="18"/>
  <c r="D42" i="17"/>
  <c r="E43" i="17"/>
  <c r="F217" i="18"/>
  <c r="G217" i="18"/>
  <c r="D217" i="18"/>
  <c r="E217" i="18"/>
  <c r="I216" i="18"/>
  <c r="J216" i="18"/>
  <c r="G216" i="18"/>
  <c r="C216" i="18"/>
  <c r="B219" i="18" s="1"/>
  <c r="H216" i="18"/>
  <c r="D216" i="18"/>
  <c r="E216" i="18"/>
  <c r="F216" i="18"/>
  <c r="C22" i="9"/>
  <c r="I107" i="4"/>
  <c r="F22" i="18"/>
  <c r="E22" i="18" s="1"/>
  <c r="D22" i="18" s="1"/>
  <c r="F58" i="17"/>
  <c r="B39" i="9"/>
  <c r="C435" i="18"/>
  <c r="D169" i="18"/>
  <c r="C169" i="18" s="1"/>
  <c r="D167" i="18"/>
  <c r="F11" i="18"/>
  <c r="E11" i="18" s="1"/>
  <c r="D11" i="18" s="1"/>
  <c r="F47" i="17"/>
  <c r="F19" i="18"/>
  <c r="E19" i="18" s="1"/>
  <c r="D19" i="18" s="1"/>
  <c r="F55" i="17"/>
  <c r="F23" i="18"/>
  <c r="E23" i="18" s="1"/>
  <c r="D23" i="18" s="1"/>
  <c r="F59" i="17"/>
  <c r="F27" i="18"/>
  <c r="E27" i="18" s="1"/>
  <c r="D27" i="18" s="1"/>
  <c r="F63" i="17"/>
  <c r="E51" i="17"/>
  <c r="D25" i="18"/>
  <c r="F18" i="18"/>
  <c r="E18" i="18" s="1"/>
  <c r="D18" i="18" s="1"/>
  <c r="F54" i="17"/>
  <c r="F26" i="18"/>
  <c r="E26" i="18" s="1"/>
  <c r="D26" i="18" s="1"/>
  <c r="F62" i="17"/>
  <c r="F12" i="18"/>
  <c r="E12" i="18" s="1"/>
  <c r="D12" i="18" s="1"/>
  <c r="F48" i="17"/>
  <c r="F16" i="18"/>
  <c r="E16" i="18" s="1"/>
  <c r="D16" i="18" s="1"/>
  <c r="F52" i="17"/>
  <c r="F20" i="18"/>
  <c r="E20" i="18" s="1"/>
  <c r="F56" i="17"/>
  <c r="F24" i="18"/>
  <c r="E24" i="18" s="1"/>
  <c r="D24" i="18" s="1"/>
  <c r="F60" i="17"/>
  <c r="F28" i="18"/>
  <c r="E28" i="18" s="1"/>
  <c r="D28" i="18" s="1"/>
  <c r="F64" i="17"/>
  <c r="B48" i="9"/>
  <c r="C47" i="9" s="1"/>
  <c r="C444" i="18"/>
  <c r="B50" i="9"/>
  <c r="C49" i="9" s="1"/>
  <c r="B49" i="9" s="1"/>
  <c r="C445" i="18"/>
  <c r="D150" i="18"/>
  <c r="D148" i="18"/>
  <c r="C152" i="18"/>
  <c r="C129" i="4"/>
  <c r="C33" i="4"/>
  <c r="E41" i="17"/>
  <c r="F10" i="18"/>
  <c r="E10" i="18" s="1"/>
  <c r="D10" i="18" s="1"/>
  <c r="F46" i="17"/>
  <c r="F14" i="18"/>
  <c r="E14" i="18" s="1"/>
  <c r="D14" i="18" s="1"/>
  <c r="F50" i="17"/>
  <c r="B33" i="9"/>
  <c r="C32" i="9" s="1"/>
  <c r="C20" i="9"/>
  <c r="I105" i="4"/>
  <c r="C303" i="18"/>
  <c r="F302" i="18"/>
  <c r="E303" i="18"/>
  <c r="C302" i="18"/>
  <c r="E301" i="18"/>
  <c r="C300" i="18"/>
  <c r="E299" i="18"/>
  <c r="F303" i="18"/>
  <c r="D302" i="18"/>
  <c r="F301" i="18"/>
  <c r="D300" i="18"/>
  <c r="F299" i="18"/>
  <c r="E302" i="18"/>
  <c r="C301" i="18"/>
  <c r="E300" i="18"/>
  <c r="C299" i="18"/>
  <c r="D303" i="18"/>
  <c r="D301" i="18"/>
  <c r="F300" i="18"/>
  <c r="D299" i="18"/>
  <c r="D298" i="18"/>
  <c r="F294" i="18"/>
  <c r="E294" i="18" s="1"/>
  <c r="F293" i="18"/>
  <c r="E293" i="18" s="1"/>
  <c r="F291" i="18"/>
  <c r="E291" i="18" s="1"/>
  <c r="F298" i="18"/>
  <c r="F292" i="18"/>
  <c r="E292" i="18" s="1"/>
  <c r="E298" i="18"/>
  <c r="E295" i="18"/>
  <c r="F295" i="18"/>
  <c r="C298" i="18"/>
  <c r="C9" i="9"/>
  <c r="C99" i="4"/>
  <c r="C94" i="4"/>
  <c r="C97" i="4"/>
  <c r="C95" i="4"/>
  <c r="C98" i="4"/>
  <c r="C96" i="4"/>
  <c r="R337" i="18"/>
  <c r="Z337" i="18" s="1"/>
  <c r="R339" i="18"/>
  <c r="Z339" i="18" s="1"/>
  <c r="R341" i="18"/>
  <c r="Z341" i="18" s="1"/>
  <c r="R335" i="18"/>
  <c r="Z335" i="18" s="1"/>
  <c r="R344" i="18"/>
  <c r="Z344" i="18" s="1"/>
  <c r="R340" i="18"/>
  <c r="Z340" i="18" s="1"/>
  <c r="R334" i="18"/>
  <c r="Z334" i="18" s="1"/>
  <c r="R331" i="18"/>
  <c r="Z331" i="18" s="1"/>
  <c r="R336" i="18"/>
  <c r="Z336" i="18" s="1"/>
  <c r="R342" i="18"/>
  <c r="Z342" i="18" s="1"/>
  <c r="R333" i="18"/>
  <c r="Z333" i="18" s="1"/>
  <c r="R338" i="18"/>
  <c r="Z338" i="18" s="1"/>
  <c r="R343" i="18"/>
  <c r="Z343" i="18" s="1"/>
  <c r="R332" i="18"/>
  <c r="Z332" i="18" s="1"/>
  <c r="R330" i="18"/>
  <c r="Z330" i="18" s="1"/>
  <c r="R325" i="18"/>
  <c r="Z325" i="18" s="1"/>
  <c r="R323" i="18"/>
  <c r="Z323" i="18" s="1"/>
  <c r="R326" i="18"/>
  <c r="Z326" i="18" s="1"/>
  <c r="R322" i="18"/>
  <c r="Z322" i="18" s="1"/>
  <c r="R329" i="18"/>
  <c r="Z329" i="18" s="1"/>
  <c r="R321" i="18"/>
  <c r="Z321" i="18" s="1"/>
  <c r="R328" i="18"/>
  <c r="Z328" i="18" s="1"/>
  <c r="R324" i="18"/>
  <c r="Z324" i="18" s="1"/>
  <c r="R327" i="18"/>
  <c r="Z327" i="18" s="1"/>
  <c r="R317" i="18"/>
  <c r="Z317" i="18" s="1"/>
  <c r="R320" i="18"/>
  <c r="Z320" i="18" s="1"/>
  <c r="R318" i="18"/>
  <c r="Z318" i="18" s="1"/>
  <c r="R316" i="18"/>
  <c r="Z316" i="18" s="1"/>
  <c r="R319" i="18"/>
  <c r="Z319" i="18" s="1"/>
  <c r="R345" i="18"/>
  <c r="F41" i="17"/>
  <c r="F9" i="18"/>
  <c r="E9" i="18" s="1"/>
  <c r="D9" i="18" s="1"/>
  <c r="D48" i="18" s="1"/>
  <c r="F45" i="17"/>
  <c r="F13" i="18"/>
  <c r="E13" i="18" s="1"/>
  <c r="D13" i="18" s="1"/>
  <c r="F49" i="17"/>
  <c r="C21" i="9"/>
  <c r="I106" i="4"/>
  <c r="F17" i="18"/>
  <c r="E17" i="18" s="1"/>
  <c r="D17" i="18" s="1"/>
  <c r="F53" i="17"/>
  <c r="F21" i="18"/>
  <c r="E21" i="18" s="1"/>
  <c r="D21" i="18" s="1"/>
  <c r="F57" i="17"/>
  <c r="F29" i="18"/>
  <c r="E29" i="18" s="1"/>
  <c r="D29" i="18" s="1"/>
  <c r="F65" i="17"/>
  <c r="B38" i="9"/>
  <c r="C37" i="9" s="1"/>
  <c r="C434" i="18"/>
  <c r="C43" i="17"/>
  <c r="D44" i="17"/>
  <c r="E61" i="17"/>
  <c r="G47" i="18" l="1"/>
  <c r="G168" i="17"/>
  <c r="D134" i="17"/>
  <c r="D134" i="20" s="1"/>
  <c r="C134" i="17"/>
  <c r="C134" i="20" s="1"/>
  <c r="Y312" i="18"/>
  <c r="D162" i="17"/>
  <c r="D162" i="20" s="1"/>
  <c r="E117" i="17"/>
  <c r="E117" i="20" s="1"/>
  <c r="E113" i="17"/>
  <c r="E113" i="20" s="1"/>
  <c r="E82" i="17"/>
  <c r="F162" i="17"/>
  <c r="F162" i="20" s="1"/>
  <c r="F82" i="17"/>
  <c r="C162" i="17"/>
  <c r="C162" i="20" s="1"/>
  <c r="E125" i="17"/>
  <c r="E125" i="20" s="1"/>
  <c r="AA312" i="18"/>
  <c r="AD312" i="18" s="1"/>
  <c r="E167" i="17"/>
  <c r="E167" i="20" s="1"/>
  <c r="C167" i="17"/>
  <c r="C167" i="20" s="1"/>
  <c r="D167" i="17"/>
  <c r="D167" i="20" s="1"/>
  <c r="D61" i="17"/>
  <c r="C42" i="17"/>
  <c r="D43" i="17"/>
  <c r="C44" i="17"/>
  <c r="D51" i="17"/>
  <c r="D142" i="17"/>
  <c r="D142" i="20" s="1"/>
  <c r="F142" i="17"/>
  <c r="F142" i="20" s="1"/>
  <c r="E142" i="17"/>
  <c r="E142" i="20" s="1"/>
  <c r="C142" i="17"/>
  <c r="C142" i="20" s="1"/>
  <c r="C143" i="17"/>
  <c r="C143" i="20" s="1"/>
  <c r="D143" i="17"/>
  <c r="D143" i="20" s="1"/>
  <c r="E196" i="17"/>
  <c r="E196" i="20" s="1"/>
  <c r="E143" i="17"/>
  <c r="E143" i="20" s="1"/>
  <c r="D41" i="17"/>
  <c r="F116" i="17"/>
  <c r="F116" i="20" s="1"/>
  <c r="F126" i="17"/>
  <c r="F126" i="20" s="1"/>
  <c r="E126" i="17"/>
  <c r="E126" i="20" s="1"/>
  <c r="E116" i="17"/>
  <c r="E116" i="20" s="1"/>
  <c r="C122" i="17"/>
  <c r="C122" i="20" s="1"/>
  <c r="G116" i="17"/>
  <c r="G116" i="20" s="1"/>
  <c r="C67" i="18"/>
  <c r="C61" i="17"/>
  <c r="D66" i="18"/>
  <c r="D88" i="17" s="1"/>
  <c r="D88" i="20" s="1"/>
  <c r="D67" i="18"/>
  <c r="E67" i="18"/>
  <c r="C66" i="18"/>
  <c r="E66" i="18"/>
  <c r="E88" i="17" s="1"/>
  <c r="E88" i="20" s="1"/>
  <c r="C370" i="18"/>
  <c r="C256" i="4" s="1"/>
  <c r="C176" i="17" s="1"/>
  <c r="C176" i="20" s="1"/>
  <c r="F392" i="18"/>
  <c r="E392" i="18" s="1"/>
  <c r="D392" i="18" s="1"/>
  <c r="D398" i="18" s="1"/>
  <c r="F370" i="18"/>
  <c r="F256" i="4" s="1"/>
  <c r="D280" i="18"/>
  <c r="C280" i="18" s="1"/>
  <c r="D279" i="18" s="1"/>
  <c r="E171" i="17"/>
  <c r="E171" i="20" s="1"/>
  <c r="B429" i="18"/>
  <c r="E46" i="17"/>
  <c r="E54" i="17"/>
  <c r="E63" i="17"/>
  <c r="E55" i="17"/>
  <c r="S333" i="18"/>
  <c r="AA333" i="18" s="1"/>
  <c r="S317" i="18"/>
  <c r="AA317" i="18" s="1"/>
  <c r="S342" i="18"/>
  <c r="AA342" i="18" s="1"/>
  <c r="S318" i="18"/>
  <c r="AA318" i="18" s="1"/>
  <c r="S332" i="18"/>
  <c r="AA332" i="18" s="1"/>
  <c r="S320" i="18"/>
  <c r="AA320" i="18" s="1"/>
  <c r="S322" i="18"/>
  <c r="AA322" i="18" s="1"/>
  <c r="S338" i="18"/>
  <c r="AA338" i="18" s="1"/>
  <c r="S323" i="18"/>
  <c r="AA323" i="18" s="1"/>
  <c r="S326" i="18"/>
  <c r="AA326" i="18" s="1"/>
  <c r="S331" i="18"/>
  <c r="AA331" i="18" s="1"/>
  <c r="S319" i="18"/>
  <c r="AA319" i="18" s="1"/>
  <c r="S337" i="18"/>
  <c r="AA337" i="18" s="1"/>
  <c r="S324" i="18"/>
  <c r="AA324" i="18" s="1"/>
  <c r="S343" i="18"/>
  <c r="AA343" i="18" s="1"/>
  <c r="S334" i="18"/>
  <c r="AA334" i="18" s="1"/>
  <c r="S329" i="18"/>
  <c r="AA329" i="18" s="1"/>
  <c r="S340" i="18"/>
  <c r="AA340" i="18" s="1"/>
  <c r="S341" i="18"/>
  <c r="AA341" i="18" s="1"/>
  <c r="S321" i="18"/>
  <c r="AA321" i="18" s="1"/>
  <c r="S339" i="18"/>
  <c r="AA339" i="18" s="1"/>
  <c r="S328" i="18"/>
  <c r="AA328" i="18" s="1"/>
  <c r="S335" i="18"/>
  <c r="AA335" i="18" s="1"/>
  <c r="S325" i="18"/>
  <c r="AA325" i="18" s="1"/>
  <c r="S336" i="18"/>
  <c r="AA336" i="18" s="1"/>
  <c r="S330" i="18"/>
  <c r="AA330" i="18" s="1"/>
  <c r="S327" i="18"/>
  <c r="AA327" i="18" s="1"/>
  <c r="S344" i="18"/>
  <c r="AA344" i="18" s="1"/>
  <c r="S316" i="18"/>
  <c r="AA316" i="18" s="1"/>
  <c r="D171" i="17"/>
  <c r="D171" i="20" s="1"/>
  <c r="B273" i="18"/>
  <c r="B268" i="18"/>
  <c r="C171" i="17"/>
  <c r="C171" i="20" s="1"/>
  <c r="F171" i="17"/>
  <c r="F171" i="20" s="1"/>
  <c r="G49" i="18"/>
  <c r="F85" i="17" s="1"/>
  <c r="E50" i="17"/>
  <c r="C157" i="18"/>
  <c r="C161" i="18" s="1"/>
  <c r="F66" i="18"/>
  <c r="F88" i="17" s="1"/>
  <c r="F88" i="20" s="1"/>
  <c r="F152" i="18"/>
  <c r="F149" i="18"/>
  <c r="F150" i="18"/>
  <c r="F290" i="18"/>
  <c r="B20" i="9"/>
  <c r="C19" i="9" s="1"/>
  <c r="C416" i="18"/>
  <c r="C148" i="18"/>
  <c r="E47" i="18"/>
  <c r="Q345" i="18"/>
  <c r="Q320" i="18"/>
  <c r="Y320" i="18" s="1"/>
  <c r="Q322" i="18"/>
  <c r="Y322" i="18" s="1"/>
  <c r="Q329" i="18"/>
  <c r="Y329" i="18" s="1"/>
  <c r="Q327" i="18"/>
  <c r="Y327" i="18" s="1"/>
  <c r="Q339" i="18"/>
  <c r="Y339" i="18" s="1"/>
  <c r="Q337" i="18"/>
  <c r="Y337" i="18" s="1"/>
  <c r="Q330" i="18"/>
  <c r="Y330" i="18" s="1"/>
  <c r="B445" i="18"/>
  <c r="E64" i="17"/>
  <c r="E56" i="17"/>
  <c r="E48" i="17"/>
  <c r="E48" i="18"/>
  <c r="B435" i="18"/>
  <c r="I129" i="4"/>
  <c r="B22" i="9"/>
  <c r="C418" i="18"/>
  <c r="B47" i="9"/>
  <c r="C46" i="9" s="1"/>
  <c r="C443" i="18"/>
  <c r="Q323" i="18"/>
  <c r="Y323" i="18" s="1"/>
  <c r="Q334" i="18"/>
  <c r="Y334" i="18" s="1"/>
  <c r="Q332" i="18"/>
  <c r="Y332" i="18" s="1"/>
  <c r="E53" i="17"/>
  <c r="F47" i="18"/>
  <c r="Q319" i="18"/>
  <c r="Y319" i="18" s="1"/>
  <c r="Q325" i="18"/>
  <c r="Y325" i="18" s="1"/>
  <c r="Q321" i="18"/>
  <c r="Y321" i="18" s="1"/>
  <c r="Q335" i="18"/>
  <c r="Y335" i="18" s="1"/>
  <c r="Q341" i="18"/>
  <c r="Y341" i="18" s="1"/>
  <c r="Q333" i="18"/>
  <c r="Y333" i="18" s="1"/>
  <c r="Q331" i="18"/>
  <c r="Y331" i="18" s="1"/>
  <c r="E62" i="17"/>
  <c r="E59" i="17"/>
  <c r="E47" i="17"/>
  <c r="B37" i="9"/>
  <c r="C36" i="9" s="1"/>
  <c r="C433" i="18"/>
  <c r="B21" i="9"/>
  <c r="C417" i="18"/>
  <c r="B9" i="9"/>
  <c r="C405" i="18"/>
  <c r="B32" i="9"/>
  <c r="C31" i="9" s="1"/>
  <c r="C428" i="18"/>
  <c r="C150" i="18"/>
  <c r="C398" i="18"/>
  <c r="C167" i="18"/>
  <c r="D47" i="18"/>
  <c r="D49" i="18" s="1"/>
  <c r="Q316" i="18"/>
  <c r="Y316" i="18" s="1"/>
  <c r="Q317" i="18"/>
  <c r="Y317" i="18" s="1"/>
  <c r="Q324" i="18"/>
  <c r="Y324" i="18" s="1"/>
  <c r="Q340" i="18"/>
  <c r="Y340" i="18" s="1"/>
  <c r="Q343" i="18"/>
  <c r="Y343" i="18" s="1"/>
  <c r="E65" i="17"/>
  <c r="E49" i="17"/>
  <c r="B434" i="18"/>
  <c r="E57" i="17"/>
  <c r="E45" i="17"/>
  <c r="O345" i="18"/>
  <c r="F48" i="18"/>
  <c r="E92" i="17" s="1"/>
  <c r="E92" i="20" s="1"/>
  <c r="Q318" i="18"/>
  <c r="Y318" i="18" s="1"/>
  <c r="Q326" i="18"/>
  <c r="Y326" i="18" s="1"/>
  <c r="Q328" i="18"/>
  <c r="Y328" i="18" s="1"/>
  <c r="Q342" i="18"/>
  <c r="Y342" i="18" s="1"/>
  <c r="Q344" i="18"/>
  <c r="Y344" i="18" s="1"/>
  <c r="Q338" i="18"/>
  <c r="Y338" i="18" s="1"/>
  <c r="Q336" i="18"/>
  <c r="Y336" i="18" s="1"/>
  <c r="B444" i="18"/>
  <c r="E60" i="17"/>
  <c r="E52" i="17"/>
  <c r="P345" i="18"/>
  <c r="E58" i="17"/>
  <c r="G165" i="17" l="1"/>
  <c r="G165" i="20" s="1"/>
  <c r="G168" i="20"/>
  <c r="C88" i="17"/>
  <c r="C88" i="20" s="1"/>
  <c r="C192" i="17"/>
  <c r="C192" i="20" s="1"/>
  <c r="E137" i="17"/>
  <c r="E137" i="20" s="1"/>
  <c r="D92" i="17"/>
  <c r="C92" i="17"/>
  <c r="C92" i="20" s="1"/>
  <c r="E98" i="17"/>
  <c r="E98" i="20" s="1"/>
  <c r="E134" i="17"/>
  <c r="E134" i="20" s="1"/>
  <c r="F134" i="17"/>
  <c r="F134" i="20" s="1"/>
  <c r="D192" i="17"/>
  <c r="D192" i="20" s="1"/>
  <c r="E162" i="17"/>
  <c r="E162" i="20" s="1"/>
  <c r="E166" i="17"/>
  <c r="E166" i="20" s="1"/>
  <c r="D60" i="17"/>
  <c r="D49" i="17"/>
  <c r="D63" i="17"/>
  <c r="C51" i="17"/>
  <c r="D52" i="17"/>
  <c r="D47" i="17"/>
  <c r="D64" i="17"/>
  <c r="D55" i="17"/>
  <c r="D50" i="17"/>
  <c r="D57" i="17"/>
  <c r="D53" i="17"/>
  <c r="D56" i="17"/>
  <c r="D46" i="17"/>
  <c r="D59" i="17"/>
  <c r="D58" i="17"/>
  <c r="D45" i="17"/>
  <c r="D65" i="17"/>
  <c r="D62" i="17"/>
  <c r="D48" i="17"/>
  <c r="D54" i="17"/>
  <c r="C200" i="17"/>
  <c r="C200" i="20" s="1"/>
  <c r="D200" i="17"/>
  <c r="D200" i="20" s="1"/>
  <c r="F200" i="17"/>
  <c r="F200" i="20" s="1"/>
  <c r="E200" i="17"/>
  <c r="E200" i="20" s="1"/>
  <c r="E226" i="17"/>
  <c r="F127" i="17"/>
  <c r="F127" i="20" s="1"/>
  <c r="F145" i="17"/>
  <c r="F145" i="20" s="1"/>
  <c r="E145" i="17"/>
  <c r="E145" i="20" s="1"/>
  <c r="D145" i="17"/>
  <c r="D145" i="20" s="1"/>
  <c r="E256" i="4"/>
  <c r="F176" i="17"/>
  <c r="F176" i="20" s="1"/>
  <c r="D201" i="17"/>
  <c r="D201" i="20" s="1"/>
  <c r="E201" i="17"/>
  <c r="E201" i="20" s="1"/>
  <c r="C201" i="17"/>
  <c r="G121" i="17"/>
  <c r="G121" i="20" s="1"/>
  <c r="G120" i="17"/>
  <c r="G120" i="20" s="1"/>
  <c r="E121" i="17"/>
  <c r="E121" i="20" s="1"/>
  <c r="E120" i="17"/>
  <c r="E120" i="20" s="1"/>
  <c r="C82" i="9"/>
  <c r="C145" i="17"/>
  <c r="C145" i="20" s="1"/>
  <c r="F121" i="17"/>
  <c r="F121" i="20" s="1"/>
  <c r="E290" i="18"/>
  <c r="F168" i="17"/>
  <c r="E127" i="17"/>
  <c r="E127" i="20" s="1"/>
  <c r="D101" i="17"/>
  <c r="D101" i="20" s="1"/>
  <c r="C101" i="17"/>
  <c r="C101" i="20" s="1"/>
  <c r="E101" i="17"/>
  <c r="E101" i="20" s="1"/>
  <c r="D174" i="17"/>
  <c r="D174" i="20" s="1"/>
  <c r="E398" i="18"/>
  <c r="E174" i="17" s="1"/>
  <c r="E174" i="20" s="1"/>
  <c r="F398" i="18"/>
  <c r="E97" i="17"/>
  <c r="E97" i="20" s="1"/>
  <c r="B274" i="18"/>
  <c r="V325" i="18"/>
  <c r="AD325" i="18" s="1"/>
  <c r="V321" i="18"/>
  <c r="AD321" i="18" s="1"/>
  <c r="V334" i="18"/>
  <c r="AD334" i="18" s="1"/>
  <c r="V319" i="18"/>
  <c r="AD319" i="18" s="1"/>
  <c r="V338" i="18"/>
  <c r="AD338" i="18" s="1"/>
  <c r="V318" i="18"/>
  <c r="AD318" i="18" s="1"/>
  <c r="V333" i="18"/>
  <c r="AD333" i="18" s="1"/>
  <c r="V344" i="18"/>
  <c r="AD344" i="18" s="1"/>
  <c r="V336" i="18"/>
  <c r="AD336" i="18" s="1"/>
  <c r="V339" i="18"/>
  <c r="AD339" i="18" s="1"/>
  <c r="V329" i="18"/>
  <c r="AD329" i="18" s="1"/>
  <c r="V337" i="18"/>
  <c r="AD337" i="18" s="1"/>
  <c r="V323" i="18"/>
  <c r="AD323" i="18" s="1"/>
  <c r="V332" i="18"/>
  <c r="AD332" i="18" s="1"/>
  <c r="V317" i="18"/>
  <c r="AD317" i="18" s="1"/>
  <c r="F187" i="18"/>
  <c r="D187" i="18"/>
  <c r="D157" i="18"/>
  <c r="V316" i="18"/>
  <c r="AD316" i="18" s="1"/>
  <c r="V330" i="18"/>
  <c r="AD330" i="18" s="1"/>
  <c r="V328" i="18"/>
  <c r="AD328" i="18" s="1"/>
  <c r="V340" i="18"/>
  <c r="AD340" i="18" s="1"/>
  <c r="V324" i="18"/>
  <c r="AD324" i="18" s="1"/>
  <c r="V326" i="18"/>
  <c r="AD326" i="18" s="1"/>
  <c r="V320" i="18"/>
  <c r="AD320" i="18" s="1"/>
  <c r="C279" i="18"/>
  <c r="V327" i="18"/>
  <c r="AD327" i="18" s="1"/>
  <c r="V335" i="18"/>
  <c r="AD335" i="18" s="1"/>
  <c r="V341" i="18"/>
  <c r="AD341" i="18" s="1"/>
  <c r="V343" i="18"/>
  <c r="AD343" i="18" s="1"/>
  <c r="V331" i="18"/>
  <c r="AD331" i="18" s="1"/>
  <c r="V322" i="18"/>
  <c r="AD322" i="18" s="1"/>
  <c r="V342" i="18"/>
  <c r="AD342" i="18" s="1"/>
  <c r="C174" i="17"/>
  <c r="C174" i="20" s="1"/>
  <c r="B36" i="9"/>
  <c r="C35" i="9" s="1"/>
  <c r="C432" i="18"/>
  <c r="B46" i="9"/>
  <c r="C45" i="9" s="1"/>
  <c r="C442" i="18"/>
  <c r="B428" i="18"/>
  <c r="F49" i="18"/>
  <c r="E85" i="17" s="1"/>
  <c r="C83" i="17"/>
  <c r="I161" i="4"/>
  <c r="D161" i="4" s="1"/>
  <c r="J129" i="4"/>
  <c r="H313" i="18" s="1"/>
  <c r="B19" i="9"/>
  <c r="C18" i="9" s="1"/>
  <c r="C415" i="18"/>
  <c r="B443" i="18"/>
  <c r="B418" i="18"/>
  <c r="E49" i="18"/>
  <c r="B31" i="9"/>
  <c r="C30" i="9" s="1"/>
  <c r="C427" i="18"/>
  <c r="C182" i="18"/>
  <c r="B433" i="18"/>
  <c r="C151" i="18"/>
  <c r="B405" i="18"/>
  <c r="B417" i="18"/>
  <c r="B416" i="18"/>
  <c r="F182" i="17" l="1"/>
  <c r="F182" i="20" s="1"/>
  <c r="F168" i="20"/>
  <c r="L199" i="17"/>
  <c r="C201" i="20"/>
  <c r="D97" i="17"/>
  <c r="D97" i="20" s="1"/>
  <c r="D92" i="20"/>
  <c r="C14" i="17"/>
  <c r="C14" i="20" s="1"/>
  <c r="C97" i="17"/>
  <c r="C97" i="20" s="1"/>
  <c r="C98" i="17"/>
  <c r="C98" i="20" s="1"/>
  <c r="L198" i="17"/>
  <c r="F192" i="17"/>
  <c r="F192" i="20" s="1"/>
  <c r="E192" i="17"/>
  <c r="E192" i="20" s="1"/>
  <c r="D98" i="17"/>
  <c r="D98" i="20" s="1"/>
  <c r="D137" i="17"/>
  <c r="D137" i="20" s="1"/>
  <c r="C137" i="17"/>
  <c r="C137" i="20" s="1"/>
  <c r="L190" i="17"/>
  <c r="Y313" i="18"/>
  <c r="Z313" i="18"/>
  <c r="AA313" i="18"/>
  <c r="AD313" i="18" s="1"/>
  <c r="C179" i="17"/>
  <c r="C179" i="20" s="1"/>
  <c r="C166" i="17"/>
  <c r="C166" i="20" s="1"/>
  <c r="D166" i="17"/>
  <c r="D166" i="20" s="1"/>
  <c r="F165" i="17"/>
  <c r="F165" i="20" s="1"/>
  <c r="E149" i="17"/>
  <c r="E149" i="20" s="1"/>
  <c r="C53" i="17"/>
  <c r="C48" i="17"/>
  <c r="C65" i="17"/>
  <c r="C58" i="17"/>
  <c r="C46" i="17"/>
  <c r="C50" i="17"/>
  <c r="C64" i="17"/>
  <c r="C52" i="17"/>
  <c r="C63" i="17"/>
  <c r="C60" i="17"/>
  <c r="C54" i="17"/>
  <c r="C62" i="17"/>
  <c r="C59" i="17"/>
  <c r="C56" i="17"/>
  <c r="C57" i="17"/>
  <c r="C55" i="17"/>
  <c r="C47" i="17"/>
  <c r="C49" i="17"/>
  <c r="E106" i="9"/>
  <c r="F230" i="17" s="1"/>
  <c r="B106" i="9"/>
  <c r="C230" i="17" s="1"/>
  <c r="D106" i="9"/>
  <c r="E230" i="17" s="1"/>
  <c r="C106" i="9"/>
  <c r="D230" i="17" s="1"/>
  <c r="C231" i="17"/>
  <c r="D231" i="17"/>
  <c r="E231" i="17"/>
  <c r="E16" i="17"/>
  <c r="E16" i="20" s="1"/>
  <c r="G133" i="17"/>
  <c r="G133" i="20" s="1"/>
  <c r="F151" i="17"/>
  <c r="F151" i="20" s="1"/>
  <c r="E151" i="17"/>
  <c r="E151" i="20" s="1"/>
  <c r="G16" i="17"/>
  <c r="G16" i="20" s="1"/>
  <c r="F133" i="17"/>
  <c r="F133" i="20" s="1"/>
  <c r="E133" i="17"/>
  <c r="E133" i="20" s="1"/>
  <c r="D203" i="17"/>
  <c r="D203" i="20" s="1"/>
  <c r="E203" i="17"/>
  <c r="E203" i="20" s="1"/>
  <c r="C149" i="17"/>
  <c r="C149" i="20" s="1"/>
  <c r="D149" i="17"/>
  <c r="D149" i="20" s="1"/>
  <c r="D256" i="4"/>
  <c r="D176" i="17" s="1"/>
  <c r="E176" i="17"/>
  <c r="E99" i="17"/>
  <c r="E99" i="20" s="1"/>
  <c r="E15" i="17"/>
  <c r="E15" i="20" s="1"/>
  <c r="C203" i="17"/>
  <c r="C203" i="20" s="1"/>
  <c r="E102" i="17"/>
  <c r="E102" i="20" s="1"/>
  <c r="E152" i="17"/>
  <c r="E152" i="20" s="1"/>
  <c r="D102" i="17"/>
  <c r="D102" i="20" s="1"/>
  <c r="D152" i="17"/>
  <c r="D152" i="20" s="1"/>
  <c r="C102" i="17"/>
  <c r="C102" i="20" s="1"/>
  <c r="C152" i="17"/>
  <c r="C152" i="20" s="1"/>
  <c r="E168" i="17"/>
  <c r="E168" i="20" s="1"/>
  <c r="D161" i="18"/>
  <c r="D85" i="17"/>
  <c r="D160" i="18"/>
  <c r="D149" i="18" s="1"/>
  <c r="B427" i="18"/>
  <c r="B415" i="18"/>
  <c r="B35" i="9"/>
  <c r="C431" i="18"/>
  <c r="B432" i="18"/>
  <c r="C160" i="18"/>
  <c r="J161" i="4"/>
  <c r="B45" i="9"/>
  <c r="C44" i="9" s="1"/>
  <c r="C441" i="18"/>
  <c r="C154" i="18"/>
  <c r="B30" i="9"/>
  <c r="C29" i="9" s="1"/>
  <c r="C426" i="18"/>
  <c r="B18" i="9"/>
  <c r="C17" i="9" s="1"/>
  <c r="C414" i="18"/>
  <c r="B442" i="18"/>
  <c r="C15" i="17" l="1"/>
  <c r="C15" i="20" s="1"/>
  <c r="D15" i="17"/>
  <c r="D15" i="20" s="1"/>
  <c r="E179" i="17"/>
  <c r="E179" i="20" s="1"/>
  <c r="E176" i="20"/>
  <c r="D179" i="17"/>
  <c r="D179" i="20" s="1"/>
  <c r="D176" i="20"/>
  <c r="L201" i="17"/>
  <c r="D88" i="9"/>
  <c r="C233" i="17" s="1"/>
  <c r="E182" i="17"/>
  <c r="D99" i="17"/>
  <c r="D99" i="20" s="1"/>
  <c r="C99" i="17"/>
  <c r="C99" i="20" s="1"/>
  <c r="E222" i="17"/>
  <c r="E165" i="17"/>
  <c r="E165" i="20" s="1"/>
  <c r="C85" i="17"/>
  <c r="F88" i="9"/>
  <c r="E233" i="17" s="1"/>
  <c r="E147" i="17"/>
  <c r="E147" i="20" s="1"/>
  <c r="E88" i="9"/>
  <c r="D233" i="17" s="1"/>
  <c r="E83" i="17"/>
  <c r="E153" i="17"/>
  <c r="E153" i="20" s="1"/>
  <c r="D151" i="18"/>
  <c r="D154" i="18" s="1"/>
  <c r="D162" i="18"/>
  <c r="D181" i="18"/>
  <c r="D168" i="18" s="1"/>
  <c r="B414" i="18"/>
  <c r="C345" i="18"/>
  <c r="F345" i="18"/>
  <c r="G345" i="18"/>
  <c r="E345" i="18"/>
  <c r="D345" i="18"/>
  <c r="C162" i="18"/>
  <c r="C181" i="18"/>
  <c r="C149" i="18"/>
  <c r="B44" i="9"/>
  <c r="C43" i="9" s="1"/>
  <c r="C440" i="18"/>
  <c r="B17" i="9"/>
  <c r="C16" i="9" s="1"/>
  <c r="C413" i="18"/>
  <c r="B29" i="9"/>
  <c r="C28" i="9" s="1"/>
  <c r="C425" i="18"/>
  <c r="D153" i="18"/>
  <c r="B426" i="18"/>
  <c r="B441" i="18"/>
  <c r="B431" i="18"/>
  <c r="C430" i="18" s="1"/>
  <c r="B430" i="18" s="1"/>
  <c r="C170" i="18"/>
  <c r="C35" i="4"/>
  <c r="F247" i="18" s="1"/>
  <c r="C39" i="4"/>
  <c r="C34" i="4"/>
  <c r="C246" i="18" s="1"/>
  <c r="F119" i="17"/>
  <c r="F119" i="20" s="1"/>
  <c r="F202" i="17"/>
  <c r="F202" i="20" s="1"/>
  <c r="E175" i="17"/>
  <c r="E175" i="20" s="1"/>
  <c r="D175" i="17"/>
  <c r="D175" i="20" s="1"/>
  <c r="C175" i="17"/>
  <c r="C175" i="20" s="1"/>
  <c r="D171" i="18"/>
  <c r="C171" i="18"/>
  <c r="V345" i="18"/>
  <c r="U345" i="18"/>
  <c r="T345" i="18"/>
  <c r="S345" i="18"/>
  <c r="E209" i="17" l="1"/>
  <c r="E209" i="20" s="1"/>
  <c r="E182" i="20"/>
  <c r="F222" i="17"/>
  <c r="D222" i="17"/>
  <c r="C222" i="17"/>
  <c r="F167" i="17"/>
  <c r="F167" i="20" s="1"/>
  <c r="F84" i="17"/>
  <c r="F18" i="17" s="1"/>
  <c r="F18" i="20" s="1"/>
  <c r="F232" i="17"/>
  <c r="E148" i="17"/>
  <c r="E148" i="20" s="1"/>
  <c r="D195" i="17"/>
  <c r="D195" i="20" s="1"/>
  <c r="C195" i="17"/>
  <c r="E30" i="17"/>
  <c r="E30" i="20" s="1"/>
  <c r="D83" i="17"/>
  <c r="E14" i="17"/>
  <c r="E14" i="20" s="1"/>
  <c r="E202" i="17"/>
  <c r="E202" i="20" s="1"/>
  <c r="D202" i="17"/>
  <c r="D202" i="20" s="1"/>
  <c r="E195" i="17"/>
  <c r="E195" i="20" s="1"/>
  <c r="C202" i="17"/>
  <c r="C202" i="20" s="1"/>
  <c r="F143" i="17"/>
  <c r="F143" i="20" s="1"/>
  <c r="F120" i="17"/>
  <c r="F120" i="20" s="1"/>
  <c r="D246" i="18"/>
  <c r="F246" i="18"/>
  <c r="C239" i="18"/>
  <c r="F122" i="17"/>
  <c r="F122" i="20" s="1"/>
  <c r="D172" i="18"/>
  <c r="D111" i="17" s="1"/>
  <c r="D111" i="20" s="1"/>
  <c r="F244" i="18"/>
  <c r="C40" i="4"/>
  <c r="F245" i="18" s="1"/>
  <c r="C173" i="18"/>
  <c r="C124" i="17" s="1"/>
  <c r="C124" i="20" s="1"/>
  <c r="S406" i="18"/>
  <c r="M406" i="18"/>
  <c r="L406" i="18"/>
  <c r="L405" i="18"/>
  <c r="S405" i="18"/>
  <c r="M405" i="18"/>
  <c r="B440" i="18"/>
  <c r="M408" i="18"/>
  <c r="S408" i="18"/>
  <c r="L408" i="18"/>
  <c r="B43" i="9"/>
  <c r="C42" i="9" s="1"/>
  <c r="C439" i="18"/>
  <c r="B28" i="9"/>
  <c r="C27" i="9" s="1"/>
  <c r="C424" i="18"/>
  <c r="B16" i="9"/>
  <c r="C15" i="9" s="1"/>
  <c r="C412" i="18"/>
  <c r="C168" i="18"/>
  <c r="C172" i="18" s="1"/>
  <c r="C183" i="18"/>
  <c r="D182" i="18" s="1"/>
  <c r="S415" i="18"/>
  <c r="M415" i="18"/>
  <c r="L415" i="18"/>
  <c r="L425" i="18"/>
  <c r="S425" i="18"/>
  <c r="M425" i="18"/>
  <c r="S407" i="18"/>
  <c r="M407" i="18"/>
  <c r="L407" i="18"/>
  <c r="C153" i="18"/>
  <c r="B425" i="18"/>
  <c r="B413" i="18"/>
  <c r="L193" i="17" l="1"/>
  <c r="C195" i="20"/>
  <c r="E225" i="17"/>
  <c r="G73" i="9"/>
  <c r="G71" i="9"/>
  <c r="G72" i="9"/>
  <c r="D125" i="17"/>
  <c r="D125" i="20" s="1"/>
  <c r="L200" i="17"/>
  <c r="C207" i="17"/>
  <c r="D117" i="17"/>
  <c r="D117" i="20" s="1"/>
  <c r="D239" i="18"/>
  <c r="E17" i="17"/>
  <c r="E17" i="20" s="1"/>
  <c r="E84" i="17"/>
  <c r="E18" i="17" s="1"/>
  <c r="E18" i="20" s="1"/>
  <c r="D14" i="17"/>
  <c r="D14" i="20" s="1"/>
  <c r="E122" i="17"/>
  <c r="E122" i="20" s="1"/>
  <c r="F16" i="17"/>
  <c r="F16" i="20" s="1"/>
  <c r="F201" i="17"/>
  <c r="F201" i="20" s="1"/>
  <c r="E207" i="17"/>
  <c r="E207" i="20" s="1"/>
  <c r="E232" i="17"/>
  <c r="C232" i="17"/>
  <c r="D207" i="17"/>
  <c r="D207" i="20" s="1"/>
  <c r="D232" i="17"/>
  <c r="F149" i="17"/>
  <c r="F149" i="20" s="1"/>
  <c r="F147" i="17"/>
  <c r="F147" i="20" s="1"/>
  <c r="C111" i="17"/>
  <c r="C111" i="20" s="1"/>
  <c r="D126" i="17"/>
  <c r="D126" i="20" s="1"/>
  <c r="D116" i="17"/>
  <c r="D116" i="20" s="1"/>
  <c r="B412" i="18"/>
  <c r="B439" i="18"/>
  <c r="U325" i="18"/>
  <c r="U338" i="18"/>
  <c r="U336" i="18"/>
  <c r="U339" i="18"/>
  <c r="U340" i="18"/>
  <c r="U327" i="18"/>
  <c r="U331" i="18"/>
  <c r="U322" i="18"/>
  <c r="U337" i="18"/>
  <c r="U323" i="18"/>
  <c r="U328" i="18"/>
  <c r="U321" i="18"/>
  <c r="U334" i="18"/>
  <c r="U318" i="18"/>
  <c r="U332" i="18"/>
  <c r="U316" i="18"/>
  <c r="U324" i="18"/>
  <c r="U326" i="18"/>
  <c r="U335" i="18"/>
  <c r="U344" i="18"/>
  <c r="U343" i="18"/>
  <c r="U319" i="18"/>
  <c r="U333" i="18"/>
  <c r="U329" i="18"/>
  <c r="U317" i="18"/>
  <c r="U330" i="18"/>
  <c r="U342" i="18"/>
  <c r="U320" i="18"/>
  <c r="U341" i="18"/>
  <c r="D122" i="17"/>
  <c r="D122" i="20" s="1"/>
  <c r="B424" i="18"/>
  <c r="R406" i="18"/>
  <c r="Q406" i="18" s="1"/>
  <c r="C258" i="18"/>
  <c r="C244" i="18" s="1"/>
  <c r="F258" i="18"/>
  <c r="D258" i="18"/>
  <c r="E258" i="18"/>
  <c r="C245" i="18" s="1"/>
  <c r="R405" i="18"/>
  <c r="B27" i="9"/>
  <c r="C26" i="9" s="1"/>
  <c r="C423" i="18"/>
  <c r="R407" i="18"/>
  <c r="Q407" i="18" s="1"/>
  <c r="R408" i="18"/>
  <c r="D183" i="18"/>
  <c r="D170" i="18"/>
  <c r="B15" i="9"/>
  <c r="C14" i="9" s="1"/>
  <c r="C411" i="18"/>
  <c r="B42" i="9"/>
  <c r="C41" i="9" s="1"/>
  <c r="C438" i="18"/>
  <c r="R425" i="18"/>
  <c r="Q425" i="18" s="1"/>
  <c r="R415" i="18"/>
  <c r="Q415" i="18" s="1"/>
  <c r="L205" i="17" l="1"/>
  <c r="C207" i="20"/>
  <c r="E19" i="17"/>
  <c r="E19" i="20" s="1"/>
  <c r="F73" i="9"/>
  <c r="Q408" i="18"/>
  <c r="F71" i="9"/>
  <c r="F72" i="9"/>
  <c r="C225" i="17"/>
  <c r="D225" i="17"/>
  <c r="C117" i="17"/>
  <c r="C117" i="20" s="1"/>
  <c r="C125" i="17"/>
  <c r="C125" i="20" s="1"/>
  <c r="C116" i="17"/>
  <c r="C116" i="20" s="1"/>
  <c r="D84" i="17"/>
  <c r="F231" i="17"/>
  <c r="F148" i="17"/>
  <c r="F148" i="20" s="1"/>
  <c r="D120" i="17"/>
  <c r="D120" i="20" s="1"/>
  <c r="T318" i="18"/>
  <c r="C181" i="17"/>
  <c r="C181" i="20" s="1"/>
  <c r="T334" i="18"/>
  <c r="T316" i="18"/>
  <c r="T322" i="18"/>
  <c r="T329" i="18"/>
  <c r="T319" i="18"/>
  <c r="T337" i="18"/>
  <c r="T330" i="18"/>
  <c r="T326" i="18"/>
  <c r="T331" i="18"/>
  <c r="T321" i="18"/>
  <c r="T335" i="18"/>
  <c r="T336" i="18"/>
  <c r="T333" i="18"/>
  <c r="T323" i="18"/>
  <c r="T341" i="18"/>
  <c r="T328" i="18"/>
  <c r="T342" i="18"/>
  <c r="T327" i="18"/>
  <c r="T339" i="18"/>
  <c r="T343" i="18"/>
  <c r="T332" i="18"/>
  <c r="C126" i="17"/>
  <c r="C126" i="20" s="1"/>
  <c r="T325" i="18"/>
  <c r="T320" i="18"/>
  <c r="T344" i="18"/>
  <c r="T338" i="18"/>
  <c r="T317" i="18"/>
  <c r="T340" i="18"/>
  <c r="T324" i="18"/>
  <c r="D121" i="17"/>
  <c r="D121" i="20" s="1"/>
  <c r="B423" i="18"/>
  <c r="B438" i="18"/>
  <c r="B411" i="18"/>
  <c r="D245" i="18"/>
  <c r="D244" i="18"/>
  <c r="D160" i="17" s="1"/>
  <c r="D160" i="20" s="1"/>
  <c r="C160" i="17"/>
  <c r="C247" i="18"/>
  <c r="D173" i="18"/>
  <c r="D124" i="17" s="1"/>
  <c r="D124" i="20" s="1"/>
  <c r="B14" i="9"/>
  <c r="C13" i="9" s="1"/>
  <c r="C410" i="18"/>
  <c r="B26" i="9"/>
  <c r="C25" i="9" s="1"/>
  <c r="C422" i="18"/>
  <c r="Q405" i="18"/>
  <c r="B41" i="9"/>
  <c r="C40" i="9" s="1"/>
  <c r="C437" i="18"/>
  <c r="O316" i="18" l="1"/>
  <c r="W316" i="18" s="1"/>
  <c r="C160" i="20"/>
  <c r="E73" i="9"/>
  <c r="O317" i="18"/>
  <c r="W317" i="18" s="1"/>
  <c r="E72" i="9"/>
  <c r="E71" i="9"/>
  <c r="P330" i="18"/>
  <c r="X330" i="18" s="1"/>
  <c r="P341" i="18"/>
  <c r="X341" i="18" s="1"/>
  <c r="P339" i="18"/>
  <c r="X339" i="18" s="1"/>
  <c r="P323" i="18"/>
  <c r="X323" i="18" s="1"/>
  <c r="P340" i="18"/>
  <c r="X340" i="18" s="1"/>
  <c r="P324" i="18"/>
  <c r="X324" i="18" s="1"/>
  <c r="P329" i="18"/>
  <c r="X329" i="18" s="1"/>
  <c r="P334" i="18"/>
  <c r="X334" i="18" s="1"/>
  <c r="P318" i="18"/>
  <c r="X318" i="18" s="1"/>
  <c r="P343" i="18"/>
  <c r="X343" i="18" s="1"/>
  <c r="P327" i="18"/>
  <c r="X327" i="18" s="1"/>
  <c r="P344" i="18"/>
  <c r="X344" i="18" s="1"/>
  <c r="P328" i="18"/>
  <c r="X328" i="18" s="1"/>
  <c r="P337" i="18"/>
  <c r="X337" i="18" s="1"/>
  <c r="P338" i="18"/>
  <c r="X338" i="18" s="1"/>
  <c r="P322" i="18"/>
  <c r="X322" i="18" s="1"/>
  <c r="P325" i="18"/>
  <c r="X325" i="18" s="1"/>
  <c r="P331" i="18"/>
  <c r="X331" i="18" s="1"/>
  <c r="P332" i="18"/>
  <c r="X332" i="18" s="1"/>
  <c r="P316" i="18"/>
  <c r="X316" i="18" s="1"/>
  <c r="P317" i="18"/>
  <c r="X317" i="18" s="1"/>
  <c r="P342" i="18"/>
  <c r="X342" i="18" s="1"/>
  <c r="P326" i="18"/>
  <c r="X326" i="18" s="1"/>
  <c r="P333" i="18"/>
  <c r="X333" i="18" s="1"/>
  <c r="P335" i="18"/>
  <c r="X335" i="18" s="1"/>
  <c r="P319" i="18"/>
  <c r="X319" i="18" s="1"/>
  <c r="P336" i="18"/>
  <c r="X336" i="18" s="1"/>
  <c r="P320" i="18"/>
  <c r="X320" i="18" s="1"/>
  <c r="P321" i="18"/>
  <c r="X321" i="18" s="1"/>
  <c r="X312" i="18"/>
  <c r="X313" i="18"/>
  <c r="W312" i="18"/>
  <c r="W313" i="18"/>
  <c r="AB335" i="18"/>
  <c r="AB312" i="18"/>
  <c r="AB313" i="18"/>
  <c r="AB324" i="18"/>
  <c r="AB327" i="18"/>
  <c r="AB340" i="18"/>
  <c r="AC341" i="18"/>
  <c r="AC322" i="18"/>
  <c r="AC339" i="18"/>
  <c r="AC337" i="18"/>
  <c r="AC332" i="18"/>
  <c r="AC328" i="18"/>
  <c r="AC326" i="18"/>
  <c r="AC335" i="18"/>
  <c r="AC316" i="18"/>
  <c r="AC317" i="18"/>
  <c r="AC321" i="18"/>
  <c r="AC318" i="18"/>
  <c r="AC334" i="18"/>
  <c r="AC319" i="18"/>
  <c r="AC327" i="18"/>
  <c r="AC343" i="18"/>
  <c r="AC338" i="18"/>
  <c r="AC336" i="18"/>
  <c r="AC323" i="18"/>
  <c r="AC333" i="18"/>
  <c r="AC340" i="18"/>
  <c r="AC320" i="18"/>
  <c r="AC330" i="18"/>
  <c r="AC344" i="18"/>
  <c r="AC312" i="18"/>
  <c r="AC342" i="18"/>
  <c r="AC331" i="18"/>
  <c r="AC329" i="18"/>
  <c r="AC324" i="18"/>
  <c r="AC325" i="18"/>
  <c r="AC313" i="18"/>
  <c r="AB328" i="18"/>
  <c r="AB323" i="18"/>
  <c r="AB331" i="18"/>
  <c r="AB342" i="18"/>
  <c r="AB319" i="18"/>
  <c r="AB325" i="18"/>
  <c r="AB318" i="18"/>
  <c r="AB343" i="18"/>
  <c r="AB344" i="18"/>
  <c r="AB338" i="18"/>
  <c r="AB333" i="18"/>
  <c r="AB321" i="18"/>
  <c r="AB337" i="18"/>
  <c r="AB332" i="18"/>
  <c r="AB341" i="18"/>
  <c r="AB316" i="18"/>
  <c r="AB326" i="18"/>
  <c r="AB334" i="18"/>
  <c r="AB320" i="18"/>
  <c r="AB336" i="18"/>
  <c r="AB317" i="18"/>
  <c r="AB329" i="18"/>
  <c r="AB330" i="18"/>
  <c r="AB322" i="18"/>
  <c r="AB339" i="18"/>
  <c r="C290" i="18"/>
  <c r="C292" i="18"/>
  <c r="D18" i="17"/>
  <c r="D18" i="20" s="1"/>
  <c r="C293" i="18"/>
  <c r="C294" i="18"/>
  <c r="C295" i="18"/>
  <c r="C291" i="18"/>
  <c r="D290" i="18"/>
  <c r="D291" i="18"/>
  <c r="D294" i="18"/>
  <c r="D295" i="18"/>
  <c r="D293" i="18"/>
  <c r="D292" i="18"/>
  <c r="C84" i="17"/>
  <c r="J425" i="18"/>
  <c r="D127" i="17"/>
  <c r="D127" i="20" s="1"/>
  <c r="D16" i="17"/>
  <c r="D16" i="20" s="1"/>
  <c r="D133" i="17"/>
  <c r="D133" i="20" s="1"/>
  <c r="O337" i="18"/>
  <c r="W337" i="18" s="1"/>
  <c r="O331" i="18"/>
  <c r="W331" i="18" s="1"/>
  <c r="O329" i="18"/>
  <c r="W329" i="18" s="1"/>
  <c r="J408" i="18"/>
  <c r="O321" i="18"/>
  <c r="W321" i="18" s="1"/>
  <c r="J411" i="18"/>
  <c r="J424" i="18"/>
  <c r="O333" i="18"/>
  <c r="W333" i="18" s="1"/>
  <c r="J426" i="18"/>
  <c r="J412" i="18"/>
  <c r="O322" i="18"/>
  <c r="W322" i="18" s="1"/>
  <c r="O325" i="18"/>
  <c r="W325" i="18" s="1"/>
  <c r="J428" i="18"/>
  <c r="J419" i="18"/>
  <c r="O318" i="18"/>
  <c r="W318" i="18" s="1"/>
  <c r="O323" i="18"/>
  <c r="W323" i="18" s="1"/>
  <c r="O328" i="18"/>
  <c r="W328" i="18" s="1"/>
  <c r="O342" i="18"/>
  <c r="W342" i="18" s="1"/>
  <c r="J410" i="18"/>
  <c r="J407" i="18"/>
  <c r="J406" i="18"/>
  <c r="O343" i="18"/>
  <c r="W343" i="18" s="1"/>
  <c r="O341" i="18"/>
  <c r="W341" i="18" s="1"/>
  <c r="J416" i="18"/>
  <c r="J421" i="18"/>
  <c r="J417" i="18"/>
  <c r="K415" i="18"/>
  <c r="K426" i="18"/>
  <c r="K409" i="18"/>
  <c r="K405" i="18"/>
  <c r="K406" i="18"/>
  <c r="K417" i="18"/>
  <c r="K410" i="18"/>
  <c r="K414" i="18"/>
  <c r="K423" i="18"/>
  <c r="K421" i="18"/>
  <c r="K422" i="18"/>
  <c r="K420" i="18"/>
  <c r="K418" i="18"/>
  <c r="K407" i="18"/>
  <c r="K416" i="18"/>
  <c r="K413" i="18"/>
  <c r="K429" i="18"/>
  <c r="P429" i="18" s="1"/>
  <c r="K412" i="18"/>
  <c r="K419" i="18"/>
  <c r="K428" i="18"/>
  <c r="K427" i="18"/>
  <c r="K424" i="18"/>
  <c r="K408" i="18"/>
  <c r="K411" i="18"/>
  <c r="K425" i="18"/>
  <c r="D181" i="17"/>
  <c r="D181" i="20" s="1"/>
  <c r="O320" i="18"/>
  <c r="W320" i="18" s="1"/>
  <c r="O334" i="18"/>
  <c r="W334" i="18" s="1"/>
  <c r="O330" i="18"/>
  <c r="W330" i="18" s="1"/>
  <c r="O327" i="18"/>
  <c r="W327" i="18" s="1"/>
  <c r="O319" i="18"/>
  <c r="W319" i="18" s="1"/>
  <c r="J418" i="18"/>
  <c r="J427" i="18"/>
  <c r="J429" i="18"/>
  <c r="J413" i="18"/>
  <c r="J422" i="18"/>
  <c r="J420" i="18"/>
  <c r="O335" i="18"/>
  <c r="W335" i="18" s="1"/>
  <c r="O324" i="18"/>
  <c r="W324" i="18" s="1"/>
  <c r="O339" i="18"/>
  <c r="W339" i="18" s="1"/>
  <c r="O332" i="18"/>
  <c r="W332" i="18" s="1"/>
  <c r="O326" i="18"/>
  <c r="W326" i="18" s="1"/>
  <c r="O338" i="18"/>
  <c r="W338" i="18" s="1"/>
  <c r="O344" i="18"/>
  <c r="W344" i="18" s="1"/>
  <c r="O336" i="18"/>
  <c r="W336" i="18" s="1"/>
  <c r="O340" i="18"/>
  <c r="W340" i="18" s="1"/>
  <c r="J415" i="18"/>
  <c r="J423" i="18"/>
  <c r="J414" i="18"/>
  <c r="J405" i="18"/>
  <c r="J409" i="18"/>
  <c r="C120" i="17"/>
  <c r="C120" i="20" s="1"/>
  <c r="C127" i="17"/>
  <c r="C127" i="20" s="1"/>
  <c r="C121" i="17"/>
  <c r="C121" i="20" s="1"/>
  <c r="D247" i="18"/>
  <c r="B437" i="18"/>
  <c r="F228" i="17"/>
  <c r="B25" i="9"/>
  <c r="C24" i="9" s="1"/>
  <c r="C421" i="18"/>
  <c r="B13" i="9"/>
  <c r="C12" i="9" s="1"/>
  <c r="C409" i="18"/>
  <c r="B40" i="9"/>
  <c r="C436" i="18"/>
  <c r="B422" i="18"/>
  <c r="B410" i="18"/>
  <c r="B168" i="4"/>
  <c r="B169" i="4"/>
  <c r="B170" i="4"/>
  <c r="B171" i="4"/>
  <c r="B172" i="4"/>
  <c r="B173" i="4"/>
  <c r="B174" i="4"/>
  <c r="B175" i="4"/>
  <c r="B177" i="4"/>
  <c r="B178" i="4"/>
  <c r="B179" i="4"/>
  <c r="B180" i="4"/>
  <c r="B181" i="4"/>
  <c r="B182" i="4"/>
  <c r="B183" i="4"/>
  <c r="B184" i="4"/>
  <c r="C18" i="17" l="1"/>
  <c r="C18" i="20" s="1"/>
  <c r="E178" i="4"/>
  <c r="F178" i="4"/>
  <c r="G178" i="4"/>
  <c r="D178" i="4"/>
  <c r="H178" i="4"/>
  <c r="G169" i="4"/>
  <c r="H169" i="4"/>
  <c r="D169" i="4"/>
  <c r="E169" i="4"/>
  <c r="F169" i="4"/>
  <c r="F183" i="4"/>
  <c r="G183" i="4"/>
  <c r="H183" i="4"/>
  <c r="D183" i="4"/>
  <c r="E183" i="4"/>
  <c r="E179" i="4"/>
  <c r="F179" i="4"/>
  <c r="G179" i="4"/>
  <c r="H179" i="4"/>
  <c r="D179" i="4"/>
  <c r="E174" i="4"/>
  <c r="D174" i="4"/>
  <c r="H174" i="4"/>
  <c r="F174" i="4"/>
  <c r="G174" i="4"/>
  <c r="G170" i="4"/>
  <c r="H170" i="4"/>
  <c r="E170" i="4"/>
  <c r="D170" i="4"/>
  <c r="F170" i="4"/>
  <c r="F182" i="4"/>
  <c r="G182" i="4"/>
  <c r="D182" i="4"/>
  <c r="H182" i="4"/>
  <c r="E182" i="4"/>
  <c r="G173" i="4"/>
  <c r="H173" i="4"/>
  <c r="D173" i="4"/>
  <c r="E173" i="4"/>
  <c r="F173" i="4"/>
  <c r="F184" i="4"/>
  <c r="G184" i="4"/>
  <c r="H184" i="4"/>
  <c r="E184" i="4"/>
  <c r="D184" i="4"/>
  <c r="E180" i="4"/>
  <c r="F180" i="4"/>
  <c r="H180" i="4"/>
  <c r="D180" i="4"/>
  <c r="G180" i="4"/>
  <c r="E175" i="4"/>
  <c r="F175" i="4"/>
  <c r="G175" i="4"/>
  <c r="H175" i="4"/>
  <c r="D175" i="4"/>
  <c r="G171" i="4"/>
  <c r="H171" i="4"/>
  <c r="E171" i="4"/>
  <c r="F171" i="4"/>
  <c r="D171" i="4"/>
  <c r="F181" i="4"/>
  <c r="D181" i="4"/>
  <c r="G181" i="4"/>
  <c r="H181" i="4"/>
  <c r="E181" i="4"/>
  <c r="E177" i="4"/>
  <c r="F177" i="4"/>
  <c r="D177" i="4"/>
  <c r="G177" i="4"/>
  <c r="H177" i="4"/>
  <c r="G172" i="4"/>
  <c r="D172" i="4"/>
  <c r="H172" i="4"/>
  <c r="E172" i="4"/>
  <c r="F172" i="4"/>
  <c r="G168" i="4"/>
  <c r="D168" i="4"/>
  <c r="H168" i="4"/>
  <c r="E168" i="4"/>
  <c r="F168" i="4"/>
  <c r="C168" i="4"/>
  <c r="C168" i="17"/>
  <c r="C168" i="20" s="1"/>
  <c r="D168" i="17"/>
  <c r="D151" i="17"/>
  <c r="D151" i="20" s="1"/>
  <c r="F83" i="17"/>
  <c r="C171" i="4"/>
  <c r="D147" i="17"/>
  <c r="D17" i="17"/>
  <c r="C16" i="17"/>
  <c r="G228" i="17"/>
  <c r="C151" i="17"/>
  <c r="C151" i="20" s="1"/>
  <c r="C133" i="17"/>
  <c r="C133" i="20" s="1"/>
  <c r="B421" i="18"/>
  <c r="C183" i="4"/>
  <c r="C184" i="4"/>
  <c r="C175" i="4"/>
  <c r="C179" i="4"/>
  <c r="C182" i="4"/>
  <c r="C170" i="4"/>
  <c r="O418" i="18"/>
  <c r="O411" i="18"/>
  <c r="O423" i="18"/>
  <c r="O409" i="18"/>
  <c r="O421" i="18"/>
  <c r="O408" i="18"/>
  <c r="O426" i="18"/>
  <c r="O406" i="18"/>
  <c r="O420" i="18"/>
  <c r="O405" i="18"/>
  <c r="O417" i="18"/>
  <c r="O407" i="18"/>
  <c r="O427" i="18"/>
  <c r="O414" i="18"/>
  <c r="O429" i="18"/>
  <c r="O416" i="18"/>
  <c r="O428" i="18"/>
  <c r="O415" i="18"/>
  <c r="O410" i="18"/>
  <c r="O422" i="18"/>
  <c r="O413" i="18"/>
  <c r="O425" i="18"/>
  <c r="O412" i="18"/>
  <c r="O424" i="18"/>
  <c r="P407" i="18"/>
  <c r="P427" i="18"/>
  <c r="P414" i="18"/>
  <c r="P420" i="18"/>
  <c r="P405" i="18"/>
  <c r="P417" i="18"/>
  <c r="P425" i="18"/>
  <c r="P426" i="18"/>
  <c r="P415" i="18"/>
  <c r="P410" i="18"/>
  <c r="P422" i="18"/>
  <c r="P416" i="18"/>
  <c r="P428" i="18"/>
  <c r="P423" i="18"/>
  <c r="P418" i="18"/>
  <c r="P411" i="18"/>
  <c r="P413" i="18"/>
  <c r="P412" i="18"/>
  <c r="P424" i="18"/>
  <c r="P419" i="18"/>
  <c r="P406" i="18"/>
  <c r="P409" i="18"/>
  <c r="P421" i="18"/>
  <c r="P408" i="18"/>
  <c r="C178" i="4"/>
  <c r="B409" i="18"/>
  <c r="C173" i="4"/>
  <c r="C180" i="4"/>
  <c r="C174" i="4"/>
  <c r="C169" i="4"/>
  <c r="O419" i="18"/>
  <c r="C181" i="4"/>
  <c r="C177" i="4"/>
  <c r="C172" i="4"/>
  <c r="E228" i="17"/>
  <c r="B24" i="9"/>
  <c r="C23" i="9" s="1"/>
  <c r="C420" i="18"/>
  <c r="B436" i="18"/>
  <c r="B12" i="9"/>
  <c r="C11" i="9" s="1"/>
  <c r="C408" i="18"/>
  <c r="Y345" i="18"/>
  <c r="AA345" i="18"/>
  <c r="C349" i="18" s="1"/>
  <c r="Z345" i="18"/>
  <c r="D182" i="17" l="1"/>
  <c r="D182" i="20" s="1"/>
  <c r="D168" i="20"/>
  <c r="C17" i="17"/>
  <c r="C17" i="20" s="1"/>
  <c r="C16" i="20"/>
  <c r="D19" i="17"/>
  <c r="D19" i="20" s="1"/>
  <c r="D17" i="20"/>
  <c r="D148" i="17"/>
  <c r="D148" i="20" s="1"/>
  <c r="D147" i="20"/>
  <c r="D73" i="9"/>
  <c r="C73" i="9"/>
  <c r="C71" i="9"/>
  <c r="C72" i="9"/>
  <c r="D71" i="9"/>
  <c r="D72" i="9"/>
  <c r="D187" i="4"/>
  <c r="C170" i="17" s="1"/>
  <c r="C170" i="20" s="1"/>
  <c r="C187" i="4"/>
  <c r="H187" i="4"/>
  <c r="G170" i="17" s="1"/>
  <c r="E187" i="4"/>
  <c r="D170" i="17" s="1"/>
  <c r="D170" i="20" s="1"/>
  <c r="G187" i="4"/>
  <c r="F170" i="17" s="1"/>
  <c r="F187" i="4"/>
  <c r="E170" i="17" s="1"/>
  <c r="C182" i="17"/>
  <c r="C182" i="20" s="1"/>
  <c r="D165" i="17"/>
  <c r="D165" i="20" s="1"/>
  <c r="C165" i="17"/>
  <c r="C165" i="20" s="1"/>
  <c r="D153" i="17"/>
  <c r="D153" i="20" s="1"/>
  <c r="F14" i="17"/>
  <c r="F14" i="20" s="1"/>
  <c r="C153" i="17"/>
  <c r="C153" i="20" s="1"/>
  <c r="C147" i="17"/>
  <c r="C147" i="20" s="1"/>
  <c r="B420" i="18"/>
  <c r="X345" i="18"/>
  <c r="AD345" i="18"/>
  <c r="G349" i="18" s="1"/>
  <c r="F183" i="17" s="1"/>
  <c r="B408" i="18"/>
  <c r="W345" i="18"/>
  <c r="AC345" i="18"/>
  <c r="E349" i="18" s="1"/>
  <c r="D183" i="17" s="1"/>
  <c r="F227" i="17"/>
  <c r="G76" i="9"/>
  <c r="B11" i="9"/>
  <c r="C10" i="9" s="1"/>
  <c r="C407" i="18"/>
  <c r="B23" i="9"/>
  <c r="C419" i="18"/>
  <c r="AB345" i="18"/>
  <c r="D349" i="18" s="1"/>
  <c r="C183" i="17" s="1"/>
  <c r="C183" i="20" s="1"/>
  <c r="C19" i="17" l="1"/>
  <c r="C19" i="20" s="1"/>
  <c r="E191" i="17"/>
  <c r="E191" i="20" s="1"/>
  <c r="E170" i="20"/>
  <c r="F191" i="17"/>
  <c r="F191" i="20" s="1"/>
  <c r="F170" i="20"/>
  <c r="G191" i="17"/>
  <c r="G191" i="20" s="1"/>
  <c r="G170" i="20"/>
  <c r="F209" i="17"/>
  <c r="F209" i="20" s="1"/>
  <c r="F183" i="20"/>
  <c r="D209" i="17"/>
  <c r="D209" i="20" s="1"/>
  <c r="D183" i="20"/>
  <c r="C177" i="17"/>
  <c r="C177" i="20" s="1"/>
  <c r="D191" i="17"/>
  <c r="D191" i="20" s="1"/>
  <c r="C191" i="17"/>
  <c r="C191" i="20" s="1"/>
  <c r="C209" i="17"/>
  <c r="D30" i="17"/>
  <c r="D30" i="20" s="1"/>
  <c r="E177" i="17"/>
  <c r="E177" i="20" s="1"/>
  <c r="G177" i="17"/>
  <c r="G177" i="20" s="1"/>
  <c r="C30" i="17"/>
  <c r="C30" i="20" s="1"/>
  <c r="C148" i="17"/>
  <c r="C148" i="20" s="1"/>
  <c r="D228" i="17"/>
  <c r="B419" i="18"/>
  <c r="E227" i="17"/>
  <c r="F76" i="9"/>
  <c r="F221" i="17" s="1"/>
  <c r="B10" i="9"/>
  <c r="C406" i="18"/>
  <c r="B407" i="18"/>
  <c r="G221" i="17" l="1"/>
  <c r="L207" i="17"/>
  <c r="C209" i="20"/>
  <c r="E237" i="17"/>
  <c r="E178" i="17"/>
  <c r="E178" i="20" s="1"/>
  <c r="E20" i="17"/>
  <c r="E20" i="20" s="1"/>
  <c r="G178" i="17"/>
  <c r="G178" i="20" s="1"/>
  <c r="G20" i="17"/>
  <c r="G20" i="20" s="1"/>
  <c r="F77" i="9"/>
  <c r="D177" i="17"/>
  <c r="D177" i="20" s="1"/>
  <c r="L189" i="17"/>
  <c r="B406" i="18"/>
  <c r="D227" i="17"/>
  <c r="E76" i="9"/>
  <c r="E29" i="17" l="1"/>
  <c r="E29" i="20" s="1"/>
  <c r="E23" i="17"/>
  <c r="E23" i="20" s="1"/>
  <c r="D237" i="17"/>
  <c r="C205" i="17"/>
  <c r="D205" i="17"/>
  <c r="D205" i="20" s="1"/>
  <c r="E205" i="17"/>
  <c r="E205" i="20" s="1"/>
  <c r="E21" i="17"/>
  <c r="E21" i="20" s="1"/>
  <c r="D178" i="17"/>
  <c r="D178" i="20" s="1"/>
  <c r="D20" i="17"/>
  <c r="D20" i="20" s="1"/>
  <c r="F239" i="17"/>
  <c r="E77" i="9"/>
  <c r="E221" i="17"/>
  <c r="C227" i="17"/>
  <c r="D76" i="9"/>
  <c r="D221" i="17" s="1"/>
  <c r="L203" i="17" l="1"/>
  <c r="C205" i="20"/>
  <c r="D29" i="17"/>
  <c r="D29" i="20" s="1"/>
  <c r="D23" i="17"/>
  <c r="D23" i="20" s="1"/>
  <c r="E24" i="17"/>
  <c r="E24" i="20" s="1"/>
  <c r="C237" i="17"/>
  <c r="C206" i="17"/>
  <c r="C206" i="20" s="1"/>
  <c r="D235" i="17"/>
  <c r="E206" i="17"/>
  <c r="E206" i="20" s="1"/>
  <c r="D206" i="17"/>
  <c r="D206" i="20" s="1"/>
  <c r="E235" i="17"/>
  <c r="D21" i="17"/>
  <c r="D21" i="20" s="1"/>
  <c r="E22" i="17"/>
  <c r="E22" i="20" s="1"/>
  <c r="E239" i="17"/>
  <c r="D77" i="9"/>
  <c r="C76" i="9"/>
  <c r="C221" i="17" s="1"/>
  <c r="L204" i="17" l="1"/>
  <c r="C29" i="17"/>
  <c r="C29" i="20" s="1"/>
  <c r="D24" i="17"/>
  <c r="D24" i="20" s="1"/>
  <c r="D236" i="17"/>
  <c r="E236" i="17"/>
  <c r="D26" i="17"/>
  <c r="D26" i="20" s="1"/>
  <c r="C235" i="17"/>
  <c r="E26" i="17"/>
  <c r="E26" i="20" s="1"/>
  <c r="D22" i="17"/>
  <c r="D22" i="20" s="1"/>
  <c r="D239" i="17"/>
  <c r="C77" i="9"/>
  <c r="D28" i="17" l="1"/>
  <c r="D28" i="20" s="1"/>
  <c r="E28" i="17"/>
  <c r="E28" i="20" s="1"/>
  <c r="C26" i="17"/>
  <c r="C26" i="20" s="1"/>
  <c r="D25" i="17"/>
  <c r="D25" i="20" s="1"/>
  <c r="E27" i="17"/>
  <c r="E27" i="20" s="1"/>
  <c r="E25" i="17"/>
  <c r="E25" i="20" s="1"/>
  <c r="D27" i="17"/>
  <c r="D27" i="20" s="1"/>
  <c r="C236" i="17"/>
  <c r="C239" i="17"/>
  <c r="C28" i="17" l="1"/>
  <c r="C28" i="20" s="1"/>
  <c r="C27" i="17"/>
  <c r="C27" i="20" s="1"/>
  <c r="H34" i="18"/>
  <c r="I34" i="18" s="1"/>
  <c r="G70" i="17" s="1"/>
  <c r="G139" i="17" l="1"/>
  <c r="H47" i="18"/>
  <c r="H48" i="18" s="1"/>
  <c r="I47" i="18"/>
  <c r="G147" i="17" l="1"/>
  <c r="G147" i="20" s="1"/>
  <c r="G139" i="20"/>
  <c r="G197" i="17"/>
  <c r="G197" i="20" s="1"/>
  <c r="I48" i="18"/>
  <c r="G84" i="17" s="1"/>
  <c r="G83" i="17"/>
  <c r="G18" i="17" l="1"/>
  <c r="G148" i="17"/>
  <c r="G148" i="20" s="1"/>
  <c r="G227" i="17"/>
  <c r="G205" i="17"/>
  <c r="G205" i="20" s="1"/>
  <c r="G14" i="17"/>
  <c r="G14" i="20" s="1"/>
  <c r="C394" i="18"/>
  <c r="C399" i="18" s="1"/>
  <c r="D394" i="18"/>
  <c r="D399" i="18" s="1"/>
  <c r="D184" i="17" s="1"/>
  <c r="D184" i="20" s="1"/>
  <c r="E393" i="18"/>
  <c r="E394" i="18" s="1"/>
  <c r="E399" i="18" s="1"/>
  <c r="E184" i="17" s="1"/>
  <c r="E184" i="20" s="1"/>
  <c r="F174" i="17"/>
  <c r="G23" i="17" l="1"/>
  <c r="G23" i="20" s="1"/>
  <c r="G18" i="20"/>
  <c r="F179" i="17"/>
  <c r="F179" i="20" s="1"/>
  <c r="F174" i="20"/>
  <c r="C184" i="17"/>
  <c r="C184" i="20" s="1"/>
  <c r="G17" i="17"/>
  <c r="G17" i="20" s="1"/>
  <c r="G235" i="17"/>
  <c r="G237" i="17"/>
  <c r="G206" i="17"/>
  <c r="G206" i="20" s="1"/>
  <c r="F177" i="17"/>
  <c r="F177" i="20" s="1"/>
  <c r="F203" i="17"/>
  <c r="F203" i="20" s="1"/>
  <c r="E185" i="17"/>
  <c r="E185" i="20" s="1"/>
  <c r="E210" i="17"/>
  <c r="E210" i="20" s="1"/>
  <c r="D185" i="17"/>
  <c r="D185" i="20" s="1"/>
  <c r="D210" i="17"/>
  <c r="D210" i="20" s="1"/>
  <c r="C185" i="17" l="1"/>
  <c r="C185" i="20" s="1"/>
  <c r="C210" i="17"/>
  <c r="C210" i="20" s="1"/>
  <c r="G29" i="17"/>
  <c r="G29" i="20" s="1"/>
  <c r="G21" i="17"/>
  <c r="G21" i="20" s="1"/>
  <c r="G26" i="17"/>
  <c r="G26" i="20" s="1"/>
  <c r="G236" i="17"/>
  <c r="G88" i="9"/>
  <c r="F233" i="17" s="1"/>
  <c r="D211" i="17"/>
  <c r="D211" i="20" s="1"/>
  <c r="E211" i="17"/>
  <c r="E211" i="20" s="1"/>
  <c r="E89" i="9"/>
  <c r="D240" i="17" s="1"/>
  <c r="F89" i="9"/>
  <c r="E240" i="17" s="1"/>
  <c r="F178" i="17"/>
  <c r="F178" i="20" s="1"/>
  <c r="F20" i="17"/>
  <c r="F20" i="20" s="1"/>
  <c r="C178" i="17"/>
  <c r="C178" i="20" s="1"/>
  <c r="C20" i="17"/>
  <c r="C20" i="20" s="1"/>
  <c r="F207" i="17"/>
  <c r="F207" i="20" s="1"/>
  <c r="F205" i="17"/>
  <c r="F205" i="20" s="1"/>
  <c r="L208" i="17" l="1"/>
  <c r="D89" i="9"/>
  <c r="C240" i="17" s="1"/>
  <c r="C211" i="17"/>
  <c r="G28" i="17"/>
  <c r="G28" i="20" s="1"/>
  <c r="C23" i="17"/>
  <c r="C23" i="20" s="1"/>
  <c r="F23" i="17"/>
  <c r="F23" i="20" s="1"/>
  <c r="G22" i="17"/>
  <c r="G22" i="20" s="1"/>
  <c r="G27" i="17"/>
  <c r="G27" i="20" s="1"/>
  <c r="G25" i="17"/>
  <c r="G25" i="20" s="1"/>
  <c r="E241" i="17"/>
  <c r="E31" i="17"/>
  <c r="E31" i="20" s="1"/>
  <c r="D241" i="17"/>
  <c r="D31" i="17"/>
  <c r="D31" i="20" s="1"/>
  <c r="F237" i="17"/>
  <c r="F235" i="17"/>
  <c r="F206" i="17"/>
  <c r="F206" i="20" s="1"/>
  <c r="F97" i="17"/>
  <c r="F97" i="20" s="1"/>
  <c r="C21" i="17"/>
  <c r="C21" i="20" s="1"/>
  <c r="L209" i="17" l="1"/>
  <c r="C211" i="20"/>
  <c r="C31" i="17"/>
  <c r="C31" i="20" s="1"/>
  <c r="C241" i="17"/>
  <c r="C24" i="17"/>
  <c r="C24" i="20" s="1"/>
  <c r="F29" i="17"/>
  <c r="F29" i="20" s="1"/>
  <c r="C22" i="17"/>
  <c r="C22" i="20" s="1"/>
  <c r="E32" i="17"/>
  <c r="E32" i="20" s="1"/>
  <c r="D32" i="17"/>
  <c r="D32" i="20" s="1"/>
  <c r="C25" i="17"/>
  <c r="C25" i="20" s="1"/>
  <c r="F236" i="17"/>
  <c r="F26" i="17"/>
  <c r="F26" i="20" s="1"/>
  <c r="F99" i="17"/>
  <c r="F99" i="20" s="1"/>
  <c r="F15" i="17"/>
  <c r="F15" i="20" s="1"/>
  <c r="C32" i="17" l="1"/>
  <c r="C32" i="20" s="1"/>
  <c r="F28" i="17"/>
  <c r="F28" i="20" s="1"/>
  <c r="F17" i="17"/>
  <c r="F19" i="17" l="1"/>
  <c r="F19" i="20" s="1"/>
  <c r="F17" i="20"/>
  <c r="F27" i="17"/>
  <c r="F27" i="20" s="1"/>
  <c r="F21" i="17"/>
  <c r="F24" i="17" l="1"/>
  <c r="F24" i="20" s="1"/>
  <c r="F21" i="20"/>
  <c r="F22" i="17"/>
  <c r="F22" i="20" s="1"/>
  <c r="F25" i="17"/>
  <c r="F25" i="20" s="1"/>
  <c r="F394" i="18" l="1"/>
  <c r="C90" i="18" s="1"/>
  <c r="F399" i="18" l="1"/>
  <c r="F184" i="17" s="1"/>
  <c r="F184" i="20" s="1"/>
  <c r="F101" i="17" l="1"/>
  <c r="F101" i="20" s="1"/>
  <c r="F152" i="17" l="1"/>
  <c r="F152" i="20" s="1"/>
  <c r="F102" i="17"/>
  <c r="F102" i="20" s="1"/>
  <c r="F185" i="17"/>
  <c r="F185" i="20" s="1"/>
  <c r="F210" i="17" l="1"/>
  <c r="F210" i="20" s="1"/>
  <c r="F153" i="17"/>
  <c r="F153" i="20" s="1"/>
  <c r="G89" i="9" l="1"/>
  <c r="F240" i="17" s="1"/>
  <c r="F211" i="17"/>
  <c r="F211" i="20" s="1"/>
  <c r="F30" i="17"/>
  <c r="F30" i="20" s="1"/>
  <c r="F31" i="17" l="1"/>
  <c r="F31" i="20" s="1"/>
  <c r="F241" i="17"/>
  <c r="F32" i="17" l="1"/>
  <c r="F3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Deb Caraco</author>
    <author>SPaul</author>
  </authors>
  <commentList>
    <comment ref="B95" authorId="0" shapeId="0" xr:uid="{00000000-0006-0000-0100-000001000000}">
      <text>
        <r>
          <rPr>
            <sz val="9"/>
            <color indexed="81"/>
            <rFont val="Tahoma"/>
            <family val="2"/>
          </rPr>
          <t>In the blue box below, enter the number of dwelling units.  Other sewage data is on the "Defaults" tab (individuals/dwelling unit and water use are displayed here but cannot be modified on this sheet).</t>
        </r>
      </text>
    </comment>
    <comment ref="B100" authorId="0" shapeId="0" xr:uid="{00000000-0006-0000-0100-000002000000}">
      <text>
        <r>
          <rPr>
            <sz val="9"/>
            <color indexed="81"/>
            <rFont val="Tahoma"/>
            <family val="2"/>
          </rPr>
          <t>The two cells below describe the nitrogen concentration as a % (i.e., g/100g), in the soil of stream channels.  Consult Figures 4.1 and 4.2 of the WTM Documentation.</t>
        </r>
      </text>
    </comment>
    <comment ref="B123" authorId="1" shapeId="0" xr:uid="{00000000-0006-0000-0100-000003000000}">
      <text>
        <r>
          <rPr>
            <sz val="8"/>
            <color indexed="81"/>
            <rFont val="Tahoma"/>
            <family val="2"/>
          </rPr>
          <t xml:space="preserve">SSOs, CSOs and Illicit Connections are estimated from broad estimates presented on the Defaults Tab.  If local data are available, they should be used to override these default data.  </t>
        </r>
      </text>
    </comment>
    <comment ref="B143" authorId="1" shapeId="0" xr:uid="{00000000-0006-0000-0100-000004000000}">
      <text>
        <r>
          <rPr>
            <sz val="8"/>
            <color indexed="81"/>
            <rFont val="Tahoma"/>
            <family val="2"/>
          </rPr>
          <t>Urban channel erosion can be calculated using one of three methods, depending on data availability. First select the method to be used, and then fill in data for the selected method.  Method 1 requires the least data, but provides only a broad estimate of channel erosion (based on general channel stability).  Method 2 assumes that monitoring results for sediment loading are available and that channel erosion loads are "back calculated" from these data.  Method 3 allows you to enter data from a separate study (e.g., a detailed geomorphic analysis).</t>
        </r>
      </text>
    </comment>
    <comment ref="B155" authorId="1" shapeId="0" xr:uid="{00000000-0006-0000-0100-000005000000}">
      <text>
        <r>
          <rPr>
            <sz val="8"/>
            <color indexed="81"/>
            <rFont val="Tahoma"/>
            <family val="2"/>
          </rPr>
          <t>Loads from livestock are based on loading rates per animal (See the Defaults Tab to adjust), and number of animals (entered in blue boxes below).</t>
        </r>
      </text>
    </comment>
    <comment ref="B164" authorId="1" shapeId="0" xr:uid="{00000000-0006-0000-0100-000006000000}">
      <text>
        <r>
          <rPr>
            <sz val="8"/>
            <color indexed="81"/>
            <rFont val="Tahoma"/>
            <family val="2"/>
          </rPr>
          <t>Loads from marinas only include waste from Marine Sanitation Devices (MSD).  Data below are used to estimate number of boats, which are then multiplied by sewage use factors in the defaults tab;</t>
        </r>
      </text>
    </comment>
    <comment ref="B169" authorId="1" shapeId="0" xr:uid="{00000000-0006-0000-0100-000007000000}">
      <text>
        <r>
          <rPr>
            <sz val="8"/>
            <color indexed="81"/>
            <rFont val="Tahoma"/>
            <family val="2"/>
          </rPr>
          <t>Loads from road sanding are based on total sand application (available from public works or other records) and multiplied by delivery ratios in the Defaults Tab.</t>
        </r>
      </text>
    </comment>
    <comment ref="B174" authorId="1" shapeId="0" xr:uid="{00000000-0006-0000-0100-000008000000}">
      <text>
        <r>
          <rPr>
            <sz val="8"/>
            <color indexed="81"/>
            <rFont val="Tahoma"/>
            <family val="2"/>
          </rPr>
          <t xml:space="preserve">Loads from nonpoint stormwater discharges are calculated by multiplying long-term flow and concentration data.  These data are available from DMR reports submitted by NPDES dischargers.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SPaul</author>
  </authors>
  <commentList>
    <comment ref="B22" authorId="0" shapeId="0" xr:uid="{00000000-0006-0000-0200-000001000000}">
      <text>
        <r>
          <rPr>
            <sz val="8"/>
            <color indexed="81"/>
            <rFont val="Tahoma"/>
            <family val="2"/>
          </rPr>
          <t xml:space="preserve">Turf management is initially calculated with a series of assumptions regarding fertilizer type, lawn area (calculated from land use) and fertilizer rate (calculated based on other watershed factors).  
The blue boxes help to adjust fertilizer application rate and also affect runoff volumes from turf.  However, calculated values for residential turf area, fertilizer application rate, and fertilizer type can also be overridden by filling in yellow boxes adjacent to the grey ones.  
</t>
        </r>
      </text>
    </comment>
    <comment ref="B44" authorId="0" shapeId="0" xr:uid="{00000000-0006-0000-0200-000002000000}">
      <text>
        <r>
          <rPr>
            <sz val="8"/>
            <color indexed="81"/>
            <rFont val="Tahoma"/>
            <family val="2"/>
          </rPr>
          <t>Loads from non-residential turf are scaled based on the data provided for residential turf. For each turf type, select a management type in the blue boxes.</t>
        </r>
      </text>
    </comment>
    <comment ref="B52" authorId="0" shapeId="0" xr:uid="{00000000-0006-0000-0200-000003000000}">
      <text>
        <r>
          <rPr>
            <sz val="8"/>
            <color indexed="81"/>
            <rFont val="Tahoma"/>
            <family val="2"/>
          </rPr>
          <t>The effectiveness of pet waste management programs is estimated based on data regarding the number of total dwelling units and the effectiveness of the education program (guidance for numbers provided in pop-up box below).  Assumptions regarding number of animals, pet waste characteristics, and pollutant delivery are included in the Defaults tab and can be modified there if desired.</t>
        </r>
      </text>
    </comment>
    <comment ref="B59" authorId="0" shapeId="0" xr:uid="{00000000-0006-0000-0200-000004000000}">
      <text>
        <r>
          <rPr>
            <sz val="8"/>
            <color indexed="81"/>
            <rFont val="Tahoma"/>
            <family val="2"/>
          </rPr>
          <t>In the blue boxes below, enter the fraction of construction sites that are required to implement ESC measures, as well as a factor to account for the installation and maintenance of ESC practices (guidance will appear). Default efficiency can be modified in the "Defaults" tab.</t>
        </r>
      </text>
    </comment>
    <comment ref="B63" authorId="0" shapeId="0" xr:uid="{00000000-0006-0000-0200-000005000000}">
      <text>
        <r>
          <rPr>
            <sz val="8"/>
            <color indexed="81"/>
            <rFont val="Tahoma"/>
            <family val="2"/>
          </rPr>
          <t>Enter the street area swept for each roadway-sweeper type combination in  the blue boxes below.
Also enter a "technique discount" that accounts for the fraction of roadway covered by sweepers (pop-up guidance appears in the box).
Sweeper efficiencies are included on the "Defaults" tab.</t>
        </r>
      </text>
    </comment>
    <comment ref="B73" authorId="0" shapeId="0" xr:uid="{00000000-0006-0000-0200-000006000000}">
      <text>
        <r>
          <rPr>
            <sz val="8"/>
            <color indexed="81"/>
            <rFont val="Tahoma"/>
            <family val="2"/>
          </rPr>
          <t>Enter the total area and impervious area treated by each practice, as well as discount factors to account for capture, design and maintenance (guidance provided in pop-up boxes).  
In the "defaults" tab, you may edit the default efficiencies, and may also enter new practices.</t>
        </r>
      </text>
    </comment>
    <comment ref="B100" authorId="0" shapeId="0" xr:uid="{00000000-0006-0000-0200-000007000000}">
      <text>
        <r>
          <rPr>
            <sz val="8"/>
            <color indexed="81"/>
            <rFont val="Tahoma"/>
            <family val="2"/>
          </rPr>
          <t>In the blue boxes below, enter the length and width of stream buffer segments, as well as a maintenance factor (guidance in the box).
Efficiencies are derived from the efficiencies for "Sheetflow to Open Space" row on the "Defaults" tab.
Note that this practice applies to urban riparian buffers, and does not calculate the benefits of agricultural buffers.</t>
        </r>
      </text>
    </comment>
    <comment ref="B106" authorId="0" shapeId="0" xr:uid="{00000000-0006-0000-0200-000008000000}">
      <text>
        <r>
          <rPr>
            <sz val="8"/>
            <color indexed="81"/>
            <rFont val="Tahoma"/>
            <family val="2"/>
          </rPr>
          <t>In the blue boxes below, enter the area captured by catch basins that are cleaned on a monthly or semi-annual basis.  Also,  enter a discount factor that accounts for disposal methods.  Associated efficiencies are on the Defaults tab.</t>
        </r>
      </text>
    </comment>
    <comment ref="B112" authorId="0" shapeId="0" xr:uid="{00000000-0006-0000-0200-000009000000}">
      <text>
        <r>
          <rPr>
            <sz val="8"/>
            <color indexed="81"/>
            <rFont val="Tahoma"/>
            <family val="2"/>
          </rPr>
          <t xml:space="preserve">This practice determines the benefit of installing pump-out stations at marinas.  Enter the number of stations, number of boats served per station, and fraction of boats willing to use the stations.
The total number of berths is derived from the number entered in the "Sources" sheet under "Marinas."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SPaul</author>
    <author>Deb Caraco</author>
    <author>Anne Kitchell</author>
  </authors>
  <commentList>
    <comment ref="B19" authorId="0" shapeId="0" xr:uid="{00000000-0006-0000-0300-000001000000}">
      <text>
        <r>
          <rPr>
            <sz val="8"/>
            <color indexed="81"/>
            <rFont val="Tahoma"/>
            <family val="2"/>
          </rPr>
          <t>Residential lawn care education can be entered in one of two ways.  One option is to enter data regarding the goals of the program, as well as an "Awareness Factor" (based on the effectiveness of the media used to spread the message).  
These data combine with data provided for "Turf Management Practices," on the "Existing Practices" tab, and  "Residential Lawn Care Education" default data on the "Defaults" tab(i.e., fraction of citizens willing to implement a particular program) to result in modified values for turf area, added forest area, Fertilizer Application, and fertilizer mix in the grey cells in the "Resulting Turf Condition and Management Practices - Residential" table, below.
Alternatively, you may directly enter values in the yellow cells adjacent to the grey ones.
Model defaults for fertilizer composition and loss rates are included on the "Turf Management" section of the "Defaults" tab and can be modified there.</t>
        </r>
      </text>
    </comment>
    <comment ref="B45" authorId="0" shapeId="0" xr:uid="{00000000-0006-0000-0300-000002000000}">
      <text>
        <r>
          <rPr>
            <sz val="8"/>
            <color indexed="81"/>
            <rFont val="Tahoma"/>
            <family val="2"/>
          </rPr>
          <t>The data entered on this sheet serve simply as an update to values entered on the "Existing Practices" sheet.  The grey values in the "Baseline Conditions" box serve as a reference to illustrate what is currently entered for the existing conditions.
Default data for this practice in the "Defaults" tab serve for both the existing and future practices.</t>
        </r>
      </text>
    </comment>
    <comment ref="B52" authorId="0" shapeId="0" xr:uid="{00000000-0006-0000-0300-000003000000}">
      <text>
        <r>
          <rPr>
            <sz val="8"/>
            <color indexed="81"/>
            <rFont val="Tahoma"/>
            <family val="2"/>
          </rPr>
          <t>The data entered on this sheet serve simply as an update to values entered on the "Existing Practices" sheet.  The grey values in the "Baseline Conditions" box serve as a reference to illustrate what is currently entered for the existing conditions.
Default data for this practice in the "Defaults" tab serve for both the existing and future practices.</t>
        </r>
      </text>
    </comment>
    <comment ref="B57" authorId="1" shapeId="0" xr:uid="{00000000-0006-0000-0300-000004000000}">
      <text>
        <r>
          <rPr>
            <sz val="9"/>
            <color indexed="81"/>
            <rFont val="Tahoma"/>
            <family val="2"/>
          </rPr>
          <t>The data entered for this practice on this sheet serve simply as an update to values entered on the "Existing Practices" sheet.  The values in the grey "Baseline Conditions" boxes serve as a reference to illustrate what is currently entered for the existing conditions.
Default data for this practice in the "Defaults" tab serve for both the existing and future practices.</t>
        </r>
      </text>
    </comment>
    <comment ref="B67" authorId="0" shapeId="0" xr:uid="{00000000-0006-0000-0300-000005000000}">
      <text>
        <r>
          <rPr>
            <sz val="8"/>
            <color indexed="81"/>
            <rFont val="Tahoma"/>
            <family val="2"/>
          </rPr>
          <t xml:space="preserve">Impervious Cover Disconnection is a "Future Only" practice, with required data on this sheet being the fraction of residential land where the practice can be applied and the number of people reached by educational material.  
Additional default data are also included in the "Defaults" tab, and can be changed there. </t>
        </r>
      </text>
    </comment>
    <comment ref="B73" authorId="1" shapeId="0" xr:uid="{00000000-0006-0000-0300-000006000000}">
      <text>
        <r>
          <rPr>
            <sz val="9"/>
            <color indexed="81"/>
            <rFont val="Tahoma"/>
            <family val="2"/>
          </rPr>
          <t xml:space="preserve">The data entered for this practice on this sheet serve simply as an update to values entered on the "Existing Practices" sheet.  The values in the grey "Baseline Conditions" boxes serve as a reference to illustrate what is currently entered for the existing conditions.  Note that, since there are several columns for this practice, you may need to scroll over to see all of the data for each buffer.
Default data for this practice in the "Defaults" tab serve for both the existing and future practices.
</t>
        </r>
      </text>
    </comment>
    <comment ref="B79" authorId="0" shapeId="0" xr:uid="{00000000-0006-0000-0300-000007000000}">
      <text>
        <r>
          <rPr>
            <sz val="8"/>
            <color indexed="81"/>
            <rFont val="Tahoma"/>
            <family val="2"/>
          </rPr>
          <t>The data entered for this practice on this sheet serve simply as an update to values entered on the "Existing Practices" sheet.  The values in the grey "Baseline Conditions" boxes serve as a reference to illustrate what is currently entered for the existing conditions.
Default data for this practice in the "Defaults" tab serve for both the existing and future practices.</t>
        </r>
      </text>
    </comment>
    <comment ref="B86" authorId="1" shapeId="0" xr:uid="{00000000-0006-0000-0300-000008000000}">
      <text>
        <r>
          <rPr>
            <sz val="9"/>
            <color indexed="81"/>
            <rFont val="Tahoma"/>
            <family val="2"/>
          </rPr>
          <t>On this sheet, the number of marina pumpouts can be changed from the baseline value in the grey sheet.  Additional data describing these pump-outs needs to be filled out on the "Existing Conditions" sheet to ensure that they are adequately characterized.</t>
        </r>
      </text>
    </comment>
    <comment ref="B92" authorId="0" shapeId="0" xr:uid="{00000000-0006-0000-0300-000009000000}">
      <text>
        <r>
          <rPr>
            <sz val="8"/>
            <color indexed="81"/>
            <rFont val="Tahoma"/>
            <family val="2"/>
          </rPr>
          <t>This practice is designed for conversion of blighted or abandoned urban land to other uses, such as forest or rural land.  In order to model the benefits of this practice, select the land to be converted from the drop down boxes below, and select the area of that urban land use to be converted.  Next, select the land use that this will be converted to, and the number of these acres to be created.  
Note that projects that only reduce impervious or turf cover are better reflected by the "Redevelopment with Improvements" practice below.</t>
        </r>
      </text>
    </comment>
    <comment ref="B110" authorId="0" shapeId="0" xr:uid="{00000000-0006-0000-0300-00000A000000}">
      <text>
        <r>
          <rPr>
            <sz val="8"/>
            <color indexed="81"/>
            <rFont val="Tahoma"/>
            <family val="2"/>
          </rPr>
          <t>This program reflects either redevelopment of urban land with impervious cover or turf reduction, or other projects that reduce impervious cover or turf in the landscape.  Enter the land area impacted by the program, as well as the % impervious and % turf reduction in the blue boxes below.</t>
        </r>
      </text>
    </comment>
    <comment ref="B115" authorId="1" shapeId="0" xr:uid="{00000000-0006-0000-0300-00000B000000}">
      <text>
        <r>
          <rPr>
            <sz val="9"/>
            <color indexed="81"/>
            <rFont val="Tahoma"/>
            <family val="2"/>
          </rPr>
          <t>The entry form for stormwater retrofits allows the user to enter many pieces of information about stormwater retrofit practices.  You may want to zoom out to see the entire form, and you may be need to scroll to the right to see the entire form.  More complete directions are in the text box to the right and in pop-up boxes below.</t>
        </r>
      </text>
    </comment>
    <comment ref="E118" authorId="1" shapeId="0" xr:uid="{00000000-0006-0000-0300-00000C000000}">
      <text>
        <r>
          <rPr>
            <sz val="9"/>
            <color indexed="81"/>
            <rFont val="Tahoma"/>
            <family val="2"/>
          </rPr>
          <t>Select the technique for entering WQv at the left.  If you choose to enter a fraction of the WQv, enter the percentage in this box.    You may also enter different WQv values for each practice toward the right side of the larger table below.</t>
        </r>
      </text>
    </comment>
    <comment ref="B120" authorId="1" shapeId="0" xr:uid="{00000000-0006-0000-0300-00000D000000}">
      <text>
        <r>
          <rPr>
            <sz val="9"/>
            <color indexed="81"/>
            <rFont val="Tahoma"/>
            <family val="2"/>
          </rPr>
          <t>In the light blue boxes below pull down the menu to select the method for entering the Design and Maintenance Discount Factors.  
If you wish to use the same values for all practices, enter it in the boxes at the right.  Otherwise, enter a different value for each practice at the right of the tables below.</t>
        </r>
      </text>
    </comment>
    <comment ref="B124" authorId="1" shapeId="0" xr:uid="{00000000-0006-0000-0300-00000E000000}">
      <text>
        <r>
          <rPr>
            <sz val="9"/>
            <color indexed="81"/>
            <rFont val="Tahoma"/>
            <family val="2"/>
          </rPr>
          <t>In this table enter data for each practice by filling out values in the blue cells to the right, with one row of data for each practice. 
Select the practice type from the pull-down menu in each box.  If you would like to define a new practice, go to the "defaults" tab and enter data for a new practice in the "User Defined" column. 
If this retrofit practice is a retrofit of an existing practice (e.g., conversion of a dry pond to a wet pond, please select "yes" under the column "Is this a retrofit of an Existing Facility?" and select the practice type from the pull-down menu.</t>
        </r>
      </text>
    </comment>
    <comment ref="K126" authorId="2" shapeId="0" xr:uid="{00000000-0006-0000-0300-00000F000000}">
      <text>
        <r>
          <rPr>
            <sz val="8"/>
            <color indexed="81"/>
            <rFont val="Tahoma"/>
            <family val="2"/>
          </rPr>
          <t xml:space="preserve">
Specific, Legally Binding Standards           1.2
Specific Standards, not Legally Binding     1.0
Less specific Standards, legally binding      1.0
No Standards                                             0.8</t>
        </r>
      </text>
    </comment>
    <comment ref="L126" authorId="2" shapeId="0" xr:uid="{00000000-0006-0000-0300-000010000000}">
      <text>
        <r>
          <rPr>
            <b/>
            <sz val="8"/>
            <color indexed="81"/>
            <rFont val="Tahoma"/>
            <family val="2"/>
          </rPr>
          <t xml:space="preserve">Maintenance Discount:
</t>
        </r>
        <r>
          <rPr>
            <sz val="8"/>
            <color indexed="81"/>
            <rFont val="Tahoma"/>
            <family val="2"/>
          </rPr>
          <t>Factor to Account for ongoing maintenance:
Regular maintenance specified and enforced:  90%
Maintenance Specified but poorly enforced:     60%
No Maintenance Guidance:                                50%</t>
        </r>
      </text>
    </comment>
    <comment ref="B164" authorId="1" shapeId="0" xr:uid="{00000000-0006-0000-0300-000011000000}">
      <text>
        <r>
          <rPr>
            <sz val="9"/>
            <color indexed="81"/>
            <rFont val="Tahoma"/>
            <family val="2"/>
          </rPr>
          <t xml:space="preserve"> The table below summarizes the total area captured and pollutant removal benefit of the retrofits identified above e.</t>
        </r>
      </text>
    </comment>
    <comment ref="B190" authorId="0" shapeId="0" xr:uid="{00000000-0006-0000-0300-000012000000}">
      <text>
        <r>
          <rPr>
            <sz val="8"/>
            <color indexed="81"/>
            <rFont val="Tahoma"/>
            <family val="2"/>
          </rPr>
          <t>Two options area available to assess channel protection. In the first, the channel erosion calculated in the "Sources" tab is adjusted proportionally based on the fraction of stream miles stabilized, and a factor (%) to account for controlling flow fro small storms.
In the second option, individual stream restoration practices are entered, including information regarding the length of stream restored and the pollutant removal rate in lb/ft for TN, TP and TSS. 
First select the option in the pull-down box below (or no channel protection), then fill out the blue boxes associated with the option selected.</t>
        </r>
      </text>
    </comment>
    <comment ref="B226" authorId="0" shapeId="0" xr:uid="{00000000-0006-0000-0300-000013000000}">
      <text>
        <r>
          <rPr>
            <sz val="8"/>
            <color indexed="81"/>
            <rFont val="Tahoma"/>
            <family val="2"/>
          </rPr>
          <t>Septic system education reduces the load from septic systems primarily by reducing failure rates.  For this practice, enter the fraction of people reached by the education message, as well as the fraction willing to implement measures needed to improve septic system performance in the blue boxes below.</t>
        </r>
      </text>
    </comment>
    <comment ref="B232" authorId="0" shapeId="0" xr:uid="{00000000-0006-0000-0300-000014000000}">
      <text>
        <r>
          <rPr>
            <sz val="8"/>
            <color indexed="81"/>
            <rFont val="Tahoma"/>
            <family val="2"/>
          </rPr>
          <t>For this practice, the number of systems repaired is calculated as the product of the fraction of systems inspected and the percent of those individuals willing to make repairs.</t>
        </r>
      </text>
    </comment>
    <comment ref="B239" authorId="0" shapeId="0" xr:uid="{00000000-0006-0000-0300-000015000000}">
      <text>
        <r>
          <rPr>
            <sz val="8"/>
            <color indexed="81"/>
            <rFont val="Tahoma"/>
            <family val="2"/>
          </rPr>
          <t>In this practice, failing systems are upgraded to a different technology.  Select the fraction inspected and willing to repair, and then select the system to be used in the pull-down box below.</t>
        </r>
      </text>
    </comment>
    <comment ref="B247" authorId="0" shapeId="0" xr:uid="{00000000-0006-0000-0300-000016000000}">
      <text>
        <r>
          <rPr>
            <sz val="8"/>
            <color indexed="81"/>
            <rFont val="Tahoma"/>
            <family val="2"/>
          </rPr>
          <t>In this practice, septic systems are converted to sewer, and treated with the WWTP efficiencies identified in the "Sources" tab under "General Sewage Data."  
Also record the fraction of the converted systems that are failing or within 100' of the waterway.  When entering these data, please do not exceed the maximum possible percent identified in the adjacent cell.</t>
        </r>
      </text>
    </comment>
    <comment ref="B254" authorId="0" shapeId="0" xr:uid="{00000000-0006-0000-0300-000017000000}">
      <text>
        <r>
          <rPr>
            <sz val="8"/>
            <color indexed="81"/>
            <rFont val="Tahoma"/>
            <family val="2"/>
          </rPr>
          <t>For this practice, summarize the pollutant load reduction at each point source (e.g., improved WWTP efficiency).  Note that the grey values at the top of the table represent the new loads from converting septic systems to sanitary sewer.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Deb Caraco</author>
    <author>SPaul</author>
  </authors>
  <commentList>
    <comment ref="B5" authorId="0" shapeId="0" xr:uid="{00000000-0006-0000-0400-000001000000}">
      <text>
        <r>
          <rPr>
            <sz val="9"/>
            <color indexed="81"/>
            <rFont val="Tahoma"/>
            <family val="2"/>
          </rPr>
          <t>In the cells in this table, enter the acres lost or gained in each land use category.  Use negative numbers to indicate that land in a category is lost.  The total should be zero.
If future development will include a land use that does not exist in the current condition,  go to the "Defaults" tab and enter new land uses in the "Primary Sources" table.</t>
        </r>
      </text>
    </comment>
    <comment ref="B54" authorId="0" shapeId="0" xr:uid="{00000000-0006-0000-0400-000002000000}">
      <text>
        <r>
          <rPr>
            <sz val="9"/>
            <color indexed="81"/>
            <rFont val="Tahoma"/>
            <family val="2"/>
          </rPr>
          <t xml:space="preserve">In this section, describe the types of programs in place to control stormwater from new development.  By default, the Discount Factors are the same as those described on the "Existing Practices" tab, but can be overridden in the blue cells.
Next, select the type of program in place from the drop-down menu under "Program Option."  For options 1 and 2, you also need to enter the targets (% removal or loading rate).
Finally, select whether or not the stormwater regulations require controls for small storms to prevent channel erosion.
</t>
        </r>
      </text>
    </comment>
    <comment ref="B79" authorId="0" shapeId="0" xr:uid="{00000000-0006-0000-0400-000003000000}">
      <text>
        <r>
          <rPr>
            <sz val="9"/>
            <color indexed="81"/>
            <rFont val="Tahoma"/>
            <family val="2"/>
          </rPr>
          <t>This section allows you to enter data to predict additional loads from sanitary waste resulting from new development, including OSDSs, SSOs, CSOs, Illicit Connections and Wastewater Treatment Plants.  More detailed information is provided in mouse-over guidance boxes for each source.</t>
        </r>
      </text>
    </comment>
    <comment ref="B80" authorId="0" shapeId="0" xr:uid="{00000000-0006-0000-0400-000004000000}">
      <text>
        <r>
          <rPr>
            <sz val="9"/>
            <color indexed="81"/>
            <rFont val="Tahoma"/>
            <family val="2"/>
          </rPr>
          <t>For this source, enter the number of new households served by OSDSs.  By default, the failure rate is the same as in the existing conditions (shown in the grey box), but this can be overridden by entering a new value in the adjacent yellow box.  Finally, select how the efficiency will compare to the efficiency of existing systems.</t>
        </r>
      </text>
    </comment>
    <comment ref="B91" authorId="0" shapeId="0" xr:uid="{00000000-0006-0000-0400-000005000000}">
      <text>
        <r>
          <rPr>
            <sz val="9"/>
            <color indexed="81"/>
            <rFont val="Tahoma"/>
            <family val="2"/>
          </rPr>
          <t>SSOs are predicted based on the volume of each SSO and chemical characteristics defined on the "Defaults" tab.  In this section, enter the miles of sewer constructed.  By default, this is multiplied by the number of SSOs/mile in grey box, but this value can be overridden in the yellow box to its right.</t>
        </r>
      </text>
    </comment>
    <comment ref="B98" authorId="0" shapeId="0" xr:uid="{00000000-0006-0000-0400-000006000000}">
      <text>
        <r>
          <rPr>
            <sz val="9"/>
            <color indexed="81"/>
            <rFont val="Tahoma"/>
            <family val="2"/>
          </rPr>
          <t>CSOs are calculated based on the amount of impervious cover added to the CSO system.  To calculate the value, enter the % of new development served by CSO in the blue box below.</t>
        </r>
      </text>
    </comment>
    <comment ref="B103" authorId="0" shapeId="0" xr:uid="{00000000-0006-0000-0400-000007000000}">
      <text>
        <r>
          <rPr>
            <sz val="9"/>
            <color indexed="81"/>
            <rFont val="Tahoma"/>
            <family val="2"/>
          </rPr>
          <t xml:space="preserve">In this box, enter the % of new development where cross connections are anticipated to occur.  </t>
        </r>
      </text>
    </comment>
    <comment ref="B108" authorId="0" shapeId="0" xr:uid="{00000000-0006-0000-0400-000008000000}">
      <text>
        <r>
          <rPr>
            <sz val="9"/>
            <color indexed="81"/>
            <rFont val="Tahoma"/>
            <family val="2"/>
          </rPr>
          <t>This section calculates the load from treated wastewater.  Enter the number of households served by WWTPs in the blue box below.  By default, this value will be multiplied by the wastewater characteristics identified in the "Sources" tab, and by efficiencies in the "Defaults" tab.  However, you may override either the efficiencies or the total annual load for each pollutant.</t>
        </r>
      </text>
    </comment>
    <comment ref="B118" authorId="1" shapeId="0" xr:uid="{00000000-0006-0000-0400-000009000000}">
      <text>
        <r>
          <rPr>
            <sz val="10"/>
            <rFont val="Arial"/>
            <family val="2"/>
          </rPr>
          <t>This section accounts for the load from active construction (acres should be entered in the table at the top of this page).  By default, the uncontrolled load from construction sites will be multiplied by the program efficiencies and Discount Factors in the grey cells.  However, these values can be overridden by entering new values in the corresponding yellow cells.  These values will apply for future development only.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Kitchell</author>
    <author>Deb Caraco</author>
  </authors>
  <commentList>
    <comment ref="H310" authorId="0" shapeId="0" xr:uid="{00000000-0006-0000-0800-000001000000}">
      <text>
        <r>
          <rPr>
            <b/>
            <sz val="10"/>
            <color indexed="81"/>
            <rFont val="Tahoma"/>
            <family val="2"/>
          </rPr>
          <t>Treatability:</t>
        </r>
        <r>
          <rPr>
            <sz val="10"/>
            <color indexed="81"/>
            <rFont val="Tahoma"/>
            <family val="2"/>
          </rPr>
          <t xml:space="preserve">
Fraction of impervious cover captured by stormwater treatment practices.</t>
        </r>
      </text>
    </comment>
    <comment ref="B347" authorId="1" shapeId="0" xr:uid="{00000000-0006-0000-0800-000002000000}">
      <text>
        <r>
          <rPr>
            <b/>
            <sz val="8"/>
            <color indexed="81"/>
            <rFont val="Tahoma"/>
            <family val="2"/>
          </rPr>
          <t>Stormwater Retrofits Are Not Included in the Existing Management Practices.</t>
        </r>
      </text>
    </comment>
  </commentList>
</comments>
</file>

<file path=xl/sharedStrings.xml><?xml version="1.0" encoding="utf-8"?>
<sst xmlns="http://schemas.openxmlformats.org/spreadsheetml/2006/main" count="1604" uniqueCount="759">
  <si>
    <t>Watershed</t>
  </si>
  <si>
    <t>PRIMARY SOURCES - Land Use</t>
  </si>
  <si>
    <t>Annual Load</t>
  </si>
  <si>
    <t>Annual Runoff Volume</t>
  </si>
  <si>
    <t>Concentrations</t>
  </si>
  <si>
    <t>Annual Loading Rates</t>
  </si>
  <si>
    <t xml:space="preserve">Area </t>
  </si>
  <si>
    <t>Turf</t>
  </si>
  <si>
    <t>TN</t>
  </si>
  <si>
    <t>TP</t>
  </si>
  <si>
    <t>TSS</t>
  </si>
  <si>
    <t>FC</t>
  </si>
  <si>
    <t>Runoff</t>
  </si>
  <si>
    <t>(Acres)</t>
  </si>
  <si>
    <t>(mg/l)</t>
  </si>
  <si>
    <t>(MPN/100 ml)</t>
  </si>
  <si>
    <t>(lb/acre)</t>
  </si>
  <si>
    <t>(lbs/acre)</t>
  </si>
  <si>
    <t>(# billion/acre)</t>
  </si>
  <si>
    <t>(in/year)</t>
  </si>
  <si>
    <t>(lb/year)</t>
  </si>
  <si>
    <t>(lbs/year)</t>
  </si>
  <si>
    <t>(# billion/year)</t>
  </si>
  <si>
    <t>(ac-inches)</t>
  </si>
  <si>
    <t>(acre-feet)</t>
  </si>
  <si>
    <t>Detailed Description</t>
  </si>
  <si>
    <t>Residential</t>
  </si>
  <si>
    <t>LDR (&lt;1du/acre)</t>
  </si>
  <si>
    <t>MDR (1-4 du/acre)</t>
  </si>
  <si>
    <t>HDR (&gt;4 du/acre)</t>
  </si>
  <si>
    <t>Multifamily</t>
  </si>
  <si>
    <t>Commercial</t>
  </si>
  <si>
    <t>Roadway</t>
  </si>
  <si>
    <t>Industrial</t>
  </si>
  <si>
    <t>Forest</t>
  </si>
  <si>
    <t>Rural</t>
  </si>
  <si>
    <t>Open Water</t>
  </si>
  <si>
    <t>Active Construction</t>
  </si>
  <si>
    <t>Total</t>
  </si>
  <si>
    <t>Total Acres</t>
  </si>
  <si>
    <t>Stormwater Load</t>
  </si>
  <si>
    <t>Non-Stormwater Load</t>
  </si>
  <si>
    <t>Partitioning Coefficients for Rural and Forest Land</t>
  </si>
  <si>
    <t>Pollutant</t>
  </si>
  <si>
    <t>Fraction as Storm Load</t>
  </si>
  <si>
    <t>Watershed Data</t>
  </si>
  <si>
    <t>Annual Rainfall (inches)</t>
  </si>
  <si>
    <t>Watershed Area (acres)</t>
  </si>
  <si>
    <t>Stream Length (miles)</t>
  </si>
  <si>
    <t>Soils Information</t>
  </si>
  <si>
    <t>Soil Fraction(%)</t>
  </si>
  <si>
    <t>Runoff Coefficients</t>
  </si>
  <si>
    <t>Land-Use Specific Runoff Coefficients</t>
  </si>
  <si>
    <t>Impervious</t>
  </si>
  <si>
    <t>HYDROLOGIC SOIL GROUP</t>
  </si>
  <si>
    <t>A Soils</t>
  </si>
  <si>
    <t>B Soils</t>
  </si>
  <si>
    <t>C Soils</t>
  </si>
  <si>
    <t>D Soils</t>
  </si>
  <si>
    <t>DEPTH TO GROUNDWATER</t>
  </si>
  <si>
    <t>&lt;3 Feet</t>
  </si>
  <si>
    <t>3-5 Feet</t>
  </si>
  <si>
    <t>&gt;5 Feet</t>
  </si>
  <si>
    <t>Bacteria</t>
  </si>
  <si>
    <t>N Filtering</t>
  </si>
  <si>
    <t>P Filtering</t>
  </si>
  <si>
    <t>TSS Filtering</t>
  </si>
  <si>
    <t>Bacteria Filtering</t>
  </si>
  <si>
    <t>SECONDARY SOURCES</t>
  </si>
  <si>
    <t>General Sewage Use Data</t>
  </si>
  <si>
    <t>Dwelling Units</t>
  </si>
  <si>
    <t>Water Use (gpcd)</t>
  </si>
  <si>
    <t>Wastewater Characteristics</t>
  </si>
  <si>
    <t>TN (mg/l)</t>
  </si>
  <si>
    <t>TP (mg/l)</t>
  </si>
  <si>
    <t>TSS (mg/l)</t>
  </si>
  <si>
    <t>FC (MPN/100 ml)</t>
  </si>
  <si>
    <t>Nutrient Concentration in Stream Channels</t>
  </si>
  <si>
    <t>Concentration</t>
  </si>
  <si>
    <t>Enrichment Factor</t>
  </si>
  <si>
    <t>Soil P(%)</t>
  </si>
  <si>
    <t>Soil TN (%)</t>
  </si>
  <si>
    <t>On-Site Sewage Disposal Systems</t>
  </si>
  <si>
    <t>Unsewered Dwelling Units(% of total)</t>
  </si>
  <si>
    <t>Failure Rates</t>
  </si>
  <si>
    <t>Failure:</t>
  </si>
  <si>
    <t>Default is 10%</t>
  </si>
  <si>
    <t>% of Septic Systems &lt;100' to waterway</t>
  </si>
  <si>
    <t>Good Inspection:  -5%</t>
  </si>
  <si>
    <t>Normal</t>
  </si>
  <si>
    <t>Adjacent to Waterway</t>
  </si>
  <si>
    <t>Bad Inspection:  +10%</t>
  </si>
  <si>
    <t>Soils</t>
  </si>
  <si>
    <t>Clay/Mixed Soils</t>
  </si>
  <si>
    <t>Bacteria decay</t>
  </si>
  <si>
    <t>High GW</t>
  </si>
  <si>
    <t>+5%</t>
  </si>
  <si>
    <t>Delivery ratio</t>
  </si>
  <si>
    <t>High Density</t>
  </si>
  <si>
    <t>Bacteria (Billions)</t>
  </si>
  <si>
    <t>Untreated Sewage Delivered to Septic Systems</t>
  </si>
  <si>
    <t>% of Systems</t>
  </si>
  <si>
    <t>TN Efficiency</t>
  </si>
  <si>
    <t>TP Efficiency</t>
  </si>
  <si>
    <t>TSS Efficiency</t>
  </si>
  <si>
    <t>Bacteria Log Reduction</t>
  </si>
  <si>
    <t>Conventional</t>
  </si>
  <si>
    <t>Intermittent Sand Filter</t>
  </si>
  <si>
    <t>Recirculating Sand Filter</t>
  </si>
  <si>
    <t>Water Separation System</t>
  </si>
  <si>
    <t>Other</t>
  </si>
  <si>
    <t>Combined Efficiency</t>
  </si>
  <si>
    <t>Adjusted Efficiency (density)</t>
  </si>
  <si>
    <t>Discount Efficiency (Take 1/3 off, or 1 log) for density &gt;1/acre</t>
  </si>
  <si>
    <t>Current Septic System Management</t>
  </si>
  <si>
    <t>Medium.  Inspection at installation, education to encourage ongoing maintenance</t>
  </si>
  <si>
    <t>Typical Separation from Groundwater</t>
  </si>
  <si>
    <t>Density  (#/acre)</t>
  </si>
  <si>
    <t>&lt;1/acre</t>
  </si>
  <si>
    <t xml:space="preserve">For TN, </t>
  </si>
  <si>
    <t>For TP</t>
  </si>
  <si>
    <t>For TSS</t>
  </si>
  <si>
    <t>For bacteria</t>
  </si>
  <si>
    <t>0% for &lt;3'</t>
  </si>
  <si>
    <t>50% for &lt;3'</t>
  </si>
  <si>
    <t>100%, no discounts</t>
  </si>
  <si>
    <t>10% for 3-5'</t>
  </si>
  <si>
    <t>80% for 3-5'</t>
  </si>
  <si>
    <t>100% otherwise</t>
  </si>
  <si>
    <t>Removal by soil below the leach field</t>
  </si>
  <si>
    <t>20% for&gt;5</t>
  </si>
  <si>
    <t>100% for &gt;5'</t>
  </si>
  <si>
    <t>50% discount for sandy soils</t>
  </si>
  <si>
    <t>Load to Surface</t>
  </si>
  <si>
    <t>Load to Groundwater</t>
  </si>
  <si>
    <t>For non-failing systems, apply efficiency, than filtering below the leach field</t>
  </si>
  <si>
    <t>Sandy</t>
  </si>
  <si>
    <t>Low.  No inspection at installation, no incentives or programs for ongoing maintenance.</t>
  </si>
  <si>
    <t>1-2/acre</t>
  </si>
  <si>
    <t>&gt;2/acre</t>
  </si>
  <si>
    <t>High.  Inspection at installation, ongoing inspection, incentives to correct failing systems.</t>
  </si>
  <si>
    <t>SSOs</t>
  </si>
  <si>
    <t>Miles of Sanitary Sewer</t>
  </si>
  <si>
    <t>Overflows/1,000 Miles of Sewer</t>
  </si>
  <si>
    <t>Fraction of Load as Storm Flow</t>
  </si>
  <si>
    <t>Volume per Overflow (gallons)</t>
  </si>
  <si>
    <t>CSOs</t>
  </si>
  <si>
    <t>Median Storm Event (inches)</t>
  </si>
  <si>
    <t>Sewershed Area (acres)</t>
  </si>
  <si>
    <t>Capacity of CS system (rainfall depth in inches)</t>
  </si>
  <si>
    <t>Characteristics of CSOs</t>
  </si>
  <si>
    <t>Illicit Connections</t>
  </si>
  <si>
    <t>Number of Businesses</t>
  </si>
  <si>
    <t>Wash Water Flow (gpd)</t>
  </si>
  <si>
    <t>Total Flow/business (gpd)</t>
  </si>
  <si>
    <t>Wash Water Concentrations</t>
  </si>
  <si>
    <t>Total Flow Concentrations</t>
  </si>
  <si>
    <t>Urban Channel Erosion (Applies only to Stream Reaches in Urban Portions of the Watershed)</t>
  </si>
  <si>
    <t>Method (Select from List)</t>
  </si>
  <si>
    <t>Assessment of Channel Erosion</t>
  </si>
  <si>
    <t xml:space="preserve">Low:  25% of watershed sediment load.  Channels largely armored, or stable. </t>
  </si>
  <si>
    <t>Total Watershed Loading (including Channel Erosion) in tons/year</t>
  </si>
  <si>
    <t>Sediment Load from Channel Erosion (tons/year)</t>
  </si>
  <si>
    <t>Moderate:  50% of watershed sediment load.  Channels show signs of degradation, with some areas of severe channel erosion.</t>
  </si>
  <si>
    <t>Livestock</t>
  </si>
  <si>
    <t>Animals (#)</t>
  </si>
  <si>
    <t>% Exposed to Runoff</t>
  </si>
  <si>
    <t>N (lbs/animal/year)</t>
  </si>
  <si>
    <t>P (lbs/animal/year)</t>
  </si>
  <si>
    <t>Bacteria (billions/animal/year)</t>
  </si>
  <si>
    <t>Dairy Cattle</t>
  </si>
  <si>
    <t>Layers</t>
  </si>
  <si>
    <t>Broilers</t>
  </si>
  <si>
    <t>Turkeys</t>
  </si>
  <si>
    <t>Pigs</t>
  </si>
  <si>
    <t>Delivery Ratios</t>
  </si>
  <si>
    <t>Marinas</t>
  </si>
  <si>
    <t>flow rates (gpcd)</t>
  </si>
  <si>
    <t>individuals per boat</t>
  </si>
  <si>
    <t>Road Sanding</t>
  </si>
  <si>
    <t>Sand Application (lbs/year)</t>
  </si>
  <si>
    <t>Delivery ratio for Closed Section Roads</t>
  </si>
  <si>
    <t>Fraction of Roads that are Open Section</t>
  </si>
  <si>
    <t>Delivery ratio for Open Section Roads</t>
  </si>
  <si>
    <t>Non-Stormwater Point Sources</t>
  </si>
  <si>
    <t>Flow (MGD)</t>
  </si>
  <si>
    <t>N Concentration (mg/l)</t>
  </si>
  <si>
    <t>N Load (lbs/year)</t>
  </si>
  <si>
    <t>P Concentration (mg/l)</t>
  </si>
  <si>
    <t>P Load (lbs/year)</t>
  </si>
  <si>
    <t>TSS Concentration (mg/l)</t>
  </si>
  <si>
    <t>TSS Load (lbs/year)</t>
  </si>
  <si>
    <t>Bacteria Concentration (#/100ml)</t>
  </si>
  <si>
    <t>Bacteria Load (Billion/year)</t>
  </si>
  <si>
    <t>Point Source 1</t>
  </si>
  <si>
    <t>Point Source 2</t>
  </si>
  <si>
    <t>Point Source 3</t>
  </si>
  <si>
    <t>Point Source 4</t>
  </si>
  <si>
    <t>Point Source 5</t>
  </si>
  <si>
    <t>Point Source 6</t>
  </si>
  <si>
    <t>Point Source 7</t>
  </si>
  <si>
    <t>Point Source 8</t>
  </si>
  <si>
    <t>Point Source 9</t>
  </si>
  <si>
    <t>Point Source 10</t>
  </si>
  <si>
    <t>Channel Erosion</t>
  </si>
  <si>
    <t>Hobby Farms/Livestock</t>
  </si>
  <si>
    <t>Turf Condition and Management Practices - Residential</t>
  </si>
  <si>
    <t>Residential  Turf Area</t>
  </si>
  <si>
    <t>Factors that Affect Nutrient Loading</t>
  </si>
  <si>
    <t>Typical # of Applications/Year</t>
  </si>
  <si>
    <t>Baseline (Recommended) Fertilizer Rate (N lb/acre)</t>
  </si>
  <si>
    <t>Estimated Average Fertilizer Application (N lb/acre)</t>
  </si>
  <si>
    <t>Form</t>
  </si>
  <si>
    <t>% of Fertilizer Use (N Application)</t>
  </si>
  <si>
    <t>N</t>
  </si>
  <si>
    <t>P</t>
  </si>
  <si>
    <t>Organic</t>
  </si>
  <si>
    <t>Soluble/Urea</t>
  </si>
  <si>
    <t>Slow Release</t>
  </si>
  <si>
    <t>Phosphorus Free</t>
  </si>
  <si>
    <t>Total Fertilizer Application Rate (Lb/year)</t>
  </si>
  <si>
    <t>Fertilizer Loss</t>
  </si>
  <si>
    <t>Runoff (Lb/year)</t>
  </si>
  <si>
    <t>Leachate (Lb/year)</t>
  </si>
  <si>
    <t>Turf Runoff Coefficient (Modified)</t>
  </si>
  <si>
    <t>Base Surface Runoff Residential Lawn</t>
  </si>
  <si>
    <t>Base Leachate Residential Lawn</t>
  </si>
  <si>
    <t>Total Leachate Residential Lawn</t>
  </si>
  <si>
    <t>Current Estimate</t>
  </si>
  <si>
    <t>Supplemental Surface Load</t>
  </si>
  <si>
    <t>Supplemental Leaching Load</t>
  </si>
  <si>
    <t>Turf Condition and Management Practices - Other</t>
  </si>
  <si>
    <t>Turf Category</t>
  </si>
  <si>
    <t>Area (acres)</t>
  </si>
  <si>
    <t>Management Compared to Residential Turf</t>
  </si>
  <si>
    <t>Same</t>
  </si>
  <si>
    <t>Factor</t>
  </si>
  <si>
    <t>Better management/ nutrient management</t>
  </si>
  <si>
    <t>Loss Table</t>
  </si>
  <si>
    <t xml:space="preserve">Surface </t>
  </si>
  <si>
    <t>Subsurface</t>
  </si>
  <si>
    <t>Loss (% of Applied)</t>
  </si>
  <si>
    <t>Pet Waste Education</t>
  </si>
  <si>
    <t>Program in Place?</t>
  </si>
  <si>
    <t>Fraction of Households with a Dog</t>
  </si>
  <si>
    <t>Waste Production (lbs/dog-day)</t>
  </si>
  <si>
    <t>N Concentration (lb/lb)</t>
  </si>
  <si>
    <t>N Delivery Factor</t>
  </si>
  <si>
    <t>P Concentration (lb/lb)</t>
  </si>
  <si>
    <t>P Delivery Factor</t>
  </si>
  <si>
    <t>Bacteria Concentration(billion/lb)</t>
  </si>
  <si>
    <t>Bacteria Delivery Factor</t>
  </si>
  <si>
    <t>Erosion and Sediment Control</t>
  </si>
  <si>
    <t>Program Efficiency</t>
  </si>
  <si>
    <t>Installation/ Maintenance Discount</t>
  </si>
  <si>
    <t xml:space="preserve">Street Sweeping </t>
  </si>
  <si>
    <t>Streets Swept  (Acres)</t>
  </si>
  <si>
    <t>Parking Lots Swept</t>
  </si>
  <si>
    <t>Efficiencies - Residential</t>
  </si>
  <si>
    <t>Efficiencies - Other roads</t>
  </si>
  <si>
    <t>Sweeper Type</t>
  </si>
  <si>
    <t>Other Streets</t>
  </si>
  <si>
    <t>(acres)</t>
  </si>
  <si>
    <t>Nutrients</t>
  </si>
  <si>
    <t>Mechanical</t>
  </si>
  <si>
    <t>Regenerative Air</t>
  </si>
  <si>
    <t>Vacuum Assisted</t>
  </si>
  <si>
    <t>Sweeping Frequency</t>
  </si>
  <si>
    <t>Total Street Area (acres)</t>
  </si>
  <si>
    <t>Technique Discount</t>
  </si>
  <si>
    <t>Structural Stormwater Management Practices</t>
  </si>
  <si>
    <t>BMP Type</t>
  </si>
  <si>
    <t>Total Drainage Area</t>
  </si>
  <si>
    <t>Turf Area (acres)</t>
  </si>
  <si>
    <t xml:space="preserve"> Efficiency (%)</t>
  </si>
  <si>
    <t>C/D Soils</t>
  </si>
  <si>
    <t>A/B Soils</t>
  </si>
  <si>
    <t>Weighted</t>
  </si>
  <si>
    <t>Dry Water Quantity Pond</t>
  </si>
  <si>
    <t>Dry Extended Detention Pond</t>
  </si>
  <si>
    <t>Wet Pond</t>
  </si>
  <si>
    <t>Wetland</t>
  </si>
  <si>
    <t>Filters</t>
  </si>
  <si>
    <t>Green Roof</t>
  </si>
  <si>
    <t>Rooftop Disconnection</t>
  </si>
  <si>
    <t>Permeable Pavement</t>
  </si>
  <si>
    <t>Grass (open) Channel</t>
  </si>
  <si>
    <t>Dry Swale (bioswale, WQ swale)</t>
  </si>
  <si>
    <t>Wet Swale</t>
  </si>
  <si>
    <t>Raintanks and Cisterns</t>
  </si>
  <si>
    <t>Soil Amendments</t>
  </si>
  <si>
    <t>Sheetflow to Open Space (excluding riparian buffers)</t>
  </si>
  <si>
    <t>Grassed Filter Strips</t>
  </si>
  <si>
    <t>Bioretention</t>
  </si>
  <si>
    <t>Infiltration Practices</t>
  </si>
  <si>
    <t>Treatability</t>
  </si>
  <si>
    <t>Capture Discount (D1)</t>
  </si>
  <si>
    <t>Design Discount (D2)</t>
  </si>
  <si>
    <t>Riparian Buffers</t>
  </si>
  <si>
    <t>Buffer Length (Miles)</t>
  </si>
  <si>
    <t>Buffer Width (ft)</t>
  </si>
  <si>
    <t xml:space="preserve"> Efficiency</t>
  </si>
  <si>
    <t>Runoff Reduction</t>
  </si>
  <si>
    <t>Maintenance</t>
  </si>
  <si>
    <t>Catch Basin Cleanouts</t>
  </si>
  <si>
    <t>Monthly Cleaning</t>
  </si>
  <si>
    <t>Semi-Annual Cleaning</t>
  </si>
  <si>
    <t>Disposal Discount</t>
  </si>
  <si>
    <t>Marina Pumpouts</t>
  </si>
  <si>
    <t>Number of Pumpouts</t>
  </si>
  <si>
    <t>Total Number of berths</t>
  </si>
  <si>
    <t>Boats Served Per Station</t>
  </si>
  <si>
    <t>Fraction of Owners Willing to Use</t>
  </si>
  <si>
    <t>TSS (lbs/year)</t>
  </si>
  <si>
    <t>Street Sweeping - Sanding</t>
  </si>
  <si>
    <t>Residential Lawn Care Education</t>
  </si>
  <si>
    <t>Goals of the Program</t>
  </si>
  <si>
    <t>Applied?</t>
  </si>
  <si>
    <t>N Application Reduction</t>
  </si>
  <si>
    <t>Reduce Fertilizer Use to Recommended Levels</t>
  </si>
  <si>
    <t>Switch to Non-Phosphorus Fertilizer</t>
  </si>
  <si>
    <t>Change to Organic Fertilizer</t>
  </si>
  <si>
    <t>Add Soil Amendments to Lawns</t>
  </si>
  <si>
    <t>Convert 25% of lawn to forest or native vegetation</t>
  </si>
  <si>
    <t>No fertilizer</t>
  </si>
  <si>
    <t>Resulting Turf Condition and Management Practices - Residential</t>
  </si>
  <si>
    <t>Revised Residential Turf Area</t>
  </si>
  <si>
    <t>Additional Residential Forest Area</t>
  </si>
  <si>
    <t>Revised Fertilizer Application (N lb/acre)</t>
  </si>
  <si>
    <t>Loss (%)</t>
  </si>
  <si>
    <t>Program? (Y/N)</t>
  </si>
  <si>
    <t>Yes</t>
  </si>
  <si>
    <t>Program Discounts</t>
  </si>
  <si>
    <t>Number of households</t>
  </si>
  <si>
    <t>Sweeping Frequency (M=monthly, W = Weekly)</t>
  </si>
  <si>
    <t>Impervious Cover Disconnection Program - Residential</t>
  </si>
  <si>
    <t>Typical Roof Footprint (square feet)</t>
  </si>
  <si>
    <t>Fraction Willing to Participate</t>
  </si>
  <si>
    <t>Total Number of Berths</t>
  </si>
  <si>
    <t>Turf Fraction</t>
  </si>
  <si>
    <t>Land Use</t>
  </si>
  <si>
    <t>Acres Available</t>
  </si>
  <si>
    <t>Acres Converted</t>
  </si>
  <si>
    <t>lb/acre/year</t>
  </si>
  <si>
    <t># billion/acre/year</t>
  </si>
  <si>
    <t>(inches/year)</t>
  </si>
  <si>
    <t>Acres Created</t>
  </si>
  <si>
    <t>N/A</t>
  </si>
  <si>
    <t>Redevelopment with Improvements</t>
  </si>
  <si>
    <t>Land to Be Redeveloped (Acres)</t>
  </si>
  <si>
    <t>Average Impervious Cover Reduction (%)</t>
  </si>
  <si>
    <t>Average Turf Reduction (%)</t>
  </si>
  <si>
    <t>Runoff Reduction (ac-ft/year)</t>
  </si>
  <si>
    <t>GW Load from Retrofit Practices</t>
  </si>
  <si>
    <t>Option 1.  Estimate Based on Miles of Stream Stabilized</t>
  </si>
  <si>
    <t>Miles of Unstable Channel</t>
  </si>
  <si>
    <t>Miles of Stream Channel Stabilized</t>
  </si>
  <si>
    <t>Flow control for small storms (%)</t>
  </si>
  <si>
    <t>Total Phosphorus Removal (lbs/year)</t>
  </si>
  <si>
    <t>Total Nitrogen Removal (lbs/year)</t>
  </si>
  <si>
    <t>Illicit Connection Removal</t>
  </si>
  <si>
    <t>CSO Repair/ Abatement</t>
  </si>
  <si>
    <t>SSO Repair/ Abatement</t>
  </si>
  <si>
    <t>Goal (% Reduction)</t>
  </si>
  <si>
    <t>Program? (y/n)</t>
  </si>
  <si>
    <t>Percent Willing to Repair</t>
  </si>
  <si>
    <t>Septic System Upgrade</t>
  </si>
  <si>
    <t>Enter Efficiencies if "Other"</t>
  </si>
  <si>
    <t>Upgrade System?</t>
  </si>
  <si>
    <t>Septic System Retirement (Convert to WWTP)</t>
  </si>
  <si>
    <t>Number of Septic Systems Retired</t>
  </si>
  <si>
    <t xml:space="preserve">Bacteria delivery </t>
  </si>
  <si>
    <t>N/P Delivery ratio</t>
  </si>
  <si>
    <t>Point Source Reduction</t>
  </si>
  <si>
    <t>N Reduction (lbs/year)</t>
  </si>
  <si>
    <t>P Reduction (lbs/year)</t>
  </si>
  <si>
    <t>TSS Reduction (lbs/year)</t>
  </si>
  <si>
    <t>Bacteria Reduction (Billion/year)</t>
  </si>
  <si>
    <t>Additional WWTP Load from Septic Conversion (Will be negative)</t>
  </si>
  <si>
    <t>Bacteria (billion/year)</t>
  </si>
  <si>
    <t>Runoff Reduction (acre-ft/yr)</t>
  </si>
  <si>
    <t xml:space="preserve">Stormwater Retrofits </t>
  </si>
  <si>
    <t>Design Storm (Inches)</t>
  </si>
  <si>
    <t>Effectiveness and WQv of Retrofits</t>
  </si>
  <si>
    <t>Discounts etc. for original</t>
  </si>
  <si>
    <t>Net Effects of Each Retrofit</t>
  </si>
  <si>
    <t>WQv (cf)</t>
  </si>
  <si>
    <t>Pollutant Removal</t>
  </si>
  <si>
    <t>Runoff Reduction (ac-feet)</t>
  </si>
  <si>
    <t>Loads  to Groundwater</t>
  </si>
  <si>
    <t>Area Captured (acres)</t>
  </si>
  <si>
    <t>Impervious Percentage</t>
  </si>
  <si>
    <t>Is this a Retrofit of an Existing Facility?</t>
  </si>
  <si>
    <t>What Practice Was the Original Facility?</t>
  </si>
  <si>
    <t>Depth to Groundwater (from Practice Bottom)</t>
  </si>
  <si>
    <t>Target WQv</t>
  </si>
  <si>
    <t>WQv Provided</t>
  </si>
  <si>
    <t>Design</t>
  </si>
  <si>
    <t>Treatment/Capture</t>
  </si>
  <si>
    <t>All Discounts</t>
  </si>
  <si>
    <t>RO Reduction %</t>
  </si>
  <si>
    <t>TN%</t>
  </si>
  <si>
    <t>TP%</t>
  </si>
  <si>
    <t>TSS%</t>
  </si>
  <si>
    <t>TN  (lbs/year)</t>
  </si>
  <si>
    <t>TP (lbs/year)</t>
  </si>
  <si>
    <t>TSS  (lbs/year)</t>
  </si>
  <si>
    <t>TN (lb/year)</t>
  </si>
  <si>
    <t>TP (lb/year)</t>
  </si>
  <si>
    <t>TN Load to GW</t>
  </si>
  <si>
    <t>TP Load to GW</t>
  </si>
  <si>
    <t>Bacteria Load to GW</t>
  </si>
  <si>
    <t>Practices from Education Programs</t>
  </si>
  <si>
    <t>No</t>
  </si>
  <si>
    <t>Practice Type</t>
  </si>
  <si>
    <t>Totals/averages</t>
  </si>
  <si>
    <t>BMP Efficiencies</t>
  </si>
  <si>
    <t>Runoff Reduction (%)</t>
  </si>
  <si>
    <t>ET% of RO Red</t>
  </si>
  <si>
    <t>Fecal Coliform</t>
  </si>
  <si>
    <t>Runoff Volume (acre-feet/year)</t>
  </si>
  <si>
    <t>lb/year</t>
  </si>
  <si>
    <t>billion/year</t>
  </si>
  <si>
    <t>Urban Land</t>
  </si>
  <si>
    <t>Rural Land</t>
  </si>
  <si>
    <t>Point Sources</t>
  </si>
  <si>
    <t>Septic Systems</t>
  </si>
  <si>
    <t>Water Quality Volumes</t>
  </si>
  <si>
    <t>Provide Full WQv</t>
  </si>
  <si>
    <t>Discount Factors</t>
  </si>
  <si>
    <t>Same for all (Enter at the right)</t>
  </si>
  <si>
    <t>Treatment Plant Load</t>
  </si>
  <si>
    <t>"Urban Downsizing"</t>
  </si>
  <si>
    <t>Impervious Area (acres)</t>
  </si>
  <si>
    <t>WWTP Efficiency</t>
  </si>
  <si>
    <t>Program in  Place?</t>
  </si>
  <si>
    <t>Redevelopment With Improvements</t>
  </si>
  <si>
    <t>Urban Downsizing</t>
  </si>
  <si>
    <t>Total Storm Load</t>
  </si>
  <si>
    <t>Total Non-Storm Load</t>
  </si>
  <si>
    <t>New Development</t>
  </si>
  <si>
    <t>Load (Pre-BMP)</t>
  </si>
  <si>
    <t>Impervious Cover</t>
  </si>
  <si>
    <t>%</t>
  </si>
  <si>
    <t>New Wastewater Customers (Households)</t>
  </si>
  <si>
    <t>Plant Efficiency</t>
  </si>
  <si>
    <t>Program Option</t>
  </si>
  <si>
    <t>FC Log Reduction</t>
  </si>
  <si>
    <t>Fraction Regulated</t>
  </si>
  <si>
    <t>Miles of Sewer Constructed</t>
  </si>
  <si>
    <t>SSOs/Mile</t>
  </si>
  <si>
    <t>% of Development on Combined Sewer</t>
  </si>
  <si>
    <t>Runoff Volume</t>
  </si>
  <si>
    <t>Fraction of New Development  Regulated</t>
  </si>
  <si>
    <t>Design Discount</t>
  </si>
  <si>
    <t>Capture Discount</t>
  </si>
  <si>
    <t>Maintenance Discount</t>
  </si>
  <si>
    <t>Stormwater Controls on New Development and Construction</t>
  </si>
  <si>
    <t>Is  Channel Protection Required?</t>
  </si>
  <si>
    <t>Target % Removal</t>
  </si>
  <si>
    <t>Same As Current</t>
  </si>
  <si>
    <t>Somewhat Improved (50% more Efficient)</t>
  </si>
  <si>
    <t>Load Reduction (lb/year)</t>
  </si>
  <si>
    <t>Load to GW</t>
  </si>
  <si>
    <t>Runoff (acre-feet)</t>
  </si>
  <si>
    <t>Target Load</t>
  </si>
  <si>
    <t>Highly Improved (Twice as Efficient)</t>
  </si>
  <si>
    <t>Surface</t>
  </si>
  <si>
    <t>Maintenance/Design</t>
  </si>
  <si>
    <t>Data to Quantify Wastewater Loads</t>
  </si>
  <si>
    <t>Watershed % Impervious Cover</t>
  </si>
  <si>
    <t>% of new connections cross connected</t>
  </si>
  <si>
    <t>Loads to Surface Waters with Projected New Development</t>
  </si>
  <si>
    <t>WWTP Dischargers:  Only Report Discharges to WWTPs within the Watershed</t>
  </si>
  <si>
    <t>Point Source Discharges</t>
  </si>
  <si>
    <t>Load</t>
  </si>
  <si>
    <t>Category</t>
  </si>
  <si>
    <t>Total Sediment Removal (lbs/year)</t>
  </si>
  <si>
    <t>Lawn Care Education Surface</t>
  </si>
  <si>
    <t>System Type</t>
  </si>
  <si>
    <t>Overall Approach</t>
  </si>
  <si>
    <t>High:  75% of watershed sediment load.  Channels significant areas of severe channel erosion.</t>
  </si>
  <si>
    <t>For failing systems, just take raw sewage and apply by delivery ratios and bacteria decay rates</t>
  </si>
  <si>
    <t>Total Surface Runoff Residential Lawn</t>
  </si>
  <si>
    <t>Estimate based on urban concentrations</t>
  </si>
  <si>
    <t>Comparatively High Management/ Input</t>
  </si>
  <si>
    <t>Maintenance Discount (D3)</t>
  </si>
  <si>
    <t>Effects of the Original Practice (if Retrofit of an Existing practice)</t>
  </si>
  <si>
    <t>Dominant Soil Type in Drainage Area</t>
  </si>
  <si>
    <t>Additional Development</t>
  </si>
  <si>
    <t>Buffer 1</t>
  </si>
  <si>
    <t>Buffer 2</t>
  </si>
  <si>
    <t>Buffer 3</t>
  </si>
  <si>
    <t>Buffer 4</t>
  </si>
  <si>
    <t>Target CSO Events after Repairs (#)</t>
  </si>
  <si>
    <t>Pollutant Removal Rates (lb/ft)</t>
  </si>
  <si>
    <t>Pollutant Removal (lbs)</t>
  </si>
  <si>
    <t>Site</t>
  </si>
  <si>
    <t>Length Restored (ft)</t>
  </si>
  <si>
    <t>Stream Restoration</t>
  </si>
  <si>
    <t>Net Supplemental Load from Forest Runoff (lb/yr)</t>
  </si>
  <si>
    <t>Turf Management - Surface</t>
  </si>
  <si>
    <t>Annual Loading Rates (including adjustment for turf management)</t>
  </si>
  <si>
    <t>Impervious  Cover (%)</t>
  </si>
  <si>
    <t>Turf Cover (%)</t>
  </si>
  <si>
    <t>Groundwater Filtering</t>
  </si>
  <si>
    <t>Groundwater Depth</t>
  </si>
  <si>
    <t>Sytstem Type</t>
  </si>
  <si>
    <t>Soil Texture</t>
  </si>
  <si>
    <t>Density</t>
  </si>
  <si>
    <t>Combined System Efficiency</t>
  </si>
  <si>
    <t>N load (lbs/year)</t>
  </si>
  <si>
    <t>P Load  (lbs/year)</t>
  </si>
  <si>
    <t>Bacteria Load  (billions/year)</t>
  </si>
  <si>
    <t>Number of practices</t>
  </si>
  <si>
    <t>Source Related</t>
  </si>
  <si>
    <t>Practice Related</t>
  </si>
  <si>
    <t>Efficiencies</t>
  </si>
  <si>
    <t>Option 2.  Detailed Data for Stream Restoration</t>
  </si>
  <si>
    <t>Loads With New Development</t>
  </si>
  <si>
    <t>Stormwater Retrofit Options</t>
  </si>
  <si>
    <t>Stormwater Retrofits Summary</t>
  </si>
  <si>
    <t>Cover (%)</t>
  </si>
  <si>
    <t>Option 2: Meet a Load Target</t>
  </si>
  <si>
    <t>Option 3: Show no increase on each parcel.</t>
  </si>
  <si>
    <t>Option 1: Meet a specific Removal Percentage Target</t>
  </si>
  <si>
    <t>Management Factor</t>
  </si>
  <si>
    <t>Provide a fraction of the WQv (enter at the right)</t>
  </si>
  <si>
    <t>Volume Varies (enter in Column J of the table below, "WQv Provided")</t>
  </si>
  <si>
    <t>Design Discount Factors</t>
  </si>
  <si>
    <t>Maintenance Discount Factors</t>
  </si>
  <si>
    <t>Retrofit Soil Values</t>
  </si>
  <si>
    <t>Typical occupancy (fraction of season)</t>
  </si>
  <si>
    <t>Select Assessment Option</t>
  </si>
  <si>
    <t>Option 2.  Enter Removal from Stream Restoration Worksheet</t>
  </si>
  <si>
    <t>Stream Restoration Options</t>
  </si>
  <si>
    <t>No Channel Protection</t>
  </si>
  <si>
    <t>System Management</t>
  </si>
  <si>
    <t>Street Sweeping Frequency</t>
  </si>
  <si>
    <t>Sewershed Impervious Cover (%)</t>
  </si>
  <si>
    <t>Number of Illicit Connections</t>
  </si>
  <si>
    <t>Number of CSOs/year</t>
  </si>
  <si>
    <t>Method 1.  Estimate based on typical estimates of channel erosion rates</t>
  </si>
  <si>
    <t>Method 2.  Back calculate based on known watershed sediment loading</t>
  </si>
  <si>
    <t>Method 3. Estimate based on other sediment study results</t>
  </si>
  <si>
    <t>Baseline Conditions</t>
  </si>
  <si>
    <t>Berths</t>
  </si>
  <si>
    <t>Season length (days)</t>
  </si>
  <si>
    <t>Flow rates (gpcd)</t>
  </si>
  <si>
    <t>Individuals per boat</t>
  </si>
  <si>
    <t>New Development Sheet Calculations</t>
  </si>
  <si>
    <t>% of Fertilizer Use  (N Application)</t>
  </si>
  <si>
    <t>Load from New Development</t>
  </si>
  <si>
    <t>Load Reduction from Existing Practices</t>
  </si>
  <si>
    <t>Load Reduction from Future Practices</t>
  </si>
  <si>
    <t>Total Surface Water Load</t>
  </si>
  <si>
    <t>Total Groundwater Load</t>
  </si>
  <si>
    <t>Secondary Sources</t>
  </si>
  <si>
    <t>Primary Sources</t>
  </si>
  <si>
    <t>1.Conventional</t>
  </si>
  <si>
    <t>2.Intermittent Sand Filter</t>
  </si>
  <si>
    <t>3.Recirculating Sand Filter</t>
  </si>
  <si>
    <t>4.Water Separation System</t>
  </si>
  <si>
    <t>5.Other</t>
  </si>
  <si>
    <t>Effectiveness (%) and WQv of Retrofits</t>
  </si>
  <si>
    <t>Impervious Area Captured (Acres)</t>
  </si>
  <si>
    <t>Monthly</t>
  </si>
  <si>
    <t>Weekly</t>
  </si>
  <si>
    <t>TN (lb/acre)</t>
  </si>
  <si>
    <t>TP (lb/acre)</t>
  </si>
  <si>
    <t>TSS (lb/acre)</t>
  </si>
  <si>
    <t>FC (# billion/acre)</t>
  </si>
  <si>
    <t>Individuals/Dwelling Unit</t>
  </si>
  <si>
    <t>Owners who Clean Up (percent)</t>
  </si>
  <si>
    <t>Owners who Walk their Dogs (percent)</t>
  </si>
  <si>
    <t>Owners willing to change behavior (percent)</t>
  </si>
  <si>
    <t>Ease of Implementation  (Percentage of Owners that would Implement)</t>
  </si>
  <si>
    <t>Value (Fraction):</t>
  </si>
  <si>
    <t>Value (Percent):</t>
  </si>
  <si>
    <t>Grey cells are calculated values and are not editable by the user.</t>
  </si>
  <si>
    <t>Light Blue cells require input values from the user.</t>
  </si>
  <si>
    <t>On-site Sewage Disposal System Drop down options</t>
  </si>
  <si>
    <t>Street Sweeping  - Efficiencies</t>
  </si>
  <si>
    <t>On-Site Sewage Disposal Systems Related</t>
  </si>
  <si>
    <t>Nutrient Score</t>
  </si>
  <si>
    <t>RESIDENTIAL Loss Table</t>
  </si>
  <si>
    <t>Baseline Calculations</t>
  </si>
  <si>
    <t>Future Calculations</t>
  </si>
  <si>
    <t>Annual Loading Rates (Calculated) - User can override this using the optional cells to the right.</t>
  </si>
  <si>
    <t>Existing Practices</t>
  </si>
  <si>
    <t>Benefits (Load Reductions) of Existing Practices</t>
  </si>
  <si>
    <t>Calculated (use cell to the right to override these)</t>
  </si>
  <si>
    <t>Percentage of WS Population Illicitly Connected</t>
  </si>
  <si>
    <t>Percentage of Businesses with Illicit Connections</t>
  </si>
  <si>
    <t>Percentage of Business Connections that are Wash Water  Only</t>
  </si>
  <si>
    <t>Percentage of Lawns Bare/ Compacted</t>
  </si>
  <si>
    <t>Percentage of Homes &lt;10 Years Old</t>
  </si>
  <si>
    <t>Percentage of Lawn Area "Highly Managed" (high input)</t>
  </si>
  <si>
    <t>Number of dwelling units</t>
  </si>
  <si>
    <t>Percentage of Owners Willing to Use</t>
  </si>
  <si>
    <t>Annual Loading Rates - User Defined (Optional to override calculated value)</t>
  </si>
  <si>
    <t>User Defined (Optional to override calculated value)</t>
  </si>
  <si>
    <t>Failure Rate</t>
  </si>
  <si>
    <t>Yellow cells are optional to override a default or calculated values.</t>
  </si>
  <si>
    <t>User Defined (Optional to override calculated values)</t>
  </si>
  <si>
    <t>WWTP Efficiencies</t>
  </si>
  <si>
    <t>Existing</t>
  </si>
  <si>
    <t>User Defined</t>
  </si>
  <si>
    <t xml:space="preserve">User Defined SSOs/Mile (To Override Calculated) </t>
  </si>
  <si>
    <t>N (User Defined to override)</t>
  </si>
  <si>
    <t>P (User Defined to override)</t>
  </si>
  <si>
    <t>TSS (User Defined to override)</t>
  </si>
  <si>
    <t>FC (User Defined to override)</t>
  </si>
  <si>
    <t>User Defined Program Efficiency</t>
  </si>
  <si>
    <t>User Defined Fraction Regulated</t>
  </si>
  <si>
    <t>User Defined Maintenance/Design</t>
  </si>
  <si>
    <t>Surface Water Loads</t>
  </si>
  <si>
    <t>Uncontrolled Load from Primary Sources</t>
  </si>
  <si>
    <t>Uncontrolled Load from Secondary Sources</t>
  </si>
  <si>
    <t>Groundwater Loads</t>
  </si>
  <si>
    <t>Source Loads (Without Practices)</t>
  </si>
  <si>
    <t>Groundwater Loads with Existing Practices in Place</t>
  </si>
  <si>
    <t>Groundwater Loads with Future Practices</t>
  </si>
  <si>
    <t>Groundwater Loads Including New Development</t>
  </si>
  <si>
    <t>Turf Management</t>
  </si>
  <si>
    <t xml:space="preserve"> </t>
  </si>
  <si>
    <t xml:space="preserve">Land Use </t>
  </si>
  <si>
    <t>Loads from On-Site Sewage Disposal Systems (OSDSs) include both surface loads through failure and loads to groundwater from functioning systems.  Fill in data in the blue cells to estimate loads.  If failure rate is known, you may override the calculated value by entering a value in the yellow cell below. You may also alter system efficiency data on the "Defaults" tab.</t>
  </si>
  <si>
    <t>Future Practices</t>
  </si>
  <si>
    <t>Technique Discount Baseline</t>
  </si>
  <si>
    <t>Streets Swept (Acres)</t>
  </si>
  <si>
    <t>Proposed Technique Discount</t>
  </si>
  <si>
    <t>Parking Lots</t>
  </si>
  <si>
    <t>Proposed</t>
  </si>
  <si>
    <t>Baseline</t>
  </si>
  <si>
    <t>Buffer 1 Proposed</t>
  </si>
  <si>
    <t>Buffer 1 Baseline</t>
  </si>
  <si>
    <t>Buffer 2 Proposed</t>
  </si>
  <si>
    <t>Buffer 2 Baseline</t>
  </si>
  <si>
    <t>Buffer 3 Proposed</t>
  </si>
  <si>
    <t>Buffer 3 Baseline</t>
  </si>
  <si>
    <t>Buffer 4 Proposed</t>
  </si>
  <si>
    <t>Number of Pumpouts Proposed</t>
  </si>
  <si>
    <t>Number of Pumpouts Baseline</t>
  </si>
  <si>
    <t>Varies (Enter  in Column K)</t>
  </si>
  <si>
    <t>Varies (Enter  in Column L)</t>
  </si>
  <si>
    <t>Urban Channel Erosion (Applies only to Urban Stream Reaches)</t>
  </si>
  <si>
    <t xml:space="preserve">Basic Site Information.  Make sure to Enter Data in Blue Cells </t>
  </si>
  <si>
    <t>The previous sheets ("Sources", "Existing Practices" and "Future Practices") provide enough information for the user to understand baseline loads (i.e., Existing Conditions) and the loads if a set of management practices were implemented throughout the watershed.  This sheet allows the user to account for future growth or land conversion in the watershed. For a description of the elements of this sheet, consult Chapter 8 of the Model Documentation.  Guidance for data entry is provided for each table in mouse-over comment boxes.</t>
  </si>
  <si>
    <t>OSDSs</t>
  </si>
  <si>
    <t>OSDS Failure Rate</t>
  </si>
  <si>
    <t>OSDS Efficiency</t>
  </si>
  <si>
    <t>New OSDS Customers (households)</t>
  </si>
  <si>
    <t>% of OSDSs &lt;100' to waterway</t>
  </si>
  <si>
    <t>OSDS Education</t>
  </si>
  <si>
    <t>OSDS Repair</t>
  </si>
  <si>
    <t>OSDS Upgrade</t>
  </si>
  <si>
    <t>OSDS Retirement (Convert to WWTP)</t>
  </si>
  <si>
    <t>Recommended Fertilizer Rate (N lb/acre)</t>
  </si>
  <si>
    <t>TP(lb/year)</t>
  </si>
  <si>
    <t>TSS (lb/year)</t>
  </si>
  <si>
    <t>FC (# billion/year)</t>
  </si>
  <si>
    <t>TN (lb/acre/year)</t>
  </si>
  <si>
    <t>TP (lb/acre/year)</t>
  </si>
  <si>
    <t>TSS (lb/acre/year)</t>
  </si>
  <si>
    <t>FC(billion/acre/year)</t>
  </si>
  <si>
    <t>Runoff Volume(in/year)</t>
  </si>
  <si>
    <t>Fertilizer Application by Type (lbs/acre)</t>
  </si>
  <si>
    <t>Other Roadways</t>
  </si>
  <si>
    <t>Average % Filtering of Infiltrated Water</t>
  </si>
  <si>
    <t>Watershed Level Impervious Cover (acres)</t>
  </si>
  <si>
    <t>Watershed Level Turf Cover (acres)</t>
  </si>
  <si>
    <t>%Bacteria</t>
  </si>
  <si>
    <t>TN Load</t>
  </si>
  <si>
    <t>TP Load</t>
  </si>
  <si>
    <t>TSS Load</t>
  </si>
  <si>
    <t>Bacteria Load</t>
  </si>
  <si>
    <t>Reductions to Groundwater Loads</t>
  </si>
  <si>
    <t>Total Groundwater Load Reduction</t>
  </si>
  <si>
    <t>OSDSs- Subsurface</t>
  </si>
  <si>
    <t>OSDSs - Surface</t>
  </si>
  <si>
    <t>Net Benefit (Load Reductions) of Future Practices</t>
  </si>
  <si>
    <t>OSDS Programs - Surface</t>
  </si>
  <si>
    <t>Secondary Load to Surface Waters</t>
  </si>
  <si>
    <t>Secondary  Load to Groundwater</t>
  </si>
  <si>
    <t>Reductions to Surface Water Loads</t>
  </si>
  <si>
    <t>Storm Reduction</t>
  </si>
  <si>
    <t>Non-Storm Reduction</t>
  </si>
  <si>
    <t>Fecal Coliform (billion/year)</t>
  </si>
  <si>
    <t>OSDS - Surface</t>
  </si>
  <si>
    <t>OSDS - Subsurface</t>
  </si>
  <si>
    <t>TN (lbs/year)</t>
  </si>
  <si>
    <t>Loads to Surface Waters</t>
  </si>
  <si>
    <t>acre-feet/year</t>
  </si>
  <si>
    <t>Loads with Future Practices in Place</t>
  </si>
  <si>
    <t>Secondary Source Storm Load</t>
  </si>
  <si>
    <t>Primary Source Storm Load</t>
  </si>
  <si>
    <t>Primary Source Non-Stormwater Load</t>
  </si>
  <si>
    <t>Secondary Source Non-Stormwater Load</t>
  </si>
  <si>
    <t>Loads with Existing Practices</t>
  </si>
  <si>
    <t xml:space="preserve">Total Surface Water Reduction </t>
  </si>
  <si>
    <t>Existing Surface Water Load</t>
  </si>
  <si>
    <t>Surface Load with Future Practices in Place</t>
  </si>
  <si>
    <t>Storm Load Reduction</t>
  </si>
  <si>
    <t>Non-Storm Load Reduction</t>
  </si>
  <si>
    <t>Total Surface Water Primary Source Load</t>
  </si>
  <si>
    <t>Total Surface Water Secondary Source Surface Load</t>
  </si>
  <si>
    <t xml:space="preserve">Total Groundwater Reduction </t>
  </si>
  <si>
    <t>Total Surface Water Reduction</t>
  </si>
  <si>
    <t>Total Surface Load Including New Development</t>
  </si>
  <si>
    <t>Surface Load Change From Existing (%)</t>
  </si>
  <si>
    <t>Summary Table</t>
  </si>
  <si>
    <t>This summary table summarizes pollutant loads and runoff volume in the Existing Condition, with Future Practices in place, and with New Development.  The purple cells in this table represent final loads (or % change from Existing).  The grey cells are interim calculations, such as the load reduction from practices (summarized).  Surface water loads represents all loads during stormflow or during non-storm events that are delivered to surface waters, and Groundwater Loads include loads directly to groundwater from urban lawns, On-Site Sewage Disposal Systems, and BMPs that provide infiltration.  While some of the loads to groundwater may ultimately be delivered to surface waters, the WTM does not make this calculation.  To calculate loads to surface waters from groundwater, multiply the groundwater loads by a delivery ratio (known from local conditions), and add to surface water loads.</t>
  </si>
  <si>
    <r>
      <t>This sheet provides a summary of results of the WTM model runs.  The first table provides an overview of all loads (existing, with future practices and with new development).  Use the check boxes to select more detailed descriptions of pollutant loads or practice benefits.  Note that the cells in this sheet are locked.  The "</t>
    </r>
    <r>
      <rPr>
        <b/>
        <sz val="10"/>
        <color theme="1"/>
        <rFont val="Arial"/>
        <family val="2"/>
      </rPr>
      <t>Results-Unlocked</t>
    </r>
    <r>
      <rPr>
        <sz val="10"/>
        <color theme="1"/>
        <rFont val="Arial"/>
        <family val="2"/>
      </rPr>
      <t>" tab has the same information, but unlocked so that the user can copy data from the model results.</t>
    </r>
  </si>
  <si>
    <r>
      <t xml:space="preserve">This worksheet contains the data in the "Results" tab, but unlocked so that the user can copy results to customize reporting in another spreadsheet.  Please paste only the values, as this worksheet references the </t>
    </r>
    <r>
      <rPr>
        <b/>
        <sz val="10"/>
        <color theme="1"/>
        <rFont val="Arial"/>
        <family val="2"/>
      </rPr>
      <t>"Results"</t>
    </r>
    <r>
      <rPr>
        <sz val="10"/>
        <color theme="1"/>
        <rFont val="Arial"/>
        <family val="2"/>
      </rPr>
      <t xml:space="preserve"> tab.</t>
    </r>
  </si>
  <si>
    <t>On this sheet, you may change default values by modifying the blue cells.  In addition, you may add land use categories by adding a description in the "Detailed Description" category, along with an associated impervious cover.  In addition, you may add new BMPs by entering data in the "User Defined" row of the BMP Efficiency Defaults.</t>
  </si>
  <si>
    <t>Sheetflow to Open Space (including riparian buffers)</t>
  </si>
  <si>
    <t>Fertilizer Application by Type (100 lbs/acre)</t>
  </si>
  <si>
    <t>Existing Load - Storm</t>
  </si>
  <si>
    <t>Existing Load - Nonstorm</t>
  </si>
  <si>
    <t>Surface Load with Future Practices - Storm</t>
  </si>
  <si>
    <t>Surface Load with Future Practices - Nonstorm</t>
  </si>
  <si>
    <t>Surface Load Including New Development - Storm</t>
  </si>
  <si>
    <t>Urban Turf</t>
  </si>
  <si>
    <t>This worksheet includes both "Primary Sources" and "Secondary Sources" of pollutants.  For a more detailed description of these sources, consult Chapters 3 (Primary Sources) and 4 (Secondary Sources) of the WTM Documentation.  Use check boxes to the left to select sources you would like to model, and enter data in blue boxes below. More detailed guidance is provided in text above sources, as well as in pop-up boxes above some pollutant sources.  To begin with, enter the watershed area, annual rainfall and approximate stream length below.  For many of the sources below, "mouse over" guidance appears if you click on the source name.</t>
  </si>
  <si>
    <t>Soil P (%)</t>
  </si>
  <si>
    <t>This sheet summarizes stormwater practices currently in place throughout the watershed, including both structural and non-structural practices.  Chapter 5 of the WTM Documentation summarizes efficiencies for Structural Stormwater Management Practices, and Chapter 6 provides example data and documents assumptions for non-structural practices.  Chapter 7 discusses application of practices "In Series" which may provide useful background for WTM Users.  Many of the practices included in this section include the concept of a "Discount Factor," which reduces the effectiveness of practices to account for imperfect application in the field.  The Users' Guide provides some guidance on these factors, as does pop-up guidance on this page.  Pop-up boxes will also guide you to places where default values can be changed.</t>
  </si>
  <si>
    <t>Loading rates from primary sources are calculated as a product of the loading rate for each pollutant and the land area.  Fill in blue boxes for land area and distribution of soils to calculate loading rates.  You may also override the default (calculated) loading rates by entering alternative loading rates or runoff rates (in lb/acre)  to the right of the grey cells. While the annual runoff rate is reported in the grey boxes below, it cannot be altered here, and needs to be adjusted by adjusting data such as the runoff coefficients and turf/impervious cover associated with the land use  on the "Defaults" tab.  To alter the root data (pollutant concentrations and turf/impervious cover associated with each land use), or to add additional land use categories, go to the "Defaults" tab and select the "Primary Sources" check box.  On the Defaults tab, you may add new land uses by typing a new description in blank "Detailed Description" boxes.</t>
  </si>
  <si>
    <t>Secondary Sources cannot be calculated solely based on land use.  For more description of secondary sources, consult Chapter 4 of the WTM Documentation.  Many of the Secondary Sources in the WTM require basic data on sewage treatment, as well as information regarding nutrient concentrations in stream channels (See Figures 4.1 and 4.2 of the WTM Documentation for maps of default data)</t>
  </si>
  <si>
    <t>Buffer 4 B baseline</t>
  </si>
  <si>
    <t>The Stormwater Retrofit practice allows the user to enter individual stormwater  practices.  The grey cells at the top of the table represent the benefits of educational programs (entered under the "Residential Lawn Care Education" and "Impervious Cover Disconnection" practices).  In the top of this section, enter general data for all practices.  In the top section, enter general information for  all practices (pop-up data included).  Next, enter data for each retrofit in the rows below.  Default data for each practice is included in the "BMP Effectiveness" section of the "Defaults" tab.</t>
  </si>
  <si>
    <t>The three practices below reduce sanitary sewer loads (illicit connections, CSOs and SSOs).  The loads for these sources need to be entered on the "Sources" tab  first.  For these practices, enter a target reduction or number, and the fraction implemented.</t>
  </si>
  <si>
    <t>The practices on this sheet represent future implementation of management practices, including both structural BMPs and programmatic practices.  Some of the practices are simply updates or enhancements of those on the "Existing Practices" tab, while others are new practices implemented only in the future condition.  Chapter 5 of the WTM Documentation summarizes efficiencies for Structural Stormwater Management Practices, and Chapter 6 provides example data and documents assumptions for non-structural practices.  Chapter 7 discusses application of practices "In Series" which may provide useful background for WTM Users.  Many of the practices included in this section include the concept of a "Discount Factor," which reduces the effectiveness of practices to account for imperfect application in the field.  All data necessary to calculate the benefits of these practices can be entered on this sheet, and underlying assumptions can be modified on the "Defaults" tab.</t>
  </si>
  <si>
    <r>
      <t xml:space="preserve">This table summarizes the pollutant loads and runoff volumes in the Future Condition, which includes the loads on the </t>
    </r>
    <r>
      <rPr>
        <b/>
        <sz val="10"/>
        <color theme="1"/>
        <rFont val="Arial"/>
        <family val="2"/>
      </rPr>
      <t>"Sources"</t>
    </r>
    <r>
      <rPr>
        <sz val="10"/>
        <color theme="1"/>
        <rFont val="Arial"/>
        <family val="2"/>
      </rPr>
      <t xml:space="preserve"> tab, minus the benefits of the practices on the </t>
    </r>
    <r>
      <rPr>
        <b/>
        <sz val="10"/>
        <color theme="1"/>
        <rFont val="Arial"/>
        <family val="2"/>
      </rPr>
      <t>"Existing Practices"</t>
    </r>
    <r>
      <rPr>
        <sz val="10"/>
        <color theme="1"/>
        <rFont val="Arial"/>
        <family val="2"/>
      </rPr>
      <t xml:space="preserve"> and </t>
    </r>
    <r>
      <rPr>
        <b/>
        <sz val="10"/>
        <color theme="1"/>
        <rFont val="Arial"/>
        <family val="2"/>
      </rPr>
      <t>"Future Practices"</t>
    </r>
    <r>
      <rPr>
        <sz val="10"/>
        <color theme="1"/>
        <rFont val="Arial"/>
        <family val="2"/>
      </rPr>
      <t xml:space="preserve"> tabs.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Load).Also note that the "Urban Land" category represents a summary of all residential, commercial, industrial and transportation land uses included in the </t>
    </r>
    <r>
      <rPr>
        <b/>
        <sz val="10"/>
        <color theme="1"/>
        <rFont val="Arial"/>
        <family val="2"/>
      </rPr>
      <t>"Sources"</t>
    </r>
    <r>
      <rPr>
        <sz val="10"/>
        <color theme="1"/>
        <rFont val="Arial"/>
        <family val="2"/>
      </rPr>
      <t xml:space="preserve"> tab, minus all practices that reduce the load from urban Primary Sources.</t>
    </r>
  </si>
  <si>
    <r>
      <t xml:space="preserve">This table summarizes the pollutant loads and runoff volumes in the Existing Condition, which includes the loads on the </t>
    </r>
    <r>
      <rPr>
        <b/>
        <sz val="10"/>
        <color theme="1"/>
        <rFont val="Arial"/>
        <family val="2"/>
      </rPr>
      <t>"Sources"</t>
    </r>
    <r>
      <rPr>
        <sz val="10"/>
        <color theme="1"/>
        <rFont val="Arial"/>
        <family val="2"/>
      </rPr>
      <t xml:space="preserve"> tab, minus the benefits of the practices on the </t>
    </r>
    <r>
      <rPr>
        <b/>
        <sz val="10"/>
        <color theme="1"/>
        <rFont val="Arial"/>
        <family val="2"/>
      </rPr>
      <t>"Existing Practices"</t>
    </r>
    <r>
      <rPr>
        <sz val="10"/>
        <color theme="1"/>
        <rFont val="Arial"/>
        <family val="2"/>
      </rPr>
      <t xml:space="preserve"> and </t>
    </r>
    <r>
      <rPr>
        <b/>
        <sz val="10"/>
        <color theme="1"/>
        <rFont val="Arial"/>
        <family val="2"/>
      </rPr>
      <t>"Future Practices"</t>
    </r>
    <r>
      <rPr>
        <sz val="10"/>
        <color theme="1"/>
        <rFont val="Arial"/>
        <family val="2"/>
      </rPr>
      <t xml:space="preserve"> tabs.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Load).Also note that the "Urban Land" category represents a summary of all residential, commercial, industrial and transportation land uses included in the </t>
    </r>
    <r>
      <rPr>
        <b/>
        <sz val="10"/>
        <color theme="1"/>
        <rFont val="Arial"/>
        <family val="2"/>
      </rPr>
      <t>"Sources"</t>
    </r>
    <r>
      <rPr>
        <sz val="10"/>
        <color theme="1"/>
        <rFont val="Arial"/>
        <family val="2"/>
      </rPr>
      <t xml:space="preserve"> tab, minus all practices that reduce the load from urban Primary Sources.</t>
    </r>
  </si>
  <si>
    <r>
      <t xml:space="preserve">This table summarizes the pollutant load and runoff reductions achieved by practices included in the </t>
    </r>
    <r>
      <rPr>
        <b/>
        <sz val="10"/>
        <color theme="1"/>
        <rFont val="Arial"/>
        <family val="2"/>
      </rPr>
      <t>"Existing Practices"</t>
    </r>
    <r>
      <rPr>
        <sz val="10"/>
        <color theme="1"/>
        <rFont val="Arial"/>
        <family val="2"/>
      </rPr>
      <t xml:space="preserve"> tab.  The purple cells summarize the total load reduction from all practices, while the grey cells report the benefits of individual practices.  Note that, while the summary table presents only the Total Surface Water loads, this table also breaks out the reductions from loads during storm events (i.e., the Storm Load) and the loads occurring during dry weather conditions (i.e., the Non-Stormwater Load).  In some cases, a </t>
    </r>
    <r>
      <rPr>
        <i/>
        <sz val="10"/>
        <color theme="1"/>
        <rFont val="Arial"/>
        <family val="2"/>
      </rPr>
      <t>negative load reduction</t>
    </r>
    <r>
      <rPr>
        <b/>
        <sz val="10"/>
        <color theme="1"/>
        <rFont val="Arial"/>
        <family val="2"/>
      </rPr>
      <t xml:space="preserve"> </t>
    </r>
    <r>
      <rPr>
        <sz val="10"/>
        <color theme="1"/>
        <rFont val="Arial"/>
        <family val="2"/>
      </rPr>
      <t xml:space="preserve">may be reported.  This represents an </t>
    </r>
    <r>
      <rPr>
        <i/>
        <sz val="10"/>
        <color theme="1"/>
        <rFont val="Arial"/>
        <family val="2"/>
      </rPr>
      <t>increase</t>
    </r>
    <r>
      <rPr>
        <sz val="10"/>
        <color theme="1"/>
        <rFont val="Arial"/>
        <family val="2"/>
      </rPr>
      <t xml:space="preserve"> in load due to a management practice such as turf management, or a contribution to groundwater from a practice that uses infiltration.</t>
    </r>
  </si>
  <si>
    <r>
      <t xml:space="preserve">This table summarizes the pollutant loads and runoff volumes in the Existing Condition, which includes the loads on the </t>
    </r>
    <r>
      <rPr>
        <b/>
        <sz val="10"/>
        <color theme="1"/>
        <rFont val="Arial"/>
        <family val="2"/>
      </rPr>
      <t>"Sources"</t>
    </r>
    <r>
      <rPr>
        <sz val="10"/>
        <color theme="1"/>
        <rFont val="Arial"/>
        <family val="2"/>
      </rPr>
      <t xml:space="preserve"> tab, minus the benefits of the practices on the </t>
    </r>
    <r>
      <rPr>
        <b/>
        <sz val="10"/>
        <color theme="1"/>
        <rFont val="Arial"/>
        <family val="2"/>
      </rPr>
      <t>"Existing Practices"</t>
    </r>
    <r>
      <rPr>
        <sz val="10"/>
        <color theme="1"/>
        <rFont val="Arial"/>
        <family val="2"/>
      </rPr>
      <t xml:space="preserve"> tab.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Load).Also note that the "Urban Land" category represents a summary of all residential, commercial, industrial and transportation land uses included in the </t>
    </r>
    <r>
      <rPr>
        <b/>
        <sz val="10"/>
        <color theme="1"/>
        <rFont val="Arial"/>
        <family val="2"/>
      </rPr>
      <t>"Sources"</t>
    </r>
    <r>
      <rPr>
        <sz val="10"/>
        <color theme="1"/>
        <rFont val="Arial"/>
        <family val="2"/>
      </rPr>
      <t xml:space="preserve"> tab, minus all practices that reduce the load from urban Primary Sources.</t>
    </r>
  </si>
  <si>
    <r>
      <t xml:space="preserve">This table summarizes the </t>
    </r>
    <r>
      <rPr>
        <b/>
        <i/>
        <sz val="10"/>
        <color theme="1"/>
        <rFont val="Arial"/>
        <family val="2"/>
      </rPr>
      <t>Net pollutant load and runoff reductions</t>
    </r>
    <r>
      <rPr>
        <sz val="10"/>
        <color theme="1"/>
        <rFont val="Arial"/>
        <family val="2"/>
      </rPr>
      <t xml:space="preserve"> achieved by practices included in the </t>
    </r>
    <r>
      <rPr>
        <b/>
        <sz val="10"/>
        <color theme="1"/>
        <rFont val="Arial"/>
        <family val="2"/>
      </rPr>
      <t>"Future Practices"</t>
    </r>
    <r>
      <rPr>
        <sz val="10"/>
        <color theme="1"/>
        <rFont val="Arial"/>
        <family val="2"/>
      </rPr>
      <t xml:space="preserve"> tab.  The reductions presented in this table include only the benefits beyond the practices already in place in the Existing Conditions.  So, for example, an improvement to an existing education program would include only the </t>
    </r>
    <r>
      <rPr>
        <b/>
        <i/>
        <sz val="10"/>
        <color theme="1"/>
        <rFont val="Arial"/>
        <family val="2"/>
      </rPr>
      <t>additional load reduction</t>
    </r>
    <r>
      <rPr>
        <sz val="10"/>
        <color theme="1"/>
        <rFont val="Arial"/>
        <family val="2"/>
      </rPr>
      <t xml:space="preserve"> achieved by improving the program. The purple cells summarize the total load reduction from all practices, while the grey cells report the benefits of individual practices.  Note that, while the summary table presents only the Total Surface Water loads, this table also breaks out the reductions from loads during storm events (i.e., the Storm Load) and the loads occurring during dry weather conditions (i.e., the Non-Stormwater Load).  In some cases, a </t>
    </r>
    <r>
      <rPr>
        <i/>
        <sz val="10"/>
        <color theme="1"/>
        <rFont val="Arial"/>
        <family val="2"/>
      </rPr>
      <t>negative load reduction</t>
    </r>
    <r>
      <rPr>
        <b/>
        <sz val="10"/>
        <color theme="1"/>
        <rFont val="Arial"/>
        <family val="2"/>
      </rPr>
      <t xml:space="preserve"> </t>
    </r>
    <r>
      <rPr>
        <sz val="10"/>
        <color theme="1"/>
        <rFont val="Arial"/>
        <family val="2"/>
      </rPr>
      <t xml:space="preserve">may be reported.  This represents an </t>
    </r>
    <r>
      <rPr>
        <i/>
        <sz val="10"/>
        <color theme="1"/>
        <rFont val="Arial"/>
        <family val="2"/>
      </rPr>
      <t>increase</t>
    </r>
    <r>
      <rPr>
        <sz val="10"/>
        <color theme="1"/>
        <rFont val="Arial"/>
        <family val="2"/>
      </rPr>
      <t xml:space="preserve"> in load, which would occur if a program or practice was made </t>
    </r>
    <r>
      <rPr>
        <i/>
        <sz val="10"/>
        <color theme="1"/>
        <rFont val="Arial"/>
        <family val="2"/>
      </rPr>
      <t>less</t>
    </r>
    <r>
      <rPr>
        <sz val="10"/>
        <color theme="1"/>
        <rFont val="Arial"/>
        <family val="2"/>
      </rPr>
      <t xml:space="preserve"> effective in the future condition.</t>
    </r>
  </si>
  <si>
    <t>Portion of Total Stream Channel Unstable (%)</t>
  </si>
  <si>
    <t xml:space="preserve">Discounts for Retrofits:  </t>
  </si>
  <si>
    <t>If  no Value is Filled in, Effectiveness will be Zero!</t>
  </si>
  <si>
    <t>Total Area Captured (Acres)</t>
  </si>
  <si>
    <t>Annual Practice Effectiveness</t>
  </si>
  <si>
    <t>Several options are available to reduce the pollutant load associated with On-Site Sewage Disposal Systems.  The four practices to the left and below this box represent different techniques that either improve septic system performance or reduce the number of septic systems in the landscape.</t>
  </si>
  <si>
    <r>
      <t xml:space="preserve">This table summarizes the pollutant loads and runoff volumes from </t>
    </r>
    <r>
      <rPr>
        <b/>
        <i/>
        <sz val="10"/>
        <color theme="1"/>
        <rFont val="Arial"/>
        <family val="2"/>
      </rPr>
      <t>Uncontrolled</t>
    </r>
    <r>
      <rPr>
        <sz val="10"/>
        <color theme="1"/>
        <rFont val="Arial"/>
        <family val="2"/>
      </rPr>
      <t xml:space="preserve"> pollutant sources, including both the Primary Sources and Secondary Sources included in the "</t>
    </r>
    <r>
      <rPr>
        <b/>
        <sz val="10"/>
        <color theme="1"/>
        <rFont val="Arial"/>
        <family val="2"/>
      </rPr>
      <t>Sources"</t>
    </r>
    <r>
      <rPr>
        <sz val="10"/>
        <color theme="1"/>
        <rFont val="Arial"/>
        <family val="2"/>
      </rPr>
      <t xml:space="preserve"> tab.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   THIS LOAD DOES NOT INCLUDE TURF MANAGEMENT.   Note that the load from turf managment typically appears as a "negative reduction", and will likely increase teh laods beyond those reported as Primary Sources.</t>
    </r>
  </si>
  <si>
    <t>Surface Load Including New Development - Non-Storm</t>
  </si>
  <si>
    <t>Awareness of Message (Percent of Population)</t>
  </si>
  <si>
    <t>Percent of Building Permits Regulated</t>
  </si>
  <si>
    <t>Percent of Residential Land where Applicable</t>
  </si>
  <si>
    <t>Percent of Population Reached</t>
  </si>
  <si>
    <t>Percent of System Surveyed</t>
  </si>
  <si>
    <t>Percent of Repairs Made</t>
  </si>
  <si>
    <t>Percent Complete</t>
  </si>
  <si>
    <t>Percent willing to change behavior</t>
  </si>
  <si>
    <t>Percent Inspected</t>
  </si>
  <si>
    <t>Percent Willing to Upgrade</t>
  </si>
  <si>
    <t>Percent of Systems Retired</t>
  </si>
  <si>
    <t xml:space="preserve">User Defined Failure Rate (to Override Calculated) </t>
  </si>
  <si>
    <t>Active Construction (acres)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</si>
</sst>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3" formatCode="_(* #,##0.00_);_(* \(#,##0.00\);_(* &quot;-&quot;??_);_(@_)"/>
    <numFmt numFmtId="164" formatCode="0.0"/>
    <numFmt numFmtId="165" formatCode="_(* #,##0_);_(* \(#,##0\);_(* &quot;-&quot;??_);_(@_)"/>
    <numFmt numFmtId="166" formatCode="0.000%"/>
    <numFmt numFmtId="167" formatCode="#,##0.0_);\(#,##0.0\)"/>
    <numFmt numFmtId="168" formatCode="0.0%"/>
    <numFmt numFmtId="169" formatCode="0.00000"/>
    <numFmt numFmtId="170" formatCode="#,##0.000_);\(#,##0.000\)"/>
    <numFmt numFmtId="171" formatCode="#,##0.0"/>
    <numFmt numFmtId="172" formatCode="0.000"/>
    <numFmt numFmtId="173" formatCode="_(* #,##0.0_);_(* \(#,##0.0\);_(* &quot;-&quot;?_);_(@_)"/>
    <numFmt numFmtId="174" formatCode="#,##0.0000_);\(#,##0.0000\)"/>
    <numFmt numFmtId="175" formatCode="_(* #,##0.000_);_(* \(#,##0.000\);_(* &quot;-&quot;???_);_(@_)"/>
    <numFmt numFmtId="176" formatCode="#,##0.0000"/>
    <numFmt numFmtId="177" formatCode="0.0000%"/>
    <numFmt numFmtId="178" formatCode="0.00000%"/>
    <numFmt numFmtId="179" formatCode="0.000000%"/>
    <numFmt numFmtId="180" formatCode="0.00000000"/>
    <numFmt numFmtId="181" formatCode="0.000000000"/>
    <numFmt numFmtId="182" formatCode="0.00000000000"/>
    <numFmt numFmtId="183" formatCode="0.0000000000000000"/>
    <numFmt numFmtId="184" formatCode="0.00000000000000000000"/>
    <numFmt numFmtId="185" formatCode="0.0000000%"/>
    <numFmt numFmtId="186" formatCode="0.000000000000000000000000"/>
    <numFmt numFmtId="187" formatCode="#,##0.0000000"/>
    <numFmt numFmtId="188" formatCode="#,##0.00000000"/>
    <numFmt numFmtId="189" formatCode="#,##0.00000000000000000000000"/>
    <numFmt numFmtId="190" formatCode="#,##0.0000000000000000000000000"/>
    <numFmt numFmtId="191" formatCode="0.0000000E+00"/>
    <numFmt numFmtId="192" formatCode="0.0000000000000000%"/>
    <numFmt numFmtId="193" formatCode="0.0000000"/>
    <numFmt numFmtId="194" formatCode="#,##0.00000000000000000"/>
    <numFmt numFmtId="195" formatCode="0.000000000000000000%"/>
    <numFmt numFmtId="196" formatCode="0.000000000000"/>
    <numFmt numFmtId="197" formatCode="0.000000000000%"/>
    <numFmt numFmtId="198" formatCode="#,##0.00000_);\(#,##0.00000\)"/>
  </numFmts>
  <fonts count="35" x14ac:knownFonts="1">
    <font>
      <sz val="10"/>
      <name val="Arial"/>
    </font>
    <font>
      <sz val="10"/>
      <name val="Arial"/>
      <family val="2"/>
    </font>
    <font>
      <b/>
      <sz val="10"/>
      <name val="Arial"/>
      <family val="2"/>
    </font>
    <font>
      <b/>
      <sz val="16"/>
      <name val="Arial"/>
      <family val="2"/>
    </font>
    <font>
      <sz val="10"/>
      <name val="Arial"/>
      <family val="2"/>
    </font>
    <font>
      <b/>
      <u/>
      <sz val="10"/>
      <name val="Arial"/>
      <family val="2"/>
    </font>
    <font>
      <sz val="16"/>
      <name val="Arial"/>
      <family val="2"/>
    </font>
    <font>
      <u/>
      <sz val="10"/>
      <name val="Arial"/>
      <family val="2"/>
    </font>
    <font>
      <b/>
      <i/>
      <sz val="10"/>
      <name val="Arial"/>
      <family val="2"/>
    </font>
    <font>
      <sz val="20"/>
      <name val="Arial"/>
      <family val="2"/>
    </font>
    <font>
      <b/>
      <sz val="12"/>
      <name val="Arial"/>
      <family val="2"/>
    </font>
    <font>
      <b/>
      <sz val="14"/>
      <name val="Arial"/>
      <family val="2"/>
    </font>
    <font>
      <sz val="14"/>
      <name val="Arial"/>
      <family val="2"/>
    </font>
    <font>
      <sz val="8"/>
      <name val="Arial"/>
      <family val="2"/>
    </font>
    <font>
      <b/>
      <sz val="8"/>
      <name val="Arial"/>
      <family val="2"/>
    </font>
    <font>
      <b/>
      <i/>
      <sz val="8"/>
      <name val="Arial"/>
      <family val="2"/>
    </font>
    <font>
      <sz val="8"/>
      <name val="Arial"/>
      <family val="2"/>
    </font>
    <font>
      <sz val="8"/>
      <color indexed="81"/>
      <name val="Tahoma"/>
      <family val="2"/>
    </font>
    <font>
      <b/>
      <sz val="10"/>
      <color indexed="81"/>
      <name val="Tahoma"/>
      <family val="2"/>
    </font>
    <font>
      <b/>
      <sz val="8"/>
      <color indexed="81"/>
      <name val="Tahoma"/>
      <family val="2"/>
    </font>
    <font>
      <b/>
      <sz val="11"/>
      <name val="Arial"/>
      <family val="2"/>
    </font>
    <font>
      <sz val="12"/>
      <name val="Arial"/>
      <family val="2"/>
    </font>
    <font>
      <sz val="10"/>
      <color theme="0"/>
      <name val="Arial"/>
      <family val="2"/>
    </font>
    <font>
      <sz val="10"/>
      <color indexed="81"/>
      <name val="Tahoma"/>
      <family val="2"/>
    </font>
    <font>
      <b/>
      <sz val="18"/>
      <name val="Arial"/>
      <family val="2"/>
    </font>
    <font>
      <b/>
      <sz val="10"/>
      <color theme="1"/>
      <name val="Arial"/>
      <family val="2"/>
    </font>
    <font>
      <b/>
      <sz val="10"/>
      <color rgb="FFFF0000"/>
      <name val="Arial"/>
      <family val="2"/>
    </font>
    <font>
      <sz val="10"/>
      <color theme="1"/>
      <name val="Arial"/>
      <family val="2"/>
    </font>
    <font>
      <sz val="8"/>
      <color rgb="FF000000"/>
      <name val="Tahoma"/>
      <family val="2"/>
    </font>
    <font>
      <sz val="10"/>
      <color rgb="FFFF0000"/>
      <name val="Arial"/>
      <family val="2"/>
    </font>
    <font>
      <sz val="9"/>
      <color indexed="81"/>
      <name val="Tahoma"/>
      <family val="2"/>
    </font>
    <font>
      <b/>
      <sz val="11"/>
      <color theme="1"/>
      <name val="Arial"/>
      <family val="2"/>
    </font>
    <font>
      <sz val="11"/>
      <name val="Arial"/>
      <family val="2"/>
    </font>
    <font>
      <b/>
      <i/>
      <sz val="10"/>
      <color theme="1"/>
      <name val="Arial"/>
      <family val="2"/>
    </font>
    <font>
      <i/>
      <sz val="10"/>
      <color theme="1"/>
      <name val="Arial"/>
      <family val="2"/>
    </font>
  </fonts>
  <fills count="24">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2"/>
        <bgColor indexed="64"/>
      </patternFill>
    </fill>
    <fill>
      <patternFill patternType="solid">
        <fgColor indexed="46"/>
        <bgColor indexed="64"/>
      </patternFill>
    </fill>
    <fill>
      <patternFill patternType="solid">
        <fgColor indexed="65"/>
        <bgColor indexed="64"/>
      </patternFill>
    </fill>
    <fill>
      <patternFill patternType="solid">
        <fgColor indexed="9"/>
        <bgColor indexed="39"/>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0C0C0"/>
        <bgColor indexed="64"/>
      </patternFill>
    </fill>
    <fill>
      <patternFill patternType="solid">
        <fgColor theme="0" tint="-0.249977111117893"/>
        <bgColor indexed="39"/>
      </patternFill>
    </fill>
    <fill>
      <patternFill patternType="solid">
        <fgColor theme="0" tint="-0.149967955565050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7" tint="0.39994506668294322"/>
        <bgColor indexed="64"/>
      </patternFill>
    </fill>
    <fill>
      <patternFill patternType="solid">
        <fgColor theme="0"/>
        <bgColor indexed="39"/>
      </patternFill>
    </fill>
  </fills>
  <borders count="119">
    <border>
      <left/>
      <right/>
      <top/>
      <bottom/>
      <diagonal/>
    </border>
    <border>
      <left style="thick">
        <color indexed="64"/>
      </left>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ck">
        <color indexed="64"/>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thick">
        <color indexed="64"/>
      </bottom>
      <diagonal/>
    </border>
    <border>
      <left/>
      <right/>
      <top style="thick">
        <color indexed="64"/>
      </top>
      <bottom style="medium">
        <color indexed="64"/>
      </bottom>
      <diagonal/>
    </border>
    <border>
      <left/>
      <right/>
      <top/>
      <bottom style="thin">
        <color indexed="64"/>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n">
        <color indexed="64"/>
      </top>
      <bottom style="thick">
        <color indexed="64"/>
      </bottom>
      <diagonal/>
    </border>
    <border>
      <left style="thin">
        <color indexed="64"/>
      </left>
      <right/>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right style="medium">
        <color theme="0"/>
      </right>
      <top style="medium">
        <color indexed="64"/>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top style="medium">
        <color indexed="64"/>
      </top>
      <bottom/>
      <diagonal/>
    </border>
    <border>
      <left style="medium">
        <color theme="0"/>
      </left>
      <right style="medium">
        <color theme="0"/>
      </right>
      <top style="medium">
        <color indexed="64"/>
      </top>
      <bottom style="medium">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auto="1"/>
      </left>
      <right/>
      <top style="medium">
        <color auto="1"/>
      </top>
      <bottom style="thin">
        <color theme="0"/>
      </bottom>
      <diagonal/>
    </border>
    <border>
      <left/>
      <right style="thin">
        <color theme="0"/>
      </right>
      <top/>
      <bottom/>
      <diagonal/>
    </border>
    <border>
      <left style="thin">
        <color theme="0"/>
      </left>
      <right style="thin">
        <color theme="0"/>
      </right>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style="medium">
        <color indexed="64"/>
      </right>
      <top style="medium">
        <color indexed="64"/>
      </top>
      <bottom style="thin">
        <color theme="0"/>
      </bottom>
      <diagonal/>
    </border>
    <border>
      <left style="thin">
        <color theme="0"/>
      </left>
      <right style="thin">
        <color theme="0"/>
      </right>
      <top style="medium">
        <color indexed="64"/>
      </top>
      <bottom/>
      <diagonal/>
    </border>
    <border>
      <left style="thin">
        <color indexed="64"/>
      </left>
      <right/>
      <top style="thin">
        <color indexed="64"/>
      </top>
      <bottom style="medium">
        <color indexed="64"/>
      </bottom>
      <diagonal/>
    </border>
    <border>
      <left style="thin">
        <color theme="0"/>
      </left>
      <right/>
      <top style="medium">
        <color indexed="64"/>
      </top>
      <bottom style="thin">
        <color theme="0"/>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theme="0"/>
      </left>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right style="thin">
        <color theme="0"/>
      </right>
      <top style="medium">
        <color indexed="64"/>
      </top>
      <bottom/>
      <diagonal/>
    </border>
    <border>
      <left style="thin">
        <color theme="0"/>
      </left>
      <right/>
      <top style="medium">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1428">
    <xf numFmtId="0" fontId="0" fillId="0" borderId="0" xfId="0"/>
    <xf numFmtId="0" fontId="2" fillId="0" borderId="18" xfId="0" applyFont="1" applyBorder="1" applyAlignment="1">
      <alignment horizontal="center"/>
    </xf>
    <xf numFmtId="0" fontId="2" fillId="2" borderId="9" xfId="0" applyFont="1" applyFill="1" applyBorder="1" applyAlignment="1">
      <alignment horizontal="center"/>
    </xf>
    <xf numFmtId="0" fontId="2" fillId="0" borderId="46" xfId="0" applyFont="1" applyBorder="1" applyAlignment="1">
      <alignment horizontal="center"/>
    </xf>
    <xf numFmtId="0" fontId="0" fillId="0" borderId="0" xfId="0" applyAlignment="1">
      <alignment horizontal="center"/>
    </xf>
    <xf numFmtId="0" fontId="2" fillId="0" borderId="22" xfId="0" applyFont="1" applyBorder="1" applyAlignment="1">
      <alignment horizontal="center"/>
    </xf>
    <xf numFmtId="0" fontId="2" fillId="0" borderId="20" xfId="0" applyFont="1" applyBorder="1" applyAlignment="1">
      <alignment horizontal="center"/>
    </xf>
    <xf numFmtId="0" fontId="5" fillId="0" borderId="20" xfId="0" applyFont="1" applyBorder="1" applyAlignment="1">
      <alignment horizontal="center"/>
    </xf>
    <xf numFmtId="0" fontId="0" fillId="0" borderId="0" xfId="0" applyBorder="1" applyAlignment="1">
      <alignment horizontal="center"/>
    </xf>
    <xf numFmtId="1" fontId="4" fillId="4" borderId="22" xfId="2" applyNumberFormat="1" applyFont="1" applyFill="1" applyBorder="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4" fillId="0" borderId="20" xfId="0" applyFont="1" applyBorder="1" applyAlignment="1">
      <alignment horizontal="center"/>
    </xf>
    <xf numFmtId="0" fontId="2" fillId="0" borderId="20" xfId="0" applyFont="1" applyBorder="1" applyAlignment="1">
      <alignment horizontal="center" wrapText="1"/>
    </xf>
    <xf numFmtId="0" fontId="2" fillId="0" borderId="21" xfId="0" applyFont="1" applyBorder="1" applyAlignment="1">
      <alignment horizontal="center"/>
    </xf>
    <xf numFmtId="0" fontId="0" fillId="2" borderId="0" xfId="0" applyFill="1" applyAlignment="1">
      <alignment horizontal="center"/>
    </xf>
    <xf numFmtId="0" fontId="2" fillId="0" borderId="10" xfId="0" applyFont="1" applyFill="1" applyBorder="1" applyAlignment="1">
      <alignment horizontal="center"/>
    </xf>
    <xf numFmtId="0" fontId="2" fillId="0" borderId="21" xfId="0" applyFont="1" applyFill="1" applyBorder="1" applyAlignment="1">
      <alignment horizontal="center"/>
    </xf>
    <xf numFmtId="0" fontId="0" fillId="0" borderId="21" xfId="0" applyFill="1" applyBorder="1" applyAlignment="1">
      <alignment horizontal="center"/>
    </xf>
    <xf numFmtId="9" fontId="4" fillId="0" borderId="21" xfId="2" applyFont="1" applyFill="1" applyBorder="1" applyAlignment="1">
      <alignment horizontal="center"/>
    </xf>
    <xf numFmtId="9" fontId="0" fillId="0" borderId="21" xfId="2" applyFont="1" applyFill="1" applyBorder="1" applyAlignment="1">
      <alignment horizontal="center"/>
    </xf>
    <xf numFmtId="37" fontId="4" fillId="4" borderId="21" xfId="1" applyNumberFormat="1" applyFont="1" applyFill="1" applyBorder="1" applyAlignment="1">
      <alignment horizontal="center"/>
    </xf>
    <xf numFmtId="0" fontId="2" fillId="0" borderId="21" xfId="0" applyFont="1" applyFill="1" applyBorder="1" applyAlignment="1">
      <alignment horizontal="center" vertical="center"/>
    </xf>
    <xf numFmtId="167" fontId="4" fillId="4" borderId="21" xfId="1" applyNumberFormat="1" applyFont="1" applyFill="1" applyBorder="1" applyAlignment="1">
      <alignment horizontal="center"/>
    </xf>
    <xf numFmtId="164" fontId="0" fillId="0" borderId="0" xfId="0" applyNumberFormat="1" applyFill="1" applyAlignment="1">
      <alignment horizontal="center"/>
    </xf>
    <xf numFmtId="0" fontId="2" fillId="2" borderId="11" xfId="0" applyFont="1" applyFill="1" applyBorder="1" applyAlignment="1">
      <alignment horizontal="center"/>
    </xf>
    <xf numFmtId="168" fontId="0" fillId="2" borderId="0" xfId="2" applyNumberFormat="1" applyFont="1" applyFill="1" applyBorder="1" applyAlignment="1">
      <alignment horizontal="center"/>
    </xf>
    <xf numFmtId="9" fontId="0" fillId="2" borderId="0" xfId="2" applyFont="1" applyFill="1" applyBorder="1" applyAlignment="1">
      <alignment horizontal="center"/>
    </xf>
    <xf numFmtId="10" fontId="0" fillId="2" borderId="0" xfId="2" applyNumberFormat="1" applyFont="1" applyFill="1" applyBorder="1" applyAlignment="1">
      <alignment horizontal="center"/>
    </xf>
    <xf numFmtId="4" fontId="2" fillId="2" borderId="0" xfId="0" applyNumberFormat="1" applyFont="1" applyFill="1" applyBorder="1" applyAlignment="1">
      <alignment horizontal="center"/>
    </xf>
    <xf numFmtId="9" fontId="2" fillId="2" borderId="0" xfId="2" applyFont="1" applyFill="1" applyBorder="1" applyAlignment="1">
      <alignment horizontal="center"/>
    </xf>
    <xf numFmtId="0" fontId="3" fillId="2" borderId="0" xfId="0" applyFont="1" applyFill="1" applyBorder="1" applyAlignment="1">
      <alignment horizontal="center"/>
    </xf>
    <xf numFmtId="0" fontId="4" fillId="2" borderId="0" xfId="0" applyFont="1" applyFill="1" applyAlignment="1">
      <alignment horizontal="center"/>
    </xf>
    <xf numFmtId="0" fontId="10" fillId="0" borderId="55" xfId="0" applyFont="1" applyFill="1" applyBorder="1" applyAlignment="1">
      <alignment horizontal="center" vertical="center" wrapText="1"/>
    </xf>
    <xf numFmtId="1" fontId="4" fillId="4" borderId="21" xfId="2" applyNumberFormat="1" applyFont="1" applyFill="1" applyBorder="1" applyAlignment="1">
      <alignment horizontal="center"/>
    </xf>
    <xf numFmtId="9" fontId="4" fillId="4" borderId="21" xfId="2" applyFont="1" applyFill="1" applyBorder="1" applyAlignment="1">
      <alignment horizontal="center"/>
    </xf>
    <xf numFmtId="0" fontId="0" fillId="0" borderId="21" xfId="0" applyBorder="1" applyAlignment="1">
      <alignment horizontal="center"/>
    </xf>
    <xf numFmtId="0" fontId="0" fillId="0" borderId="0" xfId="0" applyBorder="1"/>
    <xf numFmtId="0" fontId="2" fillId="2" borderId="62" xfId="0" applyFont="1" applyFill="1" applyBorder="1" applyAlignment="1">
      <alignment horizontal="center"/>
    </xf>
    <xf numFmtId="0" fontId="2" fillId="4" borderId="21" xfId="0" applyFont="1" applyFill="1" applyBorder="1" applyAlignment="1">
      <alignment horizontal="center"/>
    </xf>
    <xf numFmtId="0" fontId="2" fillId="4" borderId="27" xfId="0" applyFont="1" applyFill="1" applyBorder="1" applyAlignment="1">
      <alignment horizontal="center"/>
    </xf>
    <xf numFmtId="0" fontId="4" fillId="0" borderId="0" xfId="0" applyFont="1" applyFill="1" applyBorder="1" applyAlignment="1">
      <alignment horizontal="center"/>
    </xf>
    <xf numFmtId="0" fontId="2" fillId="0" borderId="26" xfId="0" applyFont="1" applyBorder="1" applyAlignment="1">
      <alignment horizontal="center"/>
    </xf>
    <xf numFmtId="0" fontId="2" fillId="2" borderId="0" xfId="0" applyFont="1" applyFill="1" applyBorder="1" applyAlignment="1" applyProtection="1">
      <alignment horizontal="center"/>
    </xf>
    <xf numFmtId="0" fontId="0" fillId="0" borderId="0" xfId="0" applyProtection="1">
      <protection locked="0"/>
    </xf>
    <xf numFmtId="0" fontId="2" fillId="0" borderId="1" xfId="0" applyFont="1" applyBorder="1" applyAlignment="1" applyProtection="1">
      <alignment horizontal="center"/>
      <protection locked="0"/>
    </xf>
    <xf numFmtId="0" fontId="2" fillId="2" borderId="9" xfId="0" applyFont="1" applyFill="1" applyBorder="1" applyAlignment="1" applyProtection="1">
      <alignment horizontal="center"/>
      <protection locked="0"/>
    </xf>
    <xf numFmtId="0" fontId="2" fillId="0" borderId="10" xfId="0" applyFont="1" applyBorder="1" applyAlignment="1" applyProtection="1">
      <alignment horizontal="center"/>
      <protection locked="0"/>
    </xf>
    <xf numFmtId="0" fontId="2" fillId="0" borderId="42" xfId="0" applyFont="1" applyBorder="1" applyAlignment="1" applyProtection="1">
      <alignment horizontal="center"/>
      <protection locked="0"/>
    </xf>
    <xf numFmtId="0" fontId="2" fillId="0" borderId="40" xfId="0" applyFont="1" applyBorder="1" applyAlignment="1" applyProtection="1">
      <alignment horizontal="center"/>
      <protection locked="0"/>
    </xf>
    <xf numFmtId="0" fontId="0" fillId="0" borderId="26" xfId="0" applyBorder="1"/>
    <xf numFmtId="0" fontId="2" fillId="0" borderId="27" xfId="0" applyFont="1" applyBorder="1" applyAlignment="1" applyProtection="1">
      <alignment horizontal="center"/>
    </xf>
    <xf numFmtId="165" fontId="2" fillId="4" borderId="21" xfId="0" applyNumberFormat="1" applyFont="1" applyFill="1" applyBorder="1" applyAlignment="1"/>
    <xf numFmtId="0" fontId="0" fillId="0" borderId="27" xfId="0" applyBorder="1"/>
    <xf numFmtId="0" fontId="0" fillId="0" borderId="28" xfId="0" applyBorder="1"/>
    <xf numFmtId="0" fontId="2" fillId="0" borderId="28" xfId="0" applyFont="1" applyBorder="1" applyAlignment="1">
      <alignment horizontal="center"/>
    </xf>
    <xf numFmtId="0" fontId="3" fillId="0" borderId="48" xfId="0" applyFont="1" applyBorder="1" applyAlignment="1">
      <alignment horizontal="left"/>
    </xf>
    <xf numFmtId="0" fontId="0" fillId="0" borderId="39" xfId="0" applyBorder="1" applyProtection="1">
      <protection locked="0"/>
    </xf>
    <xf numFmtId="0" fontId="0" fillId="0" borderId="61" xfId="0" applyBorder="1" applyProtection="1">
      <protection locked="0"/>
    </xf>
    <xf numFmtId="0" fontId="2" fillId="0" borderId="63" xfId="0" applyFont="1" applyBorder="1" applyAlignment="1">
      <alignment horizontal="center"/>
    </xf>
    <xf numFmtId="0" fontId="3" fillId="2" borderId="21" xfId="0" applyFont="1" applyFill="1" applyBorder="1" applyAlignment="1" applyProtection="1">
      <alignment horizontal="left"/>
      <protection locked="0"/>
    </xf>
    <xf numFmtId="0" fontId="3" fillId="2" borderId="22" xfId="0" applyFont="1" applyFill="1" applyBorder="1" applyAlignment="1" applyProtection="1">
      <alignment horizontal="left"/>
      <protection locked="0"/>
    </xf>
    <xf numFmtId="0" fontId="0" fillId="8" borderId="0" xfId="0" applyFill="1" applyBorder="1" applyProtection="1"/>
    <xf numFmtId="0" fontId="2" fillId="0" borderId="0" xfId="0" applyFont="1" applyBorder="1" applyAlignment="1" applyProtection="1">
      <alignment horizontal="center"/>
    </xf>
    <xf numFmtId="0" fontId="2" fillId="0" borderId="20" xfId="0" applyFont="1" applyBorder="1" applyAlignment="1" applyProtection="1">
      <alignment horizontal="center"/>
    </xf>
    <xf numFmtId="0" fontId="2" fillId="0" borderId="26" xfId="0" applyFont="1" applyBorder="1" applyAlignment="1" applyProtection="1">
      <alignment horizontal="center"/>
    </xf>
    <xf numFmtId="0" fontId="0" fillId="0" borderId="20" xfId="0" applyBorder="1" applyProtection="1"/>
    <xf numFmtId="0" fontId="0" fillId="0" borderId="22" xfId="0" applyBorder="1" applyProtection="1"/>
    <xf numFmtId="0" fontId="2" fillId="0" borderId="22" xfId="0" applyFont="1" applyBorder="1" applyAlignment="1" applyProtection="1">
      <alignment horizontal="center"/>
    </xf>
    <xf numFmtId="9" fontId="4" fillId="4" borderId="21" xfId="2" applyFont="1" applyFill="1" applyBorder="1" applyAlignment="1" applyProtection="1">
      <alignment horizontal="center"/>
    </xf>
    <xf numFmtId="0" fontId="2" fillId="0" borderId="21" xfId="0" applyFont="1" applyBorder="1" applyAlignment="1" applyProtection="1">
      <alignment horizontal="center"/>
    </xf>
    <xf numFmtId="0" fontId="4" fillId="4" borderId="21" xfId="0" applyFont="1" applyFill="1" applyBorder="1" applyAlignment="1" applyProtection="1">
      <alignment horizontal="center"/>
    </xf>
    <xf numFmtId="0" fontId="4" fillId="4" borderId="22" xfId="0" applyFont="1" applyFill="1" applyBorder="1" applyAlignment="1" applyProtection="1">
      <alignment horizontal="center"/>
    </xf>
    <xf numFmtId="0" fontId="4" fillId="4" borderId="27" xfId="0" applyFont="1" applyFill="1" applyBorder="1" applyAlignment="1" applyProtection="1">
      <alignment horizontal="center"/>
    </xf>
    <xf numFmtId="0" fontId="4" fillId="4" borderId="28" xfId="0" applyFont="1" applyFill="1" applyBorder="1" applyAlignment="1" applyProtection="1">
      <alignment horizontal="center"/>
    </xf>
    <xf numFmtId="0" fontId="2" fillId="0" borderId="20" xfId="0" applyFont="1" applyBorder="1" applyAlignment="1" applyProtection="1">
      <alignment horizontal="center" wrapText="1"/>
    </xf>
    <xf numFmtId="1" fontId="4" fillId="4" borderId="21" xfId="2" applyNumberFormat="1" applyFont="1" applyFill="1" applyBorder="1" applyAlignment="1" applyProtection="1">
      <alignment horizontal="center"/>
    </xf>
    <xf numFmtId="9" fontId="4" fillId="9" borderId="21" xfId="2" applyFont="1" applyFill="1" applyBorder="1" applyAlignment="1" applyProtection="1">
      <alignment horizontal="center"/>
    </xf>
    <xf numFmtId="9" fontId="4" fillId="4" borderId="21" xfId="1" applyNumberFormat="1" applyFont="1" applyFill="1" applyBorder="1" applyAlignment="1">
      <alignment horizontal="center"/>
    </xf>
    <xf numFmtId="9" fontId="4" fillId="9" borderId="20" xfId="2" applyFont="1" applyFill="1" applyBorder="1" applyAlignment="1">
      <alignment horizontal="center"/>
    </xf>
    <xf numFmtId="9" fontId="4" fillId="9" borderId="27" xfId="2" applyFont="1" applyFill="1" applyBorder="1" applyAlignment="1">
      <alignment horizontal="center"/>
    </xf>
    <xf numFmtId="0" fontId="0" fillId="0" borderId="6" xfId="0" applyBorder="1" applyAlignment="1">
      <alignment horizontal="center"/>
    </xf>
    <xf numFmtId="9" fontId="4" fillId="9" borderId="28" xfId="2" applyFont="1" applyFill="1" applyBorder="1" applyAlignment="1">
      <alignment horizontal="center"/>
    </xf>
    <xf numFmtId="0" fontId="2" fillId="9" borderId="21" xfId="0" applyFont="1" applyFill="1" applyBorder="1" applyAlignment="1">
      <alignment horizontal="center"/>
    </xf>
    <xf numFmtId="1" fontId="4" fillId="4" borderId="21" xfId="0" applyNumberFormat="1" applyFont="1" applyFill="1" applyBorder="1" applyAlignment="1">
      <alignment horizontal="center"/>
    </xf>
    <xf numFmtId="0" fontId="2" fillId="0" borderId="20" xfId="0" applyFont="1" applyFill="1" applyBorder="1" applyAlignment="1">
      <alignment horizontal="center"/>
    </xf>
    <xf numFmtId="0" fontId="2" fillId="0" borderId="20" xfId="0" applyFont="1" applyFill="1" applyBorder="1" applyAlignment="1">
      <alignment horizontal="center" vertical="center"/>
    </xf>
    <xf numFmtId="0" fontId="2" fillId="0" borderId="26" xfId="0" applyFont="1" applyFill="1" applyBorder="1" applyAlignment="1">
      <alignment horizontal="center"/>
    </xf>
    <xf numFmtId="39" fontId="4" fillId="4" borderId="27" xfId="1" applyNumberFormat="1" applyFont="1" applyFill="1" applyBorder="1" applyAlignment="1">
      <alignment horizontal="center"/>
    </xf>
    <xf numFmtId="171" fontId="16" fillId="9" borderId="21" xfId="2" applyNumberFormat="1" applyFont="1" applyFill="1" applyBorder="1" applyAlignment="1">
      <alignment horizontal="center"/>
    </xf>
    <xf numFmtId="0" fontId="3" fillId="0" borderId="0" xfId="0" applyFont="1" applyFill="1" applyBorder="1" applyAlignment="1"/>
    <xf numFmtId="0" fontId="0" fillId="12" borderId="0" xfId="0" applyFill="1" applyBorder="1" applyProtection="1"/>
    <xf numFmtId="168" fontId="0" fillId="9" borderId="22" xfId="2" applyNumberFormat="1" applyFont="1" applyFill="1" applyBorder="1" applyAlignment="1">
      <alignment horizontal="center"/>
    </xf>
    <xf numFmtId="0" fontId="0" fillId="8" borderId="0" xfId="0" applyFill="1" applyAlignment="1">
      <alignment horizontal="center"/>
    </xf>
    <xf numFmtId="0" fontId="2" fillId="0" borderId="0" xfId="0" applyFont="1" applyFill="1" applyBorder="1" applyAlignment="1">
      <alignment horizontal="center"/>
    </xf>
    <xf numFmtId="39" fontId="4" fillId="4" borderId="21" xfId="1" applyNumberFormat="1" applyFont="1" applyFill="1" applyBorder="1" applyAlignment="1">
      <alignment horizontal="center"/>
    </xf>
    <xf numFmtId="0" fontId="0" fillId="0" borderId="0" xfId="0" applyBorder="1" applyAlignment="1" applyProtection="1">
      <alignment horizontal="center"/>
    </xf>
    <xf numFmtId="0" fontId="0" fillId="0" borderId="0" xfId="0" applyBorder="1" applyProtection="1"/>
    <xf numFmtId="0" fontId="0" fillId="0" borderId="0" xfId="0" applyFill="1" applyBorder="1" applyProtection="1"/>
    <xf numFmtId="0" fontId="0" fillId="0" borderId="21" xfId="0" applyBorder="1" applyProtection="1"/>
    <xf numFmtId="2" fontId="4" fillId="4" borderId="21" xfId="0" applyNumberFormat="1" applyFont="1" applyFill="1" applyBorder="1" applyAlignment="1" applyProtection="1">
      <alignment horizontal="right"/>
    </xf>
    <xf numFmtId="0" fontId="3" fillId="2" borderId="20" xfId="0" applyFont="1" applyFill="1" applyBorder="1" applyAlignment="1" applyProtection="1">
      <alignment horizontal="left"/>
    </xf>
    <xf numFmtId="0" fontId="0" fillId="0" borderId="27" xfId="0" applyBorder="1" applyProtection="1"/>
    <xf numFmtId="0" fontId="0" fillId="0" borderId="28" xfId="0" applyBorder="1" applyProtection="1"/>
    <xf numFmtId="0" fontId="2" fillId="0" borderId="12" xfId="0" applyFont="1" applyBorder="1" applyAlignment="1" applyProtection="1">
      <alignment horizontal="center"/>
    </xf>
    <xf numFmtId="2" fontId="4" fillId="4" borderId="13" xfId="0" applyNumberFormat="1" applyFont="1" applyFill="1" applyBorder="1" applyAlignment="1" applyProtection="1">
      <alignment horizontal="right"/>
    </xf>
    <xf numFmtId="0" fontId="2" fillId="2" borderId="27" xfId="0" applyFont="1" applyFill="1" applyBorder="1" applyAlignment="1" applyProtection="1">
      <alignment horizontal="center"/>
    </xf>
    <xf numFmtId="0" fontId="2" fillId="0" borderId="27" xfId="0" applyFont="1" applyFill="1" applyBorder="1" applyAlignment="1" applyProtection="1">
      <alignment horizontal="center"/>
    </xf>
    <xf numFmtId="2" fontId="4" fillId="4" borderId="27" xfId="0" applyNumberFormat="1" applyFont="1" applyFill="1" applyBorder="1" applyAlignment="1" applyProtection="1">
      <alignment horizontal="right"/>
    </xf>
    <xf numFmtId="9" fontId="4" fillId="4" borderId="27" xfId="2" applyFont="1" applyFill="1" applyBorder="1" applyAlignment="1" applyProtection="1">
      <alignment horizontal="center"/>
    </xf>
    <xf numFmtId="0" fontId="2" fillId="0" borderId="21" xfId="0" applyFont="1" applyBorder="1" applyAlignment="1" applyProtection="1">
      <alignment horizontal="center" wrapText="1"/>
    </xf>
    <xf numFmtId="0" fontId="0" fillId="0" borderId="26" xfId="0" applyBorder="1" applyProtection="1"/>
    <xf numFmtId="0" fontId="4" fillId="2" borderId="22" xfId="0" applyFont="1" applyFill="1" applyBorder="1" applyAlignment="1" applyProtection="1">
      <alignment horizontal="center"/>
      <protection locked="0"/>
    </xf>
    <xf numFmtId="0" fontId="8" fillId="0" borderId="20" xfId="0" applyFont="1" applyBorder="1" applyAlignment="1" applyProtection="1">
      <alignment horizontal="center" wrapText="1"/>
    </xf>
    <xf numFmtId="0" fontId="2" fillId="0" borderId="26" xfId="0" applyFont="1" applyBorder="1" applyAlignment="1" applyProtection="1">
      <alignment horizontal="center" wrapText="1"/>
    </xf>
    <xf numFmtId="0" fontId="2" fillId="0" borderId="21" xfId="0" applyFont="1" applyFill="1" applyBorder="1" applyAlignment="1" applyProtection="1">
      <alignment horizontal="center" wrapText="1"/>
    </xf>
    <xf numFmtId="0" fontId="2" fillId="2" borderId="21" xfId="0" applyFont="1" applyFill="1" applyBorder="1" applyAlignment="1" applyProtection="1">
      <alignment horizontal="center" wrapText="1"/>
    </xf>
    <xf numFmtId="0" fontId="0" fillId="2" borderId="10" xfId="0" applyFill="1" applyBorder="1" applyAlignment="1" applyProtection="1">
      <alignment horizontal="center"/>
    </xf>
    <xf numFmtId="0" fontId="0" fillId="0" borderId="27" xfId="0" applyBorder="1" applyProtection="1">
      <protection locked="0"/>
    </xf>
    <xf numFmtId="0" fontId="3" fillId="2" borderId="9" xfId="0" applyFont="1" applyFill="1" applyBorder="1" applyAlignment="1" applyProtection="1">
      <alignment horizontal="left"/>
    </xf>
    <xf numFmtId="0" fontId="0" fillId="2" borderId="0" xfId="0" applyFill="1" applyBorder="1" applyAlignment="1">
      <alignment horizontal="center"/>
    </xf>
    <xf numFmtId="0" fontId="2" fillId="2" borderId="65" xfId="0" applyFont="1" applyFill="1" applyBorder="1" applyAlignment="1">
      <alignment horizontal="center"/>
    </xf>
    <xf numFmtId="0" fontId="2" fillId="0" borderId="0" xfId="0" applyFont="1" applyBorder="1" applyAlignment="1">
      <alignment horizontal="center"/>
    </xf>
    <xf numFmtId="0" fontId="2" fillId="2" borderId="0" xfId="0" applyFont="1" applyFill="1" applyBorder="1" applyAlignment="1">
      <alignment horizontal="center"/>
    </xf>
    <xf numFmtId="0" fontId="0" fillId="0" borderId="0" xfId="0" applyAlignment="1" applyProtection="1">
      <alignment wrapText="1"/>
      <protection locked="0"/>
    </xf>
    <xf numFmtId="0" fontId="20" fillId="0" borderId="21" xfId="0" applyFont="1" applyBorder="1" applyAlignment="1" applyProtection="1">
      <alignment horizontal="center"/>
    </xf>
    <xf numFmtId="0" fontId="20" fillId="2" borderId="21" xfId="0" applyFont="1" applyFill="1" applyBorder="1" applyAlignment="1" applyProtection="1">
      <alignment horizontal="center"/>
    </xf>
    <xf numFmtId="0" fontId="20" fillId="0" borderId="20" xfId="0" applyFont="1" applyBorder="1" applyAlignment="1" applyProtection="1">
      <alignment horizontal="center"/>
    </xf>
    <xf numFmtId="0" fontId="2" fillId="0" borderId="26" xfId="0" applyFont="1" applyFill="1" applyBorder="1" applyAlignment="1" applyProtection="1">
      <alignment horizontal="center"/>
    </xf>
    <xf numFmtId="2" fontId="4" fillId="4" borderId="21" xfId="0" applyNumberFormat="1" applyFont="1" applyFill="1" applyBorder="1" applyAlignment="1" applyProtection="1">
      <alignment horizontal="center"/>
    </xf>
    <xf numFmtId="2" fontId="4" fillId="4" borderId="22" xfId="0" applyNumberFormat="1" applyFont="1" applyFill="1" applyBorder="1" applyAlignment="1" applyProtection="1">
      <alignment horizontal="center"/>
    </xf>
    <xf numFmtId="2" fontId="2" fillId="4" borderId="27" xfId="0" applyNumberFormat="1" applyFont="1" applyFill="1" applyBorder="1" applyAlignment="1" applyProtection="1">
      <alignment horizontal="center"/>
    </xf>
    <xf numFmtId="2" fontId="2" fillId="4" borderId="28" xfId="0" applyNumberFormat="1" applyFont="1" applyFill="1" applyBorder="1" applyAlignment="1" applyProtection="1">
      <alignment horizontal="center"/>
    </xf>
    <xf numFmtId="0" fontId="2" fillId="0" borderId="0" xfId="0" applyFont="1" applyBorder="1" applyAlignment="1" applyProtection="1">
      <alignment horizontal="center" wrapText="1"/>
    </xf>
    <xf numFmtId="0" fontId="4" fillId="2" borderId="61" xfId="0" applyFont="1" applyFill="1" applyBorder="1" applyAlignment="1">
      <alignment horizontal="center"/>
    </xf>
    <xf numFmtId="0" fontId="2" fillId="0" borderId="61" xfId="0" applyFont="1" applyBorder="1" applyAlignment="1" applyProtection="1">
      <alignment horizontal="center" wrapText="1"/>
    </xf>
    <xf numFmtId="0" fontId="2" fillId="2" borderId="22" xfId="0" applyFont="1" applyFill="1" applyBorder="1" applyAlignment="1" applyProtection="1">
      <alignment horizontal="center" wrapText="1"/>
    </xf>
    <xf numFmtId="0" fontId="0" fillId="0" borderId="22" xfId="0" applyBorder="1" applyAlignment="1">
      <alignment horizontal="center"/>
    </xf>
    <xf numFmtId="9" fontId="4" fillId="4" borderId="27" xfId="1" applyNumberFormat="1" applyFont="1" applyFill="1" applyBorder="1" applyAlignment="1">
      <alignment horizontal="center"/>
    </xf>
    <xf numFmtId="174" fontId="4" fillId="4" borderId="27" xfId="1" applyNumberFormat="1" applyFont="1" applyFill="1" applyBorder="1" applyAlignment="1">
      <alignment horizontal="center"/>
    </xf>
    <xf numFmtId="174" fontId="4" fillId="4" borderId="28" xfId="1" applyNumberFormat="1" applyFont="1" applyFill="1" applyBorder="1" applyAlignment="1">
      <alignment horizontal="center"/>
    </xf>
    <xf numFmtId="0" fontId="5" fillId="0" borderId="21" xfId="0" applyFont="1" applyBorder="1" applyAlignment="1">
      <alignment horizontal="center"/>
    </xf>
    <xf numFmtId="0" fontId="4" fillId="2" borderId="26" xfId="0" applyFont="1" applyFill="1" applyBorder="1" applyAlignment="1">
      <alignment horizontal="center"/>
    </xf>
    <xf numFmtId="0" fontId="4" fillId="0" borderId="20" xfId="0" applyFont="1" applyFill="1" applyBorder="1" applyAlignment="1">
      <alignment horizontal="center"/>
    </xf>
    <xf numFmtId="164" fontId="2" fillId="9" borderId="21" xfId="0" applyNumberFormat="1" applyFont="1" applyFill="1" applyBorder="1" applyAlignment="1">
      <alignment horizontal="center"/>
    </xf>
    <xf numFmtId="9" fontId="4" fillId="9" borderId="21" xfId="2" applyFont="1" applyFill="1" applyBorder="1" applyAlignment="1">
      <alignment horizontal="center"/>
    </xf>
    <xf numFmtId="0" fontId="4" fillId="0" borderId="0" xfId="0" applyFont="1" applyBorder="1"/>
    <xf numFmtId="0" fontId="2" fillId="0" borderId="0" xfId="0" applyFont="1" applyBorder="1" applyAlignment="1">
      <alignment horizontal="center"/>
    </xf>
    <xf numFmtId="0" fontId="2" fillId="0" borderId="9" xfId="0" applyFont="1" applyFill="1" applyBorder="1" applyAlignment="1">
      <alignment horizontal="center"/>
    </xf>
    <xf numFmtId="0" fontId="2" fillId="0" borderId="11" xfId="0" applyFont="1" applyFill="1" applyBorder="1" applyAlignment="1">
      <alignment horizontal="center"/>
    </xf>
    <xf numFmtId="0" fontId="2" fillId="0" borderId="22" xfId="0" applyFont="1" applyFill="1" applyBorder="1" applyAlignment="1">
      <alignment horizontal="center"/>
    </xf>
    <xf numFmtId="164" fontId="2" fillId="9" borderId="27" xfId="0" applyNumberFormat="1" applyFont="1" applyFill="1" applyBorder="1" applyAlignment="1">
      <alignment horizont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9" fontId="2" fillId="2" borderId="21" xfId="2" applyFont="1" applyFill="1" applyBorder="1" applyAlignment="1">
      <alignment horizontal="center"/>
    </xf>
    <xf numFmtId="9" fontId="2" fillId="2" borderId="22" xfId="2" applyFont="1" applyFill="1" applyBorder="1" applyAlignment="1">
      <alignment horizontal="center"/>
    </xf>
    <xf numFmtId="0" fontId="2" fillId="0" borderId="0" xfId="0" applyFont="1" applyBorder="1" applyAlignment="1">
      <alignment horizontal="right"/>
    </xf>
    <xf numFmtId="2" fontId="4" fillId="4" borderId="22" xfId="2" applyNumberFormat="1" applyFont="1" applyFill="1" applyBorder="1" applyAlignment="1">
      <alignment horizontal="center"/>
    </xf>
    <xf numFmtId="0" fontId="4" fillId="0" borderId="21" xfId="0" applyFont="1" applyFill="1" applyBorder="1" applyAlignment="1">
      <alignment horizontal="center"/>
    </xf>
    <xf numFmtId="0" fontId="8" fillId="0" borderId="22" xfId="0" applyFont="1" applyBorder="1" applyAlignment="1" applyProtection="1">
      <alignment horizontal="left" wrapText="1"/>
    </xf>
    <xf numFmtId="9" fontId="14" fillId="4" borderId="21" xfId="2" applyFont="1" applyFill="1" applyBorder="1" applyAlignment="1">
      <alignment horizontal="center"/>
    </xf>
    <xf numFmtId="0" fontId="13" fillId="0" borderId="21" xfId="0" applyFont="1" applyBorder="1" applyAlignment="1">
      <alignment horizontal="center"/>
    </xf>
    <xf numFmtId="0" fontId="0" fillId="0" borderId="21" xfId="0" applyBorder="1" applyProtection="1">
      <protection locked="0"/>
    </xf>
    <xf numFmtId="0" fontId="2" fillId="0" borderId="21" xfId="0" applyFont="1" applyBorder="1" applyAlignment="1" applyProtection="1">
      <alignment horizontal="center"/>
      <protection locked="0"/>
    </xf>
    <xf numFmtId="0" fontId="2" fillId="2" borderId="20" xfId="0" applyFont="1" applyFill="1" applyBorder="1" applyAlignment="1" applyProtection="1">
      <alignment horizontal="center"/>
      <protection locked="0"/>
    </xf>
    <xf numFmtId="0" fontId="2" fillId="2" borderId="22" xfId="0" applyFont="1" applyFill="1" applyBorder="1" applyAlignment="1" applyProtection="1">
      <alignment horizontal="center"/>
      <protection locked="0"/>
    </xf>
    <xf numFmtId="0" fontId="0" fillId="0" borderId="22" xfId="0" applyBorder="1" applyProtection="1">
      <protection locked="0"/>
    </xf>
    <xf numFmtId="0" fontId="2" fillId="0" borderId="20" xfId="0" applyFont="1" applyBorder="1" applyAlignment="1" applyProtection="1">
      <alignment horizontal="center"/>
      <protection locked="0"/>
    </xf>
    <xf numFmtId="0" fontId="2" fillId="0" borderId="28" xfId="0" applyFont="1" applyBorder="1" applyProtection="1"/>
    <xf numFmtId="2" fontId="4" fillId="4" borderId="28" xfId="0" applyNumberFormat="1" applyFont="1" applyFill="1" applyBorder="1" applyAlignment="1" applyProtection="1">
      <alignment horizontal="center"/>
    </xf>
    <xf numFmtId="0" fontId="0" fillId="0" borderId="11" xfId="0" applyBorder="1"/>
    <xf numFmtId="0" fontId="0" fillId="0" borderId="10" xfId="0" applyBorder="1"/>
    <xf numFmtId="0" fontId="0" fillId="0" borderId="20" xfId="0" applyBorder="1"/>
    <xf numFmtId="0" fontId="2" fillId="2" borderId="21" xfId="0" applyFont="1" applyFill="1" applyBorder="1" applyAlignment="1" applyProtection="1">
      <alignment horizontal="center"/>
    </xf>
    <xf numFmtId="0" fontId="2" fillId="0" borderId="21" xfId="0" applyFont="1" applyFill="1" applyBorder="1" applyAlignment="1" applyProtection="1">
      <alignment horizontal="center"/>
    </xf>
    <xf numFmtId="0" fontId="2" fillId="0" borderId="21" xfId="0" applyFont="1" applyBorder="1" applyAlignment="1">
      <alignment horizontal="center"/>
    </xf>
    <xf numFmtId="0" fontId="4" fillId="0" borderId="26" xfId="0" applyFont="1" applyFill="1" applyBorder="1" applyAlignment="1">
      <alignment horizontal="center"/>
    </xf>
    <xf numFmtId="0" fontId="2" fillId="2" borderId="20" xfId="0" applyFont="1" applyFill="1" applyBorder="1" applyAlignment="1">
      <alignment horizontal="center"/>
    </xf>
    <xf numFmtId="0" fontId="3" fillId="2" borderId="22" xfId="0" applyFont="1" applyFill="1" applyBorder="1" applyAlignment="1">
      <alignment horizontal="center"/>
    </xf>
    <xf numFmtId="0" fontId="3" fillId="2" borderId="20" xfId="0" applyFont="1" applyFill="1" applyBorder="1" applyAlignment="1" applyProtection="1">
      <alignment horizontal="center"/>
    </xf>
    <xf numFmtId="0" fontId="0" fillId="12" borderId="39" xfId="0" applyFill="1" applyBorder="1" applyProtection="1"/>
    <xf numFmtId="0" fontId="2" fillId="0" borderId="2" xfId="0" applyFont="1" applyBorder="1" applyAlignment="1" applyProtection="1">
      <alignment horizontal="center"/>
    </xf>
    <xf numFmtId="0" fontId="2" fillId="0" borderId="7" xfId="0" applyFont="1" applyBorder="1" applyAlignment="1" applyProtection="1">
      <alignment horizontal="center"/>
    </xf>
    <xf numFmtId="1" fontId="2" fillId="4" borderId="7" xfId="0" applyNumberFormat="1" applyFont="1" applyFill="1" applyBorder="1" applyAlignment="1" applyProtection="1">
      <alignment horizontal="center"/>
    </xf>
    <xf numFmtId="0" fontId="0" fillId="0" borderId="7" xfId="0" applyBorder="1" applyProtection="1"/>
    <xf numFmtId="172" fontId="4" fillId="4" borderId="21" xfId="0" applyNumberFormat="1" applyFont="1" applyFill="1" applyBorder="1" applyAlignment="1">
      <alignment horizontal="center"/>
    </xf>
    <xf numFmtId="0" fontId="20" fillId="0" borderId="22" xfId="0" applyFont="1" applyBorder="1" applyAlignment="1">
      <alignment horizontal="center"/>
    </xf>
    <xf numFmtId="0" fontId="0" fillId="0" borderId="22" xfId="0" applyFill="1" applyBorder="1" applyAlignment="1">
      <alignment horizontal="center"/>
    </xf>
    <xf numFmtId="9" fontId="4" fillId="0" borderId="22" xfId="2" applyFont="1" applyFill="1" applyBorder="1" applyAlignment="1">
      <alignment horizontal="center"/>
    </xf>
    <xf numFmtId="0" fontId="0" fillId="8" borderId="0" xfId="0" applyFill="1" applyProtection="1"/>
    <xf numFmtId="0" fontId="0" fillId="0" borderId="0" xfId="0" applyProtection="1"/>
    <xf numFmtId="0" fontId="2" fillId="0" borderId="10" xfId="0" applyFont="1" applyBorder="1" applyAlignment="1" applyProtection="1">
      <alignment horizontal="center"/>
    </xf>
    <xf numFmtId="0" fontId="2" fillId="0" borderId="0" xfId="0" applyFont="1" applyAlignment="1" applyProtection="1">
      <alignment horizontal="center"/>
    </xf>
    <xf numFmtId="0" fontId="0" fillId="0" borderId="0" xfId="0" applyAlignment="1" applyProtection="1">
      <alignment horizontal="center"/>
    </xf>
    <xf numFmtId="0" fontId="4" fillId="9" borderId="21"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64" xfId="0" applyFont="1" applyFill="1" applyBorder="1" applyAlignment="1" applyProtection="1">
      <alignment horizontal="left"/>
    </xf>
    <xf numFmtId="0" fontId="2" fillId="2" borderId="0" xfId="0" applyFont="1" applyFill="1" applyAlignment="1" applyProtection="1">
      <alignment horizontal="center"/>
    </xf>
    <xf numFmtId="0" fontId="4" fillId="0" borderId="0" xfId="0" applyFont="1" applyBorder="1" applyAlignment="1" applyProtection="1">
      <alignment horizontal="center"/>
    </xf>
    <xf numFmtId="0" fontId="6" fillId="2" borderId="39" xfId="0" applyFont="1" applyFill="1" applyBorder="1" applyAlignment="1" applyProtection="1">
      <alignment horizontal="left"/>
    </xf>
    <xf numFmtId="9" fontId="4" fillId="0" borderId="0" xfId="2" applyFont="1" applyFill="1" applyBorder="1" applyAlignment="1" applyProtection="1">
      <alignment horizontal="right"/>
    </xf>
    <xf numFmtId="9" fontId="4" fillId="0" borderId="0" xfId="2" applyFont="1" applyFill="1" applyBorder="1" applyAlignment="1" applyProtection="1">
      <alignment horizontal="center"/>
    </xf>
    <xf numFmtId="0" fontId="21" fillId="2" borderId="61" xfId="0" applyFont="1" applyFill="1" applyBorder="1" applyAlignment="1" applyProtection="1"/>
    <xf numFmtId="1" fontId="4" fillId="3" borderId="4" xfId="2" applyNumberFormat="1" applyFont="1" applyFill="1" applyBorder="1" applyAlignment="1" applyProtection="1">
      <alignment horizontal="center"/>
    </xf>
    <xf numFmtId="1" fontId="4" fillId="3" borderId="0" xfId="2" applyNumberFormat="1" applyFont="1" applyFill="1" applyBorder="1" applyAlignment="1" applyProtection="1">
      <alignment horizontal="center"/>
    </xf>
    <xf numFmtId="0" fontId="4" fillId="0" borderId="5" xfId="0" applyFont="1" applyBorder="1" applyAlignment="1" applyProtection="1">
      <alignment horizontal="left"/>
    </xf>
    <xf numFmtId="0" fontId="2" fillId="0" borderId="4" xfId="0" applyFont="1" applyBorder="1" applyAlignment="1" applyProtection="1">
      <alignment horizontal="center"/>
    </xf>
    <xf numFmtId="0" fontId="2" fillId="0" borderId="61" xfId="0" applyFont="1" applyBorder="1" applyAlignment="1" applyProtection="1">
      <alignment horizontal="center"/>
    </xf>
    <xf numFmtId="0" fontId="2" fillId="0" borderId="6" xfId="0" applyFont="1" applyBorder="1" applyAlignment="1" applyProtection="1">
      <alignment horizontal="center"/>
    </xf>
    <xf numFmtId="0" fontId="2" fillId="4" borderId="21" xfId="0" applyFont="1" applyFill="1" applyBorder="1" applyAlignment="1" applyProtection="1">
      <alignment horizontal="center"/>
    </xf>
    <xf numFmtId="9" fontId="2" fillId="2" borderId="0" xfId="2" applyFont="1" applyFill="1" applyBorder="1" applyAlignment="1" applyProtection="1">
      <alignment horizontal="center"/>
    </xf>
    <xf numFmtId="0" fontId="0" fillId="2" borderId="0" xfId="0" applyFill="1" applyAlignment="1" applyProtection="1">
      <alignment horizontal="center"/>
    </xf>
    <xf numFmtId="0" fontId="0" fillId="2" borderId="0" xfId="0" applyFill="1" applyBorder="1" applyAlignment="1" applyProtection="1">
      <alignment horizontal="center"/>
    </xf>
    <xf numFmtId="0" fontId="0" fillId="2" borderId="0" xfId="0" applyFill="1" applyProtection="1"/>
    <xf numFmtId="0" fontId="9" fillId="2" borderId="0" xfId="0" applyFont="1" applyFill="1" applyProtection="1"/>
    <xf numFmtId="169" fontId="0" fillId="2" borderId="0" xfId="0" applyNumberFormat="1" applyFill="1" applyAlignment="1" applyProtection="1">
      <alignment horizontal="center"/>
    </xf>
    <xf numFmtId="9" fontId="2" fillId="0" borderId="22" xfId="2" applyFont="1" applyFill="1" applyBorder="1" applyAlignment="1" applyProtection="1">
      <alignment horizontal="center"/>
    </xf>
    <xf numFmtId="0" fontId="10" fillId="0" borderId="20" xfId="0" applyFont="1" applyBorder="1" applyAlignment="1" applyProtection="1">
      <alignment horizontal="center" vertical="center"/>
    </xf>
    <xf numFmtId="0" fontId="10" fillId="0" borderId="22" xfId="0" applyFont="1" applyBorder="1" applyAlignment="1" applyProtection="1">
      <alignment horizontal="center" vertical="center"/>
    </xf>
    <xf numFmtId="0" fontId="2" fillId="2" borderId="20" xfId="0" applyFont="1" applyFill="1" applyBorder="1" applyAlignment="1" applyProtection="1">
      <alignment horizontal="center" vertical="center"/>
    </xf>
    <xf numFmtId="0" fontId="0" fillId="2" borderId="0" xfId="0" applyFill="1" applyBorder="1" applyProtection="1"/>
    <xf numFmtId="0" fontId="0" fillId="0" borderId="20" xfId="0"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2" fillId="0" borderId="20" xfId="0" applyFont="1" applyFill="1" applyBorder="1" applyAlignment="1" applyProtection="1">
      <alignment horizontal="center"/>
    </xf>
    <xf numFmtId="164" fontId="4" fillId="9" borderId="21" xfId="0" applyNumberFormat="1" applyFont="1" applyFill="1" applyBorder="1" applyAlignment="1" applyProtection="1">
      <alignment horizontal="center"/>
    </xf>
    <xf numFmtId="0" fontId="2" fillId="0" borderId="20" xfId="0" applyFont="1" applyFill="1" applyBorder="1" applyAlignment="1" applyProtection="1">
      <alignment horizontal="center" vertical="center"/>
    </xf>
    <xf numFmtId="0" fontId="2" fillId="0" borderId="21" xfId="0" applyFont="1" applyFill="1" applyBorder="1" applyAlignment="1" applyProtection="1">
      <alignment horizontal="center" vertical="center"/>
    </xf>
    <xf numFmtId="0" fontId="2" fillId="6" borderId="22" xfId="0" applyFont="1" applyFill="1" applyBorder="1" applyAlignment="1" applyProtection="1">
      <alignment horizontal="center"/>
    </xf>
    <xf numFmtId="0" fontId="2" fillId="0" borderId="21" xfId="0" applyFont="1" applyFill="1" applyBorder="1" applyAlignment="1" applyProtection="1">
      <alignment horizontal="center" vertical="center" wrapText="1"/>
    </xf>
    <xf numFmtId="168" fontId="4" fillId="9" borderId="21" xfId="2" applyNumberFormat="1" applyFont="1" applyFill="1" applyBorder="1" applyAlignment="1" applyProtection="1">
      <alignment horizontal="center"/>
    </xf>
    <xf numFmtId="9" fontId="4" fillId="9" borderId="27" xfId="2" applyFont="1" applyFill="1" applyBorder="1" applyAlignment="1" applyProtection="1">
      <alignment horizontal="center"/>
    </xf>
    <xf numFmtId="164" fontId="4" fillId="9" borderId="22" xfId="0" applyNumberFormat="1" applyFont="1" applyFill="1" applyBorder="1" applyAlignment="1" applyProtection="1">
      <alignment horizontal="center"/>
    </xf>
    <xf numFmtId="164" fontId="4" fillId="9" borderId="28" xfId="0" applyNumberFormat="1" applyFont="1" applyFill="1" applyBorder="1" applyAlignment="1" applyProtection="1">
      <alignment horizontal="center"/>
    </xf>
    <xf numFmtId="0" fontId="0" fillId="2" borderId="11" xfId="0" applyFill="1" applyBorder="1" applyAlignment="1" applyProtection="1">
      <alignment horizontal="center"/>
    </xf>
    <xf numFmtId="0" fontId="3" fillId="2" borderId="21" xfId="0" applyFont="1" applyFill="1" applyBorder="1" applyAlignment="1" applyProtection="1">
      <alignment horizontal="center"/>
    </xf>
    <xf numFmtId="0" fontId="3" fillId="2" borderId="21" xfId="0" applyFont="1" applyFill="1" applyBorder="1" applyAlignment="1" applyProtection="1">
      <alignment horizontal="right"/>
    </xf>
    <xf numFmtId="0" fontId="3" fillId="2" borderId="22" xfId="0" applyFont="1" applyFill="1" applyBorder="1" applyAlignment="1" applyProtection="1">
      <alignment horizontal="right"/>
    </xf>
    <xf numFmtId="0" fontId="4" fillId="0" borderId="20" xfId="0" applyFont="1" applyBorder="1" applyAlignment="1" applyProtection="1">
      <alignment horizontal="center"/>
    </xf>
    <xf numFmtId="0" fontId="4" fillId="0" borderId="0" xfId="0" applyFont="1" applyProtection="1"/>
    <xf numFmtId="0" fontId="4" fillId="2" borderId="26" xfId="0" applyFont="1" applyFill="1" applyBorder="1" applyAlignment="1" applyProtection="1">
      <alignment horizontal="center"/>
    </xf>
    <xf numFmtId="4" fontId="2" fillId="2" borderId="0" xfId="0" applyNumberFormat="1" applyFont="1" applyFill="1" applyBorder="1" applyAlignment="1" applyProtection="1">
      <alignment horizontal="center"/>
    </xf>
    <xf numFmtId="0" fontId="2" fillId="0" borderId="49" xfId="0" applyFont="1" applyBorder="1" applyAlignment="1" applyProtection="1">
      <alignment horizontal="center"/>
    </xf>
    <xf numFmtId="0" fontId="2" fillId="0" borderId="11" xfId="0" applyFont="1" applyBorder="1" applyAlignment="1" applyProtection="1">
      <alignment horizontal="center"/>
    </xf>
    <xf numFmtId="0" fontId="0" fillId="2" borderId="20" xfId="0" applyFill="1" applyBorder="1" applyAlignment="1" applyProtection="1">
      <alignment horizontal="center"/>
    </xf>
    <xf numFmtId="0" fontId="0" fillId="2" borderId="21" xfId="0" applyFill="1" applyBorder="1" applyAlignment="1" applyProtection="1">
      <alignment horizontal="center"/>
    </xf>
    <xf numFmtId="0" fontId="0" fillId="2" borderId="26" xfId="0" applyFill="1" applyBorder="1" applyAlignment="1" applyProtection="1">
      <alignment horizontal="center"/>
    </xf>
    <xf numFmtId="1" fontId="4" fillId="4" borderId="28" xfId="2" applyNumberFormat="1" applyFont="1" applyFill="1" applyBorder="1" applyAlignment="1" applyProtection="1">
      <alignment horizontal="center"/>
    </xf>
    <xf numFmtId="0" fontId="10" fillId="0" borderId="20" xfId="0" applyFont="1" applyBorder="1" applyAlignment="1" applyProtection="1">
      <alignment horizontal="center"/>
    </xf>
    <xf numFmtId="0" fontId="2" fillId="0" borderId="20" xfId="0" applyFont="1" applyBorder="1" applyAlignment="1" applyProtection="1">
      <alignment horizontal="right"/>
    </xf>
    <xf numFmtId="0" fontId="2" fillId="0" borderId="21" xfId="0" applyFont="1" applyBorder="1" applyAlignment="1" applyProtection="1">
      <alignment horizontal="right"/>
    </xf>
    <xf numFmtId="0" fontId="14" fillId="0" borderId="21" xfId="0" applyFont="1" applyBorder="1" applyAlignment="1" applyProtection="1">
      <alignment horizontal="center" wrapText="1"/>
    </xf>
    <xf numFmtId="0" fontId="14" fillId="0" borderId="22" xfId="0" applyFont="1" applyBorder="1" applyAlignment="1" applyProtection="1">
      <alignment horizontal="center" wrapText="1"/>
    </xf>
    <xf numFmtId="0" fontId="13" fillId="0" borderId="0" xfId="0" applyFont="1" applyProtection="1"/>
    <xf numFmtId="9" fontId="11" fillId="0" borderId="0" xfId="2" applyFont="1" applyFill="1" applyBorder="1" applyAlignment="1" applyProtection="1">
      <alignment horizontal="center"/>
    </xf>
    <xf numFmtId="0" fontId="12" fillId="0" borderId="0" xfId="0" applyFont="1" applyFill="1" applyAlignment="1" applyProtection="1">
      <alignment horizontal="center"/>
    </xf>
    <xf numFmtId="2" fontId="2" fillId="9" borderId="21" xfId="0" applyNumberFormat="1" applyFont="1" applyFill="1" applyBorder="1" applyAlignment="1" applyProtection="1">
      <alignment horizontal="center"/>
    </xf>
    <xf numFmtId="0" fontId="3" fillId="2" borderId="9" xfId="0" applyFont="1" applyFill="1" applyBorder="1" applyAlignment="1">
      <alignment horizontal="center"/>
    </xf>
    <xf numFmtId="0" fontId="2" fillId="0" borderId="10" xfId="0" applyFont="1" applyBorder="1" applyAlignment="1">
      <alignment horizontal="center"/>
    </xf>
    <xf numFmtId="0" fontId="4" fillId="0" borderId="22" xfId="0" applyFont="1" applyBorder="1" applyAlignment="1">
      <alignment horizontal="center"/>
    </xf>
    <xf numFmtId="0" fontId="2" fillId="2" borderId="26" xfId="0" applyFont="1" applyFill="1" applyBorder="1" applyAlignment="1">
      <alignment horizontal="center"/>
    </xf>
    <xf numFmtId="0" fontId="2" fillId="2" borderId="21" xfId="0" applyFont="1" applyFill="1" applyBorder="1" applyAlignment="1">
      <alignment horizontal="center"/>
    </xf>
    <xf numFmtId="0" fontId="2" fillId="0" borderId="53" xfId="0" applyFont="1" applyBorder="1" applyAlignment="1">
      <alignment horizontal="center"/>
    </xf>
    <xf numFmtId="0" fontId="10" fillId="0" borderId="54" xfId="0" applyFont="1" applyBorder="1" applyAlignment="1">
      <alignment horizontal="center" vertical="center"/>
    </xf>
    <xf numFmtId="0" fontId="2" fillId="2" borderId="1" xfId="0" applyFont="1" applyFill="1" applyBorder="1" applyAlignment="1">
      <alignment horizontal="center" vertical="center"/>
    </xf>
    <xf numFmtId="0" fontId="2" fillId="13" borderId="22" xfId="0" applyFont="1" applyFill="1" applyBorder="1" applyAlignment="1" applyProtection="1">
      <alignment horizontal="center"/>
      <protection locked="0"/>
    </xf>
    <xf numFmtId="164" fontId="22" fillId="15" borderId="13" xfId="0" applyNumberFormat="1" applyFont="1" applyFill="1" applyBorder="1" applyAlignment="1" applyProtection="1">
      <alignment horizontal="center"/>
      <protection locked="0"/>
    </xf>
    <xf numFmtId="1" fontId="22" fillId="15" borderId="13" xfId="0" applyNumberFormat="1" applyFont="1" applyFill="1" applyBorder="1" applyAlignment="1" applyProtection="1">
      <alignment horizontal="center"/>
      <protection locked="0"/>
    </xf>
    <xf numFmtId="164" fontId="22" fillId="15" borderId="21" xfId="0" applyNumberFormat="1" applyFont="1" applyFill="1" applyBorder="1" applyAlignment="1" applyProtection="1">
      <alignment horizontal="center"/>
      <protection locked="0"/>
    </xf>
    <xf numFmtId="1" fontId="22" fillId="15" borderId="21" xfId="0" applyNumberFormat="1" applyFont="1" applyFill="1" applyBorder="1" applyAlignment="1" applyProtection="1">
      <alignment horizontal="center"/>
      <protection locked="0"/>
    </xf>
    <xf numFmtId="0" fontId="22" fillId="15" borderId="21" xfId="0" applyFont="1" applyFill="1" applyBorder="1" applyAlignment="1" applyProtection="1">
      <alignment horizontal="center"/>
      <protection locked="0"/>
    </xf>
    <xf numFmtId="0" fontId="22" fillId="15" borderId="27" xfId="0" applyFont="1" applyFill="1" applyBorder="1" applyAlignment="1" applyProtection="1">
      <alignment horizontal="center"/>
      <protection locked="0"/>
    </xf>
    <xf numFmtId="0" fontId="4" fillId="13" borderId="22" xfId="0" applyFont="1" applyFill="1" applyBorder="1" applyAlignment="1" applyProtection="1">
      <alignment horizontal="center"/>
      <protection locked="0"/>
    </xf>
    <xf numFmtId="9" fontId="4" fillId="13" borderId="22" xfId="2" applyFont="1" applyFill="1" applyBorder="1" applyAlignment="1" applyProtection="1">
      <alignment horizontal="center"/>
      <protection locked="0"/>
    </xf>
    <xf numFmtId="9" fontId="4" fillId="13" borderId="21" xfId="2" applyFont="1" applyFill="1" applyBorder="1" applyAlignment="1" applyProtection="1">
      <alignment horizontal="center"/>
      <protection locked="0"/>
    </xf>
    <xf numFmtId="0" fontId="2" fillId="13" borderId="21" xfId="0" applyFont="1" applyFill="1" applyBorder="1" applyAlignment="1" applyProtection="1">
      <alignment horizontal="center"/>
      <protection locked="0"/>
    </xf>
    <xf numFmtId="9" fontId="2" fillId="13" borderId="22" xfId="2" applyFont="1" applyFill="1" applyBorder="1" applyAlignment="1" applyProtection="1">
      <alignment horizontal="center"/>
      <protection locked="0"/>
    </xf>
    <xf numFmtId="9" fontId="2" fillId="13" borderId="28" xfId="2" applyFont="1" applyFill="1" applyBorder="1" applyAlignment="1" applyProtection="1">
      <alignment horizontal="center"/>
      <protection locked="0"/>
    </xf>
    <xf numFmtId="0" fontId="4" fillId="13" borderId="13" xfId="0" applyFont="1" applyFill="1" applyBorder="1" applyAlignment="1" applyProtection="1">
      <alignment horizontal="center"/>
      <protection locked="0"/>
    </xf>
    <xf numFmtId="0" fontId="4" fillId="13" borderId="21" xfId="0" applyFont="1" applyFill="1" applyBorder="1" applyAlignment="1" applyProtection="1">
      <alignment horizontal="center"/>
      <protection locked="0"/>
    </xf>
    <xf numFmtId="0" fontId="4" fillId="13" borderId="27" xfId="0" applyFont="1" applyFill="1" applyBorder="1" applyAlignment="1" applyProtection="1">
      <alignment horizontal="center"/>
      <protection locked="0"/>
    </xf>
    <xf numFmtId="1" fontId="2" fillId="13" borderId="28" xfId="0" applyNumberFormat="1" applyFont="1" applyFill="1" applyBorder="1" applyAlignment="1" applyProtection="1">
      <alignment horizontal="center"/>
      <protection locked="0"/>
    </xf>
    <xf numFmtId="9" fontId="2" fillId="13" borderId="21" xfId="2" applyFont="1" applyFill="1" applyBorder="1" applyAlignment="1" applyProtection="1">
      <alignment horizontal="center"/>
      <protection locked="0"/>
    </xf>
    <xf numFmtId="9" fontId="2" fillId="13" borderId="21" xfId="0" applyNumberFormat="1" applyFont="1" applyFill="1" applyBorder="1" applyAlignment="1" applyProtection="1">
      <alignment horizontal="center"/>
      <protection locked="0"/>
    </xf>
    <xf numFmtId="9" fontId="4" fillId="13" borderId="28" xfId="2" applyFont="1" applyFill="1" applyBorder="1" applyAlignment="1" applyProtection="1">
      <alignment horizontal="center"/>
      <protection locked="0"/>
    </xf>
    <xf numFmtId="0" fontId="2" fillId="13" borderId="27" xfId="0" applyFont="1" applyFill="1" applyBorder="1" applyAlignment="1" applyProtection="1">
      <alignment horizontal="center"/>
      <protection locked="0"/>
    </xf>
    <xf numFmtId="0" fontId="2" fillId="13" borderId="28" xfId="0" applyFont="1" applyFill="1" applyBorder="1" applyAlignment="1" applyProtection="1">
      <alignment horizontal="center"/>
      <protection locked="0"/>
    </xf>
    <xf numFmtId="1" fontId="2" fillId="13" borderId="22" xfId="2" applyNumberFormat="1" applyFont="1" applyFill="1" applyBorder="1" applyAlignment="1" applyProtection="1">
      <alignment horizontal="center"/>
      <protection locked="0"/>
    </xf>
    <xf numFmtId="0" fontId="0" fillId="13" borderId="27" xfId="0" applyFill="1" applyBorder="1" applyAlignment="1" applyProtection="1">
      <alignment horizontal="center"/>
      <protection locked="0"/>
    </xf>
    <xf numFmtId="0" fontId="0" fillId="13" borderId="28" xfId="0" applyFill="1" applyBorder="1" applyAlignment="1" applyProtection="1">
      <alignment horizontal="center"/>
      <protection locked="0"/>
    </xf>
    <xf numFmtId="0" fontId="4" fillId="13" borderId="28" xfId="0" applyFont="1" applyFill="1" applyBorder="1" applyAlignment="1" applyProtection="1">
      <alignment horizontal="center"/>
      <protection locked="0"/>
    </xf>
    <xf numFmtId="9" fontId="0" fillId="13" borderId="21" xfId="2" applyFont="1" applyFill="1" applyBorder="1" applyAlignment="1" applyProtection="1">
      <alignment horizontal="center"/>
      <protection locked="0"/>
    </xf>
    <xf numFmtId="164" fontId="0" fillId="13" borderId="27" xfId="0" applyNumberFormat="1" applyFill="1" applyBorder="1" applyAlignment="1" applyProtection="1">
      <alignment horizontal="center"/>
      <protection locked="0"/>
    </xf>
    <xf numFmtId="0" fontId="4" fillId="13" borderId="21" xfId="0" applyNumberFormat="1" applyFont="1" applyFill="1" applyBorder="1" applyAlignment="1" applyProtection="1">
      <alignment horizontal="center"/>
      <protection locked="0"/>
    </xf>
    <xf numFmtId="0" fontId="0" fillId="13" borderId="22" xfId="0" applyFill="1" applyBorder="1" applyAlignment="1" applyProtection="1">
      <alignment horizontal="center"/>
      <protection locked="0"/>
    </xf>
    <xf numFmtId="9" fontId="0" fillId="13" borderId="22" xfId="2" applyFont="1" applyFill="1" applyBorder="1" applyAlignment="1" applyProtection="1">
      <alignment horizontal="center"/>
      <protection locked="0"/>
    </xf>
    <xf numFmtId="1" fontId="25" fillId="13" borderId="21" xfId="2" applyNumberFormat="1" applyFont="1" applyFill="1" applyBorder="1" applyAlignment="1" applyProtection="1">
      <alignment horizontal="center"/>
      <protection locked="0"/>
    </xf>
    <xf numFmtId="164" fontId="1" fillId="13" borderId="21" xfId="2" applyNumberFormat="1" applyFont="1" applyFill="1" applyBorder="1" applyAlignment="1" applyProtection="1">
      <alignment horizontal="center"/>
      <protection locked="0"/>
    </xf>
    <xf numFmtId="0" fontId="0" fillId="13" borderId="20" xfId="0" applyFill="1" applyBorder="1" applyProtection="1">
      <protection locked="0"/>
    </xf>
    <xf numFmtId="0" fontId="0" fillId="13" borderId="21" xfId="0" applyFill="1" applyBorder="1" applyProtection="1">
      <protection locked="0"/>
    </xf>
    <xf numFmtId="0" fontId="0" fillId="13" borderId="22" xfId="0" applyFill="1" applyBorder="1" applyProtection="1">
      <protection locked="0"/>
    </xf>
    <xf numFmtId="0" fontId="0" fillId="13" borderId="26" xfId="0" applyFill="1" applyBorder="1" applyProtection="1">
      <protection locked="0"/>
    </xf>
    <xf numFmtId="0" fontId="0" fillId="13" borderId="27" xfId="0" applyFill="1" applyBorder="1" applyProtection="1">
      <protection locked="0"/>
    </xf>
    <xf numFmtId="0" fontId="0" fillId="13" borderId="28" xfId="0" applyFill="1" applyBorder="1" applyProtection="1">
      <protection locked="0"/>
    </xf>
    <xf numFmtId="9" fontId="2" fillId="13" borderId="44" xfId="2" applyFont="1" applyFill="1" applyBorder="1" applyAlignment="1" applyProtection="1">
      <alignment horizontal="center"/>
      <protection locked="0"/>
    </xf>
    <xf numFmtId="165" fontId="2" fillId="13" borderId="21" xfId="1" applyNumberFormat="1" applyFont="1" applyFill="1" applyBorder="1" applyAlignment="1" applyProtection="1">
      <alignment horizontal="center"/>
      <protection locked="0"/>
    </xf>
    <xf numFmtId="1" fontId="4" fillId="9" borderId="21" xfId="2" applyNumberFormat="1" applyFont="1" applyFill="1" applyBorder="1" applyAlignment="1" applyProtection="1">
      <alignment horizontal="center"/>
    </xf>
    <xf numFmtId="9" fontId="2" fillId="15" borderId="22" xfId="2" applyFont="1" applyFill="1" applyBorder="1" applyAlignment="1" applyProtection="1">
      <alignment horizontal="center"/>
      <protection locked="0"/>
    </xf>
    <xf numFmtId="164" fontId="2" fillId="15" borderId="22" xfId="2" applyNumberFormat="1" applyFont="1" applyFill="1" applyBorder="1" applyAlignment="1" applyProtection="1">
      <alignment horizontal="center"/>
      <protection locked="0"/>
    </xf>
    <xf numFmtId="9" fontId="2" fillId="15" borderId="28" xfId="2" applyFont="1" applyFill="1" applyBorder="1" applyAlignment="1" applyProtection="1">
      <alignment horizontal="center"/>
      <protection locked="0"/>
    </xf>
    <xf numFmtId="0" fontId="2" fillId="13" borderId="0" xfId="0" applyFont="1" applyFill="1" applyAlignment="1" applyProtection="1">
      <alignment horizontal="center"/>
      <protection locked="0"/>
    </xf>
    <xf numFmtId="9" fontId="2" fillId="13" borderId="21" xfId="2" applyFont="1" applyFill="1" applyBorder="1" applyAlignment="1">
      <alignment horizontal="center"/>
    </xf>
    <xf numFmtId="9" fontId="2" fillId="13" borderId="22" xfId="2" applyFont="1" applyFill="1" applyBorder="1" applyAlignment="1">
      <alignment horizontal="center"/>
    </xf>
    <xf numFmtId="9" fontId="2" fillId="13" borderId="27" xfId="2" applyFont="1" applyFill="1" applyBorder="1" applyAlignment="1">
      <alignment horizontal="center"/>
    </xf>
    <xf numFmtId="9" fontId="2" fillId="13" borderId="28" xfId="2" applyFont="1" applyFill="1" applyBorder="1" applyAlignment="1">
      <alignment horizontal="center"/>
    </xf>
    <xf numFmtId="2" fontId="4" fillId="13" borderId="21" xfId="0" applyNumberFormat="1" applyFont="1" applyFill="1" applyBorder="1" applyAlignment="1" applyProtection="1">
      <alignment horizontal="center"/>
      <protection locked="0"/>
    </xf>
    <xf numFmtId="9" fontId="2" fillId="13" borderId="43" xfId="2" applyFont="1" applyFill="1" applyBorder="1" applyAlignment="1" applyProtection="1">
      <alignment horizontal="center"/>
      <protection locked="0"/>
    </xf>
    <xf numFmtId="9" fontId="2" fillId="13" borderId="41" xfId="2" applyFont="1" applyFill="1" applyBorder="1" applyAlignment="1" applyProtection="1">
      <alignment horizontal="center"/>
      <protection locked="0"/>
    </xf>
    <xf numFmtId="164" fontId="4" fillId="13" borderId="21" xfId="0" applyNumberFormat="1" applyFont="1" applyFill="1" applyBorder="1" applyAlignment="1" applyProtection="1">
      <alignment horizontal="center"/>
      <protection locked="0"/>
    </xf>
    <xf numFmtId="165" fontId="4" fillId="13" borderId="22" xfId="1" applyNumberFormat="1" applyFont="1" applyFill="1" applyBorder="1" applyAlignment="1" applyProtection="1">
      <alignment horizontal="left"/>
      <protection locked="0"/>
    </xf>
    <xf numFmtId="1" fontId="4" fillId="13" borderId="21" xfId="0" applyNumberFormat="1" applyFont="1" applyFill="1" applyBorder="1" applyAlignment="1" applyProtection="1">
      <alignment horizontal="center"/>
      <protection locked="0"/>
    </xf>
    <xf numFmtId="0" fontId="0" fillId="0" borderId="22" xfId="0" applyBorder="1" applyAlignment="1" applyProtection="1">
      <alignment wrapText="1"/>
      <protection locked="0"/>
    </xf>
    <xf numFmtId="0" fontId="0" fillId="0" borderId="28" xfId="0" applyBorder="1" applyAlignment="1" applyProtection="1">
      <alignment wrapText="1"/>
      <protection locked="0"/>
    </xf>
    <xf numFmtId="0" fontId="4" fillId="2" borderId="21" xfId="0" applyFont="1" applyFill="1" applyBorder="1" applyAlignment="1">
      <alignment horizontal="center"/>
    </xf>
    <xf numFmtId="0" fontId="2" fillId="0" borderId="10" xfId="0" applyFont="1" applyBorder="1" applyAlignment="1">
      <alignment horizontal="center" wrapText="1"/>
    </xf>
    <xf numFmtId="0" fontId="2" fillId="0" borderId="11" xfId="0" applyFont="1" applyBorder="1" applyAlignment="1">
      <alignment horizontal="left" wrapText="1"/>
    </xf>
    <xf numFmtId="0" fontId="2" fillId="0" borderId="20" xfId="0" applyFont="1" applyBorder="1" applyAlignment="1" applyProtection="1">
      <protection locked="0"/>
    </xf>
    <xf numFmtId="0" fontId="2" fillId="0" borderId="26" xfId="0" applyFont="1" applyBorder="1" applyAlignment="1" applyProtection="1">
      <alignment horizontal="center"/>
      <protection locked="0"/>
    </xf>
    <xf numFmtId="0" fontId="0" fillId="0" borderId="20" xfId="0" applyBorder="1" applyProtection="1">
      <protection locked="0"/>
    </xf>
    <xf numFmtId="0" fontId="4" fillId="0" borderId="21" xfId="0" quotePrefix="1" applyFont="1" applyBorder="1" applyAlignment="1">
      <alignment horizontal="center"/>
    </xf>
    <xf numFmtId="0" fontId="4" fillId="0" borderId="21" xfId="0" applyFont="1" applyBorder="1" applyAlignment="1">
      <alignment horizontal="left"/>
    </xf>
    <xf numFmtId="0" fontId="1" fillId="0" borderId="20" xfId="0" applyFont="1" applyBorder="1" applyAlignment="1">
      <alignment horizontal="center"/>
    </xf>
    <xf numFmtId="0" fontId="4" fillId="0" borderId="26" xfId="0" applyFont="1" applyBorder="1" applyAlignment="1">
      <alignment horizontal="center"/>
    </xf>
    <xf numFmtId="0" fontId="4" fillId="0" borderId="27" xfId="0" applyFont="1" applyBorder="1" applyAlignment="1">
      <alignment horizontal="center"/>
    </xf>
    <xf numFmtId="0" fontId="4" fillId="0" borderId="27" xfId="0" applyFont="1" applyBorder="1" applyAlignment="1">
      <alignment horizontal="left"/>
    </xf>
    <xf numFmtId="0" fontId="0" fillId="0" borderId="10" xfId="0" applyBorder="1" applyProtection="1">
      <protection locked="0"/>
    </xf>
    <xf numFmtId="0" fontId="0" fillId="0" borderId="11" xfId="0" applyBorder="1" applyProtection="1">
      <protection locked="0"/>
    </xf>
    <xf numFmtId="0" fontId="1" fillId="0" borderId="26" xfId="0" applyFont="1" applyBorder="1" applyAlignment="1">
      <alignment horizontal="center"/>
    </xf>
    <xf numFmtId="0" fontId="3" fillId="0" borderId="9" xfId="0" applyFont="1" applyBorder="1" applyAlignment="1">
      <alignment horizontal="left"/>
    </xf>
    <xf numFmtId="0" fontId="0" fillId="0" borderId="20" xfId="0" applyFill="1" applyBorder="1" applyAlignment="1">
      <alignment horizontal="left"/>
    </xf>
    <xf numFmtId="0" fontId="0" fillId="0" borderId="26" xfId="0" applyFill="1" applyBorder="1" applyAlignment="1">
      <alignment horizontal="left"/>
    </xf>
    <xf numFmtId="0" fontId="2" fillId="0" borderId="9" xfId="0" applyFont="1" applyFill="1" applyBorder="1" applyProtection="1">
      <protection locked="0"/>
    </xf>
    <xf numFmtId="37" fontId="2" fillId="0" borderId="11" xfId="0" applyNumberFormat="1" applyFont="1" applyFill="1" applyBorder="1" applyAlignment="1">
      <alignment horizontal="center"/>
    </xf>
    <xf numFmtId="0" fontId="2" fillId="0" borderId="0" xfId="0" applyFont="1" applyFill="1" applyProtection="1">
      <protection locked="0"/>
    </xf>
    <xf numFmtId="0" fontId="2" fillId="0" borderId="11" xfId="0" applyFont="1" applyFill="1" applyBorder="1" applyProtection="1">
      <protection locked="0"/>
    </xf>
    <xf numFmtId="9" fontId="0" fillId="13" borderId="22" xfId="0" applyNumberFormat="1" applyFill="1" applyBorder="1" applyProtection="1">
      <protection locked="0"/>
    </xf>
    <xf numFmtId="9" fontId="0" fillId="13" borderId="28" xfId="0" applyNumberFormat="1" applyFill="1" applyBorder="1" applyProtection="1">
      <protection locked="0"/>
    </xf>
    <xf numFmtId="0" fontId="2" fillId="0" borderId="17" xfId="0" applyFont="1" applyFill="1" applyBorder="1" applyProtection="1">
      <protection locked="0"/>
    </xf>
    <xf numFmtId="0" fontId="0" fillId="0" borderId="25" xfId="0" applyBorder="1" applyProtection="1">
      <protection locked="0"/>
    </xf>
    <xf numFmtId="0" fontId="2" fillId="0" borderId="10" xfId="0" applyFont="1" applyFill="1" applyBorder="1" applyProtection="1">
      <protection locked="0"/>
    </xf>
    <xf numFmtId="0" fontId="16" fillId="13" borderId="26" xfId="0" applyFont="1" applyFill="1" applyBorder="1" applyAlignment="1">
      <alignment horizontal="center"/>
    </xf>
    <xf numFmtId="0" fontId="16" fillId="13" borderId="27" xfId="0" applyFont="1" applyFill="1" applyBorder="1" applyAlignment="1">
      <alignment horizontal="center"/>
    </xf>
    <xf numFmtId="0" fontId="16" fillId="13" borderId="28" xfId="0" applyFont="1" applyFill="1" applyBorder="1" applyAlignment="1">
      <alignment horizontal="center"/>
    </xf>
    <xf numFmtId="0" fontId="2" fillId="0" borderId="25" xfId="0" applyFont="1" applyBorder="1" applyAlignment="1">
      <alignment horizontal="left"/>
    </xf>
    <xf numFmtId="0" fontId="2" fillId="0" borderId="29" xfId="0" applyFont="1" applyBorder="1" applyAlignment="1">
      <alignment horizontal="left"/>
    </xf>
    <xf numFmtId="0" fontId="0" fillId="8" borderId="49" xfId="0" applyFill="1" applyBorder="1" applyAlignment="1" applyProtection="1"/>
    <xf numFmtId="0" fontId="2" fillId="8" borderId="0" xfId="0" applyFont="1" applyFill="1" applyBorder="1" applyAlignment="1" applyProtection="1">
      <alignment horizontal="center"/>
    </xf>
    <xf numFmtId="0" fontId="0" fillId="8" borderId="0" xfId="0" applyFill="1" applyBorder="1" applyAlignment="1" applyProtection="1">
      <alignment horizontal="center"/>
    </xf>
    <xf numFmtId="0" fontId="0" fillId="8" borderId="28" xfId="0" applyFill="1" applyBorder="1" applyProtection="1"/>
    <xf numFmtId="0" fontId="2" fillId="8" borderId="20" xfId="0" applyFont="1" applyFill="1" applyBorder="1" applyAlignment="1" applyProtection="1">
      <alignment horizontal="center"/>
    </xf>
    <xf numFmtId="0" fontId="2" fillId="8" borderId="21" xfId="0" applyFont="1" applyFill="1" applyBorder="1" applyAlignment="1" applyProtection="1">
      <alignment horizontal="center" wrapText="1"/>
    </xf>
    <xf numFmtId="0" fontId="2" fillId="8" borderId="22" xfId="0" applyFont="1" applyFill="1" applyBorder="1" applyAlignment="1" applyProtection="1">
      <alignment horizontal="center" wrapText="1"/>
    </xf>
    <xf numFmtId="0" fontId="2" fillId="8" borderId="26" xfId="0" applyFont="1" applyFill="1" applyBorder="1" applyAlignment="1" applyProtection="1">
      <alignment horizontal="center"/>
    </xf>
    <xf numFmtId="0" fontId="3" fillId="2" borderId="9" xfId="0" applyFont="1" applyFill="1" applyBorder="1" applyAlignment="1" applyProtection="1">
      <alignment horizontal="left"/>
    </xf>
    <xf numFmtId="0" fontId="3" fillId="2" borderId="9" xfId="0" applyFont="1" applyFill="1" applyBorder="1" applyAlignment="1" applyProtection="1">
      <alignment horizontal="center"/>
    </xf>
    <xf numFmtId="0" fontId="3" fillId="2" borderId="11" xfId="0" applyFont="1" applyFill="1" applyBorder="1" applyAlignment="1" applyProtection="1">
      <alignment horizontal="center"/>
    </xf>
    <xf numFmtId="0" fontId="3" fillId="2" borderId="9" xfId="0" applyFont="1" applyFill="1" applyBorder="1" applyAlignment="1">
      <alignment horizont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2" fillId="0" borderId="21" xfId="0" applyFont="1" applyBorder="1" applyAlignment="1" applyProtection="1">
      <alignment horizontal="center"/>
    </xf>
    <xf numFmtId="0" fontId="3" fillId="2" borderId="10" xfId="0" applyFont="1" applyFill="1" applyBorder="1" applyAlignment="1" applyProtection="1">
      <alignment horizontal="center"/>
    </xf>
    <xf numFmtId="0" fontId="2" fillId="2" borderId="22" xfId="0" applyFont="1" applyFill="1" applyBorder="1" applyAlignment="1" applyProtection="1">
      <alignment horizontal="center"/>
    </xf>
    <xf numFmtId="0" fontId="2" fillId="0" borderId="10" xfId="0" applyFont="1" applyBorder="1" applyAlignment="1">
      <alignment horizontal="center"/>
    </xf>
    <xf numFmtId="0" fontId="3" fillId="2" borderId="9" xfId="0" applyFont="1" applyFill="1" applyBorder="1" applyAlignment="1">
      <alignment horizontal="left"/>
    </xf>
    <xf numFmtId="0" fontId="2" fillId="0" borderId="20" xfId="0" applyFont="1" applyBorder="1" applyAlignment="1">
      <alignment horizontal="center"/>
    </xf>
    <xf numFmtId="0" fontId="2" fillId="0" borderId="21" xfId="0" applyFont="1" applyBorder="1" applyAlignment="1">
      <alignment horizontal="center"/>
    </xf>
    <xf numFmtId="0" fontId="2" fillId="0" borderId="0" xfId="0" applyFont="1" applyBorder="1" applyAlignment="1">
      <alignment horizontal="center"/>
    </xf>
    <xf numFmtId="0" fontId="4" fillId="0" borderId="0"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2" fillId="2" borderId="26" xfId="0" applyFont="1" applyFill="1" applyBorder="1" applyAlignment="1">
      <alignment horizontal="center"/>
    </xf>
    <xf numFmtId="0" fontId="2" fillId="2" borderId="21" xfId="0" applyFont="1" applyFill="1" applyBorder="1" applyAlignment="1">
      <alignment horizontal="center"/>
    </xf>
    <xf numFmtId="0" fontId="3" fillId="0" borderId="9" xfId="0" applyFont="1" applyBorder="1" applyAlignment="1">
      <alignment horizontal="center"/>
    </xf>
    <xf numFmtId="9" fontId="4" fillId="0" borderId="0" xfId="2" applyFont="1" applyBorder="1" applyAlignment="1">
      <alignment horizontal="center"/>
    </xf>
    <xf numFmtId="0" fontId="1" fillId="0" borderId="0" xfId="0" applyFont="1" applyFill="1" applyBorder="1"/>
    <xf numFmtId="39" fontId="1" fillId="9" borderId="21" xfId="1" applyNumberFormat="1" applyFont="1" applyFill="1" applyBorder="1" applyAlignment="1">
      <alignment horizontal="center"/>
    </xf>
    <xf numFmtId="39" fontId="4" fillId="9" borderId="21" xfId="1" applyNumberFormat="1" applyFont="1" applyFill="1" applyBorder="1" applyAlignment="1">
      <alignment horizontal="center"/>
    </xf>
    <xf numFmtId="9" fontId="4" fillId="9" borderId="22" xfId="2" applyFont="1" applyFill="1" applyBorder="1" applyAlignment="1">
      <alignment horizontal="center"/>
    </xf>
    <xf numFmtId="2" fontId="4" fillId="9" borderId="21" xfId="0" applyNumberFormat="1" applyFont="1" applyFill="1" applyBorder="1" applyAlignment="1">
      <alignment horizontal="center"/>
    </xf>
    <xf numFmtId="164" fontId="4" fillId="9" borderId="21" xfId="0" applyNumberFormat="1" applyFont="1" applyFill="1" applyBorder="1" applyAlignment="1">
      <alignment horizontal="center"/>
    </xf>
    <xf numFmtId="1" fontId="4" fillId="9" borderId="21" xfId="0" applyNumberFormat="1" applyFont="1" applyFill="1" applyBorder="1" applyAlignment="1">
      <alignment horizontal="center"/>
    </xf>
    <xf numFmtId="165" fontId="4" fillId="9" borderId="21" xfId="0" applyNumberFormat="1" applyFont="1" applyFill="1" applyBorder="1" applyAlignment="1"/>
    <xf numFmtId="43" fontId="4" fillId="9" borderId="21" xfId="0" applyNumberFormat="1" applyFont="1" applyFill="1" applyBorder="1" applyAlignment="1"/>
    <xf numFmtId="0" fontId="0" fillId="0" borderId="0" xfId="0" applyFill="1" applyBorder="1"/>
    <xf numFmtId="0" fontId="1" fillId="0" borderId="0" xfId="0" applyFont="1" applyFill="1" applyBorder="1" applyAlignment="1">
      <alignment horizontal="center"/>
    </xf>
    <xf numFmtId="0" fontId="3" fillId="2" borderId="0" xfId="0" applyFont="1" applyFill="1" applyBorder="1" applyAlignment="1"/>
    <xf numFmtId="0" fontId="0" fillId="0" borderId="21" xfId="0" applyBorder="1"/>
    <xf numFmtId="9" fontId="2" fillId="0" borderId="21" xfId="2" applyFont="1" applyBorder="1" applyAlignment="1">
      <alignment horizontal="center"/>
    </xf>
    <xf numFmtId="9" fontId="2" fillId="0" borderId="21" xfId="0" applyNumberFormat="1" applyFont="1" applyBorder="1" applyAlignment="1">
      <alignment horizontal="center"/>
    </xf>
    <xf numFmtId="0" fontId="4" fillId="9" borderId="21" xfId="0" applyFont="1" applyFill="1" applyBorder="1" applyAlignment="1">
      <alignment horizontal="center"/>
    </xf>
    <xf numFmtId="165" fontId="4" fillId="9" borderId="21" xfId="1" applyNumberFormat="1" applyFont="1" applyFill="1" applyBorder="1" applyAlignment="1">
      <alignment horizontal="center"/>
    </xf>
    <xf numFmtId="165" fontId="4" fillId="9" borderId="21" xfId="1" applyNumberFormat="1" applyFont="1" applyFill="1" applyBorder="1" applyAlignment="1"/>
    <xf numFmtId="9" fontId="2" fillId="4" borderId="21" xfId="2" applyFont="1" applyFill="1" applyBorder="1" applyAlignment="1">
      <alignment horizontal="center"/>
    </xf>
    <xf numFmtId="165" fontId="4" fillId="9" borderId="22" xfId="0" applyNumberFormat="1" applyFont="1" applyFill="1" applyBorder="1" applyAlignment="1"/>
    <xf numFmtId="0" fontId="0" fillId="0" borderId="22" xfId="0" applyBorder="1"/>
    <xf numFmtId="9" fontId="2" fillId="4" borderId="27" xfId="2" applyFont="1" applyFill="1" applyBorder="1" applyAlignment="1">
      <alignment horizontal="center"/>
    </xf>
    <xf numFmtId="173" fontId="2" fillId="0" borderId="28" xfId="0" applyNumberFormat="1" applyFont="1" applyBorder="1" applyAlignment="1">
      <alignment horizontal="center"/>
    </xf>
    <xf numFmtId="0" fontId="3" fillId="0" borderId="21" xfId="0" applyFont="1" applyBorder="1" applyAlignment="1">
      <alignment horizontal="center"/>
    </xf>
    <xf numFmtId="9" fontId="0" fillId="0" borderId="20" xfId="2" applyFont="1" applyFill="1" applyBorder="1" applyAlignment="1">
      <alignment horizontal="center"/>
    </xf>
    <xf numFmtId="9" fontId="7" fillId="2" borderId="22" xfId="2" applyFont="1" applyFill="1" applyBorder="1" applyAlignment="1">
      <alignment horizontal="center"/>
    </xf>
    <xf numFmtId="0" fontId="2" fillId="0" borderId="26" xfId="0" applyFont="1" applyBorder="1" applyAlignment="1">
      <alignment horizontal="right"/>
    </xf>
    <xf numFmtId="0" fontId="0" fillId="0" borderId="10" xfId="0" applyBorder="1" applyAlignment="1">
      <alignment horizontal="center"/>
    </xf>
    <xf numFmtId="172" fontId="4" fillId="4" borderId="27" xfId="2" applyNumberFormat="1" applyFont="1" applyFill="1" applyBorder="1" applyAlignment="1">
      <alignment horizontal="center"/>
    </xf>
    <xf numFmtId="172" fontId="4" fillId="4" borderId="28" xfId="2" applyNumberFormat="1" applyFont="1" applyFill="1" applyBorder="1" applyAlignment="1">
      <alignment horizontal="center" wrapText="1"/>
    </xf>
    <xf numFmtId="10" fontId="4" fillId="9" borderId="21" xfId="2" applyNumberFormat="1" applyFont="1" applyFill="1" applyBorder="1" applyAlignment="1">
      <alignment horizontal="center"/>
    </xf>
    <xf numFmtId="9" fontId="4" fillId="9" borderId="21" xfId="0" applyNumberFormat="1" applyFont="1" applyFill="1" applyBorder="1" applyAlignment="1">
      <alignment horizontal="center"/>
    </xf>
    <xf numFmtId="9" fontId="4" fillId="0" borderId="21" xfId="2" applyFont="1" applyBorder="1" applyAlignment="1">
      <alignment horizontal="center"/>
    </xf>
    <xf numFmtId="0" fontId="3" fillId="2" borderId="9" xfId="0" applyFont="1" applyFill="1" applyBorder="1" applyAlignment="1"/>
    <xf numFmtId="9" fontId="4" fillId="4" borderId="22" xfId="2" applyFont="1" applyFill="1" applyBorder="1" applyAlignment="1">
      <alignment horizontal="center"/>
    </xf>
    <xf numFmtId="0" fontId="2" fillId="0" borderId="20" xfId="0" applyFont="1" applyBorder="1" applyAlignment="1">
      <alignment horizontal="right"/>
    </xf>
    <xf numFmtId="9" fontId="2" fillId="2" borderId="11" xfId="2" applyFont="1" applyFill="1" applyBorder="1" applyAlignment="1">
      <alignment horizontal="center"/>
    </xf>
    <xf numFmtId="0" fontId="0" fillId="0" borderId="27" xfId="0" applyBorder="1" applyAlignment="1">
      <alignment horizontal="center"/>
    </xf>
    <xf numFmtId="164" fontId="4" fillId="9" borderId="28" xfId="2" applyNumberFormat="1" applyFont="1" applyFill="1" applyBorder="1" applyAlignment="1">
      <alignment horizontal="center"/>
    </xf>
    <xf numFmtId="0" fontId="14" fillId="0" borderId="21" xfId="0" applyFont="1" applyBorder="1" applyAlignment="1">
      <alignment horizontal="center" wrapText="1"/>
    </xf>
    <xf numFmtId="9" fontId="2" fillId="9" borderId="21" xfId="2" applyFont="1" applyFill="1" applyBorder="1" applyAlignment="1">
      <alignment horizontal="center"/>
    </xf>
    <xf numFmtId="0" fontId="14" fillId="0" borderId="22" xfId="0" applyFont="1" applyBorder="1" applyAlignment="1">
      <alignment horizontal="center" wrapText="1"/>
    </xf>
    <xf numFmtId="171" fontId="16" fillId="9" borderId="22" xfId="2" applyNumberFormat="1" applyFont="1" applyFill="1" applyBorder="1" applyAlignment="1">
      <alignment horizontal="center"/>
    </xf>
    <xf numFmtId="2" fontId="4" fillId="9" borderId="27" xfId="0" applyNumberFormat="1" applyFont="1" applyFill="1" applyBorder="1" applyAlignment="1">
      <alignment horizontal="center"/>
    </xf>
    <xf numFmtId="9" fontId="14" fillId="0" borderId="21" xfId="2" applyFont="1" applyBorder="1" applyAlignment="1">
      <alignment horizontal="center" wrapText="1"/>
    </xf>
    <xf numFmtId="0" fontId="3" fillId="0" borderId="21" xfId="0" applyFont="1" applyBorder="1" applyAlignment="1"/>
    <xf numFmtId="0" fontId="4" fillId="0" borderId="10" xfId="0" applyFont="1" applyBorder="1" applyAlignment="1">
      <alignment horizontal="center"/>
    </xf>
    <xf numFmtId="0" fontId="3" fillId="0" borderId="20" xfId="0" applyFont="1" applyBorder="1" applyAlignment="1">
      <alignment horizontal="center"/>
    </xf>
    <xf numFmtId="0" fontId="15" fillId="0" borderId="20" xfId="0" applyFont="1" applyBorder="1" applyAlignment="1">
      <alignment horizontal="center"/>
    </xf>
    <xf numFmtId="0" fontId="16" fillId="0" borderId="20" xfId="0" applyFont="1" applyBorder="1" applyAlignment="1">
      <alignment horizontal="center"/>
    </xf>
    <xf numFmtId="0" fontId="13" fillId="0" borderId="20" xfId="0" applyFont="1" applyBorder="1" applyAlignment="1">
      <alignment horizontal="center"/>
    </xf>
    <xf numFmtId="0" fontId="3" fillId="0" borderId="20" xfId="0" applyFont="1" applyBorder="1" applyAlignment="1"/>
    <xf numFmtId="164" fontId="2" fillId="4" borderId="27" xfId="2" applyNumberFormat="1" applyFont="1" applyFill="1" applyBorder="1" applyAlignment="1">
      <alignment horizontal="center"/>
    </xf>
    <xf numFmtId="0" fontId="3" fillId="2" borderId="21" xfId="0" applyFont="1" applyFill="1" applyBorder="1" applyAlignment="1">
      <alignment horizontal="center"/>
    </xf>
    <xf numFmtId="1" fontId="2" fillId="9" borderId="22" xfId="2" applyNumberFormat="1" applyFont="1" applyFill="1" applyBorder="1" applyAlignment="1">
      <alignment horizontal="center"/>
    </xf>
    <xf numFmtId="9" fontId="2" fillId="9" borderId="28" xfId="2" applyFont="1" applyFill="1" applyBorder="1" applyAlignment="1">
      <alignment horizontal="center"/>
    </xf>
    <xf numFmtId="0" fontId="0" fillId="2" borderId="21" xfId="0" applyFill="1" applyBorder="1" applyAlignment="1">
      <alignment horizontal="center"/>
    </xf>
    <xf numFmtId="2" fontId="4" fillId="17" borderId="21" xfId="0" applyNumberFormat="1" applyFont="1" applyFill="1" applyBorder="1" applyAlignment="1">
      <alignment horizontal="center"/>
    </xf>
    <xf numFmtId="2" fontId="0" fillId="17" borderId="21" xfId="0" applyNumberFormat="1" applyFill="1" applyBorder="1" applyAlignment="1">
      <alignment horizontal="center"/>
    </xf>
    <xf numFmtId="2" fontId="2" fillId="2" borderId="21" xfId="0" applyNumberFormat="1" applyFont="1" applyFill="1" applyBorder="1" applyAlignment="1">
      <alignment horizontal="center"/>
    </xf>
    <xf numFmtId="0" fontId="0" fillId="2" borderId="22" xfId="0" applyFill="1" applyBorder="1" applyAlignment="1">
      <alignment horizontal="center"/>
    </xf>
    <xf numFmtId="0" fontId="0" fillId="0" borderId="20" xfId="0" applyBorder="1" applyAlignment="1">
      <alignment horizontal="center"/>
    </xf>
    <xf numFmtId="9" fontId="0" fillId="9" borderId="22" xfId="2" applyFont="1" applyFill="1" applyBorder="1" applyAlignment="1">
      <alignment horizontal="center"/>
    </xf>
    <xf numFmtId="0" fontId="0" fillId="0" borderId="26" xfId="0" applyBorder="1" applyAlignment="1">
      <alignment horizontal="center"/>
    </xf>
    <xf numFmtId="2" fontId="4" fillId="17" borderId="27" xfId="0" applyNumberFormat="1" applyFont="1" applyFill="1" applyBorder="1" applyAlignment="1">
      <alignment horizontal="center"/>
    </xf>
    <xf numFmtId="2" fontId="0" fillId="17" borderId="27" xfId="0" applyNumberFormat="1" applyFill="1" applyBorder="1" applyAlignment="1">
      <alignment horizontal="center"/>
    </xf>
    <xf numFmtId="0" fontId="0" fillId="2" borderId="28" xfId="0" applyFill="1" applyBorder="1" applyAlignment="1">
      <alignment horizontal="center"/>
    </xf>
    <xf numFmtId="0" fontId="13" fillId="0" borderId="20" xfId="0" applyFont="1" applyFill="1" applyBorder="1" applyAlignment="1">
      <alignment horizontal="center"/>
    </xf>
    <xf numFmtId="10" fontId="16" fillId="9" borderId="21" xfId="2" applyNumberFormat="1" applyFont="1" applyFill="1" applyBorder="1" applyAlignment="1">
      <alignment horizontal="center"/>
    </xf>
    <xf numFmtId="1" fontId="16" fillId="9" borderId="21" xfId="2" applyNumberFormat="1" applyFont="1" applyFill="1" applyBorder="1" applyAlignment="1">
      <alignment horizontal="center"/>
    </xf>
    <xf numFmtId="164" fontId="16" fillId="9" borderId="21" xfId="2" applyNumberFormat="1" applyFont="1" applyFill="1" applyBorder="1" applyAlignment="1">
      <alignment horizontal="center"/>
    </xf>
    <xf numFmtId="164" fontId="16" fillId="9" borderId="22" xfId="2" applyNumberFormat="1" applyFont="1" applyFill="1" applyBorder="1" applyAlignment="1">
      <alignment horizontal="center"/>
    </xf>
    <xf numFmtId="0" fontId="13" fillId="9" borderId="21" xfId="0" applyFont="1" applyFill="1" applyBorder="1" applyAlignment="1">
      <alignment horizontal="center"/>
    </xf>
    <xf numFmtId="10" fontId="13" fillId="9" borderId="21" xfId="0" applyNumberFormat="1" applyFont="1" applyFill="1" applyBorder="1" applyAlignment="1">
      <alignment horizontal="center"/>
    </xf>
    <xf numFmtId="0" fontId="13" fillId="9" borderId="22" xfId="0" applyFont="1" applyFill="1" applyBorder="1" applyAlignment="1">
      <alignment horizontal="center"/>
    </xf>
    <xf numFmtId="2" fontId="13" fillId="9" borderId="21" xfId="0" applyNumberFormat="1" applyFont="1" applyFill="1" applyBorder="1" applyAlignment="1">
      <alignment horizontal="center"/>
    </xf>
    <xf numFmtId="9" fontId="14" fillId="9" borderId="21" xfId="2" applyFont="1" applyFill="1" applyBorder="1" applyAlignment="1">
      <alignment horizontal="center"/>
    </xf>
    <xf numFmtId="10" fontId="14" fillId="9" borderId="21" xfId="2" applyNumberFormat="1" applyFont="1" applyFill="1" applyBorder="1" applyAlignment="1">
      <alignment horizontal="center"/>
    </xf>
    <xf numFmtId="1" fontId="14" fillId="9" borderId="21" xfId="2" applyNumberFormat="1" applyFont="1" applyFill="1" applyBorder="1" applyAlignment="1">
      <alignment horizontal="center"/>
    </xf>
    <xf numFmtId="164" fontId="14" fillId="9" borderId="21" xfId="2" applyNumberFormat="1" applyFont="1" applyFill="1" applyBorder="1" applyAlignment="1">
      <alignment horizontal="center"/>
    </xf>
    <xf numFmtId="164" fontId="14" fillId="9" borderId="22" xfId="2" applyNumberFormat="1" applyFont="1" applyFill="1" applyBorder="1" applyAlignment="1">
      <alignment horizontal="center"/>
    </xf>
    <xf numFmtId="0" fontId="0" fillId="2" borderId="20" xfId="0" applyFill="1" applyBorder="1" applyAlignment="1">
      <alignment horizontal="center"/>
    </xf>
    <xf numFmtId="0" fontId="0" fillId="2" borderId="26" xfId="0" applyFill="1" applyBorder="1" applyAlignment="1">
      <alignment horizontal="center"/>
    </xf>
    <xf numFmtId="170" fontId="4" fillId="4" borderId="21" xfId="1" applyNumberFormat="1" applyFont="1" applyFill="1" applyBorder="1" applyAlignment="1">
      <alignment horizontal="center"/>
    </xf>
    <xf numFmtId="168" fontId="0" fillId="9" borderId="21" xfId="2" applyNumberFormat="1" applyFont="1" applyFill="1" applyBorder="1" applyAlignment="1">
      <alignment horizontal="center"/>
    </xf>
    <xf numFmtId="0" fontId="4" fillId="0" borderId="20" xfId="0" applyFont="1" applyBorder="1"/>
    <xf numFmtId="0" fontId="2" fillId="2" borderId="22" xfId="0" applyFont="1" applyFill="1" applyBorder="1" applyAlignment="1">
      <alignment horizontal="center"/>
    </xf>
    <xf numFmtId="168" fontId="0" fillId="9" borderId="27" xfId="2" applyNumberFormat="1" applyFont="1" applyFill="1" applyBorder="1" applyAlignment="1">
      <alignment horizontal="center"/>
    </xf>
    <xf numFmtId="168" fontId="0" fillId="9" borderId="28" xfId="2" applyNumberFormat="1" applyFont="1" applyFill="1" applyBorder="1" applyAlignment="1">
      <alignment horizontal="center"/>
    </xf>
    <xf numFmtId="9" fontId="2" fillId="9" borderId="22" xfId="2" applyFont="1" applyFill="1" applyBorder="1" applyAlignment="1">
      <alignment horizontal="center"/>
    </xf>
    <xf numFmtId="9" fontId="2" fillId="9" borderId="27" xfId="2" applyFont="1" applyFill="1" applyBorder="1" applyAlignment="1">
      <alignment horizontal="center"/>
    </xf>
    <xf numFmtId="9" fontId="0" fillId="9" borderId="27" xfId="2" applyFont="1" applyFill="1" applyBorder="1" applyAlignment="1">
      <alignment horizontal="center"/>
    </xf>
    <xf numFmtId="9" fontId="2" fillId="2" borderId="27" xfId="2" applyFont="1" applyFill="1" applyBorder="1" applyAlignment="1">
      <alignment horizontal="center"/>
    </xf>
    <xf numFmtId="9" fontId="2" fillId="2" borderId="28" xfId="2" applyFont="1" applyFill="1" applyBorder="1" applyAlignment="1">
      <alignment horizontal="center"/>
    </xf>
    <xf numFmtId="1" fontId="2" fillId="4" borderId="21" xfId="2" applyNumberFormat="1" applyFont="1" applyFill="1" applyBorder="1" applyAlignment="1">
      <alignment horizontal="center"/>
    </xf>
    <xf numFmtId="9" fontId="2" fillId="4" borderId="21" xfId="2" applyFont="1" applyFill="1" applyBorder="1" applyAlignment="1"/>
    <xf numFmtId="0" fontId="3" fillId="2" borderId="20" xfId="0" applyFont="1" applyFill="1" applyBorder="1" applyAlignment="1">
      <alignment horizontal="center"/>
    </xf>
    <xf numFmtId="9" fontId="2" fillId="4" borderId="22" xfId="2" applyFont="1" applyFill="1" applyBorder="1" applyAlignment="1">
      <alignment horizontal="center"/>
    </xf>
    <xf numFmtId="9" fontId="2" fillId="4" borderId="22" xfId="2" applyFont="1" applyFill="1" applyBorder="1" applyAlignment="1"/>
    <xf numFmtId="9" fontId="4" fillId="4" borderId="26" xfId="2" applyFont="1" applyFill="1" applyBorder="1" applyAlignment="1">
      <alignment horizontal="center"/>
    </xf>
    <xf numFmtId="0" fontId="3" fillId="2" borderId="27" xfId="0" applyFont="1" applyFill="1" applyBorder="1" applyAlignment="1">
      <alignment horizontal="center"/>
    </xf>
    <xf numFmtId="0" fontId="3" fillId="2" borderId="28" xfId="0" applyFont="1" applyFill="1" applyBorder="1" applyAlignment="1">
      <alignment horizontal="center"/>
    </xf>
    <xf numFmtId="0" fontId="0" fillId="9" borderId="21" xfId="0" applyFill="1" applyBorder="1" applyAlignment="1">
      <alignment horizontal="center"/>
    </xf>
    <xf numFmtId="37" fontId="0" fillId="9" borderId="21" xfId="0" applyNumberFormat="1" applyFill="1" applyBorder="1" applyAlignment="1">
      <alignment horizontal="center"/>
    </xf>
    <xf numFmtId="167" fontId="0" fillId="9" borderId="21" xfId="0" applyNumberFormat="1" applyFill="1" applyBorder="1" applyAlignment="1">
      <alignment horizontal="center"/>
    </xf>
    <xf numFmtId="164" fontId="0" fillId="9" borderId="21" xfId="0" applyNumberFormat="1" applyFill="1" applyBorder="1" applyAlignment="1">
      <alignment horizontal="center"/>
    </xf>
    <xf numFmtId="0" fontId="3" fillId="0" borderId="9" xfId="0" applyFont="1" applyFill="1" applyBorder="1" applyAlignment="1"/>
    <xf numFmtId="0" fontId="3" fillId="0" borderId="10" xfId="0" applyFont="1" applyFill="1" applyBorder="1" applyAlignment="1"/>
    <xf numFmtId="0" fontId="0" fillId="0" borderId="20" xfId="0" applyFill="1" applyBorder="1" applyAlignment="1">
      <alignment horizontal="center"/>
    </xf>
    <xf numFmtId="164" fontId="0" fillId="0" borderId="20" xfId="0" applyNumberFormat="1" applyFill="1" applyBorder="1" applyAlignment="1">
      <alignment horizontal="center"/>
    </xf>
    <xf numFmtId="37" fontId="2" fillId="9" borderId="21" xfId="0" applyNumberFormat="1" applyFont="1" applyFill="1" applyBorder="1" applyAlignment="1">
      <alignment horizontal="center"/>
    </xf>
    <xf numFmtId="1" fontId="0" fillId="9" borderId="21" xfId="0" applyNumberFormat="1" applyFill="1" applyBorder="1" applyAlignment="1">
      <alignment horizontal="center"/>
    </xf>
    <xf numFmtId="0" fontId="3" fillId="0" borderId="11" xfId="0" applyFont="1" applyFill="1" applyBorder="1" applyAlignment="1"/>
    <xf numFmtId="0" fontId="3" fillId="0" borderId="20" xfId="0" applyFont="1" applyFill="1" applyBorder="1" applyAlignment="1"/>
    <xf numFmtId="0" fontId="3" fillId="0" borderId="22" xfId="0" applyFont="1" applyFill="1" applyBorder="1" applyAlignment="1"/>
    <xf numFmtId="0" fontId="2" fillId="9" borderId="22" xfId="0" applyFont="1" applyFill="1" applyBorder="1" applyAlignment="1">
      <alignment horizontal="center"/>
    </xf>
    <xf numFmtId="167" fontId="0" fillId="9" borderId="22" xfId="0" applyNumberFormat="1" applyFill="1" applyBorder="1" applyAlignment="1">
      <alignment horizontal="center"/>
    </xf>
    <xf numFmtId="1" fontId="0" fillId="9" borderId="22" xfId="0" applyNumberFormat="1" applyFill="1" applyBorder="1" applyAlignment="1">
      <alignment horizontal="center"/>
    </xf>
    <xf numFmtId="37" fontId="0" fillId="9" borderId="22" xfId="0" applyNumberFormat="1" applyFill="1" applyBorder="1" applyAlignment="1">
      <alignment horizontal="center"/>
    </xf>
    <xf numFmtId="164" fontId="2" fillId="9" borderId="22" xfId="0" applyNumberFormat="1" applyFont="1" applyFill="1" applyBorder="1" applyAlignment="1">
      <alignment horizontal="center"/>
    </xf>
    <xf numFmtId="164" fontId="0" fillId="9" borderId="22" xfId="0" applyNumberFormat="1" applyFill="1" applyBorder="1" applyAlignment="1">
      <alignment horizontal="center"/>
    </xf>
    <xf numFmtId="1" fontId="4" fillId="4" borderId="22" xfId="0" applyNumberFormat="1" applyFont="1" applyFill="1" applyBorder="1" applyAlignment="1">
      <alignment horizontal="center"/>
    </xf>
    <xf numFmtId="167" fontId="4" fillId="4" borderId="22" xfId="1" applyNumberFormat="1" applyFont="1" applyFill="1" applyBorder="1" applyAlignment="1">
      <alignment horizontal="center"/>
    </xf>
    <xf numFmtId="0" fontId="0" fillId="0" borderId="28" xfId="0" applyFill="1" applyBorder="1" applyAlignment="1">
      <alignment horizontal="center"/>
    </xf>
    <xf numFmtId="0" fontId="6" fillId="2" borderId="0" xfId="0" applyFont="1" applyFill="1" applyBorder="1" applyAlignment="1"/>
    <xf numFmtId="0" fontId="20" fillId="2" borderId="22" xfId="0" applyFont="1" applyFill="1" applyBorder="1" applyAlignment="1" applyProtection="1">
      <alignment horizontal="center"/>
    </xf>
    <xf numFmtId="1" fontId="4" fillId="9" borderId="22" xfId="2" applyNumberFormat="1" applyFont="1" applyFill="1" applyBorder="1" applyAlignment="1" applyProtection="1">
      <alignment horizontal="center"/>
    </xf>
    <xf numFmtId="164" fontId="4" fillId="9" borderId="22" xfId="0" applyNumberFormat="1" applyFont="1" applyFill="1" applyBorder="1" applyAlignment="1" applyProtection="1">
      <alignment horizontal="center" wrapText="1"/>
    </xf>
    <xf numFmtId="9" fontId="4" fillId="9" borderId="28" xfId="2" applyFont="1" applyFill="1" applyBorder="1" applyAlignment="1" applyProtection="1">
      <alignment horizontal="center"/>
    </xf>
    <xf numFmtId="0" fontId="0" fillId="9" borderId="21" xfId="0" applyFill="1" applyBorder="1"/>
    <xf numFmtId="9" fontId="0" fillId="9" borderId="21" xfId="0" quotePrefix="1" applyNumberFormat="1" applyFill="1" applyBorder="1"/>
    <xf numFmtId="0" fontId="0" fillId="0" borderId="21" xfId="0" applyFill="1" applyBorder="1" applyAlignment="1">
      <alignment horizontal="left"/>
    </xf>
    <xf numFmtId="0" fontId="0" fillId="0" borderId="21" xfId="0" applyFill="1" applyBorder="1"/>
    <xf numFmtId="9" fontId="0" fillId="0" borderId="21" xfId="0" quotePrefix="1" applyNumberFormat="1" applyFill="1" applyBorder="1"/>
    <xf numFmtId="0" fontId="1" fillId="0" borderId="21" xfId="0" applyFont="1" applyFill="1" applyBorder="1" applyAlignment="1">
      <alignment horizontal="left"/>
    </xf>
    <xf numFmtId="0" fontId="1" fillId="0" borderId="21" xfId="0" applyFont="1" applyFill="1" applyBorder="1"/>
    <xf numFmtId="0" fontId="1" fillId="0" borderId="21" xfId="0" applyFont="1" applyFill="1" applyBorder="1" applyAlignment="1">
      <alignment horizontal="center"/>
    </xf>
    <xf numFmtId="0" fontId="2" fillId="0" borderId="9" xfId="0" applyFont="1" applyBorder="1" applyAlignment="1" applyProtection="1">
      <alignment horizontal="left"/>
    </xf>
    <xf numFmtId="0" fontId="0" fillId="0" borderId="22" xfId="0" applyFill="1" applyBorder="1"/>
    <xf numFmtId="9" fontId="0" fillId="0" borderId="22" xfId="0" quotePrefix="1" applyNumberFormat="1" applyFill="1" applyBorder="1"/>
    <xf numFmtId="0" fontId="1" fillId="0" borderId="22" xfId="0" applyFont="1" applyFill="1" applyBorder="1"/>
    <xf numFmtId="0" fontId="1" fillId="0" borderId="27" xfId="0" applyFont="1" applyFill="1" applyBorder="1" applyAlignment="1">
      <alignment horizontal="left"/>
    </xf>
    <xf numFmtId="0" fontId="1" fillId="0" borderId="27" xfId="0" applyFont="1" applyFill="1" applyBorder="1"/>
    <xf numFmtId="0" fontId="1" fillId="0" borderId="27" xfId="0" applyFont="1" applyFill="1" applyBorder="1" applyAlignment="1">
      <alignment horizontal="center"/>
    </xf>
    <xf numFmtId="0" fontId="1" fillId="0" borderId="28" xfId="0" applyFont="1" applyFill="1" applyBorder="1"/>
    <xf numFmtId="0" fontId="2" fillId="9" borderId="21" xfId="0" applyFont="1" applyFill="1" applyBorder="1" applyAlignment="1" applyProtection="1">
      <alignment horizontal="center"/>
    </xf>
    <xf numFmtId="0" fontId="2" fillId="9" borderId="22" xfId="0" applyFont="1" applyFill="1" applyBorder="1" applyAlignment="1" applyProtection="1">
      <alignment horizontal="center"/>
    </xf>
    <xf numFmtId="0" fontId="2" fillId="2" borderId="10" xfId="0" applyFont="1" applyFill="1" applyBorder="1" applyAlignment="1">
      <alignment horizontal="left"/>
    </xf>
    <xf numFmtId="2" fontId="4" fillId="9" borderId="22" xfId="1" applyNumberFormat="1" applyFont="1" applyFill="1" applyBorder="1" applyAlignment="1" applyProtection="1">
      <alignment horizontal="right"/>
    </xf>
    <xf numFmtId="0" fontId="2" fillId="4" borderId="22" xfId="0" applyFont="1" applyFill="1" applyBorder="1" applyAlignment="1" applyProtection="1">
      <alignment horizontal="center"/>
    </xf>
    <xf numFmtId="2" fontId="4" fillId="9" borderId="21" xfId="0" applyNumberFormat="1" applyFont="1" applyFill="1" applyBorder="1" applyAlignment="1"/>
    <xf numFmtId="165" fontId="2" fillId="9" borderId="21" xfId="0" applyNumberFormat="1" applyFont="1" applyFill="1" applyBorder="1" applyAlignment="1"/>
    <xf numFmtId="0" fontId="1" fillId="0" borderId="20" xfId="0" applyFont="1" applyFill="1" applyBorder="1" applyAlignment="1">
      <alignment horizontal="center"/>
    </xf>
    <xf numFmtId="0" fontId="2" fillId="0" borderId="20" xfId="0" applyFont="1" applyBorder="1" applyAlignment="1">
      <alignment horizontal="center"/>
    </xf>
    <xf numFmtId="0" fontId="8" fillId="18" borderId="22" xfId="0" applyFont="1" applyFill="1" applyBorder="1" applyAlignment="1" applyProtection="1">
      <alignment horizontal="center" wrapText="1"/>
    </xf>
    <xf numFmtId="1" fontId="2" fillId="13" borderId="22" xfId="0" applyNumberFormat="1" applyFont="1" applyFill="1" applyBorder="1" applyAlignment="1" applyProtection="1">
      <alignment horizontal="center"/>
      <protection locked="0"/>
    </xf>
    <xf numFmtId="0" fontId="9" fillId="8" borderId="0" xfId="0" applyFont="1" applyFill="1"/>
    <xf numFmtId="0" fontId="2" fillId="0" borderId="20" xfId="0" applyFont="1" applyBorder="1" applyAlignment="1">
      <alignment horizontal="center"/>
    </xf>
    <xf numFmtId="0" fontId="2" fillId="0" borderId="21" xfId="0" applyFont="1" applyBorder="1" applyAlignment="1">
      <alignment horizontal="center"/>
    </xf>
    <xf numFmtId="0" fontId="2" fillId="2" borderId="69" xfId="0" applyFont="1" applyFill="1" applyBorder="1" applyAlignment="1">
      <alignment horizontal="center"/>
    </xf>
    <xf numFmtId="0" fontId="2" fillId="2" borderId="21" xfId="0" applyFont="1" applyFill="1" applyBorder="1" applyAlignment="1">
      <alignment horizontal="center"/>
    </xf>
    <xf numFmtId="0" fontId="2" fillId="2" borderId="15" xfId="0" applyFont="1" applyFill="1" applyBorder="1" applyAlignment="1">
      <alignment horizontal="center"/>
    </xf>
    <xf numFmtId="0" fontId="2" fillId="0" borderId="26" xfId="0" applyFont="1" applyBorder="1" applyAlignment="1">
      <alignment horizontal="center"/>
    </xf>
    <xf numFmtId="0" fontId="0" fillId="2" borderId="57" xfId="0" applyFill="1" applyBorder="1" applyAlignment="1">
      <alignment horizontal="center"/>
    </xf>
    <xf numFmtId="0" fontId="0" fillId="2" borderId="11" xfId="0" applyFill="1" applyBorder="1" applyAlignment="1">
      <alignment horizontal="center"/>
    </xf>
    <xf numFmtId="0" fontId="0" fillId="2" borderId="58" xfId="0" applyFill="1" applyBorder="1" applyAlignment="1">
      <alignment horizontal="center"/>
    </xf>
    <xf numFmtId="0" fontId="2" fillId="2" borderId="58" xfId="0" applyFont="1" applyFill="1" applyBorder="1" applyAlignment="1">
      <alignment horizontal="center"/>
    </xf>
    <xf numFmtId="0" fontId="2" fillId="0" borderId="10" xfId="0" applyFont="1" applyFill="1" applyBorder="1" applyAlignment="1">
      <alignment horizontal="center" vertical="center"/>
    </xf>
    <xf numFmtId="0" fontId="2" fillId="0" borderId="20" xfId="0" applyFont="1" applyBorder="1" applyAlignment="1">
      <alignment horizontal="center"/>
    </xf>
    <xf numFmtId="0" fontId="2" fillId="0" borderId="26" xfId="0" applyFont="1" applyBorder="1" applyAlignment="1">
      <alignment horizontal="center"/>
    </xf>
    <xf numFmtId="164" fontId="4" fillId="13" borderId="22" xfId="0" applyNumberFormat="1" applyFont="1" applyFill="1" applyBorder="1" applyAlignment="1" applyProtection="1">
      <alignment horizontal="center"/>
      <protection locked="0"/>
    </xf>
    <xf numFmtId="0" fontId="1" fillId="13" borderId="22" xfId="0" applyFont="1" applyFill="1" applyBorder="1" applyAlignment="1" applyProtection="1">
      <alignment horizontal="center"/>
      <protection locked="0"/>
    </xf>
    <xf numFmtId="0" fontId="0" fillId="8" borderId="0" xfId="0" applyNumberFormat="1" applyFill="1" applyBorder="1" applyAlignment="1" applyProtection="1">
      <alignment wrapText="1"/>
    </xf>
    <xf numFmtId="0" fontId="2" fillId="0" borderId="20" xfId="0" applyNumberFormat="1" applyFont="1" applyBorder="1" applyAlignment="1" applyProtection="1">
      <alignment horizontal="center" wrapText="1"/>
    </xf>
    <xf numFmtId="0" fontId="22" fillId="15" borderId="21" xfId="0" applyNumberFormat="1" applyFont="1" applyFill="1" applyBorder="1" applyAlignment="1" applyProtection="1">
      <alignment horizontal="center" wrapText="1"/>
      <protection locked="0"/>
    </xf>
    <xf numFmtId="0" fontId="0" fillId="0" borderId="6" xfId="0" applyNumberFormat="1" applyBorder="1" applyAlignment="1" applyProtection="1">
      <alignment wrapText="1"/>
    </xf>
    <xf numFmtId="0" fontId="0" fillId="0" borderId="0" xfId="0" applyNumberFormat="1" applyBorder="1" applyAlignment="1" applyProtection="1">
      <alignment wrapText="1"/>
    </xf>
    <xf numFmtId="0" fontId="1" fillId="13" borderId="28" xfId="0" applyFont="1" applyFill="1" applyBorder="1" applyAlignment="1" applyProtection="1">
      <alignment horizontal="center"/>
      <protection locked="0"/>
    </xf>
    <xf numFmtId="9" fontId="4" fillId="13" borderId="13" xfId="2" applyFont="1" applyFill="1" applyBorder="1" applyAlignment="1" applyProtection="1">
      <alignment horizontal="center"/>
      <protection locked="0"/>
    </xf>
    <xf numFmtId="1" fontId="2" fillId="15" borderId="22" xfId="2" applyNumberFormat="1" applyFont="1" applyFill="1" applyBorder="1" applyAlignment="1" applyProtection="1">
      <alignment horizontal="center"/>
      <protection locked="0"/>
    </xf>
    <xf numFmtId="0" fontId="2" fillId="0" borderId="21" xfId="0" applyFont="1" applyBorder="1" applyAlignment="1" applyProtection="1">
      <alignment horizontal="center"/>
    </xf>
    <xf numFmtId="0" fontId="2" fillId="0" borderId="72" xfId="0" applyFont="1" applyBorder="1" applyAlignment="1" applyProtection="1">
      <alignment horizontal="center"/>
    </xf>
    <xf numFmtId="0" fontId="3" fillId="2" borderId="31" xfId="0" applyFont="1" applyFill="1" applyBorder="1" applyAlignment="1"/>
    <xf numFmtId="0" fontId="0" fillId="2" borderId="0" xfId="0" applyFill="1" applyAlignment="1" applyProtection="1"/>
    <xf numFmtId="1" fontId="4" fillId="13" borderId="26" xfId="2" applyNumberFormat="1" applyFont="1" applyFill="1" applyBorder="1" applyAlignment="1" applyProtection="1">
      <alignment horizontal="center"/>
      <protection locked="0"/>
    </xf>
    <xf numFmtId="0" fontId="0" fillId="8" borderId="6" xfId="0" applyFill="1" applyBorder="1" applyProtection="1"/>
    <xf numFmtId="0" fontId="2" fillId="13" borderId="26" xfId="0" applyFont="1" applyFill="1" applyBorder="1" applyAlignment="1" applyProtection="1">
      <alignment horizontal="center"/>
      <protection locked="0"/>
    </xf>
    <xf numFmtId="0" fontId="2" fillId="3" borderId="72" xfId="0" applyFont="1" applyFill="1" applyBorder="1" applyAlignment="1" applyProtection="1">
      <alignment horizontal="center"/>
    </xf>
    <xf numFmtId="0" fontId="2" fillId="3" borderId="49" xfId="0" applyFont="1" applyFill="1" applyBorder="1" applyAlignment="1" applyProtection="1">
      <alignment horizontal="center"/>
    </xf>
    <xf numFmtId="9" fontId="4" fillId="0" borderId="20" xfId="2" applyFont="1" applyBorder="1" applyAlignment="1" applyProtection="1">
      <alignment horizontal="center"/>
    </xf>
    <xf numFmtId="9" fontId="4" fillId="0" borderId="49" xfId="2" applyFont="1" applyBorder="1" applyAlignment="1" applyProtection="1">
      <alignment horizontal="center"/>
    </xf>
    <xf numFmtId="0" fontId="0" fillId="8" borderId="21" xfId="0" applyFill="1" applyBorder="1" applyProtection="1"/>
    <xf numFmtId="0" fontId="21" fillId="2" borderId="10" xfId="0" applyFont="1" applyFill="1" applyBorder="1" applyAlignment="1" applyProtection="1"/>
    <xf numFmtId="0" fontId="0" fillId="8" borderId="11" xfId="0" applyFill="1" applyBorder="1" applyProtection="1"/>
    <xf numFmtId="0" fontId="1" fillId="8" borderId="22" xfId="0" applyFont="1" applyFill="1" applyBorder="1" applyProtection="1"/>
    <xf numFmtId="1" fontId="4" fillId="9" borderId="27" xfId="2" applyNumberFormat="1" applyFont="1" applyFill="1" applyBorder="1" applyAlignment="1" applyProtection="1">
      <alignment horizontal="center"/>
    </xf>
    <xf numFmtId="0" fontId="22" fillId="15" borderId="28" xfId="0" applyNumberFormat="1" applyFont="1" applyFill="1" applyBorder="1" applyAlignment="1" applyProtection="1">
      <alignment horizontal="center" wrapText="1"/>
      <protection locked="0"/>
    </xf>
    <xf numFmtId="0" fontId="0" fillId="8" borderId="0" xfId="0" applyFill="1" applyAlignment="1" applyProtection="1">
      <alignment wrapText="1"/>
    </xf>
    <xf numFmtId="9" fontId="2" fillId="0" borderId="20" xfId="2" applyFont="1" applyBorder="1" applyAlignment="1" applyProtection="1">
      <alignment horizontal="center" wrapText="1"/>
    </xf>
    <xf numFmtId="0" fontId="0" fillId="8" borderId="0" xfId="0" applyFill="1" applyBorder="1" applyAlignment="1" applyProtection="1">
      <alignment wrapText="1"/>
    </xf>
    <xf numFmtId="0" fontId="0" fillId="0" borderId="0" xfId="0" applyAlignment="1" applyProtection="1">
      <alignment wrapText="1"/>
    </xf>
    <xf numFmtId="0" fontId="2" fillId="2" borderId="0" xfId="0" applyFont="1" applyFill="1" applyAlignment="1" applyProtection="1">
      <alignment horizontal="center" wrapText="1"/>
    </xf>
    <xf numFmtId="0" fontId="2" fillId="0" borderId="0" xfId="0" applyFont="1" applyAlignment="1" applyProtection="1">
      <alignment horizontal="center" wrapText="1"/>
    </xf>
    <xf numFmtId="9" fontId="2" fillId="4" borderId="21" xfId="2" applyFont="1" applyFill="1" applyBorder="1" applyAlignment="1" applyProtection="1">
      <alignment horizontal="center"/>
    </xf>
    <xf numFmtId="1" fontId="2" fillId="4" borderId="21" xfId="2" applyNumberFormat="1" applyFont="1" applyFill="1" applyBorder="1" applyAlignment="1" applyProtection="1">
      <alignment horizontal="center"/>
    </xf>
    <xf numFmtId="0" fontId="0" fillId="8" borderId="39" xfId="0" applyFill="1" applyBorder="1" applyProtection="1"/>
    <xf numFmtId="0" fontId="0" fillId="8" borderId="61" xfId="0" applyFill="1" applyBorder="1" applyProtection="1"/>
    <xf numFmtId="0" fontId="0" fillId="8" borderId="22" xfId="0" applyFill="1" applyBorder="1" applyProtection="1"/>
    <xf numFmtId="0" fontId="2" fillId="0" borderId="22" xfId="0" applyFont="1" applyFill="1" applyBorder="1" applyAlignment="1" applyProtection="1">
      <alignment horizontal="center" wrapText="1"/>
    </xf>
    <xf numFmtId="0" fontId="22" fillId="15" borderId="22" xfId="0" applyNumberFormat="1" applyFont="1" applyFill="1" applyBorder="1" applyAlignment="1" applyProtection="1">
      <alignment horizontal="center" wrapText="1"/>
      <protection locked="0"/>
    </xf>
    <xf numFmtId="165" fontId="2" fillId="0" borderId="21" xfId="1" applyNumberFormat="1" applyFont="1" applyFill="1" applyBorder="1" applyAlignment="1" applyProtection="1">
      <alignment horizontal="center"/>
    </xf>
    <xf numFmtId="0" fontId="22" fillId="15" borderId="27" xfId="0" applyNumberFormat="1" applyFont="1" applyFill="1" applyBorder="1" applyAlignment="1" applyProtection="1">
      <alignment horizontal="center" wrapText="1"/>
      <protection locked="0"/>
    </xf>
    <xf numFmtId="0" fontId="2" fillId="0" borderId="22" xfId="0" applyFont="1" applyBorder="1" applyAlignment="1" applyProtection="1">
      <alignment horizontal="center" wrapText="1"/>
    </xf>
    <xf numFmtId="0" fontId="0" fillId="8" borderId="0" xfId="0" applyFill="1" applyProtection="1"/>
    <xf numFmtId="0" fontId="0" fillId="0" borderId="0" xfId="0" applyProtection="1"/>
    <xf numFmtId="0" fontId="3" fillId="2" borderId="48" xfId="0" applyFont="1" applyFill="1" applyBorder="1" applyAlignment="1">
      <alignment horizontal="left"/>
    </xf>
    <xf numFmtId="0" fontId="3" fillId="2" borderId="68" xfId="0" applyFont="1" applyFill="1" applyBorder="1" applyAlignment="1">
      <alignment horizontal="left"/>
    </xf>
    <xf numFmtId="0" fontId="3" fillId="2" borderId="9" xfId="0" applyFont="1" applyFill="1" applyBorder="1" applyAlignment="1">
      <alignment horizontal="left"/>
    </xf>
    <xf numFmtId="0" fontId="2" fillId="2" borderId="21" xfId="0" applyFont="1" applyFill="1" applyBorder="1" applyAlignment="1" applyProtection="1">
      <alignment horizontal="center"/>
      <protection locked="0"/>
    </xf>
    <xf numFmtId="0" fontId="2" fillId="0" borderId="20" xfId="0" applyFont="1" applyBorder="1" applyAlignment="1">
      <alignment horizontal="center"/>
    </xf>
    <xf numFmtId="0" fontId="2" fillId="0" borderId="26" xfId="0" applyFont="1" applyBorder="1" applyAlignment="1">
      <alignment horizontal="center"/>
    </xf>
    <xf numFmtId="0" fontId="4" fillId="0" borderId="21" xfId="0" applyFont="1" applyBorder="1" applyAlignment="1">
      <alignment horizontal="center"/>
    </xf>
    <xf numFmtId="0" fontId="2" fillId="0" borderId="12" xfId="0" applyFont="1" applyBorder="1" applyAlignment="1" applyProtection="1">
      <alignment horizontal="right"/>
    </xf>
    <xf numFmtId="0" fontId="2" fillId="0" borderId="74" xfId="0" applyFont="1" applyBorder="1" applyAlignment="1" applyProtection="1">
      <alignment horizontal="right"/>
    </xf>
    <xf numFmtId="0" fontId="0" fillId="8" borderId="0" xfId="0" applyFill="1" applyProtection="1">
      <protection locked="0"/>
    </xf>
    <xf numFmtId="0" fontId="2" fillId="2" borderId="21" xfId="0" applyFont="1" applyFill="1" applyBorder="1" applyAlignment="1" applyProtection="1">
      <alignment horizontal="center" wrapText="1"/>
    </xf>
    <xf numFmtId="0" fontId="0" fillId="8" borderId="0" xfId="0" applyFill="1" applyProtection="1"/>
    <xf numFmtId="0" fontId="0" fillId="0" borderId="0" xfId="0" applyProtection="1"/>
    <xf numFmtId="0" fontId="3" fillId="0" borderId="20" xfId="0" applyFont="1" applyBorder="1" applyAlignment="1" applyProtection="1">
      <alignment horizontal="center"/>
    </xf>
    <xf numFmtId="0" fontId="2" fillId="2" borderId="20" xfId="0" applyFont="1" applyFill="1" applyBorder="1" applyAlignment="1" applyProtection="1">
      <alignment horizontal="center"/>
    </xf>
    <xf numFmtId="0" fontId="1" fillId="8" borderId="0" xfId="0" applyFont="1" applyFill="1" applyBorder="1" applyProtection="1"/>
    <xf numFmtId="0" fontId="1" fillId="2" borderId="0" xfId="0" applyFont="1" applyFill="1" applyAlignment="1">
      <alignment horizontal="center"/>
    </xf>
    <xf numFmtId="0" fontId="0" fillId="0" borderId="75" xfId="0" applyBorder="1" applyAlignment="1" applyProtection="1">
      <alignment horizontal="center"/>
    </xf>
    <xf numFmtId="0" fontId="0" fillId="0" borderId="76" xfId="0" applyBorder="1" applyAlignment="1" applyProtection="1">
      <alignment horizontal="center"/>
    </xf>
    <xf numFmtId="0" fontId="0" fillId="0" borderId="77" xfId="0" applyBorder="1" applyAlignment="1" applyProtection="1">
      <alignment horizontal="center"/>
    </xf>
    <xf numFmtId="0" fontId="0" fillId="0" borderId="79" xfId="0" applyBorder="1" applyAlignment="1" applyProtection="1">
      <alignment horizontal="center"/>
    </xf>
    <xf numFmtId="0" fontId="0" fillId="0" borderId="78" xfId="0" applyBorder="1" applyAlignment="1" applyProtection="1">
      <alignment horizontal="center"/>
    </xf>
    <xf numFmtId="0" fontId="0" fillId="2" borderId="81" xfId="0" applyFill="1" applyBorder="1" applyAlignment="1" applyProtection="1">
      <alignment horizontal="center"/>
    </xf>
    <xf numFmtId="0" fontId="0" fillId="2" borderId="82" xfId="0" applyFill="1" applyBorder="1" applyAlignment="1" applyProtection="1">
      <alignment horizontal="center"/>
    </xf>
    <xf numFmtId="0" fontId="0" fillId="0" borderId="83" xfId="0" applyBorder="1" applyAlignment="1" applyProtection="1">
      <alignment horizontal="center"/>
    </xf>
    <xf numFmtId="0" fontId="0" fillId="0" borderId="84" xfId="0" applyBorder="1" applyAlignment="1" applyProtection="1">
      <alignment horizontal="center"/>
    </xf>
    <xf numFmtId="0" fontId="0" fillId="2" borderId="84" xfId="0" applyFill="1" applyBorder="1" applyAlignment="1" applyProtection="1">
      <alignment horizontal="center"/>
    </xf>
    <xf numFmtId="0" fontId="0" fillId="2" borderId="85" xfId="0" applyFill="1" applyBorder="1" applyAlignment="1" applyProtection="1">
      <alignment horizontal="center"/>
    </xf>
    <xf numFmtId="0" fontId="2" fillId="0" borderId="84" xfId="0" applyFont="1" applyBorder="1" applyAlignment="1" applyProtection="1">
      <alignment horizontal="center"/>
    </xf>
    <xf numFmtId="0" fontId="0" fillId="2" borderId="83" xfId="0" applyFill="1" applyBorder="1" applyAlignment="1" applyProtection="1">
      <alignment horizontal="center"/>
    </xf>
    <xf numFmtId="0" fontId="0" fillId="7" borderId="84" xfId="0" applyFill="1" applyBorder="1" applyAlignment="1" applyProtection="1">
      <alignment horizontal="center"/>
    </xf>
    <xf numFmtId="0" fontId="2" fillId="7" borderId="84" xfId="0" applyFont="1" applyFill="1" applyBorder="1" applyAlignment="1" applyProtection="1">
      <alignment horizontal="center"/>
    </xf>
    <xf numFmtId="9" fontId="2" fillId="2" borderId="83" xfId="2" applyFont="1" applyFill="1" applyBorder="1" applyAlignment="1" applyProtection="1">
      <alignment horizontal="center"/>
    </xf>
    <xf numFmtId="9" fontId="2" fillId="2" borderId="84" xfId="2" applyFont="1" applyFill="1" applyBorder="1" applyAlignment="1" applyProtection="1">
      <alignment horizontal="center"/>
    </xf>
    <xf numFmtId="9" fontId="2" fillId="2" borderId="85" xfId="2" applyFont="1" applyFill="1" applyBorder="1" applyAlignment="1" applyProtection="1">
      <alignment horizontal="center"/>
    </xf>
    <xf numFmtId="0" fontId="3" fillId="0" borderId="84" xfId="0" applyFont="1" applyBorder="1" applyAlignment="1" applyProtection="1"/>
    <xf numFmtId="0" fontId="0" fillId="0" borderId="85" xfId="0" applyBorder="1" applyAlignment="1" applyProtection="1">
      <alignment horizontal="center"/>
    </xf>
    <xf numFmtId="0" fontId="0" fillId="2" borderId="86" xfId="0" applyFill="1" applyBorder="1" applyAlignment="1" applyProtection="1">
      <alignment horizontal="center"/>
    </xf>
    <xf numFmtId="0" fontId="0" fillId="2" borderId="87" xfId="0" applyFill="1" applyBorder="1" applyAlignment="1" applyProtection="1">
      <alignment horizontal="center"/>
    </xf>
    <xf numFmtId="0" fontId="0" fillId="2" borderId="88" xfId="0" applyFill="1" applyBorder="1" applyAlignment="1" applyProtection="1">
      <alignment horizontal="center"/>
    </xf>
    <xf numFmtId="0" fontId="0" fillId="7" borderId="83" xfId="0" applyFill="1" applyBorder="1" applyAlignment="1" applyProtection="1">
      <alignment horizontal="center"/>
    </xf>
    <xf numFmtId="0" fontId="0" fillId="0" borderId="89" xfId="0" applyBorder="1" applyAlignment="1" applyProtection="1">
      <alignment horizontal="center"/>
    </xf>
    <xf numFmtId="0" fontId="0" fillId="0" borderId="81" xfId="0" applyBorder="1" applyAlignment="1" applyProtection="1">
      <alignment horizontal="center"/>
    </xf>
    <xf numFmtId="0" fontId="0" fillId="0" borderId="86" xfId="0" applyBorder="1" applyAlignment="1" applyProtection="1">
      <alignment horizontal="center"/>
    </xf>
    <xf numFmtId="0" fontId="0" fillId="0" borderId="87" xfId="0" applyBorder="1" applyAlignment="1" applyProtection="1">
      <alignment horizontal="center"/>
    </xf>
    <xf numFmtId="0" fontId="2" fillId="0" borderId="81" xfId="0" applyFont="1" applyBorder="1" applyAlignment="1" applyProtection="1">
      <alignment horizontal="center"/>
    </xf>
    <xf numFmtId="0" fontId="0" fillId="0" borderId="95" xfId="0" applyBorder="1" applyAlignment="1" applyProtection="1">
      <alignment horizontal="center"/>
    </xf>
    <xf numFmtId="0" fontId="0" fillId="0" borderId="96" xfId="0" applyBorder="1" applyAlignment="1" applyProtection="1">
      <alignment horizontal="center"/>
    </xf>
    <xf numFmtId="0" fontId="0" fillId="2" borderId="96" xfId="0" applyFill="1" applyBorder="1" applyAlignment="1" applyProtection="1">
      <alignment horizontal="center"/>
    </xf>
    <xf numFmtId="0" fontId="0" fillId="2" borderId="89" xfId="0" applyFill="1" applyBorder="1" applyAlignment="1" applyProtection="1">
      <alignment horizontal="center"/>
    </xf>
    <xf numFmtId="9" fontId="2" fillId="2" borderId="86" xfId="2" applyFont="1" applyFill="1" applyBorder="1" applyAlignment="1" applyProtection="1">
      <alignment horizontal="center"/>
    </xf>
    <xf numFmtId="9" fontId="2" fillId="2" borderId="87" xfId="2" applyFont="1" applyFill="1" applyBorder="1" applyAlignment="1" applyProtection="1">
      <alignment horizontal="center"/>
    </xf>
    <xf numFmtId="9" fontId="2" fillId="2" borderId="81" xfId="2" applyFont="1" applyFill="1" applyBorder="1" applyAlignment="1" applyProtection="1">
      <alignment horizontal="center"/>
    </xf>
    <xf numFmtId="9" fontId="11" fillId="0" borderId="83" xfId="2" applyFont="1" applyFill="1" applyBorder="1" applyAlignment="1" applyProtection="1">
      <alignment horizontal="center"/>
    </xf>
    <xf numFmtId="2" fontId="2" fillId="9" borderId="22" xfId="0" applyNumberFormat="1" applyFont="1" applyFill="1" applyBorder="1" applyAlignment="1" applyProtection="1">
      <alignment horizontal="center"/>
    </xf>
    <xf numFmtId="164" fontId="2" fillId="13" borderId="22" xfId="2" applyNumberFormat="1" applyFont="1" applyFill="1" applyBorder="1" applyAlignment="1" applyProtection="1">
      <alignment horizontal="center"/>
      <protection locked="0"/>
    </xf>
    <xf numFmtId="0" fontId="2" fillId="0" borderId="89" xfId="0" applyFont="1" applyBorder="1" applyAlignment="1" applyProtection="1">
      <alignment horizontal="center"/>
    </xf>
    <xf numFmtId="0" fontId="2" fillId="0" borderId="95" xfId="0" applyFont="1" applyBorder="1" applyAlignment="1" applyProtection="1">
      <alignment horizontal="center"/>
    </xf>
    <xf numFmtId="0" fontId="2" fillId="0" borderId="99" xfId="0" applyFont="1" applyBorder="1" applyAlignment="1" applyProtection="1">
      <alignment horizontal="center"/>
    </xf>
    <xf numFmtId="0" fontId="2" fillId="0" borderId="100" xfId="0" applyFont="1" applyBorder="1" applyAlignment="1" applyProtection="1">
      <alignment horizontal="center"/>
    </xf>
    <xf numFmtId="0" fontId="3" fillId="0" borderId="101" xfId="0" applyFont="1" applyBorder="1" applyAlignment="1" applyProtection="1">
      <alignment horizontal="left"/>
    </xf>
    <xf numFmtId="0" fontId="3" fillId="0" borderId="102" xfId="0" applyFont="1" applyBorder="1" applyAlignment="1" applyProtection="1">
      <alignment horizontal="center"/>
    </xf>
    <xf numFmtId="0" fontId="0" fillId="2" borderId="86" xfId="0" applyFill="1" applyBorder="1" applyProtection="1"/>
    <xf numFmtId="0" fontId="0" fillId="2" borderId="87" xfId="0" applyFill="1" applyBorder="1" applyProtection="1"/>
    <xf numFmtId="0" fontId="3" fillId="0" borderId="83" xfId="0" applyFont="1" applyBorder="1" applyAlignment="1" applyProtection="1"/>
    <xf numFmtId="0" fontId="2" fillId="0" borderId="86" xfId="0" applyFont="1" applyBorder="1" applyAlignment="1" applyProtection="1">
      <alignment horizontal="center"/>
    </xf>
    <xf numFmtId="9" fontId="2" fillId="2" borderId="89" xfId="2" applyFont="1" applyFill="1" applyBorder="1" applyAlignment="1" applyProtection="1">
      <alignment horizontal="center"/>
    </xf>
    <xf numFmtId="9" fontId="2" fillId="2" borderId="95" xfId="2" applyFont="1" applyFill="1" applyBorder="1" applyAlignment="1" applyProtection="1">
      <alignment horizontal="center"/>
    </xf>
    <xf numFmtId="9" fontId="0" fillId="13" borderId="28" xfId="2" applyFont="1" applyFill="1" applyBorder="1" applyAlignment="1" applyProtection="1">
      <alignment horizontal="center"/>
      <protection locked="0"/>
    </xf>
    <xf numFmtId="0" fontId="2" fillId="2" borderId="104" xfId="0" applyFont="1" applyFill="1" applyBorder="1" applyAlignment="1" applyProtection="1">
      <alignment horizontal="center"/>
    </xf>
    <xf numFmtId="0" fontId="0" fillId="2" borderId="104" xfId="0" applyFill="1" applyBorder="1" applyAlignment="1" applyProtection="1">
      <alignment horizontal="center"/>
    </xf>
    <xf numFmtId="0" fontId="2" fillId="2" borderId="98" xfId="0" applyFont="1" applyFill="1" applyBorder="1" applyAlignment="1" applyProtection="1">
      <alignment horizontal="center"/>
    </xf>
    <xf numFmtId="0" fontId="2" fillId="2" borderId="22" xfId="0" applyFont="1" applyFill="1" applyBorder="1" applyAlignment="1" applyProtection="1">
      <alignment wrapText="1"/>
    </xf>
    <xf numFmtId="1" fontId="4" fillId="14" borderId="21" xfId="0" applyNumberFormat="1"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1" xfId="0" applyFont="1" applyFill="1" applyBorder="1" applyAlignment="1" applyProtection="1">
      <alignment horizontal="center" wrapText="1"/>
    </xf>
    <xf numFmtId="0" fontId="4" fillId="14" borderId="22" xfId="0" applyFont="1" applyFill="1" applyBorder="1" applyAlignment="1" applyProtection="1">
      <alignment horizontal="center" wrapText="1"/>
    </xf>
    <xf numFmtId="0" fontId="2" fillId="0" borderId="82" xfId="0" applyFont="1" applyBorder="1" applyAlignment="1" applyProtection="1">
      <alignment horizontal="center"/>
    </xf>
    <xf numFmtId="164" fontId="2" fillId="4" borderId="27" xfId="2" applyNumberFormat="1" applyFont="1" applyFill="1" applyBorder="1" applyAlignment="1" applyProtection="1">
      <alignment horizontal="center"/>
    </xf>
    <xf numFmtId="0" fontId="0" fillId="8" borderId="0" xfId="0" applyFill="1" applyAlignment="1" applyProtection="1">
      <alignment horizontal="center"/>
    </xf>
    <xf numFmtId="0" fontId="26" fillId="0" borderId="83" xfId="0" applyFont="1" applyBorder="1" applyAlignment="1" applyProtection="1">
      <alignment horizontal="center"/>
    </xf>
    <xf numFmtId="0" fontId="26" fillId="0" borderId="84" xfId="0" applyFont="1" applyBorder="1" applyAlignment="1" applyProtection="1">
      <alignment horizontal="center"/>
    </xf>
    <xf numFmtId="0" fontId="2" fillId="0" borderId="21" xfId="0" applyFont="1" applyBorder="1" applyAlignment="1" applyProtection="1">
      <alignment horizontal="center"/>
    </xf>
    <xf numFmtId="0" fontId="3" fillId="0" borderId="90" xfId="0" applyFont="1" applyBorder="1" applyAlignment="1" applyProtection="1">
      <alignment horizontal="center"/>
    </xf>
    <xf numFmtId="0" fontId="3" fillId="0" borderId="80" xfId="0" applyFont="1" applyBorder="1" applyAlignment="1" applyProtection="1">
      <alignment horizontal="center"/>
    </xf>
    <xf numFmtId="0" fontId="3" fillId="0" borderId="91" xfId="0" applyFont="1" applyBorder="1" applyAlignment="1" applyProtection="1">
      <alignment horizontal="center"/>
    </xf>
    <xf numFmtId="0" fontId="3" fillId="0" borderId="92" xfId="0" applyFont="1" applyBorder="1" applyAlignment="1" applyProtection="1">
      <alignment horizontal="center"/>
    </xf>
    <xf numFmtId="0" fontId="3" fillId="0" borderId="87" xfId="0" applyFont="1" applyBorder="1" applyAlignment="1" applyProtection="1">
      <alignment horizontal="center"/>
    </xf>
    <xf numFmtId="0" fontId="3" fillId="0" borderId="93" xfId="0" applyFont="1" applyBorder="1" applyAlignment="1" applyProtection="1">
      <alignment horizontal="center"/>
    </xf>
    <xf numFmtId="0" fontId="4" fillId="18" borderId="21" xfId="0" applyNumberFormat="1" applyFont="1" applyFill="1" applyBorder="1" applyAlignment="1" applyProtection="1">
      <alignment horizontal="center"/>
    </xf>
    <xf numFmtId="0" fontId="2" fillId="18" borderId="27" xfId="0" applyFont="1" applyFill="1" applyBorder="1" applyAlignment="1" applyProtection="1">
      <alignment horizontal="center"/>
    </xf>
    <xf numFmtId="0" fontId="4" fillId="18" borderId="22" xfId="0" applyFont="1" applyFill="1" applyBorder="1" applyAlignment="1" applyProtection="1">
      <alignment horizontal="center"/>
    </xf>
    <xf numFmtId="0" fontId="2" fillId="18" borderId="28" xfId="0" applyFont="1" applyFill="1" applyBorder="1" applyAlignment="1" applyProtection="1">
      <alignment horizontal="center"/>
    </xf>
    <xf numFmtId="0" fontId="3" fillId="2" borderId="0" xfId="0" applyFont="1" applyFill="1" applyBorder="1" applyAlignment="1" applyProtection="1">
      <alignment horizontal="right"/>
    </xf>
    <xf numFmtId="0" fontId="0" fillId="2" borderId="22" xfId="0" applyFill="1" applyBorder="1" applyAlignment="1" applyProtection="1">
      <alignment horizontal="center"/>
    </xf>
    <xf numFmtId="0" fontId="27" fillId="8" borderId="0" xfId="0" applyFont="1" applyFill="1" applyBorder="1" applyAlignment="1" applyProtection="1">
      <alignment vertical="top" wrapText="1"/>
    </xf>
    <xf numFmtId="0" fontId="1" fillId="0" borderId="21" xfId="0" applyFont="1" applyBorder="1" applyAlignment="1" applyProtection="1">
      <alignment horizontal="center"/>
    </xf>
    <xf numFmtId="0" fontId="27" fillId="8" borderId="0" xfId="0" applyFont="1" applyFill="1" applyBorder="1" applyAlignment="1" applyProtection="1">
      <alignment horizontal="left" vertical="top" wrapText="1"/>
    </xf>
    <xf numFmtId="0" fontId="2" fillId="13" borderId="19" xfId="0" applyFont="1" applyFill="1" applyBorder="1" applyAlignment="1" applyProtection="1">
      <alignment horizontal="center"/>
      <protection locked="0"/>
    </xf>
    <xf numFmtId="9" fontId="4" fillId="13" borderId="19" xfId="2" applyFont="1" applyFill="1" applyBorder="1" applyAlignment="1" applyProtection="1">
      <alignment horizontal="center"/>
      <protection locked="0"/>
    </xf>
    <xf numFmtId="9" fontId="4" fillId="13" borderId="105" xfId="2" applyFont="1" applyFill="1" applyBorder="1" applyAlignment="1" applyProtection="1">
      <alignment horizontal="center"/>
      <protection locked="0"/>
    </xf>
    <xf numFmtId="9" fontId="2" fillId="8" borderId="0" xfId="2" applyFont="1" applyFill="1" applyBorder="1" applyAlignment="1" applyProtection="1">
      <alignment horizontal="center"/>
    </xf>
    <xf numFmtId="0" fontId="27" fillId="8" borderId="49" xfId="0" applyFont="1" applyFill="1" applyBorder="1" applyAlignment="1" applyProtection="1">
      <alignment vertical="top" wrapText="1"/>
    </xf>
    <xf numFmtId="9" fontId="2" fillId="8" borderId="81" xfId="2" applyFont="1" applyFill="1" applyBorder="1" applyAlignment="1" applyProtection="1">
      <alignment horizontal="center"/>
    </xf>
    <xf numFmtId="9" fontId="2" fillId="8" borderId="84" xfId="2" applyFont="1" applyFill="1" applyBorder="1" applyAlignment="1" applyProtection="1">
      <alignment horizontal="center"/>
    </xf>
    <xf numFmtId="0" fontId="1" fillId="0" borderId="29" xfId="0" applyFont="1" applyBorder="1" applyProtection="1">
      <protection locked="0"/>
    </xf>
    <xf numFmtId="0" fontId="1" fillId="0" borderId="30" xfId="0" applyFont="1" applyBorder="1" applyProtection="1">
      <protection locked="0"/>
    </xf>
    <xf numFmtId="0" fontId="0" fillId="0" borderId="0" xfId="0" applyProtection="1">
      <protection locked="0" hidden="1"/>
    </xf>
    <xf numFmtId="1" fontId="2" fillId="0" borderId="20" xfId="0" applyNumberFormat="1" applyFont="1" applyFill="1" applyBorder="1" applyAlignment="1" applyProtection="1">
      <alignment horizontal="left" wrapText="1"/>
      <protection hidden="1"/>
    </xf>
    <xf numFmtId="1" fontId="2" fillId="0" borderId="26" xfId="0" applyNumberFormat="1" applyFont="1" applyFill="1" applyBorder="1" applyAlignment="1" applyProtection="1">
      <alignment horizontal="left" wrapText="1"/>
      <protection hidden="1"/>
    </xf>
    <xf numFmtId="168" fontId="0" fillId="13" borderId="20" xfId="2" applyNumberFormat="1" applyFont="1" applyFill="1" applyBorder="1" applyAlignment="1" applyProtection="1">
      <alignment horizontal="center"/>
      <protection locked="0"/>
    </xf>
    <xf numFmtId="168" fontId="0" fillId="13" borderId="22" xfId="2" applyNumberFormat="1" applyFont="1" applyFill="1" applyBorder="1" applyAlignment="1" applyProtection="1">
      <alignment horizontal="center"/>
      <protection locked="0"/>
    </xf>
    <xf numFmtId="168" fontId="0" fillId="13" borderId="23" xfId="2" applyNumberFormat="1" applyFont="1" applyFill="1" applyBorder="1" applyAlignment="1" applyProtection="1">
      <alignment horizontal="center"/>
      <protection locked="0"/>
    </xf>
    <xf numFmtId="168" fontId="0" fillId="13" borderId="26" xfId="2" applyNumberFormat="1" applyFont="1" applyFill="1" applyBorder="1" applyAlignment="1" applyProtection="1">
      <alignment horizontal="center"/>
      <protection locked="0"/>
    </xf>
    <xf numFmtId="168" fontId="0" fillId="13" borderId="28" xfId="2" applyNumberFormat="1" applyFont="1" applyFill="1" applyBorder="1" applyAlignment="1" applyProtection="1">
      <alignment horizontal="center"/>
      <protection locked="0"/>
    </xf>
    <xf numFmtId="168" fontId="0" fillId="13" borderId="71" xfId="2" applyNumberFormat="1" applyFont="1" applyFill="1" applyBorder="1" applyAlignment="1" applyProtection="1">
      <alignment horizontal="center"/>
      <protection locked="0"/>
    </xf>
    <xf numFmtId="0" fontId="2" fillId="8" borderId="0" xfId="0" applyFont="1" applyFill="1" applyAlignment="1" applyProtection="1">
      <alignment horizontal="center"/>
    </xf>
    <xf numFmtId="0" fontId="2" fillId="0" borderId="21" xfId="0" applyFont="1" applyBorder="1" applyAlignment="1" applyProtection="1">
      <alignment horizontal="center" wrapText="1"/>
    </xf>
    <xf numFmtId="0" fontId="10" fillId="2" borderId="39" xfId="0" applyFont="1" applyFill="1" applyBorder="1" applyAlignment="1" applyProtection="1">
      <alignment horizontal="left"/>
    </xf>
    <xf numFmtId="9" fontId="22" fillId="15" borderId="27" xfId="2" applyFont="1" applyFill="1" applyBorder="1" applyAlignment="1" applyProtection="1">
      <alignment horizontal="center" wrapText="1"/>
      <protection locked="0"/>
    </xf>
    <xf numFmtId="0" fontId="6" fillId="8" borderId="39" xfId="0" applyFont="1" applyFill="1" applyBorder="1" applyAlignment="1" applyProtection="1">
      <alignment horizontal="center"/>
    </xf>
    <xf numFmtId="0" fontId="2" fillId="8" borderId="52" xfId="0" applyFont="1" applyFill="1" applyBorder="1" applyAlignment="1" applyProtection="1">
      <alignment horizontal="center"/>
    </xf>
    <xf numFmtId="0" fontId="2" fillId="2" borderId="21" xfId="0" applyFont="1" applyFill="1" applyBorder="1" applyAlignment="1" applyProtection="1">
      <alignment horizontal="center"/>
    </xf>
    <xf numFmtId="165" fontId="22" fillId="15" borderId="13" xfId="1" applyNumberFormat="1" applyFont="1" applyFill="1" applyBorder="1" applyAlignment="1" applyProtection="1">
      <alignment horizontal="left"/>
      <protection locked="0"/>
    </xf>
    <xf numFmtId="165" fontId="22" fillId="15" borderId="21" xfId="1" applyNumberFormat="1" applyFont="1" applyFill="1" applyBorder="1" applyAlignment="1" applyProtection="1">
      <alignment horizontal="left"/>
      <protection locked="0"/>
    </xf>
    <xf numFmtId="165" fontId="22" fillId="15" borderId="27" xfId="1" applyNumberFormat="1" applyFont="1" applyFill="1" applyBorder="1" applyAlignment="1" applyProtection="1">
      <alignment horizontal="left"/>
      <protection locked="0"/>
    </xf>
    <xf numFmtId="0" fontId="0" fillId="12" borderId="16" xfId="0" applyFill="1" applyBorder="1" applyProtection="1"/>
    <xf numFmtId="0" fontId="0" fillId="12" borderId="31" xfId="0" applyFill="1" applyBorder="1" applyProtection="1"/>
    <xf numFmtId="0" fontId="3" fillId="20" borderId="9" xfId="0" applyFont="1" applyFill="1" applyBorder="1" applyAlignment="1" applyProtection="1"/>
    <xf numFmtId="0" fontId="3" fillId="20" borderId="10" xfId="0" applyFont="1" applyFill="1" applyBorder="1" applyAlignment="1" applyProtection="1"/>
    <xf numFmtId="9" fontId="4" fillId="4" borderId="21" xfId="2" applyFont="1" applyFill="1" applyBorder="1" applyAlignment="1" applyProtection="1">
      <alignment horizontal="center" wrapText="1"/>
    </xf>
    <xf numFmtId="9" fontId="22" fillId="15" borderId="21" xfId="2" applyFont="1" applyFill="1" applyBorder="1" applyAlignment="1" applyProtection="1">
      <alignment horizontal="center" wrapText="1"/>
      <protection locked="0"/>
    </xf>
    <xf numFmtId="1" fontId="2" fillId="4" borderId="28" xfId="0" applyNumberFormat="1" applyFont="1" applyFill="1" applyBorder="1" applyAlignment="1">
      <alignment horizontal="center"/>
    </xf>
    <xf numFmtId="0" fontId="1" fillId="2" borderId="20" xfId="0" applyFont="1" applyFill="1" applyBorder="1" applyAlignment="1" applyProtection="1">
      <alignment horizontal="center"/>
    </xf>
    <xf numFmtId="0" fontId="2" fillId="0" borderId="21" xfId="0" applyFont="1" applyBorder="1" applyAlignment="1" applyProtection="1">
      <alignment horizontal="center" wrapText="1"/>
    </xf>
    <xf numFmtId="0" fontId="2" fillId="2" borderId="21" xfId="0" applyFont="1" applyFill="1" applyBorder="1" applyAlignment="1">
      <alignment horizontal="center"/>
    </xf>
    <xf numFmtId="10" fontId="2" fillId="18" borderId="21" xfId="2" applyNumberFormat="1" applyFont="1" applyFill="1" applyBorder="1" applyAlignment="1" applyProtection="1">
      <alignment horizontal="center" vertical="center"/>
    </xf>
    <xf numFmtId="164" fontId="2" fillId="4" borderId="21" xfId="2" applyNumberFormat="1" applyFont="1" applyFill="1" applyBorder="1" applyAlignment="1" applyProtection="1">
      <alignment horizontal="center"/>
    </xf>
    <xf numFmtId="11" fontId="0" fillId="8" borderId="0" xfId="0" applyNumberFormat="1" applyFill="1" applyBorder="1" applyProtection="1"/>
    <xf numFmtId="0" fontId="4" fillId="21" borderId="21" xfId="0" applyFont="1" applyFill="1" applyBorder="1" applyAlignment="1">
      <alignment horizontal="center"/>
    </xf>
    <xf numFmtId="0" fontId="4" fillId="21" borderId="22" xfId="0" applyFont="1" applyFill="1" applyBorder="1" applyAlignment="1">
      <alignment horizontal="center"/>
    </xf>
    <xf numFmtId="0" fontId="1" fillId="0" borderId="0" xfId="0" applyFont="1" applyBorder="1"/>
    <xf numFmtId="0" fontId="1" fillId="0" borderId="0" xfId="0" quotePrefix="1" applyFont="1" applyBorder="1"/>
    <xf numFmtId="43" fontId="0" fillId="0" borderId="0" xfId="1" applyFont="1" applyBorder="1"/>
    <xf numFmtId="0" fontId="1" fillId="0" borderId="0" xfId="0" applyFont="1" applyBorder="1" applyAlignment="1">
      <alignment horizontal="left"/>
    </xf>
    <xf numFmtId="0" fontId="1" fillId="0" borderId="0" xfId="0" applyFont="1" applyProtection="1">
      <protection locked="0"/>
    </xf>
    <xf numFmtId="0" fontId="1" fillId="0" borderId="0" xfId="0" quotePrefix="1" applyFont="1" applyProtection="1">
      <protection locked="0"/>
    </xf>
    <xf numFmtId="0" fontId="2" fillId="0" borderId="21" xfId="0" applyFont="1" applyBorder="1"/>
    <xf numFmtId="10" fontId="0" fillId="9" borderId="27" xfId="2" applyNumberFormat="1" applyFont="1" applyFill="1" applyBorder="1" applyAlignment="1">
      <alignment horizontal="center"/>
    </xf>
    <xf numFmtId="0" fontId="1" fillId="0" borderId="10" xfId="0" applyFont="1" applyFill="1" applyBorder="1" applyAlignment="1">
      <alignment horizontal="center"/>
    </xf>
    <xf numFmtId="0" fontId="1" fillId="0" borderId="11" xfId="0" applyFont="1" applyBorder="1" applyAlignment="1">
      <alignment horizontal="center"/>
    </xf>
    <xf numFmtId="0" fontId="0" fillId="21" borderId="21" xfId="0" applyFill="1" applyBorder="1"/>
    <xf numFmtId="0" fontId="0" fillId="21" borderId="27" xfId="0" applyFill="1" applyBorder="1"/>
    <xf numFmtId="37" fontId="2" fillId="0" borderId="21" xfId="0" applyNumberFormat="1" applyFont="1" applyFill="1" applyBorder="1" applyAlignment="1">
      <alignment horizontal="center"/>
    </xf>
    <xf numFmtId="164" fontId="2" fillId="0" borderId="22" xfId="0" applyNumberFormat="1" applyFont="1" applyFill="1" applyBorder="1" applyAlignment="1">
      <alignment horizontal="center"/>
    </xf>
    <xf numFmtId="37" fontId="0" fillId="0" borderId="21" xfId="0" applyNumberFormat="1" applyFill="1" applyBorder="1" applyAlignment="1">
      <alignment horizontal="center"/>
    </xf>
    <xf numFmtId="164" fontId="0" fillId="0" borderId="22" xfId="0" applyNumberFormat="1" applyFill="1" applyBorder="1" applyAlignment="1">
      <alignment horizontal="center"/>
    </xf>
    <xf numFmtId="37" fontId="1" fillId="9" borderId="21" xfId="0" applyNumberFormat="1" applyFont="1" applyFill="1" applyBorder="1" applyAlignment="1">
      <alignment horizontal="center"/>
    </xf>
    <xf numFmtId="1" fontId="1" fillId="9" borderId="21" xfId="0" applyNumberFormat="1" applyFont="1" applyFill="1" applyBorder="1" applyAlignment="1">
      <alignment horizontal="center"/>
    </xf>
    <xf numFmtId="0" fontId="1" fillId="9" borderId="21" xfId="0" applyFont="1" applyFill="1" applyBorder="1" applyAlignment="1">
      <alignment horizontal="center"/>
    </xf>
    <xf numFmtId="0" fontId="1" fillId="0" borderId="21" xfId="0" applyFont="1" applyBorder="1" applyAlignment="1">
      <alignment horizontal="center"/>
    </xf>
    <xf numFmtId="0" fontId="4" fillId="21" borderId="27" xfId="0" applyFont="1" applyFill="1" applyBorder="1" applyAlignment="1">
      <alignment horizontal="center"/>
    </xf>
    <xf numFmtId="0" fontId="4" fillId="21" borderId="28" xfId="0" applyFont="1" applyFill="1" applyBorder="1" applyAlignment="1">
      <alignment horizontal="center"/>
    </xf>
    <xf numFmtId="0" fontId="4" fillId="13" borderId="19" xfId="0" applyFont="1" applyFill="1" applyBorder="1" applyAlignment="1" applyProtection="1">
      <alignment horizontal="center"/>
      <protection locked="0"/>
    </xf>
    <xf numFmtId="0" fontId="2" fillId="0" borderId="20" xfId="0" applyFont="1" applyBorder="1" applyAlignment="1">
      <alignment horizontal="center"/>
    </xf>
    <xf numFmtId="0" fontId="2" fillId="0" borderId="26" xfId="0" applyFont="1" applyBorder="1" applyAlignment="1">
      <alignment horizontal="center"/>
    </xf>
    <xf numFmtId="0" fontId="2" fillId="8" borderId="0" xfId="0" applyFont="1" applyFill="1" applyProtection="1"/>
    <xf numFmtId="0" fontId="2" fillId="0" borderId="0" xfId="0" applyFont="1" applyProtection="1"/>
    <xf numFmtId="175" fontId="2" fillId="0" borderId="73" xfId="0" applyNumberFormat="1" applyFont="1" applyBorder="1" applyAlignment="1" applyProtection="1">
      <alignment horizontal="center"/>
    </xf>
    <xf numFmtId="0" fontId="20" fillId="8" borderId="0" xfId="0" applyFont="1" applyFill="1" applyProtection="1"/>
    <xf numFmtId="0" fontId="20" fillId="0" borderId="0" xfId="0" applyFont="1" applyProtection="1"/>
    <xf numFmtId="9" fontId="4" fillId="13" borderId="27" xfId="2" applyFont="1" applyFill="1" applyBorder="1" applyAlignment="1" applyProtection="1">
      <alignment horizontal="center"/>
      <protection locked="0"/>
    </xf>
    <xf numFmtId="0" fontId="0" fillId="8" borderId="3" xfId="0" applyFill="1" applyBorder="1" applyProtection="1"/>
    <xf numFmtId="164" fontId="4" fillId="13" borderId="28" xfId="2" applyNumberFormat="1" applyFont="1" applyFill="1" applyBorder="1" applyAlignment="1" applyProtection="1">
      <alignment horizontal="center"/>
      <protection locked="0"/>
    </xf>
    <xf numFmtId="1" fontId="2" fillId="8" borderId="0" xfId="0" applyNumberFormat="1" applyFont="1" applyFill="1" applyBorder="1" applyAlignment="1" applyProtection="1">
      <alignment horizontal="center"/>
    </xf>
    <xf numFmtId="0" fontId="2" fillId="8" borderId="0" xfId="0" applyFont="1" applyFill="1" applyBorder="1" applyAlignment="1" applyProtection="1">
      <alignment horizontal="right"/>
    </xf>
    <xf numFmtId="0" fontId="2" fillId="8" borderId="26" xfId="0" applyFont="1" applyFill="1" applyBorder="1" applyAlignment="1" applyProtection="1">
      <alignment horizontal="center" wrapText="1"/>
    </xf>
    <xf numFmtId="0" fontId="0" fillId="8" borderId="0" xfId="0" applyFill="1" applyBorder="1" applyAlignment="1">
      <alignment horizontal="center"/>
    </xf>
    <xf numFmtId="0" fontId="2" fillId="8" borderId="0" xfId="0" applyFont="1" applyFill="1" applyBorder="1" applyAlignment="1">
      <alignment horizontal="center"/>
    </xf>
    <xf numFmtId="4" fontId="2" fillId="8" borderId="0" xfId="0" applyNumberFormat="1" applyFont="1" applyFill="1" applyBorder="1" applyAlignment="1">
      <alignment horizontal="center"/>
    </xf>
    <xf numFmtId="0" fontId="4" fillId="13" borderId="105" xfId="0" applyFont="1" applyFill="1" applyBorder="1" applyAlignment="1" applyProtection="1">
      <alignment horizontal="center"/>
      <protection locked="0"/>
    </xf>
    <xf numFmtId="0" fontId="27" fillId="8" borderId="48" xfId="0" applyFont="1" applyFill="1" applyBorder="1" applyAlignment="1" applyProtection="1">
      <alignment horizontal="left" vertical="top" wrapText="1"/>
    </xf>
    <xf numFmtId="0" fontId="27" fillId="8" borderId="39" xfId="0" applyFont="1" applyFill="1" applyBorder="1" applyAlignment="1" applyProtection="1">
      <alignment horizontal="left" vertical="top" wrapText="1"/>
    </xf>
    <xf numFmtId="0" fontId="27" fillId="8" borderId="49" xfId="0" applyFont="1" applyFill="1" applyBorder="1" applyAlignment="1" applyProtection="1">
      <alignment horizontal="left" vertical="top" wrapText="1"/>
    </xf>
    <xf numFmtId="9" fontId="4" fillId="8" borderId="0" xfId="2" applyFont="1" applyFill="1" applyBorder="1" applyAlignment="1" applyProtection="1">
      <alignment horizontal="center"/>
    </xf>
    <xf numFmtId="0" fontId="4" fillId="8" borderId="0" xfId="0" applyFont="1" applyFill="1" applyBorder="1" applyAlignment="1" applyProtection="1">
      <alignment horizontal="center"/>
    </xf>
    <xf numFmtId="1" fontId="4" fillId="8" borderId="0" xfId="2" applyNumberFormat="1" applyFont="1" applyFill="1" applyBorder="1" applyAlignment="1" applyProtection="1">
      <alignment horizontal="center"/>
    </xf>
    <xf numFmtId="0" fontId="0" fillId="8" borderId="16" xfId="0" applyFill="1" applyBorder="1" applyProtection="1"/>
    <xf numFmtId="0" fontId="0" fillId="8" borderId="31" xfId="0" applyFill="1" applyBorder="1" applyProtection="1"/>
    <xf numFmtId="1" fontId="2" fillId="4" borderId="27" xfId="2" applyNumberFormat="1" applyFont="1" applyFill="1" applyBorder="1" applyAlignment="1" applyProtection="1">
      <alignment horizontal="center"/>
    </xf>
    <xf numFmtId="0" fontId="2" fillId="0" borderId="20" xfId="0" applyFont="1" applyBorder="1" applyProtection="1"/>
    <xf numFmtId="3" fontId="1" fillId="0" borderId="20" xfId="0" applyNumberFormat="1" applyFont="1" applyFill="1" applyBorder="1" applyAlignment="1" applyProtection="1">
      <alignment horizontal="center"/>
    </xf>
    <xf numFmtId="3" fontId="4" fillId="0" borderId="20" xfId="0" applyNumberFormat="1" applyFont="1" applyFill="1" applyBorder="1" applyAlignment="1" applyProtection="1">
      <alignment horizontal="center"/>
    </xf>
    <xf numFmtId="3" fontId="27" fillId="0" borderId="20" xfId="0" applyNumberFormat="1" applyFont="1" applyFill="1" applyBorder="1" applyAlignment="1" applyProtection="1">
      <alignment horizontal="center"/>
    </xf>
    <xf numFmtId="3" fontId="31" fillId="0" borderId="20" xfId="0" applyNumberFormat="1" applyFont="1" applyFill="1" applyBorder="1" applyAlignment="1" applyProtection="1">
      <alignment horizontal="center"/>
    </xf>
    <xf numFmtId="3" fontId="20" fillId="0" borderId="26" xfId="0" applyNumberFormat="1" applyFont="1" applyFill="1" applyBorder="1" applyAlignment="1" applyProtection="1">
      <alignment horizontal="center"/>
    </xf>
    <xf numFmtId="0" fontId="1" fillId="0" borderId="12" xfId="0" applyFont="1" applyFill="1" applyBorder="1" applyAlignment="1" applyProtection="1">
      <alignment horizontal="center"/>
    </xf>
    <xf numFmtId="0" fontId="1" fillId="0" borderId="20" xfId="0" applyFont="1" applyFill="1" applyBorder="1" applyAlignment="1" applyProtection="1">
      <alignment horizontal="center"/>
    </xf>
    <xf numFmtId="0" fontId="1" fillId="0" borderId="34" xfId="0" applyFont="1" applyFill="1" applyBorder="1" applyAlignment="1" applyProtection="1">
      <alignment horizontal="center"/>
    </xf>
    <xf numFmtId="0" fontId="20" fillId="0" borderId="26" xfId="0" applyFont="1" applyFill="1" applyBorder="1" applyAlignment="1" applyProtection="1">
      <alignment horizontal="center"/>
    </xf>
    <xf numFmtId="0" fontId="1" fillId="0" borderId="12" xfId="3" applyFont="1" applyFill="1" applyBorder="1" applyAlignment="1" applyProtection="1">
      <alignment horizontal="center"/>
    </xf>
    <xf numFmtId="0" fontId="1" fillId="0" borderId="74" xfId="3" applyFont="1" applyFill="1" applyBorder="1" applyAlignment="1" applyProtection="1">
      <alignment horizontal="center"/>
    </xf>
    <xf numFmtId="3" fontId="20" fillId="0" borderId="20" xfId="0" applyNumberFormat="1" applyFont="1" applyFill="1" applyBorder="1" applyAlignment="1" applyProtection="1">
      <alignment horizontal="center"/>
    </xf>
    <xf numFmtId="0" fontId="2" fillId="2" borderId="20" xfId="0" applyFont="1" applyFill="1" applyBorder="1" applyAlignment="1" applyProtection="1">
      <alignment horizontal="center" wrapText="1"/>
    </xf>
    <xf numFmtId="3" fontId="20" fillId="0" borderId="69" xfId="0" applyNumberFormat="1" applyFont="1" applyFill="1" applyBorder="1" applyAlignment="1" applyProtection="1">
      <alignment horizontal="center"/>
    </xf>
    <xf numFmtId="3" fontId="31" fillId="0" borderId="26" xfId="0" applyNumberFormat="1" applyFont="1" applyFill="1" applyBorder="1" applyAlignment="1" applyProtection="1">
      <alignment horizontal="center"/>
    </xf>
    <xf numFmtId="0" fontId="0" fillId="8" borderId="5" xfId="0" applyFill="1" applyBorder="1" applyProtection="1"/>
    <xf numFmtId="0" fontId="2" fillId="0" borderId="9" xfId="0" applyFont="1" applyBorder="1" applyAlignment="1" applyProtection="1">
      <alignment horizontal="right"/>
    </xf>
    <xf numFmtId="0" fontId="2" fillId="0" borderId="20" xfId="0" applyFont="1" applyBorder="1" applyAlignment="1" applyProtection="1">
      <alignment horizontal="right" vertical="center"/>
    </xf>
    <xf numFmtId="0" fontId="29" fillId="8" borderId="49" xfId="0" applyFont="1" applyFill="1" applyBorder="1" applyAlignment="1" applyProtection="1">
      <alignment horizontal="left" vertical="top" wrapText="1"/>
    </xf>
    <xf numFmtId="164" fontId="2" fillId="4" borderId="19" xfId="0" applyNumberFormat="1" applyFont="1" applyFill="1" applyBorder="1" applyAlignment="1" applyProtection="1">
      <alignment horizontal="center"/>
    </xf>
    <xf numFmtId="166" fontId="2" fillId="13" borderId="19" xfId="2" applyNumberFormat="1" applyFont="1" applyFill="1" applyBorder="1" applyAlignment="1" applyProtection="1">
      <alignment horizontal="center"/>
      <protection locked="0"/>
    </xf>
    <xf numFmtId="166" fontId="2" fillId="13" borderId="105" xfId="2" applyNumberFormat="1" applyFont="1" applyFill="1" applyBorder="1" applyAlignment="1" applyProtection="1">
      <alignment horizontal="center"/>
      <protection locked="0"/>
    </xf>
    <xf numFmtId="0" fontId="0" fillId="8" borderId="49" xfId="0" applyFill="1" applyBorder="1" applyProtection="1"/>
    <xf numFmtId="9" fontId="1" fillId="13" borderId="21" xfId="2" applyNumberFormat="1" applyFont="1" applyFill="1" applyBorder="1" applyAlignment="1" applyProtection="1">
      <alignment horizontal="center"/>
      <protection locked="0"/>
    </xf>
    <xf numFmtId="0" fontId="32" fillId="0" borderId="49" xfId="3" applyFont="1" applyFill="1" applyBorder="1" applyAlignment="1" applyProtection="1">
      <alignment horizontal="center"/>
    </xf>
    <xf numFmtId="3" fontId="31" fillId="8" borderId="0" xfId="0" applyNumberFormat="1" applyFont="1" applyFill="1" applyBorder="1" applyAlignment="1" applyProtection="1">
      <alignment horizontal="center"/>
    </xf>
    <xf numFmtId="0" fontId="2" fillId="8" borderId="0" xfId="0" applyFont="1" applyFill="1" applyBorder="1" applyAlignment="1" applyProtection="1">
      <alignment horizontal="center"/>
      <protection locked="0"/>
    </xf>
    <xf numFmtId="0" fontId="20" fillId="8" borderId="0" xfId="0" applyFont="1" applyFill="1" applyProtection="1">
      <protection locked="0"/>
    </xf>
    <xf numFmtId="0" fontId="20" fillId="0" borderId="0" xfId="0" applyFont="1" applyProtection="1">
      <protection locked="0"/>
    </xf>
    <xf numFmtId="0" fontId="2" fillId="8" borderId="0" xfId="0" applyFont="1" applyFill="1" applyProtection="1">
      <protection locked="0"/>
    </xf>
    <xf numFmtId="0" fontId="2" fillId="0" borderId="0" xfId="0" applyFont="1" applyProtection="1">
      <protection locked="0"/>
    </xf>
    <xf numFmtId="0" fontId="2" fillId="0" borderId="0" xfId="0" applyFont="1" applyAlignment="1" applyProtection="1">
      <alignment horizontal="center"/>
      <protection locked="0"/>
    </xf>
    <xf numFmtId="0" fontId="0" fillId="8" borderId="0" xfId="0" applyFill="1" applyAlignment="1" applyProtection="1">
      <alignment horizontal="left"/>
    </xf>
    <xf numFmtId="0" fontId="0" fillId="0" borderId="0" xfId="0" applyAlignment="1" applyProtection="1">
      <alignment horizontal="left"/>
    </xf>
    <xf numFmtId="0" fontId="2" fillId="13" borderId="35" xfId="0" applyFont="1" applyFill="1" applyBorder="1" applyAlignment="1" applyProtection="1">
      <alignment horizontal="center"/>
      <protection locked="0"/>
    </xf>
    <xf numFmtId="1" fontId="2" fillId="13" borderId="36" xfId="2" applyNumberFormat="1" applyFont="1" applyFill="1" applyBorder="1" applyAlignment="1" applyProtection="1">
      <alignment horizontal="center"/>
      <protection locked="0"/>
    </xf>
    <xf numFmtId="1" fontId="4" fillId="13" borderId="21" xfId="2" applyNumberFormat="1" applyFont="1" applyFill="1" applyBorder="1" applyAlignment="1" applyProtection="1">
      <alignment horizontal="center"/>
      <protection locked="0"/>
    </xf>
    <xf numFmtId="0" fontId="2" fillId="0" borderId="22" xfId="0" applyFont="1" applyFill="1" applyBorder="1" applyAlignment="1" applyProtection="1">
      <alignment horizontal="center"/>
    </xf>
    <xf numFmtId="0" fontId="2" fillId="0" borderId="58" xfId="0" applyFont="1" applyBorder="1" applyAlignment="1" applyProtection="1">
      <alignment horizontal="right"/>
    </xf>
    <xf numFmtId="0" fontId="0" fillId="8" borderId="111" xfId="0" applyFill="1" applyBorder="1" applyProtection="1"/>
    <xf numFmtId="0" fontId="2" fillId="8" borderId="112" xfId="0" applyFont="1" applyFill="1" applyBorder="1" applyAlignment="1" applyProtection="1">
      <alignment horizontal="center"/>
    </xf>
    <xf numFmtId="0" fontId="3" fillId="8" borderId="61" xfId="0" applyFont="1" applyFill="1" applyBorder="1" applyAlignment="1" applyProtection="1"/>
    <xf numFmtId="0" fontId="0" fillId="8" borderId="36" xfId="0" applyFill="1" applyBorder="1" applyProtection="1"/>
    <xf numFmtId="9" fontId="1" fillId="13" borderId="27" xfId="2" applyFont="1" applyFill="1" applyBorder="1" applyAlignment="1" applyProtection="1">
      <alignment horizontal="center"/>
      <protection locked="0"/>
    </xf>
    <xf numFmtId="9" fontId="4" fillId="13" borderId="28" xfId="2" applyFont="1" applyFill="1" applyBorder="1" applyAlignment="1" applyProtection="1">
      <alignment horizontal="center"/>
      <protection locked="0"/>
    </xf>
    <xf numFmtId="165" fontId="4" fillId="13" borderId="28" xfId="1" applyNumberFormat="1" applyFont="1" applyFill="1" applyBorder="1" applyAlignment="1" applyProtection="1">
      <alignment horizontal="left"/>
      <protection locked="0"/>
    </xf>
    <xf numFmtId="0" fontId="4" fillId="13" borderId="67" xfId="0" applyFont="1" applyFill="1" applyBorder="1" applyAlignment="1" applyProtection="1">
      <alignment horizontal="center"/>
      <protection locked="0"/>
    </xf>
    <xf numFmtId="0" fontId="4" fillId="13" borderId="29" xfId="0" applyFont="1" applyFill="1" applyBorder="1" applyAlignment="1" applyProtection="1">
      <alignment horizontal="center"/>
      <protection locked="0"/>
    </xf>
    <xf numFmtId="10" fontId="4" fillId="13" borderId="21" xfId="2" applyNumberFormat="1" applyFont="1" applyFill="1" applyBorder="1" applyAlignment="1" applyProtection="1">
      <alignment horizontal="center"/>
      <protection locked="0"/>
    </xf>
    <xf numFmtId="9" fontId="4" fillId="13" borderId="21" xfId="0" applyNumberFormat="1" applyFont="1" applyFill="1" applyBorder="1" applyAlignment="1" applyProtection="1">
      <alignment horizontal="center"/>
      <protection locked="0"/>
    </xf>
    <xf numFmtId="9" fontId="4" fillId="13" borderId="21" xfId="2" applyFont="1" applyFill="1" applyBorder="1" applyAlignment="1" applyProtection="1">
      <alignment horizontal="center" wrapText="1"/>
      <protection locked="0"/>
    </xf>
    <xf numFmtId="0" fontId="4" fillId="13" borderId="22" xfId="0" applyFont="1" applyFill="1" applyBorder="1" applyAlignment="1" applyProtection="1">
      <alignment horizontal="center" wrapText="1"/>
      <protection locked="0"/>
    </xf>
    <xf numFmtId="164" fontId="4" fillId="13" borderId="22" xfId="0" applyNumberFormat="1" applyFont="1" applyFill="1" applyBorder="1" applyAlignment="1" applyProtection="1">
      <alignment horizontal="center" wrapText="1"/>
      <protection locked="0"/>
    </xf>
    <xf numFmtId="9" fontId="4" fillId="13" borderId="27" xfId="2" applyFont="1" applyFill="1" applyBorder="1" applyAlignment="1" applyProtection="1">
      <alignment horizontal="center" wrapText="1"/>
      <protection locked="0"/>
    </xf>
    <xf numFmtId="164" fontId="4" fillId="13" borderId="28" xfId="0" applyNumberFormat="1" applyFont="1" applyFill="1" applyBorder="1" applyAlignment="1" applyProtection="1">
      <alignment horizontal="center" wrapText="1"/>
      <protection locked="0"/>
    </xf>
    <xf numFmtId="37" fontId="4" fillId="13" borderId="28" xfId="1" applyNumberFormat="1" applyFont="1" applyFill="1" applyBorder="1" applyAlignment="1" applyProtection="1">
      <alignment horizontal="center"/>
      <protection locked="0"/>
    </xf>
    <xf numFmtId="0" fontId="4" fillId="0" borderId="22" xfId="0" applyFont="1" applyBorder="1" applyAlignment="1" applyProtection="1">
      <alignment horizontal="center"/>
      <protection locked="0"/>
    </xf>
    <xf numFmtId="3" fontId="4" fillId="13" borderId="28" xfId="1" applyNumberFormat="1" applyFont="1" applyFill="1" applyBorder="1" applyAlignment="1" applyProtection="1">
      <alignment horizontal="center"/>
      <protection locked="0"/>
    </xf>
    <xf numFmtId="3" fontId="4" fillId="13" borderId="28" xfId="0" applyNumberFormat="1" applyFont="1" applyFill="1" applyBorder="1" applyAlignment="1" applyProtection="1">
      <alignment horizontal="center"/>
      <protection locked="0"/>
    </xf>
    <xf numFmtId="0" fontId="2" fillId="13" borderId="21" xfId="0" applyFont="1" applyFill="1" applyBorder="1" applyAlignment="1" applyProtection="1">
      <alignment horizontal="center" wrapText="1"/>
      <protection locked="0"/>
    </xf>
    <xf numFmtId="0" fontId="2" fillId="13" borderId="27" xfId="0" applyFont="1" applyFill="1" applyBorder="1" applyAlignment="1" applyProtection="1">
      <alignment horizontal="center" wrapText="1"/>
      <protection locked="0"/>
    </xf>
    <xf numFmtId="3" fontId="4" fillId="13" borderId="22" xfId="0" applyNumberFormat="1" applyFont="1" applyFill="1" applyBorder="1" applyAlignment="1" applyProtection="1">
      <alignment horizontal="center"/>
      <protection locked="0"/>
    </xf>
    <xf numFmtId="0" fontId="4" fillId="2" borderId="27" xfId="0" applyFont="1" applyFill="1" applyBorder="1" applyAlignment="1" applyProtection="1">
      <alignment horizontal="center"/>
      <protection locked="0"/>
    </xf>
    <xf numFmtId="9" fontId="1" fillId="13" borderId="22" xfId="2" applyFont="1" applyFill="1" applyBorder="1" applyAlignment="1" applyProtection="1">
      <alignment horizontal="center"/>
      <protection locked="0"/>
    </xf>
    <xf numFmtId="4" fontId="4" fillId="13" borderId="28" xfId="0" applyNumberFormat="1" applyFont="1" applyFill="1" applyBorder="1" applyAlignment="1" applyProtection="1">
      <alignment horizontal="center"/>
      <protection locked="0"/>
    </xf>
    <xf numFmtId="9" fontId="2" fillId="13" borderId="27" xfId="2" applyFont="1" applyFill="1" applyBorder="1" applyAlignment="1" applyProtection="1">
      <alignment horizontal="center"/>
      <protection locked="0"/>
    </xf>
    <xf numFmtId="9" fontId="1" fillId="13" borderId="21" xfId="2" applyFont="1" applyFill="1" applyBorder="1" applyAlignment="1" applyProtection="1">
      <alignment horizontal="center"/>
      <protection locked="0"/>
    </xf>
    <xf numFmtId="9" fontId="1" fillId="13" borderId="28" xfId="2" applyFont="1" applyFill="1" applyBorder="1" applyAlignment="1" applyProtection="1">
      <alignment horizontal="center"/>
      <protection locked="0"/>
    </xf>
    <xf numFmtId="9" fontId="4" fillId="13" borderId="45" xfId="2" applyFont="1" applyFill="1" applyBorder="1" applyAlignment="1" applyProtection="1">
      <alignment horizontal="center"/>
      <protection locked="0"/>
    </xf>
    <xf numFmtId="9" fontId="4" fillId="13" borderId="44" xfId="2" applyFont="1" applyFill="1" applyBorder="1" applyAlignment="1" applyProtection="1">
      <alignment horizontal="center"/>
      <protection locked="0"/>
    </xf>
    <xf numFmtId="167" fontId="0" fillId="13" borderId="22" xfId="0" applyNumberFormat="1" applyFill="1" applyBorder="1" applyAlignment="1" applyProtection="1">
      <alignment horizontal="center"/>
      <protection locked="0"/>
    </xf>
    <xf numFmtId="167" fontId="0" fillId="13" borderId="28" xfId="0" applyNumberFormat="1" applyFill="1" applyBorder="1" applyAlignment="1" applyProtection="1">
      <alignment horizontal="center"/>
      <protection locked="0"/>
    </xf>
    <xf numFmtId="0" fontId="2" fillId="0" borderId="21" xfId="0" applyFont="1" applyBorder="1" applyAlignment="1">
      <alignment horizontal="center"/>
    </xf>
    <xf numFmtId="9" fontId="2" fillId="13" borderId="21" xfId="2" applyFont="1" applyFill="1" applyBorder="1" applyAlignment="1" applyProtection="1">
      <alignment horizontal="center" vertical="center"/>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21" xfId="0" applyFont="1" applyFill="1" applyBorder="1" applyAlignment="1" applyProtection="1">
      <alignment horizontal="center"/>
      <protection locked="0"/>
    </xf>
    <xf numFmtId="2" fontId="2" fillId="9" borderId="22" xfId="0" applyNumberFormat="1" applyFont="1" applyFill="1" applyBorder="1" applyAlignment="1">
      <alignment horizontal="center"/>
    </xf>
    <xf numFmtId="0" fontId="0" fillId="0" borderId="19" xfId="0" applyBorder="1" applyProtection="1">
      <protection locked="0"/>
    </xf>
    <xf numFmtId="0" fontId="2" fillId="8" borderId="49" xfId="0" applyFont="1" applyFill="1" applyBorder="1" applyAlignment="1" applyProtection="1">
      <alignment horizontal="center"/>
      <protection locked="0"/>
    </xf>
    <xf numFmtId="0" fontId="0" fillId="8" borderId="49" xfId="0" applyFill="1" applyBorder="1" applyProtection="1">
      <protection locked="0"/>
    </xf>
    <xf numFmtId="0" fontId="0" fillId="8" borderId="0" xfId="0" applyFill="1" applyBorder="1" applyProtection="1">
      <protection locked="0"/>
    </xf>
    <xf numFmtId="0" fontId="4" fillId="8" borderId="49" xfId="0" applyFont="1" applyFill="1" applyBorder="1" applyAlignment="1" applyProtection="1">
      <alignment horizontal="center"/>
      <protection locked="0"/>
    </xf>
    <xf numFmtId="0" fontId="4" fillId="8" borderId="0" xfId="0" applyFont="1" applyFill="1" applyBorder="1" applyAlignment="1" applyProtection="1">
      <alignment horizontal="center"/>
      <protection locked="0"/>
    </xf>
    <xf numFmtId="0" fontId="1" fillId="0" borderId="21" xfId="0" applyFont="1" applyBorder="1" applyProtection="1"/>
    <xf numFmtId="9" fontId="4" fillId="13" borderId="28" xfId="0" applyNumberFormat="1" applyFont="1" applyFill="1" applyBorder="1" applyAlignment="1" applyProtection="1">
      <alignment horizontal="center"/>
      <protection locked="0"/>
    </xf>
    <xf numFmtId="39" fontId="2" fillId="9" borderId="21" xfId="0" applyNumberFormat="1" applyFont="1" applyFill="1" applyBorder="1" applyAlignment="1">
      <alignment horizontal="center"/>
    </xf>
    <xf numFmtId="39" fontId="0" fillId="9" borderId="21" xfId="0" applyNumberFormat="1" applyFill="1" applyBorder="1" applyAlignment="1">
      <alignment horizontal="center"/>
    </xf>
    <xf numFmtId="2" fontId="0" fillId="9" borderId="21" xfId="0" applyNumberFormat="1" applyFill="1" applyBorder="1" applyAlignment="1">
      <alignment horizontal="center"/>
    </xf>
    <xf numFmtId="10" fontId="2" fillId="9" borderId="27" xfId="2" applyNumberFormat="1" applyFont="1" applyFill="1" applyBorder="1" applyAlignment="1">
      <alignment horizontal="center"/>
    </xf>
    <xf numFmtId="37" fontId="2" fillId="21" borderId="22" xfId="1" applyNumberFormat="1" applyFont="1" applyFill="1" applyBorder="1" applyAlignment="1" applyProtection="1">
      <alignment horizontal="center"/>
    </xf>
    <xf numFmtId="1" fontId="0" fillId="8" borderId="0" xfId="0" applyNumberFormat="1" applyFill="1" applyProtection="1"/>
    <xf numFmtId="4" fontId="0" fillId="8" borderId="0" xfId="0" applyNumberFormat="1" applyFill="1" applyProtection="1"/>
    <xf numFmtId="9" fontId="0" fillId="0" borderId="0" xfId="0" applyNumberFormat="1" applyBorder="1"/>
    <xf numFmtId="171" fontId="4" fillId="16" borderId="21" xfId="0" applyNumberFormat="1" applyFont="1" applyFill="1" applyBorder="1" applyAlignment="1" applyProtection="1">
      <alignment horizontal="center"/>
    </xf>
    <xf numFmtId="176" fontId="0" fillId="0" borderId="0" xfId="0" applyNumberFormat="1" applyProtection="1"/>
    <xf numFmtId="176" fontId="20" fillId="0" borderId="0" xfId="0" applyNumberFormat="1" applyFont="1" applyProtection="1"/>
    <xf numFmtId="0" fontId="2" fillId="0" borderId="20" xfId="0" applyFont="1" applyBorder="1" applyAlignment="1">
      <alignment horizontal="center"/>
    </xf>
    <xf numFmtId="172" fontId="0" fillId="0" borderId="0" xfId="0" applyNumberFormat="1" applyBorder="1"/>
    <xf numFmtId="2" fontId="16" fillId="9" borderId="21" xfId="2" applyNumberFormat="1" applyFont="1" applyFill="1" applyBorder="1" applyAlignment="1">
      <alignment horizontal="center"/>
    </xf>
    <xf numFmtId="2" fontId="0" fillId="0" borderId="21" xfId="0" applyNumberFormat="1" applyBorder="1"/>
    <xf numFmtId="169" fontId="0" fillId="0" borderId="0" xfId="0" applyNumberFormat="1" applyBorder="1"/>
    <xf numFmtId="177" fontId="16" fillId="9" borderId="21" xfId="2" applyNumberFormat="1" applyFont="1" applyFill="1" applyBorder="1" applyAlignment="1">
      <alignment horizontal="center"/>
    </xf>
    <xf numFmtId="177" fontId="0" fillId="0" borderId="0" xfId="0" applyNumberFormat="1" applyBorder="1"/>
    <xf numFmtId="179" fontId="0" fillId="0" borderId="0" xfId="0" applyNumberFormat="1" applyBorder="1"/>
    <xf numFmtId="180" fontId="0" fillId="0" borderId="0" xfId="0" applyNumberFormat="1" applyBorder="1"/>
    <xf numFmtId="183" fontId="0" fillId="0" borderId="0" xfId="0" applyNumberFormat="1" applyBorder="1"/>
    <xf numFmtId="184" fontId="0" fillId="0" borderId="0" xfId="0" applyNumberFormat="1" applyBorder="1"/>
    <xf numFmtId="179" fontId="16" fillId="9" borderId="21" xfId="2" applyNumberFormat="1" applyFont="1" applyFill="1" applyBorder="1" applyAlignment="1">
      <alignment horizontal="center"/>
    </xf>
    <xf numFmtId="3" fontId="0" fillId="8" borderId="0" xfId="0" applyNumberFormat="1" applyFill="1" applyProtection="1"/>
    <xf numFmtId="2" fontId="4" fillId="14" borderId="21" xfId="2" applyNumberFormat="1" applyFont="1" applyFill="1" applyBorder="1" applyAlignment="1" applyProtection="1">
      <alignment horizontal="center"/>
    </xf>
    <xf numFmtId="2" fontId="2" fillId="4" borderId="27" xfId="2" applyNumberFormat="1" applyFont="1" applyFill="1" applyBorder="1" applyAlignment="1" applyProtection="1">
      <alignment horizontal="center"/>
    </xf>
    <xf numFmtId="185" fontId="0" fillId="0" borderId="0" xfId="0" applyNumberFormat="1" applyBorder="1"/>
    <xf numFmtId="186" fontId="0" fillId="0" borderId="0" xfId="0" applyNumberFormat="1" applyBorder="1"/>
    <xf numFmtId="189" fontId="2" fillId="8" borderId="0" xfId="0" applyNumberFormat="1" applyFont="1" applyFill="1" applyAlignment="1" applyProtection="1">
      <alignment horizontal="center"/>
    </xf>
    <xf numFmtId="190" fontId="2" fillId="8" borderId="0" xfId="0" applyNumberFormat="1" applyFont="1" applyFill="1" applyProtection="1"/>
    <xf numFmtId="187" fontId="0" fillId="8" borderId="0" xfId="0" applyNumberFormat="1" applyFill="1" applyProtection="1"/>
    <xf numFmtId="182" fontId="0" fillId="8" borderId="0" xfId="0" applyNumberFormat="1" applyFill="1" applyProtection="1"/>
    <xf numFmtId="182" fontId="0" fillId="0" borderId="0" xfId="0" applyNumberFormat="1" applyProtection="1"/>
    <xf numFmtId="191" fontId="0" fillId="0" borderId="0" xfId="0" applyNumberFormat="1" applyProtection="1"/>
    <xf numFmtId="177" fontId="4" fillId="9" borderId="21" xfId="2" applyNumberFormat="1" applyFont="1" applyFill="1" applyBorder="1" applyAlignment="1">
      <alignment horizontal="center"/>
    </xf>
    <xf numFmtId="178" fontId="4" fillId="9" borderId="21" xfId="2" applyNumberFormat="1" applyFont="1" applyFill="1" applyBorder="1" applyAlignment="1">
      <alignment horizontal="center"/>
    </xf>
    <xf numFmtId="178" fontId="2" fillId="2" borderId="21" xfId="2" applyNumberFormat="1" applyFont="1" applyFill="1" applyBorder="1" applyAlignment="1">
      <alignment horizontal="center"/>
    </xf>
    <xf numFmtId="185" fontId="2" fillId="2" borderId="21" xfId="2" applyNumberFormat="1" applyFont="1" applyFill="1" applyBorder="1" applyAlignment="1">
      <alignment horizontal="center"/>
    </xf>
    <xf numFmtId="177" fontId="4" fillId="4" borderId="21" xfId="2" applyNumberFormat="1" applyFont="1" applyFill="1" applyBorder="1" applyAlignment="1">
      <alignment horizontal="center"/>
    </xf>
    <xf numFmtId="188" fontId="0" fillId="0" borderId="0" xfId="0" applyNumberFormat="1" applyBorder="1"/>
    <xf numFmtId="181" fontId="2" fillId="0" borderId="21" xfId="0" applyNumberFormat="1" applyFont="1" applyBorder="1" applyAlignment="1" applyProtection="1">
      <alignment horizontal="center"/>
    </xf>
    <xf numFmtId="192" fontId="0" fillId="0" borderId="0" xfId="0" applyNumberFormat="1" applyProtection="1">
      <protection locked="0"/>
    </xf>
    <xf numFmtId="181" fontId="0" fillId="0" borderId="21" xfId="0" applyNumberFormat="1" applyFill="1" applyBorder="1" applyAlignment="1">
      <alignment horizontal="center"/>
    </xf>
    <xf numFmtId="193" fontId="0" fillId="0" borderId="0" xfId="0" applyNumberFormat="1" applyBorder="1"/>
    <xf numFmtId="181" fontId="0" fillId="0" borderId="0" xfId="0" applyNumberFormat="1" applyBorder="1"/>
    <xf numFmtId="194" fontId="0" fillId="0" borderId="0" xfId="0" applyNumberFormat="1" applyProtection="1"/>
    <xf numFmtId="195" fontId="0" fillId="8" borderId="0" xfId="2" applyNumberFormat="1" applyFont="1" applyFill="1" applyProtection="1"/>
    <xf numFmtId="2" fontId="0" fillId="4" borderId="21" xfId="0" applyNumberFormat="1" applyFill="1" applyBorder="1" applyAlignment="1" applyProtection="1">
      <alignment horizontal="center"/>
    </xf>
    <xf numFmtId="2" fontId="0" fillId="4" borderId="22" xfId="0" applyNumberFormat="1" applyFill="1" applyBorder="1" applyAlignment="1" applyProtection="1">
      <alignment horizontal="center"/>
    </xf>
    <xf numFmtId="2" fontId="0" fillId="4" borderId="27" xfId="0" applyNumberFormat="1" applyFill="1" applyBorder="1" applyAlignment="1" applyProtection="1">
      <alignment horizontal="center"/>
    </xf>
    <xf numFmtId="2" fontId="0" fillId="4" borderId="28" xfId="0" applyNumberFormat="1" applyFill="1" applyBorder="1" applyAlignment="1" applyProtection="1">
      <alignment horizontal="center"/>
    </xf>
    <xf numFmtId="179" fontId="0" fillId="0" borderId="0" xfId="2" applyNumberFormat="1" applyFont="1" applyBorder="1"/>
    <xf numFmtId="196" fontId="0" fillId="0" borderId="0" xfId="0" applyNumberFormat="1" applyBorder="1"/>
    <xf numFmtId="0" fontId="2" fillId="0" borderId="21" xfId="0" applyFont="1" applyBorder="1" applyAlignment="1" applyProtection="1">
      <alignment horizontal="center" wrapText="1"/>
    </xf>
    <xf numFmtId="0" fontId="2" fillId="2" borderId="22" xfId="0" applyFont="1" applyFill="1" applyBorder="1" applyAlignment="1" applyProtection="1">
      <alignment horizontal="center" wrapText="1"/>
    </xf>
    <xf numFmtId="0" fontId="2" fillId="0" borderId="21" xfId="0" applyFont="1" applyBorder="1" applyAlignment="1" applyProtection="1">
      <alignment horizontal="center"/>
    </xf>
    <xf numFmtId="0" fontId="2" fillId="0" borderId="22" xfId="0" applyFont="1" applyBorder="1" applyAlignment="1" applyProtection="1">
      <alignment horizontal="center"/>
    </xf>
    <xf numFmtId="0" fontId="2" fillId="0" borderId="20" xfId="0" applyFont="1" applyBorder="1" applyAlignment="1">
      <alignment horizontal="center"/>
    </xf>
    <xf numFmtId="0" fontId="2" fillId="0" borderId="26" xfId="0" applyFont="1" applyBorder="1" applyAlignment="1">
      <alignment horizontal="center"/>
    </xf>
    <xf numFmtId="9" fontId="0" fillId="8" borderId="0" xfId="2" applyFont="1" applyFill="1" applyBorder="1" applyProtection="1"/>
    <xf numFmtId="9" fontId="0" fillId="8" borderId="0" xfId="2" applyFont="1" applyFill="1" applyProtection="1"/>
    <xf numFmtId="10" fontId="4" fillId="9" borderId="27" xfId="2" applyNumberFormat="1" applyFont="1" applyFill="1" applyBorder="1" applyAlignment="1" applyProtection="1">
      <alignment horizontal="center"/>
    </xf>
    <xf numFmtId="197" fontId="0" fillId="9" borderId="21" xfId="2" applyNumberFormat="1" applyFont="1" applyFill="1" applyBorder="1" applyAlignment="1">
      <alignment horizontal="center"/>
    </xf>
    <xf numFmtId="198" fontId="3" fillId="2" borderId="0" xfId="0" applyNumberFormat="1" applyFont="1" applyFill="1" applyBorder="1" applyAlignment="1">
      <alignment horizontal="center"/>
    </xf>
    <xf numFmtId="171" fontId="0" fillId="8" borderId="0" xfId="0" applyNumberFormat="1" applyFill="1" applyProtection="1"/>
    <xf numFmtId="171" fontId="0" fillId="0" borderId="0" xfId="0" applyNumberFormat="1" applyProtection="1"/>
    <xf numFmtId="171" fontId="2" fillId="2" borderId="21" xfId="0" applyNumberFormat="1" applyFont="1" applyFill="1" applyBorder="1" applyAlignment="1" applyProtection="1">
      <alignment horizontal="center" wrapText="1"/>
    </xf>
    <xf numFmtId="171" fontId="2" fillId="2" borderId="22" xfId="0" applyNumberFormat="1" applyFont="1" applyFill="1" applyBorder="1" applyAlignment="1" applyProtection="1">
      <alignment horizontal="center" wrapText="1"/>
    </xf>
    <xf numFmtId="171" fontId="4" fillId="16" borderId="22" xfId="0" applyNumberFormat="1" applyFont="1" applyFill="1" applyBorder="1" applyAlignment="1" applyProtection="1">
      <alignment horizontal="center"/>
    </xf>
    <xf numFmtId="171" fontId="20" fillId="22" borderId="21" xfId="0" applyNumberFormat="1" applyFont="1" applyFill="1" applyBorder="1" applyAlignment="1" applyProtection="1">
      <alignment horizontal="center"/>
    </xf>
    <xf numFmtId="171" fontId="20" fillId="22" borderId="22" xfId="0" applyNumberFormat="1" applyFont="1" applyFill="1" applyBorder="1" applyAlignment="1" applyProtection="1">
      <alignment horizontal="center"/>
    </xf>
    <xf numFmtId="171" fontId="20" fillId="22" borderId="21" xfId="2" applyNumberFormat="1" applyFont="1" applyFill="1" applyBorder="1" applyAlignment="1" applyProtection="1">
      <alignment horizontal="center"/>
    </xf>
    <xf numFmtId="171" fontId="20" fillId="22" borderId="22" xfId="2" applyNumberFormat="1" applyFont="1" applyFill="1" applyBorder="1" applyAlignment="1" applyProtection="1">
      <alignment horizontal="center"/>
    </xf>
    <xf numFmtId="171" fontId="20" fillId="22" borderId="27" xfId="0" applyNumberFormat="1" applyFont="1" applyFill="1" applyBorder="1" applyAlignment="1" applyProtection="1">
      <alignment horizontal="center"/>
    </xf>
    <xf numFmtId="171" fontId="20" fillId="22" borderId="28" xfId="0" applyNumberFormat="1" applyFont="1" applyFill="1" applyBorder="1" applyAlignment="1" applyProtection="1">
      <alignment horizontal="center"/>
    </xf>
    <xf numFmtId="171" fontId="20" fillId="8" borderId="0" xfId="0" applyNumberFormat="1" applyFont="1" applyFill="1" applyBorder="1" applyAlignment="1" applyProtection="1">
      <alignment horizontal="center"/>
    </xf>
    <xf numFmtId="171" fontId="4" fillId="16" borderId="21" xfId="1" applyNumberFormat="1" applyFont="1" applyFill="1" applyBorder="1" applyAlignment="1" applyProtection="1">
      <alignment horizontal="center"/>
    </xf>
    <xf numFmtId="171" fontId="0" fillId="16" borderId="21" xfId="0" applyNumberFormat="1" applyFill="1" applyBorder="1" applyAlignment="1" applyProtection="1">
      <alignment horizontal="center"/>
    </xf>
    <xf numFmtId="171" fontId="20" fillId="22" borderId="35" xfId="0" applyNumberFormat="1" applyFont="1" applyFill="1" applyBorder="1" applyAlignment="1" applyProtection="1">
      <alignment horizontal="center"/>
    </xf>
    <xf numFmtId="171" fontId="20" fillId="22" borderId="36" xfId="0" applyNumberFormat="1" applyFont="1" applyFill="1" applyBorder="1" applyAlignment="1" applyProtection="1">
      <alignment horizontal="center"/>
    </xf>
    <xf numFmtId="171" fontId="2" fillId="8" borderId="0" xfId="0" applyNumberFormat="1" applyFont="1" applyFill="1" applyBorder="1" applyAlignment="1" applyProtection="1">
      <alignment horizontal="center"/>
    </xf>
    <xf numFmtId="171" fontId="4" fillId="0" borderId="14" xfId="0" applyNumberFormat="1" applyFont="1" applyFill="1" applyBorder="1" applyAlignment="1" applyProtection="1">
      <alignment horizontal="center"/>
    </xf>
    <xf numFmtId="171" fontId="1" fillId="21" borderId="21" xfId="0" applyNumberFormat="1" applyFont="1" applyFill="1" applyBorder="1" applyAlignment="1" applyProtection="1">
      <alignment horizontal="center"/>
    </xf>
    <xf numFmtId="171" fontId="1" fillId="21" borderId="13" xfId="0" applyNumberFormat="1" applyFont="1" applyFill="1" applyBorder="1" applyAlignment="1" applyProtection="1">
      <alignment horizontal="center"/>
    </xf>
    <xf numFmtId="171" fontId="1" fillId="21" borderId="60" xfId="0" applyNumberFormat="1" applyFont="1" applyFill="1" applyBorder="1" applyAlignment="1" applyProtection="1">
      <alignment horizontal="center"/>
    </xf>
    <xf numFmtId="171" fontId="1" fillId="21" borderId="14" xfId="0" applyNumberFormat="1" applyFont="1" applyFill="1" applyBorder="1" applyAlignment="1" applyProtection="1">
      <alignment horizontal="center"/>
    </xf>
    <xf numFmtId="171" fontId="1" fillId="21" borderId="22" xfId="0" applyNumberFormat="1" applyFont="1" applyFill="1" applyBorder="1" applyAlignment="1" applyProtection="1">
      <alignment horizontal="center"/>
    </xf>
    <xf numFmtId="171" fontId="1" fillId="21" borderId="21" xfId="0" applyNumberFormat="1" applyFont="1" applyFill="1" applyBorder="1" applyAlignment="1" applyProtection="1">
      <alignment horizontal="center" wrapText="1"/>
    </xf>
    <xf numFmtId="171" fontId="1" fillId="21" borderId="22" xfId="0" applyNumberFormat="1" applyFont="1" applyFill="1" applyBorder="1" applyAlignment="1" applyProtection="1">
      <alignment horizontal="center" wrapText="1"/>
    </xf>
    <xf numFmtId="171" fontId="1" fillId="21" borderId="35" xfId="0" applyNumberFormat="1" applyFont="1" applyFill="1" applyBorder="1" applyAlignment="1" applyProtection="1">
      <alignment horizontal="center"/>
    </xf>
    <xf numFmtId="171" fontId="1" fillId="21" borderId="36" xfId="0" applyNumberFormat="1" applyFont="1" applyFill="1" applyBorder="1" applyAlignment="1" applyProtection="1">
      <alignment horizontal="center"/>
    </xf>
    <xf numFmtId="171" fontId="4" fillId="4" borderId="20" xfId="0" applyNumberFormat="1" applyFont="1" applyFill="1" applyBorder="1" applyAlignment="1" applyProtection="1">
      <alignment horizontal="center"/>
    </xf>
    <xf numFmtId="171" fontId="4" fillId="4" borderId="21" xfId="0" applyNumberFormat="1" applyFont="1" applyFill="1" applyBorder="1" applyAlignment="1" applyProtection="1">
      <alignment horizontal="center"/>
    </xf>
    <xf numFmtId="171" fontId="4" fillId="4" borderId="22" xfId="0" applyNumberFormat="1" applyFont="1" applyFill="1" applyBorder="1" applyAlignment="1" applyProtection="1">
      <alignment horizontal="center"/>
    </xf>
    <xf numFmtId="171" fontId="20" fillId="22" borderId="26" xfId="0" applyNumberFormat="1" applyFont="1" applyFill="1" applyBorder="1" applyAlignment="1" applyProtection="1">
      <alignment horizontal="center"/>
    </xf>
    <xf numFmtId="171" fontId="1" fillId="16" borderId="21" xfId="0" applyNumberFormat="1" applyFont="1" applyFill="1" applyBorder="1" applyAlignment="1" applyProtection="1">
      <alignment horizontal="center"/>
    </xf>
    <xf numFmtId="0" fontId="3" fillId="2" borderId="57" xfId="0" applyFont="1" applyFill="1" applyBorder="1" applyAlignment="1" applyProtection="1">
      <alignment horizontal="left"/>
    </xf>
    <xf numFmtId="0" fontId="3" fillId="8" borderId="39" xfId="0" applyFont="1" applyFill="1" applyBorder="1" applyAlignment="1" applyProtection="1"/>
    <xf numFmtId="0" fontId="2" fillId="0" borderId="21" xfId="0" applyFont="1" applyBorder="1" applyAlignment="1" applyProtection="1">
      <alignment horizontal="center"/>
    </xf>
    <xf numFmtId="0" fontId="1" fillId="0" borderId="20" xfId="0" applyFont="1" applyBorder="1" applyAlignment="1" applyProtection="1">
      <alignment horizontal="center"/>
    </xf>
    <xf numFmtId="0" fontId="3" fillId="8" borderId="52" xfId="0" applyFont="1" applyFill="1" applyBorder="1" applyAlignment="1" applyProtection="1">
      <alignment horizontal="center"/>
    </xf>
    <xf numFmtId="0" fontId="2" fillId="0" borderId="34" xfId="0" applyFont="1" applyBorder="1" applyAlignment="1" applyProtection="1">
      <alignment horizontal="center"/>
    </xf>
    <xf numFmtId="1" fontId="2" fillId="4" borderId="33" xfId="0" applyNumberFormat="1" applyFont="1" applyFill="1" applyBorder="1" applyAlignment="1" applyProtection="1">
      <alignment horizontal="center"/>
    </xf>
    <xf numFmtId="0" fontId="0" fillId="0" borderId="47" xfId="0" applyBorder="1" applyProtection="1"/>
    <xf numFmtId="0" fontId="2" fillId="8" borderId="52" xfId="0" applyFont="1" applyFill="1" applyBorder="1" applyAlignment="1">
      <alignment horizontal="center"/>
    </xf>
    <xf numFmtId="0" fontId="3" fillId="2" borderId="16" xfId="0" applyFont="1" applyFill="1" applyBorder="1" applyAlignment="1">
      <alignment horizontal="center"/>
    </xf>
    <xf numFmtId="0" fontId="3" fillId="2" borderId="31" xfId="0" applyFont="1" applyFill="1" applyBorder="1" applyAlignment="1">
      <alignment horizontal="center"/>
    </xf>
    <xf numFmtId="0" fontId="0" fillId="13" borderId="21" xfId="0" applyFill="1" applyBorder="1" applyAlignment="1" applyProtection="1">
      <alignment horizontal="center"/>
      <protection locked="0"/>
    </xf>
    <xf numFmtId="0" fontId="0" fillId="8" borderId="24" xfId="0" applyFill="1" applyBorder="1" applyAlignment="1">
      <alignment horizontal="center"/>
    </xf>
    <xf numFmtId="0" fontId="0" fillId="8" borderId="32" xfId="0" applyFill="1" applyBorder="1" applyAlignment="1">
      <alignment horizontal="center"/>
    </xf>
    <xf numFmtId="0" fontId="2" fillId="8" borderId="31" xfId="0" applyFont="1" applyFill="1" applyBorder="1" applyAlignment="1">
      <alignment horizontal="center"/>
    </xf>
    <xf numFmtId="0" fontId="2" fillId="8" borderId="3" xfId="0" applyFont="1" applyFill="1" applyBorder="1" applyAlignment="1">
      <alignment horizontal="center"/>
    </xf>
    <xf numFmtId="0" fontId="0" fillId="0" borderId="31" xfId="0" applyBorder="1" applyAlignment="1" applyProtection="1">
      <alignment horizontal="center"/>
    </xf>
    <xf numFmtId="0" fontId="0" fillId="8" borderId="3" xfId="0" applyFill="1" applyBorder="1" applyAlignment="1" applyProtection="1">
      <alignment horizontal="center"/>
    </xf>
    <xf numFmtId="0" fontId="0" fillId="2" borderId="39" xfId="0" applyFill="1" applyBorder="1" applyProtection="1"/>
    <xf numFmtId="0" fontId="0" fillId="2" borderId="39" xfId="0" applyFill="1" applyBorder="1" applyAlignment="1" applyProtection="1">
      <alignment horizontal="center"/>
    </xf>
    <xf numFmtId="0" fontId="0" fillId="2" borderId="61" xfId="0" applyFill="1" applyBorder="1" applyAlignment="1" applyProtection="1">
      <alignment horizontal="center"/>
    </xf>
    <xf numFmtId="0" fontId="3" fillId="2" borderId="48" xfId="0" applyFont="1" applyFill="1" applyBorder="1" applyAlignment="1" applyProtection="1">
      <alignment horizontal="left"/>
    </xf>
    <xf numFmtId="0" fontId="0" fillId="18" borderId="21" xfId="0" applyFill="1" applyBorder="1" applyAlignment="1" applyProtection="1">
      <alignment horizontal="center"/>
    </xf>
    <xf numFmtId="0" fontId="0" fillId="13" borderId="35" xfId="0" applyFill="1" applyBorder="1" applyAlignment="1" applyProtection="1">
      <alignment horizontal="center"/>
      <protection locked="0"/>
    </xf>
    <xf numFmtId="0" fontId="0" fillId="18" borderId="35" xfId="0" applyFill="1" applyBorder="1" applyAlignment="1" applyProtection="1">
      <alignment horizontal="center"/>
    </xf>
    <xf numFmtId="1" fontId="0" fillId="18" borderId="28" xfId="0" applyNumberFormat="1" applyFill="1" applyBorder="1" applyAlignment="1" applyProtection="1">
      <alignment horizontal="center"/>
    </xf>
    <xf numFmtId="0" fontId="3" fillId="2" borderId="48" xfId="0" applyFont="1" applyFill="1" applyBorder="1" applyAlignment="1" applyProtection="1">
      <alignment horizontal="left"/>
    </xf>
    <xf numFmtId="164" fontId="4" fillId="13" borderId="27" xfId="2" applyNumberFormat="1" applyFont="1" applyFill="1" applyBorder="1" applyAlignment="1" applyProtection="1">
      <alignment horizontal="center"/>
      <protection locked="0"/>
    </xf>
    <xf numFmtId="164" fontId="4" fillId="18" borderId="28" xfId="2" applyNumberFormat="1" applyFont="1" applyFill="1" applyBorder="1" applyAlignment="1" applyProtection="1">
      <alignment horizontal="center"/>
    </xf>
    <xf numFmtId="0" fontId="3" fillId="2" borderId="39" xfId="0" applyFont="1" applyFill="1" applyBorder="1" applyAlignment="1" applyProtection="1"/>
    <xf numFmtId="0" fontId="0" fillId="18" borderId="22" xfId="0" applyFill="1" applyBorder="1" applyAlignment="1" applyProtection="1">
      <alignment horizontal="center"/>
    </xf>
    <xf numFmtId="0" fontId="0" fillId="18" borderId="36" xfId="0" applyFill="1" applyBorder="1" applyAlignment="1" applyProtection="1">
      <alignment horizontal="center"/>
    </xf>
    <xf numFmtId="164" fontId="4" fillId="18" borderId="105" xfId="2" applyNumberFormat="1" applyFont="1" applyFill="1" applyBorder="1" applyAlignment="1" applyProtection="1">
      <alignment horizontal="center"/>
    </xf>
    <xf numFmtId="0" fontId="0" fillId="2" borderId="105" xfId="0" applyFill="1" applyBorder="1" applyAlignment="1" applyProtection="1">
      <alignment horizontal="center"/>
    </xf>
    <xf numFmtId="0" fontId="0" fillId="2" borderId="109" xfId="0" applyFill="1" applyBorder="1" applyAlignment="1" applyProtection="1">
      <alignment horizontal="center"/>
    </xf>
    <xf numFmtId="0" fontId="0" fillId="2" borderId="70" xfId="0" applyFill="1" applyBorder="1" applyAlignment="1" applyProtection="1">
      <alignment horizontal="center"/>
    </xf>
    <xf numFmtId="1" fontId="2" fillId="13" borderId="14" xfId="0" applyNumberFormat="1" applyFont="1" applyFill="1" applyBorder="1" applyAlignment="1" applyProtection="1">
      <alignment horizontal="center"/>
      <protection locked="0"/>
    </xf>
    <xf numFmtId="0" fontId="2" fillId="0" borderId="98" xfId="0" applyFont="1" applyBorder="1" applyAlignment="1" applyProtection="1">
      <alignment horizontal="center"/>
    </xf>
    <xf numFmtId="0" fontId="4" fillId="2" borderId="22" xfId="0" applyFont="1" applyFill="1" applyBorder="1" applyAlignment="1" applyProtection="1">
      <alignment horizontal="center"/>
    </xf>
    <xf numFmtId="0" fontId="0" fillId="2" borderId="98" xfId="0" applyFill="1" applyBorder="1" applyAlignment="1" applyProtection="1">
      <alignment horizontal="center"/>
    </xf>
    <xf numFmtId="0" fontId="0" fillId="2" borderId="22" xfId="0" applyFill="1" applyBorder="1" applyAlignment="1" applyProtection="1">
      <alignment horizontal="left"/>
    </xf>
    <xf numFmtId="0" fontId="0" fillId="2" borderId="28" xfId="0" applyFill="1" applyBorder="1" applyAlignment="1" applyProtection="1">
      <alignment horizontal="center"/>
    </xf>
    <xf numFmtId="0" fontId="0" fillId="2" borderId="117" xfId="0" applyFill="1" applyBorder="1" applyAlignment="1" applyProtection="1">
      <alignment horizontal="center"/>
    </xf>
    <xf numFmtId="0" fontId="4" fillId="2" borderId="104" xfId="0" applyFont="1" applyFill="1" applyBorder="1" applyAlignment="1" applyProtection="1">
      <alignment horizontal="center"/>
    </xf>
    <xf numFmtId="0" fontId="0" fillId="7" borderId="118" xfId="0" applyFill="1" applyBorder="1" applyAlignment="1" applyProtection="1">
      <alignment horizontal="center"/>
    </xf>
    <xf numFmtId="0" fontId="0" fillId="2" borderId="116" xfId="0" applyFill="1" applyBorder="1" applyAlignment="1" applyProtection="1">
      <alignment horizontal="center"/>
    </xf>
    <xf numFmtId="0" fontId="0" fillId="7" borderId="21" xfId="0" applyFill="1" applyBorder="1" applyAlignment="1" applyProtection="1">
      <alignment horizontal="center"/>
    </xf>
    <xf numFmtId="0" fontId="27" fillId="8" borderId="21" xfId="0" applyFont="1" applyFill="1" applyBorder="1" applyAlignment="1" applyProtection="1">
      <alignment vertical="top" wrapText="1"/>
    </xf>
    <xf numFmtId="0" fontId="27" fillId="8" borderId="22" xfId="0" applyFont="1" applyFill="1" applyBorder="1" applyAlignment="1" applyProtection="1">
      <alignment vertical="top" wrapText="1"/>
    </xf>
    <xf numFmtId="0" fontId="8" fillId="0" borderId="20" xfId="0" applyFont="1" applyBorder="1" applyAlignment="1" applyProtection="1">
      <alignment horizontal="center"/>
    </xf>
    <xf numFmtId="164" fontId="1" fillId="18" borderId="21" xfId="2" applyNumberFormat="1" applyFont="1" applyFill="1" applyBorder="1" applyAlignment="1" applyProtection="1">
      <alignment horizontal="center"/>
    </xf>
    <xf numFmtId="9" fontId="1" fillId="18" borderId="21" xfId="2" applyFont="1" applyFill="1" applyBorder="1" applyAlignment="1" applyProtection="1">
      <alignment horizontal="center"/>
    </xf>
    <xf numFmtId="1" fontId="1" fillId="18" borderId="21" xfId="2" applyNumberFormat="1" applyFont="1" applyFill="1" applyBorder="1" applyAlignment="1" applyProtection="1">
      <alignment horizontal="center"/>
    </xf>
    <xf numFmtId="171" fontId="1" fillId="0" borderId="21" xfId="0" applyNumberFormat="1" applyFont="1" applyBorder="1" applyAlignment="1" applyProtection="1">
      <alignment horizontal="center"/>
      <protection locked="0"/>
    </xf>
    <xf numFmtId="2" fontId="1" fillId="0" borderId="21" xfId="0" applyNumberFormat="1" applyFont="1" applyBorder="1" applyAlignment="1" applyProtection="1">
      <alignment horizontal="center"/>
      <protection locked="0"/>
    </xf>
    <xf numFmtId="0" fontId="1" fillId="0" borderId="22" xfId="0" applyFont="1" applyBorder="1" applyAlignment="1" applyProtection="1">
      <alignment horizontal="center"/>
      <protection locked="0"/>
    </xf>
    <xf numFmtId="0" fontId="1" fillId="13" borderId="20" xfId="0" applyFont="1" applyFill="1" applyBorder="1" applyAlignment="1" applyProtection="1">
      <alignment horizontal="center"/>
      <protection locked="0"/>
    </xf>
    <xf numFmtId="9" fontId="1" fillId="13" borderId="21" xfId="2" applyFont="1" applyFill="1" applyBorder="1" applyAlignment="1" applyProtection="1">
      <alignment horizontal="center"/>
    </xf>
    <xf numFmtId="171" fontId="1" fillId="14" borderId="21" xfId="2" applyNumberFormat="1" applyFont="1" applyFill="1" applyBorder="1" applyAlignment="1" applyProtection="1">
      <alignment horizontal="center"/>
    </xf>
    <xf numFmtId="171" fontId="1" fillId="18" borderId="21" xfId="2" applyNumberFormat="1" applyFont="1" applyFill="1" applyBorder="1" applyAlignment="1" applyProtection="1">
      <alignment horizontal="center"/>
    </xf>
    <xf numFmtId="164" fontId="2" fillId="4" borderId="26" xfId="0" applyNumberFormat="1" applyFont="1" applyFill="1" applyBorder="1" applyAlignment="1" applyProtection="1">
      <alignment horizontal="center"/>
    </xf>
    <xf numFmtId="164" fontId="2" fillId="4" borderId="27" xfId="0" applyNumberFormat="1" applyFont="1" applyFill="1" applyBorder="1" applyAlignment="1" applyProtection="1">
      <alignment horizontal="center"/>
    </xf>
    <xf numFmtId="9" fontId="2" fillId="4" borderId="27" xfId="2" applyFont="1" applyFill="1" applyBorder="1" applyAlignment="1" applyProtection="1">
      <alignment horizontal="center"/>
    </xf>
    <xf numFmtId="0" fontId="2" fillId="4" borderId="27" xfId="0" applyFont="1" applyFill="1" applyBorder="1" applyAlignment="1" applyProtection="1">
      <alignment horizontal="center"/>
    </xf>
    <xf numFmtId="171" fontId="2" fillId="4" borderId="27" xfId="0" applyNumberFormat="1" applyFont="1" applyFill="1" applyBorder="1" applyAlignment="1" applyProtection="1">
      <alignment horizontal="center"/>
    </xf>
    <xf numFmtId="9" fontId="2" fillId="4" borderId="28" xfId="2" applyFont="1" applyFill="1" applyBorder="1" applyAlignment="1" applyProtection="1">
      <alignment horizontal="center"/>
    </xf>
    <xf numFmtId="2" fontId="4" fillId="14" borderId="22" xfId="2" applyNumberFormat="1" applyFont="1" applyFill="1" applyBorder="1" applyAlignment="1" applyProtection="1">
      <alignment horizontal="center"/>
    </xf>
    <xf numFmtId="2" fontId="2" fillId="4" borderId="28" xfId="2" applyNumberFormat="1" applyFont="1" applyFill="1" applyBorder="1" applyAlignment="1" applyProtection="1">
      <alignment horizontal="center"/>
    </xf>
    <xf numFmtId="164" fontId="4" fillId="14" borderId="21" xfId="2" applyNumberFormat="1" applyFont="1" applyFill="1" applyBorder="1" applyAlignment="1" applyProtection="1">
      <alignment horizontal="center"/>
    </xf>
    <xf numFmtId="0" fontId="10" fillId="8" borderId="58" xfId="0" applyFont="1" applyFill="1" applyBorder="1" applyAlignment="1" applyProtection="1">
      <alignment horizontal="left"/>
    </xf>
    <xf numFmtId="0" fontId="11" fillId="8" borderId="32" xfId="0" applyFont="1" applyFill="1" applyBorder="1" applyAlignment="1" applyProtection="1">
      <alignment horizontal="left"/>
    </xf>
    <xf numFmtId="9" fontId="2" fillId="8" borderId="16" xfId="2" applyFont="1" applyFill="1" applyBorder="1" applyAlignment="1" applyProtection="1">
      <alignment horizontal="center"/>
    </xf>
    <xf numFmtId="9" fontId="2" fillId="8" borderId="31" xfId="2" applyFont="1" applyFill="1" applyBorder="1" applyAlignment="1" applyProtection="1">
      <alignment horizontal="center"/>
    </xf>
    <xf numFmtId="0" fontId="4" fillId="0" borderId="34" xfId="0" applyFont="1" applyBorder="1" applyAlignment="1" applyProtection="1">
      <alignment horizontal="center"/>
    </xf>
    <xf numFmtId="9" fontId="2" fillId="13" borderId="36" xfId="2" applyFont="1" applyFill="1" applyBorder="1" applyAlignment="1" applyProtection="1">
      <alignment horizontal="center"/>
      <protection locked="0"/>
    </xf>
    <xf numFmtId="0" fontId="10" fillId="8" borderId="57" xfId="0" applyFont="1" applyFill="1" applyBorder="1" applyAlignment="1" applyProtection="1">
      <alignment horizontal="left"/>
    </xf>
    <xf numFmtId="0" fontId="4" fillId="8" borderId="16" xfId="0" applyFont="1" applyFill="1" applyBorder="1" applyAlignment="1" applyProtection="1">
      <alignment horizontal="center"/>
    </xf>
    <xf numFmtId="0" fontId="0" fillId="0" borderId="113" xfId="0" applyBorder="1" applyAlignment="1" applyProtection="1">
      <alignment horizontal="center"/>
    </xf>
    <xf numFmtId="0" fontId="0" fillId="8" borderId="83" xfId="0" applyFill="1" applyBorder="1" applyAlignment="1" applyProtection="1">
      <alignment horizontal="center"/>
    </xf>
    <xf numFmtId="0" fontId="0" fillId="8" borderId="84" xfId="0" applyFill="1" applyBorder="1" applyAlignment="1" applyProtection="1">
      <alignment horizontal="center"/>
    </xf>
    <xf numFmtId="0" fontId="27" fillId="8" borderId="84" xfId="0" applyFont="1" applyFill="1" applyBorder="1" applyAlignment="1" applyProtection="1">
      <alignment horizontal="left" vertical="top" wrapText="1"/>
    </xf>
    <xf numFmtId="0" fontId="27" fillId="8" borderId="87" xfId="0" applyFont="1" applyFill="1" applyBorder="1" applyAlignment="1" applyProtection="1">
      <alignment horizontal="left" vertical="top" wrapText="1"/>
    </xf>
    <xf numFmtId="0" fontId="27" fillId="8" borderId="86" xfId="0" applyFont="1" applyFill="1" applyBorder="1" applyAlignment="1" applyProtection="1">
      <alignment horizontal="left" vertical="top" wrapText="1"/>
    </xf>
    <xf numFmtId="0" fontId="0" fillId="2" borderId="95" xfId="0" applyFill="1" applyBorder="1" applyAlignment="1" applyProtection="1">
      <alignment horizontal="center"/>
    </xf>
    <xf numFmtId="0" fontId="4" fillId="8" borderId="0" xfId="0" applyFont="1" applyFill="1" applyProtection="1"/>
    <xf numFmtId="0" fontId="0" fillId="23" borderId="0" xfId="0" applyFill="1" applyBorder="1" applyAlignment="1" applyProtection="1">
      <alignment horizontal="center"/>
    </xf>
    <xf numFmtId="1" fontId="0" fillId="8" borderId="0" xfId="0" applyNumberFormat="1" applyFill="1" applyAlignment="1" applyProtection="1">
      <alignment horizontal="center"/>
    </xf>
    <xf numFmtId="0" fontId="13" fillId="8" borderId="0" xfId="0" applyFont="1" applyFill="1" applyProtection="1"/>
    <xf numFmtId="9" fontId="0" fillId="8" borderId="0" xfId="0" applyNumberFormat="1" applyFill="1" applyAlignment="1" applyProtection="1">
      <alignment horizontal="center"/>
    </xf>
    <xf numFmtId="164" fontId="0" fillId="8" borderId="0" xfId="0" applyNumberFormat="1" applyFill="1" applyAlignment="1" applyProtection="1">
      <alignment horizontal="center"/>
    </xf>
    <xf numFmtId="0" fontId="12" fillId="8" borderId="0" xfId="0" applyFont="1" applyFill="1" applyAlignment="1" applyProtection="1">
      <alignment horizontal="center"/>
    </xf>
    <xf numFmtId="9" fontId="12" fillId="8" borderId="0" xfId="0" applyNumberFormat="1" applyFont="1" applyFill="1" applyAlignment="1" applyProtection="1">
      <alignment horizontal="center"/>
    </xf>
    <xf numFmtId="164" fontId="12" fillId="8" borderId="0" xfId="0" applyNumberFormat="1" applyFont="1" applyFill="1" applyAlignment="1" applyProtection="1">
      <alignment horizontal="center"/>
    </xf>
    <xf numFmtId="0" fontId="12" fillId="8" borderId="0" xfId="0" applyFont="1" applyFill="1" applyBorder="1" applyAlignment="1" applyProtection="1">
      <alignment horizontal="center"/>
    </xf>
    <xf numFmtId="0" fontId="0" fillId="8" borderId="95" xfId="0" applyFill="1" applyBorder="1" applyAlignment="1" applyProtection="1">
      <alignment horizontal="center"/>
    </xf>
    <xf numFmtId="0" fontId="0" fillId="8" borderId="96" xfId="0" applyFill="1" applyBorder="1" applyAlignment="1" applyProtection="1">
      <alignment horizontal="center"/>
    </xf>
    <xf numFmtId="0" fontId="0" fillId="8" borderId="87" xfId="0" applyFill="1" applyBorder="1" applyAlignment="1" applyProtection="1">
      <alignment horizontal="center"/>
    </xf>
    <xf numFmtId="0" fontId="0" fillId="8" borderId="85" xfId="0" applyFill="1" applyBorder="1" applyAlignment="1" applyProtection="1">
      <alignment horizontal="center"/>
    </xf>
    <xf numFmtId="0" fontId="2" fillId="8" borderId="113" xfId="0" applyFont="1" applyFill="1" applyBorder="1" applyAlignment="1" applyProtection="1">
      <alignment horizontal="center"/>
    </xf>
    <xf numFmtId="0" fontId="0" fillId="8" borderId="114" xfId="0" applyFill="1" applyBorder="1" applyAlignment="1" applyProtection="1">
      <alignment horizontal="center"/>
    </xf>
    <xf numFmtId="0" fontId="2" fillId="8" borderId="115" xfId="0" applyFont="1" applyFill="1" applyBorder="1" applyAlignment="1" applyProtection="1">
      <alignment horizontal="center"/>
    </xf>
    <xf numFmtId="0" fontId="2" fillId="8" borderId="116" xfId="0" applyFont="1" applyFill="1" applyBorder="1" applyAlignment="1" applyProtection="1">
      <alignment horizontal="center"/>
    </xf>
    <xf numFmtId="0" fontId="2" fillId="8" borderId="16" xfId="0" applyFont="1" applyFill="1" applyBorder="1" applyAlignment="1" applyProtection="1">
      <alignment horizontal="center"/>
    </xf>
    <xf numFmtId="0" fontId="0" fillId="8" borderId="16" xfId="0" applyFill="1" applyBorder="1" applyAlignment="1" applyProtection="1">
      <alignment horizontal="center"/>
    </xf>
    <xf numFmtId="0" fontId="2" fillId="8" borderId="31" xfId="0" applyFont="1" applyFill="1" applyBorder="1" applyAlignment="1" applyProtection="1">
      <alignment horizontal="center"/>
    </xf>
    <xf numFmtId="0" fontId="3" fillId="8" borderId="57" xfId="0" applyFont="1" applyFill="1" applyBorder="1" applyAlignment="1" applyProtection="1">
      <alignment horizontal="left"/>
    </xf>
    <xf numFmtId="0" fontId="2" fillId="2" borderId="31" xfId="0" applyFont="1" applyFill="1" applyBorder="1" applyAlignment="1" applyProtection="1">
      <alignment horizontal="center"/>
    </xf>
    <xf numFmtId="0" fontId="3" fillId="2" borderId="57" xfId="0" applyFont="1" applyFill="1" applyBorder="1" applyAlignment="1" applyProtection="1">
      <alignment horizontal="center"/>
    </xf>
    <xf numFmtId="0" fontId="0" fillId="0" borderId="58" xfId="0" applyBorder="1" applyProtection="1"/>
    <xf numFmtId="0" fontId="2" fillId="0" borderId="111" xfId="0" applyFont="1" applyFill="1" applyBorder="1" applyAlignment="1" applyProtection="1">
      <alignment horizontal="left"/>
    </xf>
    <xf numFmtId="0" fontId="2" fillId="8" borderId="21" xfId="0" applyFont="1" applyFill="1" applyBorder="1" applyAlignment="1" applyProtection="1">
      <alignment horizontal="center"/>
    </xf>
    <xf numFmtId="0" fontId="2" fillId="5" borderId="21" xfId="0" applyNumberFormat="1" applyFont="1" applyFill="1" applyBorder="1" applyAlignment="1" applyProtection="1">
      <alignment horizontal="center"/>
    </xf>
    <xf numFmtId="0" fontId="0" fillId="5" borderId="21" xfId="0" applyFill="1" applyBorder="1" applyAlignment="1" applyProtection="1">
      <alignment horizontal="center"/>
    </xf>
    <xf numFmtId="0" fontId="0" fillId="5" borderId="22" xfId="0" applyFill="1" applyBorder="1" applyAlignment="1" applyProtection="1">
      <alignment horizontal="center"/>
    </xf>
    <xf numFmtId="0" fontId="2" fillId="5" borderId="21" xfId="0" applyFont="1" applyFill="1" applyBorder="1" applyAlignment="1" applyProtection="1">
      <alignment horizontal="center"/>
    </xf>
    <xf numFmtId="0" fontId="0" fillId="0" borderId="21" xfId="0" applyFill="1" applyBorder="1" applyProtection="1"/>
    <xf numFmtId="0" fontId="0" fillId="0" borderId="22" xfId="0" applyFill="1" applyBorder="1" applyProtection="1"/>
    <xf numFmtId="0" fontId="10" fillId="0" borderId="34" xfId="0" applyFont="1" applyBorder="1" applyAlignment="1" applyProtection="1">
      <alignment vertical="center"/>
    </xf>
    <xf numFmtId="0" fontId="2" fillId="0" borderId="35" xfId="0" applyFont="1" applyBorder="1" applyAlignment="1" applyProtection="1">
      <alignment horizontal="center" wrapText="1"/>
    </xf>
    <xf numFmtId="0" fontId="2" fillId="0" borderId="35" xfId="0" applyFont="1" applyBorder="1" applyAlignment="1" applyProtection="1">
      <alignment horizontal="center"/>
    </xf>
    <xf numFmtId="0" fontId="2" fillId="5" borderId="22" xfId="0" applyNumberFormat="1" applyFont="1" applyFill="1" applyBorder="1" applyAlignment="1" applyProtection="1">
      <alignment horizontal="center"/>
    </xf>
    <xf numFmtId="0" fontId="10" fillId="8" borderId="52" xfId="0" applyFont="1" applyFill="1" applyBorder="1" applyAlignment="1" applyProtection="1">
      <alignment horizontal="left"/>
    </xf>
    <xf numFmtId="0" fontId="6" fillId="8" borderId="0" xfId="0" applyFont="1" applyFill="1" applyBorder="1" applyAlignment="1" applyProtection="1">
      <alignment horizontal="center"/>
    </xf>
    <xf numFmtId="0" fontId="3" fillId="8" borderId="0" xfId="0" applyFont="1" applyFill="1" applyBorder="1" applyAlignment="1" applyProtection="1"/>
    <xf numFmtId="0" fontId="2" fillId="0" borderId="69" xfId="0" applyFont="1" applyBorder="1" applyAlignment="1" applyProtection="1">
      <alignment horizontal="right"/>
    </xf>
    <xf numFmtId="0" fontId="10" fillId="8" borderId="16" xfId="0" applyFont="1" applyFill="1" applyBorder="1" applyAlignment="1" applyProtection="1">
      <alignment horizontal="left"/>
    </xf>
    <xf numFmtId="0" fontId="0" fillId="0" borderId="0" xfId="0" applyFill="1" applyProtection="1">
      <protection locked="0"/>
    </xf>
    <xf numFmtId="0" fontId="0" fillId="0" borderId="0" xfId="0" applyFill="1" applyAlignment="1" applyProtection="1">
      <alignment horizontal="left"/>
    </xf>
    <xf numFmtId="0" fontId="0" fillId="0" borderId="0" xfId="0" applyFill="1" applyProtection="1"/>
    <xf numFmtId="0" fontId="0" fillId="0" borderId="0" xfId="0" applyFill="1" applyAlignment="1" applyProtection="1">
      <alignment wrapText="1"/>
      <protection locked="0"/>
    </xf>
    <xf numFmtId="0" fontId="2" fillId="2" borderId="21" xfId="0" applyFont="1" applyFill="1" applyBorder="1" applyAlignment="1">
      <alignment horizontal="center" wrapText="1"/>
    </xf>
    <xf numFmtId="0" fontId="2" fillId="2" borderId="27" xfId="0" applyFont="1" applyFill="1" applyBorder="1" applyAlignment="1">
      <alignment horizontal="center" wrapText="1"/>
    </xf>
    <xf numFmtId="3" fontId="31" fillId="0" borderId="20" xfId="0" applyNumberFormat="1" applyFont="1" applyFill="1" applyBorder="1" applyAlignment="1" applyProtection="1">
      <alignment horizontal="center" wrapText="1"/>
    </xf>
    <xf numFmtId="3" fontId="10" fillId="0" borderId="58" xfId="0" applyNumberFormat="1" applyFont="1" applyFill="1" applyBorder="1" applyAlignment="1" applyProtection="1">
      <alignment horizontal="left"/>
    </xf>
    <xf numFmtId="3" fontId="10" fillId="0" borderId="24" xfId="0" applyNumberFormat="1" applyFont="1" applyFill="1" applyBorder="1" applyAlignment="1" applyProtection="1">
      <alignment horizontal="left"/>
    </xf>
    <xf numFmtId="3" fontId="10" fillId="0" borderId="32" xfId="0" applyNumberFormat="1" applyFont="1" applyFill="1" applyBorder="1" applyAlignment="1" applyProtection="1">
      <alignment horizontal="left"/>
    </xf>
    <xf numFmtId="0" fontId="2" fillId="2" borderId="49"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6" xfId="0" applyFont="1" applyFill="1" applyBorder="1" applyAlignment="1" applyProtection="1">
      <alignment horizontal="center"/>
    </xf>
    <xf numFmtId="3" fontId="10" fillId="0" borderId="107" xfId="0" applyNumberFormat="1" applyFont="1" applyFill="1" applyBorder="1" applyAlignment="1" applyProtection="1">
      <alignment horizontal="left"/>
    </xf>
    <xf numFmtId="3" fontId="10" fillId="0" borderId="52" xfId="0" applyNumberFormat="1" applyFont="1" applyFill="1" applyBorder="1" applyAlignment="1" applyProtection="1">
      <alignment horizontal="left"/>
    </xf>
    <xf numFmtId="0" fontId="3" fillId="0" borderId="57" xfId="0" applyFont="1" applyBorder="1" applyAlignment="1" applyProtection="1">
      <alignment horizontal="left" wrapText="1"/>
    </xf>
    <xf numFmtId="0" fontId="3" fillId="0" borderId="16" xfId="0" applyFont="1" applyBorder="1" applyAlignment="1" applyProtection="1">
      <alignment horizontal="left" wrapText="1"/>
    </xf>
    <xf numFmtId="0" fontId="3" fillId="0" borderId="31" xfId="0" applyFont="1" applyBorder="1" applyAlignment="1" applyProtection="1">
      <alignment horizontal="left" wrapText="1"/>
    </xf>
    <xf numFmtId="0" fontId="2" fillId="0" borderId="19" xfId="0" applyFont="1" applyFill="1" applyBorder="1" applyAlignment="1" applyProtection="1">
      <alignment horizontal="center" wrapText="1"/>
    </xf>
    <xf numFmtId="0" fontId="2" fillId="0" borderId="24" xfId="0" applyFont="1" applyFill="1" applyBorder="1" applyAlignment="1" applyProtection="1">
      <alignment horizontal="center" wrapText="1"/>
    </xf>
    <xf numFmtId="0" fontId="2" fillId="0" borderId="32" xfId="0" applyFont="1" applyFill="1" applyBorder="1" applyAlignment="1" applyProtection="1">
      <alignment horizontal="center" wrapText="1"/>
    </xf>
    <xf numFmtId="0" fontId="3" fillId="0" borderId="12" xfId="0" applyFont="1" applyBorder="1" applyAlignment="1" applyProtection="1">
      <alignment horizontal="left"/>
    </xf>
    <xf numFmtId="0" fontId="3" fillId="0" borderId="60" xfId="0" applyFont="1" applyBorder="1" applyAlignment="1" applyProtection="1">
      <alignment horizontal="left"/>
    </xf>
    <xf numFmtId="0" fontId="3" fillId="12" borderId="0" xfId="0" applyFont="1" applyFill="1" applyBorder="1" applyAlignment="1" applyProtection="1">
      <alignment horizontal="center"/>
    </xf>
    <xf numFmtId="0" fontId="3" fillId="0" borderId="52" xfId="0" applyFont="1" applyBorder="1" applyAlignment="1" applyProtection="1">
      <alignment horizontal="center" wrapText="1"/>
    </xf>
    <xf numFmtId="0" fontId="3" fillId="2" borderId="9" xfId="0" applyFont="1" applyFill="1" applyBorder="1" applyAlignment="1" applyProtection="1">
      <alignment horizontal="left"/>
    </xf>
    <xf numFmtId="0" fontId="3" fillId="2" borderId="11" xfId="0" applyFont="1" applyFill="1" applyBorder="1" applyAlignment="1" applyProtection="1">
      <alignment horizontal="left"/>
    </xf>
    <xf numFmtId="9" fontId="4" fillId="13" borderId="21" xfId="2" applyFont="1" applyFill="1" applyBorder="1" applyAlignment="1" applyProtection="1">
      <alignment horizontal="left"/>
      <protection locked="0"/>
    </xf>
    <xf numFmtId="9" fontId="4" fillId="13" borderId="22" xfId="2" applyFont="1" applyFill="1" applyBorder="1" applyAlignment="1" applyProtection="1">
      <alignment horizontal="left"/>
      <protection locked="0"/>
    </xf>
    <xf numFmtId="0" fontId="2" fillId="0" borderId="19" xfId="0" applyNumberFormat="1" applyFont="1" applyBorder="1" applyAlignment="1" applyProtection="1">
      <alignment horizontal="center" wrapText="1"/>
    </xf>
    <xf numFmtId="0" fontId="2" fillId="0" borderId="23" xfId="0" applyNumberFormat="1" applyFont="1" applyBorder="1" applyAlignment="1" applyProtection="1">
      <alignment horizontal="center" wrapText="1"/>
    </xf>
    <xf numFmtId="0" fontId="3" fillId="0" borderId="57" xfId="0" applyFont="1" applyBorder="1" applyAlignment="1" applyProtection="1">
      <alignment horizontal="left"/>
    </xf>
    <xf numFmtId="0" fontId="3" fillId="0" borderId="16" xfId="0" applyFont="1" applyBorder="1" applyAlignment="1" applyProtection="1">
      <alignment horizontal="left"/>
    </xf>
    <xf numFmtId="0" fontId="3" fillId="0" borderId="9" xfId="0" applyFont="1" applyBorder="1" applyAlignment="1" applyProtection="1">
      <alignment horizontal="left"/>
    </xf>
    <xf numFmtId="0" fontId="3" fillId="0" borderId="8" xfId="0" applyFont="1" applyBorder="1" applyAlignment="1" applyProtection="1">
      <alignment horizontal="left"/>
    </xf>
    <xf numFmtId="0" fontId="27" fillId="19" borderId="39" xfId="0" applyFont="1" applyFill="1" applyBorder="1" applyAlignment="1" applyProtection="1">
      <alignment vertical="top" wrapText="1"/>
    </xf>
    <xf numFmtId="0" fontId="27" fillId="19" borderId="61" xfId="0" applyFont="1" applyFill="1" applyBorder="1" applyAlignment="1" applyProtection="1">
      <alignment vertical="top" wrapText="1"/>
    </xf>
    <xf numFmtId="0" fontId="27" fillId="19" borderId="0" xfId="0" applyFont="1" applyFill="1" applyBorder="1" applyAlignment="1" applyProtection="1">
      <alignment vertical="top" wrapText="1"/>
    </xf>
    <xf numFmtId="0" fontId="27" fillId="19" borderId="6" xfId="0" applyFont="1" applyFill="1" applyBorder="1" applyAlignment="1" applyProtection="1">
      <alignment vertical="top" wrapText="1"/>
    </xf>
    <xf numFmtId="0" fontId="27" fillId="19" borderId="52" xfId="0" applyFont="1" applyFill="1" applyBorder="1" applyAlignment="1" applyProtection="1">
      <alignment vertical="top" wrapText="1"/>
    </xf>
    <xf numFmtId="0" fontId="27" fillId="19" borderId="66" xfId="0" applyFont="1" applyFill="1" applyBorder="1" applyAlignment="1" applyProtection="1">
      <alignment vertical="top" wrapText="1"/>
    </xf>
    <xf numFmtId="0" fontId="3" fillId="0" borderId="57" xfId="0" applyFont="1" applyBorder="1" applyAlignment="1">
      <alignment horizontal="left"/>
    </xf>
    <xf numFmtId="0" fontId="3" fillId="0" borderId="16" xfId="0" applyFont="1" applyBorder="1" applyAlignment="1">
      <alignment horizontal="left"/>
    </xf>
    <xf numFmtId="0" fontId="3" fillId="0" borderId="31" xfId="0" applyFont="1" applyBorder="1" applyAlignment="1">
      <alignment horizontal="left"/>
    </xf>
    <xf numFmtId="0" fontId="3" fillId="2" borderId="57" xfId="0" applyFont="1" applyFill="1" applyBorder="1" applyAlignment="1" applyProtection="1">
      <alignment horizontal="left"/>
    </xf>
    <xf numFmtId="0" fontId="3" fillId="2" borderId="31" xfId="0" applyFont="1" applyFill="1" applyBorder="1" applyAlignment="1" applyProtection="1">
      <alignment horizontal="left"/>
    </xf>
    <xf numFmtId="0" fontId="3" fillId="8" borderId="57" xfId="0" applyFont="1" applyFill="1" applyBorder="1" applyAlignment="1" applyProtection="1">
      <alignment horizontal="left"/>
    </xf>
    <xf numFmtId="0" fontId="3" fillId="8" borderId="16" xfId="0" applyFont="1" applyFill="1" applyBorder="1" applyAlignment="1" applyProtection="1">
      <alignment horizontal="left"/>
    </xf>
    <xf numFmtId="1" fontId="8" fillId="0" borderId="58" xfId="0" applyNumberFormat="1" applyFont="1" applyBorder="1" applyAlignment="1" applyProtection="1">
      <alignment horizontal="left" wrapText="1"/>
    </xf>
    <xf numFmtId="1" fontId="8" fillId="0" borderId="24" xfId="0" applyNumberFormat="1" applyFont="1" applyBorder="1" applyAlignment="1" applyProtection="1">
      <alignment horizontal="left" wrapText="1"/>
    </xf>
    <xf numFmtId="1" fontId="8" fillId="0" borderId="23" xfId="0" applyNumberFormat="1" applyFont="1" applyBorder="1" applyAlignment="1" applyProtection="1">
      <alignment horizontal="left" wrapText="1"/>
    </xf>
    <xf numFmtId="1" fontId="2" fillId="0" borderId="58" xfId="0" applyNumberFormat="1" applyFont="1" applyBorder="1" applyAlignment="1" applyProtection="1">
      <alignment horizontal="center" wrapText="1"/>
    </xf>
    <xf numFmtId="1" fontId="2" fillId="0" borderId="24" xfId="0" applyNumberFormat="1" applyFont="1" applyBorder="1" applyAlignment="1" applyProtection="1">
      <alignment horizontal="center" wrapText="1"/>
    </xf>
    <xf numFmtId="1" fontId="2" fillId="0" borderId="23" xfId="0" applyNumberFormat="1" applyFont="1" applyBorder="1" applyAlignment="1" applyProtection="1">
      <alignment horizontal="center" wrapText="1"/>
    </xf>
    <xf numFmtId="0" fontId="2" fillId="13" borderId="19" xfId="0" applyFont="1" applyFill="1" applyBorder="1" applyAlignment="1" applyProtection="1">
      <alignment horizontal="center" wrapText="1"/>
      <protection locked="0"/>
    </xf>
    <xf numFmtId="0" fontId="2" fillId="13" borderId="24" xfId="0" applyFont="1" applyFill="1" applyBorder="1" applyAlignment="1" applyProtection="1">
      <alignment horizontal="center" wrapText="1"/>
      <protection locked="0"/>
    </xf>
    <xf numFmtId="0" fontId="2" fillId="13" borderId="32" xfId="0" applyFont="1" applyFill="1" applyBorder="1" applyAlignment="1" applyProtection="1">
      <alignment horizontal="center" wrapText="1"/>
      <protection locked="0"/>
    </xf>
    <xf numFmtId="1" fontId="8" fillId="0" borderId="58" xfId="0" applyNumberFormat="1" applyFont="1" applyBorder="1" applyAlignment="1" applyProtection="1">
      <alignment horizontal="left"/>
    </xf>
    <xf numFmtId="1" fontId="8" fillId="0" borderId="24" xfId="0" applyNumberFormat="1" applyFont="1" applyBorder="1" applyAlignment="1" applyProtection="1">
      <alignment horizontal="left"/>
    </xf>
    <xf numFmtId="1" fontId="8" fillId="0" borderId="32" xfId="0" applyNumberFormat="1" applyFont="1" applyBorder="1" applyAlignment="1" applyProtection="1">
      <alignment horizontal="left"/>
    </xf>
    <xf numFmtId="0" fontId="1" fillId="13" borderId="19" xfId="0" applyFont="1" applyFill="1" applyBorder="1" applyAlignment="1" applyProtection="1">
      <alignment horizontal="center" wrapText="1"/>
      <protection locked="0"/>
    </xf>
    <xf numFmtId="0" fontId="1" fillId="13" borderId="24" xfId="0" applyFont="1" applyFill="1" applyBorder="1" applyAlignment="1" applyProtection="1">
      <alignment horizontal="center" wrapText="1"/>
      <protection locked="0"/>
    </xf>
    <xf numFmtId="0" fontId="1" fillId="13" borderId="32" xfId="0" applyFont="1" applyFill="1" applyBorder="1" applyAlignment="1" applyProtection="1">
      <alignment horizontal="center" wrapText="1"/>
      <protection locked="0"/>
    </xf>
    <xf numFmtId="1" fontId="8" fillId="0" borderId="32" xfId="0" applyNumberFormat="1" applyFont="1" applyBorder="1" applyAlignment="1" applyProtection="1">
      <alignment horizontal="left" wrapText="1"/>
    </xf>
    <xf numFmtId="0" fontId="27" fillId="19" borderId="68" xfId="0" applyFont="1" applyFill="1" applyBorder="1" applyAlignment="1" applyProtection="1">
      <alignment horizontal="left" vertical="top" wrapText="1"/>
    </xf>
    <xf numFmtId="0" fontId="27" fillId="19" borderId="47" xfId="0" applyFont="1" applyFill="1" applyBorder="1" applyAlignment="1" applyProtection="1">
      <alignment horizontal="left" vertical="top" wrapText="1"/>
    </xf>
    <xf numFmtId="0" fontId="27" fillId="19" borderId="65" xfId="0" applyFont="1" applyFill="1" applyBorder="1" applyAlignment="1" applyProtection="1">
      <alignment horizontal="left" vertical="top" wrapText="1"/>
    </xf>
    <xf numFmtId="0" fontId="1" fillId="13" borderId="0" xfId="0" applyFont="1" applyFill="1" applyBorder="1" applyAlignment="1" applyProtection="1">
      <alignment horizontal="left"/>
    </xf>
    <xf numFmtId="164" fontId="1" fillId="15" borderId="0" xfId="0" applyNumberFormat="1" applyFont="1" applyFill="1" applyBorder="1" applyAlignment="1" applyProtection="1">
      <alignment horizontal="left"/>
    </xf>
    <xf numFmtId="0" fontId="1" fillId="4" borderId="0" xfId="0" applyFont="1" applyFill="1" applyBorder="1" applyAlignment="1" applyProtection="1">
      <alignment horizontal="left"/>
    </xf>
    <xf numFmtId="0" fontId="3" fillId="12" borderId="48" xfId="0" applyFont="1" applyFill="1" applyBorder="1" applyAlignment="1" applyProtection="1">
      <alignment horizontal="center"/>
    </xf>
    <xf numFmtId="0" fontId="3" fillId="12" borderId="39" xfId="0" applyFont="1" applyFill="1" applyBorder="1" applyAlignment="1" applyProtection="1">
      <alignment horizontal="center"/>
    </xf>
    <xf numFmtId="0" fontId="2" fillId="0" borderId="20" xfId="0" applyFont="1" applyBorder="1" applyAlignment="1" applyProtection="1">
      <alignment horizontal="left"/>
    </xf>
    <xf numFmtId="0" fontId="2" fillId="0" borderId="22" xfId="0" applyFont="1" applyBorder="1" applyAlignment="1" applyProtection="1">
      <alignment horizontal="left"/>
    </xf>
    <xf numFmtId="0" fontId="2" fillId="2" borderId="19" xfId="0" applyFont="1" applyFill="1" applyBorder="1" applyAlignment="1" applyProtection="1">
      <alignment horizontal="center"/>
    </xf>
    <xf numFmtId="0" fontId="2" fillId="2" borderId="24" xfId="0" applyFont="1" applyFill="1" applyBorder="1" applyAlignment="1" applyProtection="1">
      <alignment horizontal="center"/>
    </xf>
    <xf numFmtId="0" fontId="2" fillId="2" borderId="23" xfId="0" applyFont="1" applyFill="1" applyBorder="1" applyAlignment="1" applyProtection="1">
      <alignment horizontal="center"/>
    </xf>
    <xf numFmtId="0" fontId="27" fillId="19" borderId="48" xfId="0" applyFont="1" applyFill="1" applyBorder="1" applyAlignment="1" applyProtection="1">
      <alignment horizontal="left" vertical="top" wrapText="1"/>
    </xf>
    <xf numFmtId="0" fontId="27" fillId="19" borderId="39" xfId="0" applyFont="1" applyFill="1" applyBorder="1" applyAlignment="1" applyProtection="1">
      <alignment horizontal="left" vertical="top" wrapText="1"/>
    </xf>
    <xf numFmtId="0" fontId="27" fillId="19" borderId="49" xfId="0" applyFont="1" applyFill="1" applyBorder="1" applyAlignment="1" applyProtection="1">
      <alignment horizontal="left" vertical="top" wrapText="1"/>
    </xf>
    <xf numFmtId="0" fontId="27" fillId="19" borderId="0" xfId="0" applyFont="1" applyFill="1" applyBorder="1" applyAlignment="1" applyProtection="1">
      <alignment horizontal="left" vertical="top" wrapText="1"/>
    </xf>
    <xf numFmtId="0" fontId="27" fillId="19" borderId="72" xfId="0" applyFont="1" applyFill="1" applyBorder="1" applyAlignment="1" applyProtection="1">
      <alignment horizontal="left" vertical="top" wrapText="1"/>
    </xf>
    <xf numFmtId="0" fontId="27" fillId="19" borderId="3" xfId="0" applyFont="1" applyFill="1" applyBorder="1" applyAlignment="1" applyProtection="1">
      <alignment horizontal="left" vertical="top" wrapText="1"/>
    </xf>
    <xf numFmtId="0" fontId="3" fillId="2" borderId="57" xfId="0" applyFont="1" applyFill="1" applyBorder="1" applyAlignment="1">
      <alignment horizontal="left"/>
    </xf>
    <xf numFmtId="0" fontId="3" fillId="2" borderId="16" xfId="0" applyFont="1" applyFill="1" applyBorder="1" applyAlignment="1">
      <alignment horizontal="left"/>
    </xf>
    <xf numFmtId="0" fontId="3" fillId="2" borderId="31" xfId="0" applyFont="1" applyFill="1" applyBorder="1" applyAlignment="1">
      <alignment horizontal="left"/>
    </xf>
    <xf numFmtId="0" fontId="3" fillId="8" borderId="3" xfId="0" applyFont="1" applyFill="1" applyBorder="1" applyAlignment="1">
      <alignment horizontal="left"/>
    </xf>
    <xf numFmtId="0" fontId="3" fillId="8" borderId="52" xfId="0" applyFont="1" applyFill="1" applyBorder="1" applyAlignment="1">
      <alignment horizontal="left"/>
    </xf>
    <xf numFmtId="0" fontId="3" fillId="8" borderId="57" xfId="0" applyFont="1" applyFill="1" applyBorder="1" applyAlignment="1">
      <alignment horizontal="left"/>
    </xf>
    <xf numFmtId="0" fontId="3" fillId="8" borderId="16" xfId="0" applyFont="1" applyFill="1" applyBorder="1" applyAlignment="1">
      <alignment horizontal="left"/>
    </xf>
    <xf numFmtId="0" fontId="10" fillId="0" borderId="21" xfId="0" applyFont="1" applyBorder="1" applyAlignment="1" applyProtection="1">
      <alignment horizontal="center"/>
    </xf>
    <xf numFmtId="0" fontId="10" fillId="0" borderId="21" xfId="0" applyFont="1" applyBorder="1" applyAlignment="1" applyProtection="1">
      <alignment horizontal="center" wrapText="1"/>
    </xf>
    <xf numFmtId="0" fontId="3" fillId="2" borderId="3" xfId="0" applyFont="1" applyFill="1" applyBorder="1" applyAlignment="1" applyProtection="1">
      <alignment horizontal="left"/>
    </xf>
    <xf numFmtId="0" fontId="3" fillId="2" borderId="16" xfId="0" applyFont="1" applyFill="1" applyBorder="1" applyAlignment="1" applyProtection="1">
      <alignment horizontal="left"/>
    </xf>
    <xf numFmtId="0" fontId="3" fillId="2" borderId="15" xfId="0" applyFont="1" applyFill="1" applyBorder="1" applyAlignment="1" applyProtection="1">
      <alignment horizontal="left"/>
    </xf>
    <xf numFmtId="0" fontId="3" fillId="0" borderId="10" xfId="0" applyFont="1" applyBorder="1" applyAlignment="1" applyProtection="1">
      <alignment horizontal="left"/>
    </xf>
    <xf numFmtId="164" fontId="14" fillId="3" borderId="21" xfId="2" applyNumberFormat="1" applyFont="1" applyFill="1" applyBorder="1" applyAlignment="1" applyProtection="1">
      <alignment horizontal="center"/>
      <protection locked="0"/>
    </xf>
    <xf numFmtId="0" fontId="5" fillId="0" borderId="21" xfId="0" applyFont="1" applyBorder="1" applyAlignment="1" applyProtection="1">
      <alignment horizontal="center"/>
    </xf>
    <xf numFmtId="0" fontId="27" fillId="19" borderId="10" xfId="0" applyFont="1" applyFill="1" applyBorder="1" applyAlignment="1" applyProtection="1">
      <alignment vertical="top" wrapText="1"/>
    </xf>
    <xf numFmtId="0" fontId="27" fillId="19" borderId="11" xfId="0" applyFont="1" applyFill="1" applyBorder="1" applyAlignment="1" applyProtection="1">
      <alignment vertical="top" wrapText="1"/>
    </xf>
    <xf numFmtId="0" fontId="27" fillId="19" borderId="21" xfId="0" applyFont="1" applyFill="1" applyBorder="1" applyAlignment="1" applyProtection="1">
      <alignment vertical="top" wrapText="1"/>
    </xf>
    <xf numFmtId="0" fontId="27" fillId="19" borderId="22" xfId="0" applyFont="1" applyFill="1" applyBorder="1" applyAlignment="1" applyProtection="1">
      <alignment vertical="top" wrapText="1"/>
    </xf>
    <xf numFmtId="0" fontId="10" fillId="0" borderId="19" xfId="0" applyFont="1" applyBorder="1" applyAlignment="1" applyProtection="1">
      <alignment horizontal="center" wrapText="1"/>
    </xf>
    <xf numFmtId="0" fontId="10" fillId="0" borderId="32" xfId="0" applyFont="1" applyBorder="1" applyAlignment="1" applyProtection="1">
      <alignment horizontal="center" wrapText="1"/>
    </xf>
    <xf numFmtId="0" fontId="2" fillId="0" borderId="19" xfId="0" applyFont="1" applyBorder="1" applyAlignment="1" applyProtection="1">
      <alignment horizontal="center" wrapText="1"/>
    </xf>
    <xf numFmtId="0" fontId="2" fillId="0" borderId="32" xfId="0" applyFont="1" applyBorder="1" applyAlignment="1" applyProtection="1">
      <alignment horizontal="center" wrapText="1"/>
    </xf>
    <xf numFmtId="0" fontId="3" fillId="8" borderId="95" xfId="0" applyFont="1" applyFill="1" applyBorder="1" applyAlignment="1" applyProtection="1">
      <alignment horizontal="left"/>
    </xf>
    <xf numFmtId="0" fontId="3" fillId="8" borderId="96" xfId="0" applyFont="1" applyFill="1" applyBorder="1" applyAlignment="1" applyProtection="1">
      <alignment horizontal="left"/>
    </xf>
    <xf numFmtId="0" fontId="3" fillId="2" borderId="48" xfId="0" applyFont="1" applyFill="1" applyBorder="1" applyAlignment="1" applyProtection="1">
      <alignment horizontal="left"/>
    </xf>
    <xf numFmtId="0" fontId="3" fillId="2" borderId="39" xfId="0" applyFont="1" applyFill="1" applyBorder="1" applyAlignment="1" applyProtection="1">
      <alignment horizontal="left"/>
    </xf>
    <xf numFmtId="0" fontId="3" fillId="0" borderId="97" xfId="0" applyFont="1" applyBorder="1" applyAlignment="1" applyProtection="1">
      <alignment horizontal="left"/>
    </xf>
    <xf numFmtId="0" fontId="3" fillId="0" borderId="104" xfId="0" applyFont="1" applyBorder="1" applyAlignment="1" applyProtection="1">
      <alignment horizontal="left"/>
    </xf>
    <xf numFmtId="0" fontId="13" fillId="8" borderId="112" xfId="0" applyFont="1" applyFill="1" applyBorder="1" applyAlignment="1" applyProtection="1">
      <alignment horizontal="center"/>
    </xf>
    <xf numFmtId="0" fontId="13" fillId="8" borderId="107" xfId="0" applyFont="1" applyFill="1" applyBorder="1" applyAlignment="1" applyProtection="1">
      <alignment horizontal="center"/>
    </xf>
    <xf numFmtId="0" fontId="3" fillId="0" borderId="31" xfId="0" applyFont="1" applyBorder="1" applyAlignment="1" applyProtection="1">
      <alignment horizontal="left"/>
    </xf>
    <xf numFmtId="0" fontId="3" fillId="0" borderId="114" xfId="0" applyFont="1" applyBorder="1" applyAlignment="1" applyProtection="1">
      <alignment horizontal="left"/>
    </xf>
    <xf numFmtId="0" fontId="3" fillId="0" borderId="115" xfId="0" applyFont="1" applyBorder="1" applyAlignment="1" applyProtection="1">
      <alignment horizontal="left"/>
    </xf>
    <xf numFmtId="0" fontId="10" fillId="8" borderId="24" xfId="0" applyFont="1" applyFill="1" applyBorder="1" applyAlignment="1" applyProtection="1">
      <alignment horizontal="center"/>
    </xf>
    <xf numFmtId="0" fontId="10" fillId="8" borderId="23" xfId="0" applyFont="1" applyFill="1" applyBorder="1" applyAlignment="1" applyProtection="1">
      <alignment horizontal="center"/>
    </xf>
    <xf numFmtId="0" fontId="5" fillId="0" borderId="22" xfId="0" applyFont="1" applyBorder="1" applyAlignment="1" applyProtection="1">
      <alignment horizontal="center"/>
    </xf>
    <xf numFmtId="0" fontId="27" fillId="19" borderId="61" xfId="0" applyFont="1" applyFill="1" applyBorder="1" applyAlignment="1" applyProtection="1">
      <alignment horizontal="left" vertical="top" wrapText="1"/>
    </xf>
    <xf numFmtId="0" fontId="27" fillId="19" borderId="6" xfId="0" applyFont="1" applyFill="1" applyBorder="1" applyAlignment="1" applyProtection="1">
      <alignment horizontal="left" vertical="top" wrapText="1"/>
    </xf>
    <xf numFmtId="0" fontId="27" fillId="19" borderId="4" xfId="0" applyFont="1" applyFill="1" applyBorder="1" applyAlignment="1" applyProtection="1">
      <alignment horizontal="left" vertical="top" wrapText="1"/>
    </xf>
    <xf numFmtId="0" fontId="2" fillId="0" borderId="21" xfId="0" applyFont="1" applyBorder="1" applyAlignment="1" applyProtection="1">
      <alignment horizontal="center"/>
    </xf>
    <xf numFmtId="0" fontId="2" fillId="0" borderId="22" xfId="0" applyFont="1" applyBorder="1" applyAlignment="1" applyProtection="1">
      <alignment horizontal="center"/>
    </xf>
    <xf numFmtId="0" fontId="3" fillId="0" borderId="48" xfId="0" applyFont="1" applyBorder="1" applyAlignment="1" applyProtection="1">
      <alignment horizontal="left"/>
    </xf>
    <xf numFmtId="0" fontId="3" fillId="0" borderId="39" xfId="0" applyFont="1" applyBorder="1" applyAlignment="1" applyProtection="1">
      <alignment horizontal="left"/>
    </xf>
    <xf numFmtId="0" fontId="3" fillId="0" borderId="94" xfId="0" applyFont="1" applyBorder="1" applyAlignment="1" applyProtection="1">
      <alignment horizontal="left"/>
    </xf>
    <xf numFmtId="0" fontId="3" fillId="0" borderId="103" xfId="0" applyFont="1" applyBorder="1" applyAlignment="1" applyProtection="1">
      <alignment horizontal="left"/>
    </xf>
    <xf numFmtId="0" fontId="2" fillId="0" borderId="19" xfId="0" applyFont="1" applyBorder="1" applyAlignment="1" applyProtection="1">
      <alignment horizontal="center"/>
    </xf>
    <xf numFmtId="0" fontId="2" fillId="0" borderId="24" xfId="0" applyFont="1" applyBorder="1" applyAlignment="1" applyProtection="1">
      <alignment horizontal="center"/>
    </xf>
    <xf numFmtId="0" fontId="2" fillId="0" borderId="32" xfId="0" applyFont="1" applyBorder="1" applyAlignment="1" applyProtection="1">
      <alignment horizontal="center"/>
    </xf>
    <xf numFmtId="0" fontId="3" fillId="2" borderId="97" xfId="0" applyFont="1" applyFill="1" applyBorder="1" applyAlignment="1" applyProtection="1">
      <alignment horizontal="left"/>
    </xf>
    <xf numFmtId="0" fontId="3" fillId="2" borderId="104" xfId="0" applyFont="1" applyFill="1" applyBorder="1" applyAlignment="1" applyProtection="1">
      <alignment horizontal="left"/>
    </xf>
    <xf numFmtId="0" fontId="3" fillId="0" borderId="90" xfId="0" applyFont="1" applyBorder="1" applyAlignment="1" applyProtection="1">
      <alignment horizontal="left"/>
    </xf>
    <xf numFmtId="0" fontId="3" fillId="0" borderId="106" xfId="0" applyFont="1" applyBorder="1" applyAlignment="1" applyProtection="1">
      <alignment horizontal="left"/>
    </xf>
    <xf numFmtId="0" fontId="3" fillId="0" borderId="116" xfId="0" applyFont="1" applyBorder="1" applyAlignment="1" applyProtection="1">
      <alignment horizontal="left"/>
    </xf>
    <xf numFmtId="0" fontId="27" fillId="19" borderId="48" xfId="0" applyFont="1" applyFill="1" applyBorder="1" applyAlignment="1" applyProtection="1">
      <alignment vertical="top" wrapText="1"/>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2" fillId="13" borderId="20" xfId="0" applyFont="1" applyFill="1" applyBorder="1" applyAlignment="1" applyProtection="1">
      <alignment horizontal="left"/>
      <protection locked="0"/>
    </xf>
    <xf numFmtId="0" fontId="2" fillId="13" borderId="22" xfId="0" applyFont="1" applyFill="1" applyBorder="1" applyAlignment="1" applyProtection="1">
      <alignment horizontal="left"/>
      <protection locked="0"/>
    </xf>
    <xf numFmtId="0" fontId="3" fillId="0" borderId="98" xfId="0" applyFont="1" applyBorder="1" applyAlignment="1" applyProtection="1">
      <alignment horizontal="left"/>
    </xf>
    <xf numFmtId="0" fontId="27" fillId="8" borderId="49" xfId="0" applyFont="1" applyFill="1" applyBorder="1" applyAlignment="1" applyProtection="1">
      <alignment vertical="top" wrapText="1"/>
    </xf>
    <xf numFmtId="0" fontId="27" fillId="8" borderId="0" xfId="0" applyFont="1" applyFill="1" applyBorder="1" applyAlignment="1" applyProtection="1">
      <alignment vertical="top" wrapText="1"/>
    </xf>
    <xf numFmtId="0" fontId="3" fillId="8" borderId="0" xfId="0" applyFont="1" applyFill="1" applyBorder="1" applyAlignment="1" applyProtection="1"/>
    <xf numFmtId="0" fontId="6" fillId="2" borderId="9"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11" xfId="0" applyFont="1" applyFill="1" applyBorder="1" applyAlignment="1" applyProtection="1">
      <alignment horizontal="center"/>
    </xf>
    <xf numFmtId="9" fontId="1" fillId="13" borderId="27" xfId="2" applyFont="1" applyFill="1" applyBorder="1" applyAlignment="1" applyProtection="1">
      <alignment horizontal="center"/>
      <protection locked="0"/>
    </xf>
    <xf numFmtId="9" fontId="4" fillId="13" borderId="28" xfId="2" applyFont="1" applyFill="1" applyBorder="1" applyAlignment="1" applyProtection="1">
      <alignment horizontal="center"/>
      <protection locked="0"/>
    </xf>
    <xf numFmtId="0" fontId="6" fillId="2" borderId="39" xfId="0" applyFont="1" applyFill="1" applyBorder="1" applyAlignment="1" applyProtection="1">
      <alignment horizontal="left"/>
    </xf>
    <xf numFmtId="0" fontId="6" fillId="2" borderId="61" xfId="0" applyFont="1" applyFill="1" applyBorder="1" applyAlignment="1" applyProtection="1">
      <alignment horizontal="left"/>
    </xf>
    <xf numFmtId="0" fontId="2" fillId="8" borderId="112" xfId="0" applyFont="1" applyFill="1" applyBorder="1" applyAlignment="1" applyProtection="1">
      <alignment horizontal="right" vertical="center"/>
    </xf>
    <xf numFmtId="0" fontId="2" fillId="8" borderId="111" xfId="0" applyFont="1" applyFill="1" applyBorder="1" applyAlignment="1" applyProtection="1">
      <alignment horizontal="right" vertical="center"/>
    </xf>
    <xf numFmtId="0" fontId="2" fillId="8" borderId="109" xfId="0" applyFont="1" applyFill="1" applyBorder="1" applyAlignment="1" applyProtection="1">
      <alignment horizontal="right" vertical="center"/>
    </xf>
    <xf numFmtId="0" fontId="2" fillId="8" borderId="110" xfId="0" applyFont="1" applyFill="1" applyBorder="1" applyAlignment="1" applyProtection="1">
      <alignment horizontal="right" vertical="center"/>
    </xf>
    <xf numFmtId="0" fontId="2" fillId="8" borderId="21" xfId="0" applyFont="1" applyFill="1" applyBorder="1" applyAlignment="1" applyProtection="1">
      <alignment horizontal="center"/>
      <protection locked="0"/>
    </xf>
    <xf numFmtId="0" fontId="3" fillId="8" borderId="48" xfId="0" applyFont="1" applyFill="1" applyBorder="1" applyAlignment="1" applyProtection="1"/>
    <xf numFmtId="0" fontId="3" fillId="8" borderId="39" xfId="0" applyFont="1" applyFill="1" applyBorder="1" applyAlignment="1" applyProtection="1"/>
    <xf numFmtId="0" fontId="10" fillId="0" borderId="58" xfId="0" applyFont="1" applyBorder="1" applyAlignment="1" applyProtection="1">
      <alignment horizontal="left"/>
    </xf>
    <xf numFmtId="0" fontId="10" fillId="0" borderId="24" xfId="0" applyFont="1" applyBorder="1" applyAlignment="1" applyProtection="1">
      <alignment horizontal="left"/>
    </xf>
    <xf numFmtId="0" fontId="10" fillId="0" borderId="32" xfId="0" applyFont="1" applyBorder="1" applyAlignment="1" applyProtection="1">
      <alignment horizontal="left"/>
    </xf>
    <xf numFmtId="3" fontId="10" fillId="0" borderId="58" xfId="0" applyNumberFormat="1" applyFont="1" applyBorder="1" applyAlignment="1" applyProtection="1"/>
    <xf numFmtId="3" fontId="10" fillId="0" borderId="24" xfId="0" applyNumberFormat="1" applyFont="1" applyBorder="1" applyAlignment="1" applyProtection="1"/>
    <xf numFmtId="3" fontId="10" fillId="0" borderId="32" xfId="0" applyNumberFormat="1" applyFont="1" applyBorder="1" applyAlignment="1" applyProtection="1"/>
    <xf numFmtId="3" fontId="10" fillId="0" borderId="58" xfId="0" applyNumberFormat="1" applyFont="1" applyFill="1" applyBorder="1" applyAlignment="1" applyProtection="1">
      <alignment horizontal="left"/>
    </xf>
    <xf numFmtId="3" fontId="10" fillId="0" borderId="24" xfId="0" applyNumberFormat="1" applyFont="1" applyFill="1" applyBorder="1" applyAlignment="1" applyProtection="1">
      <alignment horizontal="left"/>
    </xf>
    <xf numFmtId="3" fontId="10" fillId="0" borderId="32" xfId="0" applyNumberFormat="1" applyFont="1" applyFill="1" applyBorder="1" applyAlignment="1" applyProtection="1">
      <alignment horizontal="left"/>
    </xf>
    <xf numFmtId="0" fontId="3" fillId="16" borderId="48" xfId="0" applyFont="1" applyFill="1" applyBorder="1" applyAlignment="1" applyProtection="1">
      <alignment horizontal="center"/>
    </xf>
    <xf numFmtId="0" fontId="3" fillId="16" borderId="39" xfId="0" applyFont="1" applyFill="1" applyBorder="1" applyAlignment="1" applyProtection="1">
      <alignment horizontal="center"/>
    </xf>
    <xf numFmtId="0" fontId="3" fillId="16" borderId="61" xfId="0" applyFont="1" applyFill="1" applyBorder="1" applyAlignment="1" applyProtection="1">
      <alignment horizontal="center"/>
    </xf>
    <xf numFmtId="0" fontId="10" fillId="0" borderId="107" xfId="0" applyFont="1" applyFill="1" applyBorder="1" applyAlignment="1" applyProtection="1">
      <alignment horizontal="left"/>
    </xf>
    <xf numFmtId="0" fontId="10" fillId="0" borderId="52" xfId="0" applyFont="1" applyFill="1" applyBorder="1" applyAlignment="1" applyProtection="1">
      <alignment horizontal="left"/>
    </xf>
    <xf numFmtId="0" fontId="10" fillId="0" borderId="66" xfId="0" applyFont="1" applyFill="1" applyBorder="1" applyAlignment="1" applyProtection="1">
      <alignment horizontal="left"/>
    </xf>
    <xf numFmtId="3" fontId="10" fillId="0" borderId="107" xfId="0" applyNumberFormat="1" applyFont="1" applyFill="1" applyBorder="1" applyAlignment="1" applyProtection="1">
      <alignment horizontal="left"/>
    </xf>
    <xf numFmtId="3" fontId="10" fillId="0" borderId="52" xfId="0" applyNumberFormat="1" applyFont="1" applyFill="1" applyBorder="1" applyAlignment="1" applyProtection="1">
      <alignment horizontal="left"/>
    </xf>
    <xf numFmtId="3" fontId="10" fillId="0" borderId="108" xfId="0" applyNumberFormat="1" applyFont="1" applyFill="1" applyBorder="1" applyAlignment="1" applyProtection="1">
      <alignment horizontal="left"/>
    </xf>
    <xf numFmtId="0" fontId="3" fillId="16" borderId="57" xfId="0" applyFont="1" applyFill="1" applyBorder="1" applyAlignment="1" applyProtection="1">
      <alignment horizontal="center"/>
    </xf>
    <xf numFmtId="0" fontId="3" fillId="16" borderId="16" xfId="0" applyFont="1" applyFill="1" applyBorder="1" applyAlignment="1" applyProtection="1">
      <alignment horizontal="center"/>
    </xf>
    <xf numFmtId="0" fontId="3" fillId="16" borderId="31" xfId="0" applyFont="1" applyFill="1" applyBorder="1" applyAlignment="1" applyProtection="1">
      <alignment horizontal="center"/>
    </xf>
    <xf numFmtId="0" fontId="3" fillId="11" borderId="50" xfId="0" applyFont="1" applyFill="1" applyBorder="1" applyAlignment="1" applyProtection="1">
      <alignment horizontal="center"/>
    </xf>
    <xf numFmtId="0" fontId="27" fillId="19" borderId="68" xfId="0" applyFont="1" applyFill="1" applyBorder="1" applyAlignment="1" applyProtection="1">
      <alignment horizontal="left" wrapText="1"/>
    </xf>
    <xf numFmtId="0" fontId="27" fillId="19" borderId="47" xfId="0" applyFont="1" applyFill="1" applyBorder="1" applyAlignment="1" applyProtection="1">
      <alignment horizontal="left" wrapText="1"/>
    </xf>
    <xf numFmtId="0" fontId="27" fillId="19" borderId="65" xfId="0" applyFont="1" applyFill="1" applyBorder="1" applyAlignment="1" applyProtection="1">
      <alignment horizontal="left" wrapText="1"/>
    </xf>
    <xf numFmtId="171" fontId="27" fillId="19" borderId="48" xfId="0" applyNumberFormat="1" applyFont="1" applyFill="1" applyBorder="1" applyAlignment="1" applyProtection="1">
      <alignment horizontal="left" vertical="top" wrapText="1"/>
    </xf>
    <xf numFmtId="171" fontId="27" fillId="19" borderId="39" xfId="0" applyNumberFormat="1" applyFont="1" applyFill="1" applyBorder="1" applyAlignment="1" applyProtection="1">
      <alignment horizontal="left" vertical="top" wrapText="1"/>
    </xf>
    <xf numFmtId="171" fontId="27" fillId="19" borderId="61" xfId="0" applyNumberFormat="1" applyFont="1" applyFill="1" applyBorder="1" applyAlignment="1" applyProtection="1">
      <alignment horizontal="left" vertical="top" wrapText="1"/>
    </xf>
    <xf numFmtId="171" fontId="27" fillId="19" borderId="49" xfId="0" applyNumberFormat="1" applyFont="1" applyFill="1" applyBorder="1" applyAlignment="1" applyProtection="1">
      <alignment horizontal="left" vertical="top" wrapText="1"/>
    </xf>
    <xf numFmtId="171" fontId="27" fillId="19" borderId="0" xfId="0" applyNumberFormat="1" applyFont="1" applyFill="1" applyBorder="1" applyAlignment="1" applyProtection="1">
      <alignment horizontal="left" vertical="top" wrapText="1"/>
    </xf>
    <xf numFmtId="171" fontId="27" fillId="19" borderId="6" xfId="0" applyNumberFormat="1" applyFont="1" applyFill="1" applyBorder="1" applyAlignment="1" applyProtection="1">
      <alignment horizontal="left" vertical="top" wrapText="1"/>
    </xf>
    <xf numFmtId="171" fontId="27" fillId="19" borderId="72" xfId="0" applyNumberFormat="1" applyFont="1" applyFill="1" applyBorder="1" applyAlignment="1" applyProtection="1">
      <alignment horizontal="left" vertical="top" wrapText="1"/>
    </xf>
    <xf numFmtId="171" fontId="27" fillId="19" borderId="3" xfId="0" applyNumberFormat="1" applyFont="1" applyFill="1" applyBorder="1" applyAlignment="1" applyProtection="1">
      <alignment horizontal="left" vertical="top" wrapText="1"/>
    </xf>
    <xf numFmtId="171" fontId="27" fillId="19" borderId="4" xfId="0" applyNumberFormat="1" applyFont="1" applyFill="1" applyBorder="1" applyAlignment="1" applyProtection="1">
      <alignment horizontal="left" vertical="top" wrapText="1"/>
    </xf>
    <xf numFmtId="0" fontId="2" fillId="2" borderId="49"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6" xfId="0" applyFont="1" applyFill="1" applyBorder="1" applyAlignment="1" applyProtection="1">
      <alignment horizontal="center"/>
    </xf>
    <xf numFmtId="0" fontId="3" fillId="2" borderId="58" xfId="0" applyFont="1" applyFill="1" applyBorder="1" applyAlignment="1" applyProtection="1">
      <alignment horizontal="center"/>
    </xf>
    <xf numFmtId="0" fontId="3" fillId="2" borderId="24" xfId="0" applyFont="1" applyFill="1" applyBorder="1" applyAlignment="1" applyProtection="1">
      <alignment horizontal="center"/>
    </xf>
    <xf numFmtId="0" fontId="3" fillId="2" borderId="32" xfId="0" applyFont="1" applyFill="1" applyBorder="1" applyAlignment="1" applyProtection="1">
      <alignment horizontal="center"/>
    </xf>
    <xf numFmtId="0" fontId="3" fillId="0" borderId="58" xfId="0" applyFont="1" applyBorder="1" applyAlignment="1" applyProtection="1">
      <alignment horizontal="center"/>
    </xf>
    <xf numFmtId="0" fontId="3" fillId="0" borderId="24" xfId="0" applyFont="1" applyBorder="1" applyAlignment="1" applyProtection="1">
      <alignment horizontal="center"/>
    </xf>
    <xf numFmtId="0" fontId="3" fillId="0" borderId="32" xfId="0" applyFont="1" applyBorder="1" applyAlignment="1" applyProtection="1">
      <alignment horizontal="center"/>
    </xf>
    <xf numFmtId="0" fontId="27" fillId="19" borderId="57" xfId="0" applyFont="1" applyFill="1" applyBorder="1" applyAlignment="1" applyProtection="1">
      <alignment horizontal="left" vertical="top" wrapText="1"/>
    </xf>
    <xf numFmtId="0" fontId="27" fillId="19" borderId="16" xfId="0" applyFont="1" applyFill="1" applyBorder="1" applyAlignment="1" applyProtection="1">
      <alignment horizontal="left" vertical="top" wrapText="1"/>
    </xf>
    <xf numFmtId="0" fontId="27" fillId="19" borderId="31" xfId="0" applyFont="1" applyFill="1" applyBorder="1" applyAlignment="1" applyProtection="1">
      <alignment horizontal="left" vertical="top" wrapText="1"/>
    </xf>
    <xf numFmtId="0" fontId="27" fillId="19" borderId="48" xfId="0" applyFont="1" applyFill="1" applyBorder="1" applyAlignment="1" applyProtection="1">
      <alignment horizontal="left" vertical="top" wrapText="1"/>
      <protection locked="0"/>
    </xf>
    <xf numFmtId="0" fontId="27" fillId="19" borderId="39" xfId="0" applyFont="1" applyFill="1" applyBorder="1" applyAlignment="1" applyProtection="1">
      <alignment horizontal="left" vertical="top" wrapText="1"/>
      <protection locked="0"/>
    </xf>
    <xf numFmtId="0" fontId="27" fillId="19" borderId="61" xfId="0" applyFont="1" applyFill="1" applyBorder="1" applyAlignment="1" applyProtection="1">
      <alignment horizontal="left" vertical="top" wrapText="1"/>
      <protection locked="0"/>
    </xf>
    <xf numFmtId="0" fontId="27" fillId="19" borderId="49" xfId="0" applyFont="1" applyFill="1" applyBorder="1" applyAlignment="1" applyProtection="1">
      <alignment horizontal="left" vertical="top" wrapText="1"/>
      <protection locked="0"/>
    </xf>
    <xf numFmtId="0" fontId="27" fillId="19" borderId="0" xfId="0" applyFont="1" applyFill="1" applyBorder="1" applyAlignment="1" applyProtection="1">
      <alignment horizontal="left" vertical="top" wrapText="1"/>
      <protection locked="0"/>
    </xf>
    <xf numFmtId="0" fontId="27" fillId="19" borderId="6" xfId="0" applyFont="1" applyFill="1" applyBorder="1" applyAlignment="1" applyProtection="1">
      <alignment horizontal="left" vertical="top" wrapText="1"/>
      <protection locked="0"/>
    </xf>
    <xf numFmtId="0" fontId="27" fillId="19" borderId="72" xfId="0" applyFont="1" applyFill="1" applyBorder="1" applyAlignment="1" applyProtection="1">
      <alignment horizontal="left" vertical="top" wrapText="1"/>
      <protection locked="0"/>
    </xf>
    <xf numFmtId="0" fontId="27" fillId="19" borderId="3" xfId="0" applyFont="1" applyFill="1" applyBorder="1" applyAlignment="1" applyProtection="1">
      <alignment horizontal="left" vertical="top" wrapText="1"/>
      <protection locked="0"/>
    </xf>
    <xf numFmtId="0" fontId="27" fillId="19" borderId="4" xfId="0" applyFont="1" applyFill="1" applyBorder="1" applyAlignment="1" applyProtection="1">
      <alignment horizontal="left" vertical="top" wrapText="1"/>
      <protection locked="0"/>
    </xf>
    <xf numFmtId="0" fontId="3" fillId="2" borderId="59" xfId="0" applyFont="1" applyFill="1" applyBorder="1" applyAlignment="1">
      <alignment horizontal="center"/>
    </xf>
    <xf numFmtId="0" fontId="3" fillId="2" borderId="51" xfId="0" applyFont="1" applyFill="1" applyBorder="1" applyAlignment="1">
      <alignment horizontal="center"/>
    </xf>
    <xf numFmtId="0" fontId="3" fillId="2" borderId="9" xfId="0" applyFont="1" applyFill="1" applyBorder="1" applyAlignment="1">
      <alignment horizontal="left"/>
    </xf>
    <xf numFmtId="0" fontId="3" fillId="2" borderId="10" xfId="0" applyFont="1" applyFill="1" applyBorder="1" applyAlignment="1">
      <alignment horizontal="left"/>
    </xf>
    <xf numFmtId="0" fontId="2" fillId="0" borderId="20" xfId="0" applyFont="1" applyBorder="1" applyAlignment="1">
      <alignment horizontal="center"/>
    </xf>
    <xf numFmtId="0" fontId="2" fillId="0" borderId="21" xfId="0" applyFont="1" applyBorder="1" applyAlignment="1">
      <alignment horizontal="center"/>
    </xf>
    <xf numFmtId="0" fontId="4" fillId="0" borderId="21" xfId="0" applyFont="1" applyBorder="1" applyAlignment="1" applyProtection="1">
      <alignment horizontal="center"/>
      <protection locked="0"/>
    </xf>
    <xf numFmtId="0" fontId="0" fillId="0" borderId="22" xfId="0" applyBorder="1" applyAlignment="1" applyProtection="1">
      <alignment horizontal="center"/>
      <protection locked="0"/>
    </xf>
    <xf numFmtId="0" fontId="24" fillId="10" borderId="0" xfId="0" applyFont="1" applyFill="1" applyAlignment="1" applyProtection="1">
      <alignment horizontal="center"/>
      <protection locked="0"/>
    </xf>
    <xf numFmtId="0" fontId="4" fillId="0" borderId="9" xfId="0" applyFont="1" applyBorder="1" applyAlignment="1" applyProtection="1">
      <alignment horizontal="center"/>
      <protection locked="0"/>
    </xf>
    <xf numFmtId="0" fontId="4" fillId="0" borderId="11" xfId="0" applyFont="1" applyBorder="1" applyAlignment="1" applyProtection="1">
      <alignment horizontal="center"/>
      <protection locked="0"/>
    </xf>
    <xf numFmtId="0" fontId="2" fillId="0" borderId="8" xfId="0" applyFont="1" applyBorder="1" applyAlignment="1">
      <alignment horizontal="center"/>
    </xf>
    <xf numFmtId="0" fontId="2" fillId="0" borderId="16" xfId="0" applyFont="1" applyBorder="1" applyAlignment="1">
      <alignment horizontal="center"/>
    </xf>
    <xf numFmtId="0" fontId="2" fillId="0" borderId="15" xfId="0" applyFont="1" applyBorder="1" applyAlignment="1">
      <alignment horizontal="center"/>
    </xf>
    <xf numFmtId="0" fontId="11" fillId="0" borderId="57" xfId="0" applyFont="1" applyBorder="1" applyAlignment="1">
      <alignment horizontal="left" wrapText="1"/>
    </xf>
    <xf numFmtId="0" fontId="11" fillId="0" borderId="16" xfId="0" applyFont="1" applyBorder="1" applyAlignment="1">
      <alignment horizontal="left" wrapText="1"/>
    </xf>
    <xf numFmtId="0" fontId="11" fillId="0" borderId="31" xfId="0" applyFont="1" applyBorder="1" applyAlignment="1">
      <alignment horizontal="left" wrapText="1"/>
    </xf>
    <xf numFmtId="0" fontId="2" fillId="0" borderId="10" xfId="0" applyFont="1" applyBorder="1" applyAlignment="1">
      <alignment horizontal="center"/>
    </xf>
    <xf numFmtId="0" fontId="2" fillId="2" borderId="69" xfId="0" applyFont="1" applyFill="1" applyBorder="1" applyAlignment="1">
      <alignment horizontal="center"/>
    </xf>
    <xf numFmtId="0" fontId="2" fillId="2" borderId="70" xfId="0" applyFont="1" applyFill="1" applyBorder="1" applyAlignment="1">
      <alignment horizontal="center"/>
    </xf>
    <xf numFmtId="0" fontId="3" fillId="0" borderId="57" xfId="0" applyFont="1" applyFill="1" applyBorder="1" applyAlignment="1">
      <alignment horizontal="left"/>
    </xf>
    <xf numFmtId="0" fontId="3" fillId="0" borderId="31" xfId="0" applyFont="1" applyFill="1" applyBorder="1" applyAlignment="1">
      <alignment horizontal="left"/>
    </xf>
    <xf numFmtId="0" fontId="3" fillId="2" borderId="11" xfId="0" applyFont="1" applyFill="1" applyBorder="1" applyAlignment="1">
      <alignment horizontal="left"/>
    </xf>
    <xf numFmtId="0" fontId="2" fillId="8" borderId="49" xfId="0" applyFont="1" applyFill="1" applyBorder="1" applyAlignment="1" applyProtection="1">
      <alignment horizontal="center"/>
      <protection locked="0"/>
    </xf>
    <xf numFmtId="0" fontId="2" fillId="8" borderId="0" xfId="0" applyFont="1" applyFill="1" applyBorder="1" applyAlignment="1" applyProtection="1">
      <alignment horizontal="center"/>
      <protection locked="0"/>
    </xf>
    <xf numFmtId="0" fontId="2" fillId="2" borderId="21" xfId="0" applyFont="1" applyFill="1" applyBorder="1" applyAlignment="1" applyProtection="1">
      <alignment horizontal="center" wrapText="1"/>
      <protection locked="0"/>
    </xf>
    <xf numFmtId="0" fontId="2" fillId="0" borderId="21" xfId="0" applyFont="1" applyFill="1" applyBorder="1" applyAlignment="1" applyProtection="1">
      <alignment horizontal="center" wrapText="1"/>
      <protection locked="0"/>
    </xf>
    <xf numFmtId="0" fontId="2" fillId="0" borderId="19" xfId="0" applyFont="1" applyFill="1" applyBorder="1" applyAlignment="1" applyProtection="1">
      <alignment horizontal="center" wrapText="1"/>
      <protection locked="0"/>
    </xf>
    <xf numFmtId="0" fontId="3" fillId="20" borderId="57" xfId="0" applyFont="1" applyFill="1" applyBorder="1" applyAlignment="1" applyProtection="1">
      <alignment horizontal="left"/>
      <protection locked="0"/>
    </xf>
    <xf numFmtId="0" fontId="3" fillId="20" borderId="16" xfId="0" applyFont="1" applyFill="1" applyBorder="1" applyAlignment="1" applyProtection="1">
      <alignment horizontal="left"/>
      <protection locked="0"/>
    </xf>
    <xf numFmtId="0" fontId="3" fillId="20" borderId="15" xfId="0" applyFont="1" applyFill="1" applyBorder="1" applyAlignment="1" applyProtection="1">
      <alignment horizontal="left"/>
      <protection locked="0"/>
    </xf>
    <xf numFmtId="0" fontId="14" fillId="0" borderId="38" xfId="0" applyFont="1" applyBorder="1" applyAlignment="1">
      <alignment horizontal="center"/>
    </xf>
    <xf numFmtId="0" fontId="14" fillId="0" borderId="14" xfId="0" applyFont="1" applyBorder="1" applyAlignment="1">
      <alignment horizontal="center"/>
    </xf>
    <xf numFmtId="0" fontId="2" fillId="2" borderId="10" xfId="0" applyFont="1" applyFill="1" applyBorder="1" applyAlignment="1" applyProtection="1">
      <alignment horizontal="center"/>
    </xf>
    <xf numFmtId="0" fontId="2" fillId="2" borderId="11" xfId="0" applyFont="1" applyFill="1" applyBorder="1" applyAlignment="1" applyProtection="1">
      <alignment horizontal="center"/>
    </xf>
    <xf numFmtId="0" fontId="3" fillId="0" borderId="59" xfId="0" applyFont="1" applyBorder="1" applyAlignment="1" applyProtection="1">
      <alignment horizontal="left"/>
      <protection locked="0"/>
    </xf>
    <xf numFmtId="0" fontId="3" fillId="0" borderId="51" xfId="0" applyFont="1" applyBorder="1" applyAlignment="1" applyProtection="1">
      <alignment horizontal="left"/>
      <protection locked="0"/>
    </xf>
    <xf numFmtId="0" fontId="3" fillId="0" borderId="56" xfId="0" applyFont="1" applyBorder="1" applyAlignment="1" applyProtection="1">
      <alignment horizontal="left"/>
      <protection locked="0"/>
    </xf>
    <xf numFmtId="0" fontId="2" fillId="2" borderId="21" xfId="0" applyFont="1" applyFill="1" applyBorder="1" applyAlignment="1" applyProtection="1">
      <alignment horizontal="center"/>
      <protection locked="0"/>
    </xf>
    <xf numFmtId="0" fontId="3" fillId="2" borderId="9" xfId="0" applyFont="1" applyFill="1" applyBorder="1" applyAlignment="1"/>
    <xf numFmtId="0" fontId="3" fillId="2" borderId="10" xfId="0" applyFont="1" applyFill="1" applyBorder="1" applyAlignment="1"/>
    <xf numFmtId="0" fontId="3" fillId="2" borderId="11" xfId="0" applyFont="1" applyFill="1" applyBorder="1" applyAlignment="1"/>
    <xf numFmtId="0" fontId="1" fillId="0" borderId="9" xfId="0" applyFont="1" applyBorder="1" applyAlignment="1" applyProtection="1">
      <alignment horizontal="center"/>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3" fillId="2" borderId="9" xfId="0" applyFont="1" applyFill="1" applyBorder="1" applyAlignment="1" applyProtection="1">
      <alignment horizontal="left"/>
      <protection locked="0"/>
    </xf>
    <xf numFmtId="0" fontId="3" fillId="2" borderId="10" xfId="0" applyFont="1" applyFill="1" applyBorder="1" applyAlignment="1" applyProtection="1">
      <alignment horizontal="left"/>
      <protection locked="0"/>
    </xf>
    <xf numFmtId="0" fontId="3" fillId="2" borderId="11" xfId="0" applyFont="1" applyFill="1" applyBorder="1" applyAlignment="1" applyProtection="1">
      <alignment horizontal="left"/>
      <protection locked="0"/>
    </xf>
    <xf numFmtId="0" fontId="3" fillId="2" borderId="37" xfId="0" applyFont="1" applyFill="1" applyBorder="1" applyAlignment="1" applyProtection="1">
      <alignment horizontal="left"/>
      <protection locked="0"/>
    </xf>
    <xf numFmtId="0" fontId="3" fillId="2" borderId="74" xfId="0" applyFont="1" applyFill="1" applyBorder="1" applyAlignment="1" applyProtection="1">
      <alignment horizontal="left"/>
      <protection locked="0"/>
    </xf>
    <xf numFmtId="0" fontId="3" fillId="2" borderId="12" xfId="0" applyFont="1" applyFill="1" applyBorder="1" applyAlignment="1" applyProtection="1">
      <alignment horizontal="left"/>
      <protection locked="0"/>
    </xf>
    <xf numFmtId="0" fontId="2" fillId="0" borderId="10" xfId="0" applyFont="1" applyBorder="1" applyAlignment="1" applyProtection="1">
      <alignment horizontal="center"/>
      <protection locked="0"/>
    </xf>
    <xf numFmtId="0" fontId="2" fillId="0" borderId="8" xfId="0" applyFont="1" applyBorder="1" applyAlignment="1" applyProtection="1">
      <alignment horizontal="left"/>
      <protection locked="0"/>
    </xf>
    <xf numFmtId="0" fontId="2" fillId="0" borderId="16" xfId="0" applyFont="1" applyBorder="1" applyAlignment="1" applyProtection="1">
      <alignment horizontal="left"/>
      <protection locked="0"/>
    </xf>
    <xf numFmtId="0" fontId="2" fillId="0" borderId="31" xfId="0" applyFont="1" applyBorder="1" applyAlignment="1" applyProtection="1">
      <alignment horizontal="left"/>
      <protection locked="0"/>
    </xf>
    <xf numFmtId="0" fontId="1" fillId="21" borderId="68" xfId="0" applyFont="1" applyFill="1" applyBorder="1" applyAlignment="1" applyProtection="1">
      <alignment horizontal="left" wrapText="1"/>
    </xf>
    <xf numFmtId="0" fontId="0" fillId="21" borderId="47" xfId="0" applyFill="1" applyBorder="1" applyAlignment="1" applyProtection="1">
      <alignment horizontal="left" wrapText="1"/>
    </xf>
    <xf numFmtId="0" fontId="0" fillId="21" borderId="65" xfId="0" applyFill="1" applyBorder="1" applyAlignment="1" applyProtection="1">
      <alignment horizontal="left" wrapText="1"/>
    </xf>
    <xf numFmtId="0" fontId="24" fillId="10" borderId="0" xfId="0" applyFont="1" applyFill="1" applyAlignment="1" applyProtection="1">
      <alignment horizontal="center"/>
    </xf>
    <xf numFmtId="0" fontId="2" fillId="0" borderId="8" xfId="0" applyFont="1" applyBorder="1" applyAlignment="1" applyProtection="1">
      <alignment horizontal="center"/>
      <protection locked="0"/>
    </xf>
    <xf numFmtId="0" fontId="2" fillId="0" borderId="16" xfId="0" applyFont="1" applyBorder="1" applyAlignment="1" applyProtection="1">
      <alignment horizontal="center"/>
      <protection locked="0"/>
    </xf>
    <xf numFmtId="0" fontId="2" fillId="0" borderId="15" xfId="0" applyFont="1" applyBorder="1" applyAlignment="1" applyProtection="1">
      <alignment horizontal="center"/>
      <protection locked="0"/>
    </xf>
    <xf numFmtId="0" fontId="3" fillId="0" borderId="9" xfId="0" applyFont="1" applyBorder="1" applyAlignment="1">
      <alignment horizontal="center"/>
    </xf>
    <xf numFmtId="0" fontId="3" fillId="0" borderId="10" xfId="0" applyFont="1" applyBorder="1" applyAlignment="1">
      <alignment horizontal="center"/>
    </xf>
    <xf numFmtId="0" fontId="3" fillId="2" borderId="9" xfId="0" applyFont="1" applyFill="1" applyBorder="1" applyAlignment="1">
      <alignment horizontal="center"/>
    </xf>
    <xf numFmtId="0" fontId="3" fillId="2" borderId="11" xfId="0" applyFont="1" applyFill="1" applyBorder="1" applyAlignment="1">
      <alignment horizontal="center"/>
    </xf>
    <xf numFmtId="0" fontId="2" fillId="0" borderId="21" xfId="0" applyFont="1" applyBorder="1" applyAlignment="1">
      <alignment horizontal="center" vertical="center"/>
    </xf>
    <xf numFmtId="0" fontId="3" fillId="2" borderId="10" xfId="0" applyFont="1" applyFill="1" applyBorder="1" applyAlignment="1">
      <alignment horizontal="center"/>
    </xf>
    <xf numFmtId="0" fontId="2" fillId="0" borderId="58" xfId="0" applyFont="1" applyFill="1" applyBorder="1" applyAlignment="1">
      <alignment horizontal="center"/>
    </xf>
    <xf numFmtId="0" fontId="2" fillId="0" borderId="32" xfId="0" applyFont="1" applyFill="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10" fillId="0" borderId="21" xfId="0" applyFont="1" applyBorder="1" applyAlignment="1">
      <alignment horizontal="center"/>
    </xf>
    <xf numFmtId="0" fontId="10" fillId="0" borderId="22" xfId="0" applyFont="1" applyBorder="1" applyAlignment="1">
      <alignment horizontal="center"/>
    </xf>
    <xf numFmtId="0" fontId="10" fillId="0" borderId="20" xfId="0" applyFont="1" applyBorder="1" applyAlignment="1">
      <alignment horizontal="center" wrapText="1"/>
    </xf>
    <xf numFmtId="0" fontId="24" fillId="10" borderId="52" xfId="0" applyFont="1" applyFill="1" applyBorder="1" applyAlignment="1" applyProtection="1">
      <alignment horizontal="left"/>
      <protection locked="0"/>
    </xf>
    <xf numFmtId="0" fontId="24" fillId="10" borderId="66" xfId="0" applyFont="1" applyFill="1" applyBorder="1" applyAlignment="1" applyProtection="1">
      <alignment horizontal="left"/>
      <protection locked="0"/>
    </xf>
    <xf numFmtId="0" fontId="2" fillId="0" borderId="22" xfId="0" applyFont="1" applyBorder="1" applyAlignment="1">
      <alignment horizontal="center" wrapText="1"/>
    </xf>
    <xf numFmtId="0" fontId="2" fillId="2" borderId="21" xfId="0" applyFont="1" applyFill="1" applyBorder="1" applyAlignment="1">
      <alignment horizontal="center"/>
    </xf>
    <xf numFmtId="0" fontId="2" fillId="0" borderId="21" xfId="0" applyFont="1" applyBorder="1" applyAlignment="1">
      <alignment horizontal="center" wrapText="1"/>
    </xf>
    <xf numFmtId="0" fontId="2" fillId="0" borderId="22" xfId="0" applyFont="1" applyBorder="1" applyAlignment="1">
      <alignment horizontal="center"/>
    </xf>
    <xf numFmtId="0" fontId="4" fillId="0" borderId="19" xfId="0" applyFont="1" applyBorder="1" applyAlignment="1">
      <alignment horizontal="left"/>
    </xf>
    <xf numFmtId="0" fontId="4" fillId="0" borderId="24" xfId="0" applyFont="1" applyBorder="1" applyAlignment="1">
      <alignment horizontal="left"/>
    </xf>
    <xf numFmtId="0" fontId="4" fillId="0" borderId="23" xfId="0" applyFont="1" applyBorder="1" applyAlignment="1">
      <alignment horizontal="left"/>
    </xf>
    <xf numFmtId="0" fontId="24" fillId="10" borderId="3" xfId="0" applyFont="1" applyFill="1" applyBorder="1" applyAlignment="1" applyProtection="1">
      <alignment horizontal="center"/>
      <protection locked="0"/>
    </xf>
    <xf numFmtId="0" fontId="24" fillId="10" borderId="3" xfId="0" applyFont="1" applyFill="1" applyBorder="1" applyAlignment="1" applyProtection="1">
      <alignment horizontal="left"/>
      <protection locked="0"/>
    </xf>
    <xf numFmtId="0" fontId="3" fillId="2" borderId="10" xfId="0" applyFont="1" applyFill="1" applyBorder="1" applyAlignment="1" applyProtection="1">
      <alignment horizontal="left"/>
    </xf>
    <xf numFmtId="0" fontId="2" fillId="2" borderId="22" xfId="0" applyFont="1" applyFill="1" applyBorder="1" applyAlignment="1">
      <alignment horizontal="center"/>
    </xf>
    <xf numFmtId="0" fontId="4" fillId="0" borderId="10" xfId="0" applyFont="1" applyBorder="1" applyAlignment="1">
      <alignment horizont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0" xfId="0" applyFont="1" applyFill="1" applyBorder="1" applyAlignment="1">
      <alignment horizontal="center"/>
    </xf>
    <xf numFmtId="0" fontId="2" fillId="2" borderId="8" xfId="0" applyFont="1" applyFill="1" applyBorder="1" applyAlignment="1">
      <alignment horizontal="center"/>
    </xf>
    <xf numFmtId="0" fontId="2" fillId="2" borderId="16" xfId="0" applyFont="1" applyFill="1" applyBorder="1" applyAlignment="1">
      <alignment horizontal="center"/>
    </xf>
    <xf numFmtId="0" fontId="2" fillId="2" borderId="15" xfId="0" applyFont="1" applyFill="1" applyBorder="1" applyAlignment="1">
      <alignment horizontal="center"/>
    </xf>
    <xf numFmtId="0" fontId="2" fillId="0" borderId="20" xfId="0" applyFont="1" applyBorder="1" applyAlignment="1">
      <alignment horizontal="center" vertical="center"/>
    </xf>
    <xf numFmtId="0" fontId="2" fillId="9" borderId="58" xfId="0" applyFont="1" applyFill="1" applyBorder="1" applyAlignment="1">
      <alignment horizontal="center"/>
    </xf>
    <xf numFmtId="0" fontId="2" fillId="9" borderId="32" xfId="0" applyFont="1" applyFill="1" applyBorder="1" applyAlignment="1">
      <alignment horizontal="center"/>
    </xf>
    <xf numFmtId="164" fontId="2" fillId="13" borderId="21" xfId="2" applyNumberFormat="1" applyFont="1" applyFill="1" applyBorder="1" applyAlignment="1" applyProtection="1">
      <alignment horizontal="center" vertical="center"/>
      <protection locked="0"/>
    </xf>
    <xf numFmtId="1" fontId="4" fillId="9" borderId="22" xfId="0" applyNumberFormat="1" applyFont="1" applyFill="1" applyBorder="1" applyAlignment="1" applyProtection="1">
      <alignment horizontal="center"/>
    </xf>
    <xf numFmtId="2" fontId="0" fillId="13" borderId="28" xfId="0" applyNumberFormat="1" applyFill="1" applyBorder="1" applyAlignment="1" applyProtection="1">
      <alignment horizontal="center"/>
      <protection locked="0"/>
    </xf>
    <xf numFmtId="2" fontId="4" fillId="13" borderId="21" xfId="2" applyNumberFormat="1" applyFont="1" applyFill="1" applyBorder="1" applyAlignment="1" applyProtection="1">
      <alignment horizontal="center"/>
      <protection locked="0"/>
    </xf>
    <xf numFmtId="10" fontId="4" fillId="13" borderId="27" xfId="2" applyNumberFormat="1" applyFont="1" applyFill="1" applyBorder="1" applyAlignment="1" applyProtection="1">
      <alignment horizontal="center"/>
      <protection locked="0"/>
    </xf>
    <xf numFmtId="9" fontId="4" fillId="9" borderId="28" xfId="2" applyNumberFormat="1" applyFont="1" applyFill="1" applyBorder="1" applyAlignment="1" applyProtection="1">
      <alignment horizontal="center"/>
    </xf>
    <xf numFmtId="10" fontId="4" fillId="13" borderId="22" xfId="2" applyNumberFormat="1" applyFont="1" applyFill="1" applyBorder="1" applyAlignment="1" applyProtection="1">
      <alignment horizontal="center"/>
      <protection locked="0"/>
    </xf>
    <xf numFmtId="168" fontId="4" fillId="9" borderId="22" xfId="2" applyNumberFormat="1" applyFont="1" applyFill="1" applyBorder="1" applyAlignment="1" applyProtection="1">
      <alignment horizontal="center"/>
    </xf>
    <xf numFmtId="168" fontId="0" fillId="13" borderId="21" xfId="2" applyNumberFormat="1" applyFont="1" applyFill="1" applyBorder="1" applyAlignment="1" applyProtection="1">
      <alignment horizontal="center"/>
      <protection locked="0"/>
    </xf>
    <xf numFmtId="1" fontId="4" fillId="4" borderId="22" xfId="2" applyNumberFormat="1" applyFont="1" applyFill="1" applyBorder="1" applyAlignment="1" applyProtection="1">
      <alignment horizontal="center"/>
    </xf>
    <xf numFmtId="2" fontId="4" fillId="9" borderId="21" xfId="2" applyNumberFormat="1" applyFont="1" applyFill="1" applyBorder="1" applyAlignment="1" applyProtection="1">
      <alignment horizontal="center"/>
    </xf>
    <xf numFmtId="10" fontId="22" fillId="15" borderId="21" xfId="0" applyNumberFormat="1" applyFont="1" applyFill="1" applyBorder="1" applyAlignment="1" applyProtection="1">
      <alignment horizontal="center" wrapText="1"/>
      <protection locked="0"/>
    </xf>
    <xf numFmtId="0" fontId="2" fillId="2" borderId="58" xfId="0" applyFont="1" applyFill="1" applyBorder="1" applyAlignment="1" applyProtection="1">
      <alignment wrapText="1"/>
    </xf>
    <xf numFmtId="3" fontId="10" fillId="0" borderId="66" xfId="0" applyNumberFormat="1" applyFont="1" applyFill="1" applyBorder="1" applyAlignment="1" applyProtection="1">
      <alignment horizontal="left"/>
    </xf>
  </cellXfs>
  <cellStyles count="4">
    <cellStyle name="Comma" xfId="1" builtinId="3"/>
    <cellStyle name="Normal" xfId="0" builtinId="0"/>
    <cellStyle name="Normal 2" xfId="3" xr:uid="{00000000-0005-0000-0000-000002000000}"/>
    <cellStyle name="Percent" xfId="2" builtinId="5"/>
  </cellStyles>
  <dxfs count="11">
    <dxf>
      <fill>
        <patternFill>
          <bgColor indexed="11"/>
        </patternFill>
      </fill>
    </dxf>
    <dxf>
      <fill>
        <patternFill>
          <bgColor indexed="22"/>
        </patternFill>
      </fill>
    </dxf>
    <dxf>
      <fill>
        <patternFill>
          <bgColor indexed="11"/>
        </patternFill>
      </fill>
    </dxf>
    <dxf>
      <fill>
        <patternFill>
          <bgColor indexed="11"/>
        </patternFill>
      </fill>
    </dxf>
    <dxf>
      <fill>
        <patternFill>
          <bgColor indexed="22"/>
        </patternFill>
      </fill>
    </dxf>
    <dxf>
      <fill>
        <patternFill>
          <bgColor indexed="11"/>
        </patternFill>
      </fill>
    </dxf>
    <dxf>
      <fill>
        <patternFill>
          <bgColor indexed="11"/>
        </patternFill>
      </fill>
    </dxf>
    <dxf>
      <fill>
        <patternFill>
          <bgColor indexed="11"/>
        </patternFill>
      </fill>
    </dxf>
    <dxf>
      <fill>
        <patternFill>
          <bgColor indexed="22"/>
        </patternFill>
      </fill>
    </dxf>
    <dxf>
      <fill>
        <patternFill>
          <bgColor indexed="11"/>
        </patternFill>
      </fill>
    </dxf>
    <dxf>
      <font>
        <b/>
        <i val="0"/>
        <color rgb="FFFF0000"/>
      </font>
    </dxf>
  </dxfs>
  <tableStyles count="0" defaultTableStyle="TableStyleMedium9" defaultPivotStyle="PivotStyleLight16"/>
  <colors>
    <mruColors>
      <color rgb="FF00B0EE"/>
      <color rgb="FF66FF33"/>
      <color rgb="FFFFFF99"/>
      <color rgb="FF00FFFF"/>
      <color rgb="FFC0C0C0"/>
      <color rgb="FF33CCCC"/>
      <color rgb="FF24D8DC"/>
      <color rgb="FF1F91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12.emf"/><Relationship Id="rId7" Type="http://schemas.openxmlformats.org/officeDocument/2006/relationships/image" Target="../media/image8.emf"/><Relationship Id="rId2" Type="http://schemas.openxmlformats.org/officeDocument/2006/relationships/image" Target="../media/image13.emf"/><Relationship Id="rId1" Type="http://schemas.openxmlformats.org/officeDocument/2006/relationships/image" Target="../media/image14.emf"/><Relationship Id="rId6" Type="http://schemas.openxmlformats.org/officeDocument/2006/relationships/image" Target="../media/image9.emf"/><Relationship Id="rId5" Type="http://schemas.openxmlformats.org/officeDocument/2006/relationships/image" Target="../media/image10.emf"/><Relationship Id="rId4" Type="http://schemas.openxmlformats.org/officeDocument/2006/relationships/image" Target="../media/image11.emf"/><Relationship Id="rId9"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21.emf"/><Relationship Id="rId7" Type="http://schemas.openxmlformats.org/officeDocument/2006/relationships/image" Target="../media/image17.emf"/><Relationship Id="rId2" Type="http://schemas.openxmlformats.org/officeDocument/2006/relationships/image" Target="../media/image22.emf"/><Relationship Id="rId1" Type="http://schemas.openxmlformats.org/officeDocument/2006/relationships/image" Target="../media/image23.emf"/><Relationship Id="rId6" Type="http://schemas.openxmlformats.org/officeDocument/2006/relationships/image" Target="../media/image18.emf"/><Relationship Id="rId5" Type="http://schemas.openxmlformats.org/officeDocument/2006/relationships/image" Target="../media/image19.emf"/><Relationship Id="rId10" Type="http://schemas.openxmlformats.org/officeDocument/2006/relationships/image" Target="../media/image15.emf"/><Relationship Id="rId4" Type="http://schemas.openxmlformats.org/officeDocument/2006/relationships/image" Target="../media/image20.emf"/><Relationship Id="rId9" Type="http://schemas.openxmlformats.org/officeDocument/2006/relationships/image" Target="../media/image24.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30.emf"/><Relationship Id="rId18" Type="http://schemas.openxmlformats.org/officeDocument/2006/relationships/image" Target="../media/image25.emf"/><Relationship Id="rId3" Type="http://schemas.openxmlformats.org/officeDocument/2006/relationships/image" Target="../media/image40.emf"/><Relationship Id="rId7" Type="http://schemas.openxmlformats.org/officeDocument/2006/relationships/image" Target="../media/image36.emf"/><Relationship Id="rId12" Type="http://schemas.openxmlformats.org/officeDocument/2006/relationships/image" Target="../media/image31.emf"/><Relationship Id="rId17" Type="http://schemas.openxmlformats.org/officeDocument/2006/relationships/image" Target="../media/image26.emf"/><Relationship Id="rId2" Type="http://schemas.openxmlformats.org/officeDocument/2006/relationships/image" Target="../media/image41.emf"/><Relationship Id="rId16" Type="http://schemas.openxmlformats.org/officeDocument/2006/relationships/image" Target="../media/image27.emf"/><Relationship Id="rId1" Type="http://schemas.openxmlformats.org/officeDocument/2006/relationships/image" Target="../media/image42.emf"/><Relationship Id="rId6" Type="http://schemas.openxmlformats.org/officeDocument/2006/relationships/image" Target="../media/image37.emf"/><Relationship Id="rId11" Type="http://schemas.openxmlformats.org/officeDocument/2006/relationships/image" Target="../media/image32.emf"/><Relationship Id="rId5" Type="http://schemas.openxmlformats.org/officeDocument/2006/relationships/image" Target="../media/image38.emf"/><Relationship Id="rId15" Type="http://schemas.openxmlformats.org/officeDocument/2006/relationships/image" Target="../media/image28.emf"/><Relationship Id="rId10" Type="http://schemas.openxmlformats.org/officeDocument/2006/relationships/image" Target="../media/image33.emf"/><Relationship Id="rId4" Type="http://schemas.openxmlformats.org/officeDocument/2006/relationships/image" Target="../media/image39.emf"/><Relationship Id="rId9" Type="http://schemas.openxmlformats.org/officeDocument/2006/relationships/image" Target="../media/image34.emf"/><Relationship Id="rId14"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4.emf"/><Relationship Id="rId6" Type="http://schemas.openxmlformats.org/officeDocument/2006/relationships/image" Target="../media/image49.emf"/><Relationship Id="rId5" Type="http://schemas.openxmlformats.org/officeDocument/2006/relationships/image" Target="../media/image48.emf"/><Relationship Id="rId4" Type="http://schemas.openxmlformats.org/officeDocument/2006/relationships/image" Target="../media/image47.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57.emf"/><Relationship Id="rId13" Type="http://schemas.openxmlformats.org/officeDocument/2006/relationships/image" Target="../media/image62.emf"/><Relationship Id="rId3" Type="http://schemas.openxmlformats.org/officeDocument/2006/relationships/image" Target="../media/image52.emf"/><Relationship Id="rId7" Type="http://schemas.openxmlformats.org/officeDocument/2006/relationships/image" Target="../media/image56.emf"/><Relationship Id="rId12" Type="http://schemas.openxmlformats.org/officeDocument/2006/relationships/image" Target="../media/image61.emf"/><Relationship Id="rId2" Type="http://schemas.openxmlformats.org/officeDocument/2006/relationships/image" Target="../media/image51.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5" Type="http://schemas.openxmlformats.org/officeDocument/2006/relationships/image" Target="../media/image54.emf"/><Relationship Id="rId10" Type="http://schemas.openxmlformats.org/officeDocument/2006/relationships/image" Target="../media/image59.emf"/><Relationship Id="rId4" Type="http://schemas.openxmlformats.org/officeDocument/2006/relationships/image" Target="../media/image53.emf"/><Relationship Id="rId9" Type="http://schemas.openxmlformats.org/officeDocument/2006/relationships/image" Target="../media/image58.emf"/></Relationships>
</file>

<file path=xl/drawings/drawing1.xml><?xml version="1.0" encoding="utf-8"?>
<xdr:wsDr xmlns:xdr="http://schemas.openxmlformats.org/drawingml/2006/spreadsheetDrawing" xmlns:a="http://schemas.openxmlformats.org/drawingml/2006/main">
  <xdr:twoCellAnchor>
    <xdr:from>
      <xdr:col>0</xdr:col>
      <xdr:colOff>57150</xdr:colOff>
      <xdr:row>8</xdr:row>
      <xdr:rowOff>0</xdr:rowOff>
    </xdr:from>
    <xdr:to>
      <xdr:col>14</xdr:col>
      <xdr:colOff>116416</xdr:colOff>
      <xdr:row>37</xdr:row>
      <xdr:rowOff>63499</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57150" y="1238250"/>
          <a:ext cx="8652933" cy="4667249"/>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US" sz="1100"/>
        </a:p>
      </xdr:txBody>
    </xdr:sp>
    <xdr:clientData/>
  </xdr:twoCellAnchor>
  <xdr:twoCellAnchor>
    <xdr:from>
      <xdr:col>0</xdr:col>
      <xdr:colOff>74083</xdr:colOff>
      <xdr:row>10</xdr:row>
      <xdr:rowOff>52917</xdr:rowOff>
    </xdr:from>
    <xdr:to>
      <xdr:col>14</xdr:col>
      <xdr:colOff>158750</xdr:colOff>
      <xdr:row>37</xdr:row>
      <xdr:rowOff>148167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4083" y="1608667"/>
          <a:ext cx="8678334" cy="438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spcAft>
              <a:spcPts val="600"/>
            </a:spcAft>
          </a:pPr>
          <a:r>
            <a:rPr lang="en-US" sz="1100">
              <a:solidFill>
                <a:schemeClr val="tx2">
                  <a:lumMod val="75000"/>
                </a:schemeClr>
              </a:solidFill>
              <a:latin typeface="+mn-lt"/>
              <a:ea typeface="+mn-ea"/>
              <a:cs typeface="+mn-cs"/>
            </a:rPr>
            <a:t>The Watershed Treatment Model (WTM) is a spreadsheet-based approach that quantifies pollutant loads, and incorporates the full suite of watershed treatment options.     The WTM captures a range of pollutants, and estimates annual runoff volume, as well as pollutant loads for Total Nitrogen, Total Phosphorus, Total Suspended Solids, and Fecal Coliform.</a:t>
          </a:r>
          <a:r>
            <a:rPr lang="en-US" sz="1100" baseline="0">
              <a:solidFill>
                <a:schemeClr val="tx2">
                  <a:lumMod val="75000"/>
                </a:schemeClr>
              </a:solidFill>
              <a:latin typeface="+mn-lt"/>
              <a:ea typeface="+mn-ea"/>
              <a:cs typeface="+mn-cs"/>
            </a:rPr>
            <a:t>  The WTM is designed for rapid watershed analysis, and incorporates a range of treatment options, including both structural and non-structural practices.  </a:t>
          </a:r>
        </a:p>
        <a:p>
          <a:pPr>
            <a:spcAft>
              <a:spcPts val="600"/>
            </a:spcAft>
          </a:pPr>
          <a:r>
            <a:rPr lang="en-US" sz="1100" baseline="0">
              <a:solidFill>
                <a:schemeClr val="tx2">
                  <a:lumMod val="75000"/>
                </a:schemeClr>
              </a:solidFill>
              <a:latin typeface="+mn-lt"/>
              <a:ea typeface="+mn-ea"/>
              <a:cs typeface="+mn-cs"/>
            </a:rPr>
            <a:t>Each worksheet of this model serves a specific function, as outlined to the right, and contains guidance for how to enter data.  While some of the sheets are hidden, and need to be revealed using buttons to the right, others are visible by default.</a:t>
          </a:r>
          <a:endParaRPr lang="en-US" sz="1100">
            <a:solidFill>
              <a:schemeClr val="tx2">
                <a:lumMod val="75000"/>
              </a:schemeClr>
            </a:solidFill>
            <a:latin typeface="+mn-lt"/>
            <a:ea typeface="+mn-ea"/>
            <a:cs typeface="+mn-cs"/>
          </a:endParaRPr>
        </a:p>
        <a:p>
          <a:r>
            <a:rPr lang="en-US" sz="1100">
              <a:solidFill>
                <a:schemeClr val="tx2">
                  <a:lumMod val="75000"/>
                </a:schemeClr>
              </a:solidFill>
              <a:latin typeface="+mn-lt"/>
              <a:ea typeface="+mn-ea"/>
              <a:cs typeface="+mn-cs"/>
            </a:rPr>
            <a:t> </a:t>
          </a:r>
          <a:r>
            <a:rPr lang="en-US" sz="1100" b="1" i="1">
              <a:solidFill>
                <a:schemeClr val="tx2">
                  <a:lumMod val="75000"/>
                </a:schemeClr>
              </a:solidFill>
              <a:latin typeface="+mn-lt"/>
              <a:ea typeface="+mn-ea"/>
              <a:cs typeface="+mn-cs"/>
            </a:rPr>
            <a:t>Pollutant Sources</a:t>
          </a:r>
          <a:endParaRPr lang="en-US" sz="1100" b="1">
            <a:solidFill>
              <a:schemeClr val="tx2">
                <a:lumMod val="75000"/>
              </a:schemeClr>
            </a:solidFill>
            <a:latin typeface="+mn-lt"/>
            <a:ea typeface="+mn-ea"/>
            <a:cs typeface="+mn-cs"/>
          </a:endParaRPr>
        </a:p>
        <a:p>
          <a:pPr>
            <a:spcAft>
              <a:spcPts val="600"/>
            </a:spcAft>
          </a:pPr>
          <a:r>
            <a:rPr lang="en-US" sz="1100">
              <a:solidFill>
                <a:schemeClr val="tx2">
                  <a:lumMod val="75000"/>
                </a:schemeClr>
              </a:solidFill>
              <a:latin typeface="+mn-lt"/>
              <a:ea typeface="+mn-ea"/>
              <a:cs typeface="+mn-cs"/>
            </a:rPr>
            <a:t>Pollutant sources include</a:t>
          </a:r>
          <a:r>
            <a:rPr lang="en-US" sz="1100" baseline="0">
              <a:solidFill>
                <a:schemeClr val="tx2">
                  <a:lumMod val="75000"/>
                </a:schemeClr>
              </a:solidFill>
              <a:latin typeface="+mn-lt"/>
              <a:ea typeface="+mn-ea"/>
              <a:cs typeface="+mn-cs"/>
            </a:rPr>
            <a:t> both "Primary Sources," which include land cover types that generate stormwater runoff and "Secondary Sources," which include pollutant sources ranging from Sanitary Sewer Overflows (SSOs) to urban stream channel erosion. Go to the "Sources" tab to enter data quantifying these pollutant sources.</a:t>
          </a:r>
          <a:endParaRPr lang="en-US" sz="1100">
            <a:solidFill>
              <a:schemeClr val="tx2">
                <a:lumMod val="75000"/>
              </a:schemeClr>
            </a:solidFill>
            <a:latin typeface="+mn-lt"/>
            <a:ea typeface="+mn-ea"/>
            <a:cs typeface="+mn-cs"/>
          </a:endParaRPr>
        </a:p>
        <a:p>
          <a:r>
            <a:rPr lang="en-US" sz="1100">
              <a:solidFill>
                <a:schemeClr val="tx2">
                  <a:lumMod val="75000"/>
                </a:schemeClr>
              </a:solidFill>
              <a:latin typeface="+mn-lt"/>
              <a:ea typeface="+mn-ea"/>
              <a:cs typeface="+mn-cs"/>
            </a:rPr>
            <a:t> </a:t>
          </a:r>
          <a:r>
            <a:rPr lang="en-US" sz="1100" b="1" i="1">
              <a:solidFill>
                <a:schemeClr val="tx2">
                  <a:lumMod val="75000"/>
                </a:schemeClr>
              </a:solidFill>
              <a:latin typeface="+mn-lt"/>
              <a:ea typeface="+mn-ea"/>
              <a:cs typeface="+mn-cs"/>
            </a:rPr>
            <a:t>Treatment</a:t>
          </a:r>
          <a:r>
            <a:rPr lang="en-US" sz="1100" b="1" i="1" baseline="0">
              <a:solidFill>
                <a:schemeClr val="tx2">
                  <a:lumMod val="75000"/>
                </a:schemeClr>
              </a:solidFill>
              <a:latin typeface="+mn-lt"/>
              <a:ea typeface="+mn-ea"/>
              <a:cs typeface="+mn-cs"/>
            </a:rPr>
            <a:t> Practices.</a:t>
          </a:r>
          <a:endParaRPr lang="en-US" sz="1100" b="1">
            <a:solidFill>
              <a:schemeClr val="tx2">
                <a:lumMod val="75000"/>
              </a:schemeClr>
            </a:solidFill>
            <a:latin typeface="+mn-lt"/>
            <a:ea typeface="+mn-ea"/>
            <a:cs typeface="+mn-cs"/>
          </a:endParaRPr>
        </a:p>
        <a:p>
          <a:pPr>
            <a:spcAft>
              <a:spcPts val="600"/>
            </a:spcAft>
          </a:pPr>
          <a:r>
            <a:rPr lang="en-US" sz="1100">
              <a:solidFill>
                <a:schemeClr val="tx2">
                  <a:lumMod val="75000"/>
                </a:schemeClr>
              </a:solidFill>
              <a:latin typeface="+mn-lt"/>
              <a:ea typeface="+mn-ea"/>
              <a:cs typeface="+mn-cs"/>
            </a:rPr>
            <a:t>The WTM estimates the pollutant load reductions from both </a:t>
          </a:r>
          <a:r>
            <a:rPr lang="en-US" sz="1100" i="1">
              <a:solidFill>
                <a:schemeClr val="tx2">
                  <a:lumMod val="75000"/>
                </a:schemeClr>
              </a:solidFill>
              <a:latin typeface="+mn-lt"/>
              <a:ea typeface="+mn-ea"/>
              <a:cs typeface="+mn-cs"/>
            </a:rPr>
            <a:t>structural </a:t>
          </a:r>
          <a:r>
            <a:rPr lang="en-US" sz="1100">
              <a:solidFill>
                <a:schemeClr val="tx2">
                  <a:lumMod val="75000"/>
                </a:schemeClr>
              </a:solidFill>
              <a:latin typeface="+mn-lt"/>
              <a:ea typeface="+mn-ea"/>
              <a:cs typeface="+mn-cs"/>
            </a:rPr>
            <a:t>practices such as stormwater ponds and filters, and </a:t>
          </a:r>
          <a:r>
            <a:rPr lang="en-US" sz="1100" i="1">
              <a:solidFill>
                <a:schemeClr val="tx2">
                  <a:lumMod val="75000"/>
                </a:schemeClr>
              </a:solidFill>
              <a:latin typeface="+mn-lt"/>
              <a:ea typeface="+mn-ea"/>
              <a:cs typeface="+mn-cs"/>
            </a:rPr>
            <a:t>programmatic</a:t>
          </a:r>
          <a:r>
            <a:rPr lang="en-US" sz="1100">
              <a:solidFill>
                <a:schemeClr val="tx2">
                  <a:lumMod val="75000"/>
                </a:schemeClr>
              </a:solidFill>
              <a:latin typeface="+mn-lt"/>
              <a:ea typeface="+mn-ea"/>
              <a:cs typeface="+mn-cs"/>
            </a:rPr>
            <a:t> practices such as turf management education programs.  The</a:t>
          </a:r>
          <a:r>
            <a:rPr lang="en-US" sz="1100" baseline="0">
              <a:solidFill>
                <a:schemeClr val="tx2">
                  <a:lumMod val="75000"/>
                </a:schemeClr>
              </a:solidFill>
              <a:latin typeface="+mn-lt"/>
              <a:ea typeface="+mn-ea"/>
              <a:cs typeface="+mn-cs"/>
            </a:rPr>
            <a:t> WTM</a:t>
          </a:r>
          <a:r>
            <a:rPr lang="en-US" sz="1100">
              <a:solidFill>
                <a:schemeClr val="tx2">
                  <a:lumMod val="75000"/>
                </a:schemeClr>
              </a:solidFill>
              <a:latin typeface="+mn-lt"/>
              <a:ea typeface="+mn-ea"/>
              <a:cs typeface="+mn-cs"/>
            </a:rPr>
            <a:t> accounts for factors such as long term maintenance and imperfect application, which may result in less than optimal practice performance using</a:t>
          </a:r>
          <a:r>
            <a:rPr lang="en-US" sz="1100" baseline="0">
              <a:solidFill>
                <a:schemeClr val="tx2">
                  <a:lumMod val="75000"/>
                </a:schemeClr>
              </a:solidFill>
              <a:latin typeface="+mn-lt"/>
              <a:ea typeface="+mn-ea"/>
              <a:cs typeface="+mn-cs"/>
            </a:rPr>
            <a:t> "Discount Factors"</a:t>
          </a:r>
          <a:r>
            <a:rPr lang="en-US" sz="1100">
              <a:solidFill>
                <a:schemeClr val="tx2">
                  <a:lumMod val="75000"/>
                </a:schemeClr>
              </a:solidFill>
              <a:latin typeface="+mn-lt"/>
              <a:ea typeface="+mn-ea"/>
              <a:cs typeface="+mn-cs"/>
            </a:rPr>
            <a:t>.  Enter</a:t>
          </a:r>
          <a:r>
            <a:rPr lang="en-US" sz="1100" baseline="0">
              <a:solidFill>
                <a:schemeClr val="tx2">
                  <a:lumMod val="75000"/>
                </a:schemeClr>
              </a:solidFill>
              <a:latin typeface="+mn-lt"/>
              <a:ea typeface="+mn-ea"/>
              <a:cs typeface="+mn-cs"/>
            </a:rPr>
            <a:t> data for current conditions and practices to be implemented in the future on the "Existing Practices" and "Future Practices" tabs, respectively.</a:t>
          </a:r>
          <a:endParaRPr lang="en-US" sz="1100">
            <a:solidFill>
              <a:schemeClr val="tx2">
                <a:lumMod val="75000"/>
              </a:schemeClr>
            </a:solidFill>
            <a:latin typeface="+mn-lt"/>
            <a:ea typeface="+mn-ea"/>
            <a:cs typeface="+mn-cs"/>
          </a:endParaRPr>
        </a:p>
        <a:p>
          <a:r>
            <a:rPr lang="en-US" sz="1100">
              <a:solidFill>
                <a:schemeClr val="tx2">
                  <a:lumMod val="75000"/>
                </a:schemeClr>
              </a:solidFill>
              <a:latin typeface="+mn-lt"/>
              <a:ea typeface="+mn-ea"/>
              <a:cs typeface="+mn-cs"/>
            </a:rPr>
            <a:t> </a:t>
          </a:r>
          <a:r>
            <a:rPr lang="en-US" sz="1100" b="1" i="1">
              <a:solidFill>
                <a:schemeClr val="tx2">
                  <a:lumMod val="75000"/>
                </a:schemeClr>
              </a:solidFill>
              <a:latin typeface="+mn-lt"/>
              <a:ea typeface="+mn-ea"/>
              <a:cs typeface="+mn-cs"/>
            </a:rPr>
            <a:t>Accounting</a:t>
          </a:r>
          <a:r>
            <a:rPr lang="en-US" sz="1100" b="1" i="1" baseline="0">
              <a:solidFill>
                <a:schemeClr val="tx2">
                  <a:lumMod val="75000"/>
                </a:schemeClr>
              </a:solidFill>
              <a:latin typeface="+mn-lt"/>
              <a:ea typeface="+mn-ea"/>
              <a:cs typeface="+mn-cs"/>
            </a:rPr>
            <a:t> For Growth</a:t>
          </a:r>
          <a:endParaRPr lang="en-US" sz="1100" b="1">
            <a:solidFill>
              <a:schemeClr val="tx2">
                <a:lumMod val="75000"/>
              </a:schemeClr>
            </a:solidFill>
            <a:latin typeface="+mn-lt"/>
            <a:ea typeface="+mn-ea"/>
            <a:cs typeface="+mn-cs"/>
          </a:endParaRPr>
        </a:p>
        <a:p>
          <a:pPr>
            <a:spcAft>
              <a:spcPts val="600"/>
            </a:spcAft>
          </a:pPr>
          <a:r>
            <a:rPr lang="en-US" sz="1100">
              <a:solidFill>
                <a:schemeClr val="tx2">
                  <a:lumMod val="75000"/>
                </a:schemeClr>
              </a:solidFill>
              <a:latin typeface="+mn-lt"/>
              <a:ea typeface="+mn-ea"/>
              <a:cs typeface="+mn-cs"/>
            </a:rPr>
            <a:t>On</a:t>
          </a:r>
          <a:r>
            <a:rPr lang="en-US" sz="1100" baseline="0">
              <a:solidFill>
                <a:schemeClr val="tx2">
                  <a:lumMod val="75000"/>
                </a:schemeClr>
              </a:solidFill>
              <a:latin typeface="+mn-lt"/>
              <a:ea typeface="+mn-ea"/>
              <a:cs typeface="+mn-cs"/>
            </a:rPr>
            <a:t> the "New Development" tab, account for future growth in the watershed.</a:t>
          </a:r>
          <a:endParaRPr lang="en-US" sz="1100">
            <a:solidFill>
              <a:schemeClr val="tx2">
                <a:lumMod val="75000"/>
              </a:schemeClr>
            </a:solidFill>
            <a:latin typeface="+mn-lt"/>
            <a:ea typeface="+mn-ea"/>
            <a:cs typeface="+mn-cs"/>
          </a:endParaRPr>
        </a:p>
        <a:p>
          <a:r>
            <a:rPr lang="en-US" sz="1100" b="1" i="1">
              <a:solidFill>
                <a:schemeClr val="tx2">
                  <a:lumMod val="75000"/>
                </a:schemeClr>
              </a:solidFill>
              <a:latin typeface="+mn-lt"/>
              <a:ea typeface="+mn-ea"/>
              <a:cs typeface="+mn-cs"/>
            </a:rPr>
            <a:t>Othe</a:t>
          </a:r>
          <a:r>
            <a:rPr lang="en-US" sz="1100" b="1" i="1" baseline="0">
              <a:solidFill>
                <a:schemeClr val="tx2">
                  <a:lumMod val="75000"/>
                </a:schemeClr>
              </a:solidFill>
              <a:latin typeface="+mn-lt"/>
              <a:ea typeface="+mn-ea"/>
              <a:cs typeface="+mn-cs"/>
            </a:rPr>
            <a:t>r Model Versions and Documentation</a:t>
          </a:r>
          <a:endParaRPr lang="en-US" sz="1100" b="1" i="1">
            <a:solidFill>
              <a:schemeClr val="tx2">
                <a:lumMod val="75000"/>
              </a:schemeClr>
            </a:solidFill>
            <a:latin typeface="+mn-lt"/>
            <a:ea typeface="+mn-ea"/>
            <a:cs typeface="+mn-cs"/>
          </a:endParaRPr>
        </a:p>
        <a:p>
          <a:r>
            <a:rPr lang="en-US" sz="1100">
              <a:solidFill>
                <a:schemeClr val="tx2">
                  <a:lumMod val="75000"/>
                </a:schemeClr>
              </a:solidFill>
              <a:latin typeface="+mn-lt"/>
              <a:ea typeface="+mn-ea"/>
              <a:cs typeface="+mn-cs"/>
            </a:rPr>
            <a:t>Documentation</a:t>
          </a:r>
          <a:r>
            <a:rPr lang="en-US" sz="1100" baseline="0">
              <a:solidFill>
                <a:schemeClr val="tx2">
                  <a:lumMod val="75000"/>
                </a:schemeClr>
              </a:solidFill>
              <a:latin typeface="+mn-lt"/>
              <a:ea typeface="+mn-ea"/>
              <a:cs typeface="+mn-cs"/>
            </a:rPr>
            <a:t> of all model assumptions, as well as some additional data sources, are summarized in the WTM Model Documentation</a:t>
          </a:r>
        </a:p>
        <a:p>
          <a:endParaRPr lang="en-US" sz="1100" b="1" i="1" baseline="0">
            <a:solidFill>
              <a:schemeClr val="tx2">
                <a:lumMod val="75000"/>
              </a:schemeClr>
            </a:solidFill>
            <a:latin typeface="+mn-lt"/>
            <a:ea typeface="+mn-ea"/>
            <a:cs typeface="+mn-cs"/>
          </a:endParaRPr>
        </a:p>
        <a:p>
          <a:r>
            <a:rPr lang="en-US" sz="1100">
              <a:solidFill>
                <a:schemeClr val="tx2">
                  <a:lumMod val="75000"/>
                </a:schemeClr>
              </a:solidFill>
              <a:latin typeface="+mn-lt"/>
              <a:ea typeface="+mn-ea"/>
              <a:cs typeface="+mn-cs"/>
            </a:rPr>
            <a:t>In addition</a:t>
          </a:r>
          <a:r>
            <a:rPr lang="en-US" sz="1100" baseline="0">
              <a:solidFill>
                <a:schemeClr val="tx2">
                  <a:lumMod val="75000"/>
                </a:schemeClr>
              </a:solidFill>
              <a:latin typeface="+mn-lt"/>
              <a:ea typeface="+mn-ea"/>
              <a:cs typeface="+mn-cs"/>
            </a:rPr>
            <a:t> to this version of the WTM, the "WTM-Custom" version is also available.  While the calculations are the same, the "WTM-Custom" version allows the user to customize the tool to a greater extent, but is not as user friendly as this edition.</a:t>
          </a:r>
          <a:endParaRPr lang="en-US" sz="1100">
            <a:solidFill>
              <a:srgbClr val="FF0000"/>
            </a:solidFill>
            <a:latin typeface="+mn-lt"/>
            <a:ea typeface="+mn-ea"/>
            <a:cs typeface="+mn-cs"/>
          </a:endParaRPr>
        </a:p>
      </xdr:txBody>
    </xdr:sp>
    <xdr:clientData/>
  </xdr:twoCellAnchor>
  <xdr:twoCellAnchor editAs="oneCell">
    <xdr:from>
      <xdr:col>0</xdr:col>
      <xdr:colOff>57148</xdr:colOff>
      <xdr:row>0</xdr:row>
      <xdr:rowOff>0</xdr:rowOff>
    </xdr:from>
    <xdr:to>
      <xdr:col>14</xdr:col>
      <xdr:colOff>137582</xdr:colOff>
      <xdr:row>8</xdr:row>
      <xdr:rowOff>2700</xdr:rowOff>
    </xdr:to>
    <xdr:pic>
      <xdr:nvPicPr>
        <xdr:cNvPr id="7171" name="Picture 3">
          <a:extLst>
            <a:ext uri="{FF2B5EF4-FFF2-40B4-BE49-F238E27FC236}">
              <a16:creationId xmlns:a16="http://schemas.microsoft.com/office/drawing/2014/main" id="{00000000-0008-0000-0000-0000031C0000}"/>
            </a:ext>
          </a:extLst>
        </xdr:cNvPr>
        <xdr:cNvPicPr>
          <a:picLocks noChangeArrowheads="1"/>
        </xdr:cNvPicPr>
      </xdr:nvPicPr>
      <xdr:blipFill>
        <a:blip xmlns:r="http://schemas.openxmlformats.org/officeDocument/2006/relationships" r:embed="rId1" cstate="print"/>
        <a:srcRect/>
        <a:stretch>
          <a:fillRect/>
        </a:stretch>
      </xdr:blipFill>
      <xdr:spPr bwMode="auto">
        <a:xfrm>
          <a:off x="57148" y="0"/>
          <a:ext cx="8674101" cy="1240950"/>
        </a:xfrm>
        <a:prstGeom prst="rect">
          <a:avLst/>
        </a:prstGeom>
        <a:noFill/>
        <a:ln w="1">
          <a:noFill/>
          <a:miter lim="800000"/>
          <a:headEnd/>
          <a:tailEnd type="none" w="med" len="med"/>
        </a:ln>
        <a:effectLst/>
      </xdr:spPr>
    </xdr:pic>
    <xdr:clientData/>
  </xdr:twoCellAnchor>
  <xdr:twoCellAnchor>
    <xdr:from>
      <xdr:col>0</xdr:col>
      <xdr:colOff>386290</xdr:colOff>
      <xdr:row>7</xdr:row>
      <xdr:rowOff>116418</xdr:rowOff>
    </xdr:from>
    <xdr:to>
      <xdr:col>14</xdr:col>
      <xdr:colOff>158748</xdr:colOff>
      <xdr:row>10</xdr:row>
      <xdr:rowOff>42333</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86290" y="1227668"/>
          <a:ext cx="8366125" cy="3704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1">
              <a:solidFill>
                <a:schemeClr val="tx2"/>
              </a:solidFill>
            </a:rPr>
            <a:t>Watershed Treatment</a:t>
          </a:r>
          <a:r>
            <a:rPr lang="en-US" sz="2000" b="1" baseline="0">
              <a:solidFill>
                <a:schemeClr val="tx2"/>
              </a:solidFill>
            </a:rPr>
            <a:t> Model (</a:t>
          </a:r>
          <a:r>
            <a:rPr lang="en-US" sz="2000" b="1">
              <a:solidFill>
                <a:schemeClr val="tx2"/>
              </a:solidFill>
            </a:rPr>
            <a:t>WTM)</a:t>
          </a:r>
          <a:r>
            <a:rPr lang="en-US" sz="2000" b="1" baseline="0">
              <a:solidFill>
                <a:schemeClr val="tx2"/>
              </a:solidFill>
            </a:rPr>
            <a:t> - 2013 Off the Shelf Edition</a:t>
          </a:r>
          <a:endParaRPr lang="en-US" sz="2000" b="1">
            <a:solidFill>
              <a:schemeClr val="tx2"/>
            </a:solidFill>
          </a:endParaRPr>
        </a:p>
      </xdr:txBody>
    </xdr:sp>
    <xdr:clientData/>
  </xdr:twoCellAnchor>
  <xdr:twoCellAnchor>
    <xdr:from>
      <xdr:col>14</xdr:col>
      <xdr:colOff>148166</xdr:colOff>
      <xdr:row>0</xdr:row>
      <xdr:rowOff>10583</xdr:rowOff>
    </xdr:from>
    <xdr:to>
      <xdr:col>20</xdr:col>
      <xdr:colOff>42333</xdr:colOff>
      <xdr:row>41</xdr:row>
      <xdr:rowOff>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741833" y="10583"/>
          <a:ext cx="3577167" cy="6466417"/>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200">
            <a:solidFill>
              <a:schemeClr val="tx2">
                <a:lumMod val="75000"/>
              </a:schemeClr>
            </a:solidFill>
            <a:latin typeface="+mn-lt"/>
            <a:ea typeface="+mn-ea"/>
            <a:cs typeface="+mn-cs"/>
          </a:endParaRPr>
        </a:p>
        <a:p>
          <a:r>
            <a:rPr lang="en-US" sz="1400" b="1" i="0">
              <a:solidFill>
                <a:schemeClr val="tx2">
                  <a:lumMod val="75000"/>
                </a:schemeClr>
              </a:solidFill>
              <a:latin typeface="+mn-lt"/>
              <a:ea typeface="+mn-ea"/>
              <a:cs typeface="+mn-cs"/>
            </a:rPr>
            <a:t>Worksheets</a:t>
          </a:r>
        </a:p>
        <a:p>
          <a:pPr algn="ctr"/>
          <a:r>
            <a:rPr lang="en-US" sz="1200" b="1" i="1">
              <a:solidFill>
                <a:schemeClr val="tx2">
                  <a:lumMod val="75000"/>
                </a:schemeClr>
              </a:solidFill>
              <a:latin typeface="+mn-lt"/>
              <a:ea typeface="+mn-ea"/>
              <a:cs typeface="+mn-cs"/>
            </a:rPr>
            <a:t>Visible Worksheets</a:t>
          </a:r>
        </a:p>
        <a:p>
          <a:r>
            <a:rPr lang="en-US" sz="1200" b="1" i="1">
              <a:solidFill>
                <a:schemeClr val="tx2">
                  <a:lumMod val="75000"/>
                </a:schemeClr>
              </a:solidFill>
              <a:latin typeface="+mn-lt"/>
              <a:ea typeface="+mn-ea"/>
              <a:cs typeface="+mn-cs"/>
            </a:rPr>
            <a:t>Sources</a:t>
          </a:r>
        </a:p>
        <a:p>
          <a:r>
            <a:rPr lang="en-US" sz="1200" b="0" i="1">
              <a:solidFill>
                <a:schemeClr val="tx2">
                  <a:lumMod val="75000"/>
                </a:schemeClr>
              </a:solidFill>
              <a:latin typeface="+mn-lt"/>
              <a:ea typeface="+mn-ea"/>
              <a:cs typeface="+mn-cs"/>
            </a:rPr>
            <a:t>Enter data for all sources within the watershed in Sources Sheet.</a:t>
          </a:r>
        </a:p>
        <a:p>
          <a:r>
            <a:rPr lang="en-US" sz="1200" b="1" i="1">
              <a:solidFill>
                <a:schemeClr val="tx2">
                  <a:lumMod val="75000"/>
                </a:schemeClr>
              </a:solidFill>
              <a:latin typeface="+mn-lt"/>
              <a:ea typeface="+mn-ea"/>
              <a:cs typeface="+mn-cs"/>
            </a:rPr>
            <a:t>Existing Practices</a:t>
          </a:r>
        </a:p>
        <a:p>
          <a:r>
            <a:rPr lang="en-US" sz="1200" b="0" i="1">
              <a:solidFill>
                <a:schemeClr val="tx2">
                  <a:lumMod val="75000"/>
                </a:schemeClr>
              </a:solidFill>
              <a:latin typeface="+mn-lt"/>
              <a:ea typeface="+mn-ea"/>
              <a:cs typeface="+mn-cs"/>
            </a:rPr>
            <a:t>Enter data related all existing management practices on this</a:t>
          </a:r>
          <a:r>
            <a:rPr lang="en-US" sz="1200" b="0" i="1" baseline="0">
              <a:solidFill>
                <a:schemeClr val="tx2">
                  <a:lumMod val="75000"/>
                </a:schemeClr>
              </a:solidFill>
              <a:latin typeface="+mn-lt"/>
              <a:ea typeface="+mn-ea"/>
              <a:cs typeface="+mn-cs"/>
            </a:rPr>
            <a:t> sheet.</a:t>
          </a:r>
          <a:endParaRPr lang="en-US" sz="1200" b="0" i="1">
            <a:solidFill>
              <a:schemeClr val="tx2">
                <a:lumMod val="75000"/>
              </a:schemeClr>
            </a:solidFill>
            <a:latin typeface="+mn-lt"/>
            <a:ea typeface="+mn-ea"/>
            <a:cs typeface="+mn-cs"/>
          </a:endParaRPr>
        </a:p>
        <a:p>
          <a:r>
            <a:rPr lang="en-US" sz="1200" b="1" i="1">
              <a:solidFill>
                <a:schemeClr val="tx2">
                  <a:lumMod val="75000"/>
                </a:schemeClr>
              </a:solidFill>
              <a:latin typeface="+mn-lt"/>
              <a:ea typeface="+mn-ea"/>
              <a:cs typeface="+mn-cs"/>
            </a:rPr>
            <a:t>Future Management</a:t>
          </a:r>
          <a:r>
            <a:rPr lang="en-US" sz="1200" b="1" i="1" baseline="0">
              <a:solidFill>
                <a:schemeClr val="tx2">
                  <a:lumMod val="75000"/>
                </a:schemeClr>
              </a:solidFill>
              <a:latin typeface="+mn-lt"/>
              <a:ea typeface="+mn-ea"/>
              <a:cs typeface="+mn-cs"/>
            </a:rPr>
            <a:t> Practices </a:t>
          </a:r>
          <a:endParaRPr lang="en-US" sz="1200" b="1" i="1">
            <a:solidFill>
              <a:schemeClr val="tx2">
                <a:lumMod val="75000"/>
              </a:schemeClr>
            </a:solidFill>
            <a:latin typeface="+mn-lt"/>
            <a:ea typeface="+mn-ea"/>
            <a:cs typeface="+mn-cs"/>
          </a:endParaRPr>
        </a:p>
        <a:p>
          <a:r>
            <a:rPr lang="en-US" sz="1200" b="0" i="1">
              <a:solidFill>
                <a:schemeClr val="tx2">
                  <a:lumMod val="75000"/>
                </a:schemeClr>
              </a:solidFill>
              <a:latin typeface="+mn-lt"/>
              <a:ea typeface="+mn-ea"/>
              <a:cs typeface="+mn-cs"/>
            </a:rPr>
            <a:t>Enter data related all futures or planned management practices here.</a:t>
          </a:r>
        </a:p>
        <a:p>
          <a:r>
            <a:rPr lang="en-US" sz="1200" b="1" i="1">
              <a:solidFill>
                <a:schemeClr val="tx2">
                  <a:lumMod val="75000"/>
                </a:schemeClr>
              </a:solidFill>
              <a:latin typeface="+mn-lt"/>
              <a:ea typeface="+mn-ea"/>
              <a:cs typeface="+mn-cs"/>
            </a:rPr>
            <a:t>New Development Sheet</a:t>
          </a:r>
        </a:p>
        <a:p>
          <a:r>
            <a:rPr lang="en-US" sz="1200" b="0" i="1">
              <a:solidFill>
                <a:schemeClr val="tx2">
                  <a:lumMod val="75000"/>
                </a:schemeClr>
              </a:solidFill>
              <a:latin typeface="+mn-lt"/>
              <a:ea typeface="+mn-ea"/>
              <a:cs typeface="+mn-cs"/>
            </a:rPr>
            <a:t>Enter data related future development in the New Development Sheet.</a:t>
          </a:r>
        </a:p>
        <a:p>
          <a:r>
            <a:rPr lang="en-US" sz="1200" b="1" i="1">
              <a:solidFill>
                <a:schemeClr val="tx2">
                  <a:lumMod val="75000"/>
                </a:schemeClr>
              </a:solidFill>
              <a:latin typeface="+mn-lt"/>
              <a:ea typeface="+mn-ea"/>
              <a:cs typeface="+mn-cs"/>
            </a:rPr>
            <a:t>Results</a:t>
          </a:r>
        </a:p>
        <a:p>
          <a:r>
            <a:rPr lang="en-US" sz="1200" b="0" i="1">
              <a:solidFill>
                <a:schemeClr val="tx2">
                  <a:lumMod val="75000"/>
                </a:schemeClr>
              </a:solidFill>
              <a:latin typeface="+mn-lt"/>
              <a:ea typeface="+mn-ea"/>
              <a:cs typeface="+mn-cs"/>
            </a:rPr>
            <a:t>Results Sheet displays all model results</a:t>
          </a:r>
        </a:p>
        <a:p>
          <a:pPr algn="ctr"/>
          <a:endParaRPr lang="en-US" sz="1200" b="1" i="1">
            <a:solidFill>
              <a:schemeClr val="tx2">
                <a:lumMod val="75000"/>
              </a:schemeClr>
            </a:solidFill>
            <a:latin typeface="+mn-lt"/>
            <a:ea typeface="+mn-ea"/>
            <a:cs typeface="+mn-cs"/>
          </a:endParaRPr>
        </a:p>
        <a:p>
          <a:pPr algn="ctr"/>
          <a:r>
            <a:rPr lang="en-US" sz="1200" b="1" i="1">
              <a:solidFill>
                <a:schemeClr val="tx2">
                  <a:lumMod val="75000"/>
                </a:schemeClr>
              </a:solidFill>
              <a:latin typeface="+mn-lt"/>
              <a:ea typeface="+mn-ea"/>
              <a:cs typeface="+mn-cs"/>
            </a:rPr>
            <a:t>Hidden</a:t>
          </a:r>
          <a:r>
            <a:rPr lang="en-US" sz="1200" b="1" i="1" baseline="0">
              <a:solidFill>
                <a:schemeClr val="tx2">
                  <a:lumMod val="75000"/>
                </a:schemeClr>
              </a:solidFill>
              <a:latin typeface="+mn-lt"/>
              <a:ea typeface="+mn-ea"/>
              <a:cs typeface="+mn-cs"/>
            </a:rPr>
            <a:t> Sheets</a:t>
          </a:r>
        </a:p>
        <a:p>
          <a:pPr algn="ctr"/>
          <a:r>
            <a:rPr lang="en-US" sz="1200" b="1" i="1" baseline="0">
              <a:solidFill>
                <a:schemeClr val="tx2">
                  <a:lumMod val="75000"/>
                </a:schemeClr>
              </a:solidFill>
              <a:latin typeface="+mn-lt"/>
              <a:ea typeface="+mn-ea"/>
              <a:cs typeface="+mn-cs"/>
            </a:rPr>
            <a:t>(click buttons to reveal these sheets)</a:t>
          </a:r>
          <a:endParaRPr lang="en-US" sz="1200" b="0" i="0" baseline="0">
            <a:solidFill>
              <a:schemeClr val="tx2">
                <a:lumMod val="75000"/>
              </a:schemeClr>
            </a:solidFill>
            <a:latin typeface="+mn-lt"/>
            <a:ea typeface="+mn-ea"/>
            <a:cs typeface="+mn-cs"/>
          </a:endParaRPr>
        </a:p>
        <a:p>
          <a:pPr marL="0" indent="0"/>
          <a:endParaRPr lang="en-US" sz="1200" b="1" i="1">
            <a:solidFill>
              <a:schemeClr val="tx2">
                <a:lumMod val="75000"/>
              </a:schemeClr>
            </a:solidFill>
            <a:latin typeface="+mn-lt"/>
            <a:ea typeface="+mn-ea"/>
            <a:cs typeface="+mn-cs"/>
          </a:endParaRPr>
        </a:p>
        <a:p>
          <a:pPr marL="0" indent="0"/>
          <a:endParaRPr lang="en-US" sz="1200" b="1" i="1">
            <a:solidFill>
              <a:schemeClr val="tx2">
                <a:lumMod val="75000"/>
              </a:schemeClr>
            </a:solidFill>
            <a:latin typeface="+mn-lt"/>
            <a:ea typeface="+mn-ea"/>
            <a:cs typeface="+mn-cs"/>
          </a:endParaRPr>
        </a:p>
        <a:p>
          <a:pPr marL="0" indent="0"/>
          <a:endParaRPr lang="en-US" sz="1200" b="0" i="1">
            <a:solidFill>
              <a:schemeClr val="tx2">
                <a:lumMod val="75000"/>
              </a:schemeClr>
            </a:solidFill>
            <a:latin typeface="+mn-lt"/>
            <a:ea typeface="+mn-ea"/>
            <a:cs typeface="+mn-cs"/>
          </a:endParaRPr>
        </a:p>
        <a:p>
          <a:pPr marL="0" indent="0"/>
          <a:r>
            <a:rPr lang="en-US" sz="1200" b="0" i="1">
              <a:solidFill>
                <a:schemeClr val="tx2">
                  <a:lumMod val="75000"/>
                </a:schemeClr>
              </a:solidFill>
              <a:latin typeface="+mn-lt"/>
              <a:ea typeface="+mn-ea"/>
              <a:cs typeface="+mn-cs"/>
            </a:rPr>
            <a:t>Use the Defaults Sheet to set all the default constants used in the WTM.</a:t>
          </a:r>
        </a:p>
        <a:p>
          <a:pPr algn="l"/>
          <a:endParaRPr lang="en-US" sz="1200" b="1" i="1" baseline="0">
            <a:solidFill>
              <a:schemeClr val="tx2">
                <a:lumMod val="75000"/>
              </a:schemeClr>
            </a:solidFill>
            <a:latin typeface="+mn-lt"/>
            <a:ea typeface="+mn-ea"/>
            <a:cs typeface="+mn-cs"/>
          </a:endParaRPr>
        </a:p>
        <a:p>
          <a:pPr algn="l"/>
          <a:endParaRPr lang="en-US" sz="1200" b="1" i="1" baseline="0">
            <a:solidFill>
              <a:schemeClr val="tx2">
                <a:lumMod val="75000"/>
              </a:schemeClr>
            </a:solidFill>
            <a:latin typeface="+mn-lt"/>
            <a:ea typeface="+mn-ea"/>
            <a:cs typeface="+mn-cs"/>
          </a:endParaRPr>
        </a:p>
        <a:p>
          <a:pPr algn="l"/>
          <a:endParaRPr lang="en-US" sz="1200" b="1" i="1" baseline="0">
            <a:solidFill>
              <a:schemeClr val="tx2">
                <a:lumMod val="75000"/>
              </a:schemeClr>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b="0" i="1">
              <a:solidFill>
                <a:schemeClr val="tx2">
                  <a:lumMod val="75000"/>
                </a:schemeClr>
              </a:solidFill>
              <a:latin typeface="+mn-lt"/>
              <a:ea typeface="+mn-ea"/>
              <a:cs typeface="+mn-cs"/>
            </a:rPr>
            <a:t>This version of the Results sheet is unlocked to allow the user to copy results to another spreadsheet or other analysis program.</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b="0" i="1">
            <a:solidFill>
              <a:schemeClr val="tx2">
                <a:lumMod val="75000"/>
              </a:schemeClr>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0" i="1">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b="0" i="1">
              <a:solidFill>
                <a:schemeClr val="tx2">
                  <a:lumMod val="75000"/>
                </a:schemeClr>
              </a:solidFill>
              <a:latin typeface="+mn-lt"/>
              <a:ea typeface="+mn-ea"/>
              <a:cs typeface="+mn-cs"/>
            </a:rPr>
            <a:t>This version of the Results sheet is unlocked to allow the user to copy results to another spreadsheet or other analysis program.</a:t>
          </a:r>
        </a:p>
      </xdr:txBody>
    </xdr:sp>
    <xdr:clientData/>
  </xdr:twoCellAnchor>
  <xdr:twoCellAnchor>
    <xdr:from>
      <xdr:col>0</xdr:col>
      <xdr:colOff>1</xdr:colOff>
      <xdr:row>37</xdr:row>
      <xdr:rowOff>95250</xdr:rowOff>
    </xdr:from>
    <xdr:to>
      <xdr:col>14</xdr:col>
      <xdr:colOff>179916</xdr:colOff>
      <xdr:row>41</xdr:row>
      <xdr:rowOff>4723</xdr:rowOff>
    </xdr:to>
    <xdr:sp macro="" textlink="">
      <xdr:nvSpPr>
        <xdr:cNvPr id="8" name="TextBox 6">
          <a:extLst>
            <a:ext uri="{FF2B5EF4-FFF2-40B4-BE49-F238E27FC236}">
              <a16:creationId xmlns:a16="http://schemas.microsoft.com/office/drawing/2014/main" id="{00000000-0008-0000-0000-000008000000}"/>
            </a:ext>
          </a:extLst>
        </xdr:cNvPr>
        <xdr:cNvSpPr txBox="1"/>
      </xdr:nvSpPr>
      <xdr:spPr>
        <a:xfrm>
          <a:off x="1" y="5937250"/>
          <a:ext cx="8773582" cy="544473"/>
        </a:xfrm>
        <a:prstGeom prst="rect">
          <a:avLst/>
        </a:prstGeom>
        <a:solidFill>
          <a:schemeClr val="tx2">
            <a:lumMod val="20000"/>
            <a:lumOff val="80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atin typeface="+mn-lt"/>
              <a:cs typeface="Times New Roman" pitchFamily="18" charset="0"/>
            </a:rPr>
            <a:t>Acknowledgment:  </a:t>
          </a:r>
        </a:p>
        <a:p>
          <a:r>
            <a:rPr lang="en-US" sz="1400">
              <a:latin typeface="+mn-lt"/>
              <a:cs typeface="Times New Roman" pitchFamily="18" charset="0"/>
            </a:rPr>
            <a:t>WTM 2013</a:t>
          </a:r>
          <a:r>
            <a:rPr lang="en-US" sz="1400" baseline="0">
              <a:latin typeface="+mn-lt"/>
              <a:cs typeface="Times New Roman" pitchFamily="18" charset="0"/>
            </a:rPr>
            <a:t> "Off the Shelf" Edition </a:t>
          </a:r>
          <a:r>
            <a:rPr lang="en-US" sz="1400">
              <a:latin typeface="+mn-lt"/>
              <a:cs typeface="Times New Roman" pitchFamily="18" charset="0"/>
            </a:rPr>
            <a:t>was developed in collaboration with Michael Baker Jr., Inc. </a:t>
          </a:r>
        </a:p>
      </xdr:txBody>
    </xdr:sp>
    <xdr:clientData/>
  </xdr:twoCellAnchor>
  <xdr:twoCellAnchor editAs="oneCell">
    <xdr:from>
      <xdr:col>11</xdr:col>
      <xdr:colOff>372533</xdr:colOff>
      <xdr:row>38</xdr:row>
      <xdr:rowOff>95250</xdr:rowOff>
    </xdr:from>
    <xdr:to>
      <xdr:col>13</xdr:col>
      <xdr:colOff>97366</xdr:colOff>
      <xdr:row>40</xdr:row>
      <xdr:rowOff>103540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64400" y="6479117"/>
          <a:ext cx="977899" cy="3469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133350</xdr:colOff>
          <xdr:row>24</xdr:row>
          <xdr:rowOff>57150</xdr:rowOff>
        </xdr:from>
        <xdr:to>
          <xdr:col>20</xdr:col>
          <xdr:colOff>9525</xdr:colOff>
          <xdr:row>26</xdr:row>
          <xdr:rowOff>76200</xdr:rowOff>
        </xdr:to>
        <xdr:sp macro="" textlink="">
          <xdr:nvSpPr>
            <xdr:cNvPr id="23553" name="Defaults"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29</xdr:row>
          <xdr:rowOff>47625</xdr:rowOff>
        </xdr:from>
        <xdr:to>
          <xdr:col>20</xdr:col>
          <xdr:colOff>19050</xdr:colOff>
          <xdr:row>31</xdr:row>
          <xdr:rowOff>57150</xdr:rowOff>
        </xdr:to>
        <xdr:sp macro="" textlink="">
          <xdr:nvSpPr>
            <xdr:cNvPr id="23554" name="UnlockedResults" hidden="1">
              <a:extLst>
                <a:ext uri="{63B3BB69-23CF-44E3-9099-C40C66FF867C}">
                  <a14:compatExt spid="_x0000_s23554"/>
                </a:ext>
                <a:ext uri="{FF2B5EF4-FFF2-40B4-BE49-F238E27FC236}">
                  <a16:creationId xmlns:a16="http://schemas.microsoft.com/office/drawing/2014/main" id="{00000000-0008-0000-0000-000002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0</xdr:rowOff>
        </xdr:from>
        <xdr:to>
          <xdr:col>20</xdr:col>
          <xdr:colOff>19050</xdr:colOff>
          <xdr:row>37</xdr:row>
          <xdr:rowOff>19050</xdr:rowOff>
        </xdr:to>
        <xdr:sp macro="" textlink="">
          <xdr:nvSpPr>
            <xdr:cNvPr id="23555" name="Calculations" hidden="1">
              <a:extLst>
                <a:ext uri="{63B3BB69-23CF-44E3-9099-C40C66FF867C}">
                  <a14:compatExt spid="_x0000_s23555"/>
                </a:ext>
                <a:ext uri="{FF2B5EF4-FFF2-40B4-BE49-F238E27FC236}">
                  <a16:creationId xmlns:a16="http://schemas.microsoft.com/office/drawing/2014/main" id="{00000000-0008-0000-0000-000003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476250</xdr:colOff>
          <xdr:row>4</xdr:row>
          <xdr:rowOff>0</xdr:rowOff>
        </xdr:from>
        <xdr:to>
          <xdr:col>3</xdr:col>
          <xdr:colOff>1019175</xdr:colOff>
          <xdr:row>15</xdr:row>
          <xdr:rowOff>114300</xdr:rowOff>
        </xdr:to>
        <xdr:sp macro="" textlink="">
          <xdr:nvSpPr>
            <xdr:cNvPr id="14338" name="Group Box 2"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Select Sources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xdr:row>
          <xdr:rowOff>114300</xdr:rowOff>
        </xdr:from>
        <xdr:to>
          <xdr:col>1</xdr:col>
          <xdr:colOff>3048000</xdr:colOff>
          <xdr:row>6</xdr:row>
          <xdr:rowOff>133350</xdr:rowOff>
        </xdr:to>
        <xdr:sp macro="" textlink="">
          <xdr:nvSpPr>
            <xdr:cNvPr id="14339" name="cbxPrimarySources" hidden="1">
              <a:extLst>
                <a:ext uri="{63B3BB69-23CF-44E3-9099-C40C66FF867C}">
                  <a14:compatExt spid="_x0000_s14339"/>
                </a:ext>
                <a:ext uri="{FF2B5EF4-FFF2-40B4-BE49-F238E27FC236}">
                  <a16:creationId xmlns:a16="http://schemas.microsoft.com/office/drawing/2014/main" id="{00000000-0008-0000-0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4</xdr:row>
          <xdr:rowOff>114300</xdr:rowOff>
        </xdr:from>
        <xdr:to>
          <xdr:col>3</xdr:col>
          <xdr:colOff>571500</xdr:colOff>
          <xdr:row>6</xdr:row>
          <xdr:rowOff>104775</xdr:rowOff>
        </xdr:to>
        <xdr:sp macro="" textlink="">
          <xdr:nvSpPr>
            <xdr:cNvPr id="14340" name="cbxGeneral_Sewage" hidden="1">
              <a:extLst>
                <a:ext uri="{63B3BB69-23CF-44E3-9099-C40C66FF867C}">
                  <a14:compatExt spid="_x0000_s14340"/>
                </a:ext>
                <a:ext uri="{FF2B5EF4-FFF2-40B4-BE49-F238E27FC236}">
                  <a16:creationId xmlns:a16="http://schemas.microsoft.com/office/drawing/2014/main" id="{00000000-0008-0000-0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7</xdr:row>
          <xdr:rowOff>28575</xdr:rowOff>
        </xdr:from>
        <xdr:to>
          <xdr:col>1</xdr:col>
          <xdr:colOff>2905125</xdr:colOff>
          <xdr:row>9</xdr:row>
          <xdr:rowOff>47625</xdr:rowOff>
        </xdr:to>
        <xdr:sp macro="" textlink="">
          <xdr:nvSpPr>
            <xdr:cNvPr id="14341" name="cbxOSDS" hidden="1">
              <a:extLst>
                <a:ext uri="{63B3BB69-23CF-44E3-9099-C40C66FF867C}">
                  <a14:compatExt spid="_x0000_s14341"/>
                </a:ext>
                <a:ext uri="{FF2B5EF4-FFF2-40B4-BE49-F238E27FC236}">
                  <a16:creationId xmlns:a16="http://schemas.microsoft.com/office/drawing/2014/main" id="{00000000-0008-0000-0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7</xdr:row>
          <xdr:rowOff>28575</xdr:rowOff>
        </xdr:from>
        <xdr:to>
          <xdr:col>2</xdr:col>
          <xdr:colOff>904875</xdr:colOff>
          <xdr:row>9</xdr:row>
          <xdr:rowOff>47625</xdr:rowOff>
        </xdr:to>
        <xdr:sp macro="" textlink="">
          <xdr:nvSpPr>
            <xdr:cNvPr id="14342" name="cbx_SSO_CSO" hidden="1">
              <a:extLst>
                <a:ext uri="{63B3BB69-23CF-44E3-9099-C40C66FF867C}">
                  <a14:compatExt spid="_x0000_s14342"/>
                </a:ext>
                <a:ext uri="{FF2B5EF4-FFF2-40B4-BE49-F238E27FC236}">
                  <a16:creationId xmlns:a16="http://schemas.microsoft.com/office/drawing/2014/main" id="{00000000-0008-0000-0100-00000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9</xdr:row>
          <xdr:rowOff>57150</xdr:rowOff>
        </xdr:from>
        <xdr:to>
          <xdr:col>1</xdr:col>
          <xdr:colOff>2828925</xdr:colOff>
          <xdr:row>11</xdr:row>
          <xdr:rowOff>76200</xdr:rowOff>
        </xdr:to>
        <xdr:sp macro="" textlink="">
          <xdr:nvSpPr>
            <xdr:cNvPr id="14343" name="cbx_Urban_Channel_Erosion" hidden="1">
              <a:extLst>
                <a:ext uri="{63B3BB69-23CF-44E3-9099-C40C66FF867C}">
                  <a14:compatExt spid="_x0000_s14343"/>
                </a:ext>
                <a:ext uri="{FF2B5EF4-FFF2-40B4-BE49-F238E27FC236}">
                  <a16:creationId xmlns:a16="http://schemas.microsoft.com/office/drawing/2014/main" id="{00000000-0008-0000-0100-00000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xdr:row>
          <xdr:rowOff>76200</xdr:rowOff>
        </xdr:from>
        <xdr:to>
          <xdr:col>1</xdr:col>
          <xdr:colOff>2714625</xdr:colOff>
          <xdr:row>13</xdr:row>
          <xdr:rowOff>95250</xdr:rowOff>
        </xdr:to>
        <xdr:sp macro="" textlink="">
          <xdr:nvSpPr>
            <xdr:cNvPr id="14344" name="cbx_Marinas" hidden="1">
              <a:extLst>
                <a:ext uri="{63B3BB69-23CF-44E3-9099-C40C66FF867C}">
                  <a14:compatExt spid="_x0000_s14344"/>
                </a:ext>
                <a:ext uri="{FF2B5EF4-FFF2-40B4-BE49-F238E27FC236}">
                  <a16:creationId xmlns:a16="http://schemas.microsoft.com/office/drawing/2014/main" id="{00000000-0008-0000-0100-00000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11</xdr:row>
          <xdr:rowOff>95250</xdr:rowOff>
        </xdr:from>
        <xdr:to>
          <xdr:col>2</xdr:col>
          <xdr:colOff>1343025</xdr:colOff>
          <xdr:row>13</xdr:row>
          <xdr:rowOff>114300</xdr:rowOff>
        </xdr:to>
        <xdr:sp macro="" textlink="">
          <xdr:nvSpPr>
            <xdr:cNvPr id="14345" name="cbx_Road_Sanding" hidden="1">
              <a:extLst>
                <a:ext uri="{63B3BB69-23CF-44E3-9099-C40C66FF867C}">
                  <a14:compatExt spid="_x0000_s14345"/>
                </a:ext>
                <a:ext uri="{FF2B5EF4-FFF2-40B4-BE49-F238E27FC236}">
                  <a16:creationId xmlns:a16="http://schemas.microsoft.com/office/drawing/2014/main" id="{00000000-0008-0000-0100-00000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13</xdr:row>
          <xdr:rowOff>66675</xdr:rowOff>
        </xdr:from>
        <xdr:to>
          <xdr:col>1</xdr:col>
          <xdr:colOff>2847975</xdr:colOff>
          <xdr:row>15</xdr:row>
          <xdr:rowOff>85725</xdr:rowOff>
        </xdr:to>
        <xdr:sp macro="" textlink="">
          <xdr:nvSpPr>
            <xdr:cNvPr id="14346" name="cbx_Point_Sources" hidden="1">
              <a:extLst>
                <a:ext uri="{63B3BB69-23CF-44E3-9099-C40C66FF867C}">
                  <a14:compatExt spid="_x0000_s14346"/>
                </a:ext>
                <a:ext uri="{FF2B5EF4-FFF2-40B4-BE49-F238E27FC236}">
                  <a16:creationId xmlns:a16="http://schemas.microsoft.com/office/drawing/2014/main" id="{00000000-0008-0000-0100-00000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9</xdr:row>
          <xdr:rowOff>57150</xdr:rowOff>
        </xdr:from>
        <xdr:to>
          <xdr:col>2</xdr:col>
          <xdr:colOff>1381125</xdr:colOff>
          <xdr:row>11</xdr:row>
          <xdr:rowOff>76200</xdr:rowOff>
        </xdr:to>
        <xdr:sp macro="" textlink="">
          <xdr:nvSpPr>
            <xdr:cNvPr id="14347" name="cbx_Livestock" hidden="1">
              <a:extLst>
                <a:ext uri="{63B3BB69-23CF-44E3-9099-C40C66FF867C}">
                  <a14:compatExt spid="_x0000_s14347"/>
                </a:ext>
                <a:ext uri="{FF2B5EF4-FFF2-40B4-BE49-F238E27FC236}">
                  <a16:creationId xmlns:a16="http://schemas.microsoft.com/office/drawing/2014/main" id="{00000000-0008-0000-0100-00000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19050</xdr:rowOff>
        </xdr:from>
        <xdr:to>
          <xdr:col>2</xdr:col>
          <xdr:colOff>1628775</xdr:colOff>
          <xdr:row>18</xdr:row>
          <xdr:rowOff>0</xdr:rowOff>
        </xdr:to>
        <xdr:sp macro="" textlink="">
          <xdr:nvSpPr>
            <xdr:cNvPr id="9219" name="Group Box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Select Management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2752725</xdr:colOff>
          <xdr:row>7</xdr:row>
          <xdr:rowOff>38100</xdr:rowOff>
        </xdr:from>
        <xdr:to>
          <xdr:col>2</xdr:col>
          <xdr:colOff>1314450</xdr:colOff>
          <xdr:row>9</xdr:row>
          <xdr:rowOff>57150</xdr:rowOff>
        </xdr:to>
        <xdr:sp macro="" textlink="">
          <xdr:nvSpPr>
            <xdr:cNvPr id="9220" name="cbx_Turf_Residential"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9</xdr:row>
          <xdr:rowOff>38100</xdr:rowOff>
        </xdr:from>
        <xdr:to>
          <xdr:col>1</xdr:col>
          <xdr:colOff>2676525</xdr:colOff>
          <xdr:row>11</xdr:row>
          <xdr:rowOff>57150</xdr:rowOff>
        </xdr:to>
        <xdr:sp macro="" textlink="">
          <xdr:nvSpPr>
            <xdr:cNvPr id="9221" name="cbx_Turf_Other"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2752725</xdr:colOff>
          <xdr:row>9</xdr:row>
          <xdr:rowOff>85725</xdr:rowOff>
        </xdr:from>
        <xdr:to>
          <xdr:col>2</xdr:col>
          <xdr:colOff>1171575</xdr:colOff>
          <xdr:row>11</xdr:row>
          <xdr:rowOff>104775</xdr:rowOff>
        </xdr:to>
        <xdr:sp macro="" textlink="">
          <xdr:nvSpPr>
            <xdr:cNvPr id="9222" name="cbx_Pet_Waste"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11</xdr:row>
          <xdr:rowOff>38100</xdr:rowOff>
        </xdr:from>
        <xdr:to>
          <xdr:col>1</xdr:col>
          <xdr:colOff>2705100</xdr:colOff>
          <xdr:row>13</xdr:row>
          <xdr:rowOff>57150</xdr:rowOff>
        </xdr:to>
        <xdr:sp macro="" textlink="">
          <xdr:nvSpPr>
            <xdr:cNvPr id="9223" name="cbx_Erosion_Control"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2752725</xdr:colOff>
          <xdr:row>11</xdr:row>
          <xdr:rowOff>85725</xdr:rowOff>
        </xdr:from>
        <xdr:to>
          <xdr:col>2</xdr:col>
          <xdr:colOff>1095375</xdr:colOff>
          <xdr:row>13</xdr:row>
          <xdr:rowOff>104775</xdr:rowOff>
        </xdr:to>
        <xdr:sp macro="" textlink="">
          <xdr:nvSpPr>
            <xdr:cNvPr id="9224" name="cbx_Street_Sweeping"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2752725</xdr:colOff>
          <xdr:row>13</xdr:row>
          <xdr:rowOff>114300</xdr:rowOff>
        </xdr:from>
        <xdr:to>
          <xdr:col>2</xdr:col>
          <xdr:colOff>981075</xdr:colOff>
          <xdr:row>15</xdr:row>
          <xdr:rowOff>133350</xdr:rowOff>
        </xdr:to>
        <xdr:sp macro="" textlink="">
          <xdr:nvSpPr>
            <xdr:cNvPr id="9225" name="cbx_Riparian_Buffers"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15</xdr:row>
          <xdr:rowOff>95250</xdr:rowOff>
        </xdr:from>
        <xdr:to>
          <xdr:col>1</xdr:col>
          <xdr:colOff>3143250</xdr:colOff>
          <xdr:row>17</xdr:row>
          <xdr:rowOff>114300</xdr:rowOff>
        </xdr:to>
        <xdr:sp macro="" textlink="">
          <xdr:nvSpPr>
            <xdr:cNvPr id="9226" name="cbx_Catch_Basins"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2752725</xdr:colOff>
          <xdr:row>15</xdr:row>
          <xdr:rowOff>95250</xdr:rowOff>
        </xdr:from>
        <xdr:to>
          <xdr:col>2</xdr:col>
          <xdr:colOff>1114425</xdr:colOff>
          <xdr:row>17</xdr:row>
          <xdr:rowOff>114300</xdr:rowOff>
        </xdr:to>
        <xdr:sp macro="" textlink="">
          <xdr:nvSpPr>
            <xdr:cNvPr id="9227" name="cbx_Marina_Pumpouts"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xdr:row>
          <xdr:rowOff>95250</xdr:rowOff>
        </xdr:from>
        <xdr:to>
          <xdr:col>1</xdr:col>
          <xdr:colOff>3181350</xdr:colOff>
          <xdr:row>15</xdr:row>
          <xdr:rowOff>114300</xdr:rowOff>
        </xdr:to>
        <xdr:sp macro="" textlink="">
          <xdr:nvSpPr>
            <xdr:cNvPr id="9228" name="cbx_Structural_Bmps"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7</xdr:row>
          <xdr:rowOff>9525</xdr:rowOff>
        </xdr:from>
        <xdr:to>
          <xdr:col>1</xdr:col>
          <xdr:colOff>2676525</xdr:colOff>
          <xdr:row>9</xdr:row>
          <xdr:rowOff>28575</xdr:rowOff>
        </xdr:to>
        <xdr:sp macro="" textlink="">
          <xdr:nvSpPr>
            <xdr:cNvPr id="9229" name="cbxAll"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57150</xdr:rowOff>
        </xdr:from>
        <xdr:to>
          <xdr:col>3</xdr:col>
          <xdr:colOff>647700</xdr:colOff>
          <xdr:row>15</xdr:row>
          <xdr:rowOff>0</xdr:rowOff>
        </xdr:to>
        <xdr:sp macro="" textlink="">
          <xdr:nvSpPr>
            <xdr:cNvPr id="2068" name="Group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Select Management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xdr:row>
          <xdr:rowOff>76200</xdr:rowOff>
        </xdr:from>
        <xdr:to>
          <xdr:col>2</xdr:col>
          <xdr:colOff>1000125</xdr:colOff>
          <xdr:row>7</xdr:row>
          <xdr:rowOff>161925</xdr:rowOff>
        </xdr:to>
        <xdr:sp macro="" textlink="">
          <xdr:nvSpPr>
            <xdr:cNvPr id="2069" name="cbx_Lawn_Care"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6</xdr:row>
          <xdr:rowOff>114300</xdr:rowOff>
        </xdr:from>
        <xdr:to>
          <xdr:col>3</xdr:col>
          <xdr:colOff>47625</xdr:colOff>
          <xdr:row>7</xdr:row>
          <xdr:rowOff>133350</xdr:rowOff>
        </xdr:to>
        <xdr:sp macro="" textlink="">
          <xdr:nvSpPr>
            <xdr:cNvPr id="2071" name="cbx_Pet_Waste"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7</xdr:row>
          <xdr:rowOff>95250</xdr:rowOff>
        </xdr:from>
        <xdr:to>
          <xdr:col>1</xdr:col>
          <xdr:colOff>2762250</xdr:colOff>
          <xdr:row>8</xdr:row>
          <xdr:rowOff>114300</xdr:rowOff>
        </xdr:to>
        <xdr:sp macro="" textlink="">
          <xdr:nvSpPr>
            <xdr:cNvPr id="2072" name="cbx_Erosion_Sediment"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7</xdr:row>
          <xdr:rowOff>123825</xdr:rowOff>
        </xdr:from>
        <xdr:to>
          <xdr:col>2</xdr:col>
          <xdr:colOff>2695575</xdr:colOff>
          <xdr:row>8</xdr:row>
          <xdr:rowOff>142875</xdr:rowOff>
        </xdr:to>
        <xdr:sp macro="" textlink="">
          <xdr:nvSpPr>
            <xdr:cNvPr id="2073" name="cbx_Street_Sweeping"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8</xdr:row>
          <xdr:rowOff>123825</xdr:rowOff>
        </xdr:from>
        <xdr:to>
          <xdr:col>2</xdr:col>
          <xdr:colOff>2581275</xdr:colOff>
          <xdr:row>9</xdr:row>
          <xdr:rowOff>142875</xdr:rowOff>
        </xdr:to>
        <xdr:sp macro="" textlink="">
          <xdr:nvSpPr>
            <xdr:cNvPr id="2074" name="cbx_Riparian_Buffers"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8</xdr:row>
          <xdr:rowOff>133350</xdr:rowOff>
        </xdr:from>
        <xdr:to>
          <xdr:col>2</xdr:col>
          <xdr:colOff>142875</xdr:colOff>
          <xdr:row>9</xdr:row>
          <xdr:rowOff>152400</xdr:rowOff>
        </xdr:to>
        <xdr:sp macro="" textlink="">
          <xdr:nvSpPr>
            <xdr:cNvPr id="2075" name="cbx_Imp_Cover_Disc"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9</xdr:row>
          <xdr:rowOff>152400</xdr:rowOff>
        </xdr:from>
        <xdr:to>
          <xdr:col>2</xdr:col>
          <xdr:colOff>2714625</xdr:colOff>
          <xdr:row>10</xdr:row>
          <xdr:rowOff>171450</xdr:rowOff>
        </xdr:to>
        <xdr:sp macro="" textlink="">
          <xdr:nvSpPr>
            <xdr:cNvPr id="2076" name="cbx_Marina_Pumpouts"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161925</xdr:rowOff>
        </xdr:from>
        <xdr:to>
          <xdr:col>2</xdr:col>
          <xdr:colOff>638175</xdr:colOff>
          <xdr:row>11</xdr:row>
          <xdr:rowOff>171450</xdr:rowOff>
        </xdr:to>
        <xdr:sp macro="" textlink="">
          <xdr:nvSpPr>
            <xdr:cNvPr id="2078" name="cbx_Urban_Downsizing"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10</xdr:row>
          <xdr:rowOff>180975</xdr:rowOff>
        </xdr:from>
        <xdr:to>
          <xdr:col>3</xdr:col>
          <xdr:colOff>47625</xdr:colOff>
          <xdr:row>11</xdr:row>
          <xdr:rowOff>190500</xdr:rowOff>
        </xdr:to>
        <xdr:sp macro="" textlink="">
          <xdr:nvSpPr>
            <xdr:cNvPr id="2079" name="cbx_Stormwater_Retrofit"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152400</xdr:rowOff>
        </xdr:from>
        <xdr:to>
          <xdr:col>1</xdr:col>
          <xdr:colOff>2762250</xdr:colOff>
          <xdr:row>12</xdr:row>
          <xdr:rowOff>171450</xdr:rowOff>
        </xdr:to>
        <xdr:sp macro="" textlink="">
          <xdr:nvSpPr>
            <xdr:cNvPr id="2080" name="cbx_Stream_Restore"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11</xdr:row>
          <xdr:rowOff>200025</xdr:rowOff>
        </xdr:from>
        <xdr:to>
          <xdr:col>3</xdr:col>
          <xdr:colOff>419100</xdr:colOff>
          <xdr:row>12</xdr:row>
          <xdr:rowOff>219075</xdr:rowOff>
        </xdr:to>
        <xdr:sp macro="" textlink="">
          <xdr:nvSpPr>
            <xdr:cNvPr id="2081" name="cbx_Illicit_CSO_SSO"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161925</xdr:rowOff>
        </xdr:from>
        <xdr:to>
          <xdr:col>2</xdr:col>
          <xdr:colOff>590550</xdr:colOff>
          <xdr:row>13</xdr:row>
          <xdr:rowOff>209550</xdr:rowOff>
        </xdr:to>
        <xdr:sp macro="" textlink="">
          <xdr:nvSpPr>
            <xdr:cNvPr id="2082" name="cbx_SS_Education"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171450</xdr:rowOff>
        </xdr:from>
        <xdr:to>
          <xdr:col>2</xdr:col>
          <xdr:colOff>142875</xdr:colOff>
          <xdr:row>10</xdr:row>
          <xdr:rowOff>190500</xdr:rowOff>
        </xdr:to>
        <xdr:sp macro="" textlink="">
          <xdr:nvSpPr>
            <xdr:cNvPr id="2083" name="cbx_Catch_Basin"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3000375</xdr:colOff>
          <xdr:row>12</xdr:row>
          <xdr:rowOff>209550</xdr:rowOff>
        </xdr:from>
        <xdr:to>
          <xdr:col>2</xdr:col>
          <xdr:colOff>2695575</xdr:colOff>
          <xdr:row>13</xdr:row>
          <xdr:rowOff>228600</xdr:rowOff>
        </xdr:to>
        <xdr:sp macro="" textlink="">
          <xdr:nvSpPr>
            <xdr:cNvPr id="2086" name="cbx_Point_Source_Redn"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xdr:row>
          <xdr:rowOff>123825</xdr:rowOff>
        </xdr:from>
        <xdr:to>
          <xdr:col>2</xdr:col>
          <xdr:colOff>66675</xdr:colOff>
          <xdr:row>6</xdr:row>
          <xdr:rowOff>142875</xdr:rowOff>
        </xdr:to>
        <xdr:sp macro="" textlink="">
          <xdr:nvSpPr>
            <xdr:cNvPr id="2100" name="cbxAll"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116</xdr:row>
          <xdr:rowOff>142875</xdr:rowOff>
        </xdr:from>
        <xdr:to>
          <xdr:col>4</xdr:col>
          <xdr:colOff>28575</xdr:colOff>
          <xdr:row>118</xdr:row>
          <xdr:rowOff>19050</xdr:rowOff>
        </xdr:to>
        <xdr:sp macro="" textlink="">
          <xdr:nvSpPr>
            <xdr:cNvPr id="2283" name="CbxWQVolume"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3448050</xdr:colOff>
          <xdr:row>119</xdr:row>
          <xdr:rowOff>152400</xdr:rowOff>
        </xdr:from>
        <xdr:to>
          <xdr:col>4</xdr:col>
          <xdr:colOff>9525</xdr:colOff>
          <xdr:row>121</xdr:row>
          <xdr:rowOff>9525</xdr:rowOff>
        </xdr:to>
        <xdr:sp macro="" textlink="">
          <xdr:nvSpPr>
            <xdr:cNvPr id="2285" name="cbxDesignFactors"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3448050</xdr:colOff>
          <xdr:row>120</xdr:row>
          <xdr:rowOff>171450</xdr:rowOff>
        </xdr:from>
        <xdr:to>
          <xdr:col>4</xdr:col>
          <xdr:colOff>9525</xdr:colOff>
          <xdr:row>122</xdr:row>
          <xdr:rowOff>19050</xdr:rowOff>
        </xdr:to>
        <xdr:sp macro="" textlink="">
          <xdr:nvSpPr>
            <xdr:cNvPr id="2287" name="cbxMaintenanceFactors"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2895600</xdr:colOff>
          <xdr:row>58</xdr:row>
          <xdr:rowOff>0</xdr:rowOff>
        </xdr:from>
        <xdr:to>
          <xdr:col>4</xdr:col>
          <xdr:colOff>704850</xdr:colOff>
          <xdr:row>59</xdr:row>
          <xdr:rowOff>9525</xdr:rowOff>
        </xdr:to>
        <xdr:sp macro="" textlink="">
          <xdr:nvSpPr>
            <xdr:cNvPr id="11266" name="cbxStormwaterProgram"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495300</xdr:colOff>
      <xdr:row>154</xdr:row>
      <xdr:rowOff>0</xdr:rowOff>
    </xdr:from>
    <xdr:to>
      <xdr:col>2</xdr:col>
      <xdr:colOff>571500</xdr:colOff>
      <xdr:row>156</xdr:row>
      <xdr:rowOff>73448</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2905125" y="9363075"/>
          <a:ext cx="76200" cy="190500"/>
        </a:xfrm>
        <a:prstGeom prst="rect">
          <a:avLst/>
        </a:prstGeom>
        <a:noFill/>
        <a:ln w="9525">
          <a:noFill/>
          <a:miter lim="800000"/>
          <a:headEnd/>
          <a:tailEnd/>
        </a:ln>
      </xdr:spPr>
    </xdr:sp>
    <xdr:clientData/>
  </xdr:twoCellAnchor>
  <xdr:twoCellAnchor editAs="oneCell">
    <xdr:from>
      <xdr:col>3</xdr:col>
      <xdr:colOff>495300</xdr:colOff>
      <xdr:row>154</xdr:row>
      <xdr:rowOff>0</xdr:rowOff>
    </xdr:from>
    <xdr:to>
      <xdr:col>3</xdr:col>
      <xdr:colOff>571500</xdr:colOff>
      <xdr:row>156</xdr:row>
      <xdr:rowOff>73448</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4038600" y="9363075"/>
          <a:ext cx="76200" cy="190500"/>
        </a:xfrm>
        <a:prstGeom prst="rect">
          <a:avLst/>
        </a:prstGeom>
        <a:noFill/>
        <a:ln w="9525">
          <a:noFill/>
          <a:miter lim="800000"/>
          <a:headEnd/>
          <a:tailEnd/>
        </a:ln>
      </xdr:spPr>
    </xdr:sp>
    <xdr:clientData/>
  </xdr:twoCellAnchor>
  <xdr:twoCellAnchor editAs="oneCell">
    <xdr:from>
      <xdr:col>4</xdr:col>
      <xdr:colOff>495300</xdr:colOff>
      <xdr:row>154</xdr:row>
      <xdr:rowOff>0</xdr:rowOff>
    </xdr:from>
    <xdr:to>
      <xdr:col>4</xdr:col>
      <xdr:colOff>571500</xdr:colOff>
      <xdr:row>156</xdr:row>
      <xdr:rowOff>73448</xdr:rowOff>
    </xdr:to>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5200650" y="9363075"/>
          <a:ext cx="76200" cy="190500"/>
        </a:xfrm>
        <a:prstGeom prst="rect">
          <a:avLst/>
        </a:prstGeom>
        <a:noFill/>
        <a:ln w="9525">
          <a:noFill/>
          <a:miter lim="800000"/>
          <a:headEnd/>
          <a:tailEnd/>
        </a:ln>
      </xdr:spPr>
    </xdr:sp>
    <xdr:clientData/>
  </xdr:twoCellAnchor>
  <xdr:twoCellAnchor editAs="oneCell">
    <xdr:from>
      <xdr:col>5</xdr:col>
      <xdr:colOff>495300</xdr:colOff>
      <xdr:row>154</xdr:row>
      <xdr:rowOff>0</xdr:rowOff>
    </xdr:from>
    <xdr:to>
      <xdr:col>5</xdr:col>
      <xdr:colOff>571500</xdr:colOff>
      <xdr:row>156</xdr:row>
      <xdr:rowOff>73448</xdr:rowOff>
    </xdr:to>
    <xdr:sp macro="" textlink="">
      <xdr:nvSpPr>
        <xdr:cNvPr id="5" name="Text Box 4">
          <a:extLst>
            <a:ext uri="{FF2B5EF4-FFF2-40B4-BE49-F238E27FC236}">
              <a16:creationId xmlns:a16="http://schemas.microsoft.com/office/drawing/2014/main" id="{00000000-0008-0000-0500-000005000000}"/>
            </a:ext>
          </a:extLst>
        </xdr:cNvPr>
        <xdr:cNvSpPr txBox="1">
          <a:spLocks noChangeArrowheads="1"/>
        </xdr:cNvSpPr>
      </xdr:nvSpPr>
      <xdr:spPr bwMode="auto">
        <a:xfrm>
          <a:off x="6362700" y="9363075"/>
          <a:ext cx="76200" cy="190500"/>
        </a:xfrm>
        <a:prstGeom prst="rect">
          <a:avLst/>
        </a:prstGeom>
        <a:noFill/>
        <a:ln w="9525">
          <a:noFill/>
          <a:miter lim="800000"/>
          <a:headEnd/>
          <a:tailEnd/>
        </a:ln>
      </xdr:spPr>
    </xdr:sp>
    <xdr:clientData/>
  </xdr:twoCellAnchor>
  <xdr:twoCellAnchor editAs="oneCell">
    <xdr:from>
      <xdr:col>3</xdr:col>
      <xdr:colOff>495300</xdr:colOff>
      <xdr:row>154</xdr:row>
      <xdr:rowOff>0</xdr:rowOff>
    </xdr:from>
    <xdr:to>
      <xdr:col>3</xdr:col>
      <xdr:colOff>571500</xdr:colOff>
      <xdr:row>156</xdr:row>
      <xdr:rowOff>73448</xdr:rowOff>
    </xdr:to>
    <xdr:sp macro="" textlink="">
      <xdr:nvSpPr>
        <xdr:cNvPr id="6" name="Text Box 6">
          <a:extLst>
            <a:ext uri="{FF2B5EF4-FFF2-40B4-BE49-F238E27FC236}">
              <a16:creationId xmlns:a16="http://schemas.microsoft.com/office/drawing/2014/main" id="{00000000-0008-0000-0500-000006000000}"/>
            </a:ext>
          </a:extLst>
        </xdr:cNvPr>
        <xdr:cNvSpPr txBox="1">
          <a:spLocks noChangeArrowheads="1"/>
        </xdr:cNvSpPr>
      </xdr:nvSpPr>
      <xdr:spPr bwMode="auto">
        <a:xfrm>
          <a:off x="4038600" y="9363075"/>
          <a:ext cx="76200" cy="190500"/>
        </a:xfrm>
        <a:prstGeom prst="rect">
          <a:avLst/>
        </a:prstGeom>
        <a:noFill/>
        <a:ln w="9525">
          <a:noFill/>
          <a:miter lim="800000"/>
          <a:headEnd/>
          <a:tailEnd/>
        </a:ln>
      </xdr:spPr>
    </xdr:sp>
    <xdr:clientData/>
  </xdr:twoCellAnchor>
  <xdr:twoCellAnchor editAs="oneCell">
    <xdr:from>
      <xdr:col>4</xdr:col>
      <xdr:colOff>66675</xdr:colOff>
      <xdr:row>154</xdr:row>
      <xdr:rowOff>0</xdr:rowOff>
    </xdr:from>
    <xdr:to>
      <xdr:col>4</xdr:col>
      <xdr:colOff>142875</xdr:colOff>
      <xdr:row>154</xdr:row>
      <xdr:rowOff>123825</xdr:rowOff>
    </xdr:to>
    <xdr:sp macro="" textlink="">
      <xdr:nvSpPr>
        <xdr:cNvPr id="7" name="Text Box 16">
          <a:extLst>
            <a:ext uri="{FF2B5EF4-FFF2-40B4-BE49-F238E27FC236}">
              <a16:creationId xmlns:a16="http://schemas.microsoft.com/office/drawing/2014/main" id="{00000000-0008-0000-0500-000007000000}"/>
            </a:ext>
          </a:extLst>
        </xdr:cNvPr>
        <xdr:cNvSpPr txBox="1">
          <a:spLocks noChangeArrowheads="1"/>
        </xdr:cNvSpPr>
      </xdr:nvSpPr>
      <xdr:spPr bwMode="auto">
        <a:xfrm>
          <a:off x="4772025" y="8172450"/>
          <a:ext cx="76200" cy="114300"/>
        </a:xfrm>
        <a:prstGeom prst="rect">
          <a:avLst/>
        </a:prstGeom>
        <a:noFill/>
        <a:ln w="9525">
          <a:noFill/>
          <a:miter lim="800000"/>
          <a:headEnd/>
          <a:tailEnd/>
        </a:ln>
      </xdr:spPr>
    </xdr:sp>
    <xdr:clientData/>
  </xdr:twoCellAnchor>
  <xdr:twoCellAnchor editAs="oneCell">
    <xdr:from>
      <xdr:col>3</xdr:col>
      <xdr:colOff>495300</xdr:colOff>
      <xdr:row>154</xdr:row>
      <xdr:rowOff>0</xdr:rowOff>
    </xdr:from>
    <xdr:to>
      <xdr:col>3</xdr:col>
      <xdr:colOff>571500</xdr:colOff>
      <xdr:row>156</xdr:row>
      <xdr:rowOff>73448</xdr:rowOff>
    </xdr:to>
    <xdr:sp macro="" textlink="">
      <xdr:nvSpPr>
        <xdr:cNvPr id="9" name="Text Box 10">
          <a:extLst>
            <a:ext uri="{FF2B5EF4-FFF2-40B4-BE49-F238E27FC236}">
              <a16:creationId xmlns:a16="http://schemas.microsoft.com/office/drawing/2014/main" id="{00000000-0008-0000-0500-000009000000}"/>
            </a:ext>
          </a:extLst>
        </xdr:cNvPr>
        <xdr:cNvSpPr txBox="1">
          <a:spLocks noChangeArrowheads="1"/>
        </xdr:cNvSpPr>
      </xdr:nvSpPr>
      <xdr:spPr bwMode="auto">
        <a:xfrm>
          <a:off x="4038600" y="11296650"/>
          <a:ext cx="76200" cy="180975"/>
        </a:xfrm>
        <a:prstGeom prst="rect">
          <a:avLst/>
        </a:prstGeom>
        <a:noFill/>
        <a:ln w="9525">
          <a:noFill/>
          <a:miter lim="800000"/>
          <a:headEnd/>
          <a:tailEnd/>
        </a:ln>
      </xdr:spPr>
    </xdr:sp>
    <xdr:clientData/>
  </xdr:twoCellAnchor>
  <xdr:twoCellAnchor editAs="oneCell">
    <xdr:from>
      <xdr:col>4</xdr:col>
      <xdr:colOff>0</xdr:colOff>
      <xdr:row>154</xdr:row>
      <xdr:rowOff>0</xdr:rowOff>
    </xdr:from>
    <xdr:to>
      <xdr:col>4</xdr:col>
      <xdr:colOff>76200</xdr:colOff>
      <xdr:row>156</xdr:row>
      <xdr:rowOff>73448</xdr:rowOff>
    </xdr:to>
    <xdr:sp macro="" textlink="">
      <xdr:nvSpPr>
        <xdr:cNvPr id="10" name="Text Box 11">
          <a:extLst>
            <a:ext uri="{FF2B5EF4-FFF2-40B4-BE49-F238E27FC236}">
              <a16:creationId xmlns:a16="http://schemas.microsoft.com/office/drawing/2014/main" id="{00000000-0008-0000-0500-00000A000000}"/>
            </a:ext>
          </a:extLst>
        </xdr:cNvPr>
        <xdr:cNvSpPr txBox="1">
          <a:spLocks noChangeArrowheads="1"/>
        </xdr:cNvSpPr>
      </xdr:nvSpPr>
      <xdr:spPr bwMode="auto">
        <a:xfrm>
          <a:off x="4705350" y="11296650"/>
          <a:ext cx="76200" cy="180975"/>
        </a:xfrm>
        <a:prstGeom prst="rect">
          <a:avLst/>
        </a:prstGeom>
        <a:noFill/>
        <a:ln w="9525">
          <a:noFill/>
          <a:miter lim="800000"/>
          <a:headEnd/>
          <a:tailEnd/>
        </a:ln>
      </xdr:spPr>
    </xdr:sp>
    <xdr:clientData/>
  </xdr:twoCellAnchor>
  <xdr:twoCellAnchor editAs="oneCell">
    <xdr:from>
      <xdr:col>3</xdr:col>
      <xdr:colOff>495300</xdr:colOff>
      <xdr:row>154</xdr:row>
      <xdr:rowOff>0</xdr:rowOff>
    </xdr:from>
    <xdr:to>
      <xdr:col>3</xdr:col>
      <xdr:colOff>571500</xdr:colOff>
      <xdr:row>156</xdr:row>
      <xdr:rowOff>73448</xdr:rowOff>
    </xdr:to>
    <xdr:sp macro="" textlink="">
      <xdr:nvSpPr>
        <xdr:cNvPr id="11" name="Text Box 13">
          <a:extLst>
            <a:ext uri="{FF2B5EF4-FFF2-40B4-BE49-F238E27FC236}">
              <a16:creationId xmlns:a16="http://schemas.microsoft.com/office/drawing/2014/main" id="{00000000-0008-0000-0500-00000B000000}"/>
            </a:ext>
          </a:extLst>
        </xdr:cNvPr>
        <xdr:cNvSpPr txBox="1">
          <a:spLocks noChangeArrowheads="1"/>
        </xdr:cNvSpPr>
      </xdr:nvSpPr>
      <xdr:spPr bwMode="auto">
        <a:xfrm>
          <a:off x="4038600" y="11296650"/>
          <a:ext cx="76200" cy="180975"/>
        </a:xfrm>
        <a:prstGeom prst="rect">
          <a:avLst/>
        </a:prstGeom>
        <a:noFill/>
        <a:ln w="9525">
          <a:noFill/>
          <a:miter lim="800000"/>
          <a:headEnd/>
          <a:tailEnd/>
        </a:ln>
      </xdr:spPr>
    </xdr:sp>
    <xdr:clientData/>
  </xdr:twoCellAnchor>
  <xdr:twoCellAnchor editAs="oneCell">
    <xdr:from>
      <xdr:col>4</xdr:col>
      <xdr:colOff>0</xdr:colOff>
      <xdr:row>154</xdr:row>
      <xdr:rowOff>0</xdr:rowOff>
    </xdr:from>
    <xdr:to>
      <xdr:col>4</xdr:col>
      <xdr:colOff>76200</xdr:colOff>
      <xdr:row>156</xdr:row>
      <xdr:rowOff>73448</xdr:rowOff>
    </xdr:to>
    <xdr:sp macro="" textlink="">
      <xdr:nvSpPr>
        <xdr:cNvPr id="12" name="Text Box 14">
          <a:extLst>
            <a:ext uri="{FF2B5EF4-FFF2-40B4-BE49-F238E27FC236}">
              <a16:creationId xmlns:a16="http://schemas.microsoft.com/office/drawing/2014/main" id="{00000000-0008-0000-0500-00000C000000}"/>
            </a:ext>
          </a:extLst>
        </xdr:cNvPr>
        <xdr:cNvSpPr txBox="1">
          <a:spLocks noChangeArrowheads="1"/>
        </xdr:cNvSpPr>
      </xdr:nvSpPr>
      <xdr:spPr bwMode="auto">
        <a:xfrm>
          <a:off x="4705350" y="11296650"/>
          <a:ext cx="76200" cy="180975"/>
        </a:xfrm>
        <a:prstGeom prst="rect">
          <a:avLst/>
        </a:prstGeom>
        <a:noFill/>
        <a:ln w="9525">
          <a:noFill/>
          <a:miter lim="800000"/>
          <a:headEnd/>
          <a:tailEnd/>
        </a:ln>
      </xdr:spPr>
    </xdr:sp>
    <xdr:clientData/>
  </xdr:twoCellAnchor>
  <xdr:twoCellAnchor editAs="oneCell">
    <xdr:from>
      <xdr:col>4</xdr:col>
      <xdr:colOff>0</xdr:colOff>
      <xdr:row>154</xdr:row>
      <xdr:rowOff>0</xdr:rowOff>
    </xdr:from>
    <xdr:to>
      <xdr:col>4</xdr:col>
      <xdr:colOff>76200</xdr:colOff>
      <xdr:row>156</xdr:row>
      <xdr:rowOff>72390</xdr:rowOff>
    </xdr:to>
    <xdr:sp macro="" textlink="">
      <xdr:nvSpPr>
        <xdr:cNvPr id="13" name="Text Box 15">
          <a:extLst>
            <a:ext uri="{FF2B5EF4-FFF2-40B4-BE49-F238E27FC236}">
              <a16:creationId xmlns:a16="http://schemas.microsoft.com/office/drawing/2014/main" id="{00000000-0008-0000-0500-00000D000000}"/>
            </a:ext>
          </a:extLst>
        </xdr:cNvPr>
        <xdr:cNvSpPr txBox="1">
          <a:spLocks noChangeArrowheads="1"/>
        </xdr:cNvSpPr>
      </xdr:nvSpPr>
      <xdr:spPr bwMode="auto">
        <a:xfrm>
          <a:off x="4705350" y="10972800"/>
          <a:ext cx="76200" cy="190500"/>
        </a:xfrm>
        <a:prstGeom prst="rect">
          <a:avLst/>
        </a:prstGeom>
        <a:noFill/>
        <a:ln w="9525">
          <a:noFill/>
          <a:miter lim="800000"/>
          <a:headEnd/>
          <a:tailEnd/>
        </a:ln>
      </xdr:spPr>
    </xdr:sp>
    <xdr:clientData/>
  </xdr:twoCellAnchor>
  <xdr:twoCellAnchor editAs="oneCell">
    <xdr:from>
      <xdr:col>3</xdr:col>
      <xdr:colOff>495300</xdr:colOff>
      <xdr:row>154</xdr:row>
      <xdr:rowOff>0</xdr:rowOff>
    </xdr:from>
    <xdr:to>
      <xdr:col>3</xdr:col>
      <xdr:colOff>571500</xdr:colOff>
      <xdr:row>156</xdr:row>
      <xdr:rowOff>73448</xdr:rowOff>
    </xdr:to>
    <xdr:sp macro="" textlink="">
      <xdr:nvSpPr>
        <xdr:cNvPr id="14" name="Text Box 22">
          <a:extLst>
            <a:ext uri="{FF2B5EF4-FFF2-40B4-BE49-F238E27FC236}">
              <a16:creationId xmlns:a16="http://schemas.microsoft.com/office/drawing/2014/main" id="{00000000-0008-0000-0500-00000E000000}"/>
            </a:ext>
          </a:extLst>
        </xdr:cNvPr>
        <xdr:cNvSpPr txBox="1">
          <a:spLocks noChangeArrowheads="1"/>
        </xdr:cNvSpPr>
      </xdr:nvSpPr>
      <xdr:spPr bwMode="auto">
        <a:xfrm>
          <a:off x="4038600" y="11296650"/>
          <a:ext cx="76200" cy="180975"/>
        </a:xfrm>
        <a:prstGeom prst="rect">
          <a:avLst/>
        </a:prstGeom>
        <a:noFill/>
        <a:ln w="9525">
          <a:noFill/>
          <a:miter lim="800000"/>
          <a:headEnd/>
          <a:tailEnd/>
        </a:ln>
      </xdr:spPr>
    </xdr:sp>
    <xdr:clientData/>
  </xdr:twoCellAnchor>
  <xdr:twoCellAnchor editAs="oneCell">
    <xdr:from>
      <xdr:col>3</xdr:col>
      <xdr:colOff>495300</xdr:colOff>
      <xdr:row>205</xdr:row>
      <xdr:rowOff>0</xdr:rowOff>
    </xdr:from>
    <xdr:to>
      <xdr:col>3</xdr:col>
      <xdr:colOff>571500</xdr:colOff>
      <xdr:row>208</xdr:row>
      <xdr:rowOff>127635</xdr:rowOff>
    </xdr:to>
    <xdr:sp macro="" textlink="">
      <xdr:nvSpPr>
        <xdr:cNvPr id="15" name="Text Box 3">
          <a:extLst>
            <a:ext uri="{FF2B5EF4-FFF2-40B4-BE49-F238E27FC236}">
              <a16:creationId xmlns:a16="http://schemas.microsoft.com/office/drawing/2014/main" id="{00000000-0008-0000-0500-00000F000000}"/>
            </a:ext>
          </a:extLst>
        </xdr:cNvPr>
        <xdr:cNvSpPr txBox="1">
          <a:spLocks noChangeArrowheads="1"/>
        </xdr:cNvSpPr>
      </xdr:nvSpPr>
      <xdr:spPr bwMode="auto">
        <a:xfrm>
          <a:off x="4695825" y="4362450"/>
          <a:ext cx="76200" cy="190500"/>
        </a:xfrm>
        <a:prstGeom prst="rect">
          <a:avLst/>
        </a:prstGeom>
        <a:noFill/>
        <a:ln w="9525">
          <a:noFill/>
          <a:miter lim="800000"/>
          <a:headEnd/>
          <a:tailEnd/>
        </a:ln>
      </xdr:spPr>
    </xdr:sp>
    <xdr:clientData/>
  </xdr:twoCellAnchor>
  <xdr:twoCellAnchor editAs="oneCell">
    <xdr:from>
      <xdr:col>4</xdr:col>
      <xdr:colOff>495300</xdr:colOff>
      <xdr:row>205</xdr:row>
      <xdr:rowOff>0</xdr:rowOff>
    </xdr:from>
    <xdr:to>
      <xdr:col>4</xdr:col>
      <xdr:colOff>571500</xdr:colOff>
      <xdr:row>208</xdr:row>
      <xdr:rowOff>127635</xdr:rowOff>
    </xdr:to>
    <xdr:sp macro="" textlink="">
      <xdr:nvSpPr>
        <xdr:cNvPr id="16" name="Text Box 4">
          <a:extLst>
            <a:ext uri="{FF2B5EF4-FFF2-40B4-BE49-F238E27FC236}">
              <a16:creationId xmlns:a16="http://schemas.microsoft.com/office/drawing/2014/main" id="{00000000-0008-0000-0500-000010000000}"/>
            </a:ext>
          </a:extLst>
        </xdr:cNvPr>
        <xdr:cNvSpPr txBox="1">
          <a:spLocks noChangeArrowheads="1"/>
        </xdr:cNvSpPr>
      </xdr:nvSpPr>
      <xdr:spPr bwMode="auto">
        <a:xfrm>
          <a:off x="5857875" y="4362450"/>
          <a:ext cx="76200" cy="190500"/>
        </a:xfrm>
        <a:prstGeom prst="rect">
          <a:avLst/>
        </a:prstGeom>
        <a:noFill/>
        <a:ln w="9525">
          <a:noFill/>
          <a:miter lim="800000"/>
          <a:headEnd/>
          <a:tailEnd/>
        </a:ln>
      </xdr:spPr>
    </xdr:sp>
    <xdr:clientData/>
  </xdr:twoCellAnchor>
  <xdr:twoCellAnchor editAs="oneCell">
    <xdr:from>
      <xdr:col>4</xdr:col>
      <xdr:colOff>495300</xdr:colOff>
      <xdr:row>213</xdr:row>
      <xdr:rowOff>0</xdr:rowOff>
    </xdr:from>
    <xdr:to>
      <xdr:col>4</xdr:col>
      <xdr:colOff>571500</xdr:colOff>
      <xdr:row>214</xdr:row>
      <xdr:rowOff>9525</xdr:rowOff>
    </xdr:to>
    <xdr:sp macro="" textlink="">
      <xdr:nvSpPr>
        <xdr:cNvPr id="17" name="Text Box 6">
          <a:extLst>
            <a:ext uri="{FF2B5EF4-FFF2-40B4-BE49-F238E27FC236}">
              <a16:creationId xmlns:a16="http://schemas.microsoft.com/office/drawing/2014/main" id="{00000000-0008-0000-0500-000011000000}"/>
            </a:ext>
          </a:extLst>
        </xdr:cNvPr>
        <xdr:cNvSpPr txBox="1">
          <a:spLocks noChangeArrowheads="1"/>
        </xdr:cNvSpPr>
      </xdr:nvSpPr>
      <xdr:spPr bwMode="auto">
        <a:xfrm>
          <a:off x="5857875" y="4362450"/>
          <a:ext cx="76200" cy="190500"/>
        </a:xfrm>
        <a:prstGeom prst="rect">
          <a:avLst/>
        </a:prstGeom>
        <a:noFill/>
        <a:ln w="9525">
          <a:noFill/>
          <a:miter lim="800000"/>
          <a:headEnd/>
          <a:tailEnd/>
        </a:ln>
      </xdr:spPr>
    </xdr:sp>
    <xdr:clientData/>
  </xdr:twoCellAnchor>
  <xdr:twoCellAnchor editAs="oneCell">
    <xdr:from>
      <xdr:col>3</xdr:col>
      <xdr:colOff>495300</xdr:colOff>
      <xdr:row>214</xdr:row>
      <xdr:rowOff>0</xdr:rowOff>
    </xdr:from>
    <xdr:to>
      <xdr:col>3</xdr:col>
      <xdr:colOff>571500</xdr:colOff>
      <xdr:row>214</xdr:row>
      <xdr:rowOff>200025</xdr:rowOff>
    </xdr:to>
    <xdr:sp macro="" textlink="">
      <xdr:nvSpPr>
        <xdr:cNvPr id="19" name="Text Box 9">
          <a:extLst>
            <a:ext uri="{FF2B5EF4-FFF2-40B4-BE49-F238E27FC236}">
              <a16:creationId xmlns:a16="http://schemas.microsoft.com/office/drawing/2014/main" id="{00000000-0008-0000-0500-000013000000}"/>
            </a:ext>
          </a:extLst>
        </xdr:cNvPr>
        <xdr:cNvSpPr txBox="1">
          <a:spLocks noChangeArrowheads="1"/>
        </xdr:cNvSpPr>
      </xdr:nvSpPr>
      <xdr:spPr bwMode="auto">
        <a:xfrm>
          <a:off x="4695825" y="5638800"/>
          <a:ext cx="76200" cy="180975"/>
        </a:xfrm>
        <a:prstGeom prst="rect">
          <a:avLst/>
        </a:prstGeom>
        <a:noFill/>
        <a:ln w="9525">
          <a:noFill/>
          <a:miter lim="800000"/>
          <a:headEnd/>
          <a:tailEnd/>
        </a:ln>
      </xdr:spPr>
    </xdr:sp>
    <xdr:clientData/>
  </xdr:twoCellAnchor>
  <xdr:twoCellAnchor editAs="oneCell">
    <xdr:from>
      <xdr:col>4</xdr:col>
      <xdr:colOff>0</xdr:colOff>
      <xdr:row>214</xdr:row>
      <xdr:rowOff>0</xdr:rowOff>
    </xdr:from>
    <xdr:to>
      <xdr:col>4</xdr:col>
      <xdr:colOff>76200</xdr:colOff>
      <xdr:row>214</xdr:row>
      <xdr:rowOff>200025</xdr:rowOff>
    </xdr:to>
    <xdr:sp macro="" textlink="">
      <xdr:nvSpPr>
        <xdr:cNvPr id="20" name="Text Box 10">
          <a:extLst>
            <a:ext uri="{FF2B5EF4-FFF2-40B4-BE49-F238E27FC236}">
              <a16:creationId xmlns:a16="http://schemas.microsoft.com/office/drawing/2014/main" id="{00000000-0008-0000-0500-000014000000}"/>
            </a:ext>
          </a:extLst>
        </xdr:cNvPr>
        <xdr:cNvSpPr txBox="1">
          <a:spLocks noChangeArrowheads="1"/>
        </xdr:cNvSpPr>
      </xdr:nvSpPr>
      <xdr:spPr bwMode="auto">
        <a:xfrm>
          <a:off x="5362575" y="5638800"/>
          <a:ext cx="76200" cy="180975"/>
        </a:xfrm>
        <a:prstGeom prst="rect">
          <a:avLst/>
        </a:prstGeom>
        <a:noFill/>
        <a:ln w="9525">
          <a:noFill/>
          <a:miter lim="800000"/>
          <a:headEnd/>
          <a:tailEnd/>
        </a:ln>
      </xdr:spPr>
    </xdr:sp>
    <xdr:clientData/>
  </xdr:twoCellAnchor>
  <xdr:twoCellAnchor editAs="oneCell">
    <xdr:from>
      <xdr:col>4</xdr:col>
      <xdr:colOff>0</xdr:colOff>
      <xdr:row>214</xdr:row>
      <xdr:rowOff>0</xdr:rowOff>
    </xdr:from>
    <xdr:to>
      <xdr:col>4</xdr:col>
      <xdr:colOff>76200</xdr:colOff>
      <xdr:row>214</xdr:row>
      <xdr:rowOff>200025</xdr:rowOff>
    </xdr:to>
    <xdr:sp macro="" textlink="">
      <xdr:nvSpPr>
        <xdr:cNvPr id="21" name="Text Box 12">
          <a:extLst>
            <a:ext uri="{FF2B5EF4-FFF2-40B4-BE49-F238E27FC236}">
              <a16:creationId xmlns:a16="http://schemas.microsoft.com/office/drawing/2014/main" id="{00000000-0008-0000-0500-000015000000}"/>
            </a:ext>
          </a:extLst>
        </xdr:cNvPr>
        <xdr:cNvSpPr txBox="1">
          <a:spLocks noChangeArrowheads="1"/>
        </xdr:cNvSpPr>
      </xdr:nvSpPr>
      <xdr:spPr bwMode="auto">
        <a:xfrm>
          <a:off x="5362575" y="5638800"/>
          <a:ext cx="76200" cy="180975"/>
        </a:xfrm>
        <a:prstGeom prst="rect">
          <a:avLst/>
        </a:prstGeom>
        <a:noFill/>
        <a:ln w="9525">
          <a:noFill/>
          <a:miter lim="800000"/>
          <a:headEnd/>
          <a:tailEnd/>
        </a:ln>
      </xdr:spPr>
    </xdr:sp>
    <xdr:clientData/>
  </xdr:twoCellAnchor>
  <xdr:twoCellAnchor editAs="oneCell">
    <xdr:from>
      <xdr:col>4</xdr:col>
      <xdr:colOff>0</xdr:colOff>
      <xdr:row>214</xdr:row>
      <xdr:rowOff>0</xdr:rowOff>
    </xdr:from>
    <xdr:to>
      <xdr:col>4</xdr:col>
      <xdr:colOff>76200</xdr:colOff>
      <xdr:row>214</xdr:row>
      <xdr:rowOff>200025</xdr:rowOff>
    </xdr:to>
    <xdr:sp macro="" textlink="">
      <xdr:nvSpPr>
        <xdr:cNvPr id="22" name="Text Box 13">
          <a:extLst>
            <a:ext uri="{FF2B5EF4-FFF2-40B4-BE49-F238E27FC236}">
              <a16:creationId xmlns:a16="http://schemas.microsoft.com/office/drawing/2014/main" id="{00000000-0008-0000-0500-000016000000}"/>
            </a:ext>
          </a:extLst>
        </xdr:cNvPr>
        <xdr:cNvSpPr txBox="1">
          <a:spLocks noChangeArrowheads="1"/>
        </xdr:cNvSpPr>
      </xdr:nvSpPr>
      <xdr:spPr bwMode="auto">
        <a:xfrm>
          <a:off x="5362575" y="5314950"/>
          <a:ext cx="76200" cy="190500"/>
        </a:xfrm>
        <a:prstGeom prst="rect">
          <a:avLst/>
        </a:prstGeom>
        <a:noFill/>
        <a:ln w="9525">
          <a:noFill/>
          <a:miter lim="800000"/>
          <a:headEnd/>
          <a:tailEnd/>
        </a:ln>
      </xdr:spPr>
    </xdr:sp>
    <xdr:clientData/>
  </xdr:twoCellAnchor>
  <xdr:twoCellAnchor editAs="oneCell">
    <xdr:from>
      <xdr:col>5</xdr:col>
      <xdr:colOff>495300</xdr:colOff>
      <xdr:row>214</xdr:row>
      <xdr:rowOff>0</xdr:rowOff>
    </xdr:from>
    <xdr:to>
      <xdr:col>5</xdr:col>
      <xdr:colOff>571500</xdr:colOff>
      <xdr:row>214</xdr:row>
      <xdr:rowOff>190500</xdr:rowOff>
    </xdr:to>
    <xdr:sp macro="" textlink="">
      <xdr:nvSpPr>
        <xdr:cNvPr id="23" name="Text Box 5">
          <a:extLst>
            <a:ext uri="{FF2B5EF4-FFF2-40B4-BE49-F238E27FC236}">
              <a16:creationId xmlns:a16="http://schemas.microsoft.com/office/drawing/2014/main" id="{00000000-0008-0000-0500-000017000000}"/>
            </a:ext>
          </a:extLst>
        </xdr:cNvPr>
        <xdr:cNvSpPr txBox="1">
          <a:spLocks noChangeArrowheads="1"/>
        </xdr:cNvSpPr>
      </xdr:nvSpPr>
      <xdr:spPr bwMode="auto">
        <a:xfrm>
          <a:off x="7019925" y="9515475"/>
          <a:ext cx="76200" cy="180975"/>
        </a:xfrm>
        <a:prstGeom prst="rect">
          <a:avLst/>
        </a:prstGeom>
        <a:noFill/>
        <a:ln w="9525">
          <a:noFill/>
          <a:miter lim="800000"/>
          <a:headEnd/>
          <a:tailEnd/>
        </a:ln>
      </xdr:spPr>
    </xdr:sp>
    <xdr:clientData/>
  </xdr:twoCellAnchor>
  <xdr:twoCellAnchor editAs="oneCell">
    <xdr:from>
      <xdr:col>6</xdr:col>
      <xdr:colOff>0</xdr:colOff>
      <xdr:row>214</xdr:row>
      <xdr:rowOff>0</xdr:rowOff>
    </xdr:from>
    <xdr:to>
      <xdr:col>6</xdr:col>
      <xdr:colOff>76200</xdr:colOff>
      <xdr:row>214</xdr:row>
      <xdr:rowOff>190500</xdr:rowOff>
    </xdr:to>
    <xdr:sp macro="" textlink="">
      <xdr:nvSpPr>
        <xdr:cNvPr id="24" name="Text Box 8">
          <a:extLst>
            <a:ext uri="{FF2B5EF4-FFF2-40B4-BE49-F238E27FC236}">
              <a16:creationId xmlns:a16="http://schemas.microsoft.com/office/drawing/2014/main" id="{00000000-0008-0000-0500-000018000000}"/>
            </a:ext>
          </a:extLst>
        </xdr:cNvPr>
        <xdr:cNvSpPr txBox="1">
          <a:spLocks noChangeArrowheads="1"/>
        </xdr:cNvSpPr>
      </xdr:nvSpPr>
      <xdr:spPr bwMode="auto">
        <a:xfrm>
          <a:off x="7686675" y="9515475"/>
          <a:ext cx="76200" cy="180975"/>
        </a:xfrm>
        <a:prstGeom prst="rect">
          <a:avLst/>
        </a:prstGeom>
        <a:noFill/>
        <a:ln w="9525">
          <a:noFill/>
          <a:miter lim="800000"/>
          <a:headEnd/>
          <a:tailEnd/>
        </a:ln>
      </xdr:spPr>
    </xdr:sp>
    <xdr:clientData/>
  </xdr:twoCellAnchor>
  <xdr:twoCellAnchor editAs="oneCell">
    <xdr:from>
      <xdr:col>4</xdr:col>
      <xdr:colOff>66675</xdr:colOff>
      <xdr:row>214</xdr:row>
      <xdr:rowOff>0</xdr:rowOff>
    </xdr:from>
    <xdr:to>
      <xdr:col>4</xdr:col>
      <xdr:colOff>142875</xdr:colOff>
      <xdr:row>214</xdr:row>
      <xdr:rowOff>123825</xdr:rowOff>
    </xdr:to>
    <xdr:sp macro="" textlink="">
      <xdr:nvSpPr>
        <xdr:cNvPr id="25" name="Text Box 14">
          <a:extLst>
            <a:ext uri="{FF2B5EF4-FFF2-40B4-BE49-F238E27FC236}">
              <a16:creationId xmlns:a16="http://schemas.microsoft.com/office/drawing/2014/main" id="{00000000-0008-0000-0500-000019000000}"/>
            </a:ext>
          </a:extLst>
        </xdr:cNvPr>
        <xdr:cNvSpPr txBox="1">
          <a:spLocks noChangeArrowheads="1"/>
        </xdr:cNvSpPr>
      </xdr:nvSpPr>
      <xdr:spPr bwMode="auto">
        <a:xfrm>
          <a:off x="5429250" y="8324850"/>
          <a:ext cx="76200" cy="114300"/>
        </a:xfrm>
        <a:prstGeom prst="rect">
          <a:avLst/>
        </a:prstGeom>
        <a:noFill/>
        <a:ln w="9525">
          <a:noFill/>
          <a:miter lim="800000"/>
          <a:headEnd/>
          <a:tailEnd/>
        </a:ln>
      </xdr:spPr>
    </xdr:sp>
    <xdr:clientData/>
  </xdr:twoCellAnchor>
  <xdr:twoCellAnchor editAs="oneCell">
    <xdr:from>
      <xdr:col>3</xdr:col>
      <xdr:colOff>495300</xdr:colOff>
      <xdr:row>242</xdr:row>
      <xdr:rowOff>0</xdr:rowOff>
    </xdr:from>
    <xdr:to>
      <xdr:col>3</xdr:col>
      <xdr:colOff>571500</xdr:colOff>
      <xdr:row>243</xdr:row>
      <xdr:rowOff>42333</xdr:rowOff>
    </xdr:to>
    <xdr:sp macro="" textlink="">
      <xdr:nvSpPr>
        <xdr:cNvPr id="26" name="Text Box 3">
          <a:extLst>
            <a:ext uri="{FF2B5EF4-FFF2-40B4-BE49-F238E27FC236}">
              <a16:creationId xmlns:a16="http://schemas.microsoft.com/office/drawing/2014/main" id="{00000000-0008-0000-0500-00001A000000}"/>
            </a:ext>
          </a:extLst>
        </xdr:cNvPr>
        <xdr:cNvSpPr txBox="1">
          <a:spLocks noChangeArrowheads="1"/>
        </xdr:cNvSpPr>
      </xdr:nvSpPr>
      <xdr:spPr bwMode="auto">
        <a:xfrm>
          <a:off x="4695825" y="9505950"/>
          <a:ext cx="76200" cy="180975"/>
        </a:xfrm>
        <a:prstGeom prst="rect">
          <a:avLst/>
        </a:prstGeom>
        <a:noFill/>
        <a:ln w="9525">
          <a:noFill/>
          <a:miter lim="800000"/>
          <a:headEnd/>
          <a:tailEnd/>
        </a:ln>
      </xdr:spPr>
    </xdr:sp>
    <xdr:clientData/>
  </xdr:twoCellAnchor>
  <xdr:twoCellAnchor editAs="oneCell">
    <xdr:from>
      <xdr:col>4</xdr:col>
      <xdr:colOff>495300</xdr:colOff>
      <xdr:row>242</xdr:row>
      <xdr:rowOff>0</xdr:rowOff>
    </xdr:from>
    <xdr:to>
      <xdr:col>4</xdr:col>
      <xdr:colOff>571500</xdr:colOff>
      <xdr:row>243</xdr:row>
      <xdr:rowOff>42333</xdr:rowOff>
    </xdr:to>
    <xdr:sp macro="" textlink="">
      <xdr:nvSpPr>
        <xdr:cNvPr id="27" name="Text Box 4">
          <a:extLst>
            <a:ext uri="{FF2B5EF4-FFF2-40B4-BE49-F238E27FC236}">
              <a16:creationId xmlns:a16="http://schemas.microsoft.com/office/drawing/2014/main" id="{00000000-0008-0000-0500-00001B000000}"/>
            </a:ext>
          </a:extLst>
        </xdr:cNvPr>
        <xdr:cNvSpPr txBox="1">
          <a:spLocks noChangeArrowheads="1"/>
        </xdr:cNvSpPr>
      </xdr:nvSpPr>
      <xdr:spPr bwMode="auto">
        <a:xfrm>
          <a:off x="5857875" y="9505950"/>
          <a:ext cx="76200" cy="180975"/>
        </a:xfrm>
        <a:prstGeom prst="rect">
          <a:avLst/>
        </a:prstGeom>
        <a:noFill/>
        <a:ln w="9525">
          <a:noFill/>
          <a:miter lim="800000"/>
          <a:headEnd/>
          <a:tailEnd/>
        </a:ln>
      </xdr:spPr>
    </xdr:sp>
    <xdr:clientData/>
  </xdr:twoCellAnchor>
  <xdr:twoCellAnchor editAs="oneCell">
    <xdr:from>
      <xdr:col>5</xdr:col>
      <xdr:colOff>495300</xdr:colOff>
      <xdr:row>242</xdr:row>
      <xdr:rowOff>0</xdr:rowOff>
    </xdr:from>
    <xdr:to>
      <xdr:col>5</xdr:col>
      <xdr:colOff>571500</xdr:colOff>
      <xdr:row>243</xdr:row>
      <xdr:rowOff>42333</xdr:rowOff>
    </xdr:to>
    <xdr:sp macro="" textlink="">
      <xdr:nvSpPr>
        <xdr:cNvPr id="28" name="Text Box 5">
          <a:extLst>
            <a:ext uri="{FF2B5EF4-FFF2-40B4-BE49-F238E27FC236}">
              <a16:creationId xmlns:a16="http://schemas.microsoft.com/office/drawing/2014/main" id="{00000000-0008-0000-0500-00001C000000}"/>
            </a:ext>
          </a:extLst>
        </xdr:cNvPr>
        <xdr:cNvSpPr txBox="1">
          <a:spLocks noChangeArrowheads="1"/>
        </xdr:cNvSpPr>
      </xdr:nvSpPr>
      <xdr:spPr bwMode="auto">
        <a:xfrm>
          <a:off x="7019925" y="9505950"/>
          <a:ext cx="76200" cy="180975"/>
        </a:xfrm>
        <a:prstGeom prst="rect">
          <a:avLst/>
        </a:prstGeom>
        <a:noFill/>
        <a:ln w="9525">
          <a:noFill/>
          <a:miter lim="800000"/>
          <a:headEnd/>
          <a:tailEnd/>
        </a:ln>
      </xdr:spPr>
    </xdr:sp>
    <xdr:clientData/>
  </xdr:twoCellAnchor>
  <xdr:twoCellAnchor editAs="oneCell">
    <xdr:from>
      <xdr:col>4</xdr:col>
      <xdr:colOff>495300</xdr:colOff>
      <xdr:row>242</xdr:row>
      <xdr:rowOff>0</xdr:rowOff>
    </xdr:from>
    <xdr:to>
      <xdr:col>4</xdr:col>
      <xdr:colOff>571500</xdr:colOff>
      <xdr:row>243</xdr:row>
      <xdr:rowOff>42333</xdr:rowOff>
    </xdr:to>
    <xdr:sp macro="" textlink="">
      <xdr:nvSpPr>
        <xdr:cNvPr id="29" name="Text Box 7">
          <a:extLst>
            <a:ext uri="{FF2B5EF4-FFF2-40B4-BE49-F238E27FC236}">
              <a16:creationId xmlns:a16="http://schemas.microsoft.com/office/drawing/2014/main" id="{00000000-0008-0000-0500-00001D000000}"/>
            </a:ext>
          </a:extLst>
        </xdr:cNvPr>
        <xdr:cNvSpPr txBox="1">
          <a:spLocks noChangeArrowheads="1"/>
        </xdr:cNvSpPr>
      </xdr:nvSpPr>
      <xdr:spPr bwMode="auto">
        <a:xfrm>
          <a:off x="5857875" y="9505950"/>
          <a:ext cx="76200" cy="180975"/>
        </a:xfrm>
        <a:prstGeom prst="rect">
          <a:avLst/>
        </a:prstGeom>
        <a:noFill/>
        <a:ln w="9525">
          <a:noFill/>
          <a:miter lim="800000"/>
          <a:headEnd/>
          <a:tailEnd/>
        </a:ln>
      </xdr:spPr>
    </xdr:sp>
    <xdr:clientData/>
  </xdr:twoCellAnchor>
  <xdr:twoCellAnchor editAs="oneCell">
    <xdr:from>
      <xdr:col>6</xdr:col>
      <xdr:colOff>0</xdr:colOff>
      <xdr:row>242</xdr:row>
      <xdr:rowOff>0</xdr:rowOff>
    </xdr:from>
    <xdr:to>
      <xdr:col>6</xdr:col>
      <xdr:colOff>76200</xdr:colOff>
      <xdr:row>243</xdr:row>
      <xdr:rowOff>42333</xdr:rowOff>
    </xdr:to>
    <xdr:sp macro="" textlink="">
      <xdr:nvSpPr>
        <xdr:cNvPr id="30" name="Text Box 8">
          <a:extLst>
            <a:ext uri="{FF2B5EF4-FFF2-40B4-BE49-F238E27FC236}">
              <a16:creationId xmlns:a16="http://schemas.microsoft.com/office/drawing/2014/main" id="{00000000-0008-0000-0500-00001E000000}"/>
            </a:ext>
          </a:extLst>
        </xdr:cNvPr>
        <xdr:cNvSpPr txBox="1">
          <a:spLocks noChangeArrowheads="1"/>
        </xdr:cNvSpPr>
      </xdr:nvSpPr>
      <xdr:spPr bwMode="auto">
        <a:xfrm>
          <a:off x="7686675" y="9505950"/>
          <a:ext cx="76200" cy="180975"/>
        </a:xfrm>
        <a:prstGeom prst="rect">
          <a:avLst/>
        </a:prstGeom>
        <a:noFill/>
        <a:ln w="9525">
          <a:noFill/>
          <a:miter lim="800000"/>
          <a:headEnd/>
          <a:tailEnd/>
        </a:ln>
      </xdr:spPr>
    </xdr:sp>
    <xdr:clientData/>
  </xdr:twoCellAnchor>
  <xdr:twoCellAnchor editAs="oneCell">
    <xdr:from>
      <xdr:col>4</xdr:col>
      <xdr:colOff>66675</xdr:colOff>
      <xdr:row>242</xdr:row>
      <xdr:rowOff>0</xdr:rowOff>
    </xdr:from>
    <xdr:to>
      <xdr:col>4</xdr:col>
      <xdr:colOff>142875</xdr:colOff>
      <xdr:row>242</xdr:row>
      <xdr:rowOff>123825</xdr:rowOff>
    </xdr:to>
    <xdr:sp macro="" textlink="">
      <xdr:nvSpPr>
        <xdr:cNvPr id="31" name="Text Box 13">
          <a:extLst>
            <a:ext uri="{FF2B5EF4-FFF2-40B4-BE49-F238E27FC236}">
              <a16:creationId xmlns:a16="http://schemas.microsoft.com/office/drawing/2014/main" id="{00000000-0008-0000-0500-00001F000000}"/>
            </a:ext>
          </a:extLst>
        </xdr:cNvPr>
        <xdr:cNvSpPr txBox="1">
          <a:spLocks noChangeArrowheads="1"/>
        </xdr:cNvSpPr>
      </xdr:nvSpPr>
      <xdr:spPr bwMode="auto">
        <a:xfrm>
          <a:off x="5429250" y="8315325"/>
          <a:ext cx="76200" cy="114300"/>
        </a:xfrm>
        <a:prstGeom prst="rect">
          <a:avLst/>
        </a:prstGeom>
        <a:noFill/>
        <a:ln w="9525">
          <a:noFill/>
          <a:miter lim="800000"/>
          <a:headEnd/>
          <a:tailEnd/>
        </a:ln>
      </xdr:spPr>
    </xdr:sp>
    <xdr:clientData/>
  </xdr:twoCellAnchor>
  <xdr:twoCellAnchor editAs="oneCell">
    <xdr:from>
      <xdr:col>4</xdr:col>
      <xdr:colOff>495300</xdr:colOff>
      <xdr:row>242</xdr:row>
      <xdr:rowOff>0</xdr:rowOff>
    </xdr:from>
    <xdr:to>
      <xdr:col>4</xdr:col>
      <xdr:colOff>571500</xdr:colOff>
      <xdr:row>243</xdr:row>
      <xdr:rowOff>20108</xdr:rowOff>
    </xdr:to>
    <xdr:sp macro="" textlink="">
      <xdr:nvSpPr>
        <xdr:cNvPr id="32" name="Text Box 6">
          <a:extLst>
            <a:ext uri="{FF2B5EF4-FFF2-40B4-BE49-F238E27FC236}">
              <a16:creationId xmlns:a16="http://schemas.microsoft.com/office/drawing/2014/main" id="{00000000-0008-0000-0500-000020000000}"/>
            </a:ext>
          </a:extLst>
        </xdr:cNvPr>
        <xdr:cNvSpPr txBox="1">
          <a:spLocks noChangeArrowheads="1"/>
        </xdr:cNvSpPr>
      </xdr:nvSpPr>
      <xdr:spPr bwMode="auto">
        <a:xfrm>
          <a:off x="5857875" y="10048875"/>
          <a:ext cx="76200" cy="190500"/>
        </a:xfrm>
        <a:prstGeom prst="rect">
          <a:avLst/>
        </a:prstGeom>
        <a:noFill/>
        <a:ln w="9525">
          <a:noFill/>
          <a:miter lim="800000"/>
          <a:headEnd/>
          <a:tailEnd/>
        </a:ln>
      </xdr:spPr>
    </xdr:sp>
    <xdr:clientData/>
  </xdr:twoCellAnchor>
  <xdr:twoCellAnchor editAs="oneCell">
    <xdr:from>
      <xdr:col>4</xdr:col>
      <xdr:colOff>0</xdr:colOff>
      <xdr:row>242</xdr:row>
      <xdr:rowOff>0</xdr:rowOff>
    </xdr:from>
    <xdr:to>
      <xdr:col>4</xdr:col>
      <xdr:colOff>76200</xdr:colOff>
      <xdr:row>243</xdr:row>
      <xdr:rowOff>42335</xdr:rowOff>
    </xdr:to>
    <xdr:sp macro="" textlink="">
      <xdr:nvSpPr>
        <xdr:cNvPr id="34" name="Text Box 10">
          <a:extLst>
            <a:ext uri="{FF2B5EF4-FFF2-40B4-BE49-F238E27FC236}">
              <a16:creationId xmlns:a16="http://schemas.microsoft.com/office/drawing/2014/main" id="{00000000-0008-0000-0500-000022000000}"/>
            </a:ext>
          </a:extLst>
        </xdr:cNvPr>
        <xdr:cNvSpPr txBox="1">
          <a:spLocks noChangeArrowheads="1"/>
        </xdr:cNvSpPr>
      </xdr:nvSpPr>
      <xdr:spPr bwMode="auto">
        <a:xfrm>
          <a:off x="5362575" y="11325225"/>
          <a:ext cx="76200" cy="180975"/>
        </a:xfrm>
        <a:prstGeom prst="rect">
          <a:avLst/>
        </a:prstGeom>
        <a:noFill/>
        <a:ln w="9525">
          <a:noFill/>
          <a:miter lim="800000"/>
          <a:headEnd/>
          <a:tailEnd/>
        </a:ln>
      </xdr:spPr>
    </xdr:sp>
    <xdr:clientData/>
  </xdr:twoCellAnchor>
  <xdr:twoCellAnchor editAs="oneCell">
    <xdr:from>
      <xdr:col>4</xdr:col>
      <xdr:colOff>0</xdr:colOff>
      <xdr:row>242</xdr:row>
      <xdr:rowOff>0</xdr:rowOff>
    </xdr:from>
    <xdr:to>
      <xdr:col>4</xdr:col>
      <xdr:colOff>76200</xdr:colOff>
      <xdr:row>243</xdr:row>
      <xdr:rowOff>42335</xdr:rowOff>
    </xdr:to>
    <xdr:sp macro="" textlink="">
      <xdr:nvSpPr>
        <xdr:cNvPr id="35" name="Text Box 11">
          <a:extLst>
            <a:ext uri="{FF2B5EF4-FFF2-40B4-BE49-F238E27FC236}">
              <a16:creationId xmlns:a16="http://schemas.microsoft.com/office/drawing/2014/main" id="{00000000-0008-0000-0500-000023000000}"/>
            </a:ext>
          </a:extLst>
        </xdr:cNvPr>
        <xdr:cNvSpPr txBox="1">
          <a:spLocks noChangeArrowheads="1"/>
        </xdr:cNvSpPr>
      </xdr:nvSpPr>
      <xdr:spPr bwMode="auto">
        <a:xfrm>
          <a:off x="5362575" y="11325225"/>
          <a:ext cx="76200" cy="180975"/>
        </a:xfrm>
        <a:prstGeom prst="rect">
          <a:avLst/>
        </a:prstGeom>
        <a:noFill/>
        <a:ln w="9525">
          <a:noFill/>
          <a:miter lim="800000"/>
          <a:headEnd/>
          <a:tailEnd/>
        </a:ln>
      </xdr:spPr>
    </xdr:sp>
    <xdr:clientData/>
  </xdr:twoCellAnchor>
  <xdr:twoCellAnchor editAs="oneCell">
    <xdr:from>
      <xdr:col>4</xdr:col>
      <xdr:colOff>0</xdr:colOff>
      <xdr:row>242</xdr:row>
      <xdr:rowOff>0</xdr:rowOff>
    </xdr:from>
    <xdr:to>
      <xdr:col>4</xdr:col>
      <xdr:colOff>76200</xdr:colOff>
      <xdr:row>243</xdr:row>
      <xdr:rowOff>41275</xdr:rowOff>
    </xdr:to>
    <xdr:sp macro="" textlink="">
      <xdr:nvSpPr>
        <xdr:cNvPr id="36" name="Text Box 12">
          <a:extLst>
            <a:ext uri="{FF2B5EF4-FFF2-40B4-BE49-F238E27FC236}">
              <a16:creationId xmlns:a16="http://schemas.microsoft.com/office/drawing/2014/main" id="{00000000-0008-0000-0500-000024000000}"/>
            </a:ext>
          </a:extLst>
        </xdr:cNvPr>
        <xdr:cNvSpPr txBox="1">
          <a:spLocks noChangeArrowheads="1"/>
        </xdr:cNvSpPr>
      </xdr:nvSpPr>
      <xdr:spPr bwMode="auto">
        <a:xfrm>
          <a:off x="5362575" y="11001375"/>
          <a:ext cx="76200" cy="190500"/>
        </a:xfrm>
        <a:prstGeom prst="rect">
          <a:avLst/>
        </a:prstGeom>
        <a:noFill/>
        <a:ln w="9525">
          <a:noFill/>
          <a:miter lim="800000"/>
          <a:headEnd/>
          <a:tailEnd/>
        </a:ln>
      </xdr:spPr>
    </xdr:sp>
    <xdr:clientData/>
  </xdr:twoCellAnchor>
  <xdr:twoCellAnchor editAs="oneCell">
    <xdr:from>
      <xdr:col>4</xdr:col>
      <xdr:colOff>66675</xdr:colOff>
      <xdr:row>185</xdr:row>
      <xdr:rowOff>0</xdr:rowOff>
    </xdr:from>
    <xdr:to>
      <xdr:col>4</xdr:col>
      <xdr:colOff>142875</xdr:colOff>
      <xdr:row>215</xdr:row>
      <xdr:rowOff>34290</xdr:rowOff>
    </xdr:to>
    <xdr:sp macro="" textlink="">
      <xdr:nvSpPr>
        <xdr:cNvPr id="37" name="Text Box 16">
          <a:extLst>
            <a:ext uri="{FF2B5EF4-FFF2-40B4-BE49-F238E27FC236}">
              <a16:creationId xmlns:a16="http://schemas.microsoft.com/office/drawing/2014/main" id="{00000000-0008-0000-0500-000025000000}"/>
            </a:ext>
          </a:extLst>
        </xdr:cNvPr>
        <xdr:cNvSpPr txBox="1">
          <a:spLocks noChangeArrowheads="1"/>
        </xdr:cNvSpPr>
      </xdr:nvSpPr>
      <xdr:spPr bwMode="auto">
        <a:xfrm>
          <a:off x="7534275" y="6467475"/>
          <a:ext cx="76200" cy="123825"/>
        </a:xfrm>
        <a:prstGeom prst="rect">
          <a:avLst/>
        </a:prstGeom>
        <a:no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95250</xdr:rowOff>
        </xdr:from>
        <xdr:to>
          <xdr:col>3</xdr:col>
          <xdr:colOff>752475</xdr:colOff>
          <xdr:row>7</xdr:row>
          <xdr:rowOff>19050</xdr:rowOff>
        </xdr:to>
        <xdr:sp macro="" textlink="">
          <xdr:nvSpPr>
            <xdr:cNvPr id="19457" name="Group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Show/Hide Results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xdr:row>
          <xdr:rowOff>38100</xdr:rowOff>
        </xdr:from>
        <xdr:to>
          <xdr:col>1</xdr:col>
          <xdr:colOff>3133725</xdr:colOff>
          <xdr:row>3</xdr:row>
          <xdr:rowOff>57150</xdr:rowOff>
        </xdr:to>
        <xdr:sp macro="" textlink="">
          <xdr:nvSpPr>
            <xdr:cNvPr id="19458" name="cbxSource_Loads"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2495550</xdr:colOff>
          <xdr:row>2</xdr:row>
          <xdr:rowOff>104775</xdr:rowOff>
        </xdr:from>
        <xdr:to>
          <xdr:col>3</xdr:col>
          <xdr:colOff>28575</xdr:colOff>
          <xdr:row>4</xdr:row>
          <xdr:rowOff>123825</xdr:rowOff>
        </xdr:to>
        <xdr:sp macro="" textlink="">
          <xdr:nvSpPr>
            <xdr:cNvPr id="19459" name="cbxFuture_Loads"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2505075</xdr:colOff>
          <xdr:row>1</xdr:row>
          <xdr:rowOff>19050</xdr:rowOff>
        </xdr:from>
        <xdr:to>
          <xdr:col>3</xdr:col>
          <xdr:colOff>723900</xdr:colOff>
          <xdr:row>3</xdr:row>
          <xdr:rowOff>38100</xdr:rowOff>
        </xdr:to>
        <xdr:sp macro="" textlink="">
          <xdr:nvSpPr>
            <xdr:cNvPr id="19460" name="cbx_Existing_Loads"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2495550</xdr:colOff>
          <xdr:row>4</xdr:row>
          <xdr:rowOff>85725</xdr:rowOff>
        </xdr:from>
        <xdr:to>
          <xdr:col>3</xdr:col>
          <xdr:colOff>47625</xdr:colOff>
          <xdr:row>6</xdr:row>
          <xdr:rowOff>104775</xdr:rowOff>
        </xdr:to>
        <xdr:sp macro="" textlink="">
          <xdr:nvSpPr>
            <xdr:cNvPr id="19461" name="cbxNew_Developments"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xdr:row>
          <xdr:rowOff>0</xdr:rowOff>
        </xdr:from>
        <xdr:to>
          <xdr:col>1</xdr:col>
          <xdr:colOff>2733675</xdr:colOff>
          <xdr:row>5</xdr:row>
          <xdr:rowOff>19050</xdr:rowOff>
        </xdr:to>
        <xdr:sp macro="" textlink="">
          <xdr:nvSpPr>
            <xdr:cNvPr id="19462" name="cbx_Existing_Reductions"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xdr:row>
          <xdr:rowOff>95250</xdr:rowOff>
        </xdr:from>
        <xdr:to>
          <xdr:col>1</xdr:col>
          <xdr:colOff>2733675</xdr:colOff>
          <xdr:row>6</xdr:row>
          <xdr:rowOff>114300</xdr:rowOff>
        </xdr:to>
        <xdr:sp macro="" textlink="">
          <xdr:nvSpPr>
            <xdr:cNvPr id="19464" name="cbx_Future_Reductions" hidden="1">
              <a:extLst>
                <a:ext uri="{63B3BB69-23CF-44E3-9099-C40C66FF867C}">
                  <a14:compatExt spid="_x0000_s19464"/>
                </a:ext>
                <a:ext uri="{FF2B5EF4-FFF2-40B4-BE49-F238E27FC236}">
                  <a16:creationId xmlns:a16="http://schemas.microsoft.com/office/drawing/2014/main" id="{00000000-0008-0000-0500-000008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495300</xdr:colOff>
      <xdr:row>152</xdr:row>
      <xdr:rowOff>0</xdr:rowOff>
    </xdr:from>
    <xdr:to>
      <xdr:col>2</xdr:col>
      <xdr:colOff>571500</xdr:colOff>
      <xdr:row>180</xdr:row>
      <xdr:rowOff>67733</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5581650" y="6467475"/>
          <a:ext cx="76200" cy="1391708"/>
        </a:xfrm>
        <a:prstGeom prst="rect">
          <a:avLst/>
        </a:prstGeom>
        <a:noFill/>
        <a:ln w="9525">
          <a:noFill/>
          <a:miter lim="800000"/>
          <a:headEnd/>
          <a:tailEnd/>
        </a:ln>
      </xdr:spPr>
      <xdr:txBody>
        <a:bodyPr/>
        <a:lstStyle/>
        <a:p>
          <a:endParaRPr lang="en-US"/>
        </a:p>
      </xdr:txBody>
    </xdr:sp>
    <xdr:clientData/>
  </xdr:twoCellAnchor>
  <xdr:twoCellAnchor editAs="oneCell">
    <xdr:from>
      <xdr:col>3</xdr:col>
      <xdr:colOff>495300</xdr:colOff>
      <xdr:row>152</xdr:row>
      <xdr:rowOff>0</xdr:rowOff>
    </xdr:from>
    <xdr:to>
      <xdr:col>3</xdr:col>
      <xdr:colOff>571500</xdr:colOff>
      <xdr:row>180</xdr:row>
      <xdr:rowOff>67733</xdr:rowOff>
    </xdr:to>
    <xdr:sp macro="" textlink="">
      <xdr:nvSpPr>
        <xdr:cNvPr id="3" name="Text Box 2">
          <a:extLst>
            <a:ext uri="{FF2B5EF4-FFF2-40B4-BE49-F238E27FC236}">
              <a16:creationId xmlns:a16="http://schemas.microsoft.com/office/drawing/2014/main" id="{00000000-0008-0000-0600-000003000000}"/>
            </a:ext>
          </a:extLst>
        </xdr:cNvPr>
        <xdr:cNvSpPr txBox="1">
          <a:spLocks noChangeArrowheads="1"/>
        </xdr:cNvSpPr>
      </xdr:nvSpPr>
      <xdr:spPr bwMode="auto">
        <a:xfrm>
          <a:off x="6772275" y="6467475"/>
          <a:ext cx="76200" cy="1391708"/>
        </a:xfrm>
        <a:prstGeom prst="rect">
          <a:avLst/>
        </a:prstGeom>
        <a:noFill/>
        <a:ln w="9525">
          <a:noFill/>
          <a:miter lim="800000"/>
          <a:headEnd/>
          <a:tailEnd/>
        </a:ln>
      </xdr:spPr>
    </xdr:sp>
    <xdr:clientData/>
  </xdr:twoCellAnchor>
  <xdr:twoCellAnchor editAs="oneCell">
    <xdr:from>
      <xdr:col>4</xdr:col>
      <xdr:colOff>495300</xdr:colOff>
      <xdr:row>152</xdr:row>
      <xdr:rowOff>0</xdr:rowOff>
    </xdr:from>
    <xdr:to>
      <xdr:col>4</xdr:col>
      <xdr:colOff>571500</xdr:colOff>
      <xdr:row>180</xdr:row>
      <xdr:rowOff>67733</xdr:rowOff>
    </xdr:to>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7962900" y="6467475"/>
          <a:ext cx="76200" cy="1391708"/>
        </a:xfrm>
        <a:prstGeom prst="rect">
          <a:avLst/>
        </a:prstGeom>
        <a:noFill/>
        <a:ln w="9525">
          <a:noFill/>
          <a:miter lim="800000"/>
          <a:headEnd/>
          <a:tailEnd/>
        </a:ln>
      </xdr:spPr>
    </xdr:sp>
    <xdr:clientData/>
  </xdr:twoCellAnchor>
  <xdr:twoCellAnchor editAs="oneCell">
    <xdr:from>
      <xdr:col>5</xdr:col>
      <xdr:colOff>495300</xdr:colOff>
      <xdr:row>152</xdr:row>
      <xdr:rowOff>0</xdr:rowOff>
    </xdr:from>
    <xdr:to>
      <xdr:col>5</xdr:col>
      <xdr:colOff>571500</xdr:colOff>
      <xdr:row>180</xdr:row>
      <xdr:rowOff>67733</xdr:rowOff>
    </xdr:to>
    <xdr:sp macro="" textlink="">
      <xdr:nvSpPr>
        <xdr:cNvPr id="5" name="Text Box 4">
          <a:extLst>
            <a:ext uri="{FF2B5EF4-FFF2-40B4-BE49-F238E27FC236}">
              <a16:creationId xmlns:a16="http://schemas.microsoft.com/office/drawing/2014/main" id="{00000000-0008-0000-0600-000005000000}"/>
            </a:ext>
          </a:extLst>
        </xdr:cNvPr>
        <xdr:cNvSpPr txBox="1">
          <a:spLocks noChangeArrowheads="1"/>
        </xdr:cNvSpPr>
      </xdr:nvSpPr>
      <xdr:spPr bwMode="auto">
        <a:xfrm>
          <a:off x="9334500" y="6467475"/>
          <a:ext cx="76200" cy="1391708"/>
        </a:xfrm>
        <a:prstGeom prst="rect">
          <a:avLst/>
        </a:prstGeom>
        <a:noFill/>
        <a:ln w="9525">
          <a:noFill/>
          <a:miter lim="800000"/>
          <a:headEnd/>
          <a:tailEnd/>
        </a:ln>
      </xdr:spPr>
    </xdr:sp>
    <xdr:clientData/>
  </xdr:twoCellAnchor>
  <xdr:twoCellAnchor editAs="oneCell">
    <xdr:from>
      <xdr:col>3</xdr:col>
      <xdr:colOff>495300</xdr:colOff>
      <xdr:row>152</xdr:row>
      <xdr:rowOff>0</xdr:rowOff>
    </xdr:from>
    <xdr:to>
      <xdr:col>3</xdr:col>
      <xdr:colOff>571500</xdr:colOff>
      <xdr:row>180</xdr:row>
      <xdr:rowOff>67733</xdr:rowOff>
    </xdr:to>
    <xdr:sp macro="" textlink="">
      <xdr:nvSpPr>
        <xdr:cNvPr id="6" name="Text Box 6">
          <a:extLst>
            <a:ext uri="{FF2B5EF4-FFF2-40B4-BE49-F238E27FC236}">
              <a16:creationId xmlns:a16="http://schemas.microsoft.com/office/drawing/2014/main" id="{00000000-0008-0000-0600-000006000000}"/>
            </a:ext>
          </a:extLst>
        </xdr:cNvPr>
        <xdr:cNvSpPr txBox="1">
          <a:spLocks noChangeArrowheads="1"/>
        </xdr:cNvSpPr>
      </xdr:nvSpPr>
      <xdr:spPr bwMode="auto">
        <a:xfrm>
          <a:off x="6772275" y="6467475"/>
          <a:ext cx="76200" cy="1391708"/>
        </a:xfrm>
        <a:prstGeom prst="rect">
          <a:avLst/>
        </a:prstGeom>
        <a:noFill/>
        <a:ln w="9525">
          <a:noFill/>
          <a:miter lim="800000"/>
          <a:headEnd/>
          <a:tailEnd/>
        </a:ln>
      </xdr:spPr>
    </xdr:sp>
    <xdr:clientData/>
  </xdr:twoCellAnchor>
  <xdr:twoCellAnchor editAs="oneCell">
    <xdr:from>
      <xdr:col>4</xdr:col>
      <xdr:colOff>66675</xdr:colOff>
      <xdr:row>152</xdr:row>
      <xdr:rowOff>0</xdr:rowOff>
    </xdr:from>
    <xdr:to>
      <xdr:col>4</xdr:col>
      <xdr:colOff>142875</xdr:colOff>
      <xdr:row>177</xdr:row>
      <xdr:rowOff>152400</xdr:rowOff>
    </xdr:to>
    <xdr:sp macro="" textlink="">
      <xdr:nvSpPr>
        <xdr:cNvPr id="7" name="Text Box 16">
          <a:extLst>
            <a:ext uri="{FF2B5EF4-FFF2-40B4-BE49-F238E27FC236}">
              <a16:creationId xmlns:a16="http://schemas.microsoft.com/office/drawing/2014/main" id="{00000000-0008-0000-0600-000007000000}"/>
            </a:ext>
          </a:extLst>
        </xdr:cNvPr>
        <xdr:cNvSpPr txBox="1">
          <a:spLocks noChangeArrowheads="1"/>
        </xdr:cNvSpPr>
      </xdr:nvSpPr>
      <xdr:spPr bwMode="auto">
        <a:xfrm>
          <a:off x="7534275" y="6467475"/>
          <a:ext cx="76200" cy="123825"/>
        </a:xfrm>
        <a:prstGeom prst="rect">
          <a:avLst/>
        </a:prstGeom>
        <a:noFill/>
        <a:ln w="9525">
          <a:noFill/>
          <a:miter lim="800000"/>
          <a:headEnd/>
          <a:tailEnd/>
        </a:ln>
      </xdr:spPr>
    </xdr:sp>
    <xdr:clientData/>
  </xdr:twoCellAnchor>
  <xdr:twoCellAnchor editAs="oneCell">
    <xdr:from>
      <xdr:col>4</xdr:col>
      <xdr:colOff>1181100</xdr:colOff>
      <xdr:row>153</xdr:row>
      <xdr:rowOff>847725</xdr:rowOff>
    </xdr:from>
    <xdr:to>
      <xdr:col>4</xdr:col>
      <xdr:colOff>1257300</xdr:colOff>
      <xdr:row>182</xdr:row>
      <xdr:rowOff>115358</xdr:rowOff>
    </xdr:to>
    <xdr:sp macro="" textlink="">
      <xdr:nvSpPr>
        <xdr:cNvPr id="8" name="Text Box 9">
          <a:extLst>
            <a:ext uri="{FF2B5EF4-FFF2-40B4-BE49-F238E27FC236}">
              <a16:creationId xmlns:a16="http://schemas.microsoft.com/office/drawing/2014/main" id="{00000000-0008-0000-0600-000008000000}"/>
            </a:ext>
          </a:extLst>
        </xdr:cNvPr>
        <xdr:cNvSpPr txBox="1">
          <a:spLocks noChangeArrowheads="1"/>
        </xdr:cNvSpPr>
      </xdr:nvSpPr>
      <xdr:spPr bwMode="auto">
        <a:xfrm>
          <a:off x="8648700" y="30213300"/>
          <a:ext cx="76200" cy="6135158"/>
        </a:xfrm>
        <a:prstGeom prst="rect">
          <a:avLst/>
        </a:prstGeom>
        <a:noFill/>
        <a:ln w="9525">
          <a:noFill/>
          <a:miter lim="800000"/>
          <a:headEnd/>
          <a:tailEnd/>
        </a:ln>
      </xdr:spPr>
    </xdr:sp>
    <xdr:clientData/>
  </xdr:twoCellAnchor>
  <xdr:twoCellAnchor editAs="oneCell">
    <xdr:from>
      <xdr:col>3</xdr:col>
      <xdr:colOff>495300</xdr:colOff>
      <xdr:row>152</xdr:row>
      <xdr:rowOff>0</xdr:rowOff>
    </xdr:from>
    <xdr:to>
      <xdr:col>3</xdr:col>
      <xdr:colOff>571500</xdr:colOff>
      <xdr:row>180</xdr:row>
      <xdr:rowOff>67733</xdr:rowOff>
    </xdr:to>
    <xdr:sp macro="" textlink="">
      <xdr:nvSpPr>
        <xdr:cNvPr id="9" name="Text Box 10">
          <a:extLst>
            <a:ext uri="{FF2B5EF4-FFF2-40B4-BE49-F238E27FC236}">
              <a16:creationId xmlns:a16="http://schemas.microsoft.com/office/drawing/2014/main" id="{00000000-0008-0000-0600-000009000000}"/>
            </a:ext>
          </a:extLst>
        </xdr:cNvPr>
        <xdr:cNvSpPr txBox="1">
          <a:spLocks noChangeArrowheads="1"/>
        </xdr:cNvSpPr>
      </xdr:nvSpPr>
      <xdr:spPr bwMode="auto">
        <a:xfrm>
          <a:off x="6772275" y="6467475"/>
          <a:ext cx="76200" cy="1391708"/>
        </a:xfrm>
        <a:prstGeom prst="rect">
          <a:avLst/>
        </a:prstGeom>
        <a:noFill/>
        <a:ln w="9525">
          <a:noFill/>
          <a:miter lim="800000"/>
          <a:headEnd/>
          <a:tailEnd/>
        </a:ln>
      </xdr:spPr>
    </xdr:sp>
    <xdr:clientData/>
  </xdr:twoCellAnchor>
  <xdr:twoCellAnchor editAs="oneCell">
    <xdr:from>
      <xdr:col>4</xdr:col>
      <xdr:colOff>0</xdr:colOff>
      <xdr:row>152</xdr:row>
      <xdr:rowOff>0</xdr:rowOff>
    </xdr:from>
    <xdr:to>
      <xdr:col>4</xdr:col>
      <xdr:colOff>76200</xdr:colOff>
      <xdr:row>180</xdr:row>
      <xdr:rowOff>67733</xdr:rowOff>
    </xdr:to>
    <xdr:sp macro="" textlink="">
      <xdr:nvSpPr>
        <xdr:cNvPr id="10" name="Text Box 11">
          <a:extLst>
            <a:ext uri="{FF2B5EF4-FFF2-40B4-BE49-F238E27FC236}">
              <a16:creationId xmlns:a16="http://schemas.microsoft.com/office/drawing/2014/main" id="{00000000-0008-0000-0600-00000A000000}"/>
            </a:ext>
          </a:extLst>
        </xdr:cNvPr>
        <xdr:cNvSpPr txBox="1">
          <a:spLocks noChangeArrowheads="1"/>
        </xdr:cNvSpPr>
      </xdr:nvSpPr>
      <xdr:spPr bwMode="auto">
        <a:xfrm>
          <a:off x="7467600" y="6467475"/>
          <a:ext cx="76200" cy="1391708"/>
        </a:xfrm>
        <a:prstGeom prst="rect">
          <a:avLst/>
        </a:prstGeom>
        <a:noFill/>
        <a:ln w="9525">
          <a:noFill/>
          <a:miter lim="800000"/>
          <a:headEnd/>
          <a:tailEnd/>
        </a:ln>
      </xdr:spPr>
    </xdr:sp>
    <xdr:clientData/>
  </xdr:twoCellAnchor>
  <xdr:twoCellAnchor editAs="oneCell">
    <xdr:from>
      <xdr:col>3</xdr:col>
      <xdr:colOff>495300</xdr:colOff>
      <xdr:row>152</xdr:row>
      <xdr:rowOff>0</xdr:rowOff>
    </xdr:from>
    <xdr:to>
      <xdr:col>3</xdr:col>
      <xdr:colOff>571500</xdr:colOff>
      <xdr:row>180</xdr:row>
      <xdr:rowOff>67733</xdr:rowOff>
    </xdr:to>
    <xdr:sp macro="" textlink="">
      <xdr:nvSpPr>
        <xdr:cNvPr id="11" name="Text Box 13">
          <a:extLst>
            <a:ext uri="{FF2B5EF4-FFF2-40B4-BE49-F238E27FC236}">
              <a16:creationId xmlns:a16="http://schemas.microsoft.com/office/drawing/2014/main" id="{00000000-0008-0000-0600-00000B000000}"/>
            </a:ext>
          </a:extLst>
        </xdr:cNvPr>
        <xdr:cNvSpPr txBox="1">
          <a:spLocks noChangeArrowheads="1"/>
        </xdr:cNvSpPr>
      </xdr:nvSpPr>
      <xdr:spPr bwMode="auto">
        <a:xfrm>
          <a:off x="6772275" y="6467475"/>
          <a:ext cx="76200" cy="1391708"/>
        </a:xfrm>
        <a:prstGeom prst="rect">
          <a:avLst/>
        </a:prstGeom>
        <a:noFill/>
        <a:ln w="9525">
          <a:noFill/>
          <a:miter lim="800000"/>
          <a:headEnd/>
          <a:tailEnd/>
        </a:ln>
      </xdr:spPr>
    </xdr:sp>
    <xdr:clientData/>
  </xdr:twoCellAnchor>
  <xdr:twoCellAnchor editAs="oneCell">
    <xdr:from>
      <xdr:col>4</xdr:col>
      <xdr:colOff>0</xdr:colOff>
      <xdr:row>152</xdr:row>
      <xdr:rowOff>0</xdr:rowOff>
    </xdr:from>
    <xdr:to>
      <xdr:col>4</xdr:col>
      <xdr:colOff>76200</xdr:colOff>
      <xdr:row>180</xdr:row>
      <xdr:rowOff>67733</xdr:rowOff>
    </xdr:to>
    <xdr:sp macro="" textlink="">
      <xdr:nvSpPr>
        <xdr:cNvPr id="12" name="Text Box 14">
          <a:extLst>
            <a:ext uri="{FF2B5EF4-FFF2-40B4-BE49-F238E27FC236}">
              <a16:creationId xmlns:a16="http://schemas.microsoft.com/office/drawing/2014/main" id="{00000000-0008-0000-0600-00000C000000}"/>
            </a:ext>
          </a:extLst>
        </xdr:cNvPr>
        <xdr:cNvSpPr txBox="1">
          <a:spLocks noChangeArrowheads="1"/>
        </xdr:cNvSpPr>
      </xdr:nvSpPr>
      <xdr:spPr bwMode="auto">
        <a:xfrm>
          <a:off x="7467600" y="6467475"/>
          <a:ext cx="76200" cy="1391708"/>
        </a:xfrm>
        <a:prstGeom prst="rect">
          <a:avLst/>
        </a:prstGeom>
        <a:noFill/>
        <a:ln w="9525">
          <a:noFill/>
          <a:miter lim="800000"/>
          <a:headEnd/>
          <a:tailEnd/>
        </a:ln>
      </xdr:spPr>
    </xdr:sp>
    <xdr:clientData/>
  </xdr:twoCellAnchor>
  <xdr:twoCellAnchor editAs="oneCell">
    <xdr:from>
      <xdr:col>4</xdr:col>
      <xdr:colOff>0</xdr:colOff>
      <xdr:row>152</xdr:row>
      <xdr:rowOff>0</xdr:rowOff>
    </xdr:from>
    <xdr:to>
      <xdr:col>4</xdr:col>
      <xdr:colOff>76200</xdr:colOff>
      <xdr:row>180</xdr:row>
      <xdr:rowOff>66675</xdr:rowOff>
    </xdr:to>
    <xdr:sp macro="" textlink="">
      <xdr:nvSpPr>
        <xdr:cNvPr id="13" name="Text Box 15">
          <a:extLst>
            <a:ext uri="{FF2B5EF4-FFF2-40B4-BE49-F238E27FC236}">
              <a16:creationId xmlns:a16="http://schemas.microsoft.com/office/drawing/2014/main" id="{00000000-0008-0000-0600-00000D000000}"/>
            </a:ext>
          </a:extLst>
        </xdr:cNvPr>
        <xdr:cNvSpPr txBox="1">
          <a:spLocks noChangeArrowheads="1"/>
        </xdr:cNvSpPr>
      </xdr:nvSpPr>
      <xdr:spPr bwMode="auto">
        <a:xfrm>
          <a:off x="7467600" y="6467475"/>
          <a:ext cx="76200" cy="1390650"/>
        </a:xfrm>
        <a:prstGeom prst="rect">
          <a:avLst/>
        </a:prstGeom>
        <a:noFill/>
        <a:ln w="9525">
          <a:noFill/>
          <a:miter lim="800000"/>
          <a:headEnd/>
          <a:tailEnd/>
        </a:ln>
      </xdr:spPr>
    </xdr:sp>
    <xdr:clientData/>
  </xdr:twoCellAnchor>
  <xdr:twoCellAnchor editAs="oneCell">
    <xdr:from>
      <xdr:col>3</xdr:col>
      <xdr:colOff>495300</xdr:colOff>
      <xdr:row>152</xdr:row>
      <xdr:rowOff>0</xdr:rowOff>
    </xdr:from>
    <xdr:to>
      <xdr:col>3</xdr:col>
      <xdr:colOff>571500</xdr:colOff>
      <xdr:row>180</xdr:row>
      <xdr:rowOff>67733</xdr:rowOff>
    </xdr:to>
    <xdr:sp macro="" textlink="">
      <xdr:nvSpPr>
        <xdr:cNvPr id="14" name="Text Box 22">
          <a:extLst>
            <a:ext uri="{FF2B5EF4-FFF2-40B4-BE49-F238E27FC236}">
              <a16:creationId xmlns:a16="http://schemas.microsoft.com/office/drawing/2014/main" id="{00000000-0008-0000-0600-00000E000000}"/>
            </a:ext>
          </a:extLst>
        </xdr:cNvPr>
        <xdr:cNvSpPr txBox="1">
          <a:spLocks noChangeArrowheads="1"/>
        </xdr:cNvSpPr>
      </xdr:nvSpPr>
      <xdr:spPr bwMode="auto">
        <a:xfrm>
          <a:off x="6772275" y="6467475"/>
          <a:ext cx="76200" cy="1391708"/>
        </a:xfrm>
        <a:prstGeom prst="rect">
          <a:avLst/>
        </a:prstGeom>
        <a:noFill/>
        <a:ln w="9525">
          <a:noFill/>
          <a:miter lim="800000"/>
          <a:headEnd/>
          <a:tailEnd/>
        </a:ln>
      </xdr:spPr>
    </xdr:sp>
    <xdr:clientData/>
  </xdr:twoCellAnchor>
  <xdr:twoCellAnchor editAs="oneCell">
    <xdr:from>
      <xdr:col>3</xdr:col>
      <xdr:colOff>495300</xdr:colOff>
      <xdr:row>201</xdr:row>
      <xdr:rowOff>0</xdr:rowOff>
    </xdr:from>
    <xdr:to>
      <xdr:col>3</xdr:col>
      <xdr:colOff>571500</xdr:colOff>
      <xdr:row>205</xdr:row>
      <xdr:rowOff>57150</xdr:rowOff>
    </xdr:to>
    <xdr:sp macro="" textlink="">
      <xdr:nvSpPr>
        <xdr:cNvPr id="15" name="Text Box 3">
          <a:extLst>
            <a:ext uri="{FF2B5EF4-FFF2-40B4-BE49-F238E27FC236}">
              <a16:creationId xmlns:a16="http://schemas.microsoft.com/office/drawing/2014/main" id="{00000000-0008-0000-0600-00000F000000}"/>
            </a:ext>
          </a:extLst>
        </xdr:cNvPr>
        <xdr:cNvSpPr txBox="1">
          <a:spLocks noChangeArrowheads="1"/>
        </xdr:cNvSpPr>
      </xdr:nvSpPr>
      <xdr:spPr bwMode="auto">
        <a:xfrm>
          <a:off x="6772275" y="10744200"/>
          <a:ext cx="76200" cy="733425"/>
        </a:xfrm>
        <a:prstGeom prst="rect">
          <a:avLst/>
        </a:prstGeom>
        <a:noFill/>
        <a:ln w="9525">
          <a:noFill/>
          <a:miter lim="800000"/>
          <a:headEnd/>
          <a:tailEnd/>
        </a:ln>
      </xdr:spPr>
    </xdr:sp>
    <xdr:clientData/>
  </xdr:twoCellAnchor>
  <xdr:twoCellAnchor editAs="oneCell">
    <xdr:from>
      <xdr:col>4</xdr:col>
      <xdr:colOff>495300</xdr:colOff>
      <xdr:row>201</xdr:row>
      <xdr:rowOff>0</xdr:rowOff>
    </xdr:from>
    <xdr:to>
      <xdr:col>4</xdr:col>
      <xdr:colOff>571500</xdr:colOff>
      <xdr:row>205</xdr:row>
      <xdr:rowOff>57150</xdr:rowOff>
    </xdr:to>
    <xdr:sp macro="" textlink="">
      <xdr:nvSpPr>
        <xdr:cNvPr id="16" name="Text Box 4">
          <a:extLst>
            <a:ext uri="{FF2B5EF4-FFF2-40B4-BE49-F238E27FC236}">
              <a16:creationId xmlns:a16="http://schemas.microsoft.com/office/drawing/2014/main" id="{00000000-0008-0000-0600-000010000000}"/>
            </a:ext>
          </a:extLst>
        </xdr:cNvPr>
        <xdr:cNvSpPr txBox="1">
          <a:spLocks noChangeArrowheads="1"/>
        </xdr:cNvSpPr>
      </xdr:nvSpPr>
      <xdr:spPr bwMode="auto">
        <a:xfrm>
          <a:off x="7962900" y="10744200"/>
          <a:ext cx="76200" cy="733425"/>
        </a:xfrm>
        <a:prstGeom prst="rect">
          <a:avLst/>
        </a:prstGeom>
        <a:noFill/>
        <a:ln w="9525">
          <a:noFill/>
          <a:miter lim="800000"/>
          <a:headEnd/>
          <a:tailEnd/>
        </a:ln>
      </xdr:spPr>
    </xdr:sp>
    <xdr:clientData/>
  </xdr:twoCellAnchor>
  <xdr:twoCellAnchor editAs="oneCell">
    <xdr:from>
      <xdr:col>4</xdr:col>
      <xdr:colOff>495300</xdr:colOff>
      <xdr:row>209</xdr:row>
      <xdr:rowOff>0</xdr:rowOff>
    </xdr:from>
    <xdr:to>
      <xdr:col>4</xdr:col>
      <xdr:colOff>571500</xdr:colOff>
      <xdr:row>210</xdr:row>
      <xdr:rowOff>9525</xdr:rowOff>
    </xdr:to>
    <xdr:sp macro="" textlink="">
      <xdr:nvSpPr>
        <xdr:cNvPr id="17" name="Text Box 6">
          <a:extLst>
            <a:ext uri="{FF2B5EF4-FFF2-40B4-BE49-F238E27FC236}">
              <a16:creationId xmlns:a16="http://schemas.microsoft.com/office/drawing/2014/main" id="{00000000-0008-0000-0600-000011000000}"/>
            </a:ext>
          </a:extLst>
        </xdr:cNvPr>
        <xdr:cNvSpPr txBox="1">
          <a:spLocks noChangeArrowheads="1"/>
        </xdr:cNvSpPr>
      </xdr:nvSpPr>
      <xdr:spPr bwMode="auto">
        <a:xfrm>
          <a:off x="7962900" y="12172950"/>
          <a:ext cx="76200" cy="171450"/>
        </a:xfrm>
        <a:prstGeom prst="rect">
          <a:avLst/>
        </a:prstGeom>
        <a:noFill/>
        <a:ln w="9525">
          <a:noFill/>
          <a:miter lim="800000"/>
          <a:headEnd/>
          <a:tailEnd/>
        </a:ln>
      </xdr:spPr>
    </xdr:sp>
    <xdr:clientData/>
  </xdr:twoCellAnchor>
  <xdr:twoCellAnchor editAs="oneCell">
    <xdr:from>
      <xdr:col>3</xdr:col>
      <xdr:colOff>495300</xdr:colOff>
      <xdr:row>210</xdr:row>
      <xdr:rowOff>0</xdr:rowOff>
    </xdr:from>
    <xdr:to>
      <xdr:col>3</xdr:col>
      <xdr:colOff>571500</xdr:colOff>
      <xdr:row>211</xdr:row>
      <xdr:rowOff>0</xdr:rowOff>
    </xdr:to>
    <xdr:sp macro="" textlink="">
      <xdr:nvSpPr>
        <xdr:cNvPr id="18" name="Text Box 9">
          <a:extLst>
            <a:ext uri="{FF2B5EF4-FFF2-40B4-BE49-F238E27FC236}">
              <a16:creationId xmlns:a16="http://schemas.microsoft.com/office/drawing/2014/main" id="{00000000-0008-0000-0600-000012000000}"/>
            </a:ext>
          </a:extLst>
        </xdr:cNvPr>
        <xdr:cNvSpPr txBox="1">
          <a:spLocks noChangeArrowheads="1"/>
        </xdr:cNvSpPr>
      </xdr:nvSpPr>
      <xdr:spPr bwMode="auto">
        <a:xfrm>
          <a:off x="6772275" y="12334875"/>
          <a:ext cx="76200" cy="200025"/>
        </a:xfrm>
        <a:prstGeom prst="rect">
          <a:avLst/>
        </a:prstGeom>
        <a:noFill/>
        <a:ln w="9525">
          <a:noFill/>
          <a:miter lim="800000"/>
          <a:headEnd/>
          <a:tailEnd/>
        </a:ln>
      </xdr:spPr>
    </xdr:sp>
    <xdr:clientData/>
  </xdr:twoCellAnchor>
  <xdr:twoCellAnchor editAs="oneCell">
    <xdr:from>
      <xdr:col>4</xdr:col>
      <xdr:colOff>0</xdr:colOff>
      <xdr:row>210</xdr:row>
      <xdr:rowOff>0</xdr:rowOff>
    </xdr:from>
    <xdr:to>
      <xdr:col>4</xdr:col>
      <xdr:colOff>76200</xdr:colOff>
      <xdr:row>211</xdr:row>
      <xdr:rowOff>0</xdr:rowOff>
    </xdr:to>
    <xdr:sp macro="" textlink="">
      <xdr:nvSpPr>
        <xdr:cNvPr id="19" name="Text Box 10">
          <a:extLst>
            <a:ext uri="{FF2B5EF4-FFF2-40B4-BE49-F238E27FC236}">
              <a16:creationId xmlns:a16="http://schemas.microsoft.com/office/drawing/2014/main" id="{00000000-0008-0000-0600-000013000000}"/>
            </a:ext>
          </a:extLst>
        </xdr:cNvPr>
        <xdr:cNvSpPr txBox="1">
          <a:spLocks noChangeArrowheads="1"/>
        </xdr:cNvSpPr>
      </xdr:nvSpPr>
      <xdr:spPr bwMode="auto">
        <a:xfrm>
          <a:off x="7467600" y="12334875"/>
          <a:ext cx="76200" cy="200025"/>
        </a:xfrm>
        <a:prstGeom prst="rect">
          <a:avLst/>
        </a:prstGeom>
        <a:noFill/>
        <a:ln w="9525">
          <a:noFill/>
          <a:miter lim="800000"/>
          <a:headEnd/>
          <a:tailEnd/>
        </a:ln>
      </xdr:spPr>
    </xdr:sp>
    <xdr:clientData/>
  </xdr:twoCellAnchor>
  <xdr:twoCellAnchor editAs="oneCell">
    <xdr:from>
      <xdr:col>4</xdr:col>
      <xdr:colOff>0</xdr:colOff>
      <xdr:row>210</xdr:row>
      <xdr:rowOff>0</xdr:rowOff>
    </xdr:from>
    <xdr:to>
      <xdr:col>4</xdr:col>
      <xdr:colOff>76200</xdr:colOff>
      <xdr:row>211</xdr:row>
      <xdr:rowOff>0</xdr:rowOff>
    </xdr:to>
    <xdr:sp macro="" textlink="">
      <xdr:nvSpPr>
        <xdr:cNvPr id="20" name="Text Box 12">
          <a:extLst>
            <a:ext uri="{FF2B5EF4-FFF2-40B4-BE49-F238E27FC236}">
              <a16:creationId xmlns:a16="http://schemas.microsoft.com/office/drawing/2014/main" id="{00000000-0008-0000-0600-000014000000}"/>
            </a:ext>
          </a:extLst>
        </xdr:cNvPr>
        <xdr:cNvSpPr txBox="1">
          <a:spLocks noChangeArrowheads="1"/>
        </xdr:cNvSpPr>
      </xdr:nvSpPr>
      <xdr:spPr bwMode="auto">
        <a:xfrm>
          <a:off x="7467600" y="12334875"/>
          <a:ext cx="76200" cy="200025"/>
        </a:xfrm>
        <a:prstGeom prst="rect">
          <a:avLst/>
        </a:prstGeom>
        <a:noFill/>
        <a:ln w="9525">
          <a:noFill/>
          <a:miter lim="800000"/>
          <a:headEnd/>
          <a:tailEnd/>
        </a:ln>
      </xdr:spPr>
    </xdr:sp>
    <xdr:clientData/>
  </xdr:twoCellAnchor>
  <xdr:twoCellAnchor editAs="oneCell">
    <xdr:from>
      <xdr:col>4</xdr:col>
      <xdr:colOff>0</xdr:colOff>
      <xdr:row>210</xdr:row>
      <xdr:rowOff>0</xdr:rowOff>
    </xdr:from>
    <xdr:to>
      <xdr:col>4</xdr:col>
      <xdr:colOff>76200</xdr:colOff>
      <xdr:row>211</xdr:row>
      <xdr:rowOff>0</xdr:rowOff>
    </xdr:to>
    <xdr:sp macro="" textlink="">
      <xdr:nvSpPr>
        <xdr:cNvPr id="21" name="Text Box 13">
          <a:extLst>
            <a:ext uri="{FF2B5EF4-FFF2-40B4-BE49-F238E27FC236}">
              <a16:creationId xmlns:a16="http://schemas.microsoft.com/office/drawing/2014/main" id="{00000000-0008-0000-0600-000015000000}"/>
            </a:ext>
          </a:extLst>
        </xdr:cNvPr>
        <xdr:cNvSpPr txBox="1">
          <a:spLocks noChangeArrowheads="1"/>
        </xdr:cNvSpPr>
      </xdr:nvSpPr>
      <xdr:spPr bwMode="auto">
        <a:xfrm>
          <a:off x="7467600" y="12334875"/>
          <a:ext cx="76200" cy="200025"/>
        </a:xfrm>
        <a:prstGeom prst="rect">
          <a:avLst/>
        </a:prstGeom>
        <a:noFill/>
        <a:ln w="9525">
          <a:noFill/>
          <a:miter lim="800000"/>
          <a:headEnd/>
          <a:tailEnd/>
        </a:ln>
      </xdr:spPr>
    </xdr:sp>
    <xdr:clientData/>
  </xdr:twoCellAnchor>
  <xdr:twoCellAnchor editAs="oneCell">
    <xdr:from>
      <xdr:col>5</xdr:col>
      <xdr:colOff>495300</xdr:colOff>
      <xdr:row>210</xdr:row>
      <xdr:rowOff>0</xdr:rowOff>
    </xdr:from>
    <xdr:to>
      <xdr:col>5</xdr:col>
      <xdr:colOff>571500</xdr:colOff>
      <xdr:row>210</xdr:row>
      <xdr:rowOff>190500</xdr:rowOff>
    </xdr:to>
    <xdr:sp macro="" textlink="">
      <xdr:nvSpPr>
        <xdr:cNvPr id="22" name="Text Box 5">
          <a:extLst>
            <a:ext uri="{FF2B5EF4-FFF2-40B4-BE49-F238E27FC236}">
              <a16:creationId xmlns:a16="http://schemas.microsoft.com/office/drawing/2014/main" id="{00000000-0008-0000-0600-000016000000}"/>
            </a:ext>
          </a:extLst>
        </xdr:cNvPr>
        <xdr:cNvSpPr txBox="1">
          <a:spLocks noChangeArrowheads="1"/>
        </xdr:cNvSpPr>
      </xdr:nvSpPr>
      <xdr:spPr bwMode="auto">
        <a:xfrm>
          <a:off x="9334500" y="12334875"/>
          <a:ext cx="76200" cy="190500"/>
        </a:xfrm>
        <a:prstGeom prst="rect">
          <a:avLst/>
        </a:prstGeom>
        <a:noFill/>
        <a:ln w="9525">
          <a:noFill/>
          <a:miter lim="800000"/>
          <a:headEnd/>
          <a:tailEnd/>
        </a:ln>
      </xdr:spPr>
    </xdr:sp>
    <xdr:clientData/>
  </xdr:twoCellAnchor>
  <xdr:twoCellAnchor editAs="oneCell">
    <xdr:from>
      <xdr:col>6</xdr:col>
      <xdr:colOff>0</xdr:colOff>
      <xdr:row>210</xdr:row>
      <xdr:rowOff>0</xdr:rowOff>
    </xdr:from>
    <xdr:to>
      <xdr:col>6</xdr:col>
      <xdr:colOff>76200</xdr:colOff>
      <xdr:row>210</xdr:row>
      <xdr:rowOff>190500</xdr:rowOff>
    </xdr:to>
    <xdr:sp macro="" textlink="">
      <xdr:nvSpPr>
        <xdr:cNvPr id="23" name="Text Box 8">
          <a:extLst>
            <a:ext uri="{FF2B5EF4-FFF2-40B4-BE49-F238E27FC236}">
              <a16:creationId xmlns:a16="http://schemas.microsoft.com/office/drawing/2014/main" id="{00000000-0008-0000-0600-000017000000}"/>
            </a:ext>
          </a:extLst>
        </xdr:cNvPr>
        <xdr:cNvSpPr txBox="1">
          <a:spLocks noChangeArrowheads="1"/>
        </xdr:cNvSpPr>
      </xdr:nvSpPr>
      <xdr:spPr bwMode="auto">
        <a:xfrm>
          <a:off x="10696575" y="12334875"/>
          <a:ext cx="76200" cy="190500"/>
        </a:xfrm>
        <a:prstGeom prst="rect">
          <a:avLst/>
        </a:prstGeom>
        <a:noFill/>
        <a:ln w="9525">
          <a:noFill/>
          <a:miter lim="800000"/>
          <a:headEnd/>
          <a:tailEnd/>
        </a:ln>
      </xdr:spPr>
    </xdr:sp>
    <xdr:clientData/>
  </xdr:twoCellAnchor>
  <xdr:twoCellAnchor editAs="oneCell">
    <xdr:from>
      <xdr:col>4</xdr:col>
      <xdr:colOff>66675</xdr:colOff>
      <xdr:row>210</xdr:row>
      <xdr:rowOff>0</xdr:rowOff>
    </xdr:from>
    <xdr:to>
      <xdr:col>4</xdr:col>
      <xdr:colOff>142875</xdr:colOff>
      <xdr:row>210</xdr:row>
      <xdr:rowOff>123825</xdr:rowOff>
    </xdr:to>
    <xdr:sp macro="" textlink="">
      <xdr:nvSpPr>
        <xdr:cNvPr id="24" name="Text Box 14">
          <a:extLst>
            <a:ext uri="{FF2B5EF4-FFF2-40B4-BE49-F238E27FC236}">
              <a16:creationId xmlns:a16="http://schemas.microsoft.com/office/drawing/2014/main" id="{00000000-0008-0000-0600-000018000000}"/>
            </a:ext>
          </a:extLst>
        </xdr:cNvPr>
        <xdr:cNvSpPr txBox="1">
          <a:spLocks noChangeArrowheads="1"/>
        </xdr:cNvSpPr>
      </xdr:nvSpPr>
      <xdr:spPr bwMode="auto">
        <a:xfrm>
          <a:off x="7534275" y="12334875"/>
          <a:ext cx="76200" cy="123825"/>
        </a:xfrm>
        <a:prstGeom prst="rect">
          <a:avLst/>
        </a:prstGeom>
        <a:noFill/>
        <a:ln w="9525">
          <a:noFill/>
          <a:miter lim="800000"/>
          <a:headEnd/>
          <a:tailEnd/>
        </a:ln>
      </xdr:spPr>
    </xdr:sp>
    <xdr:clientData/>
  </xdr:twoCellAnchor>
  <xdr:twoCellAnchor editAs="oneCell">
    <xdr:from>
      <xdr:col>3</xdr:col>
      <xdr:colOff>495300</xdr:colOff>
      <xdr:row>238</xdr:row>
      <xdr:rowOff>0</xdr:rowOff>
    </xdr:from>
    <xdr:to>
      <xdr:col>3</xdr:col>
      <xdr:colOff>571500</xdr:colOff>
      <xdr:row>239</xdr:row>
      <xdr:rowOff>42333</xdr:rowOff>
    </xdr:to>
    <xdr:sp macro="" textlink="">
      <xdr:nvSpPr>
        <xdr:cNvPr id="25" name="Text Box 3">
          <a:extLst>
            <a:ext uri="{FF2B5EF4-FFF2-40B4-BE49-F238E27FC236}">
              <a16:creationId xmlns:a16="http://schemas.microsoft.com/office/drawing/2014/main" id="{00000000-0008-0000-0600-000019000000}"/>
            </a:ext>
          </a:extLst>
        </xdr:cNvPr>
        <xdr:cNvSpPr txBox="1">
          <a:spLocks noChangeArrowheads="1"/>
        </xdr:cNvSpPr>
      </xdr:nvSpPr>
      <xdr:spPr bwMode="auto">
        <a:xfrm>
          <a:off x="6772275" y="18326100"/>
          <a:ext cx="76200" cy="204258"/>
        </a:xfrm>
        <a:prstGeom prst="rect">
          <a:avLst/>
        </a:prstGeom>
        <a:noFill/>
        <a:ln w="9525">
          <a:noFill/>
          <a:miter lim="800000"/>
          <a:headEnd/>
          <a:tailEnd/>
        </a:ln>
      </xdr:spPr>
    </xdr:sp>
    <xdr:clientData/>
  </xdr:twoCellAnchor>
  <xdr:twoCellAnchor editAs="oneCell">
    <xdr:from>
      <xdr:col>4</xdr:col>
      <xdr:colOff>495300</xdr:colOff>
      <xdr:row>238</xdr:row>
      <xdr:rowOff>0</xdr:rowOff>
    </xdr:from>
    <xdr:to>
      <xdr:col>4</xdr:col>
      <xdr:colOff>571500</xdr:colOff>
      <xdr:row>239</xdr:row>
      <xdr:rowOff>42333</xdr:rowOff>
    </xdr:to>
    <xdr:sp macro="" textlink="">
      <xdr:nvSpPr>
        <xdr:cNvPr id="26" name="Text Box 4">
          <a:extLst>
            <a:ext uri="{FF2B5EF4-FFF2-40B4-BE49-F238E27FC236}">
              <a16:creationId xmlns:a16="http://schemas.microsoft.com/office/drawing/2014/main" id="{00000000-0008-0000-0600-00001A000000}"/>
            </a:ext>
          </a:extLst>
        </xdr:cNvPr>
        <xdr:cNvSpPr txBox="1">
          <a:spLocks noChangeArrowheads="1"/>
        </xdr:cNvSpPr>
      </xdr:nvSpPr>
      <xdr:spPr bwMode="auto">
        <a:xfrm>
          <a:off x="7962900" y="18326100"/>
          <a:ext cx="76200" cy="204258"/>
        </a:xfrm>
        <a:prstGeom prst="rect">
          <a:avLst/>
        </a:prstGeom>
        <a:noFill/>
        <a:ln w="9525">
          <a:noFill/>
          <a:miter lim="800000"/>
          <a:headEnd/>
          <a:tailEnd/>
        </a:ln>
      </xdr:spPr>
    </xdr:sp>
    <xdr:clientData/>
  </xdr:twoCellAnchor>
  <xdr:twoCellAnchor editAs="oneCell">
    <xdr:from>
      <xdr:col>5</xdr:col>
      <xdr:colOff>495300</xdr:colOff>
      <xdr:row>238</xdr:row>
      <xdr:rowOff>0</xdr:rowOff>
    </xdr:from>
    <xdr:to>
      <xdr:col>5</xdr:col>
      <xdr:colOff>571500</xdr:colOff>
      <xdr:row>239</xdr:row>
      <xdr:rowOff>42333</xdr:rowOff>
    </xdr:to>
    <xdr:sp macro="" textlink="">
      <xdr:nvSpPr>
        <xdr:cNvPr id="27" name="Text Box 5">
          <a:extLst>
            <a:ext uri="{FF2B5EF4-FFF2-40B4-BE49-F238E27FC236}">
              <a16:creationId xmlns:a16="http://schemas.microsoft.com/office/drawing/2014/main" id="{00000000-0008-0000-0600-00001B000000}"/>
            </a:ext>
          </a:extLst>
        </xdr:cNvPr>
        <xdr:cNvSpPr txBox="1">
          <a:spLocks noChangeArrowheads="1"/>
        </xdr:cNvSpPr>
      </xdr:nvSpPr>
      <xdr:spPr bwMode="auto">
        <a:xfrm>
          <a:off x="9334500" y="18326100"/>
          <a:ext cx="76200" cy="204258"/>
        </a:xfrm>
        <a:prstGeom prst="rect">
          <a:avLst/>
        </a:prstGeom>
        <a:noFill/>
        <a:ln w="9525">
          <a:noFill/>
          <a:miter lim="800000"/>
          <a:headEnd/>
          <a:tailEnd/>
        </a:ln>
      </xdr:spPr>
    </xdr:sp>
    <xdr:clientData/>
  </xdr:twoCellAnchor>
  <xdr:twoCellAnchor editAs="oneCell">
    <xdr:from>
      <xdr:col>4</xdr:col>
      <xdr:colOff>495300</xdr:colOff>
      <xdr:row>238</xdr:row>
      <xdr:rowOff>0</xdr:rowOff>
    </xdr:from>
    <xdr:to>
      <xdr:col>4</xdr:col>
      <xdr:colOff>571500</xdr:colOff>
      <xdr:row>239</xdr:row>
      <xdr:rowOff>42333</xdr:rowOff>
    </xdr:to>
    <xdr:sp macro="" textlink="">
      <xdr:nvSpPr>
        <xdr:cNvPr id="28" name="Text Box 7">
          <a:extLst>
            <a:ext uri="{FF2B5EF4-FFF2-40B4-BE49-F238E27FC236}">
              <a16:creationId xmlns:a16="http://schemas.microsoft.com/office/drawing/2014/main" id="{00000000-0008-0000-0600-00001C000000}"/>
            </a:ext>
          </a:extLst>
        </xdr:cNvPr>
        <xdr:cNvSpPr txBox="1">
          <a:spLocks noChangeArrowheads="1"/>
        </xdr:cNvSpPr>
      </xdr:nvSpPr>
      <xdr:spPr bwMode="auto">
        <a:xfrm>
          <a:off x="7962900" y="18326100"/>
          <a:ext cx="76200" cy="204258"/>
        </a:xfrm>
        <a:prstGeom prst="rect">
          <a:avLst/>
        </a:prstGeom>
        <a:noFill/>
        <a:ln w="9525">
          <a:noFill/>
          <a:miter lim="800000"/>
          <a:headEnd/>
          <a:tailEnd/>
        </a:ln>
      </xdr:spPr>
    </xdr:sp>
    <xdr:clientData/>
  </xdr:twoCellAnchor>
  <xdr:twoCellAnchor editAs="oneCell">
    <xdr:from>
      <xdr:col>6</xdr:col>
      <xdr:colOff>0</xdr:colOff>
      <xdr:row>238</xdr:row>
      <xdr:rowOff>0</xdr:rowOff>
    </xdr:from>
    <xdr:to>
      <xdr:col>6</xdr:col>
      <xdr:colOff>76200</xdr:colOff>
      <xdr:row>239</xdr:row>
      <xdr:rowOff>42333</xdr:rowOff>
    </xdr:to>
    <xdr:sp macro="" textlink="">
      <xdr:nvSpPr>
        <xdr:cNvPr id="29" name="Text Box 8">
          <a:extLst>
            <a:ext uri="{FF2B5EF4-FFF2-40B4-BE49-F238E27FC236}">
              <a16:creationId xmlns:a16="http://schemas.microsoft.com/office/drawing/2014/main" id="{00000000-0008-0000-0600-00001D000000}"/>
            </a:ext>
          </a:extLst>
        </xdr:cNvPr>
        <xdr:cNvSpPr txBox="1">
          <a:spLocks noChangeArrowheads="1"/>
        </xdr:cNvSpPr>
      </xdr:nvSpPr>
      <xdr:spPr bwMode="auto">
        <a:xfrm>
          <a:off x="10696575" y="18326100"/>
          <a:ext cx="76200" cy="204258"/>
        </a:xfrm>
        <a:prstGeom prst="rect">
          <a:avLst/>
        </a:prstGeom>
        <a:noFill/>
        <a:ln w="9525">
          <a:noFill/>
          <a:miter lim="800000"/>
          <a:headEnd/>
          <a:tailEnd/>
        </a:ln>
      </xdr:spPr>
    </xdr:sp>
    <xdr:clientData/>
  </xdr:twoCellAnchor>
  <xdr:twoCellAnchor editAs="oneCell">
    <xdr:from>
      <xdr:col>4</xdr:col>
      <xdr:colOff>66675</xdr:colOff>
      <xdr:row>238</xdr:row>
      <xdr:rowOff>0</xdr:rowOff>
    </xdr:from>
    <xdr:to>
      <xdr:col>4</xdr:col>
      <xdr:colOff>142875</xdr:colOff>
      <xdr:row>238</xdr:row>
      <xdr:rowOff>123825</xdr:rowOff>
    </xdr:to>
    <xdr:sp macro="" textlink="">
      <xdr:nvSpPr>
        <xdr:cNvPr id="30" name="Text Box 13">
          <a:extLst>
            <a:ext uri="{FF2B5EF4-FFF2-40B4-BE49-F238E27FC236}">
              <a16:creationId xmlns:a16="http://schemas.microsoft.com/office/drawing/2014/main" id="{00000000-0008-0000-0600-00001E000000}"/>
            </a:ext>
          </a:extLst>
        </xdr:cNvPr>
        <xdr:cNvSpPr txBox="1">
          <a:spLocks noChangeArrowheads="1"/>
        </xdr:cNvSpPr>
      </xdr:nvSpPr>
      <xdr:spPr bwMode="auto">
        <a:xfrm>
          <a:off x="7534275" y="18326100"/>
          <a:ext cx="76200" cy="123825"/>
        </a:xfrm>
        <a:prstGeom prst="rect">
          <a:avLst/>
        </a:prstGeom>
        <a:noFill/>
        <a:ln w="9525">
          <a:noFill/>
          <a:miter lim="800000"/>
          <a:headEnd/>
          <a:tailEnd/>
        </a:ln>
      </xdr:spPr>
    </xdr:sp>
    <xdr:clientData/>
  </xdr:twoCellAnchor>
  <xdr:twoCellAnchor editAs="oneCell">
    <xdr:from>
      <xdr:col>4</xdr:col>
      <xdr:colOff>495300</xdr:colOff>
      <xdr:row>238</xdr:row>
      <xdr:rowOff>0</xdr:rowOff>
    </xdr:from>
    <xdr:to>
      <xdr:col>4</xdr:col>
      <xdr:colOff>571500</xdr:colOff>
      <xdr:row>239</xdr:row>
      <xdr:rowOff>20108</xdr:rowOff>
    </xdr:to>
    <xdr:sp macro="" textlink="">
      <xdr:nvSpPr>
        <xdr:cNvPr id="31" name="Text Box 6">
          <a:extLst>
            <a:ext uri="{FF2B5EF4-FFF2-40B4-BE49-F238E27FC236}">
              <a16:creationId xmlns:a16="http://schemas.microsoft.com/office/drawing/2014/main" id="{00000000-0008-0000-0600-00001F000000}"/>
            </a:ext>
          </a:extLst>
        </xdr:cNvPr>
        <xdr:cNvSpPr txBox="1">
          <a:spLocks noChangeArrowheads="1"/>
        </xdr:cNvSpPr>
      </xdr:nvSpPr>
      <xdr:spPr bwMode="auto">
        <a:xfrm>
          <a:off x="7962900" y="18326100"/>
          <a:ext cx="76200" cy="182033"/>
        </a:xfrm>
        <a:prstGeom prst="rect">
          <a:avLst/>
        </a:prstGeom>
        <a:noFill/>
        <a:ln w="9525">
          <a:noFill/>
          <a:miter lim="800000"/>
          <a:headEnd/>
          <a:tailEnd/>
        </a:ln>
      </xdr:spPr>
    </xdr:sp>
    <xdr:clientData/>
  </xdr:twoCellAnchor>
  <xdr:twoCellAnchor editAs="oneCell">
    <xdr:from>
      <xdr:col>3</xdr:col>
      <xdr:colOff>495300</xdr:colOff>
      <xdr:row>238</xdr:row>
      <xdr:rowOff>0</xdr:rowOff>
    </xdr:from>
    <xdr:to>
      <xdr:col>3</xdr:col>
      <xdr:colOff>571500</xdr:colOff>
      <xdr:row>239</xdr:row>
      <xdr:rowOff>42335</xdr:rowOff>
    </xdr:to>
    <xdr:sp macro="" textlink="">
      <xdr:nvSpPr>
        <xdr:cNvPr id="32" name="Text Box 9">
          <a:extLst>
            <a:ext uri="{FF2B5EF4-FFF2-40B4-BE49-F238E27FC236}">
              <a16:creationId xmlns:a16="http://schemas.microsoft.com/office/drawing/2014/main" id="{00000000-0008-0000-0600-000020000000}"/>
            </a:ext>
          </a:extLst>
        </xdr:cNvPr>
        <xdr:cNvSpPr txBox="1">
          <a:spLocks noChangeArrowheads="1"/>
        </xdr:cNvSpPr>
      </xdr:nvSpPr>
      <xdr:spPr bwMode="auto">
        <a:xfrm>
          <a:off x="6772275" y="18326100"/>
          <a:ext cx="76200" cy="204260"/>
        </a:xfrm>
        <a:prstGeom prst="rect">
          <a:avLst/>
        </a:prstGeom>
        <a:noFill/>
        <a:ln w="9525">
          <a:noFill/>
          <a:miter lim="800000"/>
          <a:headEnd/>
          <a:tailEnd/>
        </a:ln>
      </xdr:spPr>
    </xdr:sp>
    <xdr:clientData/>
  </xdr:twoCellAnchor>
  <xdr:twoCellAnchor editAs="oneCell">
    <xdr:from>
      <xdr:col>4</xdr:col>
      <xdr:colOff>0</xdr:colOff>
      <xdr:row>238</xdr:row>
      <xdr:rowOff>0</xdr:rowOff>
    </xdr:from>
    <xdr:to>
      <xdr:col>4</xdr:col>
      <xdr:colOff>76200</xdr:colOff>
      <xdr:row>239</xdr:row>
      <xdr:rowOff>42335</xdr:rowOff>
    </xdr:to>
    <xdr:sp macro="" textlink="">
      <xdr:nvSpPr>
        <xdr:cNvPr id="33" name="Text Box 10">
          <a:extLst>
            <a:ext uri="{FF2B5EF4-FFF2-40B4-BE49-F238E27FC236}">
              <a16:creationId xmlns:a16="http://schemas.microsoft.com/office/drawing/2014/main" id="{00000000-0008-0000-0600-000021000000}"/>
            </a:ext>
          </a:extLst>
        </xdr:cNvPr>
        <xdr:cNvSpPr txBox="1">
          <a:spLocks noChangeArrowheads="1"/>
        </xdr:cNvSpPr>
      </xdr:nvSpPr>
      <xdr:spPr bwMode="auto">
        <a:xfrm>
          <a:off x="7467600" y="18326100"/>
          <a:ext cx="76200" cy="204260"/>
        </a:xfrm>
        <a:prstGeom prst="rect">
          <a:avLst/>
        </a:prstGeom>
        <a:noFill/>
        <a:ln w="9525">
          <a:noFill/>
          <a:miter lim="800000"/>
          <a:headEnd/>
          <a:tailEnd/>
        </a:ln>
      </xdr:spPr>
    </xdr:sp>
    <xdr:clientData/>
  </xdr:twoCellAnchor>
  <xdr:twoCellAnchor editAs="oneCell">
    <xdr:from>
      <xdr:col>4</xdr:col>
      <xdr:colOff>0</xdr:colOff>
      <xdr:row>238</xdr:row>
      <xdr:rowOff>0</xdr:rowOff>
    </xdr:from>
    <xdr:to>
      <xdr:col>4</xdr:col>
      <xdr:colOff>76200</xdr:colOff>
      <xdr:row>239</xdr:row>
      <xdr:rowOff>42335</xdr:rowOff>
    </xdr:to>
    <xdr:sp macro="" textlink="">
      <xdr:nvSpPr>
        <xdr:cNvPr id="34" name="Text Box 11">
          <a:extLst>
            <a:ext uri="{FF2B5EF4-FFF2-40B4-BE49-F238E27FC236}">
              <a16:creationId xmlns:a16="http://schemas.microsoft.com/office/drawing/2014/main" id="{00000000-0008-0000-0600-000022000000}"/>
            </a:ext>
          </a:extLst>
        </xdr:cNvPr>
        <xdr:cNvSpPr txBox="1">
          <a:spLocks noChangeArrowheads="1"/>
        </xdr:cNvSpPr>
      </xdr:nvSpPr>
      <xdr:spPr bwMode="auto">
        <a:xfrm>
          <a:off x="7467600" y="18326100"/>
          <a:ext cx="76200" cy="204260"/>
        </a:xfrm>
        <a:prstGeom prst="rect">
          <a:avLst/>
        </a:prstGeom>
        <a:noFill/>
        <a:ln w="9525">
          <a:noFill/>
          <a:miter lim="800000"/>
          <a:headEnd/>
          <a:tailEnd/>
        </a:ln>
      </xdr:spPr>
    </xdr:sp>
    <xdr:clientData/>
  </xdr:twoCellAnchor>
  <xdr:twoCellAnchor editAs="oneCell">
    <xdr:from>
      <xdr:col>4</xdr:col>
      <xdr:colOff>0</xdr:colOff>
      <xdr:row>238</xdr:row>
      <xdr:rowOff>0</xdr:rowOff>
    </xdr:from>
    <xdr:to>
      <xdr:col>4</xdr:col>
      <xdr:colOff>76200</xdr:colOff>
      <xdr:row>239</xdr:row>
      <xdr:rowOff>41275</xdr:rowOff>
    </xdr:to>
    <xdr:sp macro="" textlink="">
      <xdr:nvSpPr>
        <xdr:cNvPr id="35" name="Text Box 12">
          <a:extLst>
            <a:ext uri="{FF2B5EF4-FFF2-40B4-BE49-F238E27FC236}">
              <a16:creationId xmlns:a16="http://schemas.microsoft.com/office/drawing/2014/main" id="{00000000-0008-0000-0600-000023000000}"/>
            </a:ext>
          </a:extLst>
        </xdr:cNvPr>
        <xdr:cNvSpPr txBox="1">
          <a:spLocks noChangeArrowheads="1"/>
        </xdr:cNvSpPr>
      </xdr:nvSpPr>
      <xdr:spPr bwMode="auto">
        <a:xfrm>
          <a:off x="7467600" y="18326100"/>
          <a:ext cx="76200" cy="203200"/>
        </a:xfrm>
        <a:prstGeom prst="rect">
          <a:avLst/>
        </a:prstGeom>
        <a:noFill/>
        <a:ln w="9525">
          <a:noFill/>
          <a:miter lim="800000"/>
          <a:headEnd/>
          <a:tailEnd/>
        </a:ln>
      </xdr:spPr>
    </xdr:sp>
    <xdr:clientData/>
  </xdr:twoCellAnchor>
  <xdr:twoCellAnchor editAs="oneCell">
    <xdr:from>
      <xdr:col>4</xdr:col>
      <xdr:colOff>66675</xdr:colOff>
      <xdr:row>181</xdr:row>
      <xdr:rowOff>0</xdr:rowOff>
    </xdr:from>
    <xdr:to>
      <xdr:col>4</xdr:col>
      <xdr:colOff>142875</xdr:colOff>
      <xdr:row>207</xdr:row>
      <xdr:rowOff>38100</xdr:rowOff>
    </xdr:to>
    <xdr:sp macro="" textlink="">
      <xdr:nvSpPr>
        <xdr:cNvPr id="36" name="Text Box 16">
          <a:extLst>
            <a:ext uri="{FF2B5EF4-FFF2-40B4-BE49-F238E27FC236}">
              <a16:creationId xmlns:a16="http://schemas.microsoft.com/office/drawing/2014/main" id="{00000000-0008-0000-0600-000024000000}"/>
            </a:ext>
          </a:extLst>
        </xdr:cNvPr>
        <xdr:cNvSpPr txBox="1">
          <a:spLocks noChangeArrowheads="1"/>
        </xdr:cNvSpPr>
      </xdr:nvSpPr>
      <xdr:spPr bwMode="auto">
        <a:xfrm>
          <a:off x="7534275" y="6467475"/>
          <a:ext cx="76200" cy="642937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19050</xdr:rowOff>
        </xdr:from>
        <xdr:to>
          <xdr:col>3</xdr:col>
          <xdr:colOff>1257300</xdr:colOff>
          <xdr:row>17</xdr:row>
          <xdr:rowOff>57150</xdr:rowOff>
        </xdr:to>
        <xdr:sp macro="" textlink="">
          <xdr:nvSpPr>
            <xdr:cNvPr id="21507" name="Group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Select Default Types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xdr:row>
          <xdr:rowOff>38100</xdr:rowOff>
        </xdr:from>
        <xdr:to>
          <xdr:col>1</xdr:col>
          <xdr:colOff>2676525</xdr:colOff>
          <xdr:row>6</xdr:row>
          <xdr:rowOff>57150</xdr:rowOff>
        </xdr:to>
        <xdr:sp macro="" textlink="">
          <xdr:nvSpPr>
            <xdr:cNvPr id="21509" name="cbx_Primary_Sources"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3933825</xdr:colOff>
          <xdr:row>4</xdr:row>
          <xdr:rowOff>76200</xdr:rowOff>
        </xdr:from>
        <xdr:to>
          <xdr:col>2</xdr:col>
          <xdr:colOff>2200275</xdr:colOff>
          <xdr:row>6</xdr:row>
          <xdr:rowOff>95250</xdr:rowOff>
        </xdr:to>
        <xdr:sp macro="" textlink="">
          <xdr:nvSpPr>
            <xdr:cNvPr id="21510" name="cbx_Waste_Water"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xdr:row>
          <xdr:rowOff>38100</xdr:rowOff>
        </xdr:from>
        <xdr:to>
          <xdr:col>1</xdr:col>
          <xdr:colOff>2705100</xdr:colOff>
          <xdr:row>8</xdr:row>
          <xdr:rowOff>57150</xdr:rowOff>
        </xdr:to>
        <xdr:sp macro="" textlink="">
          <xdr:nvSpPr>
            <xdr:cNvPr id="21511" name="cbx_osds"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3933825</xdr:colOff>
          <xdr:row>6</xdr:row>
          <xdr:rowOff>76200</xdr:rowOff>
        </xdr:from>
        <xdr:to>
          <xdr:col>2</xdr:col>
          <xdr:colOff>1657350</xdr:colOff>
          <xdr:row>8</xdr:row>
          <xdr:rowOff>95250</xdr:rowOff>
        </xdr:to>
        <xdr:sp macro="" textlink="">
          <xdr:nvSpPr>
            <xdr:cNvPr id="21512" name="cbx_SSO"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3933825</xdr:colOff>
          <xdr:row>8</xdr:row>
          <xdr:rowOff>104775</xdr:rowOff>
        </xdr:from>
        <xdr:to>
          <xdr:col>2</xdr:col>
          <xdr:colOff>1543050</xdr:colOff>
          <xdr:row>10</xdr:row>
          <xdr:rowOff>123825</xdr:rowOff>
        </xdr:to>
        <xdr:sp macro="" textlink="">
          <xdr:nvSpPr>
            <xdr:cNvPr id="21513" name="cbx_Livestock"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95250</xdr:rowOff>
        </xdr:from>
        <xdr:to>
          <xdr:col>1</xdr:col>
          <xdr:colOff>3143250</xdr:colOff>
          <xdr:row>12</xdr:row>
          <xdr:rowOff>114300</xdr:rowOff>
        </xdr:to>
        <xdr:sp macro="" textlink="">
          <xdr:nvSpPr>
            <xdr:cNvPr id="21514" name="cbx_BMP_Efficiencies"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3933825</xdr:colOff>
          <xdr:row>10</xdr:row>
          <xdr:rowOff>95250</xdr:rowOff>
        </xdr:from>
        <xdr:to>
          <xdr:col>2</xdr:col>
          <xdr:colOff>1676400</xdr:colOff>
          <xdr:row>12</xdr:row>
          <xdr:rowOff>114300</xdr:rowOff>
        </xdr:to>
        <xdr:sp macro="" textlink="">
          <xdr:nvSpPr>
            <xdr:cNvPr id="21515" name="cbx_Turf_Condition"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8</xdr:row>
          <xdr:rowOff>95250</xdr:rowOff>
        </xdr:from>
        <xdr:to>
          <xdr:col>1</xdr:col>
          <xdr:colOff>3181350</xdr:colOff>
          <xdr:row>10</xdr:row>
          <xdr:rowOff>114300</xdr:rowOff>
        </xdr:to>
        <xdr:sp macro="" textlink="">
          <xdr:nvSpPr>
            <xdr:cNvPr id="21516" name="cbx_Urban_Channel"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xdr:row>
          <xdr:rowOff>9525</xdr:rowOff>
        </xdr:from>
        <xdr:to>
          <xdr:col>1</xdr:col>
          <xdr:colOff>2676525</xdr:colOff>
          <xdr:row>4</xdr:row>
          <xdr:rowOff>28575</xdr:rowOff>
        </xdr:to>
        <xdr:sp macro="" textlink="">
          <xdr:nvSpPr>
            <xdr:cNvPr id="21517" name="cbx_All_Defaults" hidden="1">
              <a:extLst>
                <a:ext uri="{63B3BB69-23CF-44E3-9099-C40C66FF867C}">
                  <a14:compatExt spid="_x0000_s21517"/>
                </a:ext>
                <a:ext uri="{FF2B5EF4-FFF2-40B4-BE49-F238E27FC236}">
                  <a16:creationId xmlns:a16="http://schemas.microsoft.com/office/drawing/2014/main" id="{00000000-0008-0000-0700-00000D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3924300</xdr:colOff>
          <xdr:row>12</xdr:row>
          <xdr:rowOff>95250</xdr:rowOff>
        </xdr:from>
        <xdr:to>
          <xdr:col>2</xdr:col>
          <xdr:colOff>2228850</xdr:colOff>
          <xdr:row>14</xdr:row>
          <xdr:rowOff>114300</xdr:rowOff>
        </xdr:to>
        <xdr:sp macro="" textlink="">
          <xdr:nvSpPr>
            <xdr:cNvPr id="21518" name="cbx_Erosion" hidden="1">
              <a:extLst>
                <a:ext uri="{63B3BB69-23CF-44E3-9099-C40C66FF867C}">
                  <a14:compatExt spid="_x0000_s21518"/>
                </a:ext>
                <a:ext uri="{FF2B5EF4-FFF2-40B4-BE49-F238E27FC236}">
                  <a16:creationId xmlns:a16="http://schemas.microsoft.com/office/drawing/2014/main" id="{00000000-0008-0000-0700-00000E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14</xdr:row>
          <xdr:rowOff>85725</xdr:rowOff>
        </xdr:from>
        <xdr:to>
          <xdr:col>1</xdr:col>
          <xdr:colOff>4610100</xdr:colOff>
          <xdr:row>16</xdr:row>
          <xdr:rowOff>104775</xdr:rowOff>
        </xdr:to>
        <xdr:sp macro="" textlink="">
          <xdr:nvSpPr>
            <xdr:cNvPr id="21519" name="cbx_Imp_Cover" hidden="1">
              <a:extLst>
                <a:ext uri="{63B3BB69-23CF-44E3-9099-C40C66FF867C}">
                  <a14:compatExt spid="_x0000_s21519"/>
                </a:ext>
                <a:ext uri="{FF2B5EF4-FFF2-40B4-BE49-F238E27FC236}">
                  <a16:creationId xmlns:a16="http://schemas.microsoft.com/office/drawing/2014/main" id="{00000000-0008-0000-0700-00000F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3924300</xdr:colOff>
          <xdr:row>14</xdr:row>
          <xdr:rowOff>85725</xdr:rowOff>
        </xdr:from>
        <xdr:to>
          <xdr:col>2</xdr:col>
          <xdr:colOff>1666875</xdr:colOff>
          <xdr:row>16</xdr:row>
          <xdr:rowOff>104775</xdr:rowOff>
        </xdr:to>
        <xdr:sp macro="" textlink="">
          <xdr:nvSpPr>
            <xdr:cNvPr id="21520" name="cbx_Lawn_Care" hidden="1">
              <a:extLst>
                <a:ext uri="{63B3BB69-23CF-44E3-9099-C40C66FF867C}">
                  <a14:compatExt spid="_x0000_s21520"/>
                </a:ext>
                <a:ext uri="{FF2B5EF4-FFF2-40B4-BE49-F238E27FC236}">
                  <a16:creationId xmlns:a16="http://schemas.microsoft.com/office/drawing/2014/main" id="{00000000-0008-0000-0700-000010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12</xdr:row>
          <xdr:rowOff>114300</xdr:rowOff>
        </xdr:from>
        <xdr:to>
          <xdr:col>1</xdr:col>
          <xdr:colOff>3171825</xdr:colOff>
          <xdr:row>14</xdr:row>
          <xdr:rowOff>133350</xdr:rowOff>
        </xdr:to>
        <xdr:sp macro="" textlink="">
          <xdr:nvSpPr>
            <xdr:cNvPr id="21521" name="cbx_Pet_Waste" hidden="1">
              <a:extLst>
                <a:ext uri="{63B3BB69-23CF-44E3-9099-C40C66FF867C}">
                  <a14:compatExt spid="_x0000_s21521"/>
                </a:ext>
                <a:ext uri="{FF2B5EF4-FFF2-40B4-BE49-F238E27FC236}">
                  <a16:creationId xmlns:a16="http://schemas.microsoft.com/office/drawing/2014/main" id="{00000000-0008-0000-0700-00001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6.xml"/><Relationship Id="rId13" Type="http://schemas.openxmlformats.org/officeDocument/2006/relationships/image" Target="../media/image10.emf"/><Relationship Id="rId18" Type="http://schemas.openxmlformats.org/officeDocument/2006/relationships/control" Target="../activeX/activeX11.xml"/><Relationship Id="rId3" Type="http://schemas.openxmlformats.org/officeDocument/2006/relationships/vmlDrawing" Target="../drawings/vmlDrawing2.vml"/><Relationship Id="rId21" Type="http://schemas.openxmlformats.org/officeDocument/2006/relationships/image" Target="../media/image14.emf"/><Relationship Id="rId7" Type="http://schemas.openxmlformats.org/officeDocument/2006/relationships/image" Target="../media/image7.emf"/><Relationship Id="rId12" Type="http://schemas.openxmlformats.org/officeDocument/2006/relationships/control" Target="../activeX/activeX8.xml"/><Relationship Id="rId17" Type="http://schemas.openxmlformats.org/officeDocument/2006/relationships/image" Target="../media/image12.emf"/><Relationship Id="rId2" Type="http://schemas.openxmlformats.org/officeDocument/2006/relationships/drawing" Target="../drawings/drawing2.xml"/><Relationship Id="rId16" Type="http://schemas.openxmlformats.org/officeDocument/2006/relationships/control" Target="../activeX/activeX10.xml"/><Relationship Id="rId20" Type="http://schemas.openxmlformats.org/officeDocument/2006/relationships/control" Target="../activeX/activeX12.xml"/><Relationship Id="rId1" Type="http://schemas.openxmlformats.org/officeDocument/2006/relationships/printerSettings" Target="../printerSettings/printerSettings2.bin"/><Relationship Id="rId6" Type="http://schemas.openxmlformats.org/officeDocument/2006/relationships/control" Target="../activeX/activeX5.xml"/><Relationship Id="rId11" Type="http://schemas.openxmlformats.org/officeDocument/2006/relationships/image" Target="../media/image9.emf"/><Relationship Id="rId5" Type="http://schemas.openxmlformats.org/officeDocument/2006/relationships/image" Target="../media/image6.emf"/><Relationship Id="rId15" Type="http://schemas.openxmlformats.org/officeDocument/2006/relationships/image" Target="../media/image11.emf"/><Relationship Id="rId23" Type="http://schemas.openxmlformats.org/officeDocument/2006/relationships/comments" Target="../comments1.xml"/><Relationship Id="rId10" Type="http://schemas.openxmlformats.org/officeDocument/2006/relationships/control" Target="../activeX/activeX7.xml"/><Relationship Id="rId19" Type="http://schemas.openxmlformats.org/officeDocument/2006/relationships/image" Target="../media/image13.emf"/><Relationship Id="rId4" Type="http://schemas.openxmlformats.org/officeDocument/2006/relationships/control" Target="../activeX/activeX4.xml"/><Relationship Id="rId9" Type="http://schemas.openxmlformats.org/officeDocument/2006/relationships/image" Target="../media/image8.emf"/><Relationship Id="rId14" Type="http://schemas.openxmlformats.org/officeDocument/2006/relationships/control" Target="../activeX/activeX9.xml"/><Relationship Id="rId22"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15.xml"/><Relationship Id="rId13" Type="http://schemas.openxmlformats.org/officeDocument/2006/relationships/image" Target="../media/image19.emf"/><Relationship Id="rId18" Type="http://schemas.openxmlformats.org/officeDocument/2006/relationships/control" Target="../activeX/activeX20.xml"/><Relationship Id="rId3" Type="http://schemas.openxmlformats.org/officeDocument/2006/relationships/vmlDrawing" Target="../drawings/vmlDrawing3.vml"/><Relationship Id="rId21" Type="http://schemas.openxmlformats.org/officeDocument/2006/relationships/image" Target="../media/image23.emf"/><Relationship Id="rId7" Type="http://schemas.openxmlformats.org/officeDocument/2006/relationships/image" Target="../media/image16.emf"/><Relationship Id="rId12" Type="http://schemas.openxmlformats.org/officeDocument/2006/relationships/control" Target="../activeX/activeX17.xml"/><Relationship Id="rId17" Type="http://schemas.openxmlformats.org/officeDocument/2006/relationships/image" Target="../media/image21.emf"/><Relationship Id="rId25" Type="http://schemas.openxmlformats.org/officeDocument/2006/relationships/comments" Target="../comments2.xml"/><Relationship Id="rId2" Type="http://schemas.openxmlformats.org/officeDocument/2006/relationships/drawing" Target="../drawings/drawing3.xml"/><Relationship Id="rId16" Type="http://schemas.openxmlformats.org/officeDocument/2006/relationships/control" Target="../activeX/activeX19.xml"/><Relationship Id="rId20" Type="http://schemas.openxmlformats.org/officeDocument/2006/relationships/control" Target="../activeX/activeX21.xml"/><Relationship Id="rId1" Type="http://schemas.openxmlformats.org/officeDocument/2006/relationships/printerSettings" Target="../printerSettings/printerSettings3.bin"/><Relationship Id="rId6" Type="http://schemas.openxmlformats.org/officeDocument/2006/relationships/control" Target="../activeX/activeX14.xml"/><Relationship Id="rId11" Type="http://schemas.openxmlformats.org/officeDocument/2006/relationships/image" Target="../media/image18.emf"/><Relationship Id="rId24" Type="http://schemas.openxmlformats.org/officeDocument/2006/relationships/ctrlProp" Target="../ctrlProps/ctrlProp2.xml"/><Relationship Id="rId5" Type="http://schemas.openxmlformats.org/officeDocument/2006/relationships/image" Target="../media/image15.emf"/><Relationship Id="rId15" Type="http://schemas.openxmlformats.org/officeDocument/2006/relationships/image" Target="../media/image20.emf"/><Relationship Id="rId23" Type="http://schemas.openxmlformats.org/officeDocument/2006/relationships/image" Target="../media/image24.emf"/><Relationship Id="rId10" Type="http://schemas.openxmlformats.org/officeDocument/2006/relationships/control" Target="../activeX/activeX16.xml"/><Relationship Id="rId19" Type="http://schemas.openxmlformats.org/officeDocument/2006/relationships/image" Target="../media/image22.emf"/><Relationship Id="rId4" Type="http://schemas.openxmlformats.org/officeDocument/2006/relationships/control" Target="../activeX/activeX13.xml"/><Relationship Id="rId9" Type="http://schemas.openxmlformats.org/officeDocument/2006/relationships/image" Target="../media/image17.emf"/><Relationship Id="rId14" Type="http://schemas.openxmlformats.org/officeDocument/2006/relationships/control" Target="../activeX/activeX18.xml"/><Relationship Id="rId22" Type="http://schemas.openxmlformats.org/officeDocument/2006/relationships/control" Target="../activeX/activeX22.xml"/></Relationships>
</file>

<file path=xl/worksheets/_rels/sheet4.xml.rels><?xml version="1.0" encoding="UTF-8" standalone="yes"?>
<Relationships xmlns="http://schemas.openxmlformats.org/package/2006/relationships"><Relationship Id="rId13" Type="http://schemas.openxmlformats.org/officeDocument/2006/relationships/image" Target="../media/image29.emf"/><Relationship Id="rId18" Type="http://schemas.openxmlformats.org/officeDocument/2006/relationships/control" Target="../activeX/activeX30.xml"/><Relationship Id="rId26" Type="http://schemas.openxmlformats.org/officeDocument/2006/relationships/control" Target="../activeX/activeX34.xml"/><Relationship Id="rId39" Type="http://schemas.openxmlformats.org/officeDocument/2006/relationships/image" Target="../media/image42.emf"/><Relationship Id="rId21" Type="http://schemas.openxmlformats.org/officeDocument/2006/relationships/image" Target="../media/image33.emf"/><Relationship Id="rId34" Type="http://schemas.openxmlformats.org/officeDocument/2006/relationships/control" Target="../activeX/activeX38.xml"/><Relationship Id="rId7" Type="http://schemas.openxmlformats.org/officeDocument/2006/relationships/image" Target="../media/image26.emf"/><Relationship Id="rId2" Type="http://schemas.openxmlformats.org/officeDocument/2006/relationships/drawing" Target="../drawings/drawing4.xml"/><Relationship Id="rId16" Type="http://schemas.openxmlformats.org/officeDocument/2006/relationships/control" Target="../activeX/activeX29.xml"/><Relationship Id="rId20" Type="http://schemas.openxmlformats.org/officeDocument/2006/relationships/control" Target="../activeX/activeX31.xml"/><Relationship Id="rId29" Type="http://schemas.openxmlformats.org/officeDocument/2006/relationships/image" Target="../media/image37.emf"/><Relationship Id="rId41"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ontrol" Target="../activeX/activeX24.xml"/><Relationship Id="rId11" Type="http://schemas.openxmlformats.org/officeDocument/2006/relationships/image" Target="../media/image28.emf"/><Relationship Id="rId24" Type="http://schemas.openxmlformats.org/officeDocument/2006/relationships/control" Target="../activeX/activeX33.xml"/><Relationship Id="rId32" Type="http://schemas.openxmlformats.org/officeDocument/2006/relationships/control" Target="../activeX/activeX37.xml"/><Relationship Id="rId37" Type="http://schemas.openxmlformats.org/officeDocument/2006/relationships/image" Target="../media/image41.emf"/><Relationship Id="rId40" Type="http://schemas.openxmlformats.org/officeDocument/2006/relationships/ctrlProp" Target="../ctrlProps/ctrlProp3.xml"/><Relationship Id="rId5" Type="http://schemas.openxmlformats.org/officeDocument/2006/relationships/image" Target="../media/image25.emf"/><Relationship Id="rId15" Type="http://schemas.openxmlformats.org/officeDocument/2006/relationships/image" Target="../media/image30.emf"/><Relationship Id="rId23" Type="http://schemas.openxmlformats.org/officeDocument/2006/relationships/image" Target="../media/image34.emf"/><Relationship Id="rId28" Type="http://schemas.openxmlformats.org/officeDocument/2006/relationships/control" Target="../activeX/activeX35.xml"/><Relationship Id="rId36" Type="http://schemas.openxmlformats.org/officeDocument/2006/relationships/control" Target="../activeX/activeX39.xml"/><Relationship Id="rId10" Type="http://schemas.openxmlformats.org/officeDocument/2006/relationships/control" Target="../activeX/activeX26.xml"/><Relationship Id="rId19" Type="http://schemas.openxmlformats.org/officeDocument/2006/relationships/image" Target="../media/image32.emf"/><Relationship Id="rId31" Type="http://schemas.openxmlformats.org/officeDocument/2006/relationships/image" Target="../media/image38.emf"/><Relationship Id="rId4" Type="http://schemas.openxmlformats.org/officeDocument/2006/relationships/control" Target="../activeX/activeX23.xml"/><Relationship Id="rId9" Type="http://schemas.openxmlformats.org/officeDocument/2006/relationships/image" Target="../media/image27.emf"/><Relationship Id="rId14" Type="http://schemas.openxmlformats.org/officeDocument/2006/relationships/control" Target="../activeX/activeX28.xml"/><Relationship Id="rId22" Type="http://schemas.openxmlformats.org/officeDocument/2006/relationships/control" Target="../activeX/activeX32.xml"/><Relationship Id="rId27" Type="http://schemas.openxmlformats.org/officeDocument/2006/relationships/image" Target="../media/image36.emf"/><Relationship Id="rId30" Type="http://schemas.openxmlformats.org/officeDocument/2006/relationships/control" Target="../activeX/activeX36.xml"/><Relationship Id="rId35" Type="http://schemas.openxmlformats.org/officeDocument/2006/relationships/image" Target="../media/image40.emf"/><Relationship Id="rId8" Type="http://schemas.openxmlformats.org/officeDocument/2006/relationships/control" Target="../activeX/activeX25.xml"/><Relationship Id="rId3" Type="http://schemas.openxmlformats.org/officeDocument/2006/relationships/vmlDrawing" Target="../drawings/vmlDrawing4.vml"/><Relationship Id="rId12" Type="http://schemas.openxmlformats.org/officeDocument/2006/relationships/control" Target="../activeX/activeX27.xml"/><Relationship Id="rId17" Type="http://schemas.openxmlformats.org/officeDocument/2006/relationships/image" Target="../media/image31.emf"/><Relationship Id="rId25" Type="http://schemas.openxmlformats.org/officeDocument/2006/relationships/image" Target="../media/image35.emf"/><Relationship Id="rId33" Type="http://schemas.openxmlformats.org/officeDocument/2006/relationships/image" Target="../media/image39.emf"/><Relationship Id="rId38" Type="http://schemas.openxmlformats.org/officeDocument/2006/relationships/control" Target="../activeX/activeX4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43.emf"/><Relationship Id="rId4" Type="http://schemas.openxmlformats.org/officeDocument/2006/relationships/control" Target="../activeX/activeX41.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44.xml"/><Relationship Id="rId13" Type="http://schemas.openxmlformats.org/officeDocument/2006/relationships/image" Target="../media/image48.emf"/><Relationship Id="rId3" Type="http://schemas.openxmlformats.org/officeDocument/2006/relationships/vmlDrawing" Target="../drawings/vmlDrawing6.vml"/><Relationship Id="rId7" Type="http://schemas.openxmlformats.org/officeDocument/2006/relationships/image" Target="../media/image45.emf"/><Relationship Id="rId12" Type="http://schemas.openxmlformats.org/officeDocument/2006/relationships/control" Target="../activeX/activeX46.xml"/><Relationship Id="rId2" Type="http://schemas.openxmlformats.org/officeDocument/2006/relationships/drawing" Target="../drawings/drawing6.xml"/><Relationship Id="rId16" Type="http://schemas.openxmlformats.org/officeDocument/2006/relationships/ctrlProp" Target="../ctrlProps/ctrlProp4.xml"/><Relationship Id="rId1" Type="http://schemas.openxmlformats.org/officeDocument/2006/relationships/printerSettings" Target="../printerSettings/printerSettings6.bin"/><Relationship Id="rId6" Type="http://schemas.openxmlformats.org/officeDocument/2006/relationships/control" Target="../activeX/activeX43.xml"/><Relationship Id="rId11" Type="http://schemas.openxmlformats.org/officeDocument/2006/relationships/image" Target="../media/image47.emf"/><Relationship Id="rId5" Type="http://schemas.openxmlformats.org/officeDocument/2006/relationships/image" Target="../media/image44.emf"/><Relationship Id="rId15" Type="http://schemas.openxmlformats.org/officeDocument/2006/relationships/image" Target="../media/image49.emf"/><Relationship Id="rId10" Type="http://schemas.openxmlformats.org/officeDocument/2006/relationships/control" Target="../activeX/activeX45.xml"/><Relationship Id="rId4" Type="http://schemas.openxmlformats.org/officeDocument/2006/relationships/control" Target="../activeX/activeX42.xml"/><Relationship Id="rId9" Type="http://schemas.openxmlformats.org/officeDocument/2006/relationships/image" Target="../media/image46.emf"/><Relationship Id="rId14" Type="http://schemas.openxmlformats.org/officeDocument/2006/relationships/control" Target="../activeX/activeX4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50.xml"/><Relationship Id="rId13" Type="http://schemas.openxmlformats.org/officeDocument/2006/relationships/image" Target="../media/image54.emf"/><Relationship Id="rId18" Type="http://schemas.openxmlformats.org/officeDocument/2006/relationships/control" Target="../activeX/activeX55.xml"/><Relationship Id="rId26" Type="http://schemas.openxmlformats.org/officeDocument/2006/relationships/control" Target="../activeX/activeX59.xml"/><Relationship Id="rId3" Type="http://schemas.openxmlformats.org/officeDocument/2006/relationships/vmlDrawing" Target="../drawings/vmlDrawing7.vml"/><Relationship Id="rId21" Type="http://schemas.openxmlformats.org/officeDocument/2006/relationships/image" Target="../media/image58.emf"/><Relationship Id="rId7" Type="http://schemas.openxmlformats.org/officeDocument/2006/relationships/image" Target="../media/image51.emf"/><Relationship Id="rId12" Type="http://schemas.openxmlformats.org/officeDocument/2006/relationships/control" Target="../activeX/activeX52.xml"/><Relationship Id="rId17" Type="http://schemas.openxmlformats.org/officeDocument/2006/relationships/image" Target="../media/image56.emf"/><Relationship Id="rId25" Type="http://schemas.openxmlformats.org/officeDocument/2006/relationships/image" Target="../media/image60.emf"/><Relationship Id="rId2" Type="http://schemas.openxmlformats.org/officeDocument/2006/relationships/drawing" Target="../drawings/drawing8.xml"/><Relationship Id="rId16" Type="http://schemas.openxmlformats.org/officeDocument/2006/relationships/control" Target="../activeX/activeX54.xml"/><Relationship Id="rId20" Type="http://schemas.openxmlformats.org/officeDocument/2006/relationships/control" Target="../activeX/activeX56.xml"/><Relationship Id="rId29" Type="http://schemas.openxmlformats.org/officeDocument/2006/relationships/image" Target="../media/image62.emf"/><Relationship Id="rId1" Type="http://schemas.openxmlformats.org/officeDocument/2006/relationships/printerSettings" Target="../printerSettings/printerSettings7.bin"/><Relationship Id="rId6" Type="http://schemas.openxmlformats.org/officeDocument/2006/relationships/control" Target="../activeX/activeX49.xml"/><Relationship Id="rId11" Type="http://schemas.openxmlformats.org/officeDocument/2006/relationships/image" Target="../media/image53.emf"/><Relationship Id="rId24" Type="http://schemas.openxmlformats.org/officeDocument/2006/relationships/control" Target="../activeX/activeX58.xml"/><Relationship Id="rId5" Type="http://schemas.openxmlformats.org/officeDocument/2006/relationships/image" Target="../media/image50.emf"/><Relationship Id="rId15" Type="http://schemas.openxmlformats.org/officeDocument/2006/relationships/image" Target="../media/image55.emf"/><Relationship Id="rId23" Type="http://schemas.openxmlformats.org/officeDocument/2006/relationships/image" Target="../media/image59.emf"/><Relationship Id="rId28" Type="http://schemas.openxmlformats.org/officeDocument/2006/relationships/control" Target="../activeX/activeX60.xml"/><Relationship Id="rId10" Type="http://schemas.openxmlformats.org/officeDocument/2006/relationships/control" Target="../activeX/activeX51.xml"/><Relationship Id="rId19" Type="http://schemas.openxmlformats.org/officeDocument/2006/relationships/image" Target="../media/image57.emf"/><Relationship Id="rId4" Type="http://schemas.openxmlformats.org/officeDocument/2006/relationships/control" Target="../activeX/activeX48.xml"/><Relationship Id="rId9" Type="http://schemas.openxmlformats.org/officeDocument/2006/relationships/image" Target="../media/image52.emf"/><Relationship Id="rId14" Type="http://schemas.openxmlformats.org/officeDocument/2006/relationships/control" Target="../activeX/activeX53.xml"/><Relationship Id="rId22" Type="http://schemas.openxmlformats.org/officeDocument/2006/relationships/control" Target="../activeX/activeX57.xml"/><Relationship Id="rId27" Type="http://schemas.openxmlformats.org/officeDocument/2006/relationships/image" Target="../media/image61.emf"/><Relationship Id="rId30"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49"/>
  <sheetViews>
    <sheetView zoomScale="90" zoomScaleNormal="90" workbookViewId="0">
      <selection activeCell="C46" sqref="C46"/>
    </sheetView>
  </sheetViews>
  <sheetFormatPr defaultColWidth="9.140625" defaultRowHeight="12.75" x14ac:dyDescent="0.2"/>
  <cols>
    <col min="1" max="16384" width="9.140625" style="62"/>
  </cols>
  <sheetData>
    <row r="1" spans="1:19" x14ac:dyDescent="0.2">
      <c r="A1" s="91"/>
      <c r="B1" s="91"/>
      <c r="C1" s="91"/>
      <c r="D1" s="91"/>
      <c r="E1" s="91"/>
      <c r="F1" s="91"/>
      <c r="G1" s="91"/>
      <c r="H1" s="91"/>
      <c r="I1" s="91"/>
      <c r="J1" s="91"/>
      <c r="K1" s="91"/>
      <c r="L1" s="91"/>
      <c r="M1" s="91"/>
      <c r="N1" s="91"/>
      <c r="O1" s="91"/>
      <c r="P1" s="91"/>
      <c r="Q1" s="91"/>
      <c r="R1" s="91"/>
      <c r="S1" s="91"/>
    </row>
    <row r="2" spans="1:19" x14ac:dyDescent="0.2">
      <c r="A2" s="91"/>
      <c r="B2" s="91"/>
      <c r="C2" s="91"/>
      <c r="D2" s="91"/>
      <c r="E2" s="91"/>
      <c r="F2" s="91"/>
      <c r="G2" s="91"/>
      <c r="H2" s="91"/>
      <c r="I2" s="91"/>
      <c r="J2" s="91"/>
      <c r="K2" s="91"/>
      <c r="L2" s="91"/>
      <c r="M2" s="91"/>
      <c r="N2" s="91"/>
      <c r="O2" s="91"/>
      <c r="P2" s="91"/>
      <c r="Q2" s="91"/>
      <c r="R2" s="91"/>
      <c r="S2" s="91"/>
    </row>
    <row r="3" spans="1:19" x14ac:dyDescent="0.2">
      <c r="A3" s="91"/>
      <c r="B3" s="91"/>
      <c r="C3" s="91"/>
      <c r="D3" s="91"/>
      <c r="E3" s="91"/>
      <c r="F3" s="91"/>
      <c r="G3" s="91"/>
      <c r="H3" s="91"/>
      <c r="I3" s="91"/>
      <c r="J3" s="91"/>
      <c r="K3" s="91"/>
      <c r="L3" s="91"/>
      <c r="M3" s="91"/>
      <c r="N3" s="91"/>
      <c r="O3" s="91"/>
      <c r="P3" s="91"/>
      <c r="Q3" s="91"/>
      <c r="R3" s="91"/>
      <c r="S3" s="91"/>
    </row>
    <row r="4" spans="1:19" x14ac:dyDescent="0.2">
      <c r="A4" s="91"/>
      <c r="B4" s="91"/>
      <c r="C4" s="91"/>
      <c r="D4" s="91"/>
      <c r="E4" s="91"/>
      <c r="F4" s="91"/>
      <c r="G4" s="91"/>
      <c r="H4" s="91"/>
      <c r="I4" s="91"/>
      <c r="J4" s="91"/>
      <c r="K4" s="91"/>
      <c r="L4" s="91"/>
      <c r="M4" s="91"/>
      <c r="N4" s="91"/>
      <c r="O4" s="91"/>
      <c r="P4" s="91"/>
      <c r="Q4" s="91"/>
      <c r="R4" s="91"/>
      <c r="S4" s="91"/>
    </row>
    <row r="5" spans="1:19" x14ac:dyDescent="0.2">
      <c r="A5" s="91"/>
      <c r="B5" s="91"/>
      <c r="C5" s="91"/>
      <c r="D5" s="91"/>
      <c r="E5" s="91"/>
      <c r="F5" s="91"/>
      <c r="G5" s="91"/>
      <c r="H5" s="91"/>
      <c r="I5" s="91"/>
      <c r="J5" s="91"/>
      <c r="K5" s="91"/>
      <c r="L5" s="91"/>
      <c r="M5" s="91"/>
      <c r="N5" s="91"/>
      <c r="O5" s="91"/>
      <c r="P5" s="91"/>
      <c r="Q5" s="91"/>
      <c r="R5" s="91"/>
      <c r="S5" s="91"/>
    </row>
    <row r="6" spans="1:19" x14ac:dyDescent="0.2">
      <c r="A6" s="91"/>
      <c r="B6" s="91"/>
      <c r="C6" s="91"/>
      <c r="D6" s="91"/>
      <c r="E6" s="91"/>
      <c r="F6" s="91"/>
      <c r="G6" s="91"/>
      <c r="H6" s="91"/>
      <c r="I6" s="91"/>
      <c r="J6" s="91"/>
      <c r="K6" s="91"/>
      <c r="L6" s="91"/>
      <c r="M6" s="91"/>
      <c r="N6" s="91"/>
      <c r="O6" s="91"/>
      <c r="P6" s="91"/>
      <c r="Q6" s="91"/>
      <c r="R6" s="91"/>
      <c r="S6" s="91"/>
    </row>
    <row r="7" spans="1:19" x14ac:dyDescent="0.2">
      <c r="A7" s="91"/>
      <c r="B7" s="91"/>
      <c r="C7" s="91"/>
      <c r="D7" s="91"/>
      <c r="E7" s="91"/>
      <c r="F7" s="91"/>
      <c r="G7" s="91"/>
      <c r="H7" s="91"/>
      <c r="I7" s="91"/>
      <c r="J7" s="91"/>
      <c r="K7" s="91"/>
      <c r="L7" s="91"/>
      <c r="M7" s="91"/>
      <c r="N7" s="91"/>
      <c r="O7" s="91"/>
      <c r="P7" s="91"/>
      <c r="Q7" s="91"/>
      <c r="R7" s="91"/>
      <c r="S7" s="91"/>
    </row>
    <row r="8" spans="1:19" ht="9.75" customHeight="1" x14ac:dyDescent="0.2">
      <c r="A8" s="91"/>
      <c r="B8" s="91"/>
      <c r="C8" s="91"/>
      <c r="D8" s="91"/>
      <c r="E8" s="91"/>
      <c r="F8" s="91"/>
      <c r="G8" s="91"/>
      <c r="H8" s="91"/>
      <c r="I8" s="91"/>
      <c r="J8" s="91"/>
      <c r="K8" s="91"/>
      <c r="L8" s="91"/>
      <c r="M8" s="91"/>
      <c r="N8" s="91"/>
      <c r="O8" s="91"/>
      <c r="P8" s="91"/>
      <c r="Q8" s="91"/>
      <c r="R8" s="91"/>
      <c r="S8" s="91"/>
    </row>
    <row r="9" spans="1:19" x14ac:dyDescent="0.2">
      <c r="A9" s="91"/>
      <c r="B9" s="91"/>
      <c r="C9" s="91"/>
      <c r="D9" s="91"/>
      <c r="E9" s="91"/>
      <c r="F9" s="91"/>
      <c r="G9" s="91"/>
      <c r="H9" s="91"/>
      <c r="I9" s="91"/>
      <c r="J9" s="91"/>
      <c r="K9" s="91"/>
      <c r="L9" s="91"/>
      <c r="M9" s="91"/>
      <c r="N9" s="91"/>
      <c r="O9" s="91"/>
      <c r="P9" s="91"/>
      <c r="Q9" s="91"/>
      <c r="R9" s="91"/>
      <c r="S9" s="91"/>
    </row>
    <row r="10" spans="1:19" x14ac:dyDescent="0.2">
      <c r="A10" s="91"/>
      <c r="B10" s="91"/>
      <c r="C10" s="91"/>
      <c r="D10" s="91"/>
      <c r="E10" s="91"/>
      <c r="F10" s="91"/>
      <c r="G10" s="91"/>
      <c r="H10" s="91"/>
      <c r="I10" s="91"/>
      <c r="J10" s="91"/>
      <c r="K10" s="91"/>
      <c r="L10" s="91"/>
      <c r="M10" s="91"/>
      <c r="N10" s="91"/>
      <c r="O10" s="91"/>
      <c r="P10" s="91"/>
      <c r="Q10" s="91"/>
      <c r="R10" s="91"/>
      <c r="S10" s="91"/>
    </row>
    <row r="11" spans="1:19" x14ac:dyDescent="0.2">
      <c r="A11" s="91"/>
      <c r="B11" s="91"/>
      <c r="C11" s="91"/>
      <c r="D11" s="91"/>
      <c r="E11" s="91"/>
      <c r="F11" s="91"/>
      <c r="G11" s="91"/>
      <c r="H11" s="91"/>
      <c r="I11" s="91"/>
      <c r="J11" s="91"/>
      <c r="K11" s="91"/>
      <c r="L11" s="91"/>
      <c r="M11" s="91"/>
      <c r="N11" s="91"/>
      <c r="O11" s="91"/>
      <c r="P11" s="91"/>
      <c r="Q11" s="91"/>
      <c r="R11" s="91"/>
      <c r="S11" s="91"/>
    </row>
    <row r="12" spans="1:19" x14ac:dyDescent="0.2">
      <c r="A12" s="91"/>
      <c r="B12" s="91"/>
      <c r="C12" s="91"/>
      <c r="D12" s="91"/>
      <c r="E12" s="91"/>
      <c r="F12" s="91"/>
      <c r="G12" s="91"/>
      <c r="H12" s="91"/>
      <c r="I12" s="91"/>
      <c r="J12" s="91"/>
      <c r="K12" s="91"/>
      <c r="L12" s="91"/>
      <c r="M12" s="91"/>
      <c r="N12" s="91"/>
      <c r="O12" s="91"/>
      <c r="P12" s="91"/>
      <c r="Q12" s="91"/>
      <c r="R12" s="91"/>
      <c r="S12" s="91"/>
    </row>
    <row r="13" spans="1:19" x14ac:dyDescent="0.2">
      <c r="A13" s="91"/>
      <c r="B13" s="91"/>
      <c r="C13" s="91"/>
      <c r="D13" s="91"/>
      <c r="E13" s="91"/>
      <c r="F13" s="91"/>
      <c r="G13" s="91"/>
      <c r="H13" s="91"/>
      <c r="I13" s="91"/>
      <c r="J13" s="91"/>
      <c r="K13" s="91"/>
      <c r="L13" s="91"/>
      <c r="M13" s="91"/>
      <c r="N13" s="91"/>
      <c r="O13" s="91"/>
      <c r="P13" s="91"/>
      <c r="Q13" s="91"/>
      <c r="R13" s="91"/>
      <c r="S13" s="91"/>
    </row>
    <row r="14" spans="1:19" x14ac:dyDescent="0.2">
      <c r="A14" s="91"/>
      <c r="B14" s="91"/>
      <c r="C14" s="91"/>
      <c r="D14" s="91"/>
      <c r="E14" s="91"/>
      <c r="F14" s="91"/>
      <c r="G14" s="91"/>
      <c r="H14" s="91"/>
      <c r="I14" s="91"/>
      <c r="J14" s="91"/>
      <c r="K14" s="91"/>
      <c r="L14" s="91"/>
      <c r="M14" s="91"/>
      <c r="N14" s="91"/>
      <c r="O14" s="91"/>
      <c r="P14" s="91"/>
      <c r="Q14" s="91"/>
      <c r="R14" s="91"/>
      <c r="S14" s="91"/>
    </row>
    <row r="15" spans="1:19" x14ac:dyDescent="0.2">
      <c r="A15" s="91"/>
      <c r="B15" s="91"/>
      <c r="C15" s="91"/>
      <c r="D15" s="91"/>
      <c r="E15" s="91"/>
      <c r="F15" s="91"/>
      <c r="G15" s="91"/>
      <c r="H15" s="91"/>
      <c r="I15" s="91"/>
      <c r="J15" s="91"/>
      <c r="K15" s="91"/>
      <c r="L15" s="91"/>
      <c r="M15" s="91"/>
      <c r="N15" s="91"/>
      <c r="O15" s="91"/>
      <c r="P15" s="91"/>
      <c r="Q15" s="91"/>
      <c r="R15" s="91"/>
      <c r="S15" s="91"/>
    </row>
    <row r="16" spans="1:19" x14ac:dyDescent="0.2">
      <c r="A16" s="91"/>
      <c r="B16" s="91"/>
      <c r="C16" s="91"/>
      <c r="D16" s="91"/>
      <c r="E16" s="91"/>
      <c r="F16" s="91"/>
      <c r="G16" s="91"/>
      <c r="H16" s="91"/>
      <c r="I16" s="91"/>
      <c r="J16" s="91"/>
      <c r="K16" s="91"/>
      <c r="L16" s="91"/>
      <c r="M16" s="91"/>
      <c r="N16" s="91"/>
      <c r="O16" s="91"/>
      <c r="P16" s="91"/>
      <c r="Q16" s="91"/>
      <c r="R16" s="91"/>
      <c r="S16" s="91"/>
    </row>
    <row r="17" spans="1:19" x14ac:dyDescent="0.2">
      <c r="A17" s="91"/>
      <c r="B17" s="91"/>
      <c r="C17" s="91"/>
      <c r="D17" s="91"/>
      <c r="E17" s="91"/>
      <c r="F17" s="91"/>
      <c r="G17" s="91"/>
      <c r="H17" s="91"/>
      <c r="I17" s="91"/>
      <c r="J17" s="91"/>
      <c r="K17" s="91"/>
      <c r="L17" s="91"/>
      <c r="M17" s="91"/>
      <c r="N17" s="91"/>
      <c r="O17" s="91"/>
      <c r="P17" s="91"/>
      <c r="Q17" s="91"/>
      <c r="R17" s="91"/>
      <c r="S17" s="91"/>
    </row>
    <row r="18" spans="1:19" x14ac:dyDescent="0.2">
      <c r="A18" s="91"/>
      <c r="B18" s="91"/>
      <c r="C18" s="91"/>
      <c r="D18" s="91"/>
      <c r="E18" s="91"/>
      <c r="F18" s="91"/>
      <c r="G18" s="91"/>
      <c r="H18" s="91"/>
      <c r="I18" s="91"/>
      <c r="J18" s="91"/>
      <c r="K18" s="91"/>
      <c r="L18" s="91"/>
      <c r="M18" s="91"/>
      <c r="N18" s="91"/>
      <c r="O18" s="91"/>
      <c r="P18" s="91"/>
      <c r="Q18" s="91"/>
      <c r="R18" s="91"/>
      <c r="S18" s="91"/>
    </row>
    <row r="19" spans="1:19" x14ac:dyDescent="0.2">
      <c r="A19" s="91"/>
      <c r="B19" s="91"/>
      <c r="C19" s="91"/>
      <c r="D19" s="91"/>
      <c r="E19" s="91"/>
      <c r="F19" s="91"/>
      <c r="G19" s="91"/>
      <c r="H19" s="91"/>
      <c r="I19" s="91"/>
      <c r="J19" s="91"/>
      <c r="K19" s="91"/>
      <c r="L19" s="91"/>
      <c r="M19" s="91"/>
      <c r="N19" s="91"/>
      <c r="O19" s="91"/>
      <c r="P19" s="91"/>
      <c r="Q19" s="91"/>
      <c r="R19" s="91"/>
      <c r="S19" s="91"/>
    </row>
    <row r="20" spans="1:19" x14ac:dyDescent="0.2">
      <c r="A20" s="91"/>
      <c r="B20" s="91"/>
      <c r="C20" s="91"/>
      <c r="D20" s="91"/>
      <c r="E20" s="91"/>
      <c r="F20" s="91"/>
      <c r="G20" s="91"/>
      <c r="H20" s="91"/>
      <c r="I20" s="91"/>
      <c r="J20" s="91"/>
      <c r="K20" s="91"/>
      <c r="L20" s="91"/>
      <c r="M20" s="91"/>
      <c r="N20" s="91"/>
      <c r="O20" s="91"/>
      <c r="P20" s="91"/>
      <c r="Q20" s="91"/>
      <c r="R20" s="91"/>
      <c r="S20" s="91"/>
    </row>
    <row r="21" spans="1:19" x14ac:dyDescent="0.2">
      <c r="A21" s="91"/>
      <c r="B21" s="91"/>
      <c r="C21" s="91"/>
      <c r="D21" s="91"/>
      <c r="E21" s="91"/>
      <c r="F21" s="91"/>
      <c r="G21" s="91"/>
      <c r="H21" s="91"/>
      <c r="I21" s="91"/>
      <c r="J21" s="91"/>
      <c r="K21" s="91"/>
      <c r="L21" s="91"/>
      <c r="M21" s="91"/>
      <c r="N21" s="91"/>
      <c r="O21" s="91"/>
      <c r="P21" s="91"/>
      <c r="Q21" s="91"/>
      <c r="R21" s="91"/>
      <c r="S21" s="91"/>
    </row>
    <row r="22" spans="1:19" x14ac:dyDescent="0.2">
      <c r="A22" s="91"/>
      <c r="B22" s="91"/>
      <c r="C22" s="91"/>
      <c r="D22" s="91"/>
      <c r="E22" s="91"/>
      <c r="F22" s="91"/>
      <c r="G22" s="91"/>
      <c r="H22" s="91"/>
      <c r="I22" s="91"/>
      <c r="J22" s="91"/>
      <c r="K22" s="91"/>
      <c r="L22" s="91"/>
      <c r="M22" s="91"/>
      <c r="N22" s="91"/>
      <c r="O22" s="91"/>
      <c r="P22" s="91"/>
      <c r="Q22" s="91"/>
      <c r="R22" s="91"/>
      <c r="S22" s="91"/>
    </row>
    <row r="23" spans="1:19" x14ac:dyDescent="0.2">
      <c r="A23" s="91"/>
      <c r="B23" s="91"/>
      <c r="C23" s="91"/>
      <c r="D23" s="91"/>
      <c r="E23" s="91"/>
      <c r="F23" s="91"/>
      <c r="G23" s="91"/>
      <c r="H23" s="91"/>
      <c r="I23" s="91"/>
      <c r="J23" s="91"/>
      <c r="K23" s="91"/>
      <c r="L23" s="91"/>
      <c r="M23" s="91"/>
      <c r="N23" s="91"/>
      <c r="O23" s="91"/>
      <c r="P23" s="91"/>
      <c r="Q23" s="91"/>
      <c r="R23" s="91"/>
      <c r="S23" s="91"/>
    </row>
    <row r="24" spans="1:19" x14ac:dyDescent="0.2">
      <c r="A24" s="91"/>
      <c r="B24" s="91"/>
      <c r="C24" s="91"/>
      <c r="D24" s="91"/>
      <c r="E24" s="91"/>
      <c r="F24" s="91"/>
      <c r="G24" s="91"/>
      <c r="H24" s="91"/>
      <c r="I24" s="91"/>
      <c r="J24" s="91"/>
      <c r="K24" s="91"/>
      <c r="L24" s="91"/>
      <c r="M24" s="91"/>
      <c r="N24" s="91"/>
      <c r="O24" s="91"/>
      <c r="P24" s="91"/>
      <c r="Q24" s="91"/>
      <c r="R24" s="91"/>
      <c r="S24" s="91"/>
    </row>
    <row r="25" spans="1:19" x14ac:dyDescent="0.2">
      <c r="A25" s="91"/>
      <c r="B25" s="91"/>
      <c r="C25" s="91"/>
      <c r="D25" s="91"/>
      <c r="E25" s="91"/>
      <c r="F25" s="91"/>
      <c r="G25" s="91"/>
      <c r="H25" s="91"/>
      <c r="I25" s="91"/>
      <c r="J25" s="91"/>
      <c r="K25" s="91"/>
      <c r="L25" s="91"/>
      <c r="M25" s="91"/>
      <c r="N25" s="91"/>
      <c r="O25" s="91"/>
      <c r="P25" s="91"/>
      <c r="Q25" s="91"/>
      <c r="R25" s="91"/>
      <c r="S25" s="91"/>
    </row>
    <row r="26" spans="1:19" x14ac:dyDescent="0.2">
      <c r="A26" s="91"/>
      <c r="B26" s="91"/>
      <c r="C26" s="91"/>
      <c r="D26" s="91"/>
      <c r="E26" s="91"/>
      <c r="F26" s="91"/>
      <c r="G26" s="91"/>
      <c r="H26" s="91"/>
      <c r="I26" s="91"/>
      <c r="J26" s="91"/>
      <c r="K26" s="91"/>
      <c r="L26" s="91"/>
      <c r="M26" s="91"/>
      <c r="N26" s="91"/>
      <c r="O26" s="91"/>
      <c r="P26" s="91"/>
      <c r="Q26" s="91"/>
      <c r="R26" s="91"/>
      <c r="S26" s="91"/>
    </row>
    <row r="27" spans="1:19" x14ac:dyDescent="0.2">
      <c r="A27" s="91"/>
      <c r="B27" s="91"/>
      <c r="C27" s="91"/>
      <c r="D27" s="91"/>
      <c r="E27" s="91"/>
      <c r="F27" s="91"/>
      <c r="G27" s="91"/>
      <c r="H27" s="91"/>
      <c r="I27" s="91"/>
      <c r="J27" s="91"/>
      <c r="K27" s="91"/>
      <c r="L27" s="91"/>
      <c r="M27" s="91"/>
      <c r="N27" s="91"/>
      <c r="O27" s="91"/>
      <c r="P27" s="91"/>
      <c r="Q27" s="91"/>
      <c r="R27" s="91"/>
      <c r="S27" s="91"/>
    </row>
    <row r="28" spans="1:19" x14ac:dyDescent="0.2">
      <c r="A28" s="91"/>
      <c r="B28" s="91"/>
      <c r="C28" s="91"/>
      <c r="D28" s="91"/>
      <c r="E28" s="91"/>
      <c r="F28" s="91"/>
      <c r="G28" s="91"/>
      <c r="H28" s="91"/>
      <c r="I28" s="91"/>
      <c r="J28" s="91"/>
      <c r="K28" s="91"/>
      <c r="L28" s="91"/>
      <c r="M28" s="91"/>
      <c r="N28" s="91"/>
      <c r="O28" s="91"/>
      <c r="P28" s="91"/>
      <c r="Q28" s="91"/>
      <c r="R28" s="91"/>
      <c r="S28" s="91"/>
    </row>
    <row r="29" spans="1:19" x14ac:dyDescent="0.2">
      <c r="A29" s="91"/>
      <c r="B29" s="91"/>
      <c r="C29" s="91"/>
      <c r="D29" s="91"/>
      <c r="E29" s="91"/>
      <c r="F29" s="91"/>
      <c r="G29" s="91"/>
      <c r="H29" s="91"/>
      <c r="I29" s="91"/>
      <c r="J29" s="91"/>
      <c r="K29" s="91"/>
      <c r="L29" s="91"/>
      <c r="M29" s="91"/>
      <c r="N29" s="91"/>
      <c r="O29" s="91"/>
      <c r="P29" s="91"/>
      <c r="Q29" s="91"/>
      <c r="R29" s="91"/>
      <c r="S29" s="91"/>
    </row>
    <row r="30" spans="1:19" x14ac:dyDescent="0.2">
      <c r="A30" s="91"/>
      <c r="B30" s="91"/>
      <c r="C30" s="91"/>
      <c r="D30" s="91"/>
      <c r="E30" s="91"/>
      <c r="F30" s="91"/>
      <c r="G30" s="91"/>
      <c r="H30" s="91"/>
      <c r="I30" s="91"/>
      <c r="J30" s="91"/>
      <c r="K30" s="91"/>
      <c r="L30" s="91"/>
      <c r="M30" s="91"/>
      <c r="N30" s="91"/>
      <c r="O30" s="91"/>
      <c r="P30" s="91"/>
      <c r="Q30" s="91"/>
      <c r="R30" s="91"/>
      <c r="S30" s="91"/>
    </row>
    <row r="31" spans="1:19" x14ac:dyDescent="0.2">
      <c r="A31" s="91"/>
      <c r="B31" s="91"/>
      <c r="C31" s="91"/>
      <c r="D31" s="91"/>
      <c r="E31" s="91"/>
      <c r="F31" s="91"/>
      <c r="G31" s="91"/>
      <c r="H31" s="91"/>
      <c r="I31" s="91"/>
      <c r="J31" s="91"/>
      <c r="K31" s="91"/>
      <c r="L31" s="91"/>
      <c r="M31" s="91"/>
      <c r="N31" s="91"/>
      <c r="O31" s="91"/>
      <c r="P31" s="91"/>
      <c r="Q31" s="91"/>
      <c r="R31" s="91"/>
      <c r="S31" s="91"/>
    </row>
    <row r="32" spans="1:19" x14ac:dyDescent="0.2">
      <c r="A32" s="91"/>
      <c r="B32" s="91"/>
      <c r="C32" s="91"/>
      <c r="D32" s="91"/>
      <c r="E32" s="91"/>
      <c r="F32" s="91"/>
      <c r="G32" s="91"/>
      <c r="H32" s="91"/>
      <c r="I32" s="91"/>
      <c r="J32" s="91"/>
      <c r="K32" s="91"/>
      <c r="L32" s="91"/>
      <c r="M32" s="91"/>
      <c r="N32" s="91"/>
      <c r="O32" s="91"/>
      <c r="P32" s="91"/>
      <c r="Q32" s="91"/>
      <c r="R32" s="91"/>
      <c r="S32" s="91"/>
    </row>
    <row r="33" spans="1:19" x14ac:dyDescent="0.2">
      <c r="A33" s="91"/>
      <c r="B33" s="91"/>
      <c r="C33" s="91"/>
      <c r="D33" s="91"/>
      <c r="E33" s="91"/>
      <c r="F33" s="91"/>
      <c r="G33" s="91"/>
      <c r="H33" s="91"/>
      <c r="I33" s="91"/>
      <c r="J33" s="91"/>
      <c r="K33" s="91"/>
      <c r="L33" s="91"/>
      <c r="M33" s="91"/>
      <c r="N33" s="91"/>
      <c r="O33" s="91"/>
      <c r="P33" s="91"/>
      <c r="Q33" s="91"/>
      <c r="R33" s="91"/>
      <c r="S33" s="91"/>
    </row>
    <row r="34" spans="1:19" x14ac:dyDescent="0.2">
      <c r="A34" s="91"/>
      <c r="B34" s="91"/>
      <c r="C34" s="91"/>
      <c r="D34" s="91"/>
      <c r="E34" s="91"/>
      <c r="F34" s="91"/>
      <c r="G34" s="91"/>
      <c r="H34" s="91"/>
      <c r="I34" s="91"/>
      <c r="J34" s="91"/>
      <c r="K34" s="91"/>
      <c r="L34" s="91"/>
      <c r="M34" s="91"/>
      <c r="N34" s="91"/>
      <c r="O34" s="91"/>
      <c r="P34" s="91"/>
      <c r="Q34" s="91"/>
      <c r="R34" s="91"/>
      <c r="S34" s="91"/>
    </row>
    <row r="35" spans="1:19" x14ac:dyDescent="0.2">
      <c r="A35" s="91"/>
      <c r="B35" s="91"/>
      <c r="C35" s="91"/>
      <c r="D35" s="91"/>
      <c r="E35" s="91"/>
      <c r="F35" s="91"/>
      <c r="G35" s="91"/>
      <c r="H35" s="91"/>
      <c r="I35" s="91"/>
      <c r="J35" s="91"/>
      <c r="K35" s="91"/>
      <c r="L35" s="91"/>
      <c r="M35" s="91"/>
      <c r="N35" s="91"/>
      <c r="O35" s="91"/>
      <c r="P35" s="91"/>
      <c r="Q35" s="91"/>
      <c r="R35" s="91"/>
      <c r="S35" s="91"/>
    </row>
    <row r="36" spans="1:19" x14ac:dyDescent="0.2">
      <c r="A36" s="91"/>
      <c r="B36" s="91"/>
      <c r="C36" s="91"/>
      <c r="D36" s="91"/>
      <c r="E36" s="91"/>
      <c r="F36" s="91"/>
      <c r="G36" s="91"/>
      <c r="H36" s="91"/>
      <c r="I36" s="91"/>
      <c r="J36" s="91"/>
      <c r="K36" s="91"/>
      <c r="L36" s="91"/>
      <c r="M36" s="91"/>
      <c r="N36" s="91"/>
      <c r="O36" s="91"/>
      <c r="P36" s="91"/>
      <c r="Q36" s="91"/>
      <c r="R36" s="91"/>
      <c r="S36" s="91"/>
    </row>
    <row r="37" spans="1:19" x14ac:dyDescent="0.2">
      <c r="A37" s="91"/>
      <c r="B37" s="91"/>
      <c r="C37" s="91"/>
      <c r="D37" s="91"/>
      <c r="E37" s="91"/>
      <c r="F37" s="91"/>
      <c r="G37" s="91"/>
      <c r="H37" s="91"/>
      <c r="I37" s="91"/>
      <c r="J37" s="91"/>
      <c r="K37" s="91"/>
      <c r="L37" s="91"/>
      <c r="M37" s="91"/>
      <c r="N37" s="91"/>
      <c r="O37" s="91"/>
      <c r="P37" s="91"/>
      <c r="Q37" s="91"/>
      <c r="R37" s="91"/>
      <c r="S37" s="91"/>
    </row>
    <row r="49" ht="13.5" customHeight="1" x14ac:dyDescent="0.2"/>
  </sheetData>
  <sheetProtection selectLockedCells="1"/>
  <pageMargins left="0.7" right="0.7" top="0.75" bottom="0.75" header="0.3" footer="0.3"/>
  <pageSetup orientation="portrait" r:id="rId1"/>
  <drawing r:id="rId2"/>
  <legacyDrawing r:id="rId3"/>
  <controls>
    <mc:AlternateContent xmlns:mc="http://schemas.openxmlformats.org/markup-compatibility/2006">
      <mc:Choice Requires="x14">
        <control shapeId="23555" r:id="rId4" name="Calculations">
          <controlPr defaultSize="0" autoLine="0" autoPict="0" r:id="rId5">
            <anchor moveWithCells="1">
              <from>
                <xdr:col>14</xdr:col>
                <xdr:colOff>180975</xdr:colOff>
                <xdr:row>35</xdr:row>
                <xdr:rowOff>0</xdr:rowOff>
              </from>
              <to>
                <xdr:col>20</xdr:col>
                <xdr:colOff>19050</xdr:colOff>
                <xdr:row>37</xdr:row>
                <xdr:rowOff>19050</xdr:rowOff>
              </to>
            </anchor>
          </controlPr>
        </control>
      </mc:Choice>
      <mc:Fallback>
        <control shapeId="23555" r:id="rId4" name="Calculations"/>
      </mc:Fallback>
    </mc:AlternateContent>
    <mc:AlternateContent xmlns:mc="http://schemas.openxmlformats.org/markup-compatibility/2006">
      <mc:Choice Requires="x14">
        <control shapeId="23554" r:id="rId6" name="UnlockedResults">
          <controlPr defaultSize="0" autoLine="0" autoPict="0" r:id="rId7">
            <anchor moveWithCells="1">
              <from>
                <xdr:col>14</xdr:col>
                <xdr:colOff>171450</xdr:colOff>
                <xdr:row>29</xdr:row>
                <xdr:rowOff>47625</xdr:rowOff>
              </from>
              <to>
                <xdr:col>20</xdr:col>
                <xdr:colOff>19050</xdr:colOff>
                <xdr:row>31</xdr:row>
                <xdr:rowOff>57150</xdr:rowOff>
              </to>
            </anchor>
          </controlPr>
        </control>
      </mc:Choice>
      <mc:Fallback>
        <control shapeId="23554" r:id="rId6" name="UnlockedResults"/>
      </mc:Fallback>
    </mc:AlternateContent>
    <mc:AlternateContent xmlns:mc="http://schemas.openxmlformats.org/markup-compatibility/2006">
      <mc:Choice Requires="x14">
        <control shapeId="23553" r:id="rId8" name="Defaults">
          <controlPr defaultSize="0" autoLine="0" autoPict="0" r:id="rId9">
            <anchor moveWithCells="1">
              <from>
                <xdr:col>14</xdr:col>
                <xdr:colOff>133350</xdr:colOff>
                <xdr:row>24</xdr:row>
                <xdr:rowOff>57150</xdr:rowOff>
              </from>
              <to>
                <xdr:col>20</xdr:col>
                <xdr:colOff>9525</xdr:colOff>
                <xdr:row>26</xdr:row>
                <xdr:rowOff>76200</xdr:rowOff>
              </to>
            </anchor>
          </controlPr>
        </control>
      </mc:Choice>
      <mc:Fallback>
        <control shapeId="23553" r:id="rId8" name="Defaults"/>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JX252"/>
  <sheetViews>
    <sheetView zoomScale="75" zoomScaleNormal="75" workbookViewId="0">
      <selection activeCell="C124" sqref="C124"/>
    </sheetView>
  </sheetViews>
  <sheetFormatPr defaultColWidth="9.140625" defaultRowHeight="12.75" x14ac:dyDescent="0.2"/>
  <cols>
    <col min="1" max="1" width="9.140625" style="97"/>
    <col min="2" max="2" width="62" style="97" bestFit="1" customWidth="1"/>
    <col min="3" max="3" width="21.28515625" style="97" bestFit="1" customWidth="1"/>
    <col min="4" max="4" width="25" style="97" customWidth="1"/>
    <col min="5" max="5" width="25.7109375" style="97" customWidth="1"/>
    <col min="6" max="6" width="27.7109375" style="97" bestFit="1" customWidth="1"/>
    <col min="7" max="7" width="22.42578125" style="97" customWidth="1"/>
    <col min="8" max="8" width="13.7109375" style="97" customWidth="1"/>
    <col min="9" max="9" width="21.7109375" style="97" customWidth="1"/>
    <col min="10" max="10" width="16.28515625" style="97" customWidth="1"/>
    <col min="11" max="11" width="15.140625" style="97" customWidth="1"/>
    <col min="12" max="12" width="18.28515625" style="97" customWidth="1"/>
    <col min="13" max="13" width="15.140625" style="97" bestFit="1" customWidth="1"/>
    <col min="14" max="14" width="17" style="97" customWidth="1"/>
    <col min="15" max="284" width="9.140625" style="62"/>
    <col min="285" max="16384" width="9.140625" style="97"/>
  </cols>
  <sheetData>
    <row r="1" spans="1:14" x14ac:dyDescent="0.2">
      <c r="A1" s="62"/>
      <c r="B1" s="1166" t="s">
        <v>580</v>
      </c>
      <c r="C1" s="1166"/>
      <c r="D1" s="1166"/>
      <c r="E1" s="1166"/>
      <c r="F1" s="62"/>
      <c r="G1" s="62"/>
      <c r="H1" s="62"/>
      <c r="I1" s="62"/>
      <c r="J1" s="62"/>
      <c r="K1" s="62"/>
      <c r="L1" s="62"/>
      <c r="M1" s="62"/>
      <c r="N1" s="62"/>
    </row>
    <row r="2" spans="1:14" x14ac:dyDescent="0.2">
      <c r="A2" s="62"/>
      <c r="B2" s="1167" t="s">
        <v>603</v>
      </c>
      <c r="C2" s="1167"/>
      <c r="D2" s="1167"/>
      <c r="E2" s="1167"/>
      <c r="F2" s="62"/>
      <c r="G2" s="62"/>
      <c r="H2" s="62"/>
      <c r="I2" s="62"/>
      <c r="J2" s="62"/>
      <c r="K2" s="62"/>
      <c r="L2" s="62"/>
      <c r="M2" s="62"/>
      <c r="N2" s="62"/>
    </row>
    <row r="3" spans="1:14" x14ac:dyDescent="0.2">
      <c r="A3" s="62"/>
      <c r="B3" s="1168" t="s">
        <v>579</v>
      </c>
      <c r="C3" s="1168"/>
      <c r="D3" s="1168"/>
      <c r="E3" s="1168"/>
      <c r="F3" s="62"/>
      <c r="G3" s="62"/>
      <c r="H3" s="62"/>
      <c r="I3" s="62"/>
      <c r="J3" s="62"/>
      <c r="K3" s="62"/>
      <c r="L3" s="62"/>
      <c r="M3" s="62"/>
      <c r="N3" s="62"/>
    </row>
    <row r="4" spans="1:14" ht="13.5" thickBot="1" x14ac:dyDescent="0.25">
      <c r="A4" s="62"/>
      <c r="B4" s="62"/>
      <c r="C4" s="62"/>
      <c r="D4" s="62"/>
      <c r="E4" s="62"/>
      <c r="F4" s="62"/>
      <c r="G4" s="62"/>
      <c r="H4" s="62"/>
      <c r="I4" s="62"/>
      <c r="J4" s="62"/>
      <c r="K4" s="62"/>
      <c r="L4" s="62"/>
      <c r="M4" s="62"/>
      <c r="N4" s="62"/>
    </row>
    <row r="5" spans="1:14" ht="12.75" customHeight="1" x14ac:dyDescent="0.2">
      <c r="A5" s="62"/>
      <c r="B5" s="62"/>
      <c r="C5" s="62"/>
      <c r="D5" s="62"/>
      <c r="E5" s="1176" t="s">
        <v>724</v>
      </c>
      <c r="F5" s="1177"/>
      <c r="G5" s="809"/>
      <c r="H5" s="62"/>
      <c r="I5" s="62"/>
      <c r="J5" s="62"/>
      <c r="K5" s="62"/>
      <c r="L5" s="62"/>
      <c r="M5" s="62"/>
      <c r="N5" s="62"/>
    </row>
    <row r="6" spans="1:14" x14ac:dyDescent="0.2">
      <c r="A6" s="62"/>
      <c r="B6" s="62"/>
      <c r="C6" s="62"/>
      <c r="D6" s="62"/>
      <c r="E6" s="1178"/>
      <c r="F6" s="1179"/>
      <c r="G6" s="809"/>
      <c r="H6" s="62"/>
      <c r="I6" s="62"/>
      <c r="J6" s="62"/>
      <c r="K6" s="62"/>
      <c r="L6" s="62"/>
      <c r="M6" s="62"/>
      <c r="N6" s="62"/>
    </row>
    <row r="7" spans="1:14" x14ac:dyDescent="0.2">
      <c r="A7" s="62"/>
      <c r="B7" s="62"/>
      <c r="C7" s="62"/>
      <c r="D7" s="62"/>
      <c r="E7" s="1178"/>
      <c r="F7" s="1179"/>
      <c r="G7" s="809"/>
      <c r="H7" s="62"/>
      <c r="I7" s="62"/>
      <c r="J7" s="62"/>
      <c r="K7" s="62"/>
      <c r="L7" s="62"/>
      <c r="M7" s="62"/>
      <c r="N7" s="62"/>
    </row>
    <row r="8" spans="1:14" x14ac:dyDescent="0.2">
      <c r="A8" s="62"/>
      <c r="B8" s="62"/>
      <c r="C8" s="62"/>
      <c r="D8" s="62"/>
      <c r="E8" s="1178"/>
      <c r="F8" s="1179"/>
      <c r="G8" s="809"/>
      <c r="H8" s="62"/>
      <c r="I8" s="62"/>
      <c r="J8" s="62"/>
      <c r="K8" s="62"/>
      <c r="L8" s="62"/>
      <c r="M8" s="62"/>
      <c r="N8" s="62"/>
    </row>
    <row r="9" spans="1:14" x14ac:dyDescent="0.2">
      <c r="A9" s="62"/>
      <c r="B9" s="62"/>
      <c r="C9" s="62"/>
      <c r="D9" s="62"/>
      <c r="E9" s="1178"/>
      <c r="F9" s="1179"/>
      <c r="G9" s="809"/>
      <c r="H9" s="62"/>
      <c r="I9" s="62"/>
      <c r="J9" s="62"/>
      <c r="K9" s="62"/>
      <c r="L9" s="62"/>
      <c r="M9" s="62"/>
      <c r="N9" s="62"/>
    </row>
    <row r="10" spans="1:14" x14ac:dyDescent="0.2">
      <c r="A10" s="62"/>
      <c r="B10" s="62"/>
      <c r="C10" s="62"/>
      <c r="D10" s="62"/>
      <c r="E10" s="1178"/>
      <c r="F10" s="1179"/>
      <c r="G10" s="809"/>
      <c r="H10" s="62"/>
      <c r="I10" s="62"/>
      <c r="J10" s="62"/>
      <c r="K10" s="62"/>
      <c r="L10" s="62"/>
      <c r="M10" s="62"/>
      <c r="N10" s="62"/>
    </row>
    <row r="11" spans="1:14" x14ac:dyDescent="0.2">
      <c r="A11" s="62"/>
      <c r="B11" s="62"/>
      <c r="C11" s="62"/>
      <c r="D11" s="62"/>
      <c r="E11" s="1178"/>
      <c r="F11" s="1179"/>
      <c r="G11" s="809"/>
      <c r="H11" s="62"/>
      <c r="I11" s="62"/>
      <c r="J11" s="62"/>
      <c r="K11" s="62"/>
      <c r="L11" s="62"/>
      <c r="M11" s="62"/>
      <c r="N11" s="62"/>
    </row>
    <row r="12" spans="1:14" x14ac:dyDescent="0.2">
      <c r="A12" s="62"/>
      <c r="B12" s="62"/>
      <c r="C12" s="62"/>
      <c r="D12" s="62"/>
      <c r="E12" s="1178"/>
      <c r="F12" s="1179"/>
      <c r="G12" s="809"/>
      <c r="H12" s="62"/>
      <c r="I12" s="62"/>
      <c r="J12" s="62"/>
      <c r="K12" s="62"/>
      <c r="L12" s="62"/>
      <c r="M12" s="62"/>
      <c r="N12" s="62"/>
    </row>
    <row r="13" spans="1:14" x14ac:dyDescent="0.2">
      <c r="A13" s="62"/>
      <c r="B13" s="62"/>
      <c r="C13" s="62"/>
      <c r="D13" s="62"/>
      <c r="E13" s="1178"/>
      <c r="F13" s="1179"/>
      <c r="G13" s="809"/>
      <c r="H13" s="62"/>
      <c r="I13" s="62"/>
      <c r="J13" s="62"/>
      <c r="K13" s="62"/>
      <c r="L13" s="62"/>
      <c r="M13" s="62"/>
      <c r="N13" s="62"/>
    </row>
    <row r="14" spans="1:14" x14ac:dyDescent="0.2">
      <c r="A14" s="62"/>
      <c r="B14" s="62"/>
      <c r="C14" s="62"/>
      <c r="D14" s="62"/>
      <c r="E14" s="1178"/>
      <c r="F14" s="1179"/>
      <c r="G14" s="809"/>
      <c r="H14" s="62"/>
      <c r="I14" s="62"/>
      <c r="J14" s="62"/>
      <c r="K14" s="62"/>
      <c r="L14" s="62"/>
      <c r="M14" s="62"/>
      <c r="N14" s="62"/>
    </row>
    <row r="15" spans="1:14" x14ac:dyDescent="0.2">
      <c r="A15" s="62"/>
      <c r="B15" s="62"/>
      <c r="C15" s="62"/>
      <c r="D15" s="62"/>
      <c r="E15" s="1178"/>
      <c r="F15" s="1179"/>
      <c r="G15" s="809"/>
      <c r="H15" s="62"/>
      <c r="I15" s="62"/>
      <c r="J15" s="62"/>
      <c r="K15" s="62"/>
      <c r="L15" s="62"/>
      <c r="M15" s="62"/>
      <c r="N15" s="62"/>
    </row>
    <row r="16" spans="1:14" ht="13.5" thickBot="1" x14ac:dyDescent="0.25">
      <c r="A16" s="62"/>
      <c r="B16" s="62"/>
      <c r="C16" s="62"/>
      <c r="D16" s="62"/>
      <c r="E16" s="1180"/>
      <c r="F16" s="1181"/>
      <c r="G16" s="809"/>
      <c r="H16" s="62"/>
      <c r="I16" s="62"/>
      <c r="J16" s="62"/>
      <c r="K16" s="62"/>
      <c r="L16" s="62"/>
      <c r="M16" s="62"/>
      <c r="N16" s="62"/>
    </row>
    <row r="17" spans="1:14" x14ac:dyDescent="0.2">
      <c r="A17" s="62"/>
      <c r="B17" s="62"/>
      <c r="C17" s="62"/>
      <c r="D17" s="62"/>
      <c r="E17" s="62"/>
      <c r="F17" s="62"/>
      <c r="G17" s="62"/>
      <c r="H17" s="62"/>
      <c r="I17" s="62"/>
      <c r="J17" s="62"/>
      <c r="K17" s="62"/>
      <c r="L17" s="62"/>
      <c r="M17" s="62"/>
      <c r="N17" s="62"/>
    </row>
    <row r="18" spans="1:14" ht="13.5" thickBot="1" x14ac:dyDescent="0.25">
      <c r="A18" s="62"/>
      <c r="B18" s="62"/>
      <c r="C18" s="62"/>
      <c r="D18" s="62"/>
      <c r="E18" s="62"/>
      <c r="F18" s="62"/>
      <c r="G18" s="62"/>
      <c r="H18" s="62"/>
      <c r="I18" s="62"/>
      <c r="J18" s="62"/>
      <c r="K18" s="62"/>
      <c r="L18" s="62"/>
      <c r="M18" s="62"/>
      <c r="N18" s="62"/>
    </row>
    <row r="19" spans="1:14" ht="20.25" x14ac:dyDescent="0.3">
      <c r="A19" s="62"/>
      <c r="B19" s="1124" t="s">
        <v>45</v>
      </c>
      <c r="C19" s="1125"/>
      <c r="D19" s="62"/>
      <c r="E19" s="62"/>
      <c r="F19" s="62"/>
      <c r="G19" s="62"/>
      <c r="H19" s="62"/>
      <c r="I19" s="615" t="s">
        <v>625</v>
      </c>
      <c r="J19" s="62"/>
      <c r="K19" s="62"/>
      <c r="L19" s="62"/>
      <c r="M19" s="62"/>
      <c r="N19" s="62"/>
    </row>
    <row r="20" spans="1:14" x14ac:dyDescent="0.2">
      <c r="A20" s="62"/>
      <c r="B20" s="64" t="s">
        <v>47</v>
      </c>
      <c r="C20" s="311"/>
      <c r="D20" s="356" t="str">
        <f>IF(C20&lt;&gt;D71,"Total watershed area does not match to the sum of land use areas (" &amp; D71 &amp;")","")</f>
        <v>Total watershed area does not match to the sum of land use areas (0.001)</v>
      </c>
      <c r="E20" s="62"/>
      <c r="F20" s="62"/>
      <c r="G20" s="62"/>
      <c r="H20" s="62"/>
      <c r="I20" s="62"/>
      <c r="J20" s="62"/>
      <c r="K20" s="62"/>
      <c r="L20" s="62"/>
      <c r="M20" s="62"/>
      <c r="N20" s="62"/>
    </row>
    <row r="21" spans="1:14" x14ac:dyDescent="0.2">
      <c r="A21" s="62"/>
      <c r="B21" s="64" t="s">
        <v>46</v>
      </c>
      <c r="C21" s="266"/>
      <c r="D21" s="62"/>
      <c r="E21" s="62"/>
      <c r="F21" s="62"/>
      <c r="G21" s="62"/>
      <c r="H21" s="62"/>
      <c r="I21" s="62"/>
      <c r="J21" s="62"/>
      <c r="K21" s="62"/>
      <c r="L21" s="62"/>
      <c r="M21" s="62"/>
      <c r="N21" s="62"/>
    </row>
    <row r="22" spans="1:14" ht="13.5" thickBot="1" x14ac:dyDescent="0.25">
      <c r="A22" s="62"/>
      <c r="B22" s="65" t="s">
        <v>48</v>
      </c>
      <c r="C22" s="282"/>
      <c r="D22" s="62"/>
      <c r="E22" s="62"/>
      <c r="F22" s="62"/>
      <c r="G22" s="62"/>
      <c r="H22" s="62"/>
      <c r="I22" s="62"/>
      <c r="J22" s="62"/>
      <c r="K22" s="62"/>
      <c r="L22" s="62"/>
      <c r="M22" s="62"/>
      <c r="N22" s="62"/>
    </row>
    <row r="23" spans="1:14" ht="13.5" thickBot="1" x14ac:dyDescent="0.25">
      <c r="A23" s="62"/>
      <c r="B23" s="62"/>
      <c r="C23" s="62"/>
      <c r="D23" s="62"/>
      <c r="E23" s="62"/>
      <c r="F23" s="62"/>
      <c r="G23" s="62"/>
      <c r="H23" s="62"/>
      <c r="I23" s="62"/>
      <c r="J23" s="62"/>
      <c r="K23" s="62"/>
      <c r="L23" s="62"/>
      <c r="M23" s="62"/>
      <c r="N23" s="62"/>
    </row>
    <row r="24" spans="1:14" ht="74.25" customHeight="1" thickBot="1" x14ac:dyDescent="0.25">
      <c r="A24" s="62"/>
      <c r="B24" s="1163" t="s">
        <v>727</v>
      </c>
      <c r="C24" s="1164"/>
      <c r="D24" s="1164"/>
      <c r="E24" s="1164"/>
      <c r="F24" s="1164"/>
      <c r="G24" s="1164"/>
      <c r="H24" s="1165"/>
      <c r="I24" s="62"/>
      <c r="J24" s="62"/>
      <c r="K24" s="62"/>
      <c r="L24" s="62"/>
      <c r="M24" s="62"/>
      <c r="N24" s="62"/>
    </row>
    <row r="25" spans="1:14" ht="20.25" x14ac:dyDescent="0.3">
      <c r="A25" s="62"/>
      <c r="B25" s="1169" t="s">
        <v>1</v>
      </c>
      <c r="C25" s="1170"/>
      <c r="D25" s="1170"/>
      <c r="E25" s="1170"/>
      <c r="F25" s="181"/>
      <c r="G25" s="726"/>
      <c r="H25" s="726"/>
      <c r="I25" s="726"/>
      <c r="J25" s="726"/>
      <c r="K25" s="726"/>
      <c r="L25" s="726"/>
      <c r="M25" s="727"/>
      <c r="N25" s="62"/>
    </row>
    <row r="26" spans="1:14" ht="30.75" customHeight="1" x14ac:dyDescent="0.3">
      <c r="A26" s="62"/>
      <c r="B26" s="101"/>
      <c r="C26" s="1173" t="s">
        <v>588</v>
      </c>
      <c r="D26" s="1174"/>
      <c r="E26" s="1174"/>
      <c r="F26" s="1174"/>
      <c r="G26" s="1174"/>
      <c r="H26" s="1174"/>
      <c r="I26" s="1175"/>
      <c r="J26" s="1117" t="s">
        <v>600</v>
      </c>
      <c r="K26" s="1118"/>
      <c r="L26" s="1118"/>
      <c r="M26" s="1119"/>
      <c r="N26" s="62"/>
    </row>
    <row r="27" spans="1:14" x14ac:dyDescent="0.2">
      <c r="A27" s="62"/>
      <c r="B27" s="614" t="s">
        <v>626</v>
      </c>
      <c r="C27" s="174"/>
      <c r="D27" s="174" t="s">
        <v>6</v>
      </c>
      <c r="E27" s="174" t="s">
        <v>8</v>
      </c>
      <c r="F27" s="174" t="s">
        <v>9</v>
      </c>
      <c r="G27" s="174" t="s">
        <v>10</v>
      </c>
      <c r="H27" s="174" t="s">
        <v>11</v>
      </c>
      <c r="I27" s="722" t="s">
        <v>12</v>
      </c>
      <c r="J27" s="175" t="s">
        <v>8</v>
      </c>
      <c r="K27" s="175" t="s">
        <v>9</v>
      </c>
      <c r="L27" s="175" t="s">
        <v>10</v>
      </c>
      <c r="M27" s="175" t="s">
        <v>11</v>
      </c>
      <c r="N27" s="62"/>
    </row>
    <row r="28" spans="1:14" ht="13.5" thickBot="1" x14ac:dyDescent="0.25">
      <c r="A28" s="62"/>
      <c r="B28" s="65" t="s">
        <v>476</v>
      </c>
      <c r="C28" s="51" t="s">
        <v>25</v>
      </c>
      <c r="D28" s="106"/>
      <c r="E28" s="106" t="s">
        <v>16</v>
      </c>
      <c r="F28" s="106" t="s">
        <v>16</v>
      </c>
      <c r="G28" s="106" t="s">
        <v>17</v>
      </c>
      <c r="H28" s="106" t="s">
        <v>18</v>
      </c>
      <c r="I28" s="106" t="s">
        <v>345</v>
      </c>
      <c r="J28" s="107" t="s">
        <v>16</v>
      </c>
      <c r="K28" s="107" t="s">
        <v>16</v>
      </c>
      <c r="L28" s="107" t="s">
        <v>17</v>
      </c>
      <c r="M28" s="107" t="s">
        <v>18</v>
      </c>
      <c r="N28" s="62"/>
    </row>
    <row r="29" spans="1:14" x14ac:dyDescent="0.2">
      <c r="A29" s="62"/>
      <c r="B29" s="104" t="str">
        <f>IF(Defaults!B25&lt;&gt;"",Defaults!B25,"")</f>
        <v>Residential</v>
      </c>
      <c r="C29" s="104" t="str">
        <f>IF(Defaults!C25&lt;&gt;"",Defaults!C25,"")</f>
        <v>LDR (&lt;1du/acre)</v>
      </c>
      <c r="D29" s="279"/>
      <c r="E29" s="105">
        <f>IF(J29&lt;&gt;"",J29,0.226*Defaults!F25*Calculations!$J5)</f>
        <v>0</v>
      </c>
      <c r="F29" s="105">
        <f>IF(K29&lt;&gt;"",K29,0.226*Defaults!G25*Calculations!$J5)</f>
        <v>0</v>
      </c>
      <c r="G29" s="105">
        <f>IF(L29&lt;&gt;"",L29,0.226*Defaults!H25*Calculations!$J5)</f>
        <v>0</v>
      </c>
      <c r="H29" s="105">
        <f>IF(M29&lt;&gt;"",M29,0.00103*Defaults!I25*Calculations!$J5)</f>
        <v>0</v>
      </c>
      <c r="I29" s="105">
        <f>Calculations!J5</f>
        <v>0</v>
      </c>
      <c r="J29" s="267"/>
      <c r="K29" s="267"/>
      <c r="L29" s="268"/>
      <c r="M29" s="723"/>
      <c r="N29" s="62"/>
    </row>
    <row r="30" spans="1:14" x14ac:dyDescent="0.2">
      <c r="A30" s="62"/>
      <c r="B30" s="104" t="str">
        <f>IF(Defaults!B26&lt;&gt;"",Defaults!B26,"")</f>
        <v>Residential</v>
      </c>
      <c r="C30" s="104" t="str">
        <f>IF(Defaults!C26&lt;&gt;"",Defaults!C26,"")</f>
        <v>MDR (1-4 du/acre)</v>
      </c>
      <c r="D30" s="280"/>
      <c r="E30" s="100">
        <f>IF(J30&lt;&gt;"",J30,0.226*Defaults!F26*Calculations!$J6)</f>
        <v>0</v>
      </c>
      <c r="F30" s="100">
        <f>IF(K30&lt;&gt;"",K30,0.226*Defaults!G26*Calculations!$J6)</f>
        <v>0</v>
      </c>
      <c r="G30" s="100">
        <f>IF(L30&lt;&gt;"",L30,0.226*Defaults!H26*Calculations!$J6)</f>
        <v>0</v>
      </c>
      <c r="H30" s="100">
        <f>IF(M30&lt;&gt;"",M30,0.00103*Defaults!I26*Calculations!$J6)</f>
        <v>0</v>
      </c>
      <c r="I30" s="100">
        <f>Calculations!J6</f>
        <v>0</v>
      </c>
      <c r="J30" s="269"/>
      <c r="K30" s="269"/>
      <c r="L30" s="270"/>
      <c r="M30" s="724"/>
      <c r="N30" s="62"/>
    </row>
    <row r="31" spans="1:14" x14ac:dyDescent="0.2">
      <c r="A31" s="62"/>
      <c r="B31" s="104" t="str">
        <f>IF(Defaults!B27&lt;&gt;"",Defaults!B27,"")</f>
        <v>Residential</v>
      </c>
      <c r="C31" s="104" t="str">
        <f>IF(Defaults!C27&lt;&gt;"",Defaults!C27,"")</f>
        <v>HDR (&gt;4 du/acre)</v>
      </c>
      <c r="D31" s="280"/>
      <c r="E31" s="100">
        <f>IF(J31&lt;&gt;"",J31,0.226*Defaults!F27*Calculations!$J7)</f>
        <v>0</v>
      </c>
      <c r="F31" s="100">
        <f>IF(K31&lt;&gt;"",K31,0.226*Defaults!G27*Calculations!$J7)</f>
        <v>0</v>
      </c>
      <c r="G31" s="100">
        <f>IF(L31&lt;&gt;"",L31,0.226*Defaults!H27*Calculations!$J7)</f>
        <v>0</v>
      </c>
      <c r="H31" s="100">
        <f>IF(M31&lt;&gt;"",M31,0.00103*Defaults!I27*Calculations!$J7)</f>
        <v>0</v>
      </c>
      <c r="I31" s="100">
        <f>Calculations!J7</f>
        <v>0</v>
      </c>
      <c r="J31" s="269"/>
      <c r="K31" s="269"/>
      <c r="L31" s="270"/>
      <c r="M31" s="724"/>
      <c r="N31" s="62"/>
    </row>
    <row r="32" spans="1:14" x14ac:dyDescent="0.2">
      <c r="A32" s="62"/>
      <c r="B32" s="104" t="str">
        <f>IF(Defaults!B28&lt;&gt;"",Defaults!B28,"")</f>
        <v>Residential</v>
      </c>
      <c r="C32" s="104" t="str">
        <f>IF(Defaults!C28&lt;&gt;"",Defaults!C28,"")</f>
        <v>Multifamily</v>
      </c>
      <c r="D32" s="280"/>
      <c r="E32" s="100">
        <f>IF(J32&lt;&gt;"",J32,0.226*Defaults!F28*Calculations!$J8)</f>
        <v>0</v>
      </c>
      <c r="F32" s="100">
        <f>IF(K32&lt;&gt;"",K32,0.226*Defaults!G28*Calculations!$J8)</f>
        <v>0</v>
      </c>
      <c r="G32" s="100">
        <f>IF(L32&lt;&gt;"",L32,0.226*Defaults!H28*Calculations!$J8)</f>
        <v>0</v>
      </c>
      <c r="H32" s="100">
        <f>IF(M32&lt;&gt;"",M32,0.00103*Defaults!I28*Calculations!$J8)</f>
        <v>0</v>
      </c>
      <c r="I32" s="100">
        <f>Calculations!J8</f>
        <v>0</v>
      </c>
      <c r="J32" s="269"/>
      <c r="K32" s="269"/>
      <c r="L32" s="270"/>
      <c r="M32" s="724"/>
      <c r="N32" s="62"/>
    </row>
    <row r="33" spans="1:14" hidden="1" x14ac:dyDescent="0.2">
      <c r="A33" s="62"/>
      <c r="B33" s="104" t="str">
        <f>IF(Defaults!B29&lt;&gt;"",Defaults!B29,"")</f>
        <v>Residential</v>
      </c>
      <c r="C33" s="104" t="str">
        <f>IF(Defaults!C29&lt;&gt;"",Defaults!C29,"")</f>
        <v/>
      </c>
      <c r="D33" s="280"/>
      <c r="E33" s="100">
        <f>IF(J33&lt;&gt;"",J33,0.226*Defaults!F29*Calculations!$J9)</f>
        <v>0</v>
      </c>
      <c r="F33" s="100">
        <f>IF(K33&lt;&gt;"",K33,0.226*Defaults!G29*Calculations!$J9)</f>
        <v>0</v>
      </c>
      <c r="G33" s="100">
        <f>IF(L33&lt;&gt;"",L33,0.226*Defaults!H29*Calculations!$J9)</f>
        <v>0</v>
      </c>
      <c r="H33" s="100">
        <f>IF(M33&lt;&gt;"",M33,0.00103*Defaults!I29*Calculations!$J9)</f>
        <v>0</v>
      </c>
      <c r="I33" s="100">
        <f>Calculations!J9</f>
        <v>0</v>
      </c>
      <c r="J33" s="269"/>
      <c r="K33" s="269"/>
      <c r="L33" s="270"/>
      <c r="M33" s="724"/>
      <c r="N33" s="62"/>
    </row>
    <row r="34" spans="1:14" hidden="1" x14ac:dyDescent="0.2">
      <c r="A34" s="62"/>
      <c r="B34" s="104" t="str">
        <f>IF(Defaults!B30&lt;&gt;"",Defaults!B30,"")</f>
        <v>Residential</v>
      </c>
      <c r="C34" s="104" t="str">
        <f>IF(Defaults!C30&lt;&gt;"",Defaults!C30,"")</f>
        <v/>
      </c>
      <c r="D34" s="280"/>
      <c r="E34" s="100">
        <f>IF(J34&lt;&gt;"",J34,0.226*Defaults!F30*Calculations!$J10)</f>
        <v>0</v>
      </c>
      <c r="F34" s="100">
        <f>IF(K34&lt;&gt;"",K34,0.226*Defaults!G30*Calculations!$J10)</f>
        <v>0</v>
      </c>
      <c r="G34" s="100">
        <f>IF(L34&lt;&gt;"",L34,0.226*Defaults!H30*Calculations!$J10)</f>
        <v>0</v>
      </c>
      <c r="H34" s="100">
        <f>IF(M34&lt;&gt;"",M34,0.00103*Defaults!I30*Calculations!$J10)</f>
        <v>0</v>
      </c>
      <c r="I34" s="100">
        <f>Calculations!J10</f>
        <v>0</v>
      </c>
      <c r="J34" s="269"/>
      <c r="K34" s="269"/>
      <c r="L34" s="270"/>
      <c r="M34" s="724"/>
      <c r="N34" s="62"/>
    </row>
    <row r="35" spans="1:14" hidden="1" x14ac:dyDescent="0.2">
      <c r="A35" s="62"/>
      <c r="B35" s="104" t="str">
        <f>IF(Defaults!B31&lt;&gt;"",Defaults!B31,"")</f>
        <v>Residential</v>
      </c>
      <c r="C35" s="104" t="str">
        <f>IF(Defaults!C31&lt;&gt;"",Defaults!C31,"")</f>
        <v/>
      </c>
      <c r="D35" s="280"/>
      <c r="E35" s="100">
        <f>IF(J35&lt;&gt;"",J35,0.226*Defaults!F31*Calculations!$J11)</f>
        <v>0</v>
      </c>
      <c r="F35" s="100">
        <f>IF(K35&lt;&gt;"",K35,0.226*Defaults!G31*Calculations!$J11)</f>
        <v>0</v>
      </c>
      <c r="G35" s="100">
        <f>IF(L35&lt;&gt;"",L35,0.226*Defaults!H31*Calculations!$J11)</f>
        <v>0</v>
      </c>
      <c r="H35" s="100">
        <f>IF(M35&lt;&gt;"",M35,0.00103*Defaults!I31*Calculations!$J11)</f>
        <v>0</v>
      </c>
      <c r="I35" s="100">
        <f>Calculations!J11</f>
        <v>0</v>
      </c>
      <c r="J35" s="269"/>
      <c r="K35" s="269"/>
      <c r="L35" s="270"/>
      <c r="M35" s="724"/>
      <c r="N35" s="62"/>
    </row>
    <row r="36" spans="1:14" hidden="1" x14ac:dyDescent="0.2">
      <c r="A36" s="62"/>
      <c r="B36" s="104" t="str">
        <f>IF(Defaults!B32&lt;&gt;"",Defaults!B32,"")</f>
        <v>Residential</v>
      </c>
      <c r="C36" s="104" t="str">
        <f>IF(Defaults!C32&lt;&gt;"",Defaults!C32,"")</f>
        <v/>
      </c>
      <c r="D36" s="280"/>
      <c r="E36" s="100">
        <f>IF(J36&lt;&gt;"",J36,0.226*Defaults!F32*Calculations!$J12)</f>
        <v>0</v>
      </c>
      <c r="F36" s="100">
        <f>IF(K36&lt;&gt;"",K36,0.226*Defaults!G32*Calculations!$J12)</f>
        <v>0</v>
      </c>
      <c r="G36" s="100">
        <f>IF(L36&lt;&gt;"",L36,0.226*Defaults!H32*Calculations!$J12)</f>
        <v>0</v>
      </c>
      <c r="H36" s="100">
        <f>IF(M36&lt;&gt;"",M36,0.00103*Defaults!I32*Calculations!$J12)</f>
        <v>0</v>
      </c>
      <c r="I36" s="100">
        <f>Calculations!J12</f>
        <v>0</v>
      </c>
      <c r="J36" s="269"/>
      <c r="K36" s="269"/>
      <c r="L36" s="270"/>
      <c r="M36" s="724"/>
      <c r="N36" s="62"/>
    </row>
    <row r="37" spans="1:14" hidden="1" x14ac:dyDescent="0.2">
      <c r="A37" s="62"/>
      <c r="B37" s="104" t="str">
        <f>IF(Defaults!B33&lt;&gt;"",Defaults!B33,"")</f>
        <v>Residential</v>
      </c>
      <c r="C37" s="104" t="str">
        <f>IF(Defaults!C33&lt;&gt;"",Defaults!C33,"")</f>
        <v/>
      </c>
      <c r="D37" s="280"/>
      <c r="E37" s="100">
        <f>IF(J37&lt;&gt;"",J37,0.226*Defaults!F33*Calculations!$J13)</f>
        <v>0</v>
      </c>
      <c r="F37" s="100">
        <f>IF(K37&lt;&gt;"",K37,0.226*Defaults!G33*Calculations!$J13)</f>
        <v>0</v>
      </c>
      <c r="G37" s="100">
        <f>IF(L37&lt;&gt;"",L37,0.226*Defaults!H33*Calculations!$J13)</f>
        <v>0</v>
      </c>
      <c r="H37" s="100">
        <f>IF(M37&lt;&gt;"",M37,0.00103*Defaults!I33*Calculations!$J13)</f>
        <v>0</v>
      </c>
      <c r="I37" s="100">
        <f>Calculations!J13</f>
        <v>0</v>
      </c>
      <c r="J37" s="269"/>
      <c r="K37" s="269"/>
      <c r="L37" s="270"/>
      <c r="M37" s="724"/>
      <c r="N37" s="62"/>
    </row>
    <row r="38" spans="1:14" hidden="1" x14ac:dyDescent="0.2">
      <c r="A38" s="62"/>
      <c r="B38" s="104" t="str">
        <f>IF(Defaults!B34&lt;&gt;"",Defaults!B34,"")</f>
        <v>Residential</v>
      </c>
      <c r="C38" s="104" t="str">
        <f>IF(Defaults!C34&lt;&gt;"",Defaults!C34,"")</f>
        <v/>
      </c>
      <c r="D38" s="280"/>
      <c r="E38" s="100">
        <f>IF(J38&lt;&gt;"",J38,0.226*Defaults!F34*Calculations!$J14)</f>
        <v>0</v>
      </c>
      <c r="F38" s="100">
        <f>IF(K38&lt;&gt;"",K38,0.226*Defaults!G34*Calculations!$J14)</f>
        <v>0</v>
      </c>
      <c r="G38" s="100">
        <f>IF(L38&lt;&gt;"",L38,0.226*Defaults!H34*Calculations!$J14)</f>
        <v>0</v>
      </c>
      <c r="H38" s="100">
        <f>IF(M38&lt;&gt;"",M38,0.00103*Defaults!I34*Calculations!$J14)</f>
        <v>0</v>
      </c>
      <c r="I38" s="100">
        <f>Calculations!J14</f>
        <v>0</v>
      </c>
      <c r="J38" s="269"/>
      <c r="K38" s="269"/>
      <c r="L38" s="270"/>
      <c r="M38" s="724"/>
      <c r="N38" s="62"/>
    </row>
    <row r="39" spans="1:14" x14ac:dyDescent="0.2">
      <c r="A39" s="62"/>
      <c r="B39" s="104" t="str">
        <f>IF(Defaults!B35&lt;&gt;"",Defaults!B35,"")</f>
        <v>Commercial</v>
      </c>
      <c r="C39" s="104" t="str">
        <f>IF(Defaults!C35&lt;&gt;"",Defaults!C35,"")</f>
        <v>Commercial</v>
      </c>
      <c r="D39" s="280"/>
      <c r="E39" s="100">
        <f>IF(J39&lt;&gt;"",J39,0.226*Defaults!F35*Calculations!$J15)</f>
        <v>0</v>
      </c>
      <c r="F39" s="100">
        <f>IF(K39&lt;&gt;"",K39,0.226*Defaults!G35*Calculations!$J15)</f>
        <v>0</v>
      </c>
      <c r="G39" s="100">
        <f>IF(L39&lt;&gt;"",L39,0.226*Defaults!H35*Calculations!$J15)</f>
        <v>0</v>
      </c>
      <c r="H39" s="100">
        <f>IF(M39&lt;&gt;"",M39,0.00103*Defaults!I35*Calculations!$J15)</f>
        <v>0</v>
      </c>
      <c r="I39" s="100">
        <f>Calculations!J15</f>
        <v>0</v>
      </c>
      <c r="J39" s="269"/>
      <c r="K39" s="269"/>
      <c r="L39" s="270"/>
      <c r="M39" s="724"/>
      <c r="N39" s="62"/>
    </row>
    <row r="40" spans="1:14" hidden="1" x14ac:dyDescent="0.2">
      <c r="A40" s="62"/>
      <c r="B40" s="104" t="str">
        <f>IF(Defaults!B36&lt;&gt;"",Defaults!B36,"")</f>
        <v>Commercial</v>
      </c>
      <c r="C40" s="104" t="str">
        <f>IF(Defaults!C36&lt;&gt;"",Defaults!C36,"")</f>
        <v/>
      </c>
      <c r="D40" s="280"/>
      <c r="E40" s="100">
        <f>IF(J40&lt;&gt;"",J40,0.226*Defaults!F36*Calculations!$J16)</f>
        <v>0</v>
      </c>
      <c r="F40" s="100">
        <f>IF(K40&lt;&gt;"",K40,0.226*Defaults!G36*Calculations!$J16)</f>
        <v>0</v>
      </c>
      <c r="G40" s="100">
        <f>IF(L40&lt;&gt;"",L40,0.226*Defaults!H36*Calculations!$J16)</f>
        <v>0</v>
      </c>
      <c r="H40" s="100">
        <f>IF(M40&lt;&gt;"",M40,0.00103*Defaults!I36*Calculations!$J16)</f>
        <v>0</v>
      </c>
      <c r="I40" s="100">
        <f>Calculations!J16</f>
        <v>0</v>
      </c>
      <c r="J40" s="269"/>
      <c r="K40" s="269"/>
      <c r="L40" s="270"/>
      <c r="M40" s="724"/>
      <c r="N40" s="62"/>
    </row>
    <row r="41" spans="1:14" hidden="1" x14ac:dyDescent="0.2">
      <c r="A41" s="62"/>
      <c r="B41" s="104" t="str">
        <f>IF(Defaults!B37&lt;&gt;"",Defaults!B37,"")</f>
        <v>Commercial</v>
      </c>
      <c r="C41" s="104" t="str">
        <f>IF(Defaults!C37&lt;&gt;"",Defaults!C37,"")</f>
        <v/>
      </c>
      <c r="D41" s="280"/>
      <c r="E41" s="100">
        <f>IF(J41&lt;&gt;"",J41,0.226*Defaults!F37*Calculations!$J17)</f>
        <v>0</v>
      </c>
      <c r="F41" s="100">
        <f>IF(K41&lt;&gt;"",K41,0.226*Defaults!G37*Calculations!$J17)</f>
        <v>0</v>
      </c>
      <c r="G41" s="100">
        <f>IF(L41&lt;&gt;"",L41,0.226*Defaults!H37*Calculations!$J17)</f>
        <v>0</v>
      </c>
      <c r="H41" s="100">
        <f>IF(M41&lt;&gt;"",M41,0.00103*Defaults!I37*Calculations!$J17)</f>
        <v>0</v>
      </c>
      <c r="I41" s="100">
        <f>Calculations!J17</f>
        <v>0</v>
      </c>
      <c r="J41" s="269"/>
      <c r="K41" s="269"/>
      <c r="L41" s="270"/>
      <c r="M41" s="724"/>
      <c r="N41" s="62"/>
    </row>
    <row r="42" spans="1:14" hidden="1" x14ac:dyDescent="0.2">
      <c r="A42" s="62"/>
      <c r="B42" s="104" t="str">
        <f>IF(Defaults!B38&lt;&gt;"",Defaults!B38,"")</f>
        <v>Commercial</v>
      </c>
      <c r="C42" s="104" t="str">
        <f>IF(Defaults!C38&lt;&gt;"",Defaults!C38,"")</f>
        <v/>
      </c>
      <c r="D42" s="280"/>
      <c r="E42" s="100">
        <f>IF(J42&lt;&gt;"",J42,0.226*Defaults!F38*Calculations!$J18)</f>
        <v>0</v>
      </c>
      <c r="F42" s="100">
        <f>IF(K42&lt;&gt;"",K42,0.226*Defaults!G38*Calculations!$J18)</f>
        <v>0</v>
      </c>
      <c r="G42" s="100">
        <f>IF(L42&lt;&gt;"",L42,0.226*Defaults!H38*Calculations!$J18)</f>
        <v>0</v>
      </c>
      <c r="H42" s="100">
        <f>IF(M42&lt;&gt;"",M42,0.00103*Defaults!I38*Calculations!$J18)</f>
        <v>0</v>
      </c>
      <c r="I42" s="100">
        <f>Calculations!J18</f>
        <v>0</v>
      </c>
      <c r="J42" s="269"/>
      <c r="K42" s="269"/>
      <c r="L42" s="270"/>
      <c r="M42" s="724"/>
      <c r="N42" s="62"/>
    </row>
    <row r="43" spans="1:14" hidden="1" x14ac:dyDescent="0.2">
      <c r="A43" s="62"/>
      <c r="B43" s="104" t="str">
        <f>IF(Defaults!B39&lt;&gt;"",Defaults!B39,"")</f>
        <v>Commercial</v>
      </c>
      <c r="C43" s="104" t="str">
        <f>IF(Defaults!C39&lt;&gt;"",Defaults!C39,"")</f>
        <v/>
      </c>
      <c r="D43" s="280"/>
      <c r="E43" s="100">
        <f>IF(J43&lt;&gt;"",J43,0.226*Defaults!F39*Calculations!$J19)</f>
        <v>0</v>
      </c>
      <c r="F43" s="100">
        <f>IF(K43&lt;&gt;"",K43,0.226*Defaults!G39*Calculations!$J19)</f>
        <v>0</v>
      </c>
      <c r="G43" s="100">
        <f>IF(L43&lt;&gt;"",L43,0.226*Defaults!H39*Calculations!$J19)</f>
        <v>0</v>
      </c>
      <c r="H43" s="100">
        <f>IF(M43&lt;&gt;"",M43,0.00103*Defaults!I39*Calculations!$J19)</f>
        <v>0</v>
      </c>
      <c r="I43" s="100">
        <f>Calculations!J19</f>
        <v>0</v>
      </c>
      <c r="J43" s="269"/>
      <c r="K43" s="269"/>
      <c r="L43" s="270"/>
      <c r="M43" s="724"/>
      <c r="N43" s="62"/>
    </row>
    <row r="44" spans="1:14" x14ac:dyDescent="0.2">
      <c r="A44" s="62"/>
      <c r="B44" s="104" t="str">
        <f>IF(Defaults!B40&lt;&gt;"",Defaults!B40,"")</f>
        <v>Roadway</v>
      </c>
      <c r="C44" s="104" t="str">
        <f>IF(Defaults!C40&lt;&gt;"",Defaults!C40,"")</f>
        <v>Roadway</v>
      </c>
      <c r="D44" s="280"/>
      <c r="E44" s="100">
        <f>IF(J44&lt;&gt;"",J44,0.226*Defaults!F40*Calculations!$J20)</f>
        <v>0</v>
      </c>
      <c r="F44" s="100">
        <f>IF(K44&lt;&gt;"",K44,0.226*Defaults!G40*Calculations!$J20)</f>
        <v>0</v>
      </c>
      <c r="G44" s="100">
        <f>IF(L44&lt;&gt;"",L44,0.226*Defaults!H40*Calculations!$J20)</f>
        <v>0</v>
      </c>
      <c r="H44" s="100">
        <f>IF(M44&lt;&gt;"",M44,0.00103*Defaults!I40*Calculations!$J20)</f>
        <v>0</v>
      </c>
      <c r="I44" s="100">
        <f>Calculations!J20</f>
        <v>0</v>
      </c>
      <c r="J44" s="269"/>
      <c r="K44" s="269"/>
      <c r="L44" s="270"/>
      <c r="M44" s="724"/>
      <c r="N44" s="62"/>
    </row>
    <row r="45" spans="1:14" hidden="1" x14ac:dyDescent="0.2">
      <c r="A45" s="62"/>
      <c r="B45" s="104" t="str">
        <f>IF(Defaults!B41&lt;&gt;"",Defaults!B41,"")</f>
        <v>Roadway</v>
      </c>
      <c r="C45" s="104" t="str">
        <f>IF(Defaults!C41&lt;&gt;"",Defaults!C41,"")</f>
        <v/>
      </c>
      <c r="D45" s="280"/>
      <c r="E45" s="100">
        <f>IF(J45&lt;&gt;"",J45,0.226*Defaults!F41*Calculations!$J21)</f>
        <v>0</v>
      </c>
      <c r="F45" s="100">
        <f>IF(K45&lt;&gt;"",K45,0.226*Defaults!G41*Calculations!$J21)</f>
        <v>0</v>
      </c>
      <c r="G45" s="100">
        <f>IF(L45&lt;&gt;"",L45,0.226*Defaults!H41*Calculations!$J21)</f>
        <v>0</v>
      </c>
      <c r="H45" s="100">
        <f>IF(M45&lt;&gt;"",M45,0.00103*Defaults!I41*Calculations!$J21)</f>
        <v>0</v>
      </c>
      <c r="I45" s="100">
        <f>Calculations!J21</f>
        <v>0</v>
      </c>
      <c r="J45" s="269"/>
      <c r="K45" s="269"/>
      <c r="L45" s="270"/>
      <c r="M45" s="724"/>
      <c r="N45" s="62"/>
    </row>
    <row r="46" spans="1:14" hidden="1" x14ac:dyDescent="0.2">
      <c r="A46" s="62"/>
      <c r="B46" s="104" t="str">
        <f>IF(Defaults!B42&lt;&gt;"",Defaults!B42,"")</f>
        <v>Roadway</v>
      </c>
      <c r="C46" s="104" t="str">
        <f>IF(Defaults!C42&lt;&gt;"",Defaults!C42,"")</f>
        <v/>
      </c>
      <c r="D46" s="280"/>
      <c r="E46" s="100">
        <f>IF(J46&lt;&gt;"",J46,0.226*Defaults!F42*Calculations!$J22)</f>
        <v>0</v>
      </c>
      <c r="F46" s="100">
        <f>IF(K46&lt;&gt;"",K46,0.226*Defaults!G42*Calculations!$J22)</f>
        <v>0</v>
      </c>
      <c r="G46" s="100">
        <f>IF(L46&lt;&gt;"",L46,0.226*Defaults!H42*Calculations!$J22)</f>
        <v>0</v>
      </c>
      <c r="H46" s="100">
        <f>IF(M46&lt;&gt;"",M46,0.00103*Defaults!I42*Calculations!$J22)</f>
        <v>0</v>
      </c>
      <c r="I46" s="100">
        <f>Calculations!J22</f>
        <v>0</v>
      </c>
      <c r="J46" s="269"/>
      <c r="K46" s="269"/>
      <c r="L46" s="270"/>
      <c r="M46" s="724"/>
      <c r="N46" s="62"/>
    </row>
    <row r="47" spans="1:14" hidden="1" x14ac:dyDescent="0.2">
      <c r="A47" s="62"/>
      <c r="B47" s="104" t="str">
        <f>IF(Defaults!B43&lt;&gt;"",Defaults!B43,"")</f>
        <v>Roadway</v>
      </c>
      <c r="C47" s="104" t="str">
        <f>IF(Defaults!C43&lt;&gt;"",Defaults!C43,"")</f>
        <v/>
      </c>
      <c r="D47" s="280"/>
      <c r="E47" s="100">
        <f>IF(J47&lt;&gt;"",J47,0.226*Defaults!F43*Calculations!$J23)</f>
        <v>0</v>
      </c>
      <c r="F47" s="100">
        <f>IF(K47&lt;&gt;"",K47,0.226*Defaults!G43*Calculations!$J23)</f>
        <v>0</v>
      </c>
      <c r="G47" s="100">
        <f>IF(L47&lt;&gt;"",L47,0.226*Defaults!H43*Calculations!$J23)</f>
        <v>0</v>
      </c>
      <c r="H47" s="100">
        <f>IF(M47&lt;&gt;"",M47,0.00103*Defaults!I43*Calculations!$J23)</f>
        <v>0</v>
      </c>
      <c r="I47" s="100">
        <f>Calculations!J23</f>
        <v>0</v>
      </c>
      <c r="J47" s="269"/>
      <c r="K47" s="269"/>
      <c r="L47" s="270"/>
      <c r="M47" s="724"/>
      <c r="N47" s="62"/>
    </row>
    <row r="48" spans="1:14" hidden="1" x14ac:dyDescent="0.2">
      <c r="A48" s="62"/>
      <c r="B48" s="104" t="str">
        <f>IF(Defaults!B44&lt;&gt;"",Defaults!B44,"")</f>
        <v>Roadway</v>
      </c>
      <c r="C48" s="104" t="str">
        <f>IF(Defaults!C44&lt;&gt;"",Defaults!C44,"")</f>
        <v/>
      </c>
      <c r="D48" s="280"/>
      <c r="E48" s="100">
        <f>IF(J48&lt;&gt;"",J48,0.226*Defaults!F44*Calculations!$J24)</f>
        <v>0</v>
      </c>
      <c r="F48" s="100">
        <f>IF(K48&lt;&gt;"",K48,0.226*Defaults!G44*Calculations!$J24)</f>
        <v>0</v>
      </c>
      <c r="G48" s="100">
        <f>IF(L48&lt;&gt;"",L48,0.226*Defaults!H44*Calculations!$J24)</f>
        <v>0</v>
      </c>
      <c r="H48" s="100">
        <f>IF(M48&lt;&gt;"",M48,0.00103*Defaults!I44*Calculations!$J24)</f>
        <v>0</v>
      </c>
      <c r="I48" s="100">
        <f>Calculations!J24</f>
        <v>0</v>
      </c>
      <c r="J48" s="269"/>
      <c r="K48" s="269"/>
      <c r="L48" s="270"/>
      <c r="M48" s="724"/>
      <c r="N48" s="62"/>
    </row>
    <row r="49" spans="1:14" x14ac:dyDescent="0.2">
      <c r="A49" s="62"/>
      <c r="B49" s="104" t="str">
        <f>IF(Defaults!B45&lt;&gt;"",Defaults!B45,"")</f>
        <v>Industrial</v>
      </c>
      <c r="C49" s="104" t="str">
        <f>IF(Defaults!C45&lt;&gt;"",Defaults!C45,"")</f>
        <v>Industrial</v>
      </c>
      <c r="D49" s="280"/>
      <c r="E49" s="100">
        <f>IF(J49&lt;&gt;"",J49,0.226*Defaults!F45*Calculations!$J25)</f>
        <v>0</v>
      </c>
      <c r="F49" s="100">
        <f>IF(K49&lt;&gt;"",K49,0.226*Defaults!G45*Calculations!$J25)</f>
        <v>0</v>
      </c>
      <c r="G49" s="100">
        <f>IF(L49&lt;&gt;"",L49,0.226*Defaults!H45*Calculations!$J25)</f>
        <v>0</v>
      </c>
      <c r="H49" s="100">
        <f>IF(M49&lt;&gt;"",M49,0.00103*Defaults!I45*Calculations!$J25)</f>
        <v>0</v>
      </c>
      <c r="I49" s="100">
        <f>Calculations!J25</f>
        <v>0</v>
      </c>
      <c r="J49" s="269"/>
      <c r="K49" s="269"/>
      <c r="L49" s="270"/>
      <c r="M49" s="724"/>
      <c r="N49" s="62"/>
    </row>
    <row r="50" spans="1:14" hidden="1" x14ac:dyDescent="0.2">
      <c r="A50" s="62"/>
      <c r="B50" s="104" t="str">
        <f>IF(Defaults!B46&lt;&gt;"",Defaults!B46,"")</f>
        <v>Industrial</v>
      </c>
      <c r="C50" s="104" t="str">
        <f>IF(Defaults!C46&lt;&gt;"",Defaults!C46,"")</f>
        <v/>
      </c>
      <c r="D50" s="280"/>
      <c r="E50" s="100">
        <f>IF(J50&lt;&gt;"",J50,0.226*Defaults!F46*Calculations!$J26)</f>
        <v>0</v>
      </c>
      <c r="F50" s="100">
        <f>IF(K50&lt;&gt;"",K50,0.226*Defaults!G46*Calculations!$J26)</f>
        <v>0</v>
      </c>
      <c r="G50" s="100">
        <f>IF(L50&lt;&gt;"",L50,0.226*Defaults!H46*Calculations!$J26)</f>
        <v>0</v>
      </c>
      <c r="H50" s="100">
        <f>IF(M50&lt;&gt;"",M50,0.00103*Defaults!I46*Calculations!$J26)</f>
        <v>0</v>
      </c>
      <c r="I50" s="100">
        <f>Calculations!J26</f>
        <v>0</v>
      </c>
      <c r="J50" s="269"/>
      <c r="K50" s="269"/>
      <c r="L50" s="270"/>
      <c r="M50" s="724"/>
      <c r="N50" s="62"/>
    </row>
    <row r="51" spans="1:14" hidden="1" x14ac:dyDescent="0.2">
      <c r="A51" s="62"/>
      <c r="B51" s="104" t="str">
        <f>IF(Defaults!B47&lt;&gt;"",Defaults!B47,"")</f>
        <v>Industrial</v>
      </c>
      <c r="C51" s="104" t="str">
        <f>IF(Defaults!C47&lt;&gt;"",Defaults!C47,"")</f>
        <v/>
      </c>
      <c r="D51" s="280"/>
      <c r="E51" s="100">
        <f>IF(J51&lt;&gt;"",J51,0.226*Defaults!F47*Calculations!$J27)</f>
        <v>0</v>
      </c>
      <c r="F51" s="100">
        <f>IF(K51&lt;&gt;"",K51,0.226*Defaults!G47*Calculations!$J27)</f>
        <v>0</v>
      </c>
      <c r="G51" s="100">
        <f>IF(L51&lt;&gt;"",L51,0.226*Defaults!H47*Calculations!$J27)</f>
        <v>0</v>
      </c>
      <c r="H51" s="100">
        <f>IF(M51&lt;&gt;"",M51,0.00103*Defaults!I47*Calculations!$J27)</f>
        <v>0</v>
      </c>
      <c r="I51" s="100">
        <f>Calculations!J27</f>
        <v>0</v>
      </c>
      <c r="J51" s="269"/>
      <c r="K51" s="269"/>
      <c r="L51" s="270"/>
      <c r="M51" s="724"/>
      <c r="N51" s="62"/>
    </row>
    <row r="52" spans="1:14" hidden="1" x14ac:dyDescent="0.2">
      <c r="A52" s="62"/>
      <c r="B52" s="104" t="str">
        <f>IF(Defaults!B48&lt;&gt;"",Defaults!B48,"")</f>
        <v>Industrial</v>
      </c>
      <c r="C52" s="104" t="str">
        <f>IF(Defaults!C48&lt;&gt;"",Defaults!C48,"")</f>
        <v/>
      </c>
      <c r="D52" s="280"/>
      <c r="E52" s="100">
        <f>IF(J52&lt;&gt;"",J52,0.226*Defaults!F48*Calculations!$J28)</f>
        <v>0</v>
      </c>
      <c r="F52" s="100">
        <f>IF(K52&lt;&gt;"",K52,0.226*Defaults!G48*Calculations!$J28)</f>
        <v>0</v>
      </c>
      <c r="G52" s="100">
        <f>IF(L52&lt;&gt;"",L52,0.226*Defaults!H48*Calculations!$J28)</f>
        <v>0</v>
      </c>
      <c r="H52" s="100">
        <f>IF(M52&lt;&gt;"",M52,0.00103*Defaults!I48*Calculations!$J28)</f>
        <v>0</v>
      </c>
      <c r="I52" s="100">
        <f>Calculations!J28</f>
        <v>0</v>
      </c>
      <c r="J52" s="269"/>
      <c r="K52" s="269"/>
      <c r="L52" s="270"/>
      <c r="M52" s="724"/>
      <c r="N52" s="62"/>
    </row>
    <row r="53" spans="1:14" hidden="1" x14ac:dyDescent="0.2">
      <c r="A53" s="62"/>
      <c r="B53" s="104" t="str">
        <f>IF(Defaults!B49&lt;&gt;"",Defaults!B49,"")</f>
        <v>Industrial</v>
      </c>
      <c r="C53" s="104" t="str">
        <f>IF(Defaults!C49&lt;&gt;"",Defaults!C49,"")</f>
        <v/>
      </c>
      <c r="D53" s="280"/>
      <c r="E53" s="100">
        <f>IF(J53&lt;&gt;"",J53,0.226*Defaults!F49*Calculations!$J29)</f>
        <v>0</v>
      </c>
      <c r="F53" s="100">
        <f>IF(K53&lt;&gt;"",K53,0.226*Defaults!G49*Calculations!$J29)</f>
        <v>0</v>
      </c>
      <c r="G53" s="100">
        <f>IF(L53&lt;&gt;"",L53,0.226*Defaults!H49*Calculations!$J29)</f>
        <v>0</v>
      </c>
      <c r="H53" s="100">
        <f>IF(M53&lt;&gt;"",M53,0.00103*Defaults!I49*Calculations!$J29)</f>
        <v>0</v>
      </c>
      <c r="I53" s="100">
        <f>Calculations!J29</f>
        <v>0</v>
      </c>
      <c r="J53" s="269"/>
      <c r="K53" s="269"/>
      <c r="L53" s="270"/>
      <c r="M53" s="724"/>
      <c r="N53" s="62"/>
    </row>
    <row r="54" spans="1:14" x14ac:dyDescent="0.2">
      <c r="A54" s="62"/>
      <c r="B54" s="104" t="str">
        <f>IF(Defaults!B50&lt;&gt;"",Defaults!B50,"")</f>
        <v>Forest</v>
      </c>
      <c r="C54" s="104" t="str">
        <f>IF(Defaults!C50&lt;&gt;"",Defaults!C50,"")</f>
        <v>Forest</v>
      </c>
      <c r="D54" s="280"/>
      <c r="E54" s="100">
        <f>IF(J54&lt;&gt;"",J54,Defaults!J50)</f>
        <v>2.5</v>
      </c>
      <c r="F54" s="100">
        <f>IF(K54&lt;&gt;"",K54,Defaults!K50)</f>
        <v>0.2</v>
      </c>
      <c r="G54" s="100">
        <f>IF(L54&lt;&gt;"",L54,Defaults!L50)</f>
        <v>100</v>
      </c>
      <c r="H54" s="100">
        <f>IF(M54&lt;&gt;"",M54,Defaults!M50)</f>
        <v>12</v>
      </c>
      <c r="I54" s="100">
        <f>Calculations!J30</f>
        <v>0</v>
      </c>
      <c r="J54" s="269"/>
      <c r="K54" s="271"/>
      <c r="L54" s="271"/>
      <c r="M54" s="724"/>
      <c r="N54" s="62"/>
    </row>
    <row r="55" spans="1:14" hidden="1" x14ac:dyDescent="0.2">
      <c r="A55" s="62"/>
      <c r="B55" s="104" t="str">
        <f>IF(Defaults!B51&lt;&gt;"",Defaults!B51,"")</f>
        <v>Forest</v>
      </c>
      <c r="C55" s="104" t="str">
        <f>IF(Defaults!C51&lt;&gt;"",Defaults!C51,"")</f>
        <v/>
      </c>
      <c r="D55" s="280"/>
      <c r="E55" s="100">
        <f>IF(J55&lt;&gt;"",J55,Defaults!J51)</f>
        <v>2.5</v>
      </c>
      <c r="F55" s="100">
        <f>IF(K55&lt;&gt;"",K55,Defaults!K51)</f>
        <v>0.2</v>
      </c>
      <c r="G55" s="100">
        <f>IF(L55&lt;&gt;"",L55,Defaults!L51)</f>
        <v>100</v>
      </c>
      <c r="H55" s="100">
        <f>IF(M55&lt;&gt;"",M55,Defaults!M51)</f>
        <v>12</v>
      </c>
      <c r="I55" s="100">
        <f>Calculations!J31</f>
        <v>0</v>
      </c>
      <c r="J55" s="269"/>
      <c r="K55" s="269"/>
      <c r="L55" s="270"/>
      <c r="M55" s="724"/>
      <c r="N55" s="62"/>
    </row>
    <row r="56" spans="1:14" hidden="1" x14ac:dyDescent="0.2">
      <c r="A56" s="62"/>
      <c r="B56" s="104" t="str">
        <f>IF(Defaults!B52&lt;&gt;"",Defaults!B52,"")</f>
        <v>Forest</v>
      </c>
      <c r="C56" s="104" t="str">
        <f>IF(Defaults!C52&lt;&gt;"",Defaults!C52,"")</f>
        <v/>
      </c>
      <c r="D56" s="280"/>
      <c r="E56" s="100">
        <f>IF(J56&lt;&gt;"",J56,Defaults!J52)</f>
        <v>2.5</v>
      </c>
      <c r="F56" s="100">
        <f>IF(K56&lt;&gt;"",K56,Defaults!K52)</f>
        <v>0.2</v>
      </c>
      <c r="G56" s="100">
        <f>IF(L56&lt;&gt;"",L56,Defaults!L52)</f>
        <v>100</v>
      </c>
      <c r="H56" s="100">
        <f>IF(M56&lt;&gt;"",M56,Defaults!M52)</f>
        <v>12</v>
      </c>
      <c r="I56" s="100">
        <f>Calculations!J32</f>
        <v>0</v>
      </c>
      <c r="J56" s="269"/>
      <c r="K56" s="269"/>
      <c r="L56" s="270"/>
      <c r="M56" s="724"/>
      <c r="N56" s="62"/>
    </row>
    <row r="57" spans="1:14" hidden="1" x14ac:dyDescent="0.2">
      <c r="A57" s="62"/>
      <c r="B57" s="104" t="str">
        <f>IF(Defaults!B53&lt;&gt;"",Defaults!B53,"")</f>
        <v>Forest</v>
      </c>
      <c r="C57" s="104" t="str">
        <f>IF(Defaults!C53&lt;&gt;"",Defaults!C53,"")</f>
        <v/>
      </c>
      <c r="D57" s="280"/>
      <c r="E57" s="100">
        <f>IF(J57&lt;&gt;"",J57,Defaults!J53)</f>
        <v>2.5</v>
      </c>
      <c r="F57" s="100">
        <f>IF(K57&lt;&gt;"",K57,Defaults!K53)</f>
        <v>0.2</v>
      </c>
      <c r="G57" s="100">
        <f>IF(L57&lt;&gt;"",L57,Defaults!L53)</f>
        <v>100</v>
      </c>
      <c r="H57" s="100">
        <f>IF(M57&lt;&gt;"",M57,Defaults!M53)</f>
        <v>12</v>
      </c>
      <c r="I57" s="100">
        <f>Calculations!J33</f>
        <v>0</v>
      </c>
      <c r="J57" s="269"/>
      <c r="K57" s="269"/>
      <c r="L57" s="270"/>
      <c r="M57" s="724"/>
      <c r="N57" s="62"/>
    </row>
    <row r="58" spans="1:14" hidden="1" x14ac:dyDescent="0.2">
      <c r="A58" s="62"/>
      <c r="B58" s="104" t="str">
        <f>IF(Defaults!B54&lt;&gt;"",Defaults!B54,"")</f>
        <v>Forest</v>
      </c>
      <c r="C58" s="104" t="str">
        <f>IF(Defaults!C54&lt;&gt;"",Defaults!C54,"")</f>
        <v/>
      </c>
      <c r="D58" s="280"/>
      <c r="E58" s="100">
        <f>IF(J58&lt;&gt;"",J58,Defaults!J54)</f>
        <v>2.5</v>
      </c>
      <c r="F58" s="100">
        <f>IF(K58&lt;&gt;"",K58,Defaults!K54)</f>
        <v>0.2</v>
      </c>
      <c r="G58" s="100">
        <f>IF(L58&lt;&gt;"",L58,Defaults!L54)</f>
        <v>100</v>
      </c>
      <c r="H58" s="100">
        <f>IF(M58&lt;&gt;"",M58,Defaults!M54)</f>
        <v>12</v>
      </c>
      <c r="I58" s="100">
        <f>Calculations!J34</f>
        <v>0</v>
      </c>
      <c r="J58" s="269"/>
      <c r="K58" s="269"/>
      <c r="L58" s="270"/>
      <c r="M58" s="724"/>
      <c r="N58" s="62"/>
    </row>
    <row r="59" spans="1:14" x14ac:dyDescent="0.2">
      <c r="A59" s="62"/>
      <c r="B59" s="104" t="str">
        <f>IF(Defaults!B55&lt;&gt;"",Defaults!B55,"")</f>
        <v>Rural</v>
      </c>
      <c r="C59" s="104" t="str">
        <f>IF(Defaults!C55&lt;&gt;"",Defaults!C55,"")</f>
        <v>Rural</v>
      </c>
      <c r="D59" s="280"/>
      <c r="E59" s="100">
        <f>IF(J59&lt;&gt;"",J59,Defaults!J55)</f>
        <v>4.5999999999999996</v>
      </c>
      <c r="F59" s="100">
        <f>IF(K59&lt;&gt;"",K59,Defaults!K55)</f>
        <v>0.7</v>
      </c>
      <c r="G59" s="100">
        <f>IF(L59&lt;&gt;"",L59,Defaults!L55)</f>
        <v>100</v>
      </c>
      <c r="H59" s="100">
        <f>IF(M59&lt;&gt;"",M59,Defaults!M55)</f>
        <v>39</v>
      </c>
      <c r="I59" s="100">
        <f>Calculations!J35</f>
        <v>0</v>
      </c>
      <c r="J59" s="271"/>
      <c r="K59" s="271"/>
      <c r="L59" s="271"/>
      <c r="M59" s="724"/>
      <c r="N59" s="62"/>
    </row>
    <row r="60" spans="1:14" hidden="1" x14ac:dyDescent="0.2">
      <c r="A60" s="62"/>
      <c r="B60" s="104" t="str">
        <f>IF(Defaults!B56&lt;&gt;"",Defaults!B56,"")</f>
        <v>Rural</v>
      </c>
      <c r="C60" s="104" t="str">
        <f>IF(Defaults!C56&lt;&gt;"",Defaults!C56,"")</f>
        <v/>
      </c>
      <c r="D60" s="280"/>
      <c r="E60" s="100">
        <f>IF(J60&lt;&gt;"",J60,Defaults!J56)</f>
        <v>4.5999999999999996</v>
      </c>
      <c r="F60" s="100">
        <f>IF(K60&lt;&gt;"",K60,Defaults!K56)</f>
        <v>0.7</v>
      </c>
      <c r="G60" s="100">
        <f>IF(L60&lt;&gt;"",L60,Defaults!L56)</f>
        <v>100</v>
      </c>
      <c r="H60" s="100">
        <f>IF(M60&lt;&gt;"",M60,Defaults!M56)</f>
        <v>39</v>
      </c>
      <c r="I60" s="100">
        <f>Calculations!J36</f>
        <v>0</v>
      </c>
      <c r="J60" s="271"/>
      <c r="K60" s="271"/>
      <c r="L60" s="271"/>
      <c r="M60" s="724"/>
      <c r="N60" s="62"/>
    </row>
    <row r="61" spans="1:14" hidden="1" x14ac:dyDescent="0.2">
      <c r="A61" s="62"/>
      <c r="B61" s="104" t="str">
        <f>IF(Defaults!B57&lt;&gt;"",Defaults!B57,"")</f>
        <v>Rural</v>
      </c>
      <c r="C61" s="104" t="str">
        <f>IF(Defaults!C57&lt;&gt;"",Defaults!C57,"")</f>
        <v/>
      </c>
      <c r="D61" s="280"/>
      <c r="E61" s="100">
        <f>IF(J61&lt;&gt;"",J61,Defaults!J57)</f>
        <v>4.5999999999999996</v>
      </c>
      <c r="F61" s="100">
        <f>IF(K61&lt;&gt;"",K61,Defaults!K57)</f>
        <v>0.7</v>
      </c>
      <c r="G61" s="100">
        <f>IF(L61&lt;&gt;"",L61,Defaults!L57)</f>
        <v>100</v>
      </c>
      <c r="H61" s="100">
        <f>IF(M61&lt;&gt;"",M61,Defaults!M57)</f>
        <v>39</v>
      </c>
      <c r="I61" s="100">
        <f>Calculations!J37</f>
        <v>0</v>
      </c>
      <c r="J61" s="271"/>
      <c r="K61" s="271"/>
      <c r="L61" s="271"/>
      <c r="M61" s="724"/>
      <c r="N61" s="62"/>
    </row>
    <row r="62" spans="1:14" hidden="1" x14ac:dyDescent="0.2">
      <c r="A62" s="62"/>
      <c r="B62" s="104" t="str">
        <f>IF(Defaults!B58&lt;&gt;"",Defaults!B58,"")</f>
        <v>Rural</v>
      </c>
      <c r="C62" s="104" t="str">
        <f>IF(Defaults!C58&lt;&gt;"",Defaults!C58,"")</f>
        <v/>
      </c>
      <c r="D62" s="280"/>
      <c r="E62" s="100">
        <f>IF(J62&lt;&gt;"",J62,Defaults!J58)</f>
        <v>4.5999999999999996</v>
      </c>
      <c r="F62" s="100">
        <f>IF(K62&lt;&gt;"",K62,Defaults!K58)</f>
        <v>0.7</v>
      </c>
      <c r="G62" s="100">
        <f>IF(L62&lt;&gt;"",L62,Defaults!L58)</f>
        <v>100</v>
      </c>
      <c r="H62" s="100">
        <f>IF(M62&lt;&gt;"",M62,Defaults!M58)</f>
        <v>39</v>
      </c>
      <c r="I62" s="100">
        <f>Calculations!J38</f>
        <v>0</v>
      </c>
      <c r="J62" s="271"/>
      <c r="K62" s="271"/>
      <c r="L62" s="271"/>
      <c r="M62" s="724"/>
      <c r="N62" s="62"/>
    </row>
    <row r="63" spans="1:14" hidden="1" x14ac:dyDescent="0.2">
      <c r="A63" s="62"/>
      <c r="B63" s="104" t="str">
        <f>IF(Defaults!B59&lt;&gt;"",Defaults!B59,"")</f>
        <v>Rural</v>
      </c>
      <c r="C63" s="104" t="str">
        <f>IF(Defaults!C59&lt;&gt;"",Defaults!C59,"")</f>
        <v/>
      </c>
      <c r="D63" s="280"/>
      <c r="E63" s="100">
        <f>IF(J63&lt;&gt;"",J63,Defaults!J59)</f>
        <v>4.5999999999999996</v>
      </c>
      <c r="F63" s="100">
        <f>IF(K63&lt;&gt;"",K63,Defaults!K59)</f>
        <v>0.7</v>
      </c>
      <c r="G63" s="100">
        <f>IF(L63&lt;&gt;"",L63,Defaults!L59)</f>
        <v>100</v>
      </c>
      <c r="H63" s="100">
        <f>IF(M63&lt;&gt;"",M63,Defaults!M59)</f>
        <v>39</v>
      </c>
      <c r="I63" s="100">
        <f>Calculations!J39</f>
        <v>0</v>
      </c>
      <c r="J63" s="271"/>
      <c r="K63" s="271"/>
      <c r="L63" s="271"/>
      <c r="M63" s="724"/>
      <c r="N63" s="62"/>
    </row>
    <row r="64" spans="1:14" hidden="1" x14ac:dyDescent="0.2">
      <c r="A64" s="62"/>
      <c r="B64" s="104" t="str">
        <f>IF(Defaults!B60&lt;&gt;"",Defaults!B60,"")</f>
        <v>Rural</v>
      </c>
      <c r="C64" s="104" t="str">
        <f>IF(Defaults!C60&lt;&gt;"",Defaults!C60,"")</f>
        <v/>
      </c>
      <c r="D64" s="280"/>
      <c r="E64" s="100">
        <f>IF(J64&lt;&gt;"",J64,Defaults!J60)</f>
        <v>4.5999999999999996</v>
      </c>
      <c r="F64" s="100">
        <f>IF(K64&lt;&gt;"",K64,Defaults!K60)</f>
        <v>0.7</v>
      </c>
      <c r="G64" s="100">
        <f>IF(L64&lt;&gt;"",L64,Defaults!L60)</f>
        <v>100</v>
      </c>
      <c r="H64" s="100">
        <f>IF(M64&lt;&gt;"",M64,Defaults!M60)</f>
        <v>39</v>
      </c>
      <c r="I64" s="100">
        <f>Calculations!J40</f>
        <v>0</v>
      </c>
      <c r="J64" s="271"/>
      <c r="K64" s="271"/>
      <c r="L64" s="271"/>
      <c r="M64" s="724"/>
      <c r="N64" s="62"/>
    </row>
    <row r="65" spans="1:14" hidden="1" x14ac:dyDescent="0.2">
      <c r="A65" s="62"/>
      <c r="B65" s="104" t="str">
        <f>IF(Defaults!B61&lt;&gt;"",Defaults!B61,"")</f>
        <v>Rural</v>
      </c>
      <c r="C65" s="104" t="str">
        <f>IF(Defaults!C61&lt;&gt;"",Defaults!C61,"")</f>
        <v/>
      </c>
      <c r="D65" s="280"/>
      <c r="E65" s="100">
        <f>IF(J65&lt;&gt;"",J65,Defaults!J61)</f>
        <v>4.5999999999999996</v>
      </c>
      <c r="F65" s="100">
        <f>IF(K65&lt;&gt;"",K65,Defaults!K61)</f>
        <v>0.7</v>
      </c>
      <c r="G65" s="100">
        <f>IF(L65&lt;&gt;"",L65,Defaults!L61)</f>
        <v>100</v>
      </c>
      <c r="H65" s="100">
        <f>IF(M65&lt;&gt;"",M65,Defaults!M61)</f>
        <v>39</v>
      </c>
      <c r="I65" s="100">
        <f>Calculations!J41</f>
        <v>0</v>
      </c>
      <c r="J65" s="271"/>
      <c r="K65" s="271"/>
      <c r="L65" s="271"/>
      <c r="M65" s="724"/>
      <c r="N65" s="62"/>
    </row>
    <row r="66" spans="1:14" hidden="1" x14ac:dyDescent="0.2">
      <c r="A66" s="62"/>
      <c r="B66" s="104" t="str">
        <f>IF(Defaults!B62&lt;&gt;"",Defaults!B62,"")</f>
        <v>Rural</v>
      </c>
      <c r="C66" s="104" t="str">
        <f>IF(Defaults!C62&lt;&gt;"",Defaults!C62,"")</f>
        <v/>
      </c>
      <c r="D66" s="280"/>
      <c r="E66" s="100">
        <f>IF(J66&lt;&gt;"",J66,Defaults!J62)</f>
        <v>4.5999999999999996</v>
      </c>
      <c r="F66" s="100">
        <f>IF(K66&lt;&gt;"",K66,Defaults!K62)</f>
        <v>0.7</v>
      </c>
      <c r="G66" s="100">
        <f>IF(L66&lt;&gt;"",L66,Defaults!L62)</f>
        <v>100</v>
      </c>
      <c r="H66" s="100">
        <f>IF(M66&lt;&gt;"",M66,Defaults!M62)</f>
        <v>39</v>
      </c>
      <c r="I66" s="100">
        <f>Calculations!J42</f>
        <v>0</v>
      </c>
      <c r="J66" s="271"/>
      <c r="K66" s="271"/>
      <c r="L66" s="271"/>
      <c r="M66" s="724"/>
      <c r="N66" s="62"/>
    </row>
    <row r="67" spans="1:14" hidden="1" x14ac:dyDescent="0.2">
      <c r="A67" s="62"/>
      <c r="B67" s="104" t="str">
        <f>IF(Defaults!B63&lt;&gt;"",Defaults!B63,"")</f>
        <v>Rural</v>
      </c>
      <c r="C67" s="104" t="str">
        <f>IF(Defaults!C63&lt;&gt;"",Defaults!C63,"")</f>
        <v/>
      </c>
      <c r="D67" s="280"/>
      <c r="E67" s="100">
        <f>IF(J67&lt;&gt;"",J67,Defaults!J63)</f>
        <v>4.5999999999999996</v>
      </c>
      <c r="F67" s="100">
        <f>IF(K67&lt;&gt;"",K67,Defaults!K63)</f>
        <v>0.7</v>
      </c>
      <c r="G67" s="100">
        <f>IF(L67&lt;&gt;"",L67,Defaults!L63)</f>
        <v>100</v>
      </c>
      <c r="H67" s="100">
        <f>IF(M67&lt;&gt;"",M67,Defaults!M63)</f>
        <v>39</v>
      </c>
      <c r="I67" s="100">
        <f>Calculations!J43</f>
        <v>0</v>
      </c>
      <c r="J67" s="271"/>
      <c r="K67" s="271"/>
      <c r="L67" s="271"/>
      <c r="M67" s="724"/>
      <c r="N67" s="62"/>
    </row>
    <row r="68" spans="1:14" hidden="1" x14ac:dyDescent="0.2">
      <c r="A68" s="62"/>
      <c r="B68" s="104" t="str">
        <f>IF(Defaults!B64&lt;&gt;"",Defaults!B64,"")</f>
        <v>Rural</v>
      </c>
      <c r="C68" s="104" t="str">
        <f>IF(Defaults!C64&lt;&gt;"",Defaults!C64,"")</f>
        <v/>
      </c>
      <c r="D68" s="280"/>
      <c r="E68" s="100">
        <f>IF(J68&lt;&gt;"",J68,Defaults!J64)</f>
        <v>4.5999999999999996</v>
      </c>
      <c r="F68" s="100">
        <f>IF(K68&lt;&gt;"",K68,Defaults!K64)</f>
        <v>0.7</v>
      </c>
      <c r="G68" s="100">
        <f>IF(L68&lt;&gt;"",L68,Defaults!L64)</f>
        <v>100</v>
      </c>
      <c r="H68" s="100">
        <f>IF(M68&lt;&gt;"",M68,Defaults!M64)</f>
        <v>39</v>
      </c>
      <c r="I68" s="100">
        <f>Calculations!J44</f>
        <v>0</v>
      </c>
      <c r="J68" s="271"/>
      <c r="K68" s="271"/>
      <c r="L68" s="271"/>
      <c r="M68" s="724"/>
      <c r="N68" s="62"/>
    </row>
    <row r="69" spans="1:14" x14ac:dyDescent="0.2">
      <c r="A69" s="62"/>
      <c r="B69" s="104" t="str">
        <f>IF(Defaults!B65&lt;&gt;"",Defaults!B65,"")</f>
        <v>Open Water</v>
      </c>
      <c r="C69" s="104" t="str">
        <f>IF(Defaults!C65&lt;&gt;"",Defaults!C65,"")</f>
        <v>Open Water</v>
      </c>
      <c r="D69" s="280"/>
      <c r="E69" s="100">
        <f>IF(J69&lt;&gt;"",J69,Defaults!J65)</f>
        <v>12.8</v>
      </c>
      <c r="F69" s="100">
        <f>IF(K69&lt;&gt;"",K69,Defaults!K65)</f>
        <v>0.5</v>
      </c>
      <c r="G69" s="100">
        <f>IF(L69&lt;&gt;"",L69,Defaults!L65)</f>
        <v>155</v>
      </c>
      <c r="H69" s="100">
        <f>IF(M69&lt;&gt;"",M69,Defaults!M65)</f>
        <v>0</v>
      </c>
      <c r="I69" s="100">
        <f>Calculations!J45</f>
        <v>0</v>
      </c>
      <c r="J69" s="271"/>
      <c r="K69" s="271"/>
      <c r="L69" s="271"/>
      <c r="M69" s="271"/>
      <c r="N69" s="62"/>
    </row>
    <row r="70" spans="1:14" ht="13.5" thickBot="1" x14ac:dyDescent="0.25">
      <c r="A70" s="62"/>
      <c r="B70" s="104" t="str">
        <f>IF(Defaults!B66&lt;&gt;"",Defaults!B66,"")</f>
        <v>Active Construction</v>
      </c>
      <c r="C70" s="104" t="str">
        <f>IF(Defaults!C66&lt;&gt;"",Defaults!C66,"")</f>
        <v>Active Construction</v>
      </c>
      <c r="D70" s="281"/>
      <c r="E70" s="108">
        <f>IF(J70&lt;&gt;"",J70,0.226*Defaults!F66*Calculations!$J46)</f>
        <v>0</v>
      </c>
      <c r="F70" s="108">
        <f>IF(K70&lt;&gt;"",K70,0.226*Defaults!G66*Calculations!$J46)</f>
        <v>0</v>
      </c>
      <c r="G70" s="108">
        <f>IF(L70&lt;&gt;"",L70,0.226*Defaults!H66*Calculations!$J46)</f>
        <v>0</v>
      </c>
      <c r="H70" s="108">
        <f>IF(M70&lt;&gt;"",M70,0.226*Defaults!I66*Calculations!$J46)</f>
        <v>0</v>
      </c>
      <c r="I70" s="108">
        <f>Calculations!J46</f>
        <v>0</v>
      </c>
      <c r="J70" s="272"/>
      <c r="K70" s="272"/>
      <c r="L70" s="272"/>
      <c r="M70" s="725"/>
      <c r="N70" s="62"/>
    </row>
    <row r="71" spans="1:14" ht="13.5" thickBot="1" x14ac:dyDescent="0.25">
      <c r="A71" s="62"/>
      <c r="B71" s="182" t="s">
        <v>38</v>
      </c>
      <c r="C71" s="183" t="s">
        <v>39</v>
      </c>
      <c r="D71" s="184">
        <f>MAX(SUM(D29:D70),0.001)</f>
        <v>1E-3</v>
      </c>
      <c r="E71" s="185"/>
      <c r="F71" s="185"/>
      <c r="G71" s="185"/>
      <c r="H71" s="185"/>
      <c r="I71" s="185"/>
      <c r="J71" s="185"/>
      <c r="K71" s="185"/>
      <c r="L71" s="185"/>
      <c r="M71" s="185"/>
      <c r="N71" s="62"/>
    </row>
    <row r="72" spans="1:14" x14ac:dyDescent="0.2">
      <c r="A72" s="62"/>
      <c r="B72" s="62"/>
      <c r="C72" s="62"/>
      <c r="D72" s="62"/>
      <c r="E72" s="62"/>
      <c r="F72" s="62"/>
      <c r="G72" s="62"/>
      <c r="H72" s="62"/>
      <c r="I72" s="62"/>
      <c r="J72" s="62"/>
      <c r="K72" s="62"/>
      <c r="L72" s="62"/>
      <c r="M72" s="62"/>
      <c r="N72" s="62"/>
    </row>
    <row r="73" spans="1:14" x14ac:dyDescent="0.2">
      <c r="A73" s="62"/>
      <c r="B73" s="62"/>
      <c r="C73" s="62"/>
      <c r="D73" s="62"/>
      <c r="E73" s="62"/>
      <c r="F73" s="62"/>
      <c r="G73" s="62"/>
      <c r="H73" s="62"/>
      <c r="I73" s="62"/>
      <c r="J73" s="62"/>
      <c r="K73" s="62"/>
      <c r="L73" s="62"/>
      <c r="M73" s="62"/>
      <c r="N73" s="62"/>
    </row>
    <row r="74" spans="1:14" ht="12.75" customHeight="1" x14ac:dyDescent="0.2">
      <c r="A74" s="62"/>
      <c r="B74" s="62"/>
      <c r="C74" s="62"/>
      <c r="D74" s="62"/>
      <c r="E74" s="62"/>
      <c r="F74" s="62"/>
      <c r="G74" s="62"/>
      <c r="H74" s="62"/>
      <c r="I74" s="62"/>
      <c r="J74" s="62"/>
      <c r="K74" s="62"/>
      <c r="L74" s="62"/>
      <c r="M74" s="62"/>
      <c r="N74" s="62"/>
    </row>
    <row r="75" spans="1:14" ht="13.5" thickBot="1" x14ac:dyDescent="0.25">
      <c r="A75" s="62"/>
      <c r="B75" s="62"/>
      <c r="C75" s="62"/>
      <c r="D75" s="62"/>
      <c r="E75" s="62"/>
      <c r="F75" s="62"/>
      <c r="G75" s="62"/>
      <c r="H75" s="62"/>
      <c r="I75" s="62"/>
      <c r="J75" s="62"/>
      <c r="K75" s="62"/>
      <c r="L75" s="62"/>
      <c r="M75" s="62"/>
      <c r="N75" s="62"/>
    </row>
    <row r="76" spans="1:14" ht="19.5" customHeight="1" x14ac:dyDescent="0.3">
      <c r="A76" s="62"/>
      <c r="B76" s="1143" t="s">
        <v>49</v>
      </c>
      <c r="C76" s="1144"/>
      <c r="D76" s="62"/>
      <c r="E76" s="62"/>
      <c r="F76" s="62"/>
      <c r="G76" s="62"/>
      <c r="H76" s="62"/>
      <c r="I76" s="62"/>
      <c r="J76" s="62"/>
      <c r="K76" s="62"/>
      <c r="L76" s="62"/>
      <c r="M76" s="62"/>
      <c r="N76" s="62"/>
    </row>
    <row r="77" spans="1:14" x14ac:dyDescent="0.2">
      <c r="A77" s="62"/>
      <c r="B77" s="66" t="s">
        <v>54</v>
      </c>
      <c r="C77" s="224" t="s">
        <v>50</v>
      </c>
      <c r="D77" s="62"/>
      <c r="E77" s="62"/>
      <c r="F77" s="62"/>
      <c r="G77" s="62"/>
      <c r="H77" s="62"/>
      <c r="I77" s="62"/>
      <c r="J77" s="62"/>
      <c r="K77" s="62"/>
      <c r="L77" s="62"/>
      <c r="M77" s="62"/>
      <c r="N77" s="62"/>
    </row>
    <row r="78" spans="1:14" x14ac:dyDescent="0.2">
      <c r="A78" s="62"/>
      <c r="B78" s="64" t="s">
        <v>55</v>
      </c>
      <c r="C78" s="277">
        <v>1</v>
      </c>
      <c r="D78" s="62"/>
      <c r="E78" s="62"/>
      <c r="F78" s="62"/>
      <c r="G78" s="62"/>
      <c r="H78" s="62"/>
      <c r="I78" s="62"/>
      <c r="J78" s="62"/>
      <c r="K78" s="62"/>
      <c r="L78" s="62"/>
      <c r="M78" s="62"/>
      <c r="N78" s="62"/>
    </row>
    <row r="79" spans="1:14" x14ac:dyDescent="0.2">
      <c r="A79" s="62"/>
      <c r="B79" s="64" t="s">
        <v>56</v>
      </c>
      <c r="C79" s="277"/>
      <c r="D79" s="62"/>
      <c r="E79" s="62"/>
      <c r="F79" s="62"/>
      <c r="G79" s="62"/>
      <c r="H79" s="62"/>
      <c r="I79" s="62"/>
      <c r="J79" s="62"/>
      <c r="K79" s="62"/>
      <c r="L79" s="62"/>
      <c r="M79" s="62"/>
      <c r="N79" s="62"/>
    </row>
    <row r="80" spans="1:14" x14ac:dyDescent="0.2">
      <c r="A80" s="62"/>
      <c r="B80" s="64" t="s">
        <v>57</v>
      </c>
      <c r="C80" s="277"/>
      <c r="D80" s="62"/>
      <c r="E80" s="62"/>
      <c r="F80" s="62"/>
      <c r="G80" s="62"/>
      <c r="H80" s="62"/>
      <c r="I80" s="62"/>
      <c r="J80" s="62"/>
      <c r="K80" s="62"/>
      <c r="L80" s="62"/>
      <c r="M80" s="62"/>
      <c r="N80" s="62"/>
    </row>
    <row r="81" spans="1:14" x14ac:dyDescent="0.2">
      <c r="A81" s="62"/>
      <c r="B81" s="64" t="s">
        <v>58</v>
      </c>
      <c r="C81" s="277"/>
      <c r="D81" s="62" t="str">
        <f>IF(SUM(C78:C81)&lt;&gt;100%,"Sum of soil fractions should be equal to 100%. Current sum is " &amp;SUM(C78:C81)*100&amp;"%","")</f>
        <v/>
      </c>
      <c r="E81" s="62"/>
      <c r="F81" s="62"/>
      <c r="G81" s="62"/>
      <c r="H81" s="62"/>
      <c r="I81" s="62"/>
      <c r="J81" s="62"/>
      <c r="K81" s="62"/>
      <c r="L81" s="62"/>
      <c r="M81" s="62"/>
      <c r="N81" s="62"/>
    </row>
    <row r="82" spans="1:14" x14ac:dyDescent="0.2">
      <c r="A82" s="62"/>
      <c r="B82" s="66"/>
      <c r="C82" s="67"/>
      <c r="D82" s="62"/>
      <c r="E82" s="62"/>
      <c r="F82" s="62"/>
      <c r="G82" s="62"/>
      <c r="H82" s="62"/>
      <c r="I82" s="62"/>
      <c r="J82" s="62"/>
      <c r="K82" s="62"/>
      <c r="L82" s="62"/>
      <c r="M82" s="62"/>
      <c r="N82" s="62"/>
    </row>
    <row r="83" spans="1:14" x14ac:dyDescent="0.2">
      <c r="A83" s="62"/>
      <c r="B83" s="1171" t="s">
        <v>59</v>
      </c>
      <c r="C83" s="1172"/>
      <c r="D83" s="62"/>
      <c r="E83" s="62"/>
      <c r="F83" s="62"/>
      <c r="G83" s="62"/>
      <c r="H83" s="62"/>
      <c r="I83" s="62"/>
      <c r="J83" s="62"/>
      <c r="K83" s="62"/>
      <c r="L83" s="62"/>
      <c r="M83" s="62"/>
      <c r="N83" s="62"/>
    </row>
    <row r="84" spans="1:14" x14ac:dyDescent="0.2">
      <c r="A84" s="62"/>
      <c r="B84" s="64" t="s">
        <v>60</v>
      </c>
      <c r="C84" s="277">
        <v>0</v>
      </c>
      <c r="D84" s="62"/>
      <c r="E84" s="62"/>
      <c r="F84" s="62"/>
      <c r="G84" s="62"/>
      <c r="H84" s="62"/>
      <c r="I84" s="62"/>
      <c r="J84" s="62"/>
      <c r="K84" s="62"/>
      <c r="L84" s="62"/>
      <c r="M84" s="62"/>
      <c r="N84" s="62"/>
    </row>
    <row r="85" spans="1:14" x14ac:dyDescent="0.2">
      <c r="A85" s="62"/>
      <c r="B85" s="64" t="s">
        <v>61</v>
      </c>
      <c r="C85" s="277"/>
      <c r="D85" s="62"/>
      <c r="E85" s="62"/>
      <c r="F85" s="62"/>
      <c r="G85" s="62"/>
      <c r="H85" s="62"/>
      <c r="I85" s="62"/>
      <c r="J85" s="62"/>
      <c r="K85" s="62"/>
      <c r="L85" s="62"/>
      <c r="M85" s="62"/>
      <c r="N85" s="62"/>
    </row>
    <row r="86" spans="1:14" ht="13.5" thickBot="1" x14ac:dyDescent="0.25">
      <c r="A86" s="62"/>
      <c r="B86" s="65" t="s">
        <v>62</v>
      </c>
      <c r="C86" s="278">
        <v>1</v>
      </c>
      <c r="D86" s="62" t="str">
        <f>IF(SUM(C84:C86)&lt;&gt;100%,"Sum of depth to groundwater fractions should be equal to 100%. Current sum is " &amp; SUM(C84:C86)*100&amp;"%","")</f>
        <v/>
      </c>
      <c r="E86" s="62"/>
      <c r="F86" s="62"/>
      <c r="G86" s="62"/>
      <c r="H86" s="62"/>
      <c r="I86" s="62"/>
      <c r="J86" s="62"/>
      <c r="K86" s="62"/>
      <c r="L86" s="62"/>
      <c r="M86" s="62"/>
      <c r="N86" s="62"/>
    </row>
    <row r="87" spans="1:14" ht="13.5" thickBot="1" x14ac:dyDescent="0.25">
      <c r="A87" s="62"/>
      <c r="B87" s="62"/>
      <c r="C87" s="62"/>
      <c r="D87" s="62"/>
      <c r="E87" s="62"/>
      <c r="F87" s="62"/>
      <c r="G87" s="62"/>
      <c r="H87" s="62"/>
      <c r="I87" s="62"/>
      <c r="J87" s="62"/>
      <c r="K87" s="62"/>
      <c r="L87" s="62"/>
      <c r="M87" s="62"/>
      <c r="N87" s="62"/>
    </row>
    <row r="88" spans="1:14" ht="48" customHeight="1" thickBot="1" x14ac:dyDescent="0.25">
      <c r="A88" s="62"/>
      <c r="B88" s="1163" t="s">
        <v>728</v>
      </c>
      <c r="C88" s="1164"/>
      <c r="D88" s="1164"/>
      <c r="E88" s="1164"/>
      <c r="F88" s="1164"/>
      <c r="G88" s="1165"/>
      <c r="H88" s="62"/>
      <c r="I88" s="62"/>
      <c r="J88" s="62"/>
      <c r="K88" s="62"/>
      <c r="L88" s="62"/>
      <c r="M88" s="62"/>
      <c r="N88" s="62"/>
    </row>
    <row r="89" spans="1:14" ht="20.25" x14ac:dyDescent="0.3">
      <c r="A89" s="62"/>
      <c r="B89" s="1122" t="s">
        <v>68</v>
      </c>
      <c r="C89" s="1122"/>
      <c r="D89" s="1122"/>
      <c r="E89" s="1122"/>
      <c r="F89" s="91"/>
      <c r="G89" s="91"/>
      <c r="H89" s="62"/>
      <c r="I89" s="62"/>
      <c r="J89" s="62"/>
      <c r="K89" s="62"/>
      <c r="L89" s="62"/>
      <c r="M89" s="62"/>
      <c r="N89" s="62"/>
    </row>
    <row r="90" spans="1:14" ht="13.5" thickBot="1" x14ac:dyDescent="0.25">
      <c r="A90" s="62"/>
      <c r="B90" s="62"/>
      <c r="C90" s="62"/>
      <c r="D90" s="62"/>
      <c r="E90" s="62"/>
      <c r="F90" s="62"/>
      <c r="G90" s="62"/>
      <c r="H90" s="62"/>
      <c r="I90" s="62"/>
      <c r="J90" s="62"/>
      <c r="K90" s="62"/>
      <c r="L90" s="62"/>
      <c r="M90" s="62"/>
      <c r="N90" s="62"/>
    </row>
    <row r="91" spans="1:14" ht="20.25" x14ac:dyDescent="0.3">
      <c r="A91" s="62"/>
      <c r="B91" s="1140" t="s">
        <v>605</v>
      </c>
      <c r="C91" s="1141"/>
      <c r="D91" s="1141"/>
      <c r="E91" s="1141"/>
      <c r="F91" s="1142"/>
      <c r="G91" s="62"/>
      <c r="H91" s="62"/>
      <c r="I91" s="62"/>
      <c r="J91" s="62"/>
      <c r="K91" s="62"/>
      <c r="L91" s="62"/>
      <c r="M91" s="62"/>
      <c r="N91" s="62"/>
    </row>
    <row r="92" spans="1:14" x14ac:dyDescent="0.2">
      <c r="A92" s="62"/>
      <c r="B92" s="409"/>
      <c r="C92" s="36" t="s">
        <v>102</v>
      </c>
      <c r="D92" s="36" t="s">
        <v>103</v>
      </c>
      <c r="E92" s="36" t="s">
        <v>104</v>
      </c>
      <c r="F92" s="137" t="s">
        <v>105</v>
      </c>
      <c r="G92" s="62"/>
      <c r="H92" s="62"/>
      <c r="I92" s="62"/>
      <c r="J92" s="62"/>
      <c r="K92" s="62"/>
      <c r="L92" s="62"/>
      <c r="M92" s="62"/>
      <c r="N92" s="62"/>
    </row>
    <row r="93" spans="1:14" ht="13.5" thickBot="1" x14ac:dyDescent="0.25">
      <c r="A93" s="62"/>
      <c r="B93" s="411" t="s">
        <v>434</v>
      </c>
      <c r="C93" s="771"/>
      <c r="D93" s="771"/>
      <c r="E93" s="771"/>
      <c r="F93" s="773"/>
      <c r="G93" s="62"/>
      <c r="H93" s="62"/>
      <c r="I93" s="62"/>
      <c r="J93" s="62"/>
      <c r="K93" s="62"/>
      <c r="L93" s="62"/>
      <c r="M93" s="62"/>
      <c r="N93" s="62"/>
    </row>
    <row r="94" spans="1:14" s="62" customFormat="1" ht="13.5" thickBot="1" x14ac:dyDescent="0.25"/>
    <row r="95" spans="1:14" ht="20.25" x14ac:dyDescent="0.3">
      <c r="A95" s="62"/>
      <c r="B95" s="1132" t="s">
        <v>69</v>
      </c>
      <c r="C95" s="1133"/>
      <c r="D95" s="813"/>
      <c r="E95" s="62"/>
      <c r="F95" s="62"/>
      <c r="G95" s="62"/>
      <c r="H95" s="62"/>
      <c r="I95" s="62"/>
      <c r="J95" s="62"/>
      <c r="K95" s="62"/>
      <c r="L95" s="62"/>
      <c r="M95" s="62"/>
      <c r="N95" s="62"/>
    </row>
    <row r="96" spans="1:14" x14ac:dyDescent="0.2">
      <c r="A96" s="62"/>
      <c r="B96" s="64" t="s">
        <v>70</v>
      </c>
      <c r="C96" s="698"/>
      <c r="D96" s="813"/>
      <c r="E96" s="62"/>
      <c r="F96" s="62"/>
      <c r="G96" s="62"/>
      <c r="H96" s="62"/>
      <c r="I96" s="62"/>
      <c r="J96" s="62"/>
      <c r="K96" s="62"/>
      <c r="L96" s="62"/>
      <c r="M96" s="62"/>
      <c r="N96" s="62"/>
    </row>
    <row r="97" spans="1:284" x14ac:dyDescent="0.2">
      <c r="A97" s="62"/>
      <c r="B97" s="64" t="s">
        <v>572</v>
      </c>
      <c r="C97" s="810">
        <f>Defaults!C90</f>
        <v>2.7</v>
      </c>
      <c r="D97" s="813"/>
      <c r="E97" s="62"/>
      <c r="F97" s="62"/>
      <c r="G97" s="62"/>
      <c r="H97" s="62"/>
      <c r="I97" s="62"/>
      <c r="J97" s="62"/>
      <c r="K97" s="62"/>
      <c r="L97" s="62"/>
      <c r="M97" s="62"/>
      <c r="N97" s="62"/>
    </row>
    <row r="98" spans="1:284" ht="13.5" thickBot="1" x14ac:dyDescent="0.25">
      <c r="A98" s="62"/>
      <c r="B98" s="978" t="s">
        <v>71</v>
      </c>
      <c r="C98" s="979">
        <f>Defaults!C91</f>
        <v>70</v>
      </c>
      <c r="D98" s="813"/>
      <c r="E98" s="62"/>
      <c r="F98" s="62"/>
      <c r="G98" s="62"/>
      <c r="H98" s="62"/>
      <c r="I98" s="62"/>
      <c r="J98" s="62"/>
      <c r="K98" s="62"/>
      <c r="L98" s="62"/>
      <c r="M98" s="62"/>
      <c r="N98" s="62"/>
    </row>
    <row r="99" spans="1:284" ht="13.5" thickBot="1" x14ac:dyDescent="0.25">
      <c r="A99" s="62"/>
      <c r="B99" s="980"/>
      <c r="C99" s="980"/>
      <c r="D99" s="62"/>
      <c r="E99" s="62"/>
      <c r="F99" s="62"/>
      <c r="G99" s="62"/>
      <c r="H99" s="62"/>
      <c r="I99" s="62"/>
      <c r="J99" s="62"/>
      <c r="K99" s="62"/>
      <c r="L99" s="62"/>
      <c r="M99" s="62"/>
      <c r="N99" s="62"/>
    </row>
    <row r="100" spans="1:284" ht="20.25" x14ac:dyDescent="0.3">
      <c r="A100" s="62"/>
      <c r="B100" s="1120" t="s">
        <v>77</v>
      </c>
      <c r="C100" s="1121"/>
      <c r="D100" s="813"/>
      <c r="E100" s="62"/>
      <c r="F100" s="62"/>
      <c r="G100" s="62"/>
      <c r="H100" s="62"/>
      <c r="I100" s="62"/>
      <c r="J100" s="62"/>
      <c r="K100" s="62"/>
      <c r="L100" s="62"/>
      <c r="M100" s="62"/>
      <c r="N100" s="62"/>
    </row>
    <row r="101" spans="1:284" x14ac:dyDescent="0.2">
      <c r="A101" s="62"/>
      <c r="B101" s="64" t="s">
        <v>725</v>
      </c>
      <c r="C101" s="811"/>
      <c r="D101" s="813"/>
      <c r="E101" s="62"/>
      <c r="F101" s="62"/>
      <c r="G101" s="62"/>
      <c r="H101" s="62"/>
      <c r="I101" s="62"/>
      <c r="J101" s="62"/>
      <c r="K101" s="62"/>
      <c r="L101" s="62"/>
      <c r="M101" s="62"/>
      <c r="N101" s="62"/>
    </row>
    <row r="102" spans="1:284" ht="13.5" thickBot="1" x14ac:dyDescent="0.25">
      <c r="A102" s="62"/>
      <c r="B102" s="65" t="s">
        <v>81</v>
      </c>
      <c r="C102" s="812"/>
      <c r="D102" s="813"/>
      <c r="E102" s="62"/>
      <c r="F102" s="62"/>
      <c r="G102" s="62"/>
      <c r="H102" s="62"/>
      <c r="I102" s="62"/>
      <c r="J102" s="62"/>
      <c r="K102" s="62"/>
      <c r="L102" s="62"/>
      <c r="M102" s="62"/>
      <c r="N102" s="62"/>
    </row>
    <row r="103" spans="1:284" ht="13.5" thickBot="1" x14ac:dyDescent="0.25">
      <c r="A103" s="62"/>
      <c r="B103" s="62"/>
      <c r="C103" s="62"/>
      <c r="D103" s="62"/>
      <c r="E103" s="62"/>
      <c r="F103" s="62"/>
      <c r="G103" s="62"/>
      <c r="H103" s="62"/>
      <c r="I103" s="62"/>
      <c r="J103" s="62"/>
      <c r="K103" s="62"/>
      <c r="L103" s="62"/>
      <c r="M103" s="62"/>
      <c r="N103" s="62"/>
    </row>
    <row r="104" spans="1:284" ht="22.5" customHeight="1" x14ac:dyDescent="0.3">
      <c r="A104" s="62"/>
      <c r="B104" s="1130" t="s">
        <v>82</v>
      </c>
      <c r="C104" s="1131"/>
      <c r="D104" s="1134" t="s">
        <v>627</v>
      </c>
      <c r="E104" s="1134"/>
      <c r="F104" s="1134"/>
      <c r="G104" s="1135"/>
      <c r="H104" s="62"/>
      <c r="I104" s="62"/>
      <c r="J104" s="62"/>
      <c r="K104" s="62"/>
      <c r="L104" s="62"/>
      <c r="M104" s="62"/>
      <c r="N104" s="62"/>
    </row>
    <row r="105" spans="1:284" x14ac:dyDescent="0.2">
      <c r="A105" s="62"/>
      <c r="B105" s="104" t="s">
        <v>83</v>
      </c>
      <c r="C105" s="563"/>
      <c r="D105" s="1136"/>
      <c r="E105" s="1136"/>
      <c r="F105" s="1136"/>
      <c r="G105" s="1137"/>
      <c r="H105" s="62"/>
      <c r="I105" s="62"/>
      <c r="J105" s="62"/>
      <c r="K105" s="62"/>
      <c r="L105" s="62"/>
      <c r="M105" s="62"/>
      <c r="N105" s="62"/>
    </row>
    <row r="106" spans="1:284" ht="18" customHeight="1" x14ac:dyDescent="0.2">
      <c r="A106" s="62"/>
      <c r="B106" s="64" t="s">
        <v>653</v>
      </c>
      <c r="C106" s="275"/>
      <c r="D106" s="1138"/>
      <c r="E106" s="1138"/>
      <c r="F106" s="1138"/>
      <c r="G106" s="1139"/>
      <c r="H106" s="62"/>
      <c r="I106" s="62"/>
      <c r="J106" s="62"/>
      <c r="K106" s="62"/>
      <c r="L106" s="62"/>
      <c r="M106" s="62"/>
      <c r="N106" s="62"/>
    </row>
    <row r="107" spans="1:284" s="561" customFormat="1" x14ac:dyDescent="0.2">
      <c r="A107" s="557"/>
      <c r="B107" s="558" t="s">
        <v>602</v>
      </c>
      <c r="C107" s="730">
        <f>IF(F107&lt;&gt;"",F107,0.1+IF(Sources!C117=Defaults!D115,0.1,IF(Sources!C117=Defaults!D117,-0.05,0))+IF(Sources!C119=Defaults!B83,0.05,0)+IF(Sources!C120=Defaults!C115,0,0.05))</f>
        <v>0.05</v>
      </c>
      <c r="D107" s="1128" t="s">
        <v>601</v>
      </c>
      <c r="E107" s="1129"/>
      <c r="F107" s="731"/>
      <c r="G107" s="560"/>
      <c r="H107" s="557"/>
      <c r="I107" s="557"/>
      <c r="J107" s="557"/>
      <c r="K107" s="557"/>
      <c r="L107" s="557"/>
      <c r="M107" s="557"/>
      <c r="N107" s="557"/>
      <c r="O107" s="557"/>
      <c r="P107" s="557"/>
      <c r="Q107" s="557"/>
      <c r="R107" s="557"/>
      <c r="S107" s="557"/>
      <c r="T107" s="557"/>
      <c r="U107" s="557"/>
      <c r="V107" s="557"/>
      <c r="W107" s="557"/>
      <c r="X107" s="557"/>
      <c r="Y107" s="557"/>
      <c r="Z107" s="557"/>
      <c r="AA107" s="557"/>
      <c r="AB107" s="557"/>
      <c r="AC107" s="557"/>
      <c r="AD107" s="557"/>
      <c r="AE107" s="557"/>
      <c r="AF107" s="557"/>
      <c r="AG107" s="557"/>
      <c r="AH107" s="557"/>
      <c r="AI107" s="557"/>
      <c r="AJ107" s="557"/>
      <c r="AK107" s="557"/>
      <c r="AL107" s="557"/>
      <c r="AM107" s="557"/>
      <c r="AN107" s="557"/>
      <c r="AO107" s="557"/>
      <c r="AP107" s="557"/>
      <c r="AQ107" s="557"/>
      <c r="AR107" s="557"/>
      <c r="AS107" s="557"/>
      <c r="AT107" s="557"/>
      <c r="AU107" s="557"/>
      <c r="AV107" s="557"/>
      <c r="AW107" s="557"/>
      <c r="AX107" s="557"/>
      <c r="AY107" s="557"/>
      <c r="AZ107" s="557"/>
      <c r="BA107" s="557"/>
      <c r="BB107" s="557"/>
      <c r="BC107" s="557"/>
      <c r="BD107" s="557"/>
      <c r="BE107" s="557"/>
      <c r="BF107" s="557"/>
      <c r="BG107" s="557"/>
      <c r="BH107" s="557"/>
      <c r="BI107" s="557"/>
      <c r="BJ107" s="557"/>
      <c r="BK107" s="557"/>
      <c r="BL107" s="557"/>
      <c r="BM107" s="557"/>
      <c r="BN107" s="557"/>
      <c r="BO107" s="557"/>
      <c r="BP107" s="557"/>
      <c r="BQ107" s="557"/>
      <c r="BR107" s="557"/>
      <c r="BS107" s="557"/>
      <c r="BT107" s="557"/>
      <c r="BU107" s="557"/>
      <c r="BV107" s="557"/>
      <c r="BW107" s="557"/>
      <c r="BX107" s="557"/>
      <c r="BY107" s="557"/>
      <c r="BZ107" s="557"/>
      <c r="CA107" s="557"/>
      <c r="CB107" s="557"/>
      <c r="CC107" s="557"/>
      <c r="CD107" s="557"/>
      <c r="CE107" s="557"/>
      <c r="CF107" s="557"/>
      <c r="CG107" s="557"/>
      <c r="CH107" s="557"/>
      <c r="CI107" s="557"/>
      <c r="CJ107" s="557"/>
      <c r="CK107" s="557"/>
      <c r="CL107" s="557"/>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c r="ER107" s="557"/>
      <c r="ES107" s="557"/>
      <c r="ET107" s="557"/>
      <c r="EU107" s="557"/>
      <c r="EV107" s="557"/>
      <c r="EW107" s="557"/>
      <c r="EX107" s="557"/>
      <c r="EY107" s="557"/>
      <c r="EZ107" s="557"/>
      <c r="FA107" s="557"/>
      <c r="FB107" s="557"/>
      <c r="FC107" s="557"/>
      <c r="FD107" s="557"/>
      <c r="FE107" s="557"/>
      <c r="FF107" s="557"/>
      <c r="FG107" s="557"/>
      <c r="FH107" s="557"/>
      <c r="FI107" s="557"/>
      <c r="FJ107" s="557"/>
      <c r="FK107" s="557"/>
      <c r="FL107" s="557"/>
      <c r="FM107" s="557"/>
      <c r="FN107" s="557"/>
      <c r="FO107" s="557"/>
      <c r="FP107" s="557"/>
      <c r="FQ107" s="557"/>
      <c r="FR107" s="557"/>
      <c r="FS107" s="557"/>
      <c r="FT107" s="557"/>
      <c r="FU107" s="557"/>
      <c r="FV107" s="557"/>
      <c r="FW107" s="557"/>
      <c r="FX107" s="557"/>
      <c r="FY107" s="557"/>
      <c r="FZ107" s="557"/>
      <c r="GA107" s="557"/>
      <c r="GB107" s="557"/>
      <c r="GC107" s="557"/>
      <c r="GD107" s="557"/>
      <c r="GE107" s="557"/>
      <c r="GF107" s="557"/>
      <c r="GG107" s="557"/>
      <c r="GH107" s="557"/>
      <c r="GI107" s="557"/>
      <c r="GJ107" s="557"/>
      <c r="GK107" s="557"/>
      <c r="GL107" s="557"/>
      <c r="GM107" s="557"/>
      <c r="GN107" s="557"/>
      <c r="GO107" s="557"/>
      <c r="GP107" s="557"/>
      <c r="GQ107" s="557"/>
      <c r="GR107" s="557"/>
      <c r="GS107" s="557"/>
      <c r="GT107" s="557"/>
      <c r="GU107" s="557"/>
      <c r="GV107" s="557"/>
      <c r="GW107" s="557"/>
      <c r="GX107" s="557"/>
      <c r="GY107" s="557"/>
      <c r="GZ107" s="557"/>
      <c r="HA107" s="557"/>
      <c r="HB107" s="557"/>
      <c r="HC107" s="557"/>
      <c r="HD107" s="557"/>
      <c r="HE107" s="557"/>
      <c r="HF107" s="557"/>
      <c r="HG107" s="557"/>
      <c r="HH107" s="557"/>
      <c r="HI107" s="557"/>
      <c r="HJ107" s="557"/>
      <c r="HK107" s="557"/>
      <c r="HL107" s="557"/>
      <c r="HM107" s="557"/>
      <c r="HN107" s="557"/>
      <c r="HO107" s="557"/>
      <c r="HP107" s="557"/>
      <c r="HQ107" s="557"/>
      <c r="HR107" s="557"/>
      <c r="HS107" s="557"/>
      <c r="HT107" s="557"/>
      <c r="HU107" s="557"/>
      <c r="HV107" s="557"/>
      <c r="HW107" s="557"/>
      <c r="HX107" s="557"/>
      <c r="HY107" s="557"/>
      <c r="HZ107" s="557"/>
      <c r="IA107" s="557"/>
      <c r="IB107" s="557"/>
      <c r="IC107" s="557"/>
      <c r="ID107" s="557"/>
      <c r="IE107" s="557"/>
      <c r="IF107" s="557"/>
      <c r="IG107" s="557"/>
      <c r="IH107" s="557"/>
      <c r="II107" s="557"/>
      <c r="IJ107" s="557"/>
      <c r="IK107" s="557"/>
      <c r="IL107" s="557"/>
      <c r="IM107" s="557"/>
      <c r="IN107" s="557"/>
      <c r="IO107" s="557"/>
      <c r="IP107" s="557"/>
      <c r="IQ107" s="557"/>
      <c r="IR107" s="557"/>
      <c r="IS107" s="557"/>
      <c r="IT107" s="557"/>
      <c r="IU107" s="557"/>
      <c r="IV107" s="557"/>
      <c r="IW107" s="557"/>
      <c r="IX107" s="557"/>
      <c r="IY107" s="557"/>
      <c r="IZ107" s="557"/>
      <c r="JA107" s="557"/>
      <c r="JB107" s="557"/>
      <c r="JC107" s="557"/>
      <c r="JD107" s="557"/>
      <c r="JE107" s="557"/>
      <c r="JF107" s="557"/>
      <c r="JG107" s="557"/>
      <c r="JH107" s="557"/>
      <c r="JI107" s="557"/>
      <c r="JJ107" s="557"/>
      <c r="JK107" s="557"/>
      <c r="JL107" s="557"/>
      <c r="JM107" s="557"/>
      <c r="JN107" s="557"/>
      <c r="JO107" s="557"/>
      <c r="JP107" s="557"/>
      <c r="JQ107" s="557"/>
      <c r="JR107" s="557"/>
      <c r="JS107" s="557"/>
      <c r="JT107" s="557"/>
      <c r="JU107" s="557"/>
      <c r="JV107" s="557"/>
      <c r="JW107" s="557"/>
      <c r="JX107" s="557"/>
    </row>
    <row r="108" spans="1:284" x14ac:dyDescent="0.2">
      <c r="A108" s="62"/>
      <c r="B108" s="64" t="s">
        <v>92</v>
      </c>
      <c r="C108" s="275" t="s">
        <v>136</v>
      </c>
      <c r="D108" s="99"/>
      <c r="E108" s="99"/>
      <c r="F108" s="99"/>
      <c r="G108" s="67"/>
      <c r="H108" s="62"/>
      <c r="I108" s="62"/>
      <c r="J108" s="62"/>
      <c r="K108" s="62"/>
      <c r="L108" s="62"/>
      <c r="M108" s="62"/>
      <c r="N108" s="62"/>
    </row>
    <row r="109" spans="1:284" x14ac:dyDescent="0.2">
      <c r="A109" s="62"/>
      <c r="B109" s="66"/>
      <c r="C109" s="99"/>
      <c r="D109" s="99"/>
      <c r="E109" s="99"/>
      <c r="F109" s="99"/>
      <c r="G109" s="67"/>
      <c r="H109" s="62"/>
      <c r="I109" s="62"/>
      <c r="J109" s="62"/>
      <c r="K109" s="62"/>
      <c r="L109" s="62"/>
      <c r="M109" s="62"/>
      <c r="N109" s="62"/>
    </row>
    <row r="110" spans="1:284" ht="15" x14ac:dyDescent="0.25">
      <c r="A110" s="62"/>
      <c r="B110" s="127" t="s">
        <v>479</v>
      </c>
      <c r="C110" s="125" t="s">
        <v>101</v>
      </c>
      <c r="D110" s="875" t="s">
        <v>625</v>
      </c>
      <c r="E110" s="99"/>
      <c r="F110" s="99"/>
      <c r="G110" s="67"/>
      <c r="H110" s="62"/>
      <c r="I110" s="62"/>
      <c r="J110" s="62"/>
      <c r="K110" s="62"/>
      <c r="L110" s="62"/>
      <c r="M110" s="62"/>
      <c r="N110" s="62"/>
    </row>
    <row r="111" spans="1:284" x14ac:dyDescent="0.2">
      <c r="A111" s="62"/>
      <c r="B111" s="64" t="s">
        <v>106</v>
      </c>
      <c r="C111" s="275"/>
      <c r="D111" s="99"/>
      <c r="E111" s="99"/>
      <c r="F111" s="99"/>
      <c r="G111" s="67"/>
      <c r="H111" s="62"/>
      <c r="I111" s="62"/>
      <c r="J111" s="62"/>
      <c r="K111" s="62"/>
      <c r="L111" s="62"/>
      <c r="M111" s="62"/>
      <c r="N111" s="62"/>
    </row>
    <row r="112" spans="1:284" x14ac:dyDescent="0.2">
      <c r="A112" s="62"/>
      <c r="B112" s="64" t="s">
        <v>107</v>
      </c>
      <c r="C112" s="275"/>
      <c r="D112" s="99"/>
      <c r="E112" s="99"/>
      <c r="F112" s="99"/>
      <c r="G112" s="67"/>
      <c r="H112" s="62"/>
      <c r="I112" s="62"/>
      <c r="J112" s="62"/>
      <c r="K112" s="62"/>
      <c r="L112" s="62"/>
      <c r="M112" s="62"/>
      <c r="N112" s="62"/>
    </row>
    <row r="113" spans="1:14" x14ac:dyDescent="0.2">
      <c r="A113" s="62"/>
      <c r="B113" s="64" t="s">
        <v>108</v>
      </c>
      <c r="C113" s="275"/>
      <c r="D113" s="99"/>
      <c r="E113" s="99"/>
      <c r="F113" s="99"/>
      <c r="G113" s="67"/>
      <c r="H113" s="62"/>
      <c r="I113" s="62"/>
      <c r="J113" s="62"/>
      <c r="K113" s="62"/>
      <c r="L113" s="62"/>
      <c r="M113" s="62"/>
      <c r="N113" s="62"/>
    </row>
    <row r="114" spans="1:14" x14ac:dyDescent="0.2">
      <c r="A114" s="62"/>
      <c r="B114" s="64" t="s">
        <v>109</v>
      </c>
      <c r="C114" s="275"/>
      <c r="D114" s="99"/>
      <c r="E114" s="99"/>
      <c r="F114" s="99"/>
      <c r="G114" s="67"/>
      <c r="H114" s="62"/>
      <c r="I114" s="62"/>
      <c r="J114" s="62"/>
      <c r="K114" s="62"/>
      <c r="L114" s="62"/>
      <c r="M114" s="62"/>
      <c r="N114" s="62"/>
    </row>
    <row r="115" spans="1:14" x14ac:dyDescent="0.2">
      <c r="A115" s="62"/>
      <c r="B115" s="64" t="s">
        <v>110</v>
      </c>
      <c r="C115" s="275"/>
      <c r="D115" s="98" t="str">
        <f>IF(SUM(C111:C115)&lt;&gt;100%,"Sum of soil fractions should be equal to 100%. Current sum is " &amp;SUM(C111:C115)*100 &amp; "%","")</f>
        <v>Sum of soil fractions should be equal to 100%. Current sum is 0%</v>
      </c>
      <c r="E115" s="99"/>
      <c r="F115" s="99"/>
      <c r="G115" s="67"/>
      <c r="H115" s="62"/>
      <c r="I115" s="62"/>
      <c r="J115" s="62"/>
      <c r="K115" s="62"/>
      <c r="L115" s="62"/>
      <c r="M115" s="62"/>
      <c r="N115" s="62"/>
    </row>
    <row r="116" spans="1:14" x14ac:dyDescent="0.2">
      <c r="A116" s="62"/>
      <c r="B116" s="66"/>
      <c r="C116" s="99"/>
      <c r="D116" s="99"/>
      <c r="E116" s="99"/>
      <c r="F116" s="99"/>
      <c r="G116" s="67"/>
      <c r="H116" s="62"/>
      <c r="I116" s="62"/>
      <c r="J116" s="62"/>
      <c r="K116" s="62"/>
      <c r="L116" s="62"/>
      <c r="M116" s="62"/>
      <c r="N116" s="62"/>
    </row>
    <row r="117" spans="1:14" x14ac:dyDescent="0.2">
      <c r="A117" s="62"/>
      <c r="B117" s="64" t="s">
        <v>114</v>
      </c>
      <c r="C117" s="1126" t="s">
        <v>140</v>
      </c>
      <c r="D117" s="1126"/>
      <c r="E117" s="1126"/>
      <c r="F117" s="1126"/>
      <c r="G117" s="1127"/>
      <c r="H117" s="62"/>
      <c r="I117" s="62"/>
      <c r="J117" s="62"/>
      <c r="K117" s="62"/>
      <c r="L117" s="62"/>
      <c r="M117" s="62"/>
      <c r="N117" s="62"/>
    </row>
    <row r="118" spans="1:14" x14ac:dyDescent="0.2">
      <c r="A118" s="62"/>
      <c r="B118" s="66"/>
      <c r="C118" s="99"/>
      <c r="D118" s="99"/>
      <c r="E118" s="99"/>
      <c r="F118" s="99"/>
      <c r="G118" s="67"/>
      <c r="H118" s="62"/>
      <c r="I118" s="62"/>
      <c r="J118" s="62"/>
      <c r="K118" s="62"/>
      <c r="L118" s="62"/>
      <c r="M118" s="62"/>
      <c r="N118" s="62"/>
    </row>
    <row r="119" spans="1:14" x14ac:dyDescent="0.2">
      <c r="A119" s="62"/>
      <c r="B119" s="64" t="s">
        <v>116</v>
      </c>
      <c r="C119" s="275" t="s">
        <v>61</v>
      </c>
      <c r="D119" s="99"/>
      <c r="E119" s="99"/>
      <c r="F119" s="99"/>
      <c r="G119" s="67"/>
      <c r="H119" s="62"/>
      <c r="I119" s="62"/>
      <c r="J119" s="62"/>
      <c r="K119" s="62"/>
      <c r="L119" s="62"/>
      <c r="M119" s="62"/>
      <c r="N119" s="62"/>
    </row>
    <row r="120" spans="1:14" x14ac:dyDescent="0.2">
      <c r="A120" s="62"/>
      <c r="B120" s="64" t="s">
        <v>117</v>
      </c>
      <c r="C120" s="275" t="s">
        <v>118</v>
      </c>
      <c r="D120" s="99"/>
      <c r="E120" s="99"/>
      <c r="F120" s="99"/>
      <c r="G120" s="67"/>
      <c r="H120" s="62"/>
      <c r="I120" s="62"/>
      <c r="J120" s="62"/>
      <c r="K120" s="62"/>
      <c r="L120" s="62"/>
      <c r="M120" s="62"/>
      <c r="N120" s="62"/>
    </row>
    <row r="121" spans="1:14" ht="13.5" thickBot="1" x14ac:dyDescent="0.25">
      <c r="A121" s="62"/>
      <c r="B121" s="111"/>
      <c r="C121" s="102"/>
      <c r="D121" s="102"/>
      <c r="E121" s="102"/>
      <c r="F121" s="102"/>
      <c r="G121" s="103"/>
      <c r="H121" s="62"/>
      <c r="I121" s="62"/>
      <c r="J121" s="62"/>
      <c r="K121" s="62"/>
      <c r="L121" s="62"/>
      <c r="M121" s="62"/>
      <c r="N121" s="62"/>
    </row>
    <row r="122" spans="1:14" ht="13.5" thickBot="1" x14ac:dyDescent="0.25">
      <c r="A122" s="62"/>
      <c r="B122" s="62"/>
      <c r="C122" s="62"/>
      <c r="D122" s="62"/>
      <c r="E122" s="62"/>
      <c r="F122" s="62"/>
      <c r="G122" s="62"/>
      <c r="H122" s="62"/>
      <c r="I122" s="62"/>
      <c r="J122" s="62"/>
      <c r="K122" s="62"/>
      <c r="L122" s="62"/>
      <c r="M122" s="62"/>
      <c r="N122" s="62"/>
    </row>
    <row r="123" spans="1:14" ht="20.25" x14ac:dyDescent="0.3">
      <c r="A123" s="62"/>
      <c r="B123" s="1124" t="s">
        <v>141</v>
      </c>
      <c r="C123" s="1125"/>
      <c r="D123" s="62"/>
      <c r="E123" s="62"/>
      <c r="F123" s="62"/>
      <c r="G123" s="62"/>
      <c r="H123" s="62"/>
      <c r="I123" s="62"/>
      <c r="J123" s="62"/>
      <c r="K123" s="62"/>
      <c r="L123" s="62"/>
      <c r="M123" s="62"/>
      <c r="N123" s="62"/>
    </row>
    <row r="124" spans="1:14" ht="13.5" thickBot="1" x14ac:dyDescent="0.25">
      <c r="A124" s="62"/>
      <c r="B124" s="65" t="s">
        <v>142</v>
      </c>
      <c r="C124" s="291"/>
      <c r="D124" s="62"/>
      <c r="E124" s="62"/>
      <c r="F124" s="62"/>
      <c r="G124" s="62"/>
      <c r="H124" s="62"/>
      <c r="I124" s="62"/>
      <c r="J124" s="62"/>
      <c r="K124" s="62"/>
      <c r="L124" s="62"/>
      <c r="M124" s="62"/>
      <c r="N124" s="62"/>
    </row>
    <row r="125" spans="1:14" s="62" customFormat="1" ht="13.5" thickBot="1" x14ac:dyDescent="0.25">
      <c r="B125" s="772"/>
      <c r="C125" s="772"/>
    </row>
    <row r="126" spans="1:14" ht="20.25" x14ac:dyDescent="0.3">
      <c r="A126" s="62"/>
      <c r="B126" s="1124" t="s">
        <v>146</v>
      </c>
      <c r="C126" s="1125"/>
      <c r="D126" s="62"/>
      <c r="E126" s="62"/>
      <c r="F126" s="62"/>
      <c r="G126" s="62"/>
      <c r="H126" s="62"/>
      <c r="I126" s="62"/>
      <c r="J126" s="62"/>
      <c r="K126" s="62"/>
      <c r="L126" s="62"/>
      <c r="M126" s="62"/>
      <c r="N126" s="62"/>
    </row>
    <row r="127" spans="1:14" x14ac:dyDescent="0.2">
      <c r="A127" s="62"/>
      <c r="B127" s="64" t="s">
        <v>147</v>
      </c>
      <c r="C127" s="555"/>
      <c r="D127" s="62"/>
      <c r="E127" s="62"/>
      <c r="F127" s="62"/>
      <c r="G127" s="62"/>
      <c r="H127" s="62"/>
      <c r="I127" s="62"/>
      <c r="J127" s="62"/>
      <c r="K127" s="62"/>
      <c r="L127" s="62"/>
      <c r="M127" s="62"/>
      <c r="N127" s="62"/>
    </row>
    <row r="128" spans="1:14" x14ac:dyDescent="0.2">
      <c r="A128" s="62"/>
      <c r="B128" s="64" t="s">
        <v>148</v>
      </c>
      <c r="C128" s="555"/>
      <c r="D128" s="62"/>
      <c r="E128" s="62"/>
      <c r="F128" s="62"/>
      <c r="G128" s="62"/>
      <c r="H128" s="62"/>
      <c r="I128" s="62"/>
      <c r="J128" s="62"/>
      <c r="K128" s="62"/>
      <c r="L128" s="62"/>
      <c r="M128" s="62"/>
      <c r="N128" s="62"/>
    </row>
    <row r="129" spans="1:14" x14ac:dyDescent="0.2">
      <c r="A129" s="62"/>
      <c r="B129" s="64" t="s">
        <v>539</v>
      </c>
      <c r="C129" s="274"/>
      <c r="D129" s="62"/>
      <c r="E129" s="62"/>
      <c r="F129" s="62"/>
      <c r="G129" s="62"/>
      <c r="H129" s="62"/>
      <c r="I129" s="62"/>
      <c r="J129" s="62"/>
      <c r="K129" s="62"/>
      <c r="L129" s="62"/>
      <c r="M129" s="62"/>
      <c r="N129" s="62"/>
    </row>
    <row r="130" spans="1:14" ht="13.5" thickBot="1" x14ac:dyDescent="0.25">
      <c r="A130" s="62"/>
      <c r="B130" s="65" t="s">
        <v>541</v>
      </c>
      <c r="C130" s="773"/>
      <c r="D130" s="62"/>
      <c r="E130" s="62"/>
      <c r="F130" s="62"/>
      <c r="G130" s="62"/>
      <c r="H130" s="62"/>
      <c r="I130" s="62"/>
      <c r="J130" s="62"/>
      <c r="K130" s="62"/>
      <c r="L130" s="62"/>
      <c r="M130" s="62"/>
      <c r="N130" s="62"/>
    </row>
    <row r="131" spans="1:14" s="62" customFormat="1" ht="13.5" thickBot="1" x14ac:dyDescent="0.25"/>
    <row r="132" spans="1:14" ht="20.25" x14ac:dyDescent="0.3">
      <c r="A132" s="62"/>
      <c r="B132" s="1124" t="s">
        <v>151</v>
      </c>
      <c r="C132" s="1125"/>
      <c r="D132" s="62"/>
      <c r="E132" s="62"/>
      <c r="F132" s="62"/>
      <c r="G132" s="62"/>
      <c r="H132" s="62"/>
      <c r="I132" s="62"/>
      <c r="J132" s="62"/>
      <c r="K132" s="62"/>
      <c r="L132" s="62"/>
      <c r="M132" s="62"/>
      <c r="N132" s="62"/>
    </row>
    <row r="133" spans="1:14" x14ac:dyDescent="0.2">
      <c r="A133" s="62"/>
      <c r="B133" s="75" t="s">
        <v>592</v>
      </c>
      <c r="C133" s="274"/>
      <c r="D133" s="62"/>
      <c r="E133" s="62"/>
      <c r="F133" s="62"/>
      <c r="G133" s="62"/>
      <c r="H133" s="62"/>
      <c r="I133" s="62"/>
      <c r="J133" s="62"/>
      <c r="K133" s="62"/>
      <c r="L133" s="62"/>
      <c r="M133" s="62"/>
      <c r="N133" s="62"/>
    </row>
    <row r="134" spans="1:14" x14ac:dyDescent="0.2">
      <c r="A134" s="62"/>
      <c r="B134" s="75" t="s">
        <v>540</v>
      </c>
      <c r="C134" s="72">
        <f>C133*Sources!C96</f>
        <v>0</v>
      </c>
      <c r="D134" s="62"/>
      <c r="E134" s="62"/>
      <c r="F134" s="62"/>
      <c r="G134" s="62"/>
      <c r="H134" s="62"/>
      <c r="I134" s="62"/>
      <c r="J134" s="62"/>
      <c r="K134" s="62"/>
      <c r="L134" s="62"/>
      <c r="M134" s="62"/>
      <c r="N134" s="62"/>
    </row>
    <row r="135" spans="1:14" x14ac:dyDescent="0.2">
      <c r="A135" s="62"/>
      <c r="B135" s="75"/>
      <c r="C135" s="112"/>
      <c r="D135" s="62"/>
      <c r="E135" s="62"/>
      <c r="F135" s="62"/>
      <c r="G135" s="62"/>
      <c r="H135" s="62"/>
      <c r="I135" s="62"/>
      <c r="J135" s="62"/>
      <c r="K135" s="62"/>
      <c r="L135" s="62"/>
      <c r="M135" s="62"/>
      <c r="N135" s="62"/>
    </row>
    <row r="136" spans="1:14" x14ac:dyDescent="0.2">
      <c r="A136" s="62"/>
      <c r="B136" s="75" t="s">
        <v>152</v>
      </c>
      <c r="C136" s="273"/>
      <c r="D136" s="62"/>
      <c r="E136" s="62"/>
      <c r="F136" s="62"/>
      <c r="G136" s="62"/>
      <c r="H136" s="62"/>
      <c r="I136" s="62"/>
      <c r="J136" s="62"/>
      <c r="K136" s="62"/>
      <c r="L136" s="62"/>
      <c r="M136" s="62"/>
      <c r="N136" s="62"/>
    </row>
    <row r="137" spans="1:14" x14ac:dyDescent="0.2">
      <c r="A137" s="62"/>
      <c r="B137" s="75" t="s">
        <v>593</v>
      </c>
      <c r="C137" s="274"/>
      <c r="D137" s="62"/>
      <c r="E137" s="62"/>
      <c r="F137" s="62"/>
      <c r="G137" s="62"/>
      <c r="H137" s="62"/>
      <c r="I137" s="62"/>
      <c r="J137" s="62"/>
      <c r="K137" s="62"/>
      <c r="L137" s="62"/>
      <c r="M137" s="62"/>
      <c r="N137" s="62"/>
    </row>
    <row r="138" spans="1:14" x14ac:dyDescent="0.2">
      <c r="A138" s="62"/>
      <c r="B138" s="75" t="s">
        <v>594</v>
      </c>
      <c r="C138" s="274"/>
      <c r="D138" s="62"/>
      <c r="E138" s="62"/>
      <c r="F138" s="62"/>
      <c r="G138" s="62"/>
      <c r="H138" s="62"/>
      <c r="I138" s="62"/>
      <c r="J138" s="62"/>
      <c r="K138" s="62"/>
      <c r="L138" s="62"/>
      <c r="M138" s="62"/>
      <c r="N138" s="62"/>
    </row>
    <row r="139" spans="1:14" x14ac:dyDescent="0.2">
      <c r="A139" s="62"/>
      <c r="B139" s="64" t="s">
        <v>153</v>
      </c>
      <c r="C139" s="273"/>
      <c r="D139" s="62"/>
      <c r="E139" s="62"/>
      <c r="F139" s="62"/>
      <c r="G139" s="62"/>
      <c r="H139" s="62"/>
      <c r="I139" s="62"/>
      <c r="J139" s="62"/>
      <c r="K139" s="62"/>
      <c r="L139" s="62"/>
      <c r="M139" s="62"/>
      <c r="N139" s="62"/>
    </row>
    <row r="140" spans="1:14" ht="13.5" thickBot="1" x14ac:dyDescent="0.25">
      <c r="A140" s="62"/>
      <c r="B140" s="65" t="s">
        <v>154</v>
      </c>
      <c r="C140" s="291"/>
      <c r="D140" s="62"/>
      <c r="E140" s="62"/>
      <c r="F140" s="62"/>
      <c r="G140" s="62"/>
      <c r="H140" s="62"/>
      <c r="I140" s="62"/>
      <c r="J140" s="62"/>
      <c r="K140" s="62"/>
      <c r="L140" s="62"/>
      <c r="M140" s="62"/>
      <c r="N140" s="62"/>
    </row>
    <row r="141" spans="1:14" s="62" customFormat="1" x14ac:dyDescent="0.2"/>
    <row r="142" spans="1:14" ht="3.75" customHeight="1" thickBot="1" x14ac:dyDescent="0.35">
      <c r="A142" s="62"/>
      <c r="B142" s="1123"/>
      <c r="C142" s="1123"/>
      <c r="D142" s="1123"/>
      <c r="E142" s="1123"/>
      <c r="F142" s="62"/>
      <c r="G142" s="62"/>
      <c r="H142" s="62"/>
      <c r="I142" s="62"/>
      <c r="J142" s="62"/>
      <c r="K142" s="62"/>
      <c r="L142" s="62"/>
      <c r="M142" s="62"/>
      <c r="N142" s="62"/>
    </row>
    <row r="143" spans="1:14" ht="40.5" customHeight="1" x14ac:dyDescent="0.3">
      <c r="A143" s="62"/>
      <c r="B143" s="1114" t="s">
        <v>157</v>
      </c>
      <c r="C143" s="1115"/>
      <c r="D143" s="1115"/>
      <c r="E143" s="1116"/>
      <c r="F143" s="62"/>
      <c r="G143" s="62"/>
      <c r="H143" s="62"/>
      <c r="I143" s="62"/>
      <c r="J143" s="62"/>
      <c r="K143" s="62"/>
      <c r="L143" s="62"/>
      <c r="M143" s="62"/>
      <c r="N143" s="62"/>
    </row>
    <row r="144" spans="1:14" ht="12.75" customHeight="1" x14ac:dyDescent="0.2">
      <c r="A144" s="62"/>
      <c r="B144" s="64" t="s">
        <v>158</v>
      </c>
      <c r="C144" s="1153" t="s">
        <v>542</v>
      </c>
      <c r="D144" s="1154"/>
      <c r="E144" s="1155"/>
      <c r="F144" s="62"/>
      <c r="G144" s="62"/>
      <c r="H144" s="62"/>
      <c r="I144" s="62"/>
      <c r="J144" s="62"/>
      <c r="K144" s="62"/>
      <c r="L144" s="62"/>
      <c r="M144" s="62"/>
      <c r="N144" s="62"/>
    </row>
    <row r="145" spans="1:14" ht="12.75" customHeight="1" x14ac:dyDescent="0.2">
      <c r="A145" s="62"/>
      <c r="B145" s="1156" t="str">
        <f>Defaults!B140</f>
        <v>Method 1.  Estimate based on typical estimates of channel erosion rates</v>
      </c>
      <c r="C145" s="1157"/>
      <c r="D145" s="1157"/>
      <c r="E145" s="1158"/>
      <c r="F145" s="62"/>
      <c r="G145" s="62"/>
      <c r="H145" s="62"/>
      <c r="I145" s="62"/>
      <c r="J145" s="62"/>
      <c r="K145" s="62"/>
      <c r="L145" s="62"/>
      <c r="M145" s="62"/>
      <c r="N145" s="62"/>
    </row>
    <row r="146" spans="1:14" ht="29.25" customHeight="1" x14ac:dyDescent="0.2">
      <c r="A146" s="62"/>
      <c r="B146" s="113" t="s">
        <v>159</v>
      </c>
      <c r="C146" s="1159" t="s">
        <v>163</v>
      </c>
      <c r="D146" s="1160"/>
      <c r="E146" s="1161"/>
      <c r="F146" s="62"/>
      <c r="G146" s="62"/>
      <c r="H146" s="62"/>
      <c r="I146" s="62"/>
      <c r="J146" s="62"/>
      <c r="K146" s="62"/>
      <c r="L146" s="62"/>
      <c r="M146" s="62"/>
      <c r="N146" s="62"/>
    </row>
    <row r="147" spans="1:14" ht="12.75" customHeight="1" x14ac:dyDescent="0.2">
      <c r="A147" s="62"/>
      <c r="B147" s="1147" t="str">
        <f>Defaults!B141</f>
        <v>Method 2.  Back calculate based on known watershed sediment loading</v>
      </c>
      <c r="C147" s="1148"/>
      <c r="D147" s="1148"/>
      <c r="E147" s="1162"/>
      <c r="F147" s="62"/>
      <c r="G147" s="62"/>
      <c r="H147" s="62"/>
      <c r="I147" s="62"/>
      <c r="J147" s="62"/>
      <c r="K147" s="62"/>
      <c r="L147" s="62"/>
      <c r="M147" s="62"/>
      <c r="N147" s="62"/>
    </row>
    <row r="148" spans="1:14" ht="12.75" customHeight="1" x14ac:dyDescent="0.2">
      <c r="A148" s="62"/>
      <c r="B148" s="1150" t="s">
        <v>161</v>
      </c>
      <c r="C148" s="1151"/>
      <c r="D148" s="1152"/>
      <c r="E148" s="539"/>
      <c r="F148" s="62"/>
      <c r="G148" s="62"/>
      <c r="H148" s="62"/>
      <c r="I148" s="62"/>
      <c r="J148" s="62"/>
      <c r="K148" s="62"/>
      <c r="L148" s="62"/>
      <c r="M148" s="62"/>
      <c r="N148" s="62"/>
    </row>
    <row r="149" spans="1:14" ht="12.75" customHeight="1" x14ac:dyDescent="0.2">
      <c r="A149" s="62"/>
      <c r="B149" s="1147" t="str">
        <f>Defaults!B142</f>
        <v>Method 3. Estimate based on other sediment study results</v>
      </c>
      <c r="C149" s="1148"/>
      <c r="D149" s="1149"/>
      <c r="E149" s="160"/>
      <c r="F149" s="62"/>
      <c r="G149" s="62"/>
      <c r="H149" s="62"/>
      <c r="I149" s="62"/>
      <c r="J149" s="62"/>
      <c r="K149" s="62"/>
      <c r="L149" s="62"/>
      <c r="M149" s="62"/>
      <c r="N149" s="62"/>
    </row>
    <row r="150" spans="1:14" ht="12.75" customHeight="1" x14ac:dyDescent="0.2">
      <c r="A150" s="62"/>
      <c r="B150" s="1150" t="s">
        <v>162</v>
      </c>
      <c r="C150" s="1151"/>
      <c r="D150" s="1152"/>
      <c r="E150" s="539"/>
      <c r="F150" s="62"/>
      <c r="G150" s="62"/>
      <c r="H150" s="62"/>
      <c r="I150" s="62"/>
      <c r="J150" s="62"/>
      <c r="K150" s="62"/>
      <c r="L150" s="62"/>
      <c r="M150" s="62"/>
      <c r="N150" s="62"/>
    </row>
    <row r="151" spans="1:14" ht="12.75" customHeight="1" thickBot="1" x14ac:dyDescent="0.25">
      <c r="A151" s="62"/>
      <c r="B151" s="111"/>
      <c r="C151" s="102"/>
      <c r="D151" s="102"/>
      <c r="E151" s="103"/>
      <c r="F151" s="62"/>
      <c r="G151" s="62"/>
      <c r="H151" s="62"/>
      <c r="I151" s="62"/>
      <c r="J151" s="62"/>
      <c r="K151" s="62"/>
      <c r="L151" s="62"/>
      <c r="M151" s="62"/>
      <c r="N151" s="62"/>
    </row>
    <row r="152" spans="1:14" s="62" customFormat="1" ht="13.5" customHeight="1" x14ac:dyDescent="0.2">
      <c r="C152" s="774"/>
      <c r="D152" s="775"/>
    </row>
    <row r="153" spans="1:14" s="62" customFormat="1" ht="13.5" customHeight="1" x14ac:dyDescent="0.2"/>
    <row r="154" spans="1:14" s="62" customFormat="1" ht="21" thickBot="1" x14ac:dyDescent="0.35">
      <c r="B154" s="977"/>
      <c r="C154" s="721"/>
    </row>
    <row r="155" spans="1:14" ht="20.25" x14ac:dyDescent="0.3">
      <c r="A155" s="62"/>
      <c r="B155" s="1080" t="s">
        <v>164</v>
      </c>
      <c r="C155" s="1079"/>
      <c r="D155" s="62"/>
      <c r="E155" s="62"/>
      <c r="F155" s="62"/>
      <c r="G155" s="62"/>
      <c r="H155" s="62"/>
      <c r="I155" s="62"/>
      <c r="J155" s="62"/>
      <c r="K155" s="62"/>
      <c r="L155" s="62"/>
      <c r="M155" s="62"/>
      <c r="N155" s="62"/>
    </row>
    <row r="156" spans="1:14" x14ac:dyDescent="0.2">
      <c r="A156" s="62"/>
      <c r="B156" s="64"/>
      <c r="C156" s="68" t="s">
        <v>165</v>
      </c>
      <c r="D156" s="62"/>
      <c r="E156" s="62"/>
      <c r="F156" s="62"/>
      <c r="G156" s="62"/>
      <c r="H156" s="62"/>
      <c r="I156" s="62"/>
      <c r="J156" s="62"/>
      <c r="K156" s="62"/>
      <c r="L156" s="62"/>
      <c r="M156" s="62"/>
      <c r="N156" s="62"/>
    </row>
    <row r="157" spans="1:14" x14ac:dyDescent="0.2">
      <c r="A157" s="62"/>
      <c r="B157" s="64" t="s">
        <v>170</v>
      </c>
      <c r="C157" s="273"/>
      <c r="D157" s="62"/>
      <c r="E157" s="62"/>
      <c r="F157" s="62"/>
      <c r="G157" s="62"/>
      <c r="H157" s="62"/>
      <c r="I157" s="62"/>
      <c r="J157" s="62"/>
      <c r="K157" s="62"/>
      <c r="L157" s="62"/>
      <c r="M157" s="62"/>
      <c r="N157" s="62"/>
    </row>
    <row r="158" spans="1:14" x14ac:dyDescent="0.2">
      <c r="A158" s="62"/>
      <c r="B158" s="64" t="s">
        <v>171</v>
      </c>
      <c r="C158" s="273"/>
      <c r="D158" s="62"/>
      <c r="E158" s="62"/>
      <c r="F158" s="62"/>
      <c r="G158" s="62"/>
      <c r="H158" s="62"/>
      <c r="I158" s="62"/>
      <c r="J158" s="62"/>
      <c r="K158" s="62"/>
      <c r="L158" s="62"/>
      <c r="M158" s="62"/>
      <c r="N158" s="62"/>
    </row>
    <row r="159" spans="1:14" x14ac:dyDescent="0.2">
      <c r="A159" s="62"/>
      <c r="B159" s="64" t="s">
        <v>172</v>
      </c>
      <c r="C159" s="273"/>
      <c r="D159" s="62"/>
      <c r="E159" s="62"/>
      <c r="F159" s="62"/>
      <c r="G159" s="62"/>
      <c r="H159" s="62"/>
      <c r="I159" s="62"/>
      <c r="J159" s="62"/>
      <c r="K159" s="62"/>
      <c r="L159" s="62"/>
      <c r="M159" s="62"/>
      <c r="N159" s="62"/>
    </row>
    <row r="160" spans="1:14" x14ac:dyDescent="0.2">
      <c r="A160" s="62"/>
      <c r="B160" s="64" t="s">
        <v>173</v>
      </c>
      <c r="C160" s="273"/>
      <c r="D160" s="62"/>
      <c r="E160" s="62"/>
      <c r="F160" s="62"/>
      <c r="G160" s="62"/>
      <c r="H160" s="62"/>
      <c r="I160" s="62"/>
      <c r="J160" s="62"/>
      <c r="K160" s="62"/>
      <c r="L160" s="62"/>
      <c r="M160" s="62"/>
      <c r="N160" s="62"/>
    </row>
    <row r="161" spans="1:14" x14ac:dyDescent="0.2">
      <c r="A161" s="62"/>
      <c r="B161" s="64" t="s">
        <v>174</v>
      </c>
      <c r="C161" s="273"/>
      <c r="D161" s="62"/>
      <c r="E161" s="62"/>
      <c r="F161" s="62"/>
      <c r="G161" s="62"/>
      <c r="H161" s="62"/>
      <c r="I161" s="62"/>
      <c r="J161" s="62"/>
      <c r="K161" s="62"/>
      <c r="L161" s="62"/>
      <c r="M161" s="62"/>
      <c r="N161" s="62"/>
    </row>
    <row r="162" spans="1:14" ht="13.5" thickBot="1" x14ac:dyDescent="0.25">
      <c r="A162" s="62"/>
      <c r="B162" s="128" t="s">
        <v>38</v>
      </c>
      <c r="C162" s="169"/>
      <c r="D162" s="62"/>
      <c r="E162" s="62"/>
      <c r="F162" s="62"/>
      <c r="G162" s="62"/>
      <c r="H162" s="62"/>
      <c r="I162" s="62"/>
      <c r="J162" s="62"/>
      <c r="K162" s="62"/>
      <c r="L162" s="62"/>
      <c r="M162" s="62"/>
      <c r="N162" s="62"/>
    </row>
    <row r="163" spans="1:14" s="62" customFormat="1" ht="13.5" thickBot="1" x14ac:dyDescent="0.25"/>
    <row r="164" spans="1:14" ht="20.25" x14ac:dyDescent="0.3">
      <c r="A164" s="62"/>
      <c r="B164" s="973" t="s">
        <v>176</v>
      </c>
      <c r="C164" s="1079"/>
      <c r="D164" s="357"/>
      <c r="E164" s="357"/>
      <c r="F164" s="358"/>
      <c r="G164" s="62"/>
      <c r="H164" s="358"/>
      <c r="I164" s="358"/>
      <c r="J164" s="62"/>
      <c r="K164" s="358"/>
      <c r="L164" s="62"/>
      <c r="M164" s="62"/>
      <c r="N164" s="62"/>
    </row>
    <row r="165" spans="1:14" x14ac:dyDescent="0.2">
      <c r="A165" s="62"/>
      <c r="B165" s="64" t="s">
        <v>546</v>
      </c>
      <c r="C165" s="273"/>
      <c r="D165" s="62"/>
      <c r="E165" s="62"/>
      <c r="F165" s="358"/>
      <c r="G165" s="62"/>
      <c r="H165" s="358"/>
      <c r="I165" s="358"/>
      <c r="J165" s="62"/>
      <c r="K165" s="358"/>
      <c r="L165" s="62"/>
      <c r="M165" s="62"/>
      <c r="N165" s="62"/>
    </row>
    <row r="166" spans="1:14" ht="12.75" customHeight="1" thickBot="1" x14ac:dyDescent="0.25">
      <c r="A166" s="62"/>
      <c r="B166" s="65" t="s">
        <v>547</v>
      </c>
      <c r="C166" s="291"/>
      <c r="D166" s="62"/>
      <c r="E166" s="62"/>
      <c r="F166" s="358"/>
      <c r="G166" s="62"/>
      <c r="H166" s="358"/>
      <c r="I166" s="358"/>
      <c r="J166" s="62"/>
      <c r="K166" s="358"/>
      <c r="L166" s="62"/>
      <c r="M166" s="62"/>
      <c r="N166" s="62"/>
    </row>
    <row r="167" spans="1:14" x14ac:dyDescent="0.2">
      <c r="A167" s="62"/>
      <c r="B167" s="62"/>
      <c r="C167" s="62"/>
      <c r="D167" s="62"/>
      <c r="E167" s="62"/>
      <c r="F167" s="358"/>
      <c r="G167" s="62"/>
      <c r="H167" s="358"/>
      <c r="I167" s="358"/>
      <c r="J167" s="62"/>
      <c r="K167" s="358"/>
      <c r="L167" s="62"/>
      <c r="M167" s="62"/>
      <c r="N167" s="62"/>
    </row>
    <row r="168" spans="1:14" ht="13.5" thickBot="1" x14ac:dyDescent="0.25">
      <c r="A168" s="62"/>
      <c r="B168" s="358"/>
      <c r="C168" s="62"/>
      <c r="D168" s="62"/>
      <c r="E168" s="62"/>
      <c r="F168" s="358"/>
      <c r="G168" s="62"/>
      <c r="H168" s="358"/>
      <c r="I168" s="358"/>
      <c r="J168" s="62"/>
      <c r="K168" s="358"/>
      <c r="L168" s="62"/>
      <c r="M168" s="62"/>
      <c r="N168" s="62"/>
    </row>
    <row r="169" spans="1:14" ht="20.25" x14ac:dyDescent="0.3">
      <c r="A169" s="62"/>
      <c r="B169" s="1078" t="s">
        <v>179</v>
      </c>
      <c r="C169" s="1077"/>
      <c r="D169" s="62"/>
      <c r="E169" s="62"/>
      <c r="F169" s="358"/>
      <c r="G169" s="62"/>
      <c r="H169" s="358"/>
      <c r="I169" s="358"/>
      <c r="J169" s="62"/>
      <c r="K169" s="358"/>
      <c r="L169" s="62"/>
      <c r="M169" s="62"/>
      <c r="N169" s="62"/>
    </row>
    <row r="170" spans="1:14" x14ac:dyDescent="0.2">
      <c r="A170" s="62"/>
      <c r="B170" s="360" t="s">
        <v>180</v>
      </c>
      <c r="C170" s="273"/>
      <c r="D170" s="62"/>
      <c r="E170" s="62"/>
      <c r="F170" s="358"/>
      <c r="G170" s="62"/>
      <c r="H170" s="358"/>
      <c r="I170" s="358"/>
      <c r="J170" s="62"/>
      <c r="K170" s="358"/>
      <c r="L170" s="62"/>
      <c r="M170" s="62"/>
      <c r="N170" s="62"/>
    </row>
    <row r="171" spans="1:14" ht="12" customHeight="1" thickBot="1" x14ac:dyDescent="0.25">
      <c r="A171" s="62"/>
      <c r="B171" s="776" t="s">
        <v>182</v>
      </c>
      <c r="C171" s="876"/>
      <c r="D171" s="62"/>
      <c r="E171" s="62"/>
      <c r="F171" s="358"/>
      <c r="G171" s="62"/>
      <c r="H171" s="358"/>
      <c r="I171" s="358"/>
      <c r="J171" s="62"/>
      <c r="K171" s="358"/>
      <c r="L171" s="62"/>
      <c r="M171" s="62"/>
      <c r="N171" s="62"/>
    </row>
    <row r="172" spans="1:14" x14ac:dyDescent="0.2">
      <c r="A172" s="62"/>
      <c r="B172" s="62"/>
      <c r="C172" s="62"/>
      <c r="D172" s="62"/>
      <c r="E172" s="62"/>
      <c r="F172" s="358"/>
      <c r="G172" s="62"/>
      <c r="H172" s="358"/>
      <c r="I172" s="358"/>
      <c r="J172" s="62"/>
      <c r="K172" s="358"/>
      <c r="L172" s="62"/>
      <c r="M172" s="62"/>
      <c r="N172" s="62"/>
    </row>
    <row r="173" spans="1:14" ht="13.5" thickBot="1" x14ac:dyDescent="0.25">
      <c r="A173" s="62"/>
      <c r="B173" s="358"/>
      <c r="C173" s="62"/>
      <c r="D173" s="358"/>
      <c r="E173" s="62"/>
      <c r="F173" s="358"/>
      <c r="G173" s="62"/>
      <c r="H173" s="358"/>
      <c r="I173" s="358"/>
      <c r="J173" s="62"/>
      <c r="K173" s="358"/>
      <c r="L173" s="62"/>
      <c r="M173" s="62"/>
      <c r="N173" s="62"/>
    </row>
    <row r="174" spans="1:14" ht="20.25" x14ac:dyDescent="0.3">
      <c r="A174" s="62"/>
      <c r="B174" s="1145" t="s">
        <v>184</v>
      </c>
      <c r="C174" s="1146"/>
      <c r="D174" s="1146"/>
      <c r="E174" s="1075"/>
      <c r="F174" s="1076"/>
      <c r="G174" s="1077"/>
      <c r="H174" s="62"/>
      <c r="I174" s="62"/>
      <c r="J174" s="62"/>
      <c r="K174" s="62"/>
      <c r="L174" s="62"/>
      <c r="M174" s="62"/>
      <c r="N174" s="62"/>
    </row>
    <row r="175" spans="1:14" ht="25.5" x14ac:dyDescent="0.2">
      <c r="A175" s="62"/>
      <c r="B175" s="360"/>
      <c r="C175" s="361" t="s">
        <v>185</v>
      </c>
      <c r="D175" s="361" t="s">
        <v>186</v>
      </c>
      <c r="E175" s="361" t="s">
        <v>188</v>
      </c>
      <c r="F175" s="361" t="s">
        <v>190</v>
      </c>
      <c r="G175" s="362" t="s">
        <v>192</v>
      </c>
      <c r="H175" s="62"/>
      <c r="I175" s="62"/>
      <c r="J175" s="62"/>
      <c r="K175" s="62"/>
      <c r="L175" s="62"/>
      <c r="M175" s="62"/>
      <c r="N175" s="62"/>
    </row>
    <row r="176" spans="1:14" x14ac:dyDescent="0.2">
      <c r="A176" s="62"/>
      <c r="B176" s="360" t="s">
        <v>194</v>
      </c>
      <c r="C176" s="280"/>
      <c r="D176" s="280"/>
      <c r="E176" s="280"/>
      <c r="F176" s="280"/>
      <c r="G176" s="273"/>
      <c r="H176" s="62"/>
      <c r="I176" s="62"/>
      <c r="J176" s="62"/>
      <c r="K176" s="62"/>
      <c r="L176" s="62"/>
      <c r="M176" s="62"/>
      <c r="N176" s="62"/>
    </row>
    <row r="177" spans="1:14" x14ac:dyDescent="0.2">
      <c r="A177" s="62"/>
      <c r="B177" s="360" t="s">
        <v>195</v>
      </c>
      <c r="C177" s="280"/>
      <c r="D177" s="280"/>
      <c r="E177" s="280"/>
      <c r="F177" s="280"/>
      <c r="G177" s="273"/>
      <c r="H177" s="62"/>
      <c r="I177" s="62"/>
      <c r="J177" s="62"/>
      <c r="K177" s="62"/>
      <c r="L177" s="62"/>
      <c r="M177" s="62"/>
      <c r="N177" s="62"/>
    </row>
    <row r="178" spans="1:14" x14ac:dyDescent="0.2">
      <c r="A178" s="62"/>
      <c r="B178" s="360" t="s">
        <v>196</v>
      </c>
      <c r="C178" s="280"/>
      <c r="D178" s="280"/>
      <c r="E178" s="280"/>
      <c r="F178" s="280"/>
      <c r="G178" s="273"/>
      <c r="H178" s="62"/>
      <c r="I178" s="62"/>
      <c r="J178" s="62"/>
      <c r="K178" s="62"/>
      <c r="L178" s="62"/>
      <c r="M178" s="62"/>
      <c r="N178" s="62"/>
    </row>
    <row r="179" spans="1:14" x14ac:dyDescent="0.2">
      <c r="A179" s="62"/>
      <c r="B179" s="360" t="s">
        <v>197</v>
      </c>
      <c r="C179" s="280"/>
      <c r="D179" s="280"/>
      <c r="E179" s="280"/>
      <c r="F179" s="280"/>
      <c r="G179" s="273"/>
      <c r="H179" s="62"/>
      <c r="I179" s="62"/>
      <c r="J179" s="62"/>
      <c r="K179" s="62"/>
      <c r="L179" s="62"/>
      <c r="M179" s="62"/>
      <c r="N179" s="62"/>
    </row>
    <row r="180" spans="1:14" x14ac:dyDescent="0.2">
      <c r="A180" s="62"/>
      <c r="B180" s="360" t="s">
        <v>198</v>
      </c>
      <c r="C180" s="280"/>
      <c r="D180" s="280"/>
      <c r="E180" s="280"/>
      <c r="F180" s="280"/>
      <c r="G180" s="273"/>
      <c r="H180" s="62"/>
      <c r="I180" s="62"/>
      <c r="J180" s="62"/>
      <c r="K180" s="62"/>
      <c r="L180" s="62"/>
      <c r="M180" s="62"/>
      <c r="N180" s="62"/>
    </row>
    <row r="181" spans="1:14" x14ac:dyDescent="0.2">
      <c r="A181" s="62"/>
      <c r="B181" s="360" t="s">
        <v>199</v>
      </c>
      <c r="C181" s="280"/>
      <c r="D181" s="280"/>
      <c r="E181" s="280"/>
      <c r="F181" s="280"/>
      <c r="G181" s="273"/>
      <c r="H181" s="62"/>
      <c r="I181" s="62"/>
      <c r="J181" s="62"/>
      <c r="K181" s="62"/>
      <c r="L181" s="62"/>
      <c r="M181" s="62"/>
      <c r="N181" s="62"/>
    </row>
    <row r="182" spans="1:14" x14ac:dyDescent="0.2">
      <c r="A182" s="62"/>
      <c r="B182" s="360" t="s">
        <v>200</v>
      </c>
      <c r="C182" s="280"/>
      <c r="D182" s="280"/>
      <c r="E182" s="280"/>
      <c r="F182" s="280"/>
      <c r="G182" s="273"/>
      <c r="H182" s="62"/>
      <c r="I182" s="62"/>
      <c r="J182" s="62"/>
      <c r="K182" s="62"/>
      <c r="L182" s="62"/>
      <c r="M182" s="62"/>
      <c r="N182" s="62"/>
    </row>
    <row r="183" spans="1:14" x14ac:dyDescent="0.2">
      <c r="A183" s="62"/>
      <c r="B183" s="360" t="s">
        <v>201</v>
      </c>
      <c r="C183" s="280"/>
      <c r="D183" s="280"/>
      <c r="E183" s="280"/>
      <c r="F183" s="280"/>
      <c r="G183" s="273"/>
      <c r="H183" s="62"/>
      <c r="I183" s="62"/>
      <c r="J183" s="62"/>
      <c r="K183" s="62"/>
      <c r="L183" s="62"/>
      <c r="M183" s="62"/>
      <c r="N183" s="62"/>
    </row>
    <row r="184" spans="1:14" x14ac:dyDescent="0.2">
      <c r="A184" s="62"/>
      <c r="B184" s="360" t="s">
        <v>202</v>
      </c>
      <c r="C184" s="280"/>
      <c r="D184" s="280"/>
      <c r="E184" s="280"/>
      <c r="F184" s="280"/>
      <c r="G184" s="273"/>
      <c r="H184" s="62"/>
      <c r="I184" s="62"/>
      <c r="J184" s="62"/>
      <c r="K184" s="62"/>
      <c r="L184" s="62"/>
      <c r="M184" s="62"/>
      <c r="N184" s="62"/>
    </row>
    <row r="185" spans="1:14" ht="13.5" thickBot="1" x14ac:dyDescent="0.25">
      <c r="A185" s="62"/>
      <c r="B185" s="363" t="s">
        <v>203</v>
      </c>
      <c r="C185" s="281"/>
      <c r="D185" s="281"/>
      <c r="E185" s="281"/>
      <c r="F185" s="281"/>
      <c r="G185" s="291"/>
      <c r="H185" s="62"/>
      <c r="I185" s="62"/>
      <c r="J185" s="62"/>
      <c r="K185" s="62"/>
      <c r="L185" s="62"/>
      <c r="M185" s="62"/>
      <c r="N185" s="62"/>
    </row>
    <row r="186" spans="1:14" x14ac:dyDescent="0.2">
      <c r="A186" s="62"/>
      <c r="B186" s="62"/>
      <c r="C186" s="62"/>
      <c r="D186" s="62"/>
      <c r="E186" s="62"/>
      <c r="F186" s="62"/>
      <c r="G186" s="62"/>
      <c r="H186" s="62"/>
      <c r="I186" s="62"/>
      <c r="J186" s="62"/>
      <c r="K186" s="62"/>
      <c r="L186" s="62"/>
      <c r="M186" s="62"/>
      <c r="N186" s="62"/>
    </row>
    <row r="187" spans="1:14" x14ac:dyDescent="0.2">
      <c r="A187" s="62"/>
      <c r="B187" s="62"/>
      <c r="C187" s="62"/>
      <c r="D187" s="62"/>
      <c r="E187" s="62"/>
      <c r="F187" s="62"/>
      <c r="G187" s="62"/>
      <c r="H187" s="62"/>
      <c r="I187" s="62"/>
      <c r="J187" s="62"/>
      <c r="K187" s="62"/>
      <c r="L187" s="62"/>
      <c r="M187" s="62"/>
      <c r="N187" s="62"/>
    </row>
    <row r="188" spans="1:14" x14ac:dyDescent="0.2">
      <c r="A188" s="62"/>
      <c r="B188" s="62"/>
      <c r="C188" s="62"/>
      <c r="D188" s="62"/>
      <c r="E188" s="62"/>
      <c r="F188" s="62"/>
      <c r="G188" s="62"/>
      <c r="H188" s="62"/>
      <c r="I188" s="62"/>
      <c r="J188" s="62"/>
      <c r="K188" s="62"/>
      <c r="L188" s="62"/>
      <c r="M188" s="62"/>
      <c r="N188" s="62"/>
    </row>
    <row r="189" spans="1:14" x14ac:dyDescent="0.2">
      <c r="A189" s="62"/>
      <c r="B189" s="62"/>
      <c r="C189" s="62"/>
      <c r="D189" s="62"/>
      <c r="E189" s="62"/>
      <c r="F189" s="62"/>
      <c r="G189" s="62"/>
      <c r="H189" s="62"/>
      <c r="I189" s="62"/>
      <c r="J189" s="62"/>
      <c r="K189" s="62"/>
      <c r="L189" s="62"/>
      <c r="M189" s="62"/>
      <c r="N189" s="62"/>
    </row>
    <row r="190" spans="1:14" x14ac:dyDescent="0.2">
      <c r="A190" s="62"/>
      <c r="B190" s="62"/>
      <c r="C190" s="62"/>
      <c r="D190" s="62"/>
      <c r="E190" s="62"/>
      <c r="F190" s="62"/>
      <c r="G190" s="62"/>
      <c r="H190" s="62"/>
      <c r="I190" s="62"/>
      <c r="J190" s="62"/>
      <c r="K190" s="62"/>
      <c r="L190" s="62"/>
      <c r="M190" s="62"/>
      <c r="N190" s="62"/>
    </row>
    <row r="191" spans="1:14" x14ac:dyDescent="0.2">
      <c r="A191" s="62"/>
      <c r="B191" s="62"/>
      <c r="C191" s="62"/>
      <c r="D191" s="62"/>
      <c r="E191" s="62"/>
      <c r="F191" s="62"/>
      <c r="G191" s="62"/>
      <c r="H191" s="62"/>
      <c r="I191" s="62"/>
      <c r="J191" s="62"/>
      <c r="K191" s="62"/>
      <c r="L191" s="62"/>
      <c r="M191" s="62"/>
      <c r="N191" s="62"/>
    </row>
    <row r="192" spans="1:14" x14ac:dyDescent="0.2">
      <c r="A192" s="62"/>
      <c r="B192" s="62"/>
      <c r="C192" s="62"/>
      <c r="D192" s="62"/>
      <c r="E192" s="62"/>
      <c r="F192" s="62"/>
      <c r="G192" s="62"/>
      <c r="H192" s="62"/>
      <c r="I192" s="62"/>
      <c r="J192" s="62"/>
      <c r="K192" s="62"/>
      <c r="L192" s="62"/>
      <c r="M192" s="62"/>
      <c r="N192" s="62"/>
    </row>
    <row r="193" spans="1:14" x14ac:dyDescent="0.2">
      <c r="A193" s="62"/>
      <c r="B193" s="62"/>
      <c r="C193" s="62"/>
      <c r="D193" s="62"/>
      <c r="E193" s="62"/>
      <c r="F193" s="62"/>
      <c r="G193" s="62"/>
      <c r="H193" s="62"/>
      <c r="I193" s="62"/>
      <c r="J193" s="62"/>
      <c r="K193" s="62"/>
      <c r="L193" s="62"/>
      <c r="M193" s="62"/>
      <c r="N193" s="62"/>
    </row>
    <row r="194" spans="1:14" x14ac:dyDescent="0.2">
      <c r="A194" s="62"/>
      <c r="B194" s="62"/>
      <c r="C194" s="62"/>
      <c r="D194" s="62"/>
      <c r="E194" s="62"/>
      <c r="F194" s="62"/>
      <c r="G194" s="62"/>
      <c r="H194" s="62"/>
      <c r="I194" s="62"/>
      <c r="J194" s="62"/>
      <c r="K194" s="62"/>
      <c r="L194" s="62"/>
      <c r="M194" s="62"/>
      <c r="N194" s="62"/>
    </row>
    <row r="195" spans="1:14" x14ac:dyDescent="0.2">
      <c r="A195" s="62"/>
      <c r="B195" s="62"/>
      <c r="C195" s="62"/>
      <c r="D195" s="62"/>
      <c r="E195" s="62"/>
      <c r="F195" s="62"/>
      <c r="G195" s="62"/>
      <c r="H195" s="62"/>
      <c r="I195" s="62"/>
      <c r="J195" s="62"/>
      <c r="K195" s="62"/>
      <c r="L195" s="62"/>
      <c r="M195" s="62"/>
      <c r="N195" s="62"/>
    </row>
    <row r="196" spans="1:14" x14ac:dyDescent="0.2">
      <c r="A196" s="62"/>
      <c r="B196" s="62"/>
      <c r="C196" s="62"/>
      <c r="D196" s="62"/>
      <c r="E196" s="62"/>
      <c r="F196" s="62"/>
      <c r="G196" s="62"/>
      <c r="H196" s="62"/>
      <c r="I196" s="62"/>
      <c r="J196" s="62"/>
      <c r="K196" s="62"/>
      <c r="L196" s="62"/>
      <c r="M196" s="62"/>
      <c r="N196" s="62"/>
    </row>
    <row r="197" spans="1:14" x14ac:dyDescent="0.2">
      <c r="A197" s="62"/>
      <c r="B197" s="62"/>
      <c r="C197" s="62"/>
      <c r="D197" s="62"/>
      <c r="E197" s="62"/>
      <c r="F197" s="62"/>
      <c r="G197" s="62"/>
      <c r="H197" s="62"/>
      <c r="I197" s="62"/>
      <c r="J197" s="62"/>
      <c r="K197" s="62"/>
      <c r="L197" s="62"/>
      <c r="M197" s="62"/>
      <c r="N197" s="62"/>
    </row>
    <row r="198" spans="1:14" x14ac:dyDescent="0.2">
      <c r="A198" s="62"/>
      <c r="B198" s="62"/>
      <c r="C198" s="62"/>
      <c r="D198" s="62"/>
      <c r="E198" s="62"/>
      <c r="F198" s="62"/>
      <c r="G198" s="62"/>
      <c r="H198" s="62"/>
      <c r="I198" s="62"/>
      <c r="J198" s="62"/>
      <c r="K198" s="62"/>
      <c r="L198" s="62"/>
      <c r="M198" s="62"/>
      <c r="N198" s="62"/>
    </row>
    <row r="199" spans="1:14" x14ac:dyDescent="0.2">
      <c r="A199" s="62"/>
      <c r="B199" s="62"/>
      <c r="C199" s="62"/>
      <c r="D199" s="62"/>
      <c r="E199" s="62"/>
      <c r="F199" s="62"/>
      <c r="G199" s="62"/>
      <c r="H199" s="62"/>
      <c r="I199" s="62"/>
      <c r="J199" s="62"/>
      <c r="K199" s="62"/>
      <c r="L199" s="62"/>
      <c r="M199" s="62"/>
      <c r="N199" s="62"/>
    </row>
    <row r="200" spans="1:14" x14ac:dyDescent="0.2">
      <c r="A200" s="62"/>
      <c r="B200" s="62"/>
      <c r="C200" s="62"/>
      <c r="D200" s="62"/>
      <c r="E200" s="62"/>
      <c r="F200" s="62"/>
      <c r="G200" s="62"/>
      <c r="H200" s="62"/>
      <c r="I200" s="62"/>
      <c r="J200" s="62"/>
      <c r="K200" s="62"/>
      <c r="L200" s="62"/>
      <c r="M200" s="62"/>
      <c r="N200" s="62"/>
    </row>
    <row r="201" spans="1:14" x14ac:dyDescent="0.2">
      <c r="A201" s="62"/>
      <c r="B201" s="62"/>
      <c r="C201" s="62"/>
      <c r="D201" s="62"/>
      <c r="E201" s="62"/>
      <c r="F201" s="62"/>
      <c r="G201" s="62"/>
      <c r="H201" s="62"/>
      <c r="I201" s="62"/>
      <c r="J201" s="62"/>
      <c r="K201" s="62"/>
      <c r="L201" s="62"/>
      <c r="M201" s="62"/>
      <c r="N201" s="62"/>
    </row>
    <row r="202" spans="1:14" x14ac:dyDescent="0.2">
      <c r="A202" s="62"/>
      <c r="B202" s="62"/>
      <c r="C202" s="62"/>
      <c r="D202" s="62"/>
      <c r="E202" s="62"/>
      <c r="F202" s="62"/>
      <c r="G202" s="62"/>
      <c r="H202" s="62"/>
      <c r="I202" s="62"/>
      <c r="J202" s="62"/>
      <c r="K202" s="62"/>
      <c r="L202" s="62"/>
      <c r="M202" s="62"/>
      <c r="N202" s="62"/>
    </row>
    <row r="203" spans="1:14" x14ac:dyDescent="0.2">
      <c r="A203" s="62"/>
      <c r="B203" s="62"/>
      <c r="C203" s="62"/>
      <c r="D203" s="62"/>
      <c r="E203" s="62"/>
      <c r="F203" s="62"/>
      <c r="G203" s="62"/>
      <c r="H203" s="62"/>
      <c r="I203" s="62"/>
      <c r="J203" s="62"/>
      <c r="K203" s="62"/>
      <c r="L203" s="62"/>
      <c r="M203" s="62"/>
      <c r="N203" s="62"/>
    </row>
    <row r="204" spans="1:14" x14ac:dyDescent="0.2">
      <c r="A204" s="62"/>
      <c r="B204" s="62"/>
      <c r="C204" s="62"/>
      <c r="D204" s="62"/>
      <c r="E204" s="62"/>
      <c r="F204" s="62"/>
      <c r="G204" s="62"/>
      <c r="H204" s="62"/>
      <c r="I204" s="62"/>
      <c r="J204" s="62"/>
      <c r="K204" s="62"/>
      <c r="L204" s="62"/>
      <c r="M204" s="62"/>
      <c r="N204" s="62"/>
    </row>
    <row r="205" spans="1:14" x14ac:dyDescent="0.2">
      <c r="A205" s="62"/>
      <c r="B205" s="62"/>
      <c r="C205" s="62"/>
      <c r="D205" s="62"/>
      <c r="E205" s="62"/>
      <c r="F205" s="62"/>
      <c r="G205" s="62"/>
      <c r="H205" s="62"/>
      <c r="I205" s="62"/>
      <c r="J205" s="62"/>
      <c r="K205" s="62"/>
      <c r="L205" s="62"/>
      <c r="M205" s="62"/>
      <c r="N205" s="62"/>
    </row>
    <row r="206" spans="1:14" x14ac:dyDescent="0.2">
      <c r="A206" s="62"/>
      <c r="B206" s="62"/>
      <c r="C206" s="62"/>
      <c r="D206" s="62"/>
      <c r="E206" s="62"/>
      <c r="F206" s="62"/>
      <c r="G206" s="62"/>
      <c r="H206" s="62"/>
      <c r="I206" s="62"/>
      <c r="J206" s="62"/>
      <c r="K206" s="62"/>
      <c r="L206" s="62"/>
      <c r="M206" s="62"/>
      <c r="N206" s="62"/>
    </row>
    <row r="207" spans="1:14" x14ac:dyDescent="0.2">
      <c r="A207" s="62"/>
      <c r="B207" s="62"/>
      <c r="C207" s="62"/>
      <c r="D207" s="62"/>
      <c r="E207" s="62"/>
      <c r="F207" s="62"/>
      <c r="G207" s="62"/>
      <c r="H207" s="62"/>
      <c r="I207" s="62"/>
      <c r="J207" s="62"/>
      <c r="K207" s="62"/>
      <c r="L207" s="62"/>
      <c r="M207" s="62"/>
      <c r="N207" s="62"/>
    </row>
    <row r="208" spans="1:14" x14ac:dyDescent="0.2">
      <c r="A208" s="62"/>
      <c r="B208" s="62"/>
      <c r="C208" s="62"/>
      <c r="D208" s="62"/>
      <c r="E208" s="62"/>
      <c r="F208" s="62"/>
      <c r="G208" s="62"/>
      <c r="H208" s="62"/>
      <c r="I208" s="62"/>
      <c r="J208" s="62"/>
      <c r="K208" s="62"/>
      <c r="L208" s="62"/>
      <c r="M208" s="62"/>
      <c r="N208" s="62"/>
    </row>
    <row r="209" spans="1:14" x14ac:dyDescent="0.2">
      <c r="A209" s="62"/>
      <c r="B209" s="62"/>
      <c r="C209" s="62"/>
      <c r="D209" s="62"/>
      <c r="E209" s="62"/>
      <c r="F209" s="62"/>
      <c r="G209" s="62"/>
      <c r="H209" s="62"/>
      <c r="I209" s="62"/>
      <c r="J209" s="62"/>
      <c r="K209" s="62"/>
      <c r="L209" s="62"/>
      <c r="M209" s="62"/>
      <c r="N209" s="62"/>
    </row>
    <row r="210" spans="1:14" x14ac:dyDescent="0.2">
      <c r="A210" s="62"/>
      <c r="B210" s="62"/>
      <c r="C210" s="62"/>
      <c r="D210" s="62"/>
      <c r="E210" s="62"/>
      <c r="F210" s="62"/>
      <c r="G210" s="62"/>
      <c r="H210" s="62"/>
      <c r="I210" s="62"/>
      <c r="J210" s="62"/>
      <c r="K210" s="62"/>
      <c r="L210" s="62"/>
      <c r="M210" s="62"/>
      <c r="N210" s="62"/>
    </row>
    <row r="211" spans="1:14" x14ac:dyDescent="0.2">
      <c r="A211" s="62"/>
      <c r="B211" s="62"/>
      <c r="C211" s="62"/>
      <c r="D211" s="62"/>
      <c r="E211" s="62"/>
      <c r="F211" s="62"/>
      <c r="G211" s="62"/>
      <c r="H211" s="62"/>
      <c r="I211" s="62"/>
      <c r="J211" s="62"/>
      <c r="K211" s="62"/>
      <c r="L211" s="62"/>
      <c r="M211" s="62"/>
      <c r="N211" s="62"/>
    </row>
    <row r="212" spans="1:14" x14ac:dyDescent="0.2">
      <c r="A212" s="62"/>
      <c r="B212" s="62"/>
      <c r="C212" s="62"/>
      <c r="D212" s="62"/>
      <c r="E212" s="62"/>
      <c r="F212" s="62"/>
      <c r="G212" s="62"/>
      <c r="H212" s="62"/>
      <c r="I212" s="62"/>
      <c r="J212" s="62"/>
      <c r="K212" s="62"/>
      <c r="L212" s="62"/>
      <c r="M212" s="62"/>
      <c r="N212" s="62"/>
    </row>
    <row r="213" spans="1:14" x14ac:dyDescent="0.2">
      <c r="A213" s="62"/>
      <c r="B213" s="62"/>
      <c r="C213" s="62"/>
      <c r="D213" s="62"/>
      <c r="E213" s="62"/>
      <c r="F213" s="62"/>
      <c r="G213" s="62"/>
      <c r="H213" s="62"/>
      <c r="I213" s="62"/>
      <c r="J213" s="62"/>
      <c r="K213" s="62"/>
      <c r="L213" s="62"/>
      <c r="M213" s="62"/>
      <c r="N213" s="62"/>
    </row>
    <row r="214" spans="1:14" x14ac:dyDescent="0.2">
      <c r="A214" s="62"/>
      <c r="B214" s="62"/>
      <c r="C214" s="62"/>
      <c r="D214" s="62"/>
      <c r="E214" s="62"/>
      <c r="F214" s="62"/>
      <c r="G214" s="62"/>
      <c r="H214" s="62"/>
      <c r="I214" s="62"/>
      <c r="J214" s="62"/>
      <c r="K214" s="62"/>
      <c r="L214" s="62"/>
      <c r="M214" s="62"/>
      <c r="N214" s="62"/>
    </row>
    <row r="215" spans="1:14" x14ac:dyDescent="0.2">
      <c r="A215" s="62"/>
      <c r="B215" s="62"/>
      <c r="C215" s="62"/>
      <c r="D215" s="62"/>
      <c r="E215" s="62"/>
      <c r="F215" s="62"/>
      <c r="G215" s="62"/>
      <c r="H215" s="62"/>
      <c r="I215" s="62"/>
      <c r="J215" s="62"/>
      <c r="K215" s="62"/>
      <c r="L215" s="62"/>
      <c r="M215" s="62"/>
      <c r="N215" s="62"/>
    </row>
    <row r="216" spans="1:14" x14ac:dyDescent="0.2">
      <c r="A216" s="62"/>
      <c r="B216" s="62"/>
      <c r="C216" s="62"/>
      <c r="D216" s="62"/>
      <c r="E216" s="62"/>
      <c r="F216" s="62"/>
      <c r="G216" s="62"/>
      <c r="H216" s="62"/>
      <c r="I216" s="62"/>
      <c r="J216" s="62"/>
      <c r="K216" s="62"/>
      <c r="L216" s="62"/>
      <c r="M216" s="62"/>
      <c r="N216" s="62"/>
    </row>
    <row r="217" spans="1:14" x14ac:dyDescent="0.2">
      <c r="A217" s="62"/>
      <c r="B217" s="62"/>
      <c r="C217" s="62"/>
      <c r="D217" s="62"/>
      <c r="E217" s="62"/>
      <c r="F217" s="62"/>
      <c r="G217" s="62"/>
      <c r="H217" s="62"/>
      <c r="I217" s="62"/>
      <c r="J217" s="62"/>
      <c r="K217" s="62"/>
      <c r="L217" s="62"/>
      <c r="M217" s="62"/>
      <c r="N217" s="62"/>
    </row>
    <row r="218" spans="1:14" x14ac:dyDescent="0.2">
      <c r="A218" s="62"/>
      <c r="B218" s="62"/>
      <c r="C218" s="62"/>
      <c r="D218" s="62"/>
      <c r="E218" s="62"/>
      <c r="F218" s="62"/>
      <c r="G218" s="62"/>
      <c r="H218" s="62"/>
      <c r="I218" s="62"/>
      <c r="J218" s="62"/>
      <c r="K218" s="62"/>
      <c r="L218" s="62"/>
      <c r="M218" s="62"/>
      <c r="N218" s="62"/>
    </row>
    <row r="219" spans="1:14" x14ac:dyDescent="0.2">
      <c r="A219" s="62"/>
      <c r="B219" s="62"/>
      <c r="C219" s="62"/>
      <c r="D219" s="62"/>
      <c r="E219" s="62"/>
      <c r="F219" s="62"/>
      <c r="G219" s="62"/>
      <c r="H219" s="62"/>
      <c r="I219" s="62"/>
      <c r="J219" s="62"/>
      <c r="K219" s="62"/>
      <c r="L219" s="62"/>
      <c r="M219" s="62"/>
      <c r="N219" s="62"/>
    </row>
    <row r="220" spans="1:14" x14ac:dyDescent="0.2">
      <c r="A220" s="62"/>
      <c r="B220" s="62"/>
      <c r="C220" s="62"/>
      <c r="D220" s="62"/>
      <c r="E220" s="62"/>
      <c r="F220" s="62"/>
      <c r="G220" s="62"/>
      <c r="H220" s="62"/>
      <c r="I220" s="62"/>
      <c r="J220" s="62"/>
      <c r="K220" s="62"/>
      <c r="L220" s="62"/>
      <c r="M220" s="62"/>
      <c r="N220" s="62"/>
    </row>
    <row r="221" spans="1:14" x14ac:dyDescent="0.2">
      <c r="A221" s="62"/>
      <c r="B221" s="62"/>
      <c r="C221" s="62"/>
      <c r="D221" s="62"/>
      <c r="E221" s="62"/>
      <c r="F221" s="62"/>
      <c r="G221" s="62"/>
      <c r="H221" s="62"/>
      <c r="I221" s="62"/>
      <c r="J221" s="62"/>
      <c r="K221" s="62"/>
      <c r="L221" s="62"/>
      <c r="M221" s="62"/>
      <c r="N221" s="62"/>
    </row>
    <row r="222" spans="1:14" x14ac:dyDescent="0.2">
      <c r="A222" s="62"/>
      <c r="B222" s="62"/>
      <c r="C222" s="62"/>
      <c r="D222" s="62"/>
      <c r="E222" s="62"/>
      <c r="F222" s="62"/>
      <c r="G222" s="62"/>
      <c r="H222" s="62"/>
      <c r="I222" s="62"/>
      <c r="J222" s="62"/>
      <c r="K222" s="62"/>
      <c r="L222" s="62"/>
      <c r="M222" s="62"/>
      <c r="N222" s="62"/>
    </row>
    <row r="223" spans="1:14" x14ac:dyDescent="0.2">
      <c r="A223" s="62"/>
      <c r="B223" s="62"/>
      <c r="C223" s="62"/>
      <c r="D223" s="62"/>
      <c r="E223" s="62"/>
      <c r="F223" s="62"/>
      <c r="G223" s="62"/>
      <c r="H223" s="62"/>
      <c r="I223" s="62"/>
      <c r="J223" s="62"/>
      <c r="K223" s="62"/>
      <c r="L223" s="62"/>
      <c r="M223" s="62"/>
      <c r="N223" s="62"/>
    </row>
    <row r="224" spans="1:14" x14ac:dyDescent="0.2">
      <c r="A224" s="62"/>
      <c r="B224" s="62"/>
      <c r="C224" s="62"/>
      <c r="D224" s="62"/>
      <c r="E224" s="62"/>
      <c r="F224" s="62"/>
      <c r="G224" s="62"/>
      <c r="H224" s="62"/>
      <c r="I224" s="62"/>
      <c r="J224" s="62"/>
      <c r="K224" s="62"/>
      <c r="L224" s="62"/>
      <c r="M224" s="62"/>
      <c r="N224" s="62"/>
    </row>
    <row r="225" spans="1:14" x14ac:dyDescent="0.2">
      <c r="A225" s="62"/>
      <c r="B225" s="62"/>
      <c r="C225" s="62"/>
      <c r="D225" s="62"/>
      <c r="E225" s="62"/>
      <c r="F225" s="62"/>
      <c r="G225" s="62"/>
      <c r="H225" s="62"/>
      <c r="I225" s="62"/>
      <c r="J225" s="62"/>
      <c r="K225" s="62"/>
      <c r="L225" s="62"/>
      <c r="M225" s="62"/>
      <c r="N225" s="62"/>
    </row>
    <row r="226" spans="1:14" x14ac:dyDescent="0.2">
      <c r="A226" s="62"/>
      <c r="B226" s="62"/>
      <c r="C226" s="62"/>
      <c r="D226" s="62"/>
      <c r="E226" s="62"/>
      <c r="F226" s="62"/>
      <c r="G226" s="62"/>
      <c r="H226" s="62"/>
      <c r="I226" s="62"/>
      <c r="J226" s="62"/>
      <c r="K226" s="62"/>
      <c r="L226" s="62"/>
      <c r="M226" s="62"/>
      <c r="N226" s="62"/>
    </row>
    <row r="227" spans="1:14" x14ac:dyDescent="0.2">
      <c r="A227" s="62"/>
      <c r="B227" s="62"/>
      <c r="C227" s="62"/>
      <c r="D227" s="62"/>
      <c r="E227" s="62"/>
      <c r="F227" s="62"/>
      <c r="G227" s="62"/>
      <c r="H227" s="62"/>
      <c r="I227" s="62"/>
      <c r="J227" s="62"/>
      <c r="K227" s="62"/>
      <c r="L227" s="62"/>
      <c r="M227" s="62"/>
      <c r="N227" s="62"/>
    </row>
    <row r="228" spans="1:14" x14ac:dyDescent="0.2">
      <c r="A228" s="62"/>
      <c r="B228" s="62"/>
      <c r="C228" s="62"/>
      <c r="D228" s="62"/>
      <c r="E228" s="62"/>
      <c r="F228" s="62"/>
      <c r="G228" s="62"/>
      <c r="H228" s="62"/>
      <c r="I228" s="62"/>
      <c r="J228" s="62"/>
      <c r="K228" s="62"/>
      <c r="L228" s="62"/>
      <c r="M228" s="62"/>
      <c r="N228" s="62"/>
    </row>
    <row r="229" spans="1:14" x14ac:dyDescent="0.2">
      <c r="A229" s="62"/>
      <c r="B229" s="62"/>
      <c r="C229" s="62"/>
      <c r="D229" s="62"/>
      <c r="E229" s="62"/>
      <c r="F229" s="62"/>
      <c r="G229" s="62"/>
      <c r="H229" s="62"/>
      <c r="I229" s="62"/>
      <c r="J229" s="62"/>
      <c r="K229" s="62"/>
      <c r="L229" s="62"/>
      <c r="M229" s="62"/>
      <c r="N229" s="62"/>
    </row>
    <row r="230" spans="1:14" x14ac:dyDescent="0.2">
      <c r="A230" s="62"/>
      <c r="B230" s="62"/>
      <c r="C230" s="62"/>
      <c r="D230" s="62"/>
      <c r="E230" s="62"/>
      <c r="F230" s="62"/>
      <c r="G230" s="62"/>
      <c r="H230" s="62"/>
      <c r="I230" s="62"/>
      <c r="J230" s="62"/>
      <c r="K230" s="62"/>
      <c r="L230" s="62"/>
      <c r="M230" s="62"/>
      <c r="N230" s="62"/>
    </row>
    <row r="231" spans="1:14" x14ac:dyDescent="0.2">
      <c r="A231" s="62"/>
      <c r="B231" s="62"/>
      <c r="C231" s="62"/>
      <c r="D231" s="62"/>
      <c r="E231" s="62"/>
      <c r="F231" s="62"/>
      <c r="G231" s="62"/>
      <c r="H231" s="62"/>
      <c r="I231" s="62"/>
      <c r="J231" s="62"/>
      <c r="K231" s="62"/>
      <c r="L231" s="62"/>
      <c r="M231" s="62"/>
      <c r="N231" s="62"/>
    </row>
    <row r="232" spans="1:14" x14ac:dyDescent="0.2">
      <c r="A232" s="62"/>
      <c r="B232" s="62"/>
      <c r="C232" s="62"/>
      <c r="D232" s="62"/>
      <c r="E232" s="62"/>
      <c r="F232" s="62"/>
      <c r="G232" s="62"/>
      <c r="H232" s="62"/>
      <c r="I232" s="62"/>
      <c r="J232" s="62"/>
      <c r="K232" s="62"/>
      <c r="L232" s="62"/>
      <c r="M232" s="62"/>
      <c r="N232" s="62"/>
    </row>
    <row r="233" spans="1:14" x14ac:dyDescent="0.2">
      <c r="A233" s="62"/>
      <c r="B233" s="62"/>
      <c r="C233" s="62"/>
      <c r="D233" s="62"/>
      <c r="E233" s="62"/>
      <c r="F233" s="62"/>
      <c r="G233" s="62"/>
      <c r="H233" s="62"/>
      <c r="I233" s="62"/>
      <c r="J233" s="62"/>
      <c r="K233" s="62"/>
      <c r="L233" s="62"/>
      <c r="M233" s="62"/>
      <c r="N233" s="62"/>
    </row>
    <row r="234" spans="1:14" x14ac:dyDescent="0.2">
      <c r="A234" s="62"/>
      <c r="B234" s="62"/>
      <c r="C234" s="62"/>
      <c r="D234" s="62"/>
      <c r="E234" s="62"/>
      <c r="F234" s="62"/>
      <c r="G234" s="62"/>
      <c r="H234" s="62"/>
      <c r="I234" s="62"/>
      <c r="J234" s="62"/>
      <c r="K234" s="62"/>
      <c r="L234" s="62"/>
      <c r="M234" s="62"/>
      <c r="N234" s="62"/>
    </row>
    <row r="235" spans="1:14" x14ac:dyDescent="0.2">
      <c r="A235" s="62"/>
      <c r="B235" s="62"/>
      <c r="C235" s="62"/>
      <c r="D235" s="62"/>
      <c r="E235" s="62"/>
      <c r="F235" s="62"/>
      <c r="G235" s="62"/>
      <c r="H235" s="62"/>
      <c r="I235" s="62"/>
      <c r="J235" s="62"/>
      <c r="K235" s="62"/>
      <c r="L235" s="62"/>
      <c r="M235" s="62"/>
      <c r="N235" s="62"/>
    </row>
    <row r="236" spans="1:14" x14ac:dyDescent="0.2">
      <c r="A236" s="62"/>
      <c r="B236" s="62"/>
      <c r="C236" s="62"/>
      <c r="D236" s="62"/>
      <c r="E236" s="62"/>
      <c r="F236" s="62"/>
      <c r="G236" s="62"/>
      <c r="H236" s="62"/>
      <c r="I236" s="62"/>
      <c r="J236" s="62"/>
      <c r="K236" s="62"/>
      <c r="L236" s="62"/>
      <c r="M236" s="62"/>
      <c r="N236" s="62"/>
    </row>
    <row r="237" spans="1:14" x14ac:dyDescent="0.2">
      <c r="A237" s="62"/>
      <c r="B237" s="62"/>
      <c r="C237" s="62"/>
      <c r="D237" s="62"/>
      <c r="E237" s="62"/>
      <c r="F237" s="62"/>
      <c r="G237" s="62"/>
      <c r="H237" s="62"/>
      <c r="I237" s="62"/>
      <c r="J237" s="62"/>
      <c r="K237" s="62"/>
      <c r="L237" s="62"/>
      <c r="M237" s="62"/>
      <c r="N237" s="62"/>
    </row>
    <row r="238" spans="1:14" x14ac:dyDescent="0.2">
      <c r="A238" s="62"/>
      <c r="B238" s="62"/>
      <c r="C238" s="62"/>
      <c r="D238" s="62"/>
      <c r="E238" s="62"/>
      <c r="F238" s="62"/>
      <c r="G238" s="62"/>
      <c r="H238" s="62"/>
      <c r="I238" s="62"/>
      <c r="J238" s="62"/>
      <c r="K238" s="62"/>
      <c r="L238" s="62"/>
      <c r="M238" s="62"/>
      <c r="N238" s="62"/>
    </row>
    <row r="239" spans="1:14" x14ac:dyDescent="0.2">
      <c r="A239" s="62"/>
      <c r="B239" s="62"/>
      <c r="C239" s="62"/>
      <c r="D239" s="62"/>
      <c r="E239" s="62"/>
      <c r="F239" s="62"/>
      <c r="G239" s="62"/>
      <c r="H239" s="62"/>
      <c r="I239" s="62"/>
      <c r="J239" s="62"/>
      <c r="K239" s="62"/>
      <c r="L239" s="62"/>
      <c r="M239" s="62"/>
      <c r="N239" s="62"/>
    </row>
    <row r="240" spans="1:14" x14ac:dyDescent="0.2">
      <c r="A240" s="62"/>
      <c r="B240" s="62"/>
      <c r="C240" s="62"/>
      <c r="D240" s="62"/>
      <c r="E240" s="62"/>
      <c r="F240" s="62"/>
      <c r="G240" s="62"/>
      <c r="H240" s="62"/>
      <c r="I240" s="62"/>
      <c r="J240" s="62"/>
      <c r="K240" s="62"/>
      <c r="L240" s="62"/>
      <c r="M240" s="62"/>
      <c r="N240" s="62"/>
    </row>
    <row r="241" spans="1:14" x14ac:dyDescent="0.2">
      <c r="A241" s="62"/>
      <c r="B241" s="62"/>
      <c r="C241" s="62"/>
      <c r="D241" s="62"/>
      <c r="E241" s="62"/>
      <c r="F241" s="62"/>
      <c r="G241" s="62"/>
      <c r="H241" s="62"/>
      <c r="I241" s="62"/>
      <c r="J241" s="62"/>
      <c r="K241" s="62"/>
      <c r="L241" s="62"/>
      <c r="M241" s="62"/>
      <c r="N241" s="62"/>
    </row>
    <row r="242" spans="1:14" x14ac:dyDescent="0.2">
      <c r="A242" s="62"/>
      <c r="B242" s="62"/>
      <c r="C242" s="62"/>
      <c r="D242" s="62"/>
      <c r="E242" s="62"/>
      <c r="F242" s="62"/>
      <c r="G242" s="62"/>
      <c r="H242" s="62"/>
      <c r="I242" s="62"/>
      <c r="J242" s="62"/>
      <c r="K242" s="62"/>
      <c r="L242" s="62"/>
      <c r="M242" s="62"/>
      <c r="N242" s="62"/>
    </row>
    <row r="243" spans="1:14" x14ac:dyDescent="0.2">
      <c r="A243" s="62"/>
      <c r="B243" s="62"/>
      <c r="C243" s="62"/>
      <c r="D243" s="62"/>
      <c r="E243" s="62"/>
      <c r="F243" s="62"/>
      <c r="G243" s="62"/>
      <c r="H243" s="62"/>
      <c r="I243" s="62"/>
      <c r="J243" s="62"/>
      <c r="K243" s="62"/>
      <c r="L243" s="62"/>
      <c r="M243" s="62"/>
      <c r="N243" s="62"/>
    </row>
    <row r="244" spans="1:14" x14ac:dyDescent="0.2">
      <c r="A244" s="62"/>
      <c r="B244" s="62"/>
      <c r="C244" s="62"/>
      <c r="D244" s="62"/>
      <c r="E244" s="62"/>
      <c r="F244" s="62"/>
      <c r="G244" s="62"/>
      <c r="H244" s="62"/>
      <c r="I244" s="62"/>
      <c r="J244" s="62"/>
      <c r="K244" s="62"/>
      <c r="L244" s="62"/>
      <c r="M244" s="62"/>
      <c r="N244" s="62"/>
    </row>
    <row r="245" spans="1:14" x14ac:dyDescent="0.2">
      <c r="A245" s="62"/>
      <c r="B245" s="62"/>
      <c r="C245" s="62"/>
      <c r="D245" s="62"/>
      <c r="E245" s="62"/>
      <c r="F245" s="62"/>
      <c r="G245" s="62"/>
      <c r="H245" s="62"/>
      <c r="I245" s="62"/>
      <c r="J245" s="62"/>
      <c r="K245" s="62"/>
      <c r="L245" s="62"/>
      <c r="M245" s="62"/>
      <c r="N245" s="62"/>
    </row>
    <row r="246" spans="1:14" x14ac:dyDescent="0.2">
      <c r="A246" s="62"/>
      <c r="B246" s="62"/>
      <c r="C246" s="62"/>
      <c r="D246" s="62"/>
      <c r="E246" s="62"/>
      <c r="F246" s="62"/>
      <c r="G246" s="62"/>
      <c r="H246" s="62"/>
      <c r="I246" s="62"/>
      <c r="J246" s="62"/>
      <c r="K246" s="62"/>
      <c r="L246" s="62"/>
      <c r="M246" s="62"/>
      <c r="N246" s="62"/>
    </row>
    <row r="247" spans="1:14" x14ac:dyDescent="0.2">
      <c r="A247" s="62"/>
      <c r="B247" s="62"/>
      <c r="C247" s="62"/>
      <c r="D247" s="62"/>
      <c r="E247" s="62"/>
      <c r="F247" s="62"/>
      <c r="G247" s="62"/>
      <c r="H247" s="62"/>
      <c r="I247" s="62"/>
      <c r="J247" s="62"/>
      <c r="K247" s="62"/>
      <c r="L247" s="62"/>
      <c r="M247" s="62"/>
      <c r="N247" s="62"/>
    </row>
    <row r="248" spans="1:14" x14ac:dyDescent="0.2">
      <c r="A248" s="62"/>
      <c r="B248" s="62"/>
      <c r="C248" s="62"/>
      <c r="D248" s="62"/>
      <c r="E248" s="62"/>
      <c r="F248" s="62"/>
      <c r="G248" s="62"/>
      <c r="H248" s="62"/>
      <c r="I248" s="62"/>
      <c r="J248" s="62"/>
      <c r="K248" s="62"/>
      <c r="L248" s="62"/>
      <c r="M248" s="62"/>
      <c r="N248" s="62"/>
    </row>
    <row r="249" spans="1:14" x14ac:dyDescent="0.2">
      <c r="A249" s="62"/>
      <c r="B249" s="62"/>
      <c r="C249" s="62"/>
      <c r="D249" s="62"/>
      <c r="E249" s="62"/>
      <c r="F249" s="62"/>
      <c r="G249" s="62"/>
      <c r="H249" s="62"/>
      <c r="I249" s="62"/>
      <c r="J249" s="62"/>
      <c r="K249" s="62"/>
      <c r="L249" s="62"/>
      <c r="M249" s="62"/>
      <c r="N249" s="62"/>
    </row>
    <row r="250" spans="1:14" x14ac:dyDescent="0.2">
      <c r="A250" s="62"/>
      <c r="B250" s="62"/>
      <c r="C250" s="62"/>
      <c r="D250" s="62"/>
      <c r="E250" s="62"/>
      <c r="F250" s="62"/>
      <c r="G250" s="62"/>
      <c r="H250" s="62"/>
      <c r="I250" s="62"/>
      <c r="J250" s="62"/>
      <c r="K250" s="62"/>
      <c r="L250" s="62"/>
      <c r="M250" s="62"/>
      <c r="N250" s="62"/>
    </row>
    <row r="251" spans="1:14" x14ac:dyDescent="0.2">
      <c r="A251" s="62"/>
      <c r="B251" s="62"/>
      <c r="C251" s="62"/>
      <c r="D251" s="62"/>
      <c r="E251" s="62"/>
      <c r="F251" s="62"/>
      <c r="G251" s="62"/>
      <c r="H251" s="62"/>
      <c r="I251" s="62"/>
    </row>
    <row r="252" spans="1:14" x14ac:dyDescent="0.2">
      <c r="A252" s="62"/>
      <c r="B252" s="62"/>
      <c r="C252" s="62"/>
      <c r="D252" s="62"/>
      <c r="E252" s="62"/>
      <c r="F252" s="62"/>
      <c r="G252" s="62"/>
      <c r="H252" s="62"/>
      <c r="I252" s="62"/>
    </row>
  </sheetData>
  <sheetProtection sheet="1" objects="1" scenarios="1" selectLockedCells="1"/>
  <mergeCells count="33">
    <mergeCell ref="B24:H24"/>
    <mergeCell ref="B88:G88"/>
    <mergeCell ref="B1:E1"/>
    <mergeCell ref="B2:E2"/>
    <mergeCell ref="B3:E3"/>
    <mergeCell ref="B19:C19"/>
    <mergeCell ref="B25:E25"/>
    <mergeCell ref="B83:C83"/>
    <mergeCell ref="C26:I26"/>
    <mergeCell ref="E5:F16"/>
    <mergeCell ref="B174:D174"/>
    <mergeCell ref="B149:D149"/>
    <mergeCell ref="B150:D150"/>
    <mergeCell ref="C144:E144"/>
    <mergeCell ref="B145:E145"/>
    <mergeCell ref="C146:E146"/>
    <mergeCell ref="B147:E147"/>
    <mergeCell ref="B148:D148"/>
    <mergeCell ref="B143:E143"/>
    <mergeCell ref="J26:M26"/>
    <mergeCell ref="B100:C100"/>
    <mergeCell ref="B89:E89"/>
    <mergeCell ref="B142:E142"/>
    <mergeCell ref="B123:C123"/>
    <mergeCell ref="B126:C126"/>
    <mergeCell ref="B132:C132"/>
    <mergeCell ref="C117:G117"/>
    <mergeCell ref="D107:E107"/>
    <mergeCell ref="B104:C104"/>
    <mergeCell ref="B95:C95"/>
    <mergeCell ref="D104:G106"/>
    <mergeCell ref="B91:F91"/>
    <mergeCell ref="B76:C76"/>
  </mergeCells>
  <conditionalFormatting sqref="D81 D86 D115 D20">
    <cfRule type="cellIs" dxfId="10" priority="5" operator="notEqual">
      <formula>""""""</formula>
    </cfRule>
  </conditionalFormatting>
  <dataValidations count="9">
    <dataValidation type="list" allowBlank="1" showInputMessage="1" showErrorMessage="1" sqref="C146" xr:uid="{00000000-0002-0000-0100-000000000000}">
      <formula1>Channel_Erosion_Assessment_Options</formula1>
    </dataValidation>
    <dataValidation type="list" allowBlank="1" showInputMessage="1" showErrorMessage="1" sqref="C144" xr:uid="{00000000-0002-0000-0100-000001000000}">
      <formula1>UrbanChannelErosionOptions</formula1>
    </dataValidation>
    <dataValidation type="list" allowBlank="1" showInputMessage="1" showErrorMessage="1" sqref="C108" xr:uid="{00000000-0002-0000-0100-000002000000}">
      <formula1>Onsite_Soil_Texture_Options</formula1>
    </dataValidation>
    <dataValidation type="list" allowBlank="1" showInputMessage="1" showErrorMessage="1" sqref="C120" xr:uid="{00000000-0002-0000-0100-000003000000}">
      <formula1>OnSite_Density_Options</formula1>
    </dataValidation>
    <dataValidation type="list" allowBlank="1" showInputMessage="1" showErrorMessage="1" sqref="C119" xr:uid="{00000000-0002-0000-0100-000004000000}">
      <formula1>Onsite_Groundwater_Depth_Options</formula1>
    </dataValidation>
    <dataValidation type="list" allowBlank="1" showInputMessage="1" showErrorMessage="1" sqref="C117:G117" xr:uid="{00000000-0002-0000-0100-000005000000}">
      <formula1>OnSite_System_Management_Options</formula1>
    </dataValidation>
    <dataValidation allowBlank="1" showErrorMessage="1" promptTitle="hello" prompt="don't put in a dumb number" sqref="C93" xr:uid="{00000000-0002-0000-0100-000006000000}"/>
    <dataValidation allowBlank="1" showInputMessage="1" showErrorMessage="1" prompt="Consult Figure 4.2 of the WTM documentation._x000a__x000a_Note that the values will be a fraction of a %, so that a small decimal value needs to be entered.  For example, if the value is 0.05%, you need to enter 0.0005." sqref="C101" xr:uid="{00000000-0002-0000-0100-000007000000}"/>
    <dataValidation allowBlank="1" showInputMessage="1" showErrorMessage="1" prompt="Consult Figure 4.1 of the WTM documentation._x000a__x000a__x000a_Note that the values will be a fraction of a %, so that a small decimal value needs to be entered.  For example, if the value is 0.05%, you need to enter 0.0005." sqref="C102" xr:uid="{00000000-0002-0000-0100-000008000000}"/>
  </dataValidations>
  <pageMargins left="0.7" right="0.7" top="0.75" bottom="0.75" header="0.3" footer="0.3"/>
  <pageSetup orientation="portrait" r:id="rId1"/>
  <drawing r:id="rId2"/>
  <legacyDrawing r:id="rId3"/>
  <controls>
    <mc:AlternateContent xmlns:mc="http://schemas.openxmlformats.org/markup-compatibility/2006">
      <mc:Choice Requires="x14">
        <control shapeId="14347" r:id="rId4" name="cbx_Livestock">
          <controlPr defaultSize="0" autoLine="0" r:id="rId5">
            <anchor moveWithCells="1">
              <from>
                <xdr:col>1</xdr:col>
                <xdr:colOff>2447925</xdr:colOff>
                <xdr:row>9</xdr:row>
                <xdr:rowOff>57150</xdr:rowOff>
              </from>
              <to>
                <xdr:col>2</xdr:col>
                <xdr:colOff>1381125</xdr:colOff>
                <xdr:row>11</xdr:row>
                <xdr:rowOff>76200</xdr:rowOff>
              </to>
            </anchor>
          </controlPr>
        </control>
      </mc:Choice>
      <mc:Fallback>
        <control shapeId="14347" r:id="rId4" name="cbx_Livestock"/>
      </mc:Fallback>
    </mc:AlternateContent>
    <mc:AlternateContent xmlns:mc="http://schemas.openxmlformats.org/markup-compatibility/2006">
      <mc:Choice Requires="x14">
        <control shapeId="14346" r:id="rId6" name="cbx_Point_Sources">
          <controlPr defaultSize="0" autoLine="0" r:id="rId7">
            <anchor moveWithCells="1">
              <from>
                <xdr:col>1</xdr:col>
                <xdr:colOff>95250</xdr:colOff>
                <xdr:row>13</xdr:row>
                <xdr:rowOff>66675</xdr:rowOff>
              </from>
              <to>
                <xdr:col>1</xdr:col>
                <xdr:colOff>2847975</xdr:colOff>
                <xdr:row>15</xdr:row>
                <xdr:rowOff>85725</xdr:rowOff>
              </to>
            </anchor>
          </controlPr>
        </control>
      </mc:Choice>
      <mc:Fallback>
        <control shapeId="14346" r:id="rId6" name="cbx_Point_Sources"/>
      </mc:Fallback>
    </mc:AlternateContent>
    <mc:AlternateContent xmlns:mc="http://schemas.openxmlformats.org/markup-compatibility/2006">
      <mc:Choice Requires="x14">
        <control shapeId="14345" r:id="rId8" name="cbx_Road_Sanding">
          <controlPr defaultSize="0" autoLine="0" r:id="rId9">
            <anchor moveWithCells="1">
              <from>
                <xdr:col>1</xdr:col>
                <xdr:colOff>2447925</xdr:colOff>
                <xdr:row>11</xdr:row>
                <xdr:rowOff>95250</xdr:rowOff>
              </from>
              <to>
                <xdr:col>2</xdr:col>
                <xdr:colOff>1343025</xdr:colOff>
                <xdr:row>13</xdr:row>
                <xdr:rowOff>114300</xdr:rowOff>
              </to>
            </anchor>
          </controlPr>
        </control>
      </mc:Choice>
      <mc:Fallback>
        <control shapeId="14345" r:id="rId8" name="cbx_Road_Sanding"/>
      </mc:Fallback>
    </mc:AlternateContent>
    <mc:AlternateContent xmlns:mc="http://schemas.openxmlformats.org/markup-compatibility/2006">
      <mc:Choice Requires="x14">
        <control shapeId="14344" r:id="rId10" name="cbx_Marinas">
          <controlPr defaultSize="0" autoLine="0" r:id="rId11">
            <anchor moveWithCells="1">
              <from>
                <xdr:col>1</xdr:col>
                <xdr:colOff>95250</xdr:colOff>
                <xdr:row>11</xdr:row>
                <xdr:rowOff>76200</xdr:rowOff>
              </from>
              <to>
                <xdr:col>1</xdr:col>
                <xdr:colOff>2714625</xdr:colOff>
                <xdr:row>13</xdr:row>
                <xdr:rowOff>95250</xdr:rowOff>
              </to>
            </anchor>
          </controlPr>
        </control>
      </mc:Choice>
      <mc:Fallback>
        <control shapeId="14344" r:id="rId10" name="cbx_Marinas"/>
      </mc:Fallback>
    </mc:AlternateContent>
    <mc:AlternateContent xmlns:mc="http://schemas.openxmlformats.org/markup-compatibility/2006">
      <mc:Choice Requires="x14">
        <control shapeId="14343" r:id="rId12" name="cbx_Urban_Channel_Erosion">
          <controlPr defaultSize="0" autoLine="0" r:id="rId13">
            <anchor moveWithCells="1">
              <from>
                <xdr:col>1</xdr:col>
                <xdr:colOff>95250</xdr:colOff>
                <xdr:row>9</xdr:row>
                <xdr:rowOff>57150</xdr:rowOff>
              </from>
              <to>
                <xdr:col>1</xdr:col>
                <xdr:colOff>2828925</xdr:colOff>
                <xdr:row>11</xdr:row>
                <xdr:rowOff>76200</xdr:rowOff>
              </to>
            </anchor>
          </controlPr>
        </control>
      </mc:Choice>
      <mc:Fallback>
        <control shapeId="14343" r:id="rId12" name="cbx_Urban_Channel_Erosion"/>
      </mc:Fallback>
    </mc:AlternateContent>
    <mc:AlternateContent xmlns:mc="http://schemas.openxmlformats.org/markup-compatibility/2006">
      <mc:Choice Requires="x14">
        <control shapeId="14342" r:id="rId14" name="cbx_SSO_CSO">
          <controlPr defaultSize="0" autoLine="0" r:id="rId15">
            <anchor moveWithCells="1">
              <from>
                <xdr:col>1</xdr:col>
                <xdr:colOff>2447925</xdr:colOff>
                <xdr:row>7</xdr:row>
                <xdr:rowOff>28575</xdr:rowOff>
              </from>
              <to>
                <xdr:col>2</xdr:col>
                <xdr:colOff>904875</xdr:colOff>
                <xdr:row>9</xdr:row>
                <xdr:rowOff>47625</xdr:rowOff>
              </to>
            </anchor>
          </controlPr>
        </control>
      </mc:Choice>
      <mc:Fallback>
        <control shapeId="14342" r:id="rId14" name="cbx_SSO_CSO"/>
      </mc:Fallback>
    </mc:AlternateContent>
    <mc:AlternateContent xmlns:mc="http://schemas.openxmlformats.org/markup-compatibility/2006">
      <mc:Choice Requires="x14">
        <control shapeId="14341" r:id="rId16" name="cbxOSDS">
          <controlPr defaultSize="0" autoLine="0" r:id="rId17">
            <anchor moveWithCells="1">
              <from>
                <xdr:col>1</xdr:col>
                <xdr:colOff>95250</xdr:colOff>
                <xdr:row>7</xdr:row>
                <xdr:rowOff>28575</xdr:rowOff>
              </from>
              <to>
                <xdr:col>1</xdr:col>
                <xdr:colOff>2905125</xdr:colOff>
                <xdr:row>9</xdr:row>
                <xdr:rowOff>47625</xdr:rowOff>
              </to>
            </anchor>
          </controlPr>
        </control>
      </mc:Choice>
      <mc:Fallback>
        <control shapeId="14341" r:id="rId16" name="cbxOSDS"/>
      </mc:Fallback>
    </mc:AlternateContent>
    <mc:AlternateContent xmlns:mc="http://schemas.openxmlformats.org/markup-compatibility/2006">
      <mc:Choice Requires="x14">
        <control shapeId="14340" r:id="rId18" name="cbxGeneral_Sewage">
          <controlPr defaultSize="0" disabled="1" autoLine="0" r:id="rId19">
            <anchor moveWithCells="1">
              <from>
                <xdr:col>1</xdr:col>
                <xdr:colOff>2447925</xdr:colOff>
                <xdr:row>4</xdr:row>
                <xdr:rowOff>114300</xdr:rowOff>
              </from>
              <to>
                <xdr:col>3</xdr:col>
                <xdr:colOff>571500</xdr:colOff>
                <xdr:row>6</xdr:row>
                <xdr:rowOff>104775</xdr:rowOff>
              </to>
            </anchor>
          </controlPr>
        </control>
      </mc:Choice>
      <mc:Fallback>
        <control shapeId="14340" r:id="rId18" name="cbxGeneral_Sewage"/>
      </mc:Fallback>
    </mc:AlternateContent>
    <mc:AlternateContent xmlns:mc="http://schemas.openxmlformats.org/markup-compatibility/2006">
      <mc:Choice Requires="x14">
        <control shapeId="14339" r:id="rId20" name="cbxPrimarySources">
          <controlPr defaultSize="0" disabled="1" autoLine="0" r:id="rId21">
            <anchor moveWithCells="1">
              <from>
                <xdr:col>1</xdr:col>
                <xdr:colOff>95250</xdr:colOff>
                <xdr:row>4</xdr:row>
                <xdr:rowOff>114300</xdr:rowOff>
              </from>
              <to>
                <xdr:col>1</xdr:col>
                <xdr:colOff>3048000</xdr:colOff>
                <xdr:row>6</xdr:row>
                <xdr:rowOff>133350</xdr:rowOff>
              </to>
            </anchor>
          </controlPr>
        </control>
      </mc:Choice>
      <mc:Fallback>
        <control shapeId="14339" r:id="rId20" name="cbxPrimarySources"/>
      </mc:Fallback>
    </mc:AlternateContent>
    <mc:AlternateContent xmlns:mc="http://schemas.openxmlformats.org/markup-compatibility/2006">
      <mc:Choice Requires="x14">
        <control shapeId="14338" r:id="rId22" name="Group Box 2">
          <controlPr defaultSize="0" autoFill="0" autoPict="0">
            <anchor moveWithCells="1">
              <from>
                <xdr:col>0</xdr:col>
                <xdr:colOff>476250</xdr:colOff>
                <xdr:row>4</xdr:row>
                <xdr:rowOff>0</xdr:rowOff>
              </from>
              <to>
                <xdr:col>3</xdr:col>
                <xdr:colOff>1019175</xdr:colOff>
                <xdr:row>15</xdr:row>
                <xdr:rowOff>114300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IV197"/>
  <sheetViews>
    <sheetView zoomScaleNormal="100" workbookViewId="0">
      <selection activeCell="C74" sqref="C74"/>
    </sheetView>
  </sheetViews>
  <sheetFormatPr defaultColWidth="9.140625" defaultRowHeight="12.75" x14ac:dyDescent="0.2"/>
  <cols>
    <col min="1" max="1" width="2.5703125" style="93" customWidth="1"/>
    <col min="2" max="2" width="65.85546875" style="4" customWidth="1"/>
    <col min="3" max="3" width="34.7109375" style="4" customWidth="1"/>
    <col min="4" max="4" width="64.42578125" style="4" customWidth="1"/>
    <col min="5" max="5" width="31.7109375" style="4" customWidth="1"/>
    <col min="6" max="6" width="23.85546875" style="4" customWidth="1"/>
    <col min="7" max="7" width="36.42578125" style="4" customWidth="1"/>
    <col min="8" max="8" width="13.85546875" style="4" bestFit="1" customWidth="1"/>
    <col min="9" max="9" width="18.7109375" style="4" customWidth="1"/>
    <col min="10" max="10" width="10.85546875" style="4" customWidth="1"/>
    <col min="11" max="11" width="11.28515625" style="15" customWidth="1"/>
    <col min="12" max="12" width="14.85546875" style="15" customWidth="1"/>
    <col min="13" max="15" width="9.140625" style="15"/>
    <col min="16" max="16" width="13" style="15" customWidth="1"/>
    <col min="17" max="17" width="9.140625" style="15"/>
    <col min="18" max="18" width="13.5703125" style="15" customWidth="1"/>
    <col min="19" max="19" width="21.7109375" style="15" customWidth="1"/>
    <col min="20" max="36" width="9.140625" style="15" customWidth="1"/>
    <col min="37" max="233" width="9.140625" style="15"/>
    <col min="234" max="16384" width="9.140625" style="4"/>
  </cols>
  <sheetData>
    <row r="1" spans="2:15" x14ac:dyDescent="0.2">
      <c r="B1" s="1166" t="s">
        <v>580</v>
      </c>
      <c r="C1" s="1166"/>
      <c r="D1" s="1166"/>
      <c r="E1" s="1166"/>
      <c r="F1" s="93"/>
      <c r="G1" s="93"/>
      <c r="H1" s="93"/>
      <c r="I1" s="93"/>
      <c r="J1" s="93"/>
      <c r="K1" s="93"/>
      <c r="L1" s="93"/>
      <c r="M1" s="93"/>
      <c r="N1" s="93"/>
      <c r="O1" s="93"/>
    </row>
    <row r="2" spans="2:15" x14ac:dyDescent="0.2">
      <c r="B2" s="1167" t="s">
        <v>603</v>
      </c>
      <c r="C2" s="1167"/>
      <c r="D2" s="1167"/>
      <c r="E2" s="1167"/>
      <c r="F2" s="93"/>
      <c r="G2" s="93"/>
      <c r="H2" s="93"/>
      <c r="I2" s="93"/>
      <c r="J2" s="93"/>
      <c r="K2" s="93"/>
      <c r="L2" s="93"/>
      <c r="M2" s="93"/>
      <c r="N2" s="93"/>
      <c r="O2" s="93"/>
    </row>
    <row r="3" spans="2:15" x14ac:dyDescent="0.2">
      <c r="B3" s="1168" t="s">
        <v>579</v>
      </c>
      <c r="C3" s="1168"/>
      <c r="D3" s="1168"/>
      <c r="E3" s="1168"/>
      <c r="F3" s="93"/>
      <c r="G3" s="93"/>
      <c r="H3" s="93"/>
      <c r="I3" s="93"/>
      <c r="J3" s="93"/>
      <c r="K3" s="93"/>
      <c r="L3" s="93"/>
      <c r="M3" s="93"/>
      <c r="N3" s="93"/>
      <c r="O3" s="93"/>
    </row>
    <row r="4" spans="2:15" x14ac:dyDescent="0.2">
      <c r="B4" s="93"/>
      <c r="C4" s="93"/>
      <c r="D4" s="93"/>
      <c r="E4" s="93"/>
      <c r="F4" s="93"/>
      <c r="G4" s="93"/>
      <c r="H4" s="93"/>
      <c r="I4" s="93"/>
      <c r="J4" s="93"/>
      <c r="K4" s="93"/>
      <c r="L4" s="93"/>
      <c r="M4" s="93"/>
      <c r="N4" s="93"/>
      <c r="O4" s="93"/>
    </row>
    <row r="5" spans="2:15" ht="25.5" x14ac:dyDescent="0.35">
      <c r="B5" s="541" t="s">
        <v>589</v>
      </c>
      <c r="C5" s="93"/>
      <c r="D5" s="93"/>
      <c r="E5" s="93"/>
      <c r="F5" s="93"/>
      <c r="G5" s="93"/>
    </row>
    <row r="6" spans="2:15" ht="13.5" thickBot="1" x14ac:dyDescent="0.25">
      <c r="B6" s="93"/>
      <c r="C6" s="93"/>
      <c r="D6" s="93"/>
      <c r="E6" s="93"/>
      <c r="F6" s="93"/>
      <c r="G6" s="93"/>
    </row>
    <row r="7" spans="2:15" ht="12.75" customHeight="1" x14ac:dyDescent="0.2">
      <c r="B7" s="93"/>
      <c r="C7" s="93"/>
      <c r="D7" s="1176" t="s">
        <v>726</v>
      </c>
      <c r="E7" s="702"/>
      <c r="F7" s="93"/>
      <c r="G7" s="93"/>
    </row>
    <row r="8" spans="2:15" x14ac:dyDescent="0.2">
      <c r="B8" s="93"/>
      <c r="C8" s="93"/>
      <c r="D8" s="1178"/>
      <c r="E8" s="702"/>
      <c r="F8" s="93"/>
      <c r="G8" s="93"/>
    </row>
    <row r="9" spans="2:15" x14ac:dyDescent="0.2">
      <c r="B9" s="93"/>
      <c r="C9" s="93"/>
      <c r="D9" s="1178"/>
      <c r="E9" s="702"/>
      <c r="F9" s="93"/>
      <c r="G9" s="93"/>
    </row>
    <row r="10" spans="2:15" x14ac:dyDescent="0.2">
      <c r="B10" s="93"/>
      <c r="C10" s="93"/>
      <c r="D10" s="1178"/>
      <c r="E10" s="702"/>
      <c r="F10" s="93"/>
      <c r="G10" s="93"/>
    </row>
    <row r="11" spans="2:15" x14ac:dyDescent="0.2">
      <c r="B11" s="93"/>
      <c r="C11" s="93"/>
      <c r="D11" s="1178"/>
      <c r="E11" s="702"/>
      <c r="F11" s="93"/>
      <c r="G11" s="93"/>
    </row>
    <row r="12" spans="2:15" x14ac:dyDescent="0.2">
      <c r="B12" s="93"/>
      <c r="C12" s="93"/>
      <c r="D12" s="1178"/>
      <c r="E12" s="702"/>
      <c r="F12" s="93"/>
      <c r="G12" s="93"/>
    </row>
    <row r="13" spans="2:15" x14ac:dyDescent="0.2">
      <c r="B13" s="93"/>
      <c r="C13" s="93"/>
      <c r="D13" s="1178"/>
      <c r="E13" s="702"/>
      <c r="F13" s="93"/>
      <c r="G13" s="93"/>
    </row>
    <row r="14" spans="2:15" x14ac:dyDescent="0.2">
      <c r="B14" s="93"/>
      <c r="C14" s="93"/>
      <c r="D14" s="1178"/>
      <c r="E14" s="702"/>
      <c r="F14" s="93"/>
      <c r="G14" s="93"/>
    </row>
    <row r="15" spans="2:15" x14ac:dyDescent="0.2">
      <c r="B15" s="93"/>
      <c r="C15" s="93"/>
      <c r="D15" s="1178"/>
      <c r="E15" s="702"/>
      <c r="F15" s="93"/>
      <c r="G15" s="93"/>
    </row>
    <row r="16" spans="2:15" x14ac:dyDescent="0.2">
      <c r="B16" s="93"/>
      <c r="C16" s="93"/>
      <c r="D16" s="1178"/>
      <c r="E16" s="702"/>
      <c r="F16" s="93"/>
      <c r="G16" s="93"/>
    </row>
    <row r="17" spans="1:247" x14ac:dyDescent="0.2">
      <c r="B17" s="93"/>
      <c r="C17" s="93"/>
      <c r="D17" s="1178"/>
      <c r="E17" s="702"/>
      <c r="F17" s="93"/>
      <c r="G17" s="93"/>
    </row>
    <row r="18" spans="1:247" ht="13.5" thickBot="1" x14ac:dyDescent="0.25">
      <c r="B18" s="93"/>
      <c r="C18" s="93"/>
      <c r="D18" s="1180"/>
      <c r="E18" s="702"/>
      <c r="F18" s="93"/>
      <c r="G18" s="93"/>
    </row>
    <row r="19" spans="1:247" x14ac:dyDescent="0.2">
      <c r="B19" s="15"/>
      <c r="C19" s="15"/>
      <c r="D19" s="616"/>
      <c r="E19" s="93"/>
      <c r="F19" s="93"/>
      <c r="G19" s="93"/>
      <c r="H19" s="15"/>
      <c r="I19" s="15"/>
      <c r="J19" s="15"/>
    </row>
    <row r="20" spans="1:247" x14ac:dyDescent="0.2">
      <c r="B20" s="15"/>
      <c r="C20" s="120"/>
      <c r="D20" s="15"/>
      <c r="E20" s="93"/>
      <c r="F20" s="93"/>
      <c r="G20" s="93"/>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row>
    <row r="21" spans="1:247" ht="21" thickBot="1" x14ac:dyDescent="0.35">
      <c r="B21" s="1185"/>
      <c r="C21" s="1185"/>
      <c r="D21" s="988"/>
      <c r="E21" s="93"/>
      <c r="F21" s="93"/>
      <c r="G21" s="93"/>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HX21" s="4"/>
      <c r="HY21" s="4"/>
    </row>
    <row r="22" spans="1:247" ht="20.25" x14ac:dyDescent="0.3">
      <c r="B22" s="1187" t="s">
        <v>206</v>
      </c>
      <c r="C22" s="1188"/>
      <c r="D22" s="987"/>
      <c r="E22" s="93"/>
      <c r="F22" s="93"/>
      <c r="G22" s="93"/>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HX22" s="4"/>
      <c r="HY22" s="4"/>
    </row>
    <row r="23" spans="1:247" ht="15" x14ac:dyDescent="0.25">
      <c r="B23" s="85"/>
      <c r="C23" s="17"/>
      <c r="D23" s="187" t="s">
        <v>604</v>
      </c>
      <c r="E23" s="93"/>
      <c r="F23" s="93"/>
      <c r="G23" s="93"/>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row>
    <row r="24" spans="1:247" x14ac:dyDescent="0.2">
      <c r="B24" s="85" t="s">
        <v>207</v>
      </c>
      <c r="C24" s="468">
        <f>IF(D24&lt;&gt;"",D24,MAX(SUMPRODUCT(Sources!D29:D38,Defaults!E25:E34),0.001))</f>
        <v>1E-3</v>
      </c>
      <c r="D24" s="308"/>
      <c r="E24" s="93"/>
      <c r="F24" s="93"/>
      <c r="G24" s="93"/>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HY24" s="4"/>
    </row>
    <row r="25" spans="1:247" x14ac:dyDescent="0.2">
      <c r="B25" s="85" t="s">
        <v>595</v>
      </c>
      <c r="C25" s="283"/>
      <c r="D25" s="188"/>
      <c r="E25" s="93"/>
      <c r="F25" s="93"/>
      <c r="G25" s="93"/>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HZ25" s="15"/>
      <c r="IA25" s="15"/>
      <c r="IB25" s="15"/>
      <c r="IC25" s="15"/>
      <c r="ID25" s="15"/>
      <c r="IE25" s="15"/>
      <c r="IF25" s="15"/>
      <c r="IG25" s="15"/>
      <c r="IH25" s="15"/>
      <c r="II25" s="15"/>
      <c r="IJ25" s="15"/>
      <c r="IK25" s="15"/>
    </row>
    <row r="26" spans="1:247" x14ac:dyDescent="0.2">
      <c r="B26" s="85"/>
      <c r="C26" s="18"/>
      <c r="D26" s="188"/>
      <c r="E26" s="93"/>
      <c r="F26" s="93"/>
      <c r="G26" s="93"/>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HZ26" s="15"/>
      <c r="IA26" s="15"/>
      <c r="IB26" s="15"/>
      <c r="IC26" s="15"/>
      <c r="ID26" s="15"/>
      <c r="IE26" s="15"/>
      <c r="IF26" s="15"/>
      <c r="IG26" s="15"/>
      <c r="IH26" s="15"/>
      <c r="II26" s="15"/>
      <c r="IJ26" s="15"/>
      <c r="IK26" s="15"/>
    </row>
    <row r="27" spans="1:247" x14ac:dyDescent="0.2">
      <c r="B27" s="85" t="s">
        <v>208</v>
      </c>
      <c r="C27" s="17"/>
      <c r="D27" s="150"/>
      <c r="E27" s="93"/>
      <c r="F27" s="93"/>
      <c r="G27" s="93"/>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HZ27" s="15"/>
      <c r="IA27" s="15"/>
      <c r="IB27" s="15"/>
      <c r="IC27" s="15"/>
      <c r="ID27" s="15"/>
      <c r="IE27" s="15"/>
      <c r="IF27" s="15"/>
      <c r="IG27" s="15"/>
      <c r="IH27" s="15"/>
      <c r="II27" s="15"/>
      <c r="IJ27" s="15"/>
      <c r="IK27" s="15"/>
      <c r="IL27" s="15"/>
      <c r="IM27" s="15"/>
    </row>
    <row r="28" spans="1:247" x14ac:dyDescent="0.2">
      <c r="B28" s="85" t="s">
        <v>596</v>
      </c>
      <c r="C28" s="284"/>
      <c r="D28" s="150"/>
      <c r="E28" s="93"/>
      <c r="F28" s="93"/>
      <c r="G28" s="93"/>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HZ28" s="15"/>
      <c r="IA28" s="15"/>
      <c r="IB28" s="15"/>
      <c r="IC28" s="15"/>
      <c r="ID28" s="15"/>
      <c r="IE28" s="15"/>
      <c r="IF28" s="15"/>
      <c r="IG28" s="15"/>
      <c r="IH28" s="15"/>
      <c r="II28" s="15"/>
      <c r="IJ28" s="15"/>
      <c r="IK28" s="15"/>
      <c r="IL28" s="15"/>
    </row>
    <row r="29" spans="1:247" x14ac:dyDescent="0.2">
      <c r="A29" s="777"/>
      <c r="B29" s="85" t="s">
        <v>597</v>
      </c>
      <c r="C29" s="283"/>
      <c r="D29" s="150"/>
      <c r="E29" s="93"/>
      <c r="F29" s="93"/>
      <c r="G29" s="93"/>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HZ29" s="15"/>
      <c r="IA29" s="15"/>
      <c r="IB29" s="15"/>
      <c r="IC29" s="15"/>
      <c r="ID29" s="15"/>
      <c r="IE29" s="15"/>
      <c r="IF29" s="15"/>
      <c r="IG29" s="15"/>
      <c r="IH29" s="15"/>
      <c r="II29" s="15"/>
      <c r="IJ29" s="15"/>
      <c r="IK29" s="15"/>
      <c r="IL29" s="15"/>
    </row>
    <row r="30" spans="1:247" x14ac:dyDescent="0.2">
      <c r="A30" s="777"/>
      <c r="B30" s="85"/>
      <c r="C30" s="19"/>
      <c r="D30" s="189"/>
      <c r="E30" s="93"/>
      <c r="F30" s="93"/>
      <c r="G30" s="93"/>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HZ30" s="15"/>
      <c r="IA30" s="15"/>
      <c r="IB30" s="15"/>
      <c r="IC30" s="15"/>
      <c r="ID30" s="15"/>
      <c r="IE30" s="15"/>
      <c r="IF30" s="15"/>
      <c r="IG30" s="15"/>
      <c r="IH30" s="15"/>
      <c r="II30" s="15"/>
      <c r="IJ30" s="15"/>
      <c r="IK30" s="15"/>
      <c r="IL30" s="15"/>
    </row>
    <row r="31" spans="1:247" x14ac:dyDescent="0.2">
      <c r="A31" s="777"/>
      <c r="B31" s="85"/>
      <c r="C31" s="20"/>
      <c r="D31" s="188"/>
      <c r="E31" s="93"/>
      <c r="F31" s="93"/>
      <c r="G31" s="93"/>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HZ31" s="15"/>
      <c r="IA31" s="15"/>
      <c r="IB31" s="15"/>
      <c r="IC31" s="15"/>
      <c r="ID31" s="15"/>
      <c r="IE31" s="15"/>
      <c r="IF31" s="15"/>
      <c r="IG31" s="15"/>
      <c r="IH31" s="15"/>
      <c r="II31" s="15"/>
      <c r="IJ31" s="15"/>
    </row>
    <row r="32" spans="1:247" x14ac:dyDescent="0.2">
      <c r="B32" s="85" t="s">
        <v>658</v>
      </c>
      <c r="C32" s="21">
        <f>Defaults!C189</f>
        <v>150</v>
      </c>
      <c r="D32" s="188"/>
      <c r="E32" s="93"/>
      <c r="F32" s="93"/>
      <c r="G32" s="93"/>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HZ32" s="15"/>
      <c r="IA32" s="15"/>
      <c r="IB32" s="15"/>
      <c r="IC32" s="15"/>
      <c r="ID32" s="15"/>
      <c r="IE32" s="15"/>
      <c r="IF32" s="15"/>
      <c r="IG32" s="15"/>
      <c r="IH32" s="15"/>
      <c r="II32" s="15"/>
      <c r="IJ32" s="15"/>
      <c r="IK32" s="15"/>
    </row>
    <row r="33" spans="1:240" x14ac:dyDescent="0.2">
      <c r="B33" s="85" t="s">
        <v>211</v>
      </c>
      <c r="C33" s="83">
        <f>IF(D33&lt;&gt;"",D33,C32*(1+Calculations!C146/6))</f>
        <v>150</v>
      </c>
      <c r="D33" s="309"/>
      <c r="E33" s="93"/>
      <c r="F33" s="93"/>
      <c r="G33" s="93"/>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HZ33" s="15"/>
      <c r="IA33" s="15"/>
      <c r="IB33" s="15"/>
      <c r="IC33" s="15"/>
      <c r="ID33" s="15"/>
      <c r="IE33" s="15"/>
    </row>
    <row r="34" spans="1:240" x14ac:dyDescent="0.2">
      <c r="B34" s="86"/>
      <c r="C34" s="22"/>
      <c r="D34" s="188"/>
      <c r="E34" s="93"/>
      <c r="F34" s="93"/>
      <c r="G34" s="93"/>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HZ34" s="15"/>
      <c r="IA34" s="15"/>
      <c r="IB34" s="15"/>
      <c r="IC34" s="15"/>
      <c r="ID34" s="15"/>
      <c r="IE34" s="15"/>
    </row>
    <row r="35" spans="1:240" x14ac:dyDescent="0.2">
      <c r="B35" s="86"/>
      <c r="C35" s="22"/>
      <c r="D35" s="150"/>
      <c r="E35" s="93"/>
      <c r="F35" s="93"/>
      <c r="G35" s="93"/>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HZ35" s="15"/>
      <c r="IA35" s="15"/>
      <c r="IB35" s="15"/>
      <c r="IC35" s="15"/>
      <c r="ID35" s="15"/>
      <c r="IE35" s="15"/>
    </row>
    <row r="36" spans="1:240" x14ac:dyDescent="0.2">
      <c r="B36" s="85" t="s">
        <v>212</v>
      </c>
      <c r="C36" s="22" t="s">
        <v>213</v>
      </c>
      <c r="D36" s="81"/>
      <c r="E36" s="93"/>
      <c r="F36" s="93"/>
      <c r="G36" s="93"/>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HZ36" s="15"/>
      <c r="IA36" s="15"/>
      <c r="IB36" s="15"/>
      <c r="IC36" s="15"/>
      <c r="ID36" s="15"/>
      <c r="IE36" s="15"/>
      <c r="IF36" s="15"/>
    </row>
    <row r="37" spans="1:240" x14ac:dyDescent="0.2">
      <c r="B37" s="85" t="s">
        <v>216</v>
      </c>
      <c r="C37" s="78">
        <f>IF(D37&lt;&gt;"",D37,Defaults!C193)</f>
        <v>0</v>
      </c>
      <c r="D37" s="308"/>
      <c r="E37" s="93"/>
      <c r="F37" s="93"/>
      <c r="G37" s="93"/>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HZ37" s="15"/>
      <c r="IA37" s="15"/>
      <c r="IB37" s="15"/>
      <c r="IC37" s="15"/>
      <c r="ID37" s="15"/>
      <c r="IE37" s="15"/>
      <c r="IF37" s="15"/>
    </row>
    <row r="38" spans="1:240" x14ac:dyDescent="0.2">
      <c r="B38" s="85" t="s">
        <v>217</v>
      </c>
      <c r="C38" s="78">
        <f>IF(D38&lt;&gt;"",D38,Defaults!C194)</f>
        <v>0.5</v>
      </c>
      <c r="D38" s="308"/>
      <c r="E38" s="93"/>
      <c r="F38" s="93"/>
      <c r="G38" s="93"/>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240" x14ac:dyDescent="0.2">
      <c r="B39" s="85" t="s">
        <v>218</v>
      </c>
      <c r="C39" s="78">
        <f>IF(D39&lt;&gt;"",D39,Defaults!C195)</f>
        <v>0.5</v>
      </c>
      <c r="D39" s="308"/>
      <c r="E39" s="93"/>
      <c r="F39" s="93"/>
      <c r="G39" s="93"/>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HY39" s="4"/>
    </row>
    <row r="40" spans="1:240" ht="13.5" thickBot="1" x14ac:dyDescent="0.25">
      <c r="B40" s="87" t="s">
        <v>219</v>
      </c>
      <c r="C40" s="138">
        <f>IF(D40&lt;&gt;"",D40,Defaults!C196)</f>
        <v>0</v>
      </c>
      <c r="D40" s="310"/>
      <c r="E40" s="93"/>
      <c r="F40" s="93"/>
      <c r="G40" s="93"/>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HY40" s="4"/>
    </row>
    <row r="41" spans="1:240" s="93" customFormat="1" ht="12.75" customHeight="1" x14ac:dyDescent="0.2"/>
    <row r="42" spans="1:240" x14ac:dyDescent="0.2">
      <c r="B42" s="15"/>
      <c r="C42" s="15"/>
      <c r="D42" s="15"/>
      <c r="E42" s="93"/>
      <c r="F42" s="93"/>
      <c r="G42" s="93"/>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240" s="777" customFormat="1" ht="0.75" customHeight="1" thickBot="1" x14ac:dyDescent="0.35">
      <c r="B43" s="1186"/>
      <c r="C43" s="1186"/>
      <c r="D43" s="981"/>
    </row>
    <row r="44" spans="1:240" s="11" customFormat="1" ht="20.25" x14ac:dyDescent="0.3">
      <c r="A44" s="93"/>
      <c r="B44" s="1187" t="s">
        <v>231</v>
      </c>
      <c r="C44" s="1188"/>
      <c r="D44" s="987"/>
      <c r="E44" s="93"/>
      <c r="F44" s="93"/>
      <c r="G44" s="93"/>
    </row>
    <row r="45" spans="1:240" s="11" customFormat="1" x14ac:dyDescent="0.2">
      <c r="A45" s="93"/>
      <c r="B45" s="85"/>
      <c r="C45" s="17"/>
      <c r="D45" s="150"/>
      <c r="E45" s="93"/>
      <c r="F45" s="93"/>
      <c r="G45" s="93"/>
    </row>
    <row r="46" spans="1:240" s="11" customFormat="1" x14ac:dyDescent="0.2">
      <c r="A46" s="93"/>
      <c r="B46" s="85" t="s">
        <v>232</v>
      </c>
      <c r="C46" s="17" t="s">
        <v>233</v>
      </c>
      <c r="D46" s="150" t="s">
        <v>234</v>
      </c>
      <c r="E46" s="93"/>
      <c r="F46" s="93"/>
      <c r="G46" s="93"/>
    </row>
    <row r="47" spans="1:240" s="11" customFormat="1" x14ac:dyDescent="0.2">
      <c r="A47" s="93"/>
      <c r="B47" s="143" t="s">
        <v>31</v>
      </c>
      <c r="C47" s="144">
        <f>SUMPRODUCT(Sources!D39:D43,Defaults!E35:E39)</f>
        <v>0</v>
      </c>
      <c r="D47" s="274" t="s">
        <v>237</v>
      </c>
      <c r="E47" s="93"/>
      <c r="F47" s="93"/>
      <c r="G47" s="93"/>
    </row>
    <row r="48" spans="1:240" s="11" customFormat="1" x14ac:dyDescent="0.2">
      <c r="A48" s="93"/>
      <c r="B48" s="143" t="s">
        <v>32</v>
      </c>
      <c r="C48" s="144">
        <f>SUMPRODUCT(Sources!D44:D48,Defaults!E40:E44)</f>
        <v>0</v>
      </c>
      <c r="D48" s="274" t="s">
        <v>237</v>
      </c>
      <c r="E48" s="93"/>
      <c r="F48" s="93"/>
      <c r="G48" s="93"/>
    </row>
    <row r="49" spans="1:237" s="11" customFormat="1" ht="13.5" thickBot="1" x14ac:dyDescent="0.25">
      <c r="A49" s="93"/>
      <c r="B49" s="177" t="s">
        <v>33</v>
      </c>
      <c r="C49" s="151">
        <f>SUMPRODUCT(Sources!D49:D53,Defaults!E45:E49)</f>
        <v>0</v>
      </c>
      <c r="D49" s="858" t="s">
        <v>485</v>
      </c>
      <c r="E49" s="93"/>
      <c r="F49" s="93"/>
      <c r="G49" s="93"/>
    </row>
    <row r="50" spans="1:237" s="93" customFormat="1" x14ac:dyDescent="0.2">
      <c r="A50" s="777"/>
    </row>
    <row r="51" spans="1:237" ht="0.75" customHeight="1" thickBot="1" x14ac:dyDescent="0.25">
      <c r="B51" s="123"/>
      <c r="C51" s="26"/>
      <c r="D51" s="93"/>
      <c r="E51" s="93"/>
      <c r="F51" s="93"/>
      <c r="G51" s="93"/>
      <c r="H51" s="120"/>
      <c r="I51" s="120"/>
      <c r="J51" s="120"/>
      <c r="K51" s="120"/>
      <c r="L51" s="120"/>
      <c r="M51" s="120"/>
      <c r="N51" s="120"/>
      <c r="O51" s="120"/>
      <c r="P51" s="120"/>
      <c r="Q51" s="120"/>
      <c r="R51" s="120"/>
      <c r="S51" s="120"/>
      <c r="T51" s="120"/>
      <c r="U51" s="120"/>
      <c r="V51" s="120"/>
      <c r="HZ51" s="15"/>
      <c r="IA51" s="15"/>
      <c r="IB51" s="15"/>
      <c r="IC51" s="15"/>
    </row>
    <row r="52" spans="1:237" ht="20.25" x14ac:dyDescent="0.3">
      <c r="B52" s="1182" t="s">
        <v>242</v>
      </c>
      <c r="C52" s="1184"/>
      <c r="D52" s="93"/>
      <c r="E52" s="93"/>
      <c r="F52" s="93"/>
      <c r="G52" s="93"/>
      <c r="H52" s="120"/>
      <c r="I52" s="120"/>
      <c r="J52" s="27"/>
      <c r="K52" s="27"/>
      <c r="L52" s="27"/>
      <c r="M52" s="27"/>
      <c r="N52" s="27"/>
      <c r="O52" s="27"/>
      <c r="P52" s="27"/>
      <c r="Q52" s="27"/>
      <c r="R52" s="27"/>
      <c r="S52" s="28"/>
      <c r="T52" s="27"/>
      <c r="U52" s="120"/>
      <c r="V52" s="120"/>
      <c r="HZ52" s="15"/>
      <c r="IA52" s="15"/>
      <c r="IB52" s="15"/>
    </row>
    <row r="53" spans="1:237" x14ac:dyDescent="0.2">
      <c r="A53" s="777"/>
      <c r="B53" s="934"/>
      <c r="C53" s="380"/>
      <c r="D53" s="93"/>
      <c r="E53" s="93"/>
      <c r="F53" s="93"/>
      <c r="G53" s="93"/>
      <c r="H53" s="120"/>
      <c r="I53" s="120"/>
      <c r="J53" s="27"/>
      <c r="K53" s="27"/>
      <c r="L53" s="27"/>
      <c r="M53" s="27"/>
      <c r="N53" s="27"/>
      <c r="O53" s="27"/>
      <c r="P53" s="27"/>
      <c r="Q53" s="27"/>
      <c r="R53" s="27"/>
      <c r="S53" s="28"/>
      <c r="T53" s="27"/>
      <c r="U53" s="120"/>
      <c r="V53" s="120"/>
      <c r="HZ53" s="15"/>
      <c r="IA53" s="15"/>
      <c r="IB53" s="15"/>
    </row>
    <row r="54" spans="1:237" x14ac:dyDescent="0.2">
      <c r="A54" s="777"/>
      <c r="B54" s="6" t="s">
        <v>243</v>
      </c>
      <c r="C54" s="273" t="s">
        <v>331</v>
      </c>
      <c r="D54" s="93"/>
      <c r="E54" s="93"/>
      <c r="F54" s="93"/>
      <c r="G54" s="93"/>
      <c r="H54" s="120"/>
      <c r="I54" s="120"/>
      <c r="J54" s="27"/>
      <c r="K54" s="27"/>
      <c r="L54" s="27"/>
      <c r="M54" s="27"/>
      <c r="N54" s="27"/>
      <c r="O54" s="27"/>
      <c r="P54" s="27"/>
      <c r="Q54" s="27"/>
      <c r="R54" s="27"/>
      <c r="S54" s="28"/>
      <c r="T54" s="27"/>
      <c r="U54" s="120"/>
      <c r="V54" s="120"/>
      <c r="HZ54" s="15"/>
      <c r="IA54" s="15"/>
      <c r="IB54" s="15"/>
    </row>
    <row r="55" spans="1:237" x14ac:dyDescent="0.2">
      <c r="A55" s="777"/>
      <c r="B55" s="553" t="s">
        <v>598</v>
      </c>
      <c r="C55" s="881">
        <f>Sources!C96</f>
        <v>0</v>
      </c>
      <c r="D55" s="93"/>
      <c r="E55" s="93"/>
      <c r="F55" s="93"/>
      <c r="G55" s="93"/>
      <c r="H55" s="120"/>
      <c r="I55" s="120"/>
      <c r="J55" s="27"/>
      <c r="K55" s="27"/>
      <c r="L55" s="27"/>
      <c r="M55" s="27"/>
      <c r="N55" s="27"/>
      <c r="O55" s="27"/>
      <c r="P55" s="27"/>
      <c r="Q55" s="27"/>
      <c r="R55" s="27"/>
      <c r="S55" s="28"/>
      <c r="T55" s="27"/>
      <c r="U55" s="120"/>
      <c r="V55" s="120"/>
      <c r="HZ55" s="15"/>
      <c r="IA55" s="15"/>
      <c r="IB55" s="15"/>
    </row>
    <row r="56" spans="1:237" x14ac:dyDescent="0.2">
      <c r="A56" s="777"/>
      <c r="B56" s="6" t="s">
        <v>746</v>
      </c>
      <c r="C56" s="274"/>
      <c r="D56" s="93"/>
      <c r="E56" s="93"/>
      <c r="F56" s="93"/>
      <c r="G56" s="93"/>
      <c r="H56" s="120"/>
      <c r="I56" s="120"/>
      <c r="J56" s="27"/>
      <c r="K56" s="27"/>
      <c r="L56" s="27"/>
      <c r="M56" s="27"/>
      <c r="N56" s="27"/>
      <c r="O56" s="27"/>
      <c r="P56" s="27"/>
      <c r="Q56" s="27"/>
      <c r="R56" s="27"/>
      <c r="S56" s="28"/>
      <c r="T56" s="27"/>
      <c r="U56" s="120"/>
      <c r="V56" s="120"/>
      <c r="HZ56" s="15"/>
      <c r="IA56" s="15"/>
      <c r="IB56" s="15"/>
    </row>
    <row r="57" spans="1:237" ht="13.5" thickBot="1" x14ac:dyDescent="0.25">
      <c r="B57" s="42"/>
      <c r="C57" s="55"/>
      <c r="D57" s="93"/>
      <c r="E57" s="93"/>
      <c r="F57" s="93"/>
      <c r="G57" s="93"/>
      <c r="H57" s="120"/>
      <c r="I57" s="120"/>
      <c r="J57" s="120"/>
      <c r="K57" s="120"/>
      <c r="L57" s="120"/>
      <c r="M57" s="120"/>
      <c r="N57" s="120"/>
      <c r="O57" s="120"/>
      <c r="P57" s="120"/>
      <c r="Q57" s="120"/>
      <c r="R57" s="120"/>
      <c r="S57" s="120"/>
      <c r="T57" s="120"/>
      <c r="U57" s="120"/>
      <c r="V57" s="120"/>
    </row>
    <row r="58" spans="1:237" ht="13.5" thickBot="1" x14ac:dyDescent="0.25">
      <c r="B58" s="120"/>
      <c r="C58" s="15"/>
      <c r="D58" s="93"/>
      <c r="E58" s="93"/>
      <c r="F58" s="93"/>
      <c r="G58" s="93"/>
      <c r="H58" s="120"/>
      <c r="I58" s="120"/>
      <c r="J58" s="120"/>
      <c r="K58" s="120"/>
      <c r="L58" s="120"/>
      <c r="M58" s="120"/>
      <c r="N58" s="120"/>
      <c r="O58" s="120"/>
      <c r="P58" s="120"/>
      <c r="Q58" s="120"/>
      <c r="R58" s="120"/>
      <c r="S58" s="120"/>
      <c r="T58" s="120"/>
      <c r="U58" s="120"/>
      <c r="V58" s="120"/>
    </row>
    <row r="59" spans="1:237" ht="20.25" x14ac:dyDescent="0.3">
      <c r="A59" s="777"/>
      <c r="B59" s="1182" t="s">
        <v>252</v>
      </c>
      <c r="C59" s="1184"/>
      <c r="D59" s="123"/>
      <c r="E59" s="93"/>
      <c r="F59" s="93"/>
      <c r="G59" s="93"/>
      <c r="H59" s="15"/>
      <c r="I59" s="15"/>
      <c r="J59" s="15"/>
    </row>
    <row r="60" spans="1:237" x14ac:dyDescent="0.2">
      <c r="B60" s="764" t="s">
        <v>747</v>
      </c>
      <c r="C60" s="1420"/>
      <c r="D60" s="123"/>
      <c r="E60" s="93"/>
      <c r="F60" s="93"/>
      <c r="G60" s="93"/>
      <c r="H60" s="15"/>
      <c r="I60" s="15"/>
      <c r="J60" s="15"/>
    </row>
    <row r="61" spans="1:237" ht="13.5" thickBot="1" x14ac:dyDescent="0.25">
      <c r="B61" s="765" t="s">
        <v>254</v>
      </c>
      <c r="C61" s="1416"/>
      <c r="D61" s="123"/>
      <c r="E61" s="93"/>
      <c r="F61" s="93"/>
      <c r="G61" s="93"/>
      <c r="H61" s="11"/>
      <c r="I61" s="11"/>
      <c r="J61" s="11"/>
      <c r="K61" s="123"/>
    </row>
    <row r="62" spans="1:237" ht="13.5" thickBot="1" x14ac:dyDescent="0.25">
      <c r="B62" s="15"/>
      <c r="C62" s="15"/>
      <c r="D62" s="15"/>
      <c r="E62" s="15"/>
      <c r="F62" s="93"/>
      <c r="G62" s="93"/>
      <c r="H62" s="11"/>
      <c r="I62" s="11"/>
      <c r="J62" s="11"/>
      <c r="K62" s="120"/>
      <c r="L62" s="120"/>
    </row>
    <row r="63" spans="1:237" ht="20.25" x14ac:dyDescent="0.3">
      <c r="B63" s="1182" t="s">
        <v>255</v>
      </c>
      <c r="C63" s="1183"/>
      <c r="D63" s="982"/>
      <c r="E63" s="983"/>
      <c r="F63" s="93"/>
      <c r="G63" s="93"/>
      <c r="H63" s="11"/>
      <c r="I63" s="11"/>
      <c r="J63" s="11"/>
    </row>
    <row r="64" spans="1:237" x14ac:dyDescent="0.2">
      <c r="B64" s="6" t="s">
        <v>269</v>
      </c>
      <c r="C64" s="316"/>
      <c r="D64" s="36"/>
      <c r="E64" s="137"/>
      <c r="F64" s="93"/>
      <c r="G64" s="93"/>
      <c r="H64" s="11"/>
      <c r="I64" s="11"/>
      <c r="J64" s="11"/>
    </row>
    <row r="65" spans="1:235" x14ac:dyDescent="0.2">
      <c r="B65" s="6"/>
      <c r="C65" s="141" t="s">
        <v>256</v>
      </c>
      <c r="D65" s="141" t="s">
        <v>256</v>
      </c>
      <c r="E65" s="5" t="s">
        <v>257</v>
      </c>
      <c r="F65" s="93"/>
      <c r="G65" s="93"/>
      <c r="H65" s="11"/>
      <c r="I65" s="11"/>
      <c r="J65" s="11"/>
    </row>
    <row r="66" spans="1:235" x14ac:dyDescent="0.2">
      <c r="B66" s="6" t="s">
        <v>260</v>
      </c>
      <c r="C66" s="176" t="s">
        <v>26</v>
      </c>
      <c r="D66" s="176" t="s">
        <v>261</v>
      </c>
      <c r="E66" s="5" t="s">
        <v>262</v>
      </c>
      <c r="F66" s="93"/>
      <c r="G66" s="93"/>
      <c r="H66" s="11"/>
      <c r="I66" s="11"/>
      <c r="J66" s="11"/>
    </row>
    <row r="67" spans="1:235" x14ac:dyDescent="0.2">
      <c r="A67" s="777"/>
      <c r="B67" s="12" t="s">
        <v>264</v>
      </c>
      <c r="C67" s="280"/>
      <c r="D67" s="280"/>
      <c r="E67" s="273"/>
      <c r="F67" s="93"/>
      <c r="G67" s="93"/>
      <c r="H67" s="11"/>
      <c r="I67" s="11"/>
      <c r="J67" s="11"/>
    </row>
    <row r="68" spans="1:235" x14ac:dyDescent="0.2">
      <c r="A68" s="777"/>
      <c r="B68" s="12" t="s">
        <v>265</v>
      </c>
      <c r="C68" s="276"/>
      <c r="D68" s="276"/>
      <c r="E68" s="266"/>
      <c r="F68" s="93"/>
      <c r="G68" s="93"/>
      <c r="H68" s="11"/>
      <c r="I68" s="11"/>
      <c r="J68" s="11"/>
    </row>
    <row r="69" spans="1:235" x14ac:dyDescent="0.2">
      <c r="A69" s="777"/>
      <c r="B69" s="12" t="s">
        <v>266</v>
      </c>
      <c r="C69" s="276"/>
      <c r="D69" s="276"/>
      <c r="E69" s="266"/>
      <c r="F69" s="93"/>
      <c r="G69" s="93"/>
      <c r="H69" s="11"/>
      <c r="I69" s="11"/>
      <c r="J69" s="11"/>
    </row>
    <row r="70" spans="1:235" ht="13.5" thickBot="1" x14ac:dyDescent="0.25">
      <c r="A70" s="777"/>
      <c r="B70" s="142" t="s">
        <v>267</v>
      </c>
      <c r="C70" s="286" t="s">
        <v>566</v>
      </c>
      <c r="D70" s="286" t="s">
        <v>566</v>
      </c>
      <c r="E70" s="287" t="s">
        <v>566</v>
      </c>
      <c r="F70" s="93"/>
      <c r="G70" s="93"/>
      <c r="H70" s="11"/>
      <c r="I70" s="11"/>
      <c r="J70" s="11"/>
    </row>
    <row r="71" spans="1:235" s="93" customFormat="1" ht="12.75" customHeight="1" x14ac:dyDescent="0.2">
      <c r="A71" s="777"/>
      <c r="D71" s="778"/>
      <c r="E71" s="778"/>
      <c r="H71" s="778"/>
      <c r="I71" s="778"/>
      <c r="J71" s="779"/>
      <c r="K71" s="778"/>
      <c r="M71" s="777"/>
    </row>
    <row r="72" spans="1:235" ht="0.75" customHeight="1" thickBot="1" x14ac:dyDescent="0.25">
      <c r="B72" s="15"/>
      <c r="C72" s="15"/>
      <c r="D72" s="15"/>
      <c r="E72" s="93"/>
      <c r="F72" s="93"/>
      <c r="G72" s="93"/>
      <c r="H72" s="11"/>
      <c r="I72" s="11"/>
      <c r="J72" s="11"/>
      <c r="K72" s="11"/>
      <c r="L72" s="11"/>
      <c r="M72" s="11"/>
    </row>
    <row r="73" spans="1:235" ht="20.25" x14ac:dyDescent="0.3">
      <c r="B73" s="1182" t="s">
        <v>270</v>
      </c>
      <c r="C73" s="1183"/>
      <c r="D73" s="567"/>
      <c r="E73" s="93"/>
      <c r="F73" s="93"/>
      <c r="G73" s="93"/>
      <c r="H73" s="11"/>
      <c r="I73" s="11"/>
      <c r="J73" s="11"/>
      <c r="K73" s="11"/>
      <c r="L73" s="11"/>
      <c r="M73" s="11"/>
    </row>
    <row r="74" spans="1:235" ht="15.75" customHeight="1" x14ac:dyDescent="0.3">
      <c r="B74" s="178" t="s">
        <v>296</v>
      </c>
      <c r="C74" s="1417"/>
      <c r="D74" s="179"/>
      <c r="E74" s="93"/>
      <c r="F74" s="93"/>
      <c r="G74" s="93"/>
      <c r="H74" s="11"/>
      <c r="I74" s="11"/>
      <c r="J74" s="11"/>
      <c r="K74" s="11"/>
      <c r="L74" s="11"/>
      <c r="M74" s="11"/>
    </row>
    <row r="75" spans="1:235" ht="15.75" customHeight="1" x14ac:dyDescent="0.3">
      <c r="B75" s="178" t="s">
        <v>297</v>
      </c>
      <c r="C75" s="280"/>
      <c r="D75" s="179"/>
      <c r="E75" s="93"/>
      <c r="F75" s="93"/>
      <c r="G75" s="93"/>
      <c r="H75" s="11"/>
      <c r="I75" s="11"/>
      <c r="J75" s="11"/>
      <c r="K75" s="11"/>
      <c r="L75" s="11"/>
      <c r="M75" s="11"/>
    </row>
    <row r="76" spans="1:235" ht="15.75" customHeight="1" x14ac:dyDescent="0.3">
      <c r="B76" s="178" t="s">
        <v>486</v>
      </c>
      <c r="C76" s="280"/>
      <c r="D76" s="179"/>
      <c r="E76" s="93"/>
      <c r="F76" s="93"/>
      <c r="G76" s="93"/>
      <c r="H76" s="11"/>
      <c r="I76" s="11"/>
      <c r="J76" s="11"/>
      <c r="K76" s="11"/>
      <c r="L76" s="11"/>
      <c r="M76" s="11"/>
    </row>
    <row r="77" spans="1:235" x14ac:dyDescent="0.2">
      <c r="B77" s="152" t="s">
        <v>271</v>
      </c>
      <c r="C77" s="153" t="s">
        <v>272</v>
      </c>
      <c r="D77" s="154" t="s">
        <v>433</v>
      </c>
      <c r="E77" s="93"/>
      <c r="F77" s="93"/>
      <c r="G77" s="93"/>
      <c r="H77" s="11"/>
      <c r="I77" s="11"/>
      <c r="J77" s="11"/>
      <c r="K77" s="11"/>
      <c r="L77" s="11"/>
      <c r="M77" s="11"/>
      <c r="HZ77" s="15"/>
      <c r="IA77" s="15"/>
    </row>
    <row r="78" spans="1:235" x14ac:dyDescent="0.2">
      <c r="B78" s="12" t="str">
        <f>IF(Defaults!B164="User Defined","",Defaults!B164)</f>
        <v>Dry Water Quantity Pond</v>
      </c>
      <c r="C78" s="280"/>
      <c r="D78" s="288"/>
      <c r="E78" s="93"/>
      <c r="F78" s="93"/>
      <c r="G78" s="93"/>
      <c r="H78" s="11"/>
      <c r="I78" s="11"/>
      <c r="J78" s="11"/>
      <c r="K78" s="11"/>
      <c r="L78" s="11"/>
      <c r="M78" s="11"/>
      <c r="HZ78" s="15"/>
      <c r="IA78" s="15"/>
    </row>
    <row r="79" spans="1:235" x14ac:dyDescent="0.2">
      <c r="A79" s="777"/>
      <c r="B79" s="12" t="str">
        <f>IF(Defaults!B165="User Defined","",Defaults!B165)</f>
        <v>Dry Extended Detention Pond</v>
      </c>
      <c r="C79" s="276"/>
      <c r="D79" s="288"/>
      <c r="E79" s="93"/>
      <c r="F79" s="93"/>
      <c r="G79" s="93"/>
      <c r="H79" s="11"/>
      <c r="I79" s="11"/>
      <c r="J79" s="11"/>
      <c r="K79" s="11"/>
      <c r="L79" s="11"/>
      <c r="M79" s="11"/>
      <c r="HZ79" s="15"/>
      <c r="IA79" s="15"/>
    </row>
    <row r="80" spans="1:235" x14ac:dyDescent="0.2">
      <c r="A80" s="777"/>
      <c r="B80" s="12" t="str">
        <f>IF(Defaults!B166="User Defined","",Defaults!B166)</f>
        <v>Wet Pond</v>
      </c>
      <c r="C80" s="280"/>
      <c r="D80" s="288"/>
      <c r="E80" s="93"/>
      <c r="F80" s="93"/>
      <c r="G80" s="93"/>
      <c r="H80" s="11"/>
      <c r="I80" s="11"/>
      <c r="J80" s="11"/>
      <c r="K80" s="11"/>
      <c r="L80" s="11"/>
      <c r="M80" s="11"/>
      <c r="HZ80" s="15"/>
      <c r="IA80" s="15"/>
    </row>
    <row r="81" spans="1:235" x14ac:dyDescent="0.2">
      <c r="A81" s="777"/>
      <c r="B81" s="12" t="str">
        <f>IF(Defaults!B167="User Defined","",Defaults!B167)</f>
        <v>Wetland</v>
      </c>
      <c r="C81" s="276"/>
      <c r="D81" s="288"/>
      <c r="E81" s="93"/>
      <c r="F81" s="93"/>
      <c r="G81" s="93"/>
      <c r="H81" s="11"/>
      <c r="I81" s="11"/>
      <c r="J81" s="11"/>
      <c r="K81" s="11"/>
      <c r="L81" s="11"/>
      <c r="M81" s="11"/>
      <c r="HZ81" s="15"/>
      <c r="IA81" s="15"/>
    </row>
    <row r="82" spans="1:235" x14ac:dyDescent="0.2">
      <c r="A82" s="777"/>
      <c r="B82" s="12" t="str">
        <f>IF(Defaults!B168="User Defined","",Defaults!B168)</f>
        <v>Filters</v>
      </c>
      <c r="C82" s="276"/>
      <c r="D82" s="288"/>
      <c r="E82" s="93"/>
      <c r="F82" s="93"/>
      <c r="G82" s="93"/>
      <c r="H82" s="11"/>
      <c r="I82" s="11"/>
      <c r="J82" s="11"/>
      <c r="K82" s="11"/>
      <c r="L82" s="11"/>
      <c r="M82" s="11"/>
      <c r="HZ82" s="15"/>
      <c r="IA82" s="15"/>
    </row>
    <row r="83" spans="1:235" x14ac:dyDescent="0.2">
      <c r="B83" s="12" t="str">
        <f>IF(Defaults!B169="User Defined","",Defaults!B169)</f>
        <v>Green Roof</v>
      </c>
      <c r="C83" s="276"/>
      <c r="D83" s="288"/>
      <c r="E83" s="93"/>
      <c r="F83" s="93"/>
      <c r="G83" s="93"/>
      <c r="H83" s="11"/>
      <c r="I83" s="11"/>
      <c r="J83" s="11"/>
      <c r="K83" s="11"/>
      <c r="L83" s="11"/>
      <c r="M83" s="11"/>
      <c r="HZ83" s="15"/>
      <c r="IA83" s="15"/>
    </row>
    <row r="84" spans="1:235" x14ac:dyDescent="0.2">
      <c r="A84" s="777"/>
      <c r="B84" s="12" t="str">
        <f>IF(Defaults!B170="User Defined","",Defaults!B170)</f>
        <v>Rooftop Disconnection</v>
      </c>
      <c r="C84" s="276"/>
      <c r="D84" s="288"/>
      <c r="E84" s="93"/>
      <c r="F84" s="93"/>
      <c r="G84" s="93"/>
      <c r="H84" s="11"/>
      <c r="I84" s="11"/>
      <c r="J84" s="11"/>
      <c r="K84" s="11"/>
      <c r="L84" s="11"/>
      <c r="M84" s="11"/>
      <c r="HZ84" s="15"/>
      <c r="IA84" s="15"/>
    </row>
    <row r="85" spans="1:235" x14ac:dyDescent="0.2">
      <c r="A85" s="777"/>
      <c r="B85" s="12" t="str">
        <f>IF(Defaults!B171="User Defined","",Defaults!B171)</f>
        <v>Permeable Pavement</v>
      </c>
      <c r="C85" s="276"/>
      <c r="D85" s="288"/>
      <c r="E85" s="93"/>
      <c r="F85" s="93"/>
      <c r="G85" s="93"/>
      <c r="H85" s="11"/>
      <c r="I85" s="11"/>
      <c r="J85" s="11"/>
      <c r="K85" s="11"/>
      <c r="L85" s="11"/>
      <c r="M85" s="11"/>
      <c r="HZ85" s="15"/>
      <c r="IA85" s="15"/>
    </row>
    <row r="86" spans="1:235" x14ac:dyDescent="0.2">
      <c r="A86" s="777"/>
      <c r="B86" s="12" t="str">
        <f>IF(Defaults!B172="User Defined","",Defaults!B172)</f>
        <v>Grass (open) Channel</v>
      </c>
      <c r="C86" s="276"/>
      <c r="D86" s="288"/>
      <c r="E86" s="93"/>
      <c r="F86" s="93"/>
      <c r="G86" s="93"/>
      <c r="H86" s="11"/>
      <c r="I86" s="11"/>
      <c r="J86" s="11"/>
      <c r="K86" s="11"/>
      <c r="L86" s="11"/>
      <c r="M86" s="11"/>
      <c r="HZ86" s="15"/>
      <c r="IA86" s="15"/>
    </row>
    <row r="87" spans="1:235" x14ac:dyDescent="0.2">
      <c r="A87" s="777"/>
      <c r="B87" s="12" t="str">
        <f>IF(Defaults!B173="User Defined","",Defaults!B173)</f>
        <v>Dry Swale (bioswale, WQ swale)</v>
      </c>
      <c r="C87" s="276"/>
      <c r="D87" s="288"/>
      <c r="E87" s="93"/>
      <c r="F87" s="93"/>
      <c r="G87" s="93"/>
      <c r="H87" s="11"/>
      <c r="I87" s="11"/>
      <c r="J87" s="11"/>
      <c r="K87" s="11"/>
      <c r="L87" s="11"/>
      <c r="M87" s="11"/>
      <c r="HZ87" s="15"/>
      <c r="IA87" s="15"/>
    </row>
    <row r="88" spans="1:235" x14ac:dyDescent="0.2">
      <c r="A88" s="777"/>
      <c r="B88" s="12" t="str">
        <f>IF(Defaults!B174="User Defined","",Defaults!B174)</f>
        <v>Wet Swale</v>
      </c>
      <c r="C88" s="276"/>
      <c r="D88" s="288"/>
      <c r="E88" s="93"/>
      <c r="F88" s="93"/>
      <c r="G88" s="93"/>
      <c r="H88" s="11"/>
      <c r="I88" s="11"/>
      <c r="J88" s="11"/>
      <c r="K88" s="11"/>
      <c r="L88" s="11"/>
      <c r="M88" s="11"/>
      <c r="HZ88" s="15"/>
      <c r="IA88" s="15"/>
    </row>
    <row r="89" spans="1:235" x14ac:dyDescent="0.2">
      <c r="A89" s="777"/>
      <c r="B89" s="12" t="str">
        <f>IF(Defaults!B175="User Defined","",Defaults!B175)</f>
        <v>Raintanks and Cisterns</v>
      </c>
      <c r="C89" s="276"/>
      <c r="D89" s="288"/>
      <c r="E89" s="93"/>
      <c r="F89" s="93"/>
      <c r="G89" s="93"/>
      <c r="H89" s="11"/>
      <c r="I89" s="11"/>
      <c r="J89" s="11"/>
      <c r="K89" s="11"/>
      <c r="L89" s="11"/>
      <c r="M89" s="11"/>
      <c r="HZ89" s="15"/>
      <c r="IA89" s="15"/>
    </row>
    <row r="90" spans="1:235" x14ac:dyDescent="0.2">
      <c r="A90" s="777"/>
      <c r="B90" s="12" t="str">
        <f>IF(Defaults!B176="User Defined","",Defaults!B176)</f>
        <v>Soil Amendments</v>
      </c>
      <c r="C90" s="276"/>
      <c r="D90" s="288"/>
      <c r="E90" s="93"/>
      <c r="F90" s="93"/>
      <c r="G90" s="93"/>
      <c r="H90" s="11"/>
      <c r="I90" s="11"/>
      <c r="J90" s="11"/>
      <c r="K90" s="11"/>
      <c r="L90" s="11"/>
      <c r="M90" s="11"/>
      <c r="HZ90" s="15"/>
      <c r="IA90" s="15"/>
    </row>
    <row r="91" spans="1:235" x14ac:dyDescent="0.2">
      <c r="A91" s="777"/>
      <c r="B91" s="12" t="str">
        <f>IF(Defaults!B177="User Defined","",Defaults!B177)</f>
        <v>Sheetflow to Open Space (excluding riparian buffers)</v>
      </c>
      <c r="C91" s="276"/>
      <c r="D91" s="288"/>
      <c r="E91" s="93"/>
      <c r="F91" s="93"/>
      <c r="G91" s="93"/>
      <c r="H91" s="11"/>
      <c r="I91" s="11"/>
      <c r="J91" s="11"/>
      <c r="K91" s="11"/>
      <c r="L91" s="11"/>
      <c r="M91" s="11"/>
      <c r="HZ91" s="15"/>
      <c r="IA91" s="15"/>
    </row>
    <row r="92" spans="1:235" x14ac:dyDescent="0.2">
      <c r="A92" s="777"/>
      <c r="B92" s="12" t="str">
        <f>IF(Defaults!B178="User Defined","",Defaults!B178)</f>
        <v>Grassed Filter Strips</v>
      </c>
      <c r="C92" s="276"/>
      <c r="D92" s="288"/>
      <c r="E92" s="93"/>
      <c r="F92" s="93"/>
      <c r="G92" s="93"/>
      <c r="H92" s="11"/>
      <c r="I92" s="11"/>
      <c r="J92" s="11"/>
      <c r="K92" s="11"/>
      <c r="L92" s="11"/>
      <c r="M92" s="11"/>
      <c r="HZ92" s="15"/>
      <c r="IA92" s="15"/>
    </row>
    <row r="93" spans="1:235" x14ac:dyDescent="0.2">
      <c r="A93" s="777"/>
      <c r="B93" s="12" t="str">
        <f>IF(Defaults!B179="User Defined","",Defaults!B179)</f>
        <v>Bioretention</v>
      </c>
      <c r="C93" s="276"/>
      <c r="D93" s="288"/>
      <c r="E93" s="93"/>
      <c r="F93" s="93"/>
      <c r="G93" s="93"/>
      <c r="H93" s="11"/>
      <c r="I93" s="11"/>
      <c r="J93" s="11"/>
      <c r="K93" s="11"/>
      <c r="L93" s="11"/>
      <c r="M93" s="11"/>
      <c r="HZ93" s="15"/>
      <c r="IA93" s="15"/>
    </row>
    <row r="94" spans="1:235" x14ac:dyDescent="0.2">
      <c r="A94" s="777"/>
      <c r="B94" s="12" t="str">
        <f>IF(Defaults!B180="User Defined","",Defaults!B180)</f>
        <v>Infiltration Practices</v>
      </c>
      <c r="C94" s="276"/>
      <c r="D94" s="288"/>
      <c r="E94" s="93"/>
      <c r="F94" s="93"/>
      <c r="G94" s="93"/>
      <c r="H94" s="11"/>
      <c r="I94" s="11"/>
      <c r="J94" s="11"/>
      <c r="K94" s="11"/>
      <c r="L94" s="11"/>
      <c r="M94" s="11"/>
      <c r="HZ94" s="15"/>
      <c r="IA94" s="15"/>
    </row>
    <row r="95" spans="1:235" x14ac:dyDescent="0.2">
      <c r="A95" s="777"/>
      <c r="B95" s="12" t="str">
        <f>IF(Defaults!B181="User Defined","",Defaults!B181)</f>
        <v/>
      </c>
      <c r="C95" s="276"/>
      <c r="D95" s="288"/>
      <c r="E95" s="93"/>
      <c r="F95" s="93"/>
      <c r="G95" s="93"/>
      <c r="H95" s="11"/>
      <c r="I95" s="11"/>
      <c r="J95" s="11"/>
      <c r="K95" s="11"/>
      <c r="L95" s="11"/>
      <c r="M95" s="11"/>
      <c r="HZ95" s="15"/>
      <c r="IA95" s="15"/>
    </row>
    <row r="96" spans="1:235" x14ac:dyDescent="0.2">
      <c r="A96" s="777"/>
      <c r="B96" s="12" t="str">
        <f>IF(Defaults!B182="User Defined","",Defaults!B182)</f>
        <v/>
      </c>
      <c r="C96" s="825"/>
      <c r="D96" s="826"/>
      <c r="E96" s="93"/>
      <c r="F96" s="93"/>
      <c r="G96" s="93"/>
      <c r="H96" s="11"/>
      <c r="I96" s="11"/>
      <c r="J96" s="11"/>
      <c r="K96" s="11"/>
      <c r="L96" s="11"/>
      <c r="M96" s="11"/>
      <c r="HZ96" s="15"/>
      <c r="IA96" s="15"/>
    </row>
    <row r="97" spans="1:256" ht="13.5" thickBot="1" x14ac:dyDescent="0.25">
      <c r="A97" s="777"/>
      <c r="B97" s="42" t="s">
        <v>38</v>
      </c>
      <c r="C97" s="40">
        <f>SUM(C78:C95)</f>
        <v>0</v>
      </c>
      <c r="D97" s="732">
        <f>SUM(D78:D95)</f>
        <v>0</v>
      </c>
      <c r="E97" s="93"/>
      <c r="F97" s="93"/>
      <c r="G97" s="93"/>
      <c r="H97" s="11"/>
      <c r="I97" s="11"/>
      <c r="J97" s="11"/>
      <c r="K97" s="11"/>
      <c r="L97" s="11"/>
      <c r="M97" s="11"/>
      <c r="HZ97" s="15"/>
      <c r="IA97" s="15"/>
    </row>
    <row r="98" spans="1:256" s="93" customFormat="1" x14ac:dyDescent="0.2">
      <c r="A98" s="777"/>
    </row>
    <row r="99" spans="1:256" ht="0.75" customHeight="1" thickBot="1" x14ac:dyDescent="0.25">
      <c r="A99" s="777"/>
      <c r="B99" s="120"/>
      <c r="C99" s="15"/>
      <c r="D99" s="15"/>
      <c r="E99" s="30"/>
      <c r="F99" s="30"/>
      <c r="G99" s="30"/>
      <c r="H99" s="29"/>
      <c r="I99" s="15"/>
      <c r="J99" s="15"/>
    </row>
    <row r="100" spans="1:256" ht="20.25" x14ac:dyDescent="0.3">
      <c r="A100" s="777"/>
      <c r="B100" s="1182" t="s">
        <v>298</v>
      </c>
      <c r="C100" s="1183"/>
      <c r="D100" s="982"/>
      <c r="E100" s="982"/>
      <c r="F100" s="983"/>
      <c r="G100" s="123"/>
      <c r="H100" s="123"/>
      <c r="I100" s="15"/>
      <c r="J100" s="15"/>
    </row>
    <row r="101" spans="1:256" x14ac:dyDescent="0.2">
      <c r="A101" s="777"/>
      <c r="B101" s="934" t="s">
        <v>303</v>
      </c>
      <c r="C101" s="984"/>
      <c r="D101" s="985"/>
      <c r="E101" s="985"/>
      <c r="F101" s="986"/>
      <c r="G101" s="120"/>
      <c r="H101" s="15"/>
      <c r="I101" s="15"/>
      <c r="J101" s="15"/>
    </row>
    <row r="102" spans="1:256" x14ac:dyDescent="0.2">
      <c r="A102" s="777"/>
      <c r="B102" s="934"/>
      <c r="C102" s="17" t="s">
        <v>490</v>
      </c>
      <c r="D102" s="17" t="s">
        <v>491</v>
      </c>
      <c r="E102" s="17" t="s">
        <v>492</v>
      </c>
      <c r="F102" s="150" t="s">
        <v>493</v>
      </c>
      <c r="G102" s="120"/>
      <c r="H102" s="15"/>
      <c r="I102" s="15"/>
      <c r="J102" s="15"/>
    </row>
    <row r="103" spans="1:256" ht="14.25" customHeight="1" x14ac:dyDescent="0.2">
      <c r="A103" s="777"/>
      <c r="B103" s="934" t="s">
        <v>299</v>
      </c>
      <c r="C103" s="984"/>
      <c r="D103" s="984"/>
      <c r="E103" s="984"/>
      <c r="F103" s="295"/>
      <c r="G103" s="120"/>
      <c r="H103" s="15"/>
      <c r="I103" s="15"/>
      <c r="J103" s="15"/>
    </row>
    <row r="104" spans="1:256" ht="13.5" thickBot="1" x14ac:dyDescent="0.25">
      <c r="A104" s="777"/>
      <c r="B104" s="935" t="s">
        <v>300</v>
      </c>
      <c r="C104" s="289"/>
      <c r="D104" s="289"/>
      <c r="E104" s="289"/>
      <c r="F104" s="290"/>
      <c r="G104" s="120"/>
      <c r="H104" s="15"/>
      <c r="I104" s="15"/>
      <c r="J104" s="15"/>
    </row>
    <row r="105" spans="1:256" ht="16.5" customHeight="1" thickBot="1" x14ac:dyDescent="0.35">
      <c r="B105" s="123"/>
      <c r="C105" s="31"/>
      <c r="D105" s="31"/>
      <c r="E105" s="31"/>
      <c r="F105" s="123"/>
      <c r="G105" s="123"/>
      <c r="H105" s="123"/>
      <c r="I105" s="123"/>
      <c r="J105" s="15"/>
    </row>
    <row r="106" spans="1:256" ht="20.25" x14ac:dyDescent="0.3">
      <c r="B106" s="1182" t="s">
        <v>304</v>
      </c>
      <c r="C106" s="1184"/>
      <c r="D106" s="123"/>
      <c r="E106" s="123"/>
      <c r="F106" s="123"/>
      <c r="G106" s="15"/>
      <c r="H106" s="15"/>
      <c r="I106" s="15"/>
      <c r="J106" s="15"/>
    </row>
    <row r="107" spans="1:256" s="15" customFormat="1" x14ac:dyDescent="0.2">
      <c r="A107" s="93"/>
      <c r="B107" s="6" t="s">
        <v>307</v>
      </c>
      <c r="C107" s="273"/>
      <c r="D107" s="123"/>
      <c r="E107" s="123"/>
      <c r="F107" s="123"/>
      <c r="HZ107" s="4"/>
      <c r="IA107" s="4"/>
      <c r="IB107" s="4"/>
      <c r="IC107" s="4"/>
      <c r="ID107" s="4"/>
      <c r="IE107" s="4"/>
      <c r="IF107" s="4"/>
      <c r="IG107" s="4"/>
      <c r="IH107" s="4"/>
      <c r="II107" s="4"/>
      <c r="IJ107" s="4"/>
      <c r="IK107" s="4"/>
      <c r="IL107" s="4"/>
      <c r="IM107" s="4"/>
      <c r="IN107" s="4"/>
      <c r="IO107" s="4"/>
      <c r="IP107" s="4"/>
      <c r="IQ107" s="4"/>
      <c r="IR107" s="4"/>
      <c r="IS107" s="4"/>
      <c r="IT107" s="4"/>
      <c r="IU107" s="4"/>
      <c r="IV107" s="4"/>
    </row>
    <row r="108" spans="1:256" x14ac:dyDescent="0.2">
      <c r="B108" s="6"/>
      <c r="C108" s="5" t="s">
        <v>565</v>
      </c>
      <c r="D108" s="123"/>
      <c r="E108" s="123"/>
      <c r="F108" s="123"/>
      <c r="G108" s="15"/>
      <c r="H108" s="15"/>
      <c r="I108" s="15"/>
      <c r="J108" s="15"/>
    </row>
    <row r="109" spans="1:256" x14ac:dyDescent="0.2">
      <c r="B109" s="6" t="s">
        <v>305</v>
      </c>
      <c r="C109" s="273"/>
      <c r="D109" s="123"/>
      <c r="E109" s="123"/>
      <c r="F109" s="123"/>
      <c r="G109" s="15"/>
      <c r="H109" s="15"/>
      <c r="I109" s="15"/>
      <c r="J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row>
    <row r="110" spans="1:256" s="15" customFormat="1" ht="13.5" thickBot="1" x14ac:dyDescent="0.25">
      <c r="A110" s="93"/>
      <c r="B110" s="42" t="s">
        <v>306</v>
      </c>
      <c r="C110" s="291"/>
      <c r="D110" s="123"/>
      <c r="E110" s="123"/>
      <c r="F110" s="123"/>
      <c r="HZ110" s="4"/>
      <c r="IA110" s="4"/>
      <c r="IB110" s="4"/>
      <c r="IC110" s="4"/>
      <c r="ID110" s="4"/>
      <c r="IE110" s="4"/>
      <c r="IF110" s="4"/>
      <c r="IG110" s="4"/>
      <c r="IH110" s="4"/>
      <c r="II110" s="4"/>
      <c r="IJ110" s="4"/>
      <c r="IK110" s="4"/>
      <c r="IL110" s="4"/>
      <c r="IM110" s="4"/>
      <c r="IN110" s="4"/>
      <c r="IO110" s="4"/>
      <c r="IP110" s="4"/>
      <c r="IQ110" s="4"/>
      <c r="IR110" s="4"/>
      <c r="IS110" s="4"/>
      <c r="IT110" s="4"/>
      <c r="IU110" s="4"/>
      <c r="IV110" s="4"/>
    </row>
    <row r="111" spans="1:256" s="15" customFormat="1" ht="13.5" thickBot="1" x14ac:dyDescent="0.25">
      <c r="A111" s="93"/>
      <c r="B111" s="123"/>
      <c r="C111" s="123"/>
      <c r="D111" s="123"/>
      <c r="E111" s="123"/>
      <c r="F111" s="123"/>
      <c r="HZ111" s="4"/>
      <c r="IA111" s="4"/>
      <c r="IB111" s="4"/>
      <c r="IC111" s="4"/>
      <c r="ID111" s="4"/>
      <c r="IE111" s="4"/>
      <c r="IF111" s="4"/>
      <c r="IG111" s="4"/>
      <c r="IH111" s="4"/>
      <c r="II111" s="4"/>
      <c r="IJ111" s="4"/>
      <c r="IK111" s="4"/>
      <c r="IL111" s="4"/>
      <c r="IM111" s="4"/>
      <c r="IN111" s="4"/>
      <c r="IO111" s="4"/>
      <c r="IP111" s="4"/>
      <c r="IQ111" s="4"/>
      <c r="IR111" s="4"/>
      <c r="IS111" s="4"/>
      <c r="IT111" s="4"/>
      <c r="IU111" s="4"/>
      <c r="IV111" s="4"/>
    </row>
    <row r="112" spans="1:256" ht="20.25" x14ac:dyDescent="0.3">
      <c r="B112" s="1182" t="s">
        <v>308</v>
      </c>
      <c r="C112" s="1184"/>
      <c r="D112" s="15"/>
      <c r="E112" s="15"/>
      <c r="F112" s="15"/>
      <c r="G112" s="15"/>
      <c r="H112" s="15"/>
      <c r="I112" s="15"/>
      <c r="J112" s="15"/>
    </row>
    <row r="113" spans="1:256" s="15" customFormat="1" ht="13.5" customHeight="1" x14ac:dyDescent="0.2">
      <c r="A113" s="93"/>
      <c r="B113" s="538" t="s">
        <v>310</v>
      </c>
      <c r="C113" s="439">
        <f>Sources!C165</f>
        <v>0</v>
      </c>
      <c r="HZ113" s="4"/>
      <c r="IA113" s="4"/>
      <c r="IB113" s="4"/>
      <c r="IC113" s="4"/>
      <c r="ID113" s="4"/>
      <c r="IE113" s="4"/>
      <c r="IF113" s="4"/>
      <c r="IG113" s="4"/>
      <c r="IH113" s="4"/>
      <c r="II113" s="4"/>
      <c r="IJ113" s="4"/>
      <c r="IK113" s="4"/>
      <c r="IL113" s="4"/>
      <c r="IM113" s="4"/>
      <c r="IN113" s="4"/>
      <c r="IO113" s="4"/>
      <c r="IP113" s="4"/>
      <c r="IQ113" s="4"/>
      <c r="IR113" s="4"/>
      <c r="IS113" s="4"/>
      <c r="IT113" s="4"/>
      <c r="IU113" s="4"/>
      <c r="IV113" s="4"/>
    </row>
    <row r="114" spans="1:256" s="15" customFormat="1" ht="13.5" customHeight="1" x14ac:dyDescent="0.2">
      <c r="A114" s="93"/>
      <c r="B114" s="538" t="s">
        <v>309</v>
      </c>
      <c r="C114" s="540"/>
      <c r="HZ114" s="4"/>
      <c r="IA114" s="4"/>
      <c r="IB114" s="4"/>
      <c r="IC114" s="4"/>
      <c r="ID114" s="4"/>
      <c r="IE114" s="4"/>
      <c r="IF114" s="4"/>
      <c r="IG114" s="4"/>
      <c r="IH114" s="4"/>
      <c r="II114" s="4"/>
      <c r="IJ114" s="4"/>
      <c r="IK114" s="4"/>
      <c r="IL114" s="4"/>
      <c r="IM114" s="4"/>
      <c r="IN114" s="4"/>
      <c r="IO114" s="4"/>
      <c r="IP114" s="4"/>
      <c r="IQ114" s="4"/>
      <c r="IR114" s="4"/>
      <c r="IS114" s="4"/>
      <c r="IT114" s="4"/>
      <c r="IU114" s="4"/>
      <c r="IV114" s="4"/>
    </row>
    <row r="115" spans="1:256" s="15" customFormat="1" ht="13.5" customHeight="1" x14ac:dyDescent="0.2">
      <c r="A115" s="93"/>
      <c r="B115" s="538" t="s">
        <v>311</v>
      </c>
      <c r="C115" s="540"/>
      <c r="HZ115" s="4"/>
      <c r="IA115" s="4"/>
      <c r="IB115" s="4"/>
      <c r="IC115" s="4"/>
      <c r="ID115" s="4"/>
      <c r="IE115" s="4"/>
      <c r="IF115" s="4"/>
      <c r="IG115" s="4"/>
      <c r="IH115" s="4"/>
      <c r="II115" s="4"/>
      <c r="IJ115" s="4"/>
      <c r="IK115" s="4"/>
      <c r="IL115" s="4"/>
      <c r="IM115" s="4"/>
      <c r="IN115" s="4"/>
      <c r="IO115" s="4"/>
      <c r="IP115" s="4"/>
      <c r="IQ115" s="4"/>
      <c r="IR115" s="4"/>
      <c r="IS115" s="4"/>
      <c r="IT115" s="4"/>
      <c r="IU115" s="4"/>
      <c r="IV115" s="4"/>
    </row>
    <row r="116" spans="1:256" ht="13.5" customHeight="1" thickBot="1" x14ac:dyDescent="0.25">
      <c r="B116" s="554" t="s">
        <v>599</v>
      </c>
      <c r="C116" s="278"/>
      <c r="D116" s="15"/>
      <c r="E116" s="15"/>
      <c r="F116" s="15"/>
      <c r="G116" s="15"/>
      <c r="H116" s="15"/>
      <c r="I116" s="15"/>
      <c r="J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row>
    <row r="117" spans="1:256" ht="15.75" customHeight="1" x14ac:dyDescent="0.2">
      <c r="B117" s="123"/>
      <c r="C117" s="123"/>
      <c r="D117" s="15"/>
      <c r="E117" s="15"/>
      <c r="F117" s="15"/>
      <c r="G117" s="15"/>
      <c r="H117" s="15"/>
      <c r="I117" s="15"/>
      <c r="J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row>
    <row r="118" spans="1:256" x14ac:dyDescent="0.2">
      <c r="B118" s="93"/>
      <c r="C118" s="93"/>
      <c r="D118" s="93"/>
      <c r="E118" s="93"/>
      <c r="F118" s="93"/>
      <c r="H118" s="120"/>
      <c r="I118" s="15"/>
      <c r="J118" s="15"/>
    </row>
    <row r="119" spans="1:256" x14ac:dyDescent="0.2">
      <c r="B119" s="93"/>
      <c r="C119" s="93"/>
      <c r="D119" s="93"/>
      <c r="E119" s="93"/>
      <c r="F119" s="93"/>
      <c r="G119" s="93"/>
      <c r="H119" s="120"/>
      <c r="I119" s="15"/>
      <c r="J119" s="15"/>
    </row>
    <row r="120" spans="1:256" x14ac:dyDescent="0.2">
      <c r="B120" s="93"/>
      <c r="C120" s="93"/>
      <c r="D120" s="93"/>
      <c r="E120" s="93"/>
      <c r="F120" s="93"/>
      <c r="G120" s="93"/>
      <c r="H120" s="120"/>
      <c r="I120" s="15"/>
      <c r="J120" s="15"/>
    </row>
    <row r="121" spans="1:256" x14ac:dyDescent="0.2">
      <c r="B121" s="93"/>
      <c r="C121" s="93"/>
      <c r="D121" s="93"/>
      <c r="E121" s="93"/>
      <c r="F121" s="93"/>
      <c r="G121" s="93"/>
      <c r="H121" s="120"/>
      <c r="I121" s="15"/>
      <c r="J121" s="15"/>
    </row>
    <row r="122" spans="1:256" x14ac:dyDescent="0.2">
      <c r="B122" s="93"/>
      <c r="C122" s="93"/>
      <c r="D122" s="93"/>
      <c r="E122" s="93"/>
      <c r="F122" s="93"/>
      <c r="G122" s="93"/>
      <c r="H122" s="120"/>
      <c r="I122" s="15"/>
      <c r="J122" s="15"/>
    </row>
    <row r="123" spans="1:256" x14ac:dyDescent="0.2">
      <c r="B123" s="93"/>
      <c r="C123" s="93"/>
      <c r="D123" s="93"/>
      <c r="E123" s="93"/>
      <c r="F123" s="93"/>
      <c r="G123" s="93"/>
      <c r="H123" s="120"/>
      <c r="I123" s="15"/>
      <c r="J123" s="15"/>
    </row>
    <row r="124" spans="1:256" x14ac:dyDescent="0.2">
      <c r="B124" s="93"/>
      <c r="C124" s="93"/>
      <c r="D124" s="93"/>
      <c r="E124" s="93"/>
      <c r="F124" s="93"/>
      <c r="G124" s="93"/>
      <c r="H124" s="120"/>
      <c r="I124" s="15"/>
      <c r="J124" s="15"/>
    </row>
    <row r="125" spans="1:256" x14ac:dyDescent="0.2">
      <c r="B125" s="93"/>
      <c r="C125" s="93"/>
      <c r="D125" s="93"/>
      <c r="E125" s="93"/>
      <c r="F125" s="93"/>
      <c r="G125" s="93"/>
      <c r="H125" s="120"/>
      <c r="I125" s="15"/>
      <c r="J125" s="15"/>
    </row>
    <row r="126" spans="1:256" x14ac:dyDescent="0.2">
      <c r="B126" s="93"/>
      <c r="C126" s="93"/>
      <c r="D126" s="93"/>
      <c r="E126" s="93"/>
      <c r="F126" s="93"/>
      <c r="G126" s="93"/>
      <c r="H126" s="120"/>
      <c r="I126" s="15"/>
      <c r="J126" s="15"/>
    </row>
    <row r="127" spans="1:256" x14ac:dyDescent="0.2">
      <c r="B127" s="93"/>
      <c r="C127" s="93"/>
      <c r="D127" s="93"/>
      <c r="E127" s="93"/>
      <c r="F127" s="93"/>
      <c r="G127" s="93"/>
      <c r="H127" s="120"/>
      <c r="I127" s="15"/>
      <c r="J127" s="15"/>
    </row>
    <row r="128" spans="1:256" x14ac:dyDescent="0.2">
      <c r="B128" s="93"/>
      <c r="C128" s="93"/>
      <c r="D128" s="93"/>
      <c r="E128" s="93"/>
      <c r="F128" s="93"/>
      <c r="G128" s="93"/>
      <c r="H128" s="120"/>
      <c r="I128" s="15"/>
      <c r="J128" s="15"/>
    </row>
    <row r="129" spans="1:256" x14ac:dyDescent="0.2">
      <c r="B129" s="93"/>
      <c r="C129" s="93"/>
      <c r="D129" s="93"/>
      <c r="E129" s="93"/>
      <c r="F129" s="93"/>
      <c r="G129" s="93"/>
      <c r="H129" s="120"/>
      <c r="I129" s="15"/>
      <c r="J129" s="15"/>
    </row>
    <row r="130" spans="1:256" x14ac:dyDescent="0.2">
      <c r="B130" s="93"/>
      <c r="C130" s="93"/>
      <c r="D130" s="93"/>
      <c r="E130" s="93"/>
      <c r="F130" s="93"/>
      <c r="G130" s="93"/>
      <c r="H130" s="120"/>
      <c r="I130" s="15"/>
      <c r="J130" s="15"/>
    </row>
    <row r="131" spans="1:256" x14ac:dyDescent="0.2">
      <c r="B131" s="93"/>
      <c r="C131" s="93"/>
      <c r="D131" s="93"/>
      <c r="E131" s="93"/>
      <c r="F131" s="93"/>
      <c r="G131" s="93"/>
      <c r="H131" s="120"/>
      <c r="I131" s="15"/>
      <c r="J131" s="15"/>
    </row>
    <row r="132" spans="1:256" x14ac:dyDescent="0.2">
      <c r="B132" s="93"/>
      <c r="C132" s="93"/>
      <c r="D132" s="93"/>
      <c r="E132" s="93"/>
      <c r="F132" s="93"/>
      <c r="G132" s="93"/>
      <c r="H132" s="120"/>
      <c r="I132" s="15"/>
      <c r="J132" s="15"/>
    </row>
    <row r="133" spans="1:256" s="15" customFormat="1" x14ac:dyDescent="0.2">
      <c r="A133" s="93"/>
      <c r="B133" s="93"/>
      <c r="C133" s="93"/>
      <c r="D133" s="93"/>
      <c r="E133" s="93"/>
      <c r="F133" s="93"/>
      <c r="G133" s="93"/>
      <c r="H133" s="120"/>
    </row>
    <row r="134" spans="1:256" x14ac:dyDescent="0.2">
      <c r="B134" s="93"/>
      <c r="C134" s="93"/>
      <c r="D134" s="93"/>
      <c r="E134" s="93"/>
      <c r="F134" s="93"/>
      <c r="G134" s="93"/>
      <c r="H134" s="120"/>
      <c r="I134" s="15"/>
      <c r="J134" s="15"/>
    </row>
    <row r="135" spans="1:256" x14ac:dyDescent="0.2">
      <c r="B135" s="93"/>
      <c r="C135" s="93"/>
      <c r="D135" s="93"/>
      <c r="E135" s="93"/>
      <c r="F135" s="93"/>
      <c r="G135" s="93"/>
      <c r="H135" s="120"/>
      <c r="I135" s="15"/>
      <c r="J135" s="15"/>
    </row>
    <row r="136" spans="1:256" x14ac:dyDescent="0.2">
      <c r="B136" s="93"/>
      <c r="C136" s="93"/>
      <c r="D136" s="93"/>
      <c r="E136" s="93"/>
      <c r="F136" s="93"/>
      <c r="G136" s="93"/>
      <c r="H136" s="120"/>
      <c r="I136" s="15"/>
      <c r="J136" s="15"/>
    </row>
    <row r="137" spans="1:256" x14ac:dyDescent="0.2">
      <c r="B137" s="93"/>
      <c r="C137" s="93"/>
      <c r="D137" s="93"/>
      <c r="E137" s="93"/>
      <c r="F137" s="93"/>
      <c r="G137" s="93"/>
      <c r="H137" s="15"/>
      <c r="I137" s="15"/>
      <c r="J137" s="15"/>
    </row>
    <row r="138" spans="1:256" x14ac:dyDescent="0.2">
      <c r="B138" s="15"/>
      <c r="C138" s="15"/>
      <c r="D138" s="15"/>
      <c r="E138" s="15"/>
      <c r="F138" s="15"/>
      <c r="G138" s="15"/>
      <c r="H138" s="15"/>
      <c r="I138" s="15"/>
      <c r="J138" s="15"/>
    </row>
    <row r="139" spans="1:256" x14ac:dyDescent="0.2">
      <c r="B139" s="15"/>
      <c r="C139" s="15"/>
      <c r="D139" s="15"/>
      <c r="E139" s="15"/>
      <c r="F139" s="15"/>
      <c r="G139" s="15"/>
      <c r="H139" s="15"/>
      <c r="I139" s="15"/>
      <c r="J139" s="15"/>
    </row>
    <row r="140" spans="1:256" s="15" customFormat="1" x14ac:dyDescent="0.2">
      <c r="A140" s="93"/>
      <c r="HZ140" s="4"/>
      <c r="IA140" s="4"/>
      <c r="IB140" s="4"/>
      <c r="IC140" s="4"/>
      <c r="ID140" s="4"/>
      <c r="IE140" s="4"/>
      <c r="IF140" s="4"/>
      <c r="IG140" s="4"/>
      <c r="IH140" s="4"/>
      <c r="II140" s="4"/>
      <c r="IJ140" s="4"/>
      <c r="IK140" s="4"/>
      <c r="IL140" s="4"/>
      <c r="IM140" s="4"/>
      <c r="IN140" s="4"/>
      <c r="IO140" s="4"/>
      <c r="IP140" s="4"/>
      <c r="IQ140" s="4"/>
      <c r="IR140" s="4"/>
      <c r="IS140" s="4"/>
      <c r="IT140" s="4"/>
      <c r="IU140" s="4"/>
      <c r="IV140" s="4"/>
    </row>
    <row r="141" spans="1:256" s="15" customFormat="1" x14ac:dyDescent="0.2">
      <c r="A141" s="93"/>
      <c r="HZ141" s="4"/>
      <c r="IA141" s="4"/>
      <c r="IB141" s="4"/>
      <c r="IC141" s="4"/>
      <c r="ID141" s="4"/>
      <c r="IE141" s="4"/>
      <c r="IF141" s="4"/>
      <c r="IG141" s="4"/>
      <c r="IH141" s="4"/>
      <c r="II141" s="4"/>
      <c r="IJ141" s="4"/>
      <c r="IK141" s="4"/>
      <c r="IL141" s="4"/>
      <c r="IM141" s="4"/>
      <c r="IN141" s="4"/>
      <c r="IO141" s="4"/>
      <c r="IP141" s="4"/>
      <c r="IQ141" s="4"/>
      <c r="IR141" s="4"/>
      <c r="IS141" s="4"/>
      <c r="IT141" s="4"/>
      <c r="IU141" s="4"/>
      <c r="IV141" s="4"/>
    </row>
    <row r="142" spans="1:256" s="15" customFormat="1" x14ac:dyDescent="0.2">
      <c r="A142" s="93"/>
    </row>
    <row r="143" spans="1:256" s="15" customFormat="1" x14ac:dyDescent="0.2">
      <c r="A143" s="93"/>
    </row>
    <row r="144" spans="1:256" s="15" customFormat="1" x14ac:dyDescent="0.2">
      <c r="A144" s="93"/>
    </row>
    <row r="145" spans="1:4" s="15" customFormat="1" x14ac:dyDescent="0.2">
      <c r="A145" s="93"/>
      <c r="D145" s="32"/>
    </row>
    <row r="146" spans="1:4" s="15" customFormat="1" x14ac:dyDescent="0.2">
      <c r="A146" s="93"/>
      <c r="D146" s="32"/>
    </row>
    <row r="147" spans="1:4" s="15" customFormat="1" x14ac:dyDescent="0.2">
      <c r="A147" s="93"/>
      <c r="D147" s="32"/>
    </row>
    <row r="148" spans="1:4" s="15" customFormat="1" x14ac:dyDescent="0.2">
      <c r="A148" s="93"/>
      <c r="D148" s="32"/>
    </row>
    <row r="149" spans="1:4" s="15" customFormat="1" x14ac:dyDescent="0.2">
      <c r="A149" s="93"/>
      <c r="D149" s="32"/>
    </row>
    <row r="150" spans="1:4" s="15" customFormat="1" x14ac:dyDescent="0.2">
      <c r="A150" s="93"/>
      <c r="D150" s="32"/>
    </row>
    <row r="151" spans="1:4" s="15" customFormat="1" x14ac:dyDescent="0.2">
      <c r="A151" s="93"/>
      <c r="D151" s="32"/>
    </row>
    <row r="152" spans="1:4" s="15" customFormat="1" x14ac:dyDescent="0.2">
      <c r="A152" s="93"/>
    </row>
    <row r="153" spans="1:4" s="15" customFormat="1" x14ac:dyDescent="0.2">
      <c r="A153" s="93"/>
    </row>
    <row r="154" spans="1:4" s="15" customFormat="1" x14ac:dyDescent="0.2">
      <c r="A154" s="93"/>
    </row>
    <row r="155" spans="1:4" s="15" customFormat="1" x14ac:dyDescent="0.2">
      <c r="A155" s="93"/>
    </row>
    <row r="156" spans="1:4" s="15" customFormat="1" x14ac:dyDescent="0.2">
      <c r="A156" s="93"/>
    </row>
    <row r="157" spans="1:4" s="15" customFormat="1" x14ac:dyDescent="0.2">
      <c r="A157" s="93"/>
    </row>
    <row r="158" spans="1:4" s="15" customFormat="1" x14ac:dyDescent="0.2">
      <c r="A158" s="93"/>
    </row>
    <row r="159" spans="1:4" s="15" customFormat="1" x14ac:dyDescent="0.2">
      <c r="A159" s="93"/>
    </row>
    <row r="160" spans="1:4" s="15" customFormat="1" x14ac:dyDescent="0.2">
      <c r="A160" s="93"/>
    </row>
    <row r="161" spans="1:1" s="15" customFormat="1" x14ac:dyDescent="0.2">
      <c r="A161" s="93"/>
    </row>
    <row r="162" spans="1:1" s="15" customFormat="1" x14ac:dyDescent="0.2">
      <c r="A162" s="93"/>
    </row>
    <row r="163" spans="1:1" s="15" customFormat="1" x14ac:dyDescent="0.2">
      <c r="A163" s="93"/>
    </row>
    <row r="164" spans="1:1" s="15" customFormat="1" x14ac:dyDescent="0.2">
      <c r="A164" s="93"/>
    </row>
    <row r="165" spans="1:1" s="15" customFormat="1" x14ac:dyDescent="0.2">
      <c r="A165" s="93"/>
    </row>
    <row r="166" spans="1:1" s="15" customFormat="1" x14ac:dyDescent="0.2">
      <c r="A166" s="93"/>
    </row>
    <row r="167" spans="1:1" s="15" customFormat="1" x14ac:dyDescent="0.2">
      <c r="A167" s="93"/>
    </row>
    <row r="168" spans="1:1" s="15" customFormat="1" x14ac:dyDescent="0.2">
      <c r="A168" s="93"/>
    </row>
    <row r="169" spans="1:1" s="15" customFormat="1" x14ac:dyDescent="0.2">
      <c r="A169" s="93"/>
    </row>
    <row r="170" spans="1:1" s="15" customFormat="1" x14ac:dyDescent="0.2">
      <c r="A170" s="93"/>
    </row>
    <row r="171" spans="1:1" s="15" customFormat="1" x14ac:dyDescent="0.2">
      <c r="A171" s="93"/>
    </row>
    <row r="172" spans="1:1" s="15" customFormat="1" x14ac:dyDescent="0.2">
      <c r="A172" s="93"/>
    </row>
    <row r="173" spans="1:1" s="15" customFormat="1" x14ac:dyDescent="0.2">
      <c r="A173" s="93"/>
    </row>
    <row r="174" spans="1:1" s="15" customFormat="1" x14ac:dyDescent="0.2">
      <c r="A174" s="93"/>
    </row>
    <row r="175" spans="1:1" s="15" customFormat="1" x14ac:dyDescent="0.2">
      <c r="A175" s="93"/>
    </row>
    <row r="176" spans="1:1" s="15" customFormat="1" x14ac:dyDescent="0.2">
      <c r="A176" s="93"/>
    </row>
    <row r="177" spans="1:256" s="15" customFormat="1" x14ac:dyDescent="0.2">
      <c r="A177" s="93"/>
    </row>
    <row r="178" spans="1:256" s="15" customFormat="1" x14ac:dyDescent="0.2">
      <c r="A178" s="93"/>
    </row>
    <row r="179" spans="1:256" s="15" customFormat="1" x14ac:dyDescent="0.2">
      <c r="A179" s="93"/>
    </row>
    <row r="180" spans="1:256" s="15" customFormat="1" x14ac:dyDescent="0.2">
      <c r="A180" s="93"/>
    </row>
    <row r="181" spans="1:256" s="15" customFormat="1" x14ac:dyDescent="0.2">
      <c r="A181" s="93"/>
    </row>
    <row r="182" spans="1:256" s="15" customFormat="1" x14ac:dyDescent="0.2">
      <c r="A182" s="93"/>
    </row>
    <row r="183" spans="1:256" s="15" customFormat="1" x14ac:dyDescent="0.2">
      <c r="A183" s="93"/>
    </row>
    <row r="184" spans="1:256" s="15" customFormat="1" x14ac:dyDescent="0.2">
      <c r="A184" s="93"/>
    </row>
    <row r="185" spans="1:256" s="15" customFormat="1" x14ac:dyDescent="0.2">
      <c r="A185" s="93"/>
    </row>
    <row r="186" spans="1:256" s="15" customFormat="1" x14ac:dyDescent="0.2">
      <c r="A186" s="93"/>
    </row>
    <row r="187" spans="1:256" s="15" customFormat="1" x14ac:dyDescent="0.2">
      <c r="A187" s="93"/>
    </row>
    <row r="188" spans="1:256" x14ac:dyDescent="0.2">
      <c r="B188" s="15"/>
      <c r="C188" s="15"/>
      <c r="D188" s="15"/>
      <c r="E188" s="15"/>
      <c r="F188" s="15"/>
      <c r="G188" s="15"/>
      <c r="H188" s="15"/>
      <c r="I188" s="15"/>
      <c r="J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row>
    <row r="189" spans="1:256" x14ac:dyDescent="0.2">
      <c r="B189" s="15"/>
      <c r="C189" s="15"/>
      <c r="D189" s="15"/>
      <c r="E189" s="15"/>
      <c r="F189" s="15"/>
      <c r="G189" s="15"/>
      <c r="H189" s="15"/>
      <c r="I189" s="15"/>
      <c r="J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row>
    <row r="190" spans="1:256" x14ac:dyDescent="0.2">
      <c r="B190" s="15"/>
      <c r="C190" s="15"/>
      <c r="D190" s="15"/>
      <c r="E190" s="15"/>
      <c r="F190" s="15"/>
      <c r="G190" s="15"/>
      <c r="H190" s="15"/>
      <c r="I190" s="15"/>
      <c r="J190" s="15"/>
    </row>
    <row r="191" spans="1:256" x14ac:dyDescent="0.2">
      <c r="B191" s="15"/>
      <c r="C191" s="15"/>
      <c r="D191" s="15"/>
      <c r="E191" s="15"/>
      <c r="F191" s="15"/>
      <c r="G191" s="15"/>
      <c r="H191" s="15"/>
      <c r="I191" s="15"/>
      <c r="J191" s="15"/>
    </row>
    <row r="192" spans="1:256" x14ac:dyDescent="0.2">
      <c r="B192" s="15"/>
      <c r="C192" s="15"/>
      <c r="D192" s="15"/>
      <c r="E192" s="15"/>
      <c r="F192" s="15"/>
      <c r="G192" s="15"/>
      <c r="H192" s="15"/>
      <c r="I192" s="15"/>
      <c r="J192" s="15"/>
    </row>
    <row r="193" spans="2:10" x14ac:dyDescent="0.2">
      <c r="B193" s="15"/>
      <c r="C193" s="15"/>
      <c r="D193" s="15"/>
      <c r="E193" s="15"/>
      <c r="F193" s="15"/>
      <c r="G193" s="15"/>
      <c r="H193" s="15"/>
      <c r="I193" s="15"/>
      <c r="J193" s="15"/>
    </row>
    <row r="194" spans="2:10" x14ac:dyDescent="0.2">
      <c r="B194" s="15"/>
      <c r="C194" s="15"/>
      <c r="D194" s="15"/>
      <c r="E194" s="15"/>
      <c r="F194" s="15"/>
      <c r="G194" s="15"/>
      <c r="H194" s="15"/>
      <c r="I194" s="15"/>
      <c r="J194" s="15"/>
    </row>
    <row r="195" spans="2:10" x14ac:dyDescent="0.2">
      <c r="B195" s="15"/>
      <c r="C195" s="15"/>
      <c r="D195" s="15"/>
      <c r="E195" s="15"/>
      <c r="F195" s="15"/>
      <c r="G195" s="15"/>
      <c r="H195" s="15"/>
      <c r="I195" s="15"/>
      <c r="J195" s="15"/>
    </row>
    <row r="196" spans="2:10" x14ac:dyDescent="0.2">
      <c r="B196" s="15"/>
      <c r="C196" s="15"/>
      <c r="D196" s="15"/>
      <c r="E196" s="15"/>
      <c r="F196" s="15"/>
      <c r="G196" s="15"/>
      <c r="H196" s="15"/>
      <c r="I196" s="15"/>
      <c r="J196" s="15"/>
    </row>
    <row r="197" spans="2:10" x14ac:dyDescent="0.2">
      <c r="B197" s="15"/>
      <c r="C197" s="15"/>
      <c r="D197" s="15"/>
      <c r="E197" s="15"/>
      <c r="F197" s="15"/>
      <c r="G197" s="15"/>
      <c r="H197" s="15"/>
      <c r="I197" s="15"/>
      <c r="J197" s="15"/>
    </row>
  </sheetData>
  <sheetProtection sheet="1" objects="1" scenarios="1" selectLockedCells="1"/>
  <mergeCells count="15">
    <mergeCell ref="B100:C100"/>
    <mergeCell ref="B73:C73"/>
    <mergeCell ref="B106:C106"/>
    <mergeCell ref="B112:C112"/>
    <mergeCell ref="B1:E1"/>
    <mergeCell ref="B2:E2"/>
    <mergeCell ref="B3:E3"/>
    <mergeCell ref="B21:C21"/>
    <mergeCell ref="B43:C43"/>
    <mergeCell ref="B52:C52"/>
    <mergeCell ref="B59:C59"/>
    <mergeCell ref="B63:C63"/>
    <mergeCell ref="D7:D18"/>
    <mergeCell ref="B44:C44"/>
    <mergeCell ref="B22:C22"/>
  </mergeCells>
  <phoneticPr fontId="0" type="noConversion"/>
  <conditionalFormatting sqref="C74:C76 C56">
    <cfRule type="cellIs" dxfId="9" priority="1" stopIfTrue="1" operator="equal">
      <formula>"Enter Value"</formula>
    </cfRule>
  </conditionalFormatting>
  <dataValidations xWindow="956" yWindow="405" count="14">
    <dataValidation allowBlank="1" showInputMessage="1" showErrorMessage="1" promptTitle="Boats per station" prompt="Typical value is 160" sqref="C115" xr:uid="{00000000-0002-0000-0200-000000000000}"/>
    <dataValidation allowBlank="1" showInputMessage="1" showErrorMessage="1" promptTitle="Fractions of owners" prompt="Typical value is 90%" sqref="C116" xr:uid="{00000000-0002-0000-0200-000001000000}"/>
    <dataValidation allowBlank="1" showInputMessage="1" showErrorMessage="1" prompt="Regulations Prohibit Landfill Disposal:  0.5_x000a_No Prohibitions   1.0" sqref="C107" xr:uid="{00000000-0002-0000-0200-000002000000}"/>
    <dataValidation allowBlank="1" showInputMessage="1" showErrorMessage="1" prompt="Specific ordinance, with enforcement and education included      0.9_x000a_Ordinance specifies activities, but no enforcement or education  0.6_x000a_Ordinance has no restriction on activities within the buffer   0.4" sqref="C101" xr:uid="{00000000-0002-0000-0200-000003000000}"/>
    <dataValidation allowBlank="1" showInputMessage="1" showErrorMessage="1" prompt="Regular  Maintenance Specified and Enforced       0.9_x000a_Maintenance Specified but Poorly Enforced           0.6_x000a_No guidance for Maintenance                                 0.5" sqref="C76" xr:uid="{00000000-0002-0000-0200-000004000000}"/>
    <dataValidation allowBlank="1" showInputMessage="1" showErrorMessage="1" prompt="Specific, Legally Binding Standards           1.0_x000a_Specific Standards, not Legally Binding     0.8_x000a_Less specific Standards,legally binding      0.8_x000a_No Standards                                             0.6" sqref="C75" xr:uid="{00000000-0002-0000-0200-000005000000}"/>
    <dataValidation allowBlank="1" showInputMessage="1" showErrorMessage="1" prompt="Capture Discount:_x000a_Fraction of Annual Rainfall Captured by the Structure.  Based on the &quot;Rainfall Frequency Spectrum&quot; (See Chapter 8 for more details)." sqref="C74" xr:uid="{00000000-0002-0000-0200-000006000000}"/>
    <dataValidation allowBlank="1" showInputMessage="1" showErrorMessage="1" prompt="No parking restrictions or operator training:   0.5_x000a__x000a_Parking restrictions, no operator training:  0.75_x000a__x000a_Paring restricitons; operator training: 1.0" sqref="C64" xr:uid="{00000000-0002-0000-0200-000007000000}"/>
    <dataValidation allowBlank="1" showInputMessage="1" showErrorMessage="1" promptTitle="Accounts for ESC Program " prompt="0.3:   Few inspectors, no pre-construction meeting_x000a__x000a_0.6:   Inspectors visit monthly; pre-construction for larger sites_x000a__x000a_0.9:   Inspectors visit weekly, contractor education, pre-construction meeting for most sites_x000a__x000a_" sqref="C61" xr:uid="{00000000-0002-0000-0200-000008000000}"/>
    <dataValidation allowBlank="1" showInputMessage="1" showErrorMessage="1" promptTitle="Enter a value if program in plac" prompt="Fraction who Remember the Message:_x000a_Calculated based on Media Type_x000a_Televsion = 40%_x000a_Radio = 25%_x000a_Newspaper = 30%_x000a_Billboard = 13%_x000a_Brochure = 8%_x000a_Workshop = 7%" sqref="C56" xr:uid="{00000000-0002-0000-0200-000009000000}"/>
    <dataValidation type="list" allowBlank="1" showInputMessage="1" showErrorMessage="1" sqref="C54" xr:uid="{00000000-0002-0000-0200-00000A000000}">
      <formula1>"Yes,No"</formula1>
    </dataValidation>
    <dataValidation allowBlank="1" showErrorMessage="1" promptTitle="# of dwelling units" prompt="Please enter a value if Pet Waste Education Program in Place" sqref="C55" xr:uid="{00000000-0002-0000-0200-00000B000000}"/>
    <dataValidation type="list" allowBlank="1" showInputMessage="1" showErrorMessage="1" sqref="C70:E70" xr:uid="{00000000-0002-0000-0200-00000C000000}">
      <formula1>Street_Sweeping_Frequency_Options</formula1>
    </dataValidation>
    <dataValidation type="list" allowBlank="1" showInputMessage="1" showErrorMessage="1" sqref="D47:D49" xr:uid="{00000000-0002-0000-0200-00000D000000}">
      <formula1>TurfManagementOptions</formula1>
    </dataValidation>
  </dataValidations>
  <pageMargins left="0.75" right="0.75" top="1" bottom="1" header="0.5" footer="0.5"/>
  <pageSetup orientation="portrait" horizontalDpi="1200" verticalDpi="1200" r:id="rId1"/>
  <headerFooter alignWithMargins="0"/>
  <ignoredErrors>
    <ignoredError sqref="C47:C49" formulaRange="1"/>
    <ignoredError sqref="C55" unlockedFormula="1"/>
  </ignoredErrors>
  <drawing r:id="rId2"/>
  <legacyDrawing r:id="rId3"/>
  <controls>
    <mc:AlternateContent xmlns:mc="http://schemas.openxmlformats.org/markup-compatibility/2006">
      <mc:Choice Requires="x14">
        <control shapeId="9229" r:id="rId4" name="cbxAll">
          <controlPr defaultSize="0" autoLine="0" r:id="rId5">
            <anchor moveWithCells="1">
              <from>
                <xdr:col>1</xdr:col>
                <xdr:colOff>114300</xdr:colOff>
                <xdr:row>7</xdr:row>
                <xdr:rowOff>9525</xdr:rowOff>
              </from>
              <to>
                <xdr:col>1</xdr:col>
                <xdr:colOff>2676525</xdr:colOff>
                <xdr:row>9</xdr:row>
                <xdr:rowOff>28575</xdr:rowOff>
              </to>
            </anchor>
          </controlPr>
        </control>
      </mc:Choice>
      <mc:Fallback>
        <control shapeId="9229" r:id="rId4" name="cbxAll"/>
      </mc:Fallback>
    </mc:AlternateContent>
    <mc:AlternateContent xmlns:mc="http://schemas.openxmlformats.org/markup-compatibility/2006">
      <mc:Choice Requires="x14">
        <control shapeId="9227" r:id="rId6" name="cbx_Marina_Pumpouts">
          <controlPr defaultSize="0" autoLine="0" r:id="rId7">
            <anchor moveWithCells="1">
              <from>
                <xdr:col>1</xdr:col>
                <xdr:colOff>2752725</xdr:colOff>
                <xdr:row>15</xdr:row>
                <xdr:rowOff>95250</xdr:rowOff>
              </from>
              <to>
                <xdr:col>2</xdr:col>
                <xdr:colOff>1114425</xdr:colOff>
                <xdr:row>17</xdr:row>
                <xdr:rowOff>114300</xdr:rowOff>
              </to>
            </anchor>
          </controlPr>
        </control>
      </mc:Choice>
      <mc:Fallback>
        <control shapeId="9227" r:id="rId6" name="cbx_Marina_Pumpouts"/>
      </mc:Fallback>
    </mc:AlternateContent>
    <mc:AlternateContent xmlns:mc="http://schemas.openxmlformats.org/markup-compatibility/2006">
      <mc:Choice Requires="x14">
        <control shapeId="9226" r:id="rId8" name="cbx_Catch_Basins">
          <controlPr defaultSize="0" autoLine="0" r:id="rId9">
            <anchor moveWithCells="1">
              <from>
                <xdr:col>1</xdr:col>
                <xdr:colOff>114300</xdr:colOff>
                <xdr:row>15</xdr:row>
                <xdr:rowOff>95250</xdr:rowOff>
              </from>
              <to>
                <xdr:col>1</xdr:col>
                <xdr:colOff>3143250</xdr:colOff>
                <xdr:row>17</xdr:row>
                <xdr:rowOff>114300</xdr:rowOff>
              </to>
            </anchor>
          </controlPr>
        </control>
      </mc:Choice>
      <mc:Fallback>
        <control shapeId="9226" r:id="rId8" name="cbx_Catch_Basins"/>
      </mc:Fallback>
    </mc:AlternateContent>
    <mc:AlternateContent xmlns:mc="http://schemas.openxmlformats.org/markup-compatibility/2006">
      <mc:Choice Requires="x14">
        <control shapeId="9225" r:id="rId10" name="cbx_Riparian_Buffers">
          <controlPr defaultSize="0" autoLine="0" r:id="rId11">
            <anchor moveWithCells="1">
              <from>
                <xdr:col>1</xdr:col>
                <xdr:colOff>2752725</xdr:colOff>
                <xdr:row>13</xdr:row>
                <xdr:rowOff>114300</xdr:rowOff>
              </from>
              <to>
                <xdr:col>2</xdr:col>
                <xdr:colOff>981075</xdr:colOff>
                <xdr:row>15</xdr:row>
                <xdr:rowOff>133350</xdr:rowOff>
              </to>
            </anchor>
          </controlPr>
        </control>
      </mc:Choice>
      <mc:Fallback>
        <control shapeId="9225" r:id="rId10" name="cbx_Riparian_Buffers"/>
      </mc:Fallback>
    </mc:AlternateContent>
    <mc:AlternateContent xmlns:mc="http://schemas.openxmlformats.org/markup-compatibility/2006">
      <mc:Choice Requires="x14">
        <control shapeId="9224" r:id="rId12" name="cbx_Street_Sweeping">
          <controlPr defaultSize="0" autoLine="0" r:id="rId13">
            <anchor moveWithCells="1">
              <from>
                <xdr:col>1</xdr:col>
                <xdr:colOff>2752725</xdr:colOff>
                <xdr:row>11</xdr:row>
                <xdr:rowOff>85725</xdr:rowOff>
              </from>
              <to>
                <xdr:col>2</xdr:col>
                <xdr:colOff>1095375</xdr:colOff>
                <xdr:row>13</xdr:row>
                <xdr:rowOff>104775</xdr:rowOff>
              </to>
            </anchor>
          </controlPr>
        </control>
      </mc:Choice>
      <mc:Fallback>
        <control shapeId="9224" r:id="rId12" name="cbx_Street_Sweeping"/>
      </mc:Fallback>
    </mc:AlternateContent>
    <mc:AlternateContent xmlns:mc="http://schemas.openxmlformats.org/markup-compatibility/2006">
      <mc:Choice Requires="x14">
        <control shapeId="9223" r:id="rId14" name="cbx_Erosion_Control">
          <controlPr defaultSize="0" autoLine="0" r:id="rId15">
            <anchor moveWithCells="1">
              <from>
                <xdr:col>1</xdr:col>
                <xdr:colOff>114300</xdr:colOff>
                <xdr:row>11</xdr:row>
                <xdr:rowOff>38100</xdr:rowOff>
              </from>
              <to>
                <xdr:col>1</xdr:col>
                <xdr:colOff>2705100</xdr:colOff>
                <xdr:row>13</xdr:row>
                <xdr:rowOff>57150</xdr:rowOff>
              </to>
            </anchor>
          </controlPr>
        </control>
      </mc:Choice>
      <mc:Fallback>
        <control shapeId="9223" r:id="rId14" name="cbx_Erosion_Control"/>
      </mc:Fallback>
    </mc:AlternateContent>
    <mc:AlternateContent xmlns:mc="http://schemas.openxmlformats.org/markup-compatibility/2006">
      <mc:Choice Requires="x14">
        <control shapeId="9222" r:id="rId16" name="cbx_Pet_Waste">
          <controlPr defaultSize="0" autoLine="0" r:id="rId17">
            <anchor moveWithCells="1">
              <from>
                <xdr:col>1</xdr:col>
                <xdr:colOff>2752725</xdr:colOff>
                <xdr:row>9</xdr:row>
                <xdr:rowOff>85725</xdr:rowOff>
              </from>
              <to>
                <xdr:col>2</xdr:col>
                <xdr:colOff>1171575</xdr:colOff>
                <xdr:row>11</xdr:row>
                <xdr:rowOff>104775</xdr:rowOff>
              </to>
            </anchor>
          </controlPr>
        </control>
      </mc:Choice>
      <mc:Fallback>
        <control shapeId="9222" r:id="rId16" name="cbx_Pet_Waste"/>
      </mc:Fallback>
    </mc:AlternateContent>
    <mc:AlternateContent xmlns:mc="http://schemas.openxmlformats.org/markup-compatibility/2006">
      <mc:Choice Requires="x14">
        <control shapeId="9221" r:id="rId18" name="cbx_Turf_Other">
          <controlPr defaultSize="0" autoLine="0" r:id="rId19">
            <anchor moveWithCells="1">
              <from>
                <xdr:col>1</xdr:col>
                <xdr:colOff>114300</xdr:colOff>
                <xdr:row>9</xdr:row>
                <xdr:rowOff>38100</xdr:rowOff>
              </from>
              <to>
                <xdr:col>1</xdr:col>
                <xdr:colOff>2676525</xdr:colOff>
                <xdr:row>11</xdr:row>
                <xdr:rowOff>57150</xdr:rowOff>
              </to>
            </anchor>
          </controlPr>
        </control>
      </mc:Choice>
      <mc:Fallback>
        <control shapeId="9221" r:id="rId18" name="cbx_Turf_Other"/>
      </mc:Fallback>
    </mc:AlternateContent>
    <mc:AlternateContent xmlns:mc="http://schemas.openxmlformats.org/markup-compatibility/2006">
      <mc:Choice Requires="x14">
        <control shapeId="9220" r:id="rId20" name="cbx_Turf_Residential">
          <controlPr defaultSize="0" autoLine="0" r:id="rId21">
            <anchor moveWithCells="1">
              <from>
                <xdr:col>1</xdr:col>
                <xdr:colOff>2752725</xdr:colOff>
                <xdr:row>7</xdr:row>
                <xdr:rowOff>38100</xdr:rowOff>
              </from>
              <to>
                <xdr:col>2</xdr:col>
                <xdr:colOff>1314450</xdr:colOff>
                <xdr:row>9</xdr:row>
                <xdr:rowOff>57150</xdr:rowOff>
              </to>
            </anchor>
          </controlPr>
        </control>
      </mc:Choice>
      <mc:Fallback>
        <control shapeId="9220" r:id="rId20" name="cbx_Turf_Residential"/>
      </mc:Fallback>
    </mc:AlternateContent>
    <mc:AlternateContent xmlns:mc="http://schemas.openxmlformats.org/markup-compatibility/2006">
      <mc:Choice Requires="x14">
        <control shapeId="9228" r:id="rId22" name="cbx_Structural_Bmps">
          <controlPr defaultSize="0" autoLine="0" r:id="rId23">
            <anchor moveWithCells="1">
              <from>
                <xdr:col>1</xdr:col>
                <xdr:colOff>114300</xdr:colOff>
                <xdr:row>13</xdr:row>
                <xdr:rowOff>95250</xdr:rowOff>
              </from>
              <to>
                <xdr:col>1</xdr:col>
                <xdr:colOff>3181350</xdr:colOff>
                <xdr:row>15</xdr:row>
                <xdr:rowOff>114300</xdr:rowOff>
              </to>
            </anchor>
          </controlPr>
        </control>
      </mc:Choice>
      <mc:Fallback>
        <control shapeId="9228" r:id="rId22" name="cbx_Structural_Bmps"/>
      </mc:Fallback>
    </mc:AlternateContent>
    <mc:AlternateContent xmlns:mc="http://schemas.openxmlformats.org/markup-compatibility/2006">
      <mc:Choice Requires="x14">
        <control shapeId="9219" r:id="rId24" name="Group Box 3">
          <controlPr defaultSize="0" autoFill="0" autoPict="0">
            <anchor moveWithCells="1">
              <from>
                <xdr:col>1</xdr:col>
                <xdr:colOff>19050</xdr:colOff>
                <xdr:row>6</xdr:row>
                <xdr:rowOff>19050</xdr:rowOff>
              </from>
              <to>
                <xdr:col>2</xdr:col>
                <xdr:colOff>1628775</xdr:colOff>
                <xdr:row>18</xdr:row>
                <xdr:rowOff>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tabColor rgb="FF00B0F0"/>
  </sheetPr>
  <dimension ref="A1:CEM344"/>
  <sheetViews>
    <sheetView topLeftCell="A20" zoomScaleNormal="100" workbookViewId="0">
      <selection activeCell="C20" sqref="C20"/>
    </sheetView>
  </sheetViews>
  <sheetFormatPr defaultColWidth="9.140625" defaultRowHeight="12.75" x14ac:dyDescent="0.2"/>
  <cols>
    <col min="1" max="1" width="5.5703125" style="213" customWidth="1"/>
    <col min="2" max="2" width="45.85546875" style="194" customWidth="1"/>
    <col min="3" max="3" width="40.85546875" style="194" customWidth="1"/>
    <col min="4" max="4" width="35.140625" style="194" customWidth="1"/>
    <col min="5" max="5" width="20.85546875" style="194" customWidth="1"/>
    <col min="6" max="6" width="25.28515625" style="194" customWidth="1"/>
    <col min="7" max="7" width="24.7109375" style="194" customWidth="1"/>
    <col min="8" max="8" width="19.42578125" style="194" customWidth="1"/>
    <col min="9" max="9" width="23" style="194" customWidth="1"/>
    <col min="10" max="10" width="27" style="96" customWidth="1"/>
    <col min="11" max="11" width="15.5703125" style="194" customWidth="1"/>
    <col min="12" max="12" width="15" style="194" customWidth="1"/>
    <col min="13" max="13" width="12.140625" style="679" customWidth="1"/>
    <col min="14" max="14" width="9.140625" style="679" customWidth="1"/>
    <col min="15" max="15" width="10.28515625" style="679" customWidth="1"/>
    <col min="16" max="16" width="9.140625" style="679" customWidth="1"/>
    <col min="17" max="17" width="10.28515625" style="679" customWidth="1"/>
    <col min="18" max="18" width="12.7109375" style="679" customWidth="1"/>
    <col min="19" max="19" width="9.140625" style="679" customWidth="1"/>
    <col min="20" max="20" width="11" style="358" customWidth="1"/>
    <col min="21" max="23" width="9.140625" style="358"/>
    <col min="24" max="24" width="11.5703125" style="358" customWidth="1"/>
    <col min="25" max="27" width="10.5703125" style="358" customWidth="1"/>
    <col min="28" max="28" width="12.85546875" style="358" customWidth="1"/>
    <col min="29" max="29" width="11.7109375" style="679" customWidth="1"/>
    <col min="30" max="31" width="10.5703125" style="679" customWidth="1"/>
    <col min="32" max="32" width="12.7109375" style="679" customWidth="1"/>
    <col min="33" max="35" width="10.5703125" style="679" customWidth="1"/>
    <col min="36" max="36" width="13" style="679" customWidth="1"/>
    <col min="37" max="37" width="12" style="679" customWidth="1"/>
    <col min="38" max="40" width="10.5703125" style="679" customWidth="1"/>
    <col min="41" max="2171" width="9.140625" style="679"/>
    <col min="2172" max="16384" width="9.140625" style="194"/>
  </cols>
  <sheetData>
    <row r="1" spans="1:2171" x14ac:dyDescent="0.2">
      <c r="B1" s="1166" t="s">
        <v>580</v>
      </c>
      <c r="C1" s="1166"/>
      <c r="D1" s="1166"/>
      <c r="E1" s="1166"/>
      <c r="F1" s="212"/>
      <c r="G1" s="212"/>
      <c r="H1" s="212"/>
      <c r="I1" s="212"/>
      <c r="J1" s="212"/>
      <c r="K1" s="212"/>
      <c r="L1" s="212"/>
      <c r="T1" s="679"/>
      <c r="U1" s="679"/>
    </row>
    <row r="2" spans="1:2171" x14ac:dyDescent="0.2">
      <c r="B2" s="1167" t="s">
        <v>603</v>
      </c>
      <c r="C2" s="1167"/>
      <c r="D2" s="1167"/>
      <c r="E2" s="1167"/>
      <c r="F2" s="212"/>
      <c r="G2" s="212"/>
      <c r="H2" s="212"/>
      <c r="I2" s="212"/>
      <c r="J2" s="212"/>
      <c r="K2" s="212"/>
      <c r="L2" s="212"/>
      <c r="T2" s="679"/>
      <c r="U2" s="679"/>
    </row>
    <row r="3" spans="1:2171" x14ac:dyDescent="0.2">
      <c r="B3" s="1168" t="s">
        <v>579</v>
      </c>
      <c r="C3" s="1168"/>
      <c r="D3" s="1168"/>
      <c r="E3" s="1168"/>
      <c r="F3" s="212"/>
      <c r="G3" s="212"/>
      <c r="H3" s="212"/>
      <c r="I3" s="212"/>
      <c r="J3" s="212"/>
      <c r="K3" s="212"/>
      <c r="L3" s="212"/>
      <c r="T3" s="679"/>
      <c r="U3" s="679"/>
    </row>
    <row r="4" spans="1:2171" ht="25.5" x14ac:dyDescent="0.35">
      <c r="B4" s="541"/>
      <c r="C4" s="212"/>
      <c r="D4" s="212"/>
      <c r="E4" s="212"/>
      <c r="F4" s="212"/>
      <c r="G4" s="212"/>
      <c r="H4" s="212"/>
      <c r="I4" s="212"/>
      <c r="J4" s="212"/>
      <c r="K4" s="212"/>
      <c r="L4" s="212"/>
      <c r="T4" s="679"/>
      <c r="U4" s="679"/>
    </row>
    <row r="5" spans="1:2171" s="214" customFormat="1" ht="26.25" thickBot="1" x14ac:dyDescent="0.4">
      <c r="A5" s="211"/>
      <c r="B5" s="541" t="s">
        <v>628</v>
      </c>
      <c r="C5" s="212"/>
      <c r="D5" s="212"/>
      <c r="E5" s="212"/>
      <c r="F5" s="212"/>
      <c r="G5" s="212"/>
      <c r="H5" s="212"/>
      <c r="I5" s="212"/>
      <c r="J5" s="212"/>
      <c r="K5" s="212"/>
      <c r="L5" s="212"/>
      <c r="M5" s="679"/>
      <c r="N5" s="679"/>
      <c r="O5" s="679"/>
      <c r="P5" s="679"/>
      <c r="Q5" s="679"/>
      <c r="R5" s="679"/>
      <c r="S5" s="679"/>
      <c r="T5" s="679"/>
      <c r="U5" s="679"/>
      <c r="V5" s="358"/>
      <c r="W5" s="358"/>
      <c r="X5" s="358"/>
      <c r="Y5" s="358"/>
      <c r="Z5" s="358"/>
      <c r="AA5" s="358"/>
      <c r="AB5" s="358"/>
      <c r="AC5" s="679"/>
      <c r="AD5" s="679"/>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611"/>
      <c r="DI5" s="611"/>
      <c r="DJ5" s="611"/>
      <c r="DK5" s="611"/>
      <c r="DL5" s="611"/>
      <c r="DM5" s="611"/>
      <c r="DN5" s="611"/>
      <c r="DO5" s="611"/>
      <c r="DP5" s="611"/>
      <c r="DQ5" s="611"/>
      <c r="DR5" s="611"/>
      <c r="DS5" s="611"/>
      <c r="DT5" s="611"/>
      <c r="DU5" s="611"/>
      <c r="DV5" s="611"/>
      <c r="DW5" s="611"/>
      <c r="DX5" s="611"/>
      <c r="DY5" s="611"/>
      <c r="DZ5" s="611"/>
      <c r="EA5" s="611"/>
      <c r="EB5" s="611"/>
      <c r="EC5" s="611"/>
      <c r="ED5" s="611"/>
      <c r="EE5" s="611"/>
      <c r="EF5" s="611"/>
      <c r="EG5" s="611"/>
      <c r="EH5" s="611"/>
      <c r="EI5" s="611"/>
      <c r="EJ5" s="611"/>
      <c r="EK5" s="611"/>
      <c r="EL5" s="611"/>
      <c r="EM5" s="611"/>
      <c r="EN5" s="611"/>
      <c r="EO5" s="611"/>
      <c r="EP5" s="611"/>
      <c r="EQ5" s="611"/>
      <c r="ER5" s="611"/>
      <c r="ES5" s="611"/>
      <c r="ET5" s="611"/>
      <c r="EU5" s="611"/>
      <c r="EV5" s="611"/>
      <c r="EW5" s="611"/>
      <c r="EX5" s="611"/>
      <c r="EY5" s="611"/>
      <c r="EZ5" s="611"/>
      <c r="FA5" s="611"/>
      <c r="FB5" s="611"/>
      <c r="FC5" s="611"/>
      <c r="FD5" s="611"/>
      <c r="FE5" s="611"/>
      <c r="FF5" s="611"/>
      <c r="FG5" s="611"/>
      <c r="FH5" s="611"/>
      <c r="FI5" s="611"/>
      <c r="FJ5" s="611"/>
      <c r="FK5" s="611"/>
      <c r="FL5" s="611"/>
      <c r="FM5" s="611"/>
      <c r="FN5" s="611"/>
      <c r="FO5" s="611"/>
      <c r="FP5" s="611"/>
      <c r="FQ5" s="611"/>
      <c r="FR5" s="611"/>
      <c r="FS5" s="611"/>
      <c r="FT5" s="611"/>
      <c r="FU5" s="611"/>
      <c r="FV5" s="611"/>
      <c r="FW5" s="611"/>
      <c r="FX5" s="611"/>
      <c r="FY5" s="611"/>
      <c r="FZ5" s="611"/>
      <c r="GA5" s="611"/>
      <c r="GB5" s="611"/>
      <c r="GC5" s="611"/>
      <c r="GD5" s="611"/>
      <c r="GE5" s="611"/>
      <c r="GF5" s="611"/>
      <c r="GG5" s="611"/>
      <c r="GH5" s="611"/>
      <c r="GI5" s="611"/>
      <c r="GJ5" s="611"/>
      <c r="GK5" s="611"/>
      <c r="GL5" s="611"/>
      <c r="GM5" s="611"/>
      <c r="GN5" s="611"/>
      <c r="GO5" s="611"/>
      <c r="GP5" s="611"/>
      <c r="GQ5" s="611"/>
      <c r="GR5" s="611"/>
      <c r="GS5" s="611"/>
      <c r="GT5" s="611"/>
      <c r="GU5" s="611"/>
      <c r="GV5" s="611"/>
      <c r="GW5" s="611"/>
      <c r="GX5" s="611"/>
      <c r="GY5" s="611"/>
      <c r="GZ5" s="611"/>
      <c r="HA5" s="611"/>
      <c r="HB5" s="611"/>
      <c r="HC5" s="611"/>
      <c r="HD5" s="611"/>
      <c r="HE5" s="611"/>
      <c r="HF5" s="611"/>
      <c r="HG5" s="611"/>
      <c r="HH5" s="611"/>
      <c r="HI5" s="611"/>
      <c r="HJ5" s="611"/>
      <c r="HK5" s="611"/>
      <c r="HL5" s="611"/>
      <c r="HM5" s="611"/>
      <c r="HN5" s="611"/>
      <c r="HO5" s="611"/>
      <c r="HP5" s="611"/>
      <c r="HQ5" s="611"/>
      <c r="HR5" s="611"/>
      <c r="HS5" s="611"/>
      <c r="HT5" s="611"/>
      <c r="HU5" s="611"/>
      <c r="HV5" s="611"/>
      <c r="HW5" s="611"/>
      <c r="HX5" s="611"/>
      <c r="HY5" s="611"/>
      <c r="HZ5" s="611"/>
      <c r="IA5" s="611"/>
      <c r="IB5" s="611"/>
      <c r="IC5" s="611"/>
      <c r="ID5" s="611"/>
      <c r="IE5" s="611"/>
      <c r="IF5" s="611"/>
      <c r="IG5" s="611"/>
      <c r="IH5" s="611"/>
      <c r="II5" s="611"/>
      <c r="IJ5" s="611"/>
      <c r="IK5" s="611"/>
      <c r="IL5" s="611"/>
      <c r="IM5" s="611"/>
      <c r="IN5" s="611"/>
      <c r="IO5" s="611"/>
      <c r="IP5" s="611"/>
      <c r="IQ5" s="611"/>
      <c r="IR5" s="611"/>
      <c r="IS5" s="611"/>
      <c r="IT5" s="611"/>
      <c r="IU5" s="611"/>
      <c r="IV5" s="611"/>
      <c r="IW5" s="611"/>
      <c r="IX5" s="611"/>
      <c r="IY5" s="611"/>
      <c r="IZ5" s="611"/>
      <c r="JA5" s="611"/>
      <c r="JB5" s="611"/>
      <c r="JC5" s="611"/>
      <c r="JD5" s="611"/>
      <c r="JE5" s="611"/>
      <c r="JF5" s="611"/>
      <c r="JG5" s="611"/>
      <c r="JH5" s="611"/>
      <c r="JI5" s="611"/>
      <c r="JJ5" s="611"/>
      <c r="JK5" s="611"/>
      <c r="JL5" s="611"/>
      <c r="JM5" s="611"/>
      <c r="JN5" s="611"/>
      <c r="JO5" s="611"/>
      <c r="JP5" s="611"/>
      <c r="JQ5" s="611"/>
      <c r="JR5" s="611"/>
      <c r="JS5" s="611"/>
      <c r="JT5" s="611"/>
      <c r="JU5" s="611"/>
      <c r="JV5" s="611"/>
      <c r="JW5" s="611"/>
      <c r="JX5" s="611"/>
      <c r="JY5" s="611"/>
      <c r="JZ5" s="611"/>
      <c r="KA5" s="611"/>
      <c r="KB5" s="611"/>
      <c r="KC5" s="611"/>
      <c r="KD5" s="611"/>
      <c r="KE5" s="611"/>
      <c r="KF5" s="611"/>
      <c r="KG5" s="611"/>
      <c r="KH5" s="611"/>
      <c r="KI5" s="611"/>
      <c r="KJ5" s="611"/>
      <c r="KK5" s="611"/>
      <c r="KL5" s="611"/>
      <c r="KM5" s="611"/>
      <c r="KN5" s="611"/>
      <c r="KO5" s="611"/>
      <c r="KP5" s="611"/>
      <c r="KQ5" s="611"/>
      <c r="KR5" s="611"/>
      <c r="KS5" s="611"/>
      <c r="KT5" s="611"/>
      <c r="KU5" s="611"/>
      <c r="KV5" s="611"/>
      <c r="KW5" s="611"/>
      <c r="KX5" s="611"/>
      <c r="KY5" s="611"/>
      <c r="KZ5" s="611"/>
      <c r="LA5" s="611"/>
      <c r="LB5" s="611"/>
      <c r="LC5" s="611"/>
      <c r="LD5" s="611"/>
      <c r="LE5" s="611"/>
      <c r="LF5" s="611"/>
      <c r="LG5" s="611"/>
      <c r="LH5" s="611"/>
      <c r="LI5" s="611"/>
      <c r="LJ5" s="611"/>
      <c r="LK5" s="611"/>
      <c r="LL5" s="611"/>
      <c r="LM5" s="611"/>
      <c r="LN5" s="611"/>
      <c r="LO5" s="611"/>
      <c r="LP5" s="611"/>
      <c r="LQ5" s="611"/>
      <c r="LR5" s="611"/>
      <c r="LS5" s="611"/>
      <c r="LT5" s="611"/>
      <c r="LU5" s="611"/>
      <c r="LV5" s="611"/>
      <c r="LW5" s="611"/>
      <c r="LX5" s="611"/>
      <c r="LY5" s="611"/>
      <c r="LZ5" s="611"/>
      <c r="MA5" s="611"/>
      <c r="MB5" s="611"/>
      <c r="MC5" s="611"/>
      <c r="MD5" s="611"/>
      <c r="ME5" s="611"/>
      <c r="MF5" s="611"/>
      <c r="MG5" s="611"/>
      <c r="MH5" s="611"/>
      <c r="MI5" s="611"/>
      <c r="MJ5" s="611"/>
      <c r="MK5" s="611"/>
      <c r="ML5" s="611"/>
      <c r="MM5" s="611"/>
      <c r="MN5" s="611"/>
      <c r="MO5" s="611"/>
      <c r="MP5" s="611"/>
      <c r="MQ5" s="611"/>
      <c r="MR5" s="611"/>
      <c r="MS5" s="611"/>
      <c r="MT5" s="611"/>
      <c r="MU5" s="611"/>
      <c r="MV5" s="611"/>
      <c r="MW5" s="611"/>
      <c r="MX5" s="611"/>
      <c r="MY5" s="611"/>
      <c r="MZ5" s="611"/>
      <c r="NA5" s="611"/>
      <c r="NB5" s="611"/>
      <c r="NC5" s="611"/>
      <c r="ND5" s="611"/>
      <c r="NE5" s="611"/>
      <c r="NF5" s="611"/>
      <c r="NG5" s="611"/>
      <c r="NH5" s="611"/>
      <c r="NI5" s="611"/>
      <c r="NJ5" s="611"/>
      <c r="NK5" s="611"/>
      <c r="NL5" s="611"/>
      <c r="NM5" s="611"/>
      <c r="NN5" s="611"/>
      <c r="NO5" s="611"/>
      <c r="NP5" s="611"/>
      <c r="NQ5" s="611"/>
      <c r="NR5" s="611"/>
      <c r="NS5" s="611"/>
      <c r="NT5" s="611"/>
      <c r="NU5" s="611"/>
      <c r="NV5" s="611"/>
      <c r="NW5" s="611"/>
      <c r="NX5" s="611"/>
      <c r="NY5" s="611"/>
      <c r="NZ5" s="611"/>
      <c r="OA5" s="611"/>
      <c r="OB5" s="611"/>
      <c r="OC5" s="611"/>
      <c r="OD5" s="611"/>
      <c r="OE5" s="611"/>
      <c r="OF5" s="611"/>
      <c r="OG5" s="611"/>
      <c r="OH5" s="611"/>
      <c r="OI5" s="611"/>
      <c r="OJ5" s="611"/>
      <c r="OK5" s="611"/>
      <c r="OL5" s="611"/>
      <c r="OM5" s="611"/>
      <c r="ON5" s="611"/>
      <c r="OO5" s="611"/>
      <c r="OP5" s="611"/>
      <c r="OQ5" s="611"/>
      <c r="OR5" s="611"/>
      <c r="OS5" s="611"/>
      <c r="OT5" s="611"/>
      <c r="OU5" s="611"/>
      <c r="OV5" s="611"/>
      <c r="OW5" s="611"/>
      <c r="OX5" s="611"/>
      <c r="OY5" s="611"/>
      <c r="OZ5" s="611"/>
      <c r="PA5" s="611"/>
      <c r="PB5" s="611"/>
      <c r="PC5" s="611"/>
      <c r="PD5" s="611"/>
      <c r="PE5" s="611"/>
      <c r="PF5" s="611"/>
      <c r="PG5" s="611"/>
      <c r="PH5" s="611"/>
      <c r="PI5" s="611"/>
      <c r="PJ5" s="611"/>
      <c r="PK5" s="611"/>
      <c r="PL5" s="611"/>
      <c r="PM5" s="611"/>
      <c r="PN5" s="611"/>
      <c r="PO5" s="611"/>
      <c r="PP5" s="611"/>
      <c r="PQ5" s="611"/>
      <c r="PR5" s="611"/>
      <c r="PS5" s="611"/>
      <c r="PT5" s="611"/>
      <c r="PU5" s="611"/>
      <c r="PV5" s="611"/>
      <c r="PW5" s="611"/>
      <c r="PX5" s="611"/>
      <c r="PY5" s="611"/>
      <c r="PZ5" s="611"/>
      <c r="QA5" s="611"/>
      <c r="QB5" s="611"/>
      <c r="QC5" s="611"/>
      <c r="QD5" s="611"/>
      <c r="QE5" s="611"/>
      <c r="QF5" s="611"/>
      <c r="QG5" s="611"/>
      <c r="QH5" s="611"/>
      <c r="QI5" s="611"/>
      <c r="QJ5" s="611"/>
      <c r="QK5" s="611"/>
      <c r="QL5" s="611"/>
      <c r="QM5" s="611"/>
      <c r="QN5" s="611"/>
      <c r="QO5" s="611"/>
      <c r="QP5" s="611"/>
      <c r="QQ5" s="611"/>
      <c r="QR5" s="611"/>
      <c r="QS5" s="611"/>
      <c r="QT5" s="611"/>
      <c r="QU5" s="611"/>
      <c r="QV5" s="611"/>
      <c r="QW5" s="611"/>
      <c r="QX5" s="611"/>
      <c r="QY5" s="611"/>
      <c r="QZ5" s="611"/>
      <c r="RA5" s="611"/>
      <c r="RB5" s="611"/>
      <c r="RC5" s="611"/>
      <c r="RD5" s="611"/>
      <c r="RE5" s="611"/>
      <c r="RF5" s="611"/>
      <c r="RG5" s="611"/>
      <c r="RH5" s="611"/>
      <c r="RI5" s="611"/>
      <c r="RJ5" s="611"/>
      <c r="RK5" s="611"/>
      <c r="RL5" s="611"/>
      <c r="RM5" s="611"/>
      <c r="RN5" s="611"/>
      <c r="RO5" s="611"/>
      <c r="RP5" s="611"/>
      <c r="RQ5" s="611"/>
      <c r="RR5" s="611"/>
      <c r="RS5" s="611"/>
      <c r="RT5" s="611"/>
      <c r="RU5" s="611"/>
      <c r="RV5" s="611"/>
      <c r="RW5" s="611"/>
      <c r="RX5" s="611"/>
      <c r="RY5" s="611"/>
      <c r="RZ5" s="611"/>
      <c r="SA5" s="611"/>
      <c r="SB5" s="611"/>
      <c r="SC5" s="611"/>
      <c r="SD5" s="611"/>
      <c r="SE5" s="611"/>
      <c r="SF5" s="611"/>
      <c r="SG5" s="611"/>
      <c r="SH5" s="611"/>
      <c r="SI5" s="611"/>
      <c r="SJ5" s="611"/>
      <c r="SK5" s="611"/>
      <c r="SL5" s="611"/>
      <c r="SM5" s="611"/>
      <c r="SN5" s="611"/>
      <c r="SO5" s="611"/>
      <c r="SP5" s="611"/>
      <c r="SQ5" s="611"/>
      <c r="SR5" s="611"/>
      <c r="SS5" s="611"/>
      <c r="ST5" s="611"/>
      <c r="SU5" s="611"/>
      <c r="SV5" s="611"/>
      <c r="SW5" s="611"/>
      <c r="SX5" s="611"/>
      <c r="SY5" s="611"/>
      <c r="SZ5" s="611"/>
      <c r="TA5" s="611"/>
      <c r="TB5" s="611"/>
      <c r="TC5" s="611"/>
      <c r="TD5" s="611"/>
      <c r="TE5" s="611"/>
      <c r="TF5" s="611"/>
      <c r="TG5" s="611"/>
      <c r="TH5" s="611"/>
      <c r="TI5" s="611"/>
      <c r="TJ5" s="611"/>
      <c r="TK5" s="611"/>
      <c r="TL5" s="611"/>
      <c r="TM5" s="611"/>
      <c r="TN5" s="611"/>
      <c r="TO5" s="611"/>
      <c r="TP5" s="611"/>
      <c r="TQ5" s="611"/>
      <c r="TR5" s="611"/>
      <c r="TS5" s="611"/>
      <c r="TT5" s="611"/>
      <c r="TU5" s="611"/>
      <c r="TV5" s="611"/>
      <c r="TW5" s="611"/>
      <c r="TX5" s="611"/>
      <c r="TY5" s="611"/>
      <c r="TZ5" s="611"/>
      <c r="UA5" s="611"/>
      <c r="UB5" s="611"/>
      <c r="UC5" s="611"/>
      <c r="UD5" s="611"/>
      <c r="UE5" s="611"/>
      <c r="UF5" s="611"/>
      <c r="UG5" s="611"/>
      <c r="UH5" s="611"/>
      <c r="UI5" s="611"/>
      <c r="UJ5" s="611"/>
      <c r="UK5" s="611"/>
      <c r="UL5" s="611"/>
      <c r="UM5" s="611"/>
      <c r="UN5" s="611"/>
      <c r="UO5" s="611"/>
      <c r="UP5" s="611"/>
      <c r="UQ5" s="611"/>
      <c r="UR5" s="611"/>
      <c r="US5" s="611"/>
      <c r="UT5" s="611"/>
      <c r="UU5" s="611"/>
      <c r="UV5" s="611"/>
      <c r="UW5" s="611"/>
      <c r="UX5" s="611"/>
      <c r="UY5" s="611"/>
      <c r="UZ5" s="611"/>
      <c r="VA5" s="611"/>
      <c r="VB5" s="611"/>
      <c r="VC5" s="611"/>
      <c r="VD5" s="611"/>
      <c r="VE5" s="611"/>
      <c r="VF5" s="611"/>
      <c r="VG5" s="611"/>
      <c r="VH5" s="611"/>
      <c r="VI5" s="611"/>
      <c r="VJ5" s="611"/>
      <c r="VK5" s="611"/>
      <c r="VL5" s="611"/>
      <c r="VM5" s="611"/>
      <c r="VN5" s="611"/>
      <c r="VO5" s="611"/>
      <c r="VP5" s="611"/>
      <c r="VQ5" s="611"/>
      <c r="VR5" s="611"/>
      <c r="VS5" s="611"/>
      <c r="VT5" s="611"/>
      <c r="VU5" s="611"/>
      <c r="VV5" s="611"/>
      <c r="VW5" s="611"/>
      <c r="VX5" s="611"/>
      <c r="VY5" s="611"/>
      <c r="VZ5" s="611"/>
      <c r="WA5" s="611"/>
      <c r="WB5" s="611"/>
      <c r="WC5" s="611"/>
      <c r="WD5" s="611"/>
      <c r="WE5" s="611"/>
      <c r="WF5" s="611"/>
      <c r="WG5" s="611"/>
      <c r="WH5" s="611"/>
      <c r="WI5" s="611"/>
      <c r="WJ5" s="611"/>
      <c r="WK5" s="611"/>
      <c r="WL5" s="611"/>
      <c r="WM5" s="611"/>
      <c r="WN5" s="611"/>
      <c r="WO5" s="611"/>
      <c r="WP5" s="611"/>
      <c r="WQ5" s="611"/>
      <c r="WR5" s="611"/>
      <c r="WS5" s="611"/>
      <c r="WT5" s="611"/>
      <c r="WU5" s="611"/>
      <c r="WV5" s="611"/>
      <c r="WW5" s="611"/>
      <c r="WX5" s="611"/>
      <c r="WY5" s="611"/>
      <c r="WZ5" s="611"/>
      <c r="XA5" s="611"/>
      <c r="XB5" s="611"/>
      <c r="XC5" s="611"/>
      <c r="XD5" s="611"/>
      <c r="XE5" s="611"/>
      <c r="XF5" s="611"/>
      <c r="XG5" s="611"/>
      <c r="XH5" s="611"/>
      <c r="XI5" s="611"/>
      <c r="XJ5" s="611"/>
      <c r="XK5" s="611"/>
      <c r="XL5" s="611"/>
      <c r="XM5" s="611"/>
      <c r="XN5" s="611"/>
      <c r="XO5" s="611"/>
      <c r="XP5" s="611"/>
      <c r="XQ5" s="611"/>
      <c r="XR5" s="611"/>
      <c r="XS5" s="611"/>
      <c r="XT5" s="611"/>
      <c r="XU5" s="611"/>
      <c r="XV5" s="611"/>
      <c r="XW5" s="611"/>
      <c r="XX5" s="611"/>
      <c r="XY5" s="611"/>
      <c r="XZ5" s="611"/>
      <c r="YA5" s="611"/>
      <c r="YB5" s="611"/>
      <c r="YC5" s="611"/>
      <c r="YD5" s="611"/>
      <c r="YE5" s="611"/>
      <c r="YF5" s="611"/>
      <c r="YG5" s="611"/>
      <c r="YH5" s="611"/>
      <c r="YI5" s="611"/>
      <c r="YJ5" s="611"/>
      <c r="YK5" s="611"/>
      <c r="YL5" s="611"/>
      <c r="YM5" s="611"/>
      <c r="YN5" s="611"/>
      <c r="YO5" s="611"/>
      <c r="YP5" s="611"/>
      <c r="YQ5" s="611"/>
      <c r="YR5" s="611"/>
      <c r="YS5" s="611"/>
      <c r="YT5" s="611"/>
      <c r="YU5" s="611"/>
      <c r="YV5" s="611"/>
      <c r="YW5" s="611"/>
      <c r="YX5" s="611"/>
      <c r="YY5" s="611"/>
      <c r="YZ5" s="611"/>
      <c r="ZA5" s="611"/>
      <c r="ZB5" s="611"/>
      <c r="ZC5" s="611"/>
      <c r="ZD5" s="611"/>
      <c r="ZE5" s="611"/>
      <c r="ZF5" s="611"/>
      <c r="ZG5" s="611"/>
      <c r="ZH5" s="611"/>
      <c r="ZI5" s="611"/>
      <c r="ZJ5" s="611"/>
      <c r="ZK5" s="611"/>
      <c r="ZL5" s="611"/>
      <c r="ZM5" s="611"/>
      <c r="ZN5" s="611"/>
      <c r="ZO5" s="611"/>
      <c r="ZP5" s="611"/>
      <c r="ZQ5" s="611"/>
      <c r="ZR5" s="611"/>
      <c r="ZS5" s="611"/>
      <c r="ZT5" s="611"/>
      <c r="ZU5" s="611"/>
      <c r="ZV5" s="611"/>
      <c r="ZW5" s="611"/>
      <c r="ZX5" s="611"/>
      <c r="ZY5" s="611"/>
      <c r="ZZ5" s="611"/>
      <c r="AAA5" s="611"/>
      <c r="AAB5" s="611"/>
      <c r="AAC5" s="611"/>
      <c r="AAD5" s="611"/>
      <c r="AAE5" s="611"/>
      <c r="AAF5" s="611"/>
      <c r="AAG5" s="611"/>
      <c r="AAH5" s="611"/>
      <c r="AAI5" s="611"/>
      <c r="AAJ5" s="611"/>
      <c r="AAK5" s="611"/>
      <c r="AAL5" s="611"/>
      <c r="AAM5" s="611"/>
      <c r="AAN5" s="611"/>
      <c r="AAO5" s="611"/>
      <c r="AAP5" s="611"/>
      <c r="AAQ5" s="611"/>
      <c r="AAR5" s="611"/>
      <c r="AAS5" s="611"/>
      <c r="AAT5" s="611"/>
      <c r="AAU5" s="611"/>
      <c r="AAV5" s="611"/>
      <c r="AAW5" s="611"/>
      <c r="AAX5" s="611"/>
      <c r="AAY5" s="611"/>
      <c r="AAZ5" s="611"/>
      <c r="ABA5" s="611"/>
      <c r="ABB5" s="611"/>
      <c r="ABC5" s="611"/>
      <c r="ABD5" s="611"/>
      <c r="ABE5" s="611"/>
      <c r="ABF5" s="611"/>
      <c r="ABG5" s="611"/>
      <c r="ABH5" s="611"/>
      <c r="ABI5" s="611"/>
      <c r="ABJ5" s="611"/>
      <c r="ABK5" s="611"/>
      <c r="ABL5" s="611"/>
      <c r="ABM5" s="611"/>
      <c r="ABN5" s="611"/>
      <c r="ABO5" s="611"/>
      <c r="ABP5" s="611"/>
      <c r="ABQ5" s="611"/>
      <c r="ABR5" s="611"/>
      <c r="ABS5" s="611"/>
      <c r="ABT5" s="611"/>
      <c r="ABU5" s="611"/>
      <c r="ABV5" s="611"/>
      <c r="ABW5" s="611"/>
      <c r="ABX5" s="611"/>
      <c r="ABY5" s="611"/>
      <c r="ABZ5" s="611"/>
      <c r="ACA5" s="611"/>
      <c r="ACB5" s="611"/>
      <c r="ACC5" s="611"/>
      <c r="ACD5" s="611"/>
      <c r="ACE5" s="611"/>
      <c r="ACF5" s="611"/>
      <c r="ACG5" s="611"/>
      <c r="ACH5" s="611"/>
      <c r="ACI5" s="611"/>
      <c r="ACJ5" s="611"/>
      <c r="ACK5" s="611"/>
      <c r="ACL5" s="611"/>
      <c r="ACM5" s="611"/>
      <c r="ACN5" s="611"/>
      <c r="ACO5" s="611"/>
      <c r="ACP5" s="611"/>
      <c r="ACQ5" s="611"/>
      <c r="ACR5" s="611"/>
      <c r="ACS5" s="611"/>
      <c r="ACT5" s="611"/>
      <c r="ACU5" s="611"/>
      <c r="ACV5" s="611"/>
      <c r="ACW5" s="611"/>
      <c r="ACX5" s="611"/>
      <c r="ACY5" s="611"/>
      <c r="ACZ5" s="611"/>
      <c r="ADA5" s="611"/>
      <c r="ADB5" s="611"/>
      <c r="ADC5" s="611"/>
      <c r="ADD5" s="611"/>
      <c r="ADE5" s="611"/>
      <c r="ADF5" s="611"/>
      <c r="ADG5" s="611"/>
      <c r="ADH5" s="611"/>
      <c r="ADI5" s="611"/>
      <c r="ADJ5" s="611"/>
      <c r="ADK5" s="611"/>
      <c r="ADL5" s="611"/>
      <c r="ADM5" s="611"/>
      <c r="ADN5" s="611"/>
      <c r="ADO5" s="611"/>
      <c r="ADP5" s="611"/>
      <c r="ADQ5" s="611"/>
      <c r="ADR5" s="611"/>
      <c r="ADS5" s="611"/>
      <c r="ADT5" s="611"/>
      <c r="ADU5" s="611"/>
      <c r="ADV5" s="611"/>
      <c r="ADW5" s="611"/>
      <c r="ADX5" s="611"/>
      <c r="ADY5" s="611"/>
      <c r="ADZ5" s="611"/>
      <c r="AEA5" s="611"/>
      <c r="AEB5" s="611"/>
      <c r="AEC5" s="611"/>
      <c r="AED5" s="611"/>
      <c r="AEE5" s="611"/>
      <c r="AEF5" s="611"/>
      <c r="AEG5" s="611"/>
      <c r="AEH5" s="611"/>
      <c r="AEI5" s="611"/>
      <c r="AEJ5" s="611"/>
      <c r="AEK5" s="611"/>
      <c r="AEL5" s="611"/>
      <c r="AEM5" s="611"/>
      <c r="AEN5" s="611"/>
      <c r="AEO5" s="611"/>
      <c r="AEP5" s="611"/>
      <c r="AEQ5" s="611"/>
      <c r="AER5" s="611"/>
      <c r="AES5" s="611"/>
      <c r="AET5" s="611"/>
      <c r="AEU5" s="611"/>
      <c r="AEV5" s="611"/>
      <c r="AEW5" s="611"/>
      <c r="AEX5" s="611"/>
      <c r="AEY5" s="611"/>
      <c r="AEZ5" s="611"/>
      <c r="AFA5" s="611"/>
      <c r="AFB5" s="611"/>
      <c r="AFC5" s="611"/>
      <c r="AFD5" s="611"/>
      <c r="AFE5" s="611"/>
      <c r="AFF5" s="611"/>
      <c r="AFG5" s="611"/>
      <c r="AFH5" s="611"/>
      <c r="AFI5" s="611"/>
      <c r="AFJ5" s="611"/>
      <c r="AFK5" s="611"/>
      <c r="AFL5" s="611"/>
      <c r="AFM5" s="611"/>
      <c r="AFN5" s="611"/>
      <c r="AFO5" s="611"/>
      <c r="AFP5" s="611"/>
      <c r="AFQ5" s="611"/>
      <c r="AFR5" s="611"/>
      <c r="AFS5" s="611"/>
      <c r="AFT5" s="611"/>
      <c r="AFU5" s="611"/>
      <c r="AFV5" s="611"/>
      <c r="AFW5" s="611"/>
      <c r="AFX5" s="611"/>
      <c r="AFY5" s="611"/>
      <c r="AFZ5" s="611"/>
      <c r="AGA5" s="611"/>
      <c r="AGB5" s="611"/>
      <c r="AGC5" s="611"/>
      <c r="AGD5" s="611"/>
      <c r="AGE5" s="611"/>
      <c r="AGF5" s="611"/>
      <c r="AGG5" s="611"/>
      <c r="AGH5" s="611"/>
      <c r="AGI5" s="611"/>
      <c r="AGJ5" s="611"/>
      <c r="AGK5" s="611"/>
      <c r="AGL5" s="611"/>
      <c r="AGM5" s="611"/>
      <c r="AGN5" s="611"/>
      <c r="AGO5" s="611"/>
      <c r="AGP5" s="611"/>
      <c r="AGQ5" s="611"/>
      <c r="AGR5" s="611"/>
      <c r="AGS5" s="611"/>
      <c r="AGT5" s="611"/>
      <c r="AGU5" s="611"/>
      <c r="AGV5" s="611"/>
      <c r="AGW5" s="611"/>
      <c r="AGX5" s="611"/>
      <c r="AGY5" s="611"/>
      <c r="AGZ5" s="611"/>
      <c r="AHA5" s="611"/>
      <c r="AHB5" s="611"/>
      <c r="AHC5" s="611"/>
      <c r="AHD5" s="611"/>
      <c r="AHE5" s="611"/>
      <c r="AHF5" s="611"/>
      <c r="AHG5" s="611"/>
      <c r="AHH5" s="611"/>
      <c r="AHI5" s="611"/>
      <c r="AHJ5" s="611"/>
      <c r="AHK5" s="611"/>
      <c r="AHL5" s="611"/>
      <c r="AHM5" s="611"/>
      <c r="AHN5" s="611"/>
      <c r="AHO5" s="611"/>
      <c r="AHP5" s="611"/>
      <c r="AHQ5" s="611"/>
      <c r="AHR5" s="611"/>
      <c r="AHS5" s="611"/>
      <c r="AHT5" s="611"/>
      <c r="AHU5" s="611"/>
      <c r="AHV5" s="611"/>
      <c r="AHW5" s="611"/>
      <c r="AHX5" s="611"/>
      <c r="AHY5" s="611"/>
      <c r="AHZ5" s="611"/>
      <c r="AIA5" s="611"/>
      <c r="AIB5" s="611"/>
      <c r="AIC5" s="611"/>
      <c r="AID5" s="611"/>
      <c r="AIE5" s="611"/>
      <c r="AIF5" s="611"/>
      <c r="AIG5" s="611"/>
      <c r="AIH5" s="611"/>
      <c r="AII5" s="611"/>
      <c r="AIJ5" s="611"/>
      <c r="AIK5" s="611"/>
      <c r="AIL5" s="611"/>
      <c r="AIM5" s="611"/>
      <c r="AIN5" s="611"/>
      <c r="AIO5" s="611"/>
      <c r="AIP5" s="611"/>
      <c r="AIQ5" s="611"/>
      <c r="AIR5" s="611"/>
      <c r="AIS5" s="611"/>
      <c r="AIT5" s="611"/>
      <c r="AIU5" s="611"/>
      <c r="AIV5" s="611"/>
      <c r="AIW5" s="611"/>
      <c r="AIX5" s="611"/>
      <c r="AIY5" s="611"/>
      <c r="AIZ5" s="611"/>
      <c r="AJA5" s="611"/>
      <c r="AJB5" s="611"/>
      <c r="AJC5" s="611"/>
      <c r="AJD5" s="611"/>
      <c r="AJE5" s="611"/>
      <c r="AJF5" s="611"/>
      <c r="AJG5" s="611"/>
      <c r="AJH5" s="611"/>
      <c r="AJI5" s="611"/>
      <c r="AJJ5" s="611"/>
      <c r="AJK5" s="611"/>
      <c r="AJL5" s="611"/>
      <c r="AJM5" s="611"/>
      <c r="AJN5" s="611"/>
      <c r="AJO5" s="611"/>
      <c r="AJP5" s="611"/>
      <c r="AJQ5" s="611"/>
      <c r="AJR5" s="611"/>
      <c r="AJS5" s="611"/>
      <c r="AJT5" s="611"/>
      <c r="AJU5" s="611"/>
      <c r="AJV5" s="611"/>
      <c r="AJW5" s="611"/>
      <c r="AJX5" s="611"/>
      <c r="AJY5" s="611"/>
      <c r="AJZ5" s="611"/>
      <c r="AKA5" s="611"/>
      <c r="AKB5" s="611"/>
      <c r="AKC5" s="611"/>
      <c r="AKD5" s="611"/>
      <c r="AKE5" s="611"/>
      <c r="AKF5" s="611"/>
      <c r="AKG5" s="611"/>
      <c r="AKH5" s="611"/>
      <c r="AKI5" s="611"/>
      <c r="AKJ5" s="611"/>
      <c r="AKK5" s="611"/>
      <c r="AKL5" s="611"/>
      <c r="AKM5" s="611"/>
      <c r="AKN5" s="611"/>
      <c r="AKO5" s="611"/>
      <c r="AKP5" s="611"/>
      <c r="AKQ5" s="611"/>
      <c r="AKR5" s="611"/>
      <c r="AKS5" s="611"/>
      <c r="AKT5" s="611"/>
      <c r="AKU5" s="611"/>
      <c r="AKV5" s="611"/>
      <c r="AKW5" s="611"/>
      <c r="AKX5" s="611"/>
      <c r="AKY5" s="611"/>
      <c r="AKZ5" s="611"/>
      <c r="ALA5" s="611"/>
      <c r="ALB5" s="611"/>
      <c r="ALC5" s="611"/>
      <c r="ALD5" s="611"/>
      <c r="ALE5" s="611"/>
      <c r="ALF5" s="611"/>
      <c r="ALG5" s="611"/>
      <c r="ALH5" s="611"/>
      <c r="ALI5" s="611"/>
      <c r="ALJ5" s="611"/>
      <c r="ALK5" s="611"/>
      <c r="ALL5" s="611"/>
      <c r="ALM5" s="611"/>
      <c r="ALN5" s="611"/>
      <c r="ALO5" s="611"/>
      <c r="ALP5" s="611"/>
      <c r="ALQ5" s="611"/>
      <c r="ALR5" s="611"/>
      <c r="ALS5" s="611"/>
      <c r="ALT5" s="611"/>
      <c r="ALU5" s="611"/>
      <c r="ALV5" s="611"/>
      <c r="ALW5" s="611"/>
      <c r="ALX5" s="611"/>
      <c r="ALY5" s="611"/>
      <c r="ALZ5" s="611"/>
      <c r="AMA5" s="611"/>
      <c r="AMB5" s="611"/>
      <c r="AMC5" s="611"/>
      <c r="AMD5" s="611"/>
      <c r="AME5" s="611"/>
      <c r="AMF5" s="611"/>
      <c r="AMG5" s="611"/>
      <c r="AMH5" s="611"/>
      <c r="AMI5" s="611"/>
      <c r="AMJ5" s="611"/>
      <c r="AMK5" s="611"/>
      <c r="AML5" s="611"/>
      <c r="AMM5" s="611"/>
      <c r="AMN5" s="611"/>
      <c r="AMO5" s="611"/>
      <c r="AMP5" s="611"/>
      <c r="AMQ5" s="611"/>
      <c r="AMR5" s="611"/>
      <c r="AMS5" s="611"/>
      <c r="AMT5" s="611"/>
      <c r="AMU5" s="611"/>
      <c r="AMV5" s="611"/>
      <c r="AMW5" s="611"/>
      <c r="AMX5" s="611"/>
      <c r="AMY5" s="611"/>
      <c r="AMZ5" s="611"/>
      <c r="ANA5" s="611"/>
      <c r="ANB5" s="611"/>
      <c r="ANC5" s="611"/>
      <c r="AND5" s="611"/>
      <c r="ANE5" s="611"/>
      <c r="ANF5" s="611"/>
      <c r="ANG5" s="611"/>
      <c r="ANH5" s="611"/>
      <c r="ANI5" s="611"/>
      <c r="ANJ5" s="611"/>
      <c r="ANK5" s="611"/>
      <c r="ANL5" s="611"/>
      <c r="ANM5" s="611"/>
      <c r="ANN5" s="611"/>
      <c r="ANO5" s="611"/>
      <c r="ANP5" s="611"/>
      <c r="ANQ5" s="611"/>
      <c r="ANR5" s="611"/>
      <c r="ANS5" s="611"/>
      <c r="ANT5" s="611"/>
      <c r="ANU5" s="611"/>
      <c r="ANV5" s="611"/>
      <c r="ANW5" s="611"/>
      <c r="ANX5" s="611"/>
      <c r="ANY5" s="611"/>
      <c r="ANZ5" s="611"/>
      <c r="AOA5" s="611"/>
      <c r="AOB5" s="611"/>
      <c r="AOC5" s="611"/>
      <c r="AOD5" s="611"/>
      <c r="AOE5" s="611"/>
      <c r="AOF5" s="611"/>
      <c r="AOG5" s="611"/>
      <c r="AOH5" s="611"/>
      <c r="AOI5" s="611"/>
      <c r="AOJ5" s="611"/>
      <c r="AOK5" s="611"/>
      <c r="AOL5" s="611"/>
      <c r="AOM5" s="611"/>
      <c r="AON5" s="611"/>
      <c r="AOO5" s="611"/>
      <c r="AOP5" s="611"/>
      <c r="AOQ5" s="611"/>
      <c r="AOR5" s="611"/>
      <c r="AOS5" s="611"/>
      <c r="AOT5" s="611"/>
      <c r="AOU5" s="611"/>
      <c r="AOV5" s="611"/>
      <c r="AOW5" s="611"/>
      <c r="AOX5" s="611"/>
      <c r="AOY5" s="611"/>
      <c r="AOZ5" s="611"/>
      <c r="APA5" s="611"/>
      <c r="APB5" s="611"/>
      <c r="APC5" s="611"/>
      <c r="APD5" s="611"/>
      <c r="APE5" s="611"/>
      <c r="APF5" s="611"/>
      <c r="APG5" s="611"/>
      <c r="APH5" s="611"/>
      <c r="API5" s="611"/>
      <c r="APJ5" s="611"/>
      <c r="APK5" s="611"/>
      <c r="APL5" s="611"/>
      <c r="APM5" s="611"/>
      <c r="APN5" s="611"/>
      <c r="APO5" s="611"/>
      <c r="APP5" s="611"/>
      <c r="APQ5" s="611"/>
      <c r="APR5" s="611"/>
      <c r="APS5" s="611"/>
      <c r="APT5" s="611"/>
      <c r="APU5" s="611"/>
      <c r="APV5" s="611"/>
      <c r="APW5" s="611"/>
      <c r="APX5" s="611"/>
      <c r="APY5" s="611"/>
      <c r="APZ5" s="611"/>
      <c r="AQA5" s="611"/>
      <c r="AQB5" s="611"/>
      <c r="AQC5" s="611"/>
      <c r="AQD5" s="611"/>
      <c r="AQE5" s="611"/>
      <c r="AQF5" s="611"/>
      <c r="AQG5" s="611"/>
      <c r="AQH5" s="611"/>
      <c r="AQI5" s="611"/>
      <c r="AQJ5" s="611"/>
      <c r="AQK5" s="611"/>
      <c r="AQL5" s="611"/>
      <c r="AQM5" s="611"/>
      <c r="AQN5" s="611"/>
      <c r="AQO5" s="611"/>
      <c r="AQP5" s="611"/>
      <c r="AQQ5" s="611"/>
      <c r="AQR5" s="611"/>
      <c r="AQS5" s="611"/>
      <c r="AQT5" s="611"/>
      <c r="AQU5" s="611"/>
      <c r="AQV5" s="611"/>
      <c r="AQW5" s="611"/>
      <c r="AQX5" s="611"/>
      <c r="AQY5" s="611"/>
      <c r="AQZ5" s="611"/>
      <c r="ARA5" s="611"/>
      <c r="ARB5" s="611"/>
      <c r="ARC5" s="611"/>
      <c r="ARD5" s="611"/>
      <c r="ARE5" s="611"/>
      <c r="ARF5" s="611"/>
      <c r="ARG5" s="611"/>
      <c r="ARH5" s="611"/>
      <c r="ARI5" s="611"/>
      <c r="ARJ5" s="611"/>
      <c r="ARK5" s="611"/>
      <c r="ARL5" s="611"/>
      <c r="ARM5" s="611"/>
      <c r="ARN5" s="611"/>
      <c r="ARO5" s="611"/>
      <c r="ARP5" s="611"/>
      <c r="ARQ5" s="611"/>
      <c r="ARR5" s="611"/>
      <c r="ARS5" s="611"/>
      <c r="ART5" s="611"/>
      <c r="ARU5" s="611"/>
      <c r="ARV5" s="611"/>
      <c r="ARW5" s="611"/>
      <c r="ARX5" s="611"/>
      <c r="ARY5" s="611"/>
      <c r="ARZ5" s="611"/>
      <c r="ASA5" s="611"/>
      <c r="ASB5" s="611"/>
      <c r="ASC5" s="611"/>
      <c r="ASD5" s="611"/>
      <c r="ASE5" s="611"/>
      <c r="ASF5" s="611"/>
      <c r="ASG5" s="611"/>
      <c r="ASH5" s="611"/>
      <c r="ASI5" s="611"/>
      <c r="ASJ5" s="611"/>
      <c r="ASK5" s="611"/>
      <c r="ASL5" s="611"/>
      <c r="ASM5" s="611"/>
      <c r="ASN5" s="611"/>
      <c r="ASO5" s="611"/>
      <c r="ASP5" s="611"/>
      <c r="ASQ5" s="611"/>
      <c r="ASR5" s="611"/>
      <c r="ASS5" s="611"/>
      <c r="AST5" s="611"/>
      <c r="ASU5" s="611"/>
      <c r="ASV5" s="611"/>
      <c r="ASW5" s="611"/>
      <c r="ASX5" s="611"/>
      <c r="ASY5" s="611"/>
      <c r="ASZ5" s="611"/>
      <c r="ATA5" s="611"/>
      <c r="ATB5" s="611"/>
      <c r="ATC5" s="611"/>
      <c r="ATD5" s="611"/>
      <c r="ATE5" s="611"/>
      <c r="ATF5" s="611"/>
      <c r="ATG5" s="611"/>
      <c r="ATH5" s="611"/>
      <c r="ATI5" s="611"/>
      <c r="ATJ5" s="611"/>
      <c r="ATK5" s="611"/>
      <c r="ATL5" s="611"/>
      <c r="ATM5" s="611"/>
      <c r="ATN5" s="611"/>
      <c r="ATO5" s="611"/>
      <c r="ATP5" s="611"/>
      <c r="ATQ5" s="611"/>
      <c r="ATR5" s="611"/>
      <c r="ATS5" s="611"/>
      <c r="ATT5" s="611"/>
      <c r="ATU5" s="611"/>
      <c r="ATV5" s="611"/>
      <c r="ATW5" s="611"/>
      <c r="ATX5" s="611"/>
      <c r="ATY5" s="611"/>
      <c r="ATZ5" s="611"/>
      <c r="AUA5" s="611"/>
      <c r="AUB5" s="611"/>
      <c r="AUC5" s="611"/>
      <c r="AUD5" s="611"/>
      <c r="AUE5" s="611"/>
      <c r="AUF5" s="611"/>
      <c r="AUG5" s="611"/>
      <c r="AUH5" s="611"/>
      <c r="AUI5" s="611"/>
      <c r="AUJ5" s="611"/>
      <c r="AUK5" s="611"/>
      <c r="AUL5" s="611"/>
      <c r="AUM5" s="611"/>
      <c r="AUN5" s="611"/>
      <c r="AUO5" s="611"/>
      <c r="AUP5" s="611"/>
      <c r="AUQ5" s="611"/>
      <c r="AUR5" s="611"/>
      <c r="AUS5" s="611"/>
      <c r="AUT5" s="611"/>
      <c r="AUU5" s="611"/>
      <c r="AUV5" s="611"/>
      <c r="AUW5" s="611"/>
      <c r="AUX5" s="611"/>
      <c r="AUY5" s="611"/>
      <c r="AUZ5" s="611"/>
      <c r="AVA5" s="611"/>
      <c r="AVB5" s="611"/>
      <c r="AVC5" s="611"/>
      <c r="AVD5" s="611"/>
      <c r="AVE5" s="611"/>
      <c r="AVF5" s="611"/>
      <c r="AVG5" s="611"/>
      <c r="AVH5" s="611"/>
      <c r="AVI5" s="611"/>
      <c r="AVJ5" s="611"/>
      <c r="AVK5" s="611"/>
      <c r="AVL5" s="611"/>
      <c r="AVM5" s="611"/>
      <c r="AVN5" s="611"/>
      <c r="AVO5" s="611"/>
      <c r="AVP5" s="611"/>
      <c r="AVQ5" s="611"/>
      <c r="AVR5" s="611"/>
      <c r="AVS5" s="611"/>
      <c r="AVT5" s="611"/>
      <c r="AVU5" s="611"/>
      <c r="AVV5" s="611"/>
      <c r="AVW5" s="611"/>
      <c r="AVX5" s="611"/>
      <c r="AVY5" s="611"/>
      <c r="AVZ5" s="611"/>
      <c r="AWA5" s="611"/>
      <c r="AWB5" s="611"/>
      <c r="AWC5" s="611"/>
      <c r="AWD5" s="611"/>
      <c r="AWE5" s="611"/>
      <c r="AWF5" s="611"/>
      <c r="AWG5" s="611"/>
      <c r="AWH5" s="611"/>
      <c r="AWI5" s="611"/>
      <c r="AWJ5" s="611"/>
      <c r="AWK5" s="611"/>
      <c r="AWL5" s="611"/>
      <c r="AWM5" s="611"/>
      <c r="AWN5" s="611"/>
      <c r="AWO5" s="611"/>
      <c r="AWP5" s="611"/>
      <c r="AWQ5" s="611"/>
      <c r="AWR5" s="611"/>
      <c r="AWS5" s="611"/>
      <c r="AWT5" s="611"/>
      <c r="AWU5" s="611"/>
      <c r="AWV5" s="611"/>
      <c r="AWW5" s="611"/>
      <c r="AWX5" s="611"/>
      <c r="AWY5" s="611"/>
      <c r="AWZ5" s="611"/>
      <c r="AXA5" s="611"/>
      <c r="AXB5" s="611"/>
      <c r="AXC5" s="611"/>
      <c r="AXD5" s="611"/>
      <c r="AXE5" s="611"/>
      <c r="AXF5" s="611"/>
      <c r="AXG5" s="611"/>
      <c r="AXH5" s="611"/>
      <c r="AXI5" s="611"/>
      <c r="AXJ5" s="611"/>
      <c r="AXK5" s="611"/>
      <c r="AXL5" s="611"/>
      <c r="AXM5" s="611"/>
      <c r="AXN5" s="611"/>
      <c r="AXO5" s="611"/>
      <c r="AXP5" s="611"/>
      <c r="AXQ5" s="611"/>
      <c r="AXR5" s="611"/>
      <c r="AXS5" s="611"/>
      <c r="AXT5" s="611"/>
      <c r="AXU5" s="611"/>
      <c r="AXV5" s="611"/>
      <c r="AXW5" s="611"/>
      <c r="AXX5" s="611"/>
      <c r="AXY5" s="611"/>
      <c r="AXZ5" s="611"/>
      <c r="AYA5" s="611"/>
      <c r="AYB5" s="611"/>
      <c r="AYC5" s="611"/>
      <c r="AYD5" s="611"/>
      <c r="AYE5" s="611"/>
      <c r="AYF5" s="611"/>
      <c r="AYG5" s="611"/>
      <c r="AYH5" s="611"/>
      <c r="AYI5" s="611"/>
      <c r="AYJ5" s="611"/>
      <c r="AYK5" s="611"/>
      <c r="AYL5" s="611"/>
      <c r="AYM5" s="611"/>
      <c r="AYN5" s="611"/>
      <c r="AYO5" s="611"/>
      <c r="AYP5" s="611"/>
      <c r="AYQ5" s="611"/>
      <c r="AYR5" s="611"/>
      <c r="AYS5" s="611"/>
      <c r="AYT5" s="611"/>
      <c r="AYU5" s="611"/>
      <c r="AYV5" s="611"/>
      <c r="AYW5" s="611"/>
      <c r="AYX5" s="611"/>
      <c r="AYY5" s="611"/>
      <c r="AYZ5" s="611"/>
      <c r="AZA5" s="611"/>
      <c r="AZB5" s="611"/>
      <c r="AZC5" s="611"/>
      <c r="AZD5" s="611"/>
      <c r="AZE5" s="611"/>
      <c r="AZF5" s="611"/>
      <c r="AZG5" s="611"/>
      <c r="AZH5" s="611"/>
      <c r="AZI5" s="611"/>
      <c r="AZJ5" s="611"/>
      <c r="AZK5" s="611"/>
      <c r="AZL5" s="611"/>
      <c r="AZM5" s="611"/>
      <c r="AZN5" s="611"/>
      <c r="AZO5" s="611"/>
      <c r="AZP5" s="611"/>
      <c r="AZQ5" s="611"/>
      <c r="AZR5" s="611"/>
      <c r="AZS5" s="611"/>
      <c r="AZT5" s="611"/>
      <c r="AZU5" s="611"/>
      <c r="AZV5" s="611"/>
      <c r="AZW5" s="611"/>
      <c r="AZX5" s="611"/>
      <c r="AZY5" s="611"/>
      <c r="AZZ5" s="611"/>
      <c r="BAA5" s="611"/>
      <c r="BAB5" s="611"/>
      <c r="BAC5" s="611"/>
      <c r="BAD5" s="611"/>
      <c r="BAE5" s="611"/>
      <c r="BAF5" s="611"/>
      <c r="BAG5" s="611"/>
      <c r="BAH5" s="611"/>
      <c r="BAI5" s="611"/>
      <c r="BAJ5" s="611"/>
      <c r="BAK5" s="611"/>
      <c r="BAL5" s="611"/>
      <c r="BAM5" s="611"/>
      <c r="BAN5" s="611"/>
      <c r="BAO5" s="611"/>
      <c r="BAP5" s="611"/>
      <c r="BAQ5" s="611"/>
      <c r="BAR5" s="611"/>
      <c r="BAS5" s="611"/>
      <c r="BAT5" s="611"/>
      <c r="BAU5" s="611"/>
      <c r="BAV5" s="611"/>
      <c r="BAW5" s="611"/>
      <c r="BAX5" s="611"/>
      <c r="BAY5" s="611"/>
      <c r="BAZ5" s="611"/>
      <c r="BBA5" s="611"/>
      <c r="BBB5" s="611"/>
      <c r="BBC5" s="611"/>
      <c r="BBD5" s="611"/>
      <c r="BBE5" s="611"/>
      <c r="BBF5" s="611"/>
      <c r="BBG5" s="611"/>
      <c r="BBH5" s="611"/>
      <c r="BBI5" s="611"/>
      <c r="BBJ5" s="611"/>
      <c r="BBK5" s="611"/>
      <c r="BBL5" s="611"/>
      <c r="BBM5" s="611"/>
      <c r="BBN5" s="611"/>
      <c r="BBO5" s="611"/>
      <c r="BBP5" s="611"/>
      <c r="BBQ5" s="611"/>
      <c r="BBR5" s="611"/>
      <c r="BBS5" s="611"/>
      <c r="BBT5" s="611"/>
      <c r="BBU5" s="611"/>
      <c r="BBV5" s="611"/>
      <c r="BBW5" s="611"/>
      <c r="BBX5" s="611"/>
      <c r="BBY5" s="611"/>
      <c r="BBZ5" s="611"/>
      <c r="BCA5" s="611"/>
      <c r="BCB5" s="611"/>
      <c r="BCC5" s="611"/>
      <c r="BCD5" s="611"/>
      <c r="BCE5" s="611"/>
      <c r="BCF5" s="611"/>
      <c r="BCG5" s="611"/>
      <c r="BCH5" s="611"/>
      <c r="BCI5" s="611"/>
      <c r="BCJ5" s="611"/>
      <c r="BCK5" s="611"/>
      <c r="BCL5" s="611"/>
      <c r="BCM5" s="611"/>
      <c r="BCN5" s="611"/>
      <c r="BCO5" s="611"/>
      <c r="BCP5" s="611"/>
      <c r="BCQ5" s="611"/>
      <c r="BCR5" s="611"/>
      <c r="BCS5" s="611"/>
      <c r="BCT5" s="611"/>
      <c r="BCU5" s="611"/>
      <c r="BCV5" s="611"/>
      <c r="BCW5" s="611"/>
      <c r="BCX5" s="611"/>
      <c r="BCY5" s="611"/>
      <c r="BCZ5" s="611"/>
      <c r="BDA5" s="611"/>
      <c r="BDB5" s="611"/>
      <c r="BDC5" s="611"/>
      <c r="BDD5" s="611"/>
      <c r="BDE5" s="611"/>
      <c r="BDF5" s="611"/>
      <c r="BDG5" s="611"/>
      <c r="BDH5" s="611"/>
      <c r="BDI5" s="611"/>
      <c r="BDJ5" s="611"/>
      <c r="BDK5" s="611"/>
      <c r="BDL5" s="611"/>
      <c r="BDM5" s="611"/>
      <c r="BDN5" s="611"/>
      <c r="BDO5" s="611"/>
      <c r="BDP5" s="611"/>
      <c r="BDQ5" s="611"/>
      <c r="BDR5" s="611"/>
      <c r="BDS5" s="611"/>
      <c r="BDT5" s="611"/>
      <c r="BDU5" s="611"/>
      <c r="BDV5" s="611"/>
      <c r="BDW5" s="611"/>
      <c r="BDX5" s="611"/>
      <c r="BDY5" s="611"/>
      <c r="BDZ5" s="611"/>
      <c r="BEA5" s="611"/>
      <c r="BEB5" s="611"/>
      <c r="BEC5" s="611"/>
      <c r="BED5" s="611"/>
      <c r="BEE5" s="611"/>
      <c r="BEF5" s="611"/>
      <c r="BEG5" s="611"/>
      <c r="BEH5" s="611"/>
      <c r="BEI5" s="611"/>
      <c r="BEJ5" s="611"/>
      <c r="BEK5" s="611"/>
      <c r="BEL5" s="611"/>
      <c r="BEM5" s="611"/>
      <c r="BEN5" s="611"/>
      <c r="BEO5" s="611"/>
      <c r="BEP5" s="611"/>
      <c r="BEQ5" s="611"/>
      <c r="BER5" s="611"/>
      <c r="BES5" s="611"/>
      <c r="BET5" s="611"/>
      <c r="BEU5" s="611"/>
      <c r="BEV5" s="611"/>
      <c r="BEW5" s="611"/>
      <c r="BEX5" s="611"/>
      <c r="BEY5" s="611"/>
      <c r="BEZ5" s="611"/>
      <c r="BFA5" s="611"/>
      <c r="BFB5" s="611"/>
      <c r="BFC5" s="611"/>
      <c r="BFD5" s="611"/>
      <c r="BFE5" s="611"/>
      <c r="BFF5" s="611"/>
      <c r="BFG5" s="611"/>
      <c r="BFH5" s="611"/>
      <c r="BFI5" s="611"/>
      <c r="BFJ5" s="611"/>
      <c r="BFK5" s="611"/>
      <c r="BFL5" s="611"/>
      <c r="BFM5" s="611"/>
      <c r="BFN5" s="611"/>
      <c r="BFO5" s="611"/>
      <c r="BFP5" s="611"/>
      <c r="BFQ5" s="611"/>
      <c r="BFR5" s="611"/>
      <c r="BFS5" s="611"/>
      <c r="BFT5" s="611"/>
      <c r="BFU5" s="611"/>
      <c r="BFV5" s="611"/>
      <c r="BFW5" s="611"/>
      <c r="BFX5" s="611"/>
      <c r="BFY5" s="611"/>
      <c r="BFZ5" s="611"/>
      <c r="BGA5" s="611"/>
      <c r="BGB5" s="611"/>
      <c r="BGC5" s="611"/>
      <c r="BGD5" s="611"/>
      <c r="BGE5" s="611"/>
      <c r="BGF5" s="611"/>
      <c r="BGG5" s="611"/>
      <c r="BGH5" s="611"/>
      <c r="BGI5" s="611"/>
      <c r="BGJ5" s="611"/>
      <c r="BGK5" s="611"/>
      <c r="BGL5" s="611"/>
      <c r="BGM5" s="611"/>
      <c r="BGN5" s="611"/>
      <c r="BGO5" s="611"/>
      <c r="BGP5" s="611"/>
      <c r="BGQ5" s="611"/>
      <c r="BGR5" s="611"/>
      <c r="BGS5" s="611"/>
      <c r="BGT5" s="611"/>
      <c r="BGU5" s="611"/>
      <c r="BGV5" s="611"/>
      <c r="BGW5" s="611"/>
      <c r="BGX5" s="611"/>
      <c r="BGY5" s="611"/>
      <c r="BGZ5" s="611"/>
      <c r="BHA5" s="611"/>
      <c r="BHB5" s="611"/>
      <c r="BHC5" s="611"/>
      <c r="BHD5" s="611"/>
      <c r="BHE5" s="611"/>
      <c r="BHF5" s="611"/>
      <c r="BHG5" s="611"/>
      <c r="BHH5" s="611"/>
      <c r="BHI5" s="611"/>
      <c r="BHJ5" s="611"/>
      <c r="BHK5" s="611"/>
      <c r="BHL5" s="611"/>
      <c r="BHM5" s="611"/>
      <c r="BHN5" s="611"/>
      <c r="BHO5" s="611"/>
      <c r="BHP5" s="611"/>
      <c r="BHQ5" s="611"/>
      <c r="BHR5" s="611"/>
      <c r="BHS5" s="611"/>
      <c r="BHT5" s="611"/>
      <c r="BHU5" s="611"/>
      <c r="BHV5" s="611"/>
      <c r="BHW5" s="611"/>
      <c r="BHX5" s="611"/>
      <c r="BHY5" s="611"/>
      <c r="BHZ5" s="611"/>
      <c r="BIA5" s="611"/>
      <c r="BIB5" s="611"/>
      <c r="BIC5" s="611"/>
      <c r="BID5" s="611"/>
      <c r="BIE5" s="611"/>
      <c r="BIF5" s="611"/>
      <c r="BIG5" s="611"/>
      <c r="BIH5" s="611"/>
      <c r="BII5" s="611"/>
      <c r="BIJ5" s="611"/>
      <c r="BIK5" s="611"/>
      <c r="BIL5" s="611"/>
      <c r="BIM5" s="611"/>
      <c r="BIN5" s="611"/>
      <c r="BIO5" s="611"/>
      <c r="BIP5" s="611"/>
      <c r="BIQ5" s="611"/>
      <c r="BIR5" s="611"/>
      <c r="BIS5" s="611"/>
      <c r="BIT5" s="611"/>
      <c r="BIU5" s="611"/>
      <c r="BIV5" s="611"/>
      <c r="BIW5" s="611"/>
      <c r="BIX5" s="611"/>
      <c r="BIY5" s="611"/>
      <c r="BIZ5" s="611"/>
      <c r="BJA5" s="611"/>
      <c r="BJB5" s="611"/>
      <c r="BJC5" s="611"/>
      <c r="BJD5" s="611"/>
      <c r="BJE5" s="611"/>
      <c r="BJF5" s="611"/>
      <c r="BJG5" s="611"/>
      <c r="BJH5" s="611"/>
      <c r="BJI5" s="611"/>
      <c r="BJJ5" s="611"/>
      <c r="BJK5" s="611"/>
      <c r="BJL5" s="611"/>
      <c r="BJM5" s="611"/>
      <c r="BJN5" s="611"/>
      <c r="BJO5" s="611"/>
      <c r="BJP5" s="611"/>
      <c r="BJQ5" s="611"/>
      <c r="BJR5" s="611"/>
      <c r="BJS5" s="611"/>
      <c r="BJT5" s="611"/>
      <c r="BJU5" s="611"/>
      <c r="BJV5" s="611"/>
      <c r="BJW5" s="611"/>
      <c r="BJX5" s="611"/>
      <c r="BJY5" s="611"/>
      <c r="BJZ5" s="611"/>
      <c r="BKA5" s="611"/>
      <c r="BKB5" s="611"/>
      <c r="BKC5" s="611"/>
      <c r="BKD5" s="611"/>
      <c r="BKE5" s="611"/>
      <c r="BKF5" s="611"/>
      <c r="BKG5" s="611"/>
      <c r="BKH5" s="611"/>
      <c r="BKI5" s="611"/>
      <c r="BKJ5" s="611"/>
      <c r="BKK5" s="611"/>
      <c r="BKL5" s="611"/>
      <c r="BKM5" s="611"/>
      <c r="BKN5" s="611"/>
      <c r="BKO5" s="611"/>
      <c r="BKP5" s="611"/>
      <c r="BKQ5" s="611"/>
      <c r="BKR5" s="611"/>
      <c r="BKS5" s="611"/>
      <c r="BKT5" s="611"/>
      <c r="BKU5" s="611"/>
      <c r="BKV5" s="611"/>
      <c r="BKW5" s="611"/>
      <c r="BKX5" s="611"/>
      <c r="BKY5" s="611"/>
      <c r="BKZ5" s="611"/>
      <c r="BLA5" s="611"/>
      <c r="BLB5" s="611"/>
      <c r="BLC5" s="611"/>
      <c r="BLD5" s="611"/>
      <c r="BLE5" s="611"/>
      <c r="BLF5" s="611"/>
      <c r="BLG5" s="611"/>
      <c r="BLH5" s="611"/>
      <c r="BLI5" s="611"/>
      <c r="BLJ5" s="611"/>
      <c r="BLK5" s="611"/>
      <c r="BLL5" s="611"/>
      <c r="BLM5" s="611"/>
      <c r="BLN5" s="611"/>
      <c r="BLO5" s="611"/>
      <c r="BLP5" s="611"/>
      <c r="BLQ5" s="611"/>
      <c r="BLR5" s="611"/>
      <c r="BLS5" s="611"/>
      <c r="BLT5" s="611"/>
      <c r="BLU5" s="611"/>
      <c r="BLV5" s="611"/>
      <c r="BLW5" s="611"/>
      <c r="BLX5" s="611"/>
      <c r="BLY5" s="611"/>
      <c r="BLZ5" s="611"/>
      <c r="BMA5" s="611"/>
      <c r="BMB5" s="611"/>
      <c r="BMC5" s="611"/>
      <c r="BMD5" s="611"/>
      <c r="BME5" s="611"/>
      <c r="BMF5" s="611"/>
      <c r="BMG5" s="611"/>
      <c r="BMH5" s="611"/>
      <c r="BMI5" s="611"/>
      <c r="BMJ5" s="611"/>
      <c r="BMK5" s="611"/>
      <c r="BML5" s="611"/>
      <c r="BMM5" s="611"/>
      <c r="BMN5" s="611"/>
      <c r="BMO5" s="611"/>
      <c r="BMP5" s="611"/>
      <c r="BMQ5" s="611"/>
      <c r="BMR5" s="611"/>
      <c r="BMS5" s="611"/>
      <c r="BMT5" s="611"/>
      <c r="BMU5" s="611"/>
      <c r="BMV5" s="611"/>
      <c r="BMW5" s="611"/>
      <c r="BMX5" s="611"/>
      <c r="BMY5" s="611"/>
      <c r="BMZ5" s="611"/>
      <c r="BNA5" s="611"/>
      <c r="BNB5" s="611"/>
      <c r="BNC5" s="611"/>
      <c r="BND5" s="611"/>
      <c r="BNE5" s="611"/>
      <c r="BNF5" s="611"/>
      <c r="BNG5" s="611"/>
      <c r="BNH5" s="611"/>
      <c r="BNI5" s="611"/>
      <c r="BNJ5" s="611"/>
      <c r="BNK5" s="611"/>
      <c r="BNL5" s="611"/>
      <c r="BNM5" s="611"/>
      <c r="BNN5" s="611"/>
      <c r="BNO5" s="611"/>
      <c r="BNP5" s="611"/>
      <c r="BNQ5" s="611"/>
      <c r="BNR5" s="611"/>
      <c r="BNS5" s="611"/>
      <c r="BNT5" s="611"/>
      <c r="BNU5" s="611"/>
      <c r="BNV5" s="611"/>
      <c r="BNW5" s="611"/>
      <c r="BNX5" s="611"/>
      <c r="BNY5" s="611"/>
      <c r="BNZ5" s="611"/>
      <c r="BOA5" s="611"/>
      <c r="BOB5" s="611"/>
      <c r="BOC5" s="611"/>
      <c r="BOD5" s="611"/>
      <c r="BOE5" s="611"/>
      <c r="BOF5" s="611"/>
      <c r="BOG5" s="611"/>
      <c r="BOH5" s="611"/>
      <c r="BOI5" s="611"/>
      <c r="BOJ5" s="611"/>
      <c r="BOK5" s="611"/>
      <c r="BOL5" s="611"/>
      <c r="BOM5" s="611"/>
      <c r="BON5" s="611"/>
      <c r="BOO5" s="611"/>
      <c r="BOP5" s="611"/>
      <c r="BOQ5" s="611"/>
      <c r="BOR5" s="611"/>
      <c r="BOS5" s="611"/>
      <c r="BOT5" s="611"/>
      <c r="BOU5" s="611"/>
      <c r="BOV5" s="611"/>
      <c r="BOW5" s="611"/>
      <c r="BOX5" s="611"/>
      <c r="BOY5" s="611"/>
      <c r="BOZ5" s="611"/>
      <c r="BPA5" s="611"/>
      <c r="BPB5" s="611"/>
      <c r="BPC5" s="611"/>
      <c r="BPD5" s="611"/>
      <c r="BPE5" s="611"/>
      <c r="BPF5" s="611"/>
      <c r="BPG5" s="611"/>
      <c r="BPH5" s="611"/>
      <c r="BPI5" s="611"/>
      <c r="BPJ5" s="611"/>
      <c r="BPK5" s="611"/>
      <c r="BPL5" s="611"/>
      <c r="BPM5" s="611"/>
      <c r="BPN5" s="611"/>
      <c r="BPO5" s="611"/>
      <c r="BPP5" s="611"/>
      <c r="BPQ5" s="611"/>
      <c r="BPR5" s="611"/>
      <c r="BPS5" s="611"/>
      <c r="BPT5" s="611"/>
      <c r="BPU5" s="611"/>
      <c r="BPV5" s="611"/>
      <c r="BPW5" s="611"/>
      <c r="BPX5" s="611"/>
      <c r="BPY5" s="611"/>
      <c r="BPZ5" s="611"/>
      <c r="BQA5" s="611"/>
      <c r="BQB5" s="611"/>
      <c r="BQC5" s="611"/>
      <c r="BQD5" s="611"/>
      <c r="BQE5" s="611"/>
      <c r="BQF5" s="611"/>
      <c r="BQG5" s="611"/>
      <c r="BQH5" s="611"/>
      <c r="BQI5" s="611"/>
      <c r="BQJ5" s="611"/>
      <c r="BQK5" s="611"/>
      <c r="BQL5" s="611"/>
      <c r="BQM5" s="611"/>
      <c r="BQN5" s="611"/>
      <c r="BQO5" s="611"/>
      <c r="BQP5" s="611"/>
      <c r="BQQ5" s="611"/>
      <c r="BQR5" s="611"/>
      <c r="BQS5" s="611"/>
      <c r="BQT5" s="611"/>
      <c r="BQU5" s="611"/>
      <c r="BQV5" s="611"/>
      <c r="BQW5" s="611"/>
      <c r="BQX5" s="611"/>
      <c r="BQY5" s="611"/>
      <c r="BQZ5" s="611"/>
      <c r="BRA5" s="611"/>
      <c r="BRB5" s="611"/>
      <c r="BRC5" s="611"/>
      <c r="BRD5" s="611"/>
      <c r="BRE5" s="611"/>
      <c r="BRF5" s="611"/>
      <c r="BRG5" s="611"/>
      <c r="BRH5" s="611"/>
      <c r="BRI5" s="611"/>
      <c r="BRJ5" s="611"/>
      <c r="BRK5" s="611"/>
      <c r="BRL5" s="611"/>
      <c r="BRM5" s="611"/>
      <c r="BRN5" s="611"/>
      <c r="BRO5" s="611"/>
      <c r="BRP5" s="611"/>
      <c r="BRQ5" s="611"/>
      <c r="BRR5" s="611"/>
      <c r="BRS5" s="611"/>
      <c r="BRT5" s="611"/>
      <c r="BRU5" s="611"/>
      <c r="BRV5" s="611"/>
      <c r="BRW5" s="611"/>
      <c r="BRX5" s="611"/>
      <c r="BRY5" s="611"/>
      <c r="BRZ5" s="611"/>
      <c r="BSA5" s="611"/>
      <c r="BSB5" s="611"/>
      <c r="BSC5" s="611"/>
      <c r="BSD5" s="611"/>
      <c r="BSE5" s="611"/>
      <c r="BSF5" s="611"/>
      <c r="BSG5" s="611"/>
      <c r="BSH5" s="611"/>
      <c r="BSI5" s="611"/>
      <c r="BSJ5" s="611"/>
      <c r="BSK5" s="611"/>
      <c r="BSL5" s="611"/>
      <c r="BSM5" s="611"/>
      <c r="BSN5" s="611"/>
      <c r="BSO5" s="611"/>
      <c r="BSP5" s="611"/>
      <c r="BSQ5" s="611"/>
      <c r="BSR5" s="611"/>
      <c r="BSS5" s="611"/>
      <c r="BST5" s="611"/>
      <c r="BSU5" s="611"/>
      <c r="BSV5" s="611"/>
      <c r="BSW5" s="611"/>
      <c r="BSX5" s="611"/>
      <c r="BSY5" s="611"/>
      <c r="BSZ5" s="611"/>
      <c r="BTA5" s="611"/>
      <c r="BTB5" s="611"/>
      <c r="BTC5" s="611"/>
      <c r="BTD5" s="611"/>
      <c r="BTE5" s="611"/>
      <c r="BTF5" s="611"/>
      <c r="BTG5" s="611"/>
      <c r="BTH5" s="611"/>
      <c r="BTI5" s="611"/>
      <c r="BTJ5" s="611"/>
      <c r="BTK5" s="611"/>
      <c r="BTL5" s="611"/>
      <c r="BTM5" s="611"/>
      <c r="BTN5" s="611"/>
      <c r="BTO5" s="611"/>
      <c r="BTP5" s="611"/>
      <c r="BTQ5" s="611"/>
      <c r="BTR5" s="611"/>
      <c r="BTS5" s="611"/>
      <c r="BTT5" s="611"/>
      <c r="BTU5" s="611"/>
      <c r="BTV5" s="611"/>
      <c r="BTW5" s="611"/>
      <c r="BTX5" s="611"/>
      <c r="BTY5" s="611"/>
      <c r="BTZ5" s="611"/>
      <c r="BUA5" s="611"/>
      <c r="BUB5" s="611"/>
      <c r="BUC5" s="611"/>
      <c r="BUD5" s="611"/>
      <c r="BUE5" s="611"/>
      <c r="BUF5" s="611"/>
      <c r="BUG5" s="611"/>
      <c r="BUH5" s="611"/>
      <c r="BUI5" s="611"/>
      <c r="BUJ5" s="611"/>
      <c r="BUK5" s="611"/>
      <c r="BUL5" s="611"/>
      <c r="BUM5" s="611"/>
      <c r="BUN5" s="611"/>
      <c r="BUO5" s="611"/>
      <c r="BUP5" s="611"/>
      <c r="BUQ5" s="611"/>
      <c r="BUR5" s="611"/>
      <c r="BUS5" s="611"/>
      <c r="BUT5" s="611"/>
      <c r="BUU5" s="611"/>
      <c r="BUV5" s="611"/>
      <c r="BUW5" s="611"/>
      <c r="BUX5" s="611"/>
      <c r="BUY5" s="611"/>
      <c r="BUZ5" s="611"/>
      <c r="BVA5" s="611"/>
      <c r="BVB5" s="611"/>
      <c r="BVC5" s="611"/>
      <c r="BVD5" s="611"/>
      <c r="BVE5" s="611"/>
      <c r="BVF5" s="611"/>
      <c r="BVG5" s="611"/>
      <c r="BVH5" s="611"/>
      <c r="BVI5" s="611"/>
      <c r="BVJ5" s="611"/>
      <c r="BVK5" s="611"/>
      <c r="BVL5" s="611"/>
      <c r="BVM5" s="611"/>
      <c r="BVN5" s="611"/>
      <c r="BVO5" s="611"/>
      <c r="BVP5" s="611"/>
      <c r="BVQ5" s="611"/>
      <c r="BVR5" s="611"/>
      <c r="BVS5" s="611"/>
      <c r="BVT5" s="611"/>
      <c r="BVU5" s="611"/>
      <c r="BVV5" s="611"/>
      <c r="BVW5" s="611"/>
      <c r="BVX5" s="611"/>
      <c r="BVY5" s="611"/>
      <c r="BVZ5" s="611"/>
      <c r="BWA5" s="611"/>
      <c r="BWB5" s="611"/>
      <c r="BWC5" s="611"/>
      <c r="BWD5" s="611"/>
      <c r="BWE5" s="611"/>
      <c r="BWF5" s="611"/>
      <c r="BWG5" s="611"/>
      <c r="BWH5" s="611"/>
      <c r="BWI5" s="611"/>
      <c r="BWJ5" s="611"/>
      <c r="BWK5" s="611"/>
      <c r="BWL5" s="611"/>
      <c r="BWM5" s="611"/>
      <c r="BWN5" s="611"/>
      <c r="BWO5" s="611"/>
      <c r="BWP5" s="611"/>
      <c r="BWQ5" s="611"/>
      <c r="BWR5" s="611"/>
      <c r="BWS5" s="611"/>
      <c r="BWT5" s="611"/>
      <c r="BWU5" s="611"/>
      <c r="BWV5" s="611"/>
      <c r="BWW5" s="611"/>
      <c r="BWX5" s="611"/>
      <c r="BWY5" s="611"/>
      <c r="BWZ5" s="611"/>
      <c r="BXA5" s="611"/>
      <c r="BXB5" s="611"/>
      <c r="BXC5" s="611"/>
      <c r="BXD5" s="611"/>
      <c r="BXE5" s="611"/>
      <c r="BXF5" s="611"/>
      <c r="BXG5" s="611"/>
      <c r="BXH5" s="611"/>
      <c r="BXI5" s="611"/>
      <c r="BXJ5" s="611"/>
      <c r="BXK5" s="611"/>
      <c r="BXL5" s="611"/>
      <c r="BXM5" s="611"/>
      <c r="BXN5" s="611"/>
      <c r="BXO5" s="611"/>
      <c r="BXP5" s="611"/>
      <c r="BXQ5" s="611"/>
      <c r="BXR5" s="611"/>
      <c r="BXS5" s="611"/>
      <c r="BXT5" s="611"/>
      <c r="BXU5" s="611"/>
      <c r="BXV5" s="611"/>
      <c r="BXW5" s="611"/>
      <c r="BXX5" s="611"/>
      <c r="BXY5" s="611"/>
      <c r="BXZ5" s="611"/>
      <c r="BYA5" s="611"/>
      <c r="BYB5" s="611"/>
      <c r="BYC5" s="611"/>
      <c r="BYD5" s="611"/>
      <c r="BYE5" s="611"/>
      <c r="BYF5" s="611"/>
      <c r="BYG5" s="611"/>
      <c r="BYH5" s="611"/>
      <c r="BYI5" s="611"/>
      <c r="BYJ5" s="611"/>
      <c r="BYK5" s="611"/>
      <c r="BYL5" s="611"/>
      <c r="BYM5" s="611"/>
      <c r="BYN5" s="611"/>
      <c r="BYO5" s="611"/>
      <c r="BYP5" s="611"/>
      <c r="BYQ5" s="611"/>
      <c r="BYR5" s="611"/>
      <c r="BYS5" s="611"/>
      <c r="BYT5" s="611"/>
      <c r="BYU5" s="611"/>
      <c r="BYV5" s="611"/>
      <c r="BYW5" s="611"/>
      <c r="BYX5" s="611"/>
      <c r="BYY5" s="611"/>
      <c r="BYZ5" s="611"/>
      <c r="BZA5" s="611"/>
      <c r="BZB5" s="611"/>
      <c r="BZC5" s="611"/>
      <c r="BZD5" s="611"/>
      <c r="BZE5" s="611"/>
      <c r="BZF5" s="611"/>
      <c r="BZG5" s="611"/>
      <c r="BZH5" s="611"/>
      <c r="BZI5" s="611"/>
      <c r="BZJ5" s="611"/>
      <c r="BZK5" s="611"/>
      <c r="BZL5" s="611"/>
      <c r="BZM5" s="611"/>
      <c r="BZN5" s="611"/>
      <c r="BZO5" s="611"/>
      <c r="BZP5" s="611"/>
      <c r="BZQ5" s="611"/>
      <c r="BZR5" s="611"/>
      <c r="BZS5" s="611"/>
      <c r="BZT5" s="611"/>
      <c r="BZU5" s="611"/>
      <c r="BZV5" s="611"/>
      <c r="BZW5" s="611"/>
      <c r="BZX5" s="611"/>
      <c r="BZY5" s="611"/>
      <c r="BZZ5" s="611"/>
      <c r="CAA5" s="611"/>
      <c r="CAB5" s="611"/>
      <c r="CAC5" s="611"/>
      <c r="CAD5" s="611"/>
      <c r="CAE5" s="611"/>
      <c r="CAF5" s="611"/>
      <c r="CAG5" s="611"/>
      <c r="CAH5" s="611"/>
      <c r="CAI5" s="611"/>
      <c r="CAJ5" s="611"/>
      <c r="CAK5" s="611"/>
      <c r="CAL5" s="611"/>
      <c r="CAM5" s="611"/>
      <c r="CAN5" s="611"/>
      <c r="CAO5" s="611"/>
      <c r="CAP5" s="611"/>
      <c r="CAQ5" s="611"/>
      <c r="CAR5" s="611"/>
      <c r="CAS5" s="611"/>
      <c r="CAT5" s="611"/>
      <c r="CAU5" s="611"/>
      <c r="CAV5" s="611"/>
      <c r="CAW5" s="611"/>
      <c r="CAX5" s="611"/>
      <c r="CAY5" s="611"/>
      <c r="CAZ5" s="611"/>
      <c r="CBA5" s="611"/>
      <c r="CBB5" s="611"/>
      <c r="CBC5" s="611"/>
      <c r="CBD5" s="611"/>
      <c r="CBE5" s="611"/>
      <c r="CBF5" s="611"/>
      <c r="CBG5" s="611"/>
      <c r="CBH5" s="611"/>
      <c r="CBI5" s="611"/>
      <c r="CBJ5" s="611"/>
      <c r="CBK5" s="611"/>
      <c r="CBL5" s="611"/>
      <c r="CBM5" s="611"/>
      <c r="CBN5" s="611"/>
      <c r="CBO5" s="611"/>
      <c r="CBP5" s="611"/>
      <c r="CBQ5" s="611"/>
      <c r="CBR5" s="611"/>
      <c r="CBS5" s="611"/>
      <c r="CBT5" s="611"/>
      <c r="CBU5" s="611"/>
      <c r="CBV5" s="611"/>
      <c r="CBW5" s="611"/>
      <c r="CBX5" s="611"/>
      <c r="CBY5" s="611"/>
      <c r="CBZ5" s="611"/>
      <c r="CCA5" s="611"/>
      <c r="CCB5" s="611"/>
      <c r="CCC5" s="611"/>
      <c r="CCD5" s="611"/>
      <c r="CCE5" s="611"/>
      <c r="CCF5" s="611"/>
      <c r="CCG5" s="611"/>
      <c r="CCH5" s="611"/>
      <c r="CCI5" s="611"/>
      <c r="CCJ5" s="611"/>
      <c r="CCK5" s="611"/>
      <c r="CCL5" s="611"/>
      <c r="CCM5" s="611"/>
      <c r="CCN5" s="611"/>
      <c r="CCO5" s="611"/>
      <c r="CCP5" s="611"/>
      <c r="CCQ5" s="611"/>
      <c r="CCR5" s="611"/>
      <c r="CCS5" s="611"/>
      <c r="CCT5" s="611"/>
      <c r="CCU5" s="611"/>
      <c r="CCV5" s="611"/>
      <c r="CCW5" s="611"/>
      <c r="CCX5" s="611"/>
      <c r="CCY5" s="611"/>
      <c r="CCZ5" s="611"/>
      <c r="CDA5" s="611"/>
      <c r="CDB5" s="611"/>
      <c r="CDC5" s="611"/>
      <c r="CDD5" s="611"/>
      <c r="CDE5" s="611"/>
      <c r="CDF5" s="611"/>
      <c r="CDG5" s="611"/>
      <c r="CDH5" s="611"/>
      <c r="CDI5" s="611"/>
      <c r="CDJ5" s="611"/>
      <c r="CDK5" s="611"/>
      <c r="CDL5" s="611"/>
      <c r="CDM5" s="611"/>
      <c r="CDN5" s="611"/>
      <c r="CDO5" s="611"/>
      <c r="CDP5" s="611"/>
      <c r="CDQ5" s="611"/>
      <c r="CDR5" s="611"/>
      <c r="CDS5" s="611"/>
      <c r="CDT5" s="611"/>
      <c r="CDU5" s="611"/>
      <c r="CDV5" s="611"/>
      <c r="CDW5" s="611"/>
      <c r="CDX5" s="611"/>
      <c r="CDY5" s="611"/>
      <c r="CDZ5" s="611"/>
      <c r="CEA5" s="611"/>
      <c r="CEB5" s="611"/>
      <c r="CEC5" s="611"/>
      <c r="CED5" s="611"/>
      <c r="CEE5" s="611"/>
      <c r="CEF5" s="611"/>
      <c r="CEG5" s="611"/>
      <c r="CEH5" s="611"/>
      <c r="CEI5" s="611"/>
      <c r="CEJ5" s="611"/>
      <c r="CEK5" s="611"/>
      <c r="CEL5" s="611"/>
      <c r="CEM5" s="611"/>
    </row>
    <row r="6" spans="1:2171" s="214" customFormat="1" ht="25.5" customHeight="1" x14ac:dyDescent="0.35">
      <c r="A6" s="211"/>
      <c r="B6" s="215"/>
      <c r="C6" s="212"/>
      <c r="D6" s="1176" t="s">
        <v>732</v>
      </c>
      <c r="E6" s="1177"/>
      <c r="F6" s="1219"/>
      <c r="G6" s="697"/>
      <c r="H6" s="697"/>
      <c r="I6" s="358"/>
      <c r="J6" s="212"/>
      <c r="K6" s="212"/>
      <c r="L6" s="212"/>
      <c r="M6" s="679"/>
      <c r="N6" s="679"/>
      <c r="O6" s="679"/>
      <c r="P6" s="679"/>
      <c r="Q6" s="679"/>
      <c r="R6" s="679"/>
      <c r="S6" s="679"/>
      <c r="T6" s="358"/>
      <c r="U6" s="358"/>
      <c r="V6" s="358"/>
      <c r="W6" s="358"/>
      <c r="X6" s="358"/>
      <c r="Y6" s="358"/>
      <c r="Z6" s="358"/>
      <c r="AA6" s="358"/>
      <c r="AB6" s="358"/>
      <c r="AC6" s="679"/>
      <c r="AD6" s="679"/>
      <c r="AE6" s="611"/>
      <c r="AF6" s="611"/>
      <c r="AG6" s="611"/>
      <c r="AH6" s="611"/>
      <c r="AI6" s="611"/>
      <c r="AJ6" s="611"/>
      <c r="AK6" s="611"/>
      <c r="AL6" s="611"/>
      <c r="AM6" s="611"/>
      <c r="AN6" s="611"/>
      <c r="AO6" s="611"/>
      <c r="AP6" s="611"/>
      <c r="AQ6" s="611"/>
      <c r="AR6" s="611"/>
      <c r="AS6" s="611"/>
      <c r="AT6" s="611"/>
      <c r="AU6" s="611"/>
      <c r="AV6" s="611"/>
      <c r="AW6" s="611"/>
      <c r="AX6" s="611"/>
      <c r="AY6" s="611"/>
      <c r="AZ6" s="611"/>
      <c r="BA6" s="611"/>
      <c r="BB6" s="611"/>
      <c r="BC6" s="611"/>
      <c r="BD6" s="611"/>
      <c r="BE6" s="611"/>
      <c r="BF6" s="611"/>
      <c r="BG6" s="611"/>
      <c r="BH6" s="611"/>
      <c r="BI6" s="611"/>
      <c r="BJ6" s="611"/>
      <c r="BK6" s="611"/>
      <c r="BL6" s="611"/>
      <c r="BM6" s="611"/>
      <c r="BN6" s="611"/>
      <c r="BO6" s="611"/>
      <c r="BP6" s="611"/>
      <c r="BQ6" s="611"/>
      <c r="BR6" s="611"/>
      <c r="BS6" s="611"/>
      <c r="BT6" s="611"/>
      <c r="BU6" s="611"/>
      <c r="BV6" s="611"/>
      <c r="BW6" s="611"/>
      <c r="BX6" s="611"/>
      <c r="BY6" s="611"/>
      <c r="BZ6" s="611"/>
      <c r="CA6" s="611"/>
      <c r="CB6" s="611"/>
      <c r="CC6" s="611"/>
      <c r="CD6" s="611"/>
      <c r="CE6" s="611"/>
      <c r="CF6" s="611"/>
      <c r="CG6" s="611"/>
      <c r="CH6" s="611"/>
      <c r="CI6" s="611"/>
      <c r="CJ6" s="611"/>
      <c r="CK6" s="611"/>
      <c r="CL6" s="611"/>
      <c r="CM6" s="611"/>
      <c r="CN6" s="611"/>
      <c r="CO6" s="611"/>
      <c r="CP6" s="611"/>
      <c r="CQ6" s="611"/>
      <c r="CR6" s="611"/>
      <c r="CS6" s="611"/>
      <c r="CT6" s="611"/>
      <c r="CU6" s="611"/>
      <c r="CV6" s="611"/>
      <c r="CW6" s="611"/>
      <c r="CX6" s="611"/>
      <c r="CY6" s="611"/>
      <c r="CZ6" s="611"/>
      <c r="DA6" s="611"/>
      <c r="DB6" s="611"/>
      <c r="DC6" s="611"/>
      <c r="DD6" s="611"/>
      <c r="DE6" s="611"/>
      <c r="DF6" s="611"/>
      <c r="DG6" s="611"/>
      <c r="DH6" s="611"/>
      <c r="DI6" s="611"/>
      <c r="DJ6" s="611"/>
      <c r="DK6" s="611"/>
      <c r="DL6" s="611"/>
      <c r="DM6" s="611"/>
      <c r="DN6" s="611"/>
      <c r="DO6" s="611"/>
      <c r="DP6" s="611"/>
      <c r="DQ6" s="611"/>
      <c r="DR6" s="611"/>
      <c r="DS6" s="611"/>
      <c r="DT6" s="611"/>
      <c r="DU6" s="611"/>
      <c r="DV6" s="611"/>
      <c r="DW6" s="611"/>
      <c r="DX6" s="611"/>
      <c r="DY6" s="611"/>
      <c r="DZ6" s="611"/>
      <c r="EA6" s="611"/>
      <c r="EB6" s="611"/>
      <c r="EC6" s="611"/>
      <c r="ED6" s="611"/>
      <c r="EE6" s="611"/>
      <c r="EF6" s="611"/>
      <c r="EG6" s="611"/>
      <c r="EH6" s="611"/>
      <c r="EI6" s="611"/>
      <c r="EJ6" s="611"/>
      <c r="EK6" s="611"/>
      <c r="EL6" s="611"/>
      <c r="EM6" s="611"/>
      <c r="EN6" s="611"/>
      <c r="EO6" s="611"/>
      <c r="EP6" s="611"/>
      <c r="EQ6" s="611"/>
      <c r="ER6" s="611"/>
      <c r="ES6" s="611"/>
      <c r="ET6" s="611"/>
      <c r="EU6" s="611"/>
      <c r="EV6" s="611"/>
      <c r="EW6" s="611"/>
      <c r="EX6" s="611"/>
      <c r="EY6" s="611"/>
      <c r="EZ6" s="611"/>
      <c r="FA6" s="611"/>
      <c r="FB6" s="611"/>
      <c r="FC6" s="611"/>
      <c r="FD6" s="611"/>
      <c r="FE6" s="611"/>
      <c r="FF6" s="611"/>
      <c r="FG6" s="611"/>
      <c r="FH6" s="611"/>
      <c r="FI6" s="611"/>
      <c r="FJ6" s="611"/>
      <c r="FK6" s="611"/>
      <c r="FL6" s="611"/>
      <c r="FM6" s="611"/>
      <c r="FN6" s="611"/>
      <c r="FO6" s="611"/>
      <c r="FP6" s="611"/>
      <c r="FQ6" s="611"/>
      <c r="FR6" s="611"/>
      <c r="FS6" s="611"/>
      <c r="FT6" s="611"/>
      <c r="FU6" s="611"/>
      <c r="FV6" s="611"/>
      <c r="FW6" s="611"/>
      <c r="FX6" s="611"/>
      <c r="FY6" s="611"/>
      <c r="FZ6" s="611"/>
      <c r="GA6" s="611"/>
      <c r="GB6" s="611"/>
      <c r="GC6" s="611"/>
      <c r="GD6" s="611"/>
      <c r="GE6" s="611"/>
      <c r="GF6" s="611"/>
      <c r="GG6" s="611"/>
      <c r="GH6" s="611"/>
      <c r="GI6" s="611"/>
      <c r="GJ6" s="611"/>
      <c r="GK6" s="611"/>
      <c r="GL6" s="611"/>
      <c r="GM6" s="611"/>
      <c r="GN6" s="611"/>
      <c r="GO6" s="611"/>
      <c r="GP6" s="611"/>
      <c r="GQ6" s="611"/>
      <c r="GR6" s="611"/>
      <c r="GS6" s="611"/>
      <c r="GT6" s="611"/>
      <c r="GU6" s="611"/>
      <c r="GV6" s="611"/>
      <c r="GW6" s="611"/>
      <c r="GX6" s="611"/>
      <c r="GY6" s="611"/>
      <c r="GZ6" s="611"/>
      <c r="HA6" s="611"/>
      <c r="HB6" s="611"/>
      <c r="HC6" s="611"/>
      <c r="HD6" s="611"/>
      <c r="HE6" s="611"/>
      <c r="HF6" s="611"/>
      <c r="HG6" s="611"/>
      <c r="HH6" s="611"/>
      <c r="HI6" s="611"/>
      <c r="HJ6" s="611"/>
      <c r="HK6" s="611"/>
      <c r="HL6" s="611"/>
      <c r="HM6" s="611"/>
      <c r="HN6" s="611"/>
      <c r="HO6" s="611"/>
      <c r="HP6" s="611"/>
      <c r="HQ6" s="611"/>
      <c r="HR6" s="611"/>
      <c r="HS6" s="611"/>
      <c r="HT6" s="611"/>
      <c r="HU6" s="611"/>
      <c r="HV6" s="611"/>
      <c r="HW6" s="611"/>
      <c r="HX6" s="611"/>
      <c r="HY6" s="611"/>
      <c r="HZ6" s="611"/>
      <c r="IA6" s="611"/>
      <c r="IB6" s="611"/>
      <c r="IC6" s="611"/>
      <c r="ID6" s="611"/>
      <c r="IE6" s="611"/>
      <c r="IF6" s="611"/>
      <c r="IG6" s="611"/>
      <c r="IH6" s="611"/>
      <c r="II6" s="611"/>
      <c r="IJ6" s="611"/>
      <c r="IK6" s="611"/>
      <c r="IL6" s="611"/>
      <c r="IM6" s="611"/>
      <c r="IN6" s="611"/>
      <c r="IO6" s="611"/>
      <c r="IP6" s="611"/>
      <c r="IQ6" s="611"/>
      <c r="IR6" s="611"/>
      <c r="IS6" s="611"/>
      <c r="IT6" s="611"/>
      <c r="IU6" s="611"/>
      <c r="IV6" s="611"/>
      <c r="IW6" s="611"/>
      <c r="IX6" s="611"/>
      <c r="IY6" s="611"/>
      <c r="IZ6" s="611"/>
      <c r="JA6" s="611"/>
      <c r="JB6" s="611"/>
      <c r="JC6" s="611"/>
      <c r="JD6" s="611"/>
      <c r="JE6" s="611"/>
      <c r="JF6" s="611"/>
      <c r="JG6" s="611"/>
      <c r="JH6" s="611"/>
      <c r="JI6" s="611"/>
      <c r="JJ6" s="611"/>
      <c r="JK6" s="611"/>
      <c r="JL6" s="611"/>
      <c r="JM6" s="611"/>
      <c r="JN6" s="611"/>
      <c r="JO6" s="611"/>
      <c r="JP6" s="611"/>
      <c r="JQ6" s="611"/>
      <c r="JR6" s="611"/>
      <c r="JS6" s="611"/>
      <c r="JT6" s="611"/>
      <c r="JU6" s="611"/>
      <c r="JV6" s="611"/>
      <c r="JW6" s="611"/>
      <c r="JX6" s="611"/>
      <c r="JY6" s="611"/>
      <c r="JZ6" s="611"/>
      <c r="KA6" s="611"/>
      <c r="KB6" s="611"/>
      <c r="KC6" s="611"/>
      <c r="KD6" s="611"/>
      <c r="KE6" s="611"/>
      <c r="KF6" s="611"/>
      <c r="KG6" s="611"/>
      <c r="KH6" s="611"/>
      <c r="KI6" s="611"/>
      <c r="KJ6" s="611"/>
      <c r="KK6" s="611"/>
      <c r="KL6" s="611"/>
      <c r="KM6" s="611"/>
      <c r="KN6" s="611"/>
      <c r="KO6" s="611"/>
      <c r="KP6" s="611"/>
      <c r="KQ6" s="611"/>
      <c r="KR6" s="611"/>
      <c r="KS6" s="611"/>
      <c r="KT6" s="611"/>
      <c r="KU6" s="611"/>
      <c r="KV6" s="611"/>
      <c r="KW6" s="611"/>
      <c r="KX6" s="611"/>
      <c r="KY6" s="611"/>
      <c r="KZ6" s="611"/>
      <c r="LA6" s="611"/>
      <c r="LB6" s="611"/>
      <c r="LC6" s="611"/>
      <c r="LD6" s="611"/>
      <c r="LE6" s="611"/>
      <c r="LF6" s="611"/>
      <c r="LG6" s="611"/>
      <c r="LH6" s="611"/>
      <c r="LI6" s="611"/>
      <c r="LJ6" s="611"/>
      <c r="LK6" s="611"/>
      <c r="LL6" s="611"/>
      <c r="LM6" s="611"/>
      <c r="LN6" s="611"/>
      <c r="LO6" s="611"/>
      <c r="LP6" s="611"/>
      <c r="LQ6" s="611"/>
      <c r="LR6" s="611"/>
      <c r="LS6" s="611"/>
      <c r="LT6" s="611"/>
      <c r="LU6" s="611"/>
      <c r="LV6" s="611"/>
      <c r="LW6" s="611"/>
      <c r="LX6" s="611"/>
      <c r="LY6" s="611"/>
      <c r="LZ6" s="611"/>
      <c r="MA6" s="611"/>
      <c r="MB6" s="611"/>
      <c r="MC6" s="611"/>
      <c r="MD6" s="611"/>
      <c r="ME6" s="611"/>
      <c r="MF6" s="611"/>
      <c r="MG6" s="611"/>
      <c r="MH6" s="611"/>
      <c r="MI6" s="611"/>
      <c r="MJ6" s="611"/>
      <c r="MK6" s="611"/>
      <c r="ML6" s="611"/>
      <c r="MM6" s="611"/>
      <c r="MN6" s="611"/>
      <c r="MO6" s="611"/>
      <c r="MP6" s="611"/>
      <c r="MQ6" s="611"/>
      <c r="MR6" s="611"/>
      <c r="MS6" s="611"/>
      <c r="MT6" s="611"/>
      <c r="MU6" s="611"/>
      <c r="MV6" s="611"/>
      <c r="MW6" s="611"/>
      <c r="MX6" s="611"/>
      <c r="MY6" s="611"/>
      <c r="MZ6" s="611"/>
      <c r="NA6" s="611"/>
      <c r="NB6" s="611"/>
      <c r="NC6" s="611"/>
      <c r="ND6" s="611"/>
      <c r="NE6" s="611"/>
      <c r="NF6" s="611"/>
      <c r="NG6" s="611"/>
      <c r="NH6" s="611"/>
      <c r="NI6" s="611"/>
      <c r="NJ6" s="611"/>
      <c r="NK6" s="611"/>
      <c r="NL6" s="611"/>
      <c r="NM6" s="611"/>
      <c r="NN6" s="611"/>
      <c r="NO6" s="611"/>
      <c r="NP6" s="611"/>
      <c r="NQ6" s="611"/>
      <c r="NR6" s="611"/>
      <c r="NS6" s="611"/>
      <c r="NT6" s="611"/>
      <c r="NU6" s="611"/>
      <c r="NV6" s="611"/>
      <c r="NW6" s="611"/>
      <c r="NX6" s="611"/>
      <c r="NY6" s="611"/>
      <c r="NZ6" s="611"/>
      <c r="OA6" s="611"/>
      <c r="OB6" s="611"/>
      <c r="OC6" s="611"/>
      <c r="OD6" s="611"/>
      <c r="OE6" s="611"/>
      <c r="OF6" s="611"/>
      <c r="OG6" s="611"/>
      <c r="OH6" s="611"/>
      <c r="OI6" s="611"/>
      <c r="OJ6" s="611"/>
      <c r="OK6" s="611"/>
      <c r="OL6" s="611"/>
      <c r="OM6" s="611"/>
      <c r="ON6" s="611"/>
      <c r="OO6" s="611"/>
      <c r="OP6" s="611"/>
      <c r="OQ6" s="611"/>
      <c r="OR6" s="611"/>
      <c r="OS6" s="611"/>
      <c r="OT6" s="611"/>
      <c r="OU6" s="611"/>
      <c r="OV6" s="611"/>
      <c r="OW6" s="611"/>
      <c r="OX6" s="611"/>
      <c r="OY6" s="611"/>
      <c r="OZ6" s="611"/>
      <c r="PA6" s="611"/>
      <c r="PB6" s="611"/>
      <c r="PC6" s="611"/>
      <c r="PD6" s="611"/>
      <c r="PE6" s="611"/>
      <c r="PF6" s="611"/>
      <c r="PG6" s="611"/>
      <c r="PH6" s="611"/>
      <c r="PI6" s="611"/>
      <c r="PJ6" s="611"/>
      <c r="PK6" s="611"/>
      <c r="PL6" s="611"/>
      <c r="PM6" s="611"/>
      <c r="PN6" s="611"/>
      <c r="PO6" s="611"/>
      <c r="PP6" s="611"/>
      <c r="PQ6" s="611"/>
      <c r="PR6" s="611"/>
      <c r="PS6" s="611"/>
      <c r="PT6" s="611"/>
      <c r="PU6" s="611"/>
      <c r="PV6" s="611"/>
      <c r="PW6" s="611"/>
      <c r="PX6" s="611"/>
      <c r="PY6" s="611"/>
      <c r="PZ6" s="611"/>
      <c r="QA6" s="611"/>
      <c r="QB6" s="611"/>
      <c r="QC6" s="611"/>
      <c r="QD6" s="611"/>
      <c r="QE6" s="611"/>
      <c r="QF6" s="611"/>
      <c r="QG6" s="611"/>
      <c r="QH6" s="611"/>
      <c r="QI6" s="611"/>
      <c r="QJ6" s="611"/>
      <c r="QK6" s="611"/>
      <c r="QL6" s="611"/>
      <c r="QM6" s="611"/>
      <c r="QN6" s="611"/>
      <c r="QO6" s="611"/>
      <c r="QP6" s="611"/>
      <c r="QQ6" s="611"/>
      <c r="QR6" s="611"/>
      <c r="QS6" s="611"/>
      <c r="QT6" s="611"/>
      <c r="QU6" s="611"/>
      <c r="QV6" s="611"/>
      <c r="QW6" s="611"/>
      <c r="QX6" s="611"/>
      <c r="QY6" s="611"/>
      <c r="QZ6" s="611"/>
      <c r="RA6" s="611"/>
      <c r="RB6" s="611"/>
      <c r="RC6" s="611"/>
      <c r="RD6" s="611"/>
      <c r="RE6" s="611"/>
      <c r="RF6" s="611"/>
      <c r="RG6" s="611"/>
      <c r="RH6" s="611"/>
      <c r="RI6" s="611"/>
      <c r="RJ6" s="611"/>
      <c r="RK6" s="611"/>
      <c r="RL6" s="611"/>
      <c r="RM6" s="611"/>
      <c r="RN6" s="611"/>
      <c r="RO6" s="611"/>
      <c r="RP6" s="611"/>
      <c r="RQ6" s="611"/>
      <c r="RR6" s="611"/>
      <c r="RS6" s="611"/>
      <c r="RT6" s="611"/>
      <c r="RU6" s="611"/>
      <c r="RV6" s="611"/>
      <c r="RW6" s="611"/>
      <c r="RX6" s="611"/>
      <c r="RY6" s="611"/>
      <c r="RZ6" s="611"/>
      <c r="SA6" s="611"/>
      <c r="SB6" s="611"/>
      <c r="SC6" s="611"/>
      <c r="SD6" s="611"/>
      <c r="SE6" s="611"/>
      <c r="SF6" s="611"/>
      <c r="SG6" s="611"/>
      <c r="SH6" s="611"/>
      <c r="SI6" s="611"/>
      <c r="SJ6" s="611"/>
      <c r="SK6" s="611"/>
      <c r="SL6" s="611"/>
      <c r="SM6" s="611"/>
      <c r="SN6" s="611"/>
      <c r="SO6" s="611"/>
      <c r="SP6" s="611"/>
      <c r="SQ6" s="611"/>
      <c r="SR6" s="611"/>
      <c r="SS6" s="611"/>
      <c r="ST6" s="611"/>
      <c r="SU6" s="611"/>
      <c r="SV6" s="611"/>
      <c r="SW6" s="611"/>
      <c r="SX6" s="611"/>
      <c r="SY6" s="611"/>
      <c r="SZ6" s="611"/>
      <c r="TA6" s="611"/>
      <c r="TB6" s="611"/>
      <c r="TC6" s="611"/>
      <c r="TD6" s="611"/>
      <c r="TE6" s="611"/>
      <c r="TF6" s="611"/>
      <c r="TG6" s="611"/>
      <c r="TH6" s="611"/>
      <c r="TI6" s="611"/>
      <c r="TJ6" s="611"/>
      <c r="TK6" s="611"/>
      <c r="TL6" s="611"/>
      <c r="TM6" s="611"/>
      <c r="TN6" s="611"/>
      <c r="TO6" s="611"/>
      <c r="TP6" s="611"/>
      <c r="TQ6" s="611"/>
      <c r="TR6" s="611"/>
      <c r="TS6" s="611"/>
      <c r="TT6" s="611"/>
      <c r="TU6" s="611"/>
      <c r="TV6" s="611"/>
      <c r="TW6" s="611"/>
      <c r="TX6" s="611"/>
      <c r="TY6" s="611"/>
      <c r="TZ6" s="611"/>
      <c r="UA6" s="611"/>
      <c r="UB6" s="611"/>
      <c r="UC6" s="611"/>
      <c r="UD6" s="611"/>
      <c r="UE6" s="611"/>
      <c r="UF6" s="611"/>
      <c r="UG6" s="611"/>
      <c r="UH6" s="611"/>
      <c r="UI6" s="611"/>
      <c r="UJ6" s="611"/>
      <c r="UK6" s="611"/>
      <c r="UL6" s="611"/>
      <c r="UM6" s="611"/>
      <c r="UN6" s="611"/>
      <c r="UO6" s="611"/>
      <c r="UP6" s="611"/>
      <c r="UQ6" s="611"/>
      <c r="UR6" s="611"/>
      <c r="US6" s="611"/>
      <c r="UT6" s="611"/>
      <c r="UU6" s="611"/>
      <c r="UV6" s="611"/>
      <c r="UW6" s="611"/>
      <c r="UX6" s="611"/>
      <c r="UY6" s="611"/>
      <c r="UZ6" s="611"/>
      <c r="VA6" s="611"/>
      <c r="VB6" s="611"/>
      <c r="VC6" s="611"/>
      <c r="VD6" s="611"/>
      <c r="VE6" s="611"/>
      <c r="VF6" s="611"/>
      <c r="VG6" s="611"/>
      <c r="VH6" s="611"/>
      <c r="VI6" s="611"/>
      <c r="VJ6" s="611"/>
      <c r="VK6" s="611"/>
      <c r="VL6" s="611"/>
      <c r="VM6" s="611"/>
      <c r="VN6" s="611"/>
      <c r="VO6" s="611"/>
      <c r="VP6" s="611"/>
      <c r="VQ6" s="611"/>
      <c r="VR6" s="611"/>
      <c r="VS6" s="611"/>
      <c r="VT6" s="611"/>
      <c r="VU6" s="611"/>
      <c r="VV6" s="611"/>
      <c r="VW6" s="611"/>
      <c r="VX6" s="611"/>
      <c r="VY6" s="611"/>
      <c r="VZ6" s="611"/>
      <c r="WA6" s="611"/>
      <c r="WB6" s="611"/>
      <c r="WC6" s="611"/>
      <c r="WD6" s="611"/>
      <c r="WE6" s="611"/>
      <c r="WF6" s="611"/>
      <c r="WG6" s="611"/>
      <c r="WH6" s="611"/>
      <c r="WI6" s="611"/>
      <c r="WJ6" s="611"/>
      <c r="WK6" s="611"/>
      <c r="WL6" s="611"/>
      <c r="WM6" s="611"/>
      <c r="WN6" s="611"/>
      <c r="WO6" s="611"/>
      <c r="WP6" s="611"/>
      <c r="WQ6" s="611"/>
      <c r="WR6" s="611"/>
      <c r="WS6" s="611"/>
      <c r="WT6" s="611"/>
      <c r="WU6" s="611"/>
      <c r="WV6" s="611"/>
      <c r="WW6" s="611"/>
      <c r="WX6" s="611"/>
      <c r="WY6" s="611"/>
      <c r="WZ6" s="611"/>
      <c r="XA6" s="611"/>
      <c r="XB6" s="611"/>
      <c r="XC6" s="611"/>
      <c r="XD6" s="611"/>
      <c r="XE6" s="611"/>
      <c r="XF6" s="611"/>
      <c r="XG6" s="611"/>
      <c r="XH6" s="611"/>
      <c r="XI6" s="611"/>
      <c r="XJ6" s="611"/>
      <c r="XK6" s="611"/>
      <c r="XL6" s="611"/>
      <c r="XM6" s="611"/>
      <c r="XN6" s="611"/>
      <c r="XO6" s="611"/>
      <c r="XP6" s="611"/>
      <c r="XQ6" s="611"/>
      <c r="XR6" s="611"/>
      <c r="XS6" s="611"/>
      <c r="XT6" s="611"/>
      <c r="XU6" s="611"/>
      <c r="XV6" s="611"/>
      <c r="XW6" s="611"/>
      <c r="XX6" s="611"/>
      <c r="XY6" s="611"/>
      <c r="XZ6" s="611"/>
      <c r="YA6" s="611"/>
      <c r="YB6" s="611"/>
      <c r="YC6" s="611"/>
      <c r="YD6" s="611"/>
      <c r="YE6" s="611"/>
      <c r="YF6" s="611"/>
      <c r="YG6" s="611"/>
      <c r="YH6" s="611"/>
      <c r="YI6" s="611"/>
      <c r="YJ6" s="611"/>
      <c r="YK6" s="611"/>
      <c r="YL6" s="611"/>
      <c r="YM6" s="611"/>
      <c r="YN6" s="611"/>
      <c r="YO6" s="611"/>
      <c r="YP6" s="611"/>
      <c r="YQ6" s="611"/>
      <c r="YR6" s="611"/>
      <c r="YS6" s="611"/>
      <c r="YT6" s="611"/>
      <c r="YU6" s="611"/>
      <c r="YV6" s="611"/>
      <c r="YW6" s="611"/>
      <c r="YX6" s="611"/>
      <c r="YY6" s="611"/>
      <c r="YZ6" s="611"/>
      <c r="ZA6" s="611"/>
      <c r="ZB6" s="611"/>
      <c r="ZC6" s="611"/>
      <c r="ZD6" s="611"/>
      <c r="ZE6" s="611"/>
      <c r="ZF6" s="611"/>
      <c r="ZG6" s="611"/>
      <c r="ZH6" s="611"/>
      <c r="ZI6" s="611"/>
      <c r="ZJ6" s="611"/>
      <c r="ZK6" s="611"/>
      <c r="ZL6" s="611"/>
      <c r="ZM6" s="611"/>
      <c r="ZN6" s="611"/>
      <c r="ZO6" s="611"/>
      <c r="ZP6" s="611"/>
      <c r="ZQ6" s="611"/>
      <c r="ZR6" s="611"/>
      <c r="ZS6" s="611"/>
      <c r="ZT6" s="611"/>
      <c r="ZU6" s="611"/>
      <c r="ZV6" s="611"/>
      <c r="ZW6" s="611"/>
      <c r="ZX6" s="611"/>
      <c r="ZY6" s="611"/>
      <c r="ZZ6" s="611"/>
      <c r="AAA6" s="611"/>
      <c r="AAB6" s="611"/>
      <c r="AAC6" s="611"/>
      <c r="AAD6" s="611"/>
      <c r="AAE6" s="611"/>
      <c r="AAF6" s="611"/>
      <c r="AAG6" s="611"/>
      <c r="AAH6" s="611"/>
      <c r="AAI6" s="611"/>
      <c r="AAJ6" s="611"/>
      <c r="AAK6" s="611"/>
      <c r="AAL6" s="611"/>
      <c r="AAM6" s="611"/>
      <c r="AAN6" s="611"/>
      <c r="AAO6" s="611"/>
      <c r="AAP6" s="611"/>
      <c r="AAQ6" s="611"/>
      <c r="AAR6" s="611"/>
      <c r="AAS6" s="611"/>
      <c r="AAT6" s="611"/>
      <c r="AAU6" s="611"/>
      <c r="AAV6" s="611"/>
      <c r="AAW6" s="611"/>
      <c r="AAX6" s="611"/>
      <c r="AAY6" s="611"/>
      <c r="AAZ6" s="611"/>
      <c r="ABA6" s="611"/>
      <c r="ABB6" s="611"/>
      <c r="ABC6" s="611"/>
      <c r="ABD6" s="611"/>
      <c r="ABE6" s="611"/>
      <c r="ABF6" s="611"/>
      <c r="ABG6" s="611"/>
      <c r="ABH6" s="611"/>
      <c r="ABI6" s="611"/>
      <c r="ABJ6" s="611"/>
      <c r="ABK6" s="611"/>
      <c r="ABL6" s="611"/>
      <c r="ABM6" s="611"/>
      <c r="ABN6" s="611"/>
      <c r="ABO6" s="611"/>
      <c r="ABP6" s="611"/>
      <c r="ABQ6" s="611"/>
      <c r="ABR6" s="611"/>
      <c r="ABS6" s="611"/>
      <c r="ABT6" s="611"/>
      <c r="ABU6" s="611"/>
      <c r="ABV6" s="611"/>
      <c r="ABW6" s="611"/>
      <c r="ABX6" s="611"/>
      <c r="ABY6" s="611"/>
      <c r="ABZ6" s="611"/>
      <c r="ACA6" s="611"/>
      <c r="ACB6" s="611"/>
      <c r="ACC6" s="611"/>
      <c r="ACD6" s="611"/>
      <c r="ACE6" s="611"/>
      <c r="ACF6" s="611"/>
      <c r="ACG6" s="611"/>
      <c r="ACH6" s="611"/>
      <c r="ACI6" s="611"/>
      <c r="ACJ6" s="611"/>
      <c r="ACK6" s="611"/>
      <c r="ACL6" s="611"/>
      <c r="ACM6" s="611"/>
      <c r="ACN6" s="611"/>
      <c r="ACO6" s="611"/>
      <c r="ACP6" s="611"/>
      <c r="ACQ6" s="611"/>
      <c r="ACR6" s="611"/>
      <c r="ACS6" s="611"/>
      <c r="ACT6" s="611"/>
      <c r="ACU6" s="611"/>
      <c r="ACV6" s="611"/>
      <c r="ACW6" s="611"/>
      <c r="ACX6" s="611"/>
      <c r="ACY6" s="611"/>
      <c r="ACZ6" s="611"/>
      <c r="ADA6" s="611"/>
      <c r="ADB6" s="611"/>
      <c r="ADC6" s="611"/>
      <c r="ADD6" s="611"/>
      <c r="ADE6" s="611"/>
      <c r="ADF6" s="611"/>
      <c r="ADG6" s="611"/>
      <c r="ADH6" s="611"/>
      <c r="ADI6" s="611"/>
      <c r="ADJ6" s="611"/>
      <c r="ADK6" s="611"/>
      <c r="ADL6" s="611"/>
      <c r="ADM6" s="611"/>
      <c r="ADN6" s="611"/>
      <c r="ADO6" s="611"/>
      <c r="ADP6" s="611"/>
      <c r="ADQ6" s="611"/>
      <c r="ADR6" s="611"/>
      <c r="ADS6" s="611"/>
      <c r="ADT6" s="611"/>
      <c r="ADU6" s="611"/>
      <c r="ADV6" s="611"/>
      <c r="ADW6" s="611"/>
      <c r="ADX6" s="611"/>
      <c r="ADY6" s="611"/>
      <c r="ADZ6" s="611"/>
      <c r="AEA6" s="611"/>
      <c r="AEB6" s="611"/>
      <c r="AEC6" s="611"/>
      <c r="AED6" s="611"/>
      <c r="AEE6" s="611"/>
      <c r="AEF6" s="611"/>
      <c r="AEG6" s="611"/>
      <c r="AEH6" s="611"/>
      <c r="AEI6" s="611"/>
      <c r="AEJ6" s="611"/>
      <c r="AEK6" s="611"/>
      <c r="AEL6" s="611"/>
      <c r="AEM6" s="611"/>
      <c r="AEN6" s="611"/>
      <c r="AEO6" s="611"/>
      <c r="AEP6" s="611"/>
      <c r="AEQ6" s="611"/>
      <c r="AER6" s="611"/>
      <c r="AES6" s="611"/>
      <c r="AET6" s="611"/>
      <c r="AEU6" s="611"/>
      <c r="AEV6" s="611"/>
      <c r="AEW6" s="611"/>
      <c r="AEX6" s="611"/>
      <c r="AEY6" s="611"/>
      <c r="AEZ6" s="611"/>
      <c r="AFA6" s="611"/>
      <c r="AFB6" s="611"/>
      <c r="AFC6" s="611"/>
      <c r="AFD6" s="611"/>
      <c r="AFE6" s="611"/>
      <c r="AFF6" s="611"/>
      <c r="AFG6" s="611"/>
      <c r="AFH6" s="611"/>
      <c r="AFI6" s="611"/>
      <c r="AFJ6" s="611"/>
      <c r="AFK6" s="611"/>
      <c r="AFL6" s="611"/>
      <c r="AFM6" s="611"/>
      <c r="AFN6" s="611"/>
      <c r="AFO6" s="611"/>
      <c r="AFP6" s="611"/>
      <c r="AFQ6" s="611"/>
      <c r="AFR6" s="611"/>
      <c r="AFS6" s="611"/>
      <c r="AFT6" s="611"/>
      <c r="AFU6" s="611"/>
      <c r="AFV6" s="611"/>
      <c r="AFW6" s="611"/>
      <c r="AFX6" s="611"/>
      <c r="AFY6" s="611"/>
      <c r="AFZ6" s="611"/>
      <c r="AGA6" s="611"/>
      <c r="AGB6" s="611"/>
      <c r="AGC6" s="611"/>
      <c r="AGD6" s="611"/>
      <c r="AGE6" s="611"/>
      <c r="AGF6" s="611"/>
      <c r="AGG6" s="611"/>
      <c r="AGH6" s="611"/>
      <c r="AGI6" s="611"/>
      <c r="AGJ6" s="611"/>
      <c r="AGK6" s="611"/>
      <c r="AGL6" s="611"/>
      <c r="AGM6" s="611"/>
      <c r="AGN6" s="611"/>
      <c r="AGO6" s="611"/>
      <c r="AGP6" s="611"/>
      <c r="AGQ6" s="611"/>
      <c r="AGR6" s="611"/>
      <c r="AGS6" s="611"/>
      <c r="AGT6" s="611"/>
      <c r="AGU6" s="611"/>
      <c r="AGV6" s="611"/>
      <c r="AGW6" s="611"/>
      <c r="AGX6" s="611"/>
      <c r="AGY6" s="611"/>
      <c r="AGZ6" s="611"/>
      <c r="AHA6" s="611"/>
      <c r="AHB6" s="611"/>
      <c r="AHC6" s="611"/>
      <c r="AHD6" s="611"/>
      <c r="AHE6" s="611"/>
      <c r="AHF6" s="611"/>
      <c r="AHG6" s="611"/>
      <c r="AHH6" s="611"/>
      <c r="AHI6" s="611"/>
      <c r="AHJ6" s="611"/>
      <c r="AHK6" s="611"/>
      <c r="AHL6" s="611"/>
      <c r="AHM6" s="611"/>
      <c r="AHN6" s="611"/>
      <c r="AHO6" s="611"/>
      <c r="AHP6" s="611"/>
      <c r="AHQ6" s="611"/>
      <c r="AHR6" s="611"/>
      <c r="AHS6" s="611"/>
      <c r="AHT6" s="611"/>
      <c r="AHU6" s="611"/>
      <c r="AHV6" s="611"/>
      <c r="AHW6" s="611"/>
      <c r="AHX6" s="611"/>
      <c r="AHY6" s="611"/>
      <c r="AHZ6" s="611"/>
      <c r="AIA6" s="611"/>
      <c r="AIB6" s="611"/>
      <c r="AIC6" s="611"/>
      <c r="AID6" s="611"/>
      <c r="AIE6" s="611"/>
      <c r="AIF6" s="611"/>
      <c r="AIG6" s="611"/>
      <c r="AIH6" s="611"/>
      <c r="AII6" s="611"/>
      <c r="AIJ6" s="611"/>
      <c r="AIK6" s="611"/>
      <c r="AIL6" s="611"/>
      <c r="AIM6" s="611"/>
      <c r="AIN6" s="611"/>
      <c r="AIO6" s="611"/>
      <c r="AIP6" s="611"/>
      <c r="AIQ6" s="611"/>
      <c r="AIR6" s="611"/>
      <c r="AIS6" s="611"/>
      <c r="AIT6" s="611"/>
      <c r="AIU6" s="611"/>
      <c r="AIV6" s="611"/>
      <c r="AIW6" s="611"/>
      <c r="AIX6" s="611"/>
      <c r="AIY6" s="611"/>
      <c r="AIZ6" s="611"/>
      <c r="AJA6" s="611"/>
      <c r="AJB6" s="611"/>
      <c r="AJC6" s="611"/>
      <c r="AJD6" s="611"/>
      <c r="AJE6" s="611"/>
      <c r="AJF6" s="611"/>
      <c r="AJG6" s="611"/>
      <c r="AJH6" s="611"/>
      <c r="AJI6" s="611"/>
      <c r="AJJ6" s="611"/>
      <c r="AJK6" s="611"/>
      <c r="AJL6" s="611"/>
      <c r="AJM6" s="611"/>
      <c r="AJN6" s="611"/>
      <c r="AJO6" s="611"/>
      <c r="AJP6" s="611"/>
      <c r="AJQ6" s="611"/>
      <c r="AJR6" s="611"/>
      <c r="AJS6" s="611"/>
      <c r="AJT6" s="611"/>
      <c r="AJU6" s="611"/>
      <c r="AJV6" s="611"/>
      <c r="AJW6" s="611"/>
      <c r="AJX6" s="611"/>
      <c r="AJY6" s="611"/>
      <c r="AJZ6" s="611"/>
      <c r="AKA6" s="611"/>
      <c r="AKB6" s="611"/>
      <c r="AKC6" s="611"/>
      <c r="AKD6" s="611"/>
      <c r="AKE6" s="611"/>
      <c r="AKF6" s="611"/>
      <c r="AKG6" s="611"/>
      <c r="AKH6" s="611"/>
      <c r="AKI6" s="611"/>
      <c r="AKJ6" s="611"/>
      <c r="AKK6" s="611"/>
      <c r="AKL6" s="611"/>
      <c r="AKM6" s="611"/>
      <c r="AKN6" s="611"/>
      <c r="AKO6" s="611"/>
      <c r="AKP6" s="611"/>
      <c r="AKQ6" s="611"/>
      <c r="AKR6" s="611"/>
      <c r="AKS6" s="611"/>
      <c r="AKT6" s="611"/>
      <c r="AKU6" s="611"/>
      <c r="AKV6" s="611"/>
      <c r="AKW6" s="611"/>
      <c r="AKX6" s="611"/>
      <c r="AKY6" s="611"/>
      <c r="AKZ6" s="611"/>
      <c r="ALA6" s="611"/>
      <c r="ALB6" s="611"/>
      <c r="ALC6" s="611"/>
      <c r="ALD6" s="611"/>
      <c r="ALE6" s="611"/>
      <c r="ALF6" s="611"/>
      <c r="ALG6" s="611"/>
      <c r="ALH6" s="611"/>
      <c r="ALI6" s="611"/>
      <c r="ALJ6" s="611"/>
      <c r="ALK6" s="611"/>
      <c r="ALL6" s="611"/>
      <c r="ALM6" s="611"/>
      <c r="ALN6" s="611"/>
      <c r="ALO6" s="611"/>
      <c r="ALP6" s="611"/>
      <c r="ALQ6" s="611"/>
      <c r="ALR6" s="611"/>
      <c r="ALS6" s="611"/>
      <c r="ALT6" s="611"/>
      <c r="ALU6" s="611"/>
      <c r="ALV6" s="611"/>
      <c r="ALW6" s="611"/>
      <c r="ALX6" s="611"/>
      <c r="ALY6" s="611"/>
      <c r="ALZ6" s="611"/>
      <c r="AMA6" s="611"/>
      <c r="AMB6" s="611"/>
      <c r="AMC6" s="611"/>
      <c r="AMD6" s="611"/>
      <c r="AME6" s="611"/>
      <c r="AMF6" s="611"/>
      <c r="AMG6" s="611"/>
      <c r="AMH6" s="611"/>
      <c r="AMI6" s="611"/>
      <c r="AMJ6" s="611"/>
      <c r="AMK6" s="611"/>
      <c r="AML6" s="611"/>
      <c r="AMM6" s="611"/>
      <c r="AMN6" s="611"/>
      <c r="AMO6" s="611"/>
      <c r="AMP6" s="611"/>
      <c r="AMQ6" s="611"/>
      <c r="AMR6" s="611"/>
      <c r="AMS6" s="611"/>
      <c r="AMT6" s="611"/>
      <c r="AMU6" s="611"/>
      <c r="AMV6" s="611"/>
      <c r="AMW6" s="611"/>
      <c r="AMX6" s="611"/>
      <c r="AMY6" s="611"/>
      <c r="AMZ6" s="611"/>
      <c r="ANA6" s="611"/>
      <c r="ANB6" s="611"/>
      <c r="ANC6" s="611"/>
      <c r="AND6" s="611"/>
      <c r="ANE6" s="611"/>
      <c r="ANF6" s="611"/>
      <c r="ANG6" s="611"/>
      <c r="ANH6" s="611"/>
      <c r="ANI6" s="611"/>
      <c r="ANJ6" s="611"/>
      <c r="ANK6" s="611"/>
      <c r="ANL6" s="611"/>
      <c r="ANM6" s="611"/>
      <c r="ANN6" s="611"/>
      <c r="ANO6" s="611"/>
      <c r="ANP6" s="611"/>
      <c r="ANQ6" s="611"/>
      <c r="ANR6" s="611"/>
      <c r="ANS6" s="611"/>
      <c r="ANT6" s="611"/>
      <c r="ANU6" s="611"/>
      <c r="ANV6" s="611"/>
      <c r="ANW6" s="611"/>
      <c r="ANX6" s="611"/>
      <c r="ANY6" s="611"/>
      <c r="ANZ6" s="611"/>
      <c r="AOA6" s="611"/>
      <c r="AOB6" s="611"/>
      <c r="AOC6" s="611"/>
      <c r="AOD6" s="611"/>
      <c r="AOE6" s="611"/>
      <c r="AOF6" s="611"/>
      <c r="AOG6" s="611"/>
      <c r="AOH6" s="611"/>
      <c r="AOI6" s="611"/>
      <c r="AOJ6" s="611"/>
      <c r="AOK6" s="611"/>
      <c r="AOL6" s="611"/>
      <c r="AOM6" s="611"/>
      <c r="AON6" s="611"/>
      <c r="AOO6" s="611"/>
      <c r="AOP6" s="611"/>
      <c r="AOQ6" s="611"/>
      <c r="AOR6" s="611"/>
      <c r="AOS6" s="611"/>
      <c r="AOT6" s="611"/>
      <c r="AOU6" s="611"/>
      <c r="AOV6" s="611"/>
      <c r="AOW6" s="611"/>
      <c r="AOX6" s="611"/>
      <c r="AOY6" s="611"/>
      <c r="AOZ6" s="611"/>
      <c r="APA6" s="611"/>
      <c r="APB6" s="611"/>
      <c r="APC6" s="611"/>
      <c r="APD6" s="611"/>
      <c r="APE6" s="611"/>
      <c r="APF6" s="611"/>
      <c r="APG6" s="611"/>
      <c r="APH6" s="611"/>
      <c r="API6" s="611"/>
      <c r="APJ6" s="611"/>
      <c r="APK6" s="611"/>
      <c r="APL6" s="611"/>
      <c r="APM6" s="611"/>
      <c r="APN6" s="611"/>
      <c r="APO6" s="611"/>
      <c r="APP6" s="611"/>
      <c r="APQ6" s="611"/>
      <c r="APR6" s="611"/>
      <c r="APS6" s="611"/>
      <c r="APT6" s="611"/>
      <c r="APU6" s="611"/>
      <c r="APV6" s="611"/>
      <c r="APW6" s="611"/>
      <c r="APX6" s="611"/>
      <c r="APY6" s="611"/>
      <c r="APZ6" s="611"/>
      <c r="AQA6" s="611"/>
      <c r="AQB6" s="611"/>
      <c r="AQC6" s="611"/>
      <c r="AQD6" s="611"/>
      <c r="AQE6" s="611"/>
      <c r="AQF6" s="611"/>
      <c r="AQG6" s="611"/>
      <c r="AQH6" s="611"/>
      <c r="AQI6" s="611"/>
      <c r="AQJ6" s="611"/>
      <c r="AQK6" s="611"/>
      <c r="AQL6" s="611"/>
      <c r="AQM6" s="611"/>
      <c r="AQN6" s="611"/>
      <c r="AQO6" s="611"/>
      <c r="AQP6" s="611"/>
      <c r="AQQ6" s="611"/>
      <c r="AQR6" s="611"/>
      <c r="AQS6" s="611"/>
      <c r="AQT6" s="611"/>
      <c r="AQU6" s="611"/>
      <c r="AQV6" s="611"/>
      <c r="AQW6" s="611"/>
      <c r="AQX6" s="611"/>
      <c r="AQY6" s="611"/>
      <c r="AQZ6" s="611"/>
      <c r="ARA6" s="611"/>
      <c r="ARB6" s="611"/>
      <c r="ARC6" s="611"/>
      <c r="ARD6" s="611"/>
      <c r="ARE6" s="611"/>
      <c r="ARF6" s="611"/>
      <c r="ARG6" s="611"/>
      <c r="ARH6" s="611"/>
      <c r="ARI6" s="611"/>
      <c r="ARJ6" s="611"/>
      <c r="ARK6" s="611"/>
      <c r="ARL6" s="611"/>
      <c r="ARM6" s="611"/>
      <c r="ARN6" s="611"/>
      <c r="ARO6" s="611"/>
      <c r="ARP6" s="611"/>
      <c r="ARQ6" s="611"/>
      <c r="ARR6" s="611"/>
      <c r="ARS6" s="611"/>
      <c r="ART6" s="611"/>
      <c r="ARU6" s="611"/>
      <c r="ARV6" s="611"/>
      <c r="ARW6" s="611"/>
      <c r="ARX6" s="611"/>
      <c r="ARY6" s="611"/>
      <c r="ARZ6" s="611"/>
      <c r="ASA6" s="611"/>
      <c r="ASB6" s="611"/>
      <c r="ASC6" s="611"/>
      <c r="ASD6" s="611"/>
      <c r="ASE6" s="611"/>
      <c r="ASF6" s="611"/>
      <c r="ASG6" s="611"/>
      <c r="ASH6" s="611"/>
      <c r="ASI6" s="611"/>
      <c r="ASJ6" s="611"/>
      <c r="ASK6" s="611"/>
      <c r="ASL6" s="611"/>
      <c r="ASM6" s="611"/>
      <c r="ASN6" s="611"/>
      <c r="ASO6" s="611"/>
      <c r="ASP6" s="611"/>
      <c r="ASQ6" s="611"/>
      <c r="ASR6" s="611"/>
      <c r="ASS6" s="611"/>
      <c r="AST6" s="611"/>
      <c r="ASU6" s="611"/>
      <c r="ASV6" s="611"/>
      <c r="ASW6" s="611"/>
      <c r="ASX6" s="611"/>
      <c r="ASY6" s="611"/>
      <c r="ASZ6" s="611"/>
      <c r="ATA6" s="611"/>
      <c r="ATB6" s="611"/>
      <c r="ATC6" s="611"/>
      <c r="ATD6" s="611"/>
      <c r="ATE6" s="611"/>
      <c r="ATF6" s="611"/>
      <c r="ATG6" s="611"/>
      <c r="ATH6" s="611"/>
      <c r="ATI6" s="611"/>
      <c r="ATJ6" s="611"/>
      <c r="ATK6" s="611"/>
      <c r="ATL6" s="611"/>
      <c r="ATM6" s="611"/>
      <c r="ATN6" s="611"/>
      <c r="ATO6" s="611"/>
      <c r="ATP6" s="611"/>
      <c r="ATQ6" s="611"/>
      <c r="ATR6" s="611"/>
      <c r="ATS6" s="611"/>
      <c r="ATT6" s="611"/>
      <c r="ATU6" s="611"/>
      <c r="ATV6" s="611"/>
      <c r="ATW6" s="611"/>
      <c r="ATX6" s="611"/>
      <c r="ATY6" s="611"/>
      <c r="ATZ6" s="611"/>
      <c r="AUA6" s="611"/>
      <c r="AUB6" s="611"/>
      <c r="AUC6" s="611"/>
      <c r="AUD6" s="611"/>
      <c r="AUE6" s="611"/>
      <c r="AUF6" s="611"/>
      <c r="AUG6" s="611"/>
      <c r="AUH6" s="611"/>
      <c r="AUI6" s="611"/>
      <c r="AUJ6" s="611"/>
      <c r="AUK6" s="611"/>
      <c r="AUL6" s="611"/>
      <c r="AUM6" s="611"/>
      <c r="AUN6" s="611"/>
      <c r="AUO6" s="611"/>
      <c r="AUP6" s="611"/>
      <c r="AUQ6" s="611"/>
      <c r="AUR6" s="611"/>
      <c r="AUS6" s="611"/>
      <c r="AUT6" s="611"/>
      <c r="AUU6" s="611"/>
      <c r="AUV6" s="611"/>
      <c r="AUW6" s="611"/>
      <c r="AUX6" s="611"/>
      <c r="AUY6" s="611"/>
      <c r="AUZ6" s="611"/>
      <c r="AVA6" s="611"/>
      <c r="AVB6" s="611"/>
      <c r="AVC6" s="611"/>
      <c r="AVD6" s="611"/>
      <c r="AVE6" s="611"/>
      <c r="AVF6" s="611"/>
      <c r="AVG6" s="611"/>
      <c r="AVH6" s="611"/>
      <c r="AVI6" s="611"/>
      <c r="AVJ6" s="611"/>
      <c r="AVK6" s="611"/>
      <c r="AVL6" s="611"/>
      <c r="AVM6" s="611"/>
      <c r="AVN6" s="611"/>
      <c r="AVO6" s="611"/>
      <c r="AVP6" s="611"/>
      <c r="AVQ6" s="611"/>
      <c r="AVR6" s="611"/>
      <c r="AVS6" s="611"/>
      <c r="AVT6" s="611"/>
      <c r="AVU6" s="611"/>
      <c r="AVV6" s="611"/>
      <c r="AVW6" s="611"/>
      <c r="AVX6" s="611"/>
      <c r="AVY6" s="611"/>
      <c r="AVZ6" s="611"/>
      <c r="AWA6" s="611"/>
      <c r="AWB6" s="611"/>
      <c r="AWC6" s="611"/>
      <c r="AWD6" s="611"/>
      <c r="AWE6" s="611"/>
      <c r="AWF6" s="611"/>
      <c r="AWG6" s="611"/>
      <c r="AWH6" s="611"/>
      <c r="AWI6" s="611"/>
      <c r="AWJ6" s="611"/>
      <c r="AWK6" s="611"/>
      <c r="AWL6" s="611"/>
      <c r="AWM6" s="611"/>
      <c r="AWN6" s="611"/>
      <c r="AWO6" s="611"/>
      <c r="AWP6" s="611"/>
      <c r="AWQ6" s="611"/>
      <c r="AWR6" s="611"/>
      <c r="AWS6" s="611"/>
      <c r="AWT6" s="611"/>
      <c r="AWU6" s="611"/>
      <c r="AWV6" s="611"/>
      <c r="AWW6" s="611"/>
      <c r="AWX6" s="611"/>
      <c r="AWY6" s="611"/>
      <c r="AWZ6" s="611"/>
      <c r="AXA6" s="611"/>
      <c r="AXB6" s="611"/>
      <c r="AXC6" s="611"/>
      <c r="AXD6" s="611"/>
      <c r="AXE6" s="611"/>
      <c r="AXF6" s="611"/>
      <c r="AXG6" s="611"/>
      <c r="AXH6" s="611"/>
      <c r="AXI6" s="611"/>
      <c r="AXJ6" s="611"/>
      <c r="AXK6" s="611"/>
      <c r="AXL6" s="611"/>
      <c r="AXM6" s="611"/>
      <c r="AXN6" s="611"/>
      <c r="AXO6" s="611"/>
      <c r="AXP6" s="611"/>
      <c r="AXQ6" s="611"/>
      <c r="AXR6" s="611"/>
      <c r="AXS6" s="611"/>
      <c r="AXT6" s="611"/>
      <c r="AXU6" s="611"/>
      <c r="AXV6" s="611"/>
      <c r="AXW6" s="611"/>
      <c r="AXX6" s="611"/>
      <c r="AXY6" s="611"/>
      <c r="AXZ6" s="611"/>
      <c r="AYA6" s="611"/>
      <c r="AYB6" s="611"/>
      <c r="AYC6" s="611"/>
      <c r="AYD6" s="611"/>
      <c r="AYE6" s="611"/>
      <c r="AYF6" s="611"/>
      <c r="AYG6" s="611"/>
      <c r="AYH6" s="611"/>
      <c r="AYI6" s="611"/>
      <c r="AYJ6" s="611"/>
      <c r="AYK6" s="611"/>
      <c r="AYL6" s="611"/>
      <c r="AYM6" s="611"/>
      <c r="AYN6" s="611"/>
      <c r="AYO6" s="611"/>
      <c r="AYP6" s="611"/>
      <c r="AYQ6" s="611"/>
      <c r="AYR6" s="611"/>
      <c r="AYS6" s="611"/>
      <c r="AYT6" s="611"/>
      <c r="AYU6" s="611"/>
      <c r="AYV6" s="611"/>
      <c r="AYW6" s="611"/>
      <c r="AYX6" s="611"/>
      <c r="AYY6" s="611"/>
      <c r="AYZ6" s="611"/>
      <c r="AZA6" s="611"/>
      <c r="AZB6" s="611"/>
      <c r="AZC6" s="611"/>
      <c r="AZD6" s="611"/>
      <c r="AZE6" s="611"/>
      <c r="AZF6" s="611"/>
      <c r="AZG6" s="611"/>
      <c r="AZH6" s="611"/>
      <c r="AZI6" s="611"/>
      <c r="AZJ6" s="611"/>
      <c r="AZK6" s="611"/>
      <c r="AZL6" s="611"/>
      <c r="AZM6" s="611"/>
      <c r="AZN6" s="611"/>
      <c r="AZO6" s="611"/>
      <c r="AZP6" s="611"/>
      <c r="AZQ6" s="611"/>
      <c r="AZR6" s="611"/>
      <c r="AZS6" s="611"/>
      <c r="AZT6" s="611"/>
      <c r="AZU6" s="611"/>
      <c r="AZV6" s="611"/>
      <c r="AZW6" s="611"/>
      <c r="AZX6" s="611"/>
      <c r="AZY6" s="611"/>
      <c r="AZZ6" s="611"/>
      <c r="BAA6" s="611"/>
      <c r="BAB6" s="611"/>
      <c r="BAC6" s="611"/>
      <c r="BAD6" s="611"/>
      <c r="BAE6" s="611"/>
      <c r="BAF6" s="611"/>
      <c r="BAG6" s="611"/>
      <c r="BAH6" s="611"/>
      <c r="BAI6" s="611"/>
      <c r="BAJ6" s="611"/>
      <c r="BAK6" s="611"/>
      <c r="BAL6" s="611"/>
      <c r="BAM6" s="611"/>
      <c r="BAN6" s="611"/>
      <c r="BAO6" s="611"/>
      <c r="BAP6" s="611"/>
      <c r="BAQ6" s="611"/>
      <c r="BAR6" s="611"/>
      <c r="BAS6" s="611"/>
      <c r="BAT6" s="611"/>
      <c r="BAU6" s="611"/>
      <c r="BAV6" s="611"/>
      <c r="BAW6" s="611"/>
      <c r="BAX6" s="611"/>
      <c r="BAY6" s="611"/>
      <c r="BAZ6" s="611"/>
      <c r="BBA6" s="611"/>
      <c r="BBB6" s="611"/>
      <c r="BBC6" s="611"/>
      <c r="BBD6" s="611"/>
      <c r="BBE6" s="611"/>
      <c r="BBF6" s="611"/>
      <c r="BBG6" s="611"/>
      <c r="BBH6" s="611"/>
      <c r="BBI6" s="611"/>
      <c r="BBJ6" s="611"/>
      <c r="BBK6" s="611"/>
      <c r="BBL6" s="611"/>
      <c r="BBM6" s="611"/>
      <c r="BBN6" s="611"/>
      <c r="BBO6" s="611"/>
      <c r="BBP6" s="611"/>
      <c r="BBQ6" s="611"/>
      <c r="BBR6" s="611"/>
      <c r="BBS6" s="611"/>
      <c r="BBT6" s="611"/>
      <c r="BBU6" s="611"/>
      <c r="BBV6" s="611"/>
      <c r="BBW6" s="611"/>
      <c r="BBX6" s="611"/>
      <c r="BBY6" s="611"/>
      <c r="BBZ6" s="611"/>
      <c r="BCA6" s="611"/>
      <c r="BCB6" s="611"/>
      <c r="BCC6" s="611"/>
      <c r="BCD6" s="611"/>
      <c r="BCE6" s="611"/>
      <c r="BCF6" s="611"/>
      <c r="BCG6" s="611"/>
      <c r="BCH6" s="611"/>
      <c r="BCI6" s="611"/>
      <c r="BCJ6" s="611"/>
      <c r="BCK6" s="611"/>
      <c r="BCL6" s="611"/>
      <c r="BCM6" s="611"/>
      <c r="BCN6" s="611"/>
      <c r="BCO6" s="611"/>
      <c r="BCP6" s="611"/>
      <c r="BCQ6" s="611"/>
      <c r="BCR6" s="611"/>
      <c r="BCS6" s="611"/>
      <c r="BCT6" s="611"/>
      <c r="BCU6" s="611"/>
      <c r="BCV6" s="611"/>
      <c r="BCW6" s="611"/>
      <c r="BCX6" s="611"/>
      <c r="BCY6" s="611"/>
      <c r="BCZ6" s="611"/>
      <c r="BDA6" s="611"/>
      <c r="BDB6" s="611"/>
      <c r="BDC6" s="611"/>
      <c r="BDD6" s="611"/>
      <c r="BDE6" s="611"/>
      <c r="BDF6" s="611"/>
      <c r="BDG6" s="611"/>
      <c r="BDH6" s="611"/>
      <c r="BDI6" s="611"/>
      <c r="BDJ6" s="611"/>
      <c r="BDK6" s="611"/>
      <c r="BDL6" s="611"/>
      <c r="BDM6" s="611"/>
      <c r="BDN6" s="611"/>
      <c r="BDO6" s="611"/>
      <c r="BDP6" s="611"/>
      <c r="BDQ6" s="611"/>
      <c r="BDR6" s="611"/>
      <c r="BDS6" s="611"/>
      <c r="BDT6" s="611"/>
      <c r="BDU6" s="611"/>
      <c r="BDV6" s="611"/>
      <c r="BDW6" s="611"/>
      <c r="BDX6" s="611"/>
      <c r="BDY6" s="611"/>
      <c r="BDZ6" s="611"/>
      <c r="BEA6" s="611"/>
      <c r="BEB6" s="611"/>
      <c r="BEC6" s="611"/>
      <c r="BED6" s="611"/>
      <c r="BEE6" s="611"/>
      <c r="BEF6" s="611"/>
      <c r="BEG6" s="611"/>
      <c r="BEH6" s="611"/>
      <c r="BEI6" s="611"/>
      <c r="BEJ6" s="611"/>
      <c r="BEK6" s="611"/>
      <c r="BEL6" s="611"/>
      <c r="BEM6" s="611"/>
      <c r="BEN6" s="611"/>
      <c r="BEO6" s="611"/>
      <c r="BEP6" s="611"/>
      <c r="BEQ6" s="611"/>
      <c r="BER6" s="611"/>
      <c r="BES6" s="611"/>
      <c r="BET6" s="611"/>
      <c r="BEU6" s="611"/>
      <c r="BEV6" s="611"/>
      <c r="BEW6" s="611"/>
      <c r="BEX6" s="611"/>
      <c r="BEY6" s="611"/>
      <c r="BEZ6" s="611"/>
      <c r="BFA6" s="611"/>
      <c r="BFB6" s="611"/>
      <c r="BFC6" s="611"/>
      <c r="BFD6" s="611"/>
      <c r="BFE6" s="611"/>
      <c r="BFF6" s="611"/>
      <c r="BFG6" s="611"/>
      <c r="BFH6" s="611"/>
      <c r="BFI6" s="611"/>
      <c r="BFJ6" s="611"/>
      <c r="BFK6" s="611"/>
      <c r="BFL6" s="611"/>
      <c r="BFM6" s="611"/>
      <c r="BFN6" s="611"/>
      <c r="BFO6" s="611"/>
      <c r="BFP6" s="611"/>
      <c r="BFQ6" s="611"/>
      <c r="BFR6" s="611"/>
      <c r="BFS6" s="611"/>
      <c r="BFT6" s="611"/>
      <c r="BFU6" s="611"/>
      <c r="BFV6" s="611"/>
      <c r="BFW6" s="611"/>
      <c r="BFX6" s="611"/>
      <c r="BFY6" s="611"/>
      <c r="BFZ6" s="611"/>
      <c r="BGA6" s="611"/>
      <c r="BGB6" s="611"/>
      <c r="BGC6" s="611"/>
      <c r="BGD6" s="611"/>
      <c r="BGE6" s="611"/>
      <c r="BGF6" s="611"/>
      <c r="BGG6" s="611"/>
      <c r="BGH6" s="611"/>
      <c r="BGI6" s="611"/>
      <c r="BGJ6" s="611"/>
      <c r="BGK6" s="611"/>
      <c r="BGL6" s="611"/>
      <c r="BGM6" s="611"/>
      <c r="BGN6" s="611"/>
      <c r="BGO6" s="611"/>
      <c r="BGP6" s="611"/>
      <c r="BGQ6" s="611"/>
      <c r="BGR6" s="611"/>
      <c r="BGS6" s="611"/>
      <c r="BGT6" s="611"/>
      <c r="BGU6" s="611"/>
      <c r="BGV6" s="611"/>
      <c r="BGW6" s="611"/>
      <c r="BGX6" s="611"/>
      <c r="BGY6" s="611"/>
      <c r="BGZ6" s="611"/>
      <c r="BHA6" s="611"/>
      <c r="BHB6" s="611"/>
      <c r="BHC6" s="611"/>
      <c r="BHD6" s="611"/>
      <c r="BHE6" s="611"/>
      <c r="BHF6" s="611"/>
      <c r="BHG6" s="611"/>
      <c r="BHH6" s="611"/>
      <c r="BHI6" s="611"/>
      <c r="BHJ6" s="611"/>
      <c r="BHK6" s="611"/>
      <c r="BHL6" s="611"/>
      <c r="BHM6" s="611"/>
      <c r="BHN6" s="611"/>
      <c r="BHO6" s="611"/>
      <c r="BHP6" s="611"/>
      <c r="BHQ6" s="611"/>
      <c r="BHR6" s="611"/>
      <c r="BHS6" s="611"/>
      <c r="BHT6" s="611"/>
      <c r="BHU6" s="611"/>
      <c r="BHV6" s="611"/>
      <c r="BHW6" s="611"/>
      <c r="BHX6" s="611"/>
      <c r="BHY6" s="611"/>
      <c r="BHZ6" s="611"/>
      <c r="BIA6" s="611"/>
      <c r="BIB6" s="611"/>
      <c r="BIC6" s="611"/>
      <c r="BID6" s="611"/>
      <c r="BIE6" s="611"/>
      <c r="BIF6" s="611"/>
      <c r="BIG6" s="611"/>
      <c r="BIH6" s="611"/>
      <c r="BII6" s="611"/>
      <c r="BIJ6" s="611"/>
      <c r="BIK6" s="611"/>
      <c r="BIL6" s="611"/>
      <c r="BIM6" s="611"/>
      <c r="BIN6" s="611"/>
      <c r="BIO6" s="611"/>
      <c r="BIP6" s="611"/>
      <c r="BIQ6" s="611"/>
      <c r="BIR6" s="611"/>
      <c r="BIS6" s="611"/>
      <c r="BIT6" s="611"/>
      <c r="BIU6" s="611"/>
      <c r="BIV6" s="611"/>
      <c r="BIW6" s="611"/>
      <c r="BIX6" s="611"/>
      <c r="BIY6" s="611"/>
      <c r="BIZ6" s="611"/>
      <c r="BJA6" s="611"/>
      <c r="BJB6" s="611"/>
      <c r="BJC6" s="611"/>
      <c r="BJD6" s="611"/>
      <c r="BJE6" s="611"/>
      <c r="BJF6" s="611"/>
      <c r="BJG6" s="611"/>
      <c r="BJH6" s="611"/>
      <c r="BJI6" s="611"/>
      <c r="BJJ6" s="611"/>
      <c r="BJK6" s="611"/>
      <c r="BJL6" s="611"/>
      <c r="BJM6" s="611"/>
      <c r="BJN6" s="611"/>
      <c r="BJO6" s="611"/>
      <c r="BJP6" s="611"/>
      <c r="BJQ6" s="611"/>
      <c r="BJR6" s="611"/>
      <c r="BJS6" s="611"/>
      <c r="BJT6" s="611"/>
      <c r="BJU6" s="611"/>
      <c r="BJV6" s="611"/>
      <c r="BJW6" s="611"/>
      <c r="BJX6" s="611"/>
      <c r="BJY6" s="611"/>
      <c r="BJZ6" s="611"/>
      <c r="BKA6" s="611"/>
      <c r="BKB6" s="611"/>
      <c r="BKC6" s="611"/>
      <c r="BKD6" s="611"/>
      <c r="BKE6" s="611"/>
      <c r="BKF6" s="611"/>
      <c r="BKG6" s="611"/>
      <c r="BKH6" s="611"/>
      <c r="BKI6" s="611"/>
      <c r="BKJ6" s="611"/>
      <c r="BKK6" s="611"/>
      <c r="BKL6" s="611"/>
      <c r="BKM6" s="611"/>
      <c r="BKN6" s="611"/>
      <c r="BKO6" s="611"/>
      <c r="BKP6" s="611"/>
      <c r="BKQ6" s="611"/>
      <c r="BKR6" s="611"/>
      <c r="BKS6" s="611"/>
      <c r="BKT6" s="611"/>
      <c r="BKU6" s="611"/>
      <c r="BKV6" s="611"/>
      <c r="BKW6" s="611"/>
      <c r="BKX6" s="611"/>
      <c r="BKY6" s="611"/>
      <c r="BKZ6" s="611"/>
      <c r="BLA6" s="611"/>
      <c r="BLB6" s="611"/>
      <c r="BLC6" s="611"/>
      <c r="BLD6" s="611"/>
      <c r="BLE6" s="611"/>
      <c r="BLF6" s="611"/>
      <c r="BLG6" s="611"/>
      <c r="BLH6" s="611"/>
      <c r="BLI6" s="611"/>
      <c r="BLJ6" s="611"/>
      <c r="BLK6" s="611"/>
      <c r="BLL6" s="611"/>
      <c r="BLM6" s="611"/>
      <c r="BLN6" s="611"/>
      <c r="BLO6" s="611"/>
      <c r="BLP6" s="611"/>
      <c r="BLQ6" s="611"/>
      <c r="BLR6" s="611"/>
      <c r="BLS6" s="611"/>
      <c r="BLT6" s="611"/>
      <c r="BLU6" s="611"/>
      <c r="BLV6" s="611"/>
      <c r="BLW6" s="611"/>
      <c r="BLX6" s="611"/>
      <c r="BLY6" s="611"/>
      <c r="BLZ6" s="611"/>
      <c r="BMA6" s="611"/>
      <c r="BMB6" s="611"/>
      <c r="BMC6" s="611"/>
      <c r="BMD6" s="611"/>
      <c r="BME6" s="611"/>
      <c r="BMF6" s="611"/>
      <c r="BMG6" s="611"/>
      <c r="BMH6" s="611"/>
      <c r="BMI6" s="611"/>
      <c r="BMJ6" s="611"/>
      <c r="BMK6" s="611"/>
      <c r="BML6" s="611"/>
      <c r="BMM6" s="611"/>
      <c r="BMN6" s="611"/>
      <c r="BMO6" s="611"/>
      <c r="BMP6" s="611"/>
      <c r="BMQ6" s="611"/>
      <c r="BMR6" s="611"/>
      <c r="BMS6" s="611"/>
      <c r="BMT6" s="611"/>
      <c r="BMU6" s="611"/>
      <c r="BMV6" s="611"/>
      <c r="BMW6" s="611"/>
      <c r="BMX6" s="611"/>
      <c r="BMY6" s="611"/>
      <c r="BMZ6" s="611"/>
      <c r="BNA6" s="611"/>
      <c r="BNB6" s="611"/>
      <c r="BNC6" s="611"/>
      <c r="BND6" s="611"/>
      <c r="BNE6" s="611"/>
      <c r="BNF6" s="611"/>
      <c r="BNG6" s="611"/>
      <c r="BNH6" s="611"/>
      <c r="BNI6" s="611"/>
      <c r="BNJ6" s="611"/>
      <c r="BNK6" s="611"/>
      <c r="BNL6" s="611"/>
      <c r="BNM6" s="611"/>
      <c r="BNN6" s="611"/>
      <c r="BNO6" s="611"/>
      <c r="BNP6" s="611"/>
      <c r="BNQ6" s="611"/>
      <c r="BNR6" s="611"/>
      <c r="BNS6" s="611"/>
      <c r="BNT6" s="611"/>
      <c r="BNU6" s="611"/>
      <c r="BNV6" s="611"/>
      <c r="BNW6" s="611"/>
      <c r="BNX6" s="611"/>
      <c r="BNY6" s="611"/>
      <c r="BNZ6" s="611"/>
      <c r="BOA6" s="611"/>
      <c r="BOB6" s="611"/>
      <c r="BOC6" s="611"/>
      <c r="BOD6" s="611"/>
      <c r="BOE6" s="611"/>
      <c r="BOF6" s="611"/>
      <c r="BOG6" s="611"/>
      <c r="BOH6" s="611"/>
      <c r="BOI6" s="611"/>
      <c r="BOJ6" s="611"/>
      <c r="BOK6" s="611"/>
      <c r="BOL6" s="611"/>
      <c r="BOM6" s="611"/>
      <c r="BON6" s="611"/>
      <c r="BOO6" s="611"/>
      <c r="BOP6" s="611"/>
      <c r="BOQ6" s="611"/>
      <c r="BOR6" s="611"/>
      <c r="BOS6" s="611"/>
      <c r="BOT6" s="611"/>
      <c r="BOU6" s="611"/>
      <c r="BOV6" s="611"/>
      <c r="BOW6" s="611"/>
      <c r="BOX6" s="611"/>
      <c r="BOY6" s="611"/>
      <c r="BOZ6" s="611"/>
      <c r="BPA6" s="611"/>
      <c r="BPB6" s="611"/>
      <c r="BPC6" s="611"/>
      <c r="BPD6" s="611"/>
      <c r="BPE6" s="611"/>
      <c r="BPF6" s="611"/>
      <c r="BPG6" s="611"/>
      <c r="BPH6" s="611"/>
      <c r="BPI6" s="611"/>
      <c r="BPJ6" s="611"/>
      <c r="BPK6" s="611"/>
      <c r="BPL6" s="611"/>
      <c r="BPM6" s="611"/>
      <c r="BPN6" s="611"/>
      <c r="BPO6" s="611"/>
      <c r="BPP6" s="611"/>
      <c r="BPQ6" s="611"/>
      <c r="BPR6" s="611"/>
      <c r="BPS6" s="611"/>
      <c r="BPT6" s="611"/>
      <c r="BPU6" s="611"/>
      <c r="BPV6" s="611"/>
      <c r="BPW6" s="611"/>
      <c r="BPX6" s="611"/>
      <c r="BPY6" s="611"/>
      <c r="BPZ6" s="611"/>
      <c r="BQA6" s="611"/>
      <c r="BQB6" s="611"/>
      <c r="BQC6" s="611"/>
      <c r="BQD6" s="611"/>
      <c r="BQE6" s="611"/>
      <c r="BQF6" s="611"/>
      <c r="BQG6" s="611"/>
      <c r="BQH6" s="611"/>
      <c r="BQI6" s="611"/>
      <c r="BQJ6" s="611"/>
      <c r="BQK6" s="611"/>
      <c r="BQL6" s="611"/>
      <c r="BQM6" s="611"/>
      <c r="BQN6" s="611"/>
      <c r="BQO6" s="611"/>
      <c r="BQP6" s="611"/>
      <c r="BQQ6" s="611"/>
      <c r="BQR6" s="611"/>
      <c r="BQS6" s="611"/>
      <c r="BQT6" s="611"/>
      <c r="BQU6" s="611"/>
      <c r="BQV6" s="611"/>
      <c r="BQW6" s="611"/>
      <c r="BQX6" s="611"/>
      <c r="BQY6" s="611"/>
      <c r="BQZ6" s="611"/>
      <c r="BRA6" s="611"/>
      <c r="BRB6" s="611"/>
      <c r="BRC6" s="611"/>
      <c r="BRD6" s="611"/>
      <c r="BRE6" s="611"/>
      <c r="BRF6" s="611"/>
      <c r="BRG6" s="611"/>
      <c r="BRH6" s="611"/>
      <c r="BRI6" s="611"/>
      <c r="BRJ6" s="611"/>
      <c r="BRK6" s="611"/>
      <c r="BRL6" s="611"/>
      <c r="BRM6" s="611"/>
      <c r="BRN6" s="611"/>
      <c r="BRO6" s="611"/>
      <c r="BRP6" s="611"/>
      <c r="BRQ6" s="611"/>
      <c r="BRR6" s="611"/>
      <c r="BRS6" s="611"/>
      <c r="BRT6" s="611"/>
      <c r="BRU6" s="611"/>
      <c r="BRV6" s="611"/>
      <c r="BRW6" s="611"/>
      <c r="BRX6" s="611"/>
      <c r="BRY6" s="611"/>
      <c r="BRZ6" s="611"/>
      <c r="BSA6" s="611"/>
      <c r="BSB6" s="611"/>
      <c r="BSC6" s="611"/>
      <c r="BSD6" s="611"/>
      <c r="BSE6" s="611"/>
      <c r="BSF6" s="611"/>
      <c r="BSG6" s="611"/>
      <c r="BSH6" s="611"/>
      <c r="BSI6" s="611"/>
      <c r="BSJ6" s="611"/>
      <c r="BSK6" s="611"/>
      <c r="BSL6" s="611"/>
      <c r="BSM6" s="611"/>
      <c r="BSN6" s="611"/>
      <c r="BSO6" s="611"/>
      <c r="BSP6" s="611"/>
      <c r="BSQ6" s="611"/>
      <c r="BSR6" s="611"/>
      <c r="BSS6" s="611"/>
      <c r="BST6" s="611"/>
      <c r="BSU6" s="611"/>
      <c r="BSV6" s="611"/>
      <c r="BSW6" s="611"/>
      <c r="BSX6" s="611"/>
      <c r="BSY6" s="611"/>
      <c r="BSZ6" s="611"/>
      <c r="BTA6" s="611"/>
      <c r="BTB6" s="611"/>
      <c r="BTC6" s="611"/>
      <c r="BTD6" s="611"/>
      <c r="BTE6" s="611"/>
      <c r="BTF6" s="611"/>
      <c r="BTG6" s="611"/>
      <c r="BTH6" s="611"/>
      <c r="BTI6" s="611"/>
      <c r="BTJ6" s="611"/>
      <c r="BTK6" s="611"/>
      <c r="BTL6" s="611"/>
      <c r="BTM6" s="611"/>
      <c r="BTN6" s="611"/>
      <c r="BTO6" s="611"/>
      <c r="BTP6" s="611"/>
      <c r="BTQ6" s="611"/>
      <c r="BTR6" s="611"/>
      <c r="BTS6" s="611"/>
      <c r="BTT6" s="611"/>
      <c r="BTU6" s="611"/>
      <c r="BTV6" s="611"/>
      <c r="BTW6" s="611"/>
      <c r="BTX6" s="611"/>
      <c r="BTY6" s="611"/>
      <c r="BTZ6" s="611"/>
      <c r="BUA6" s="611"/>
      <c r="BUB6" s="611"/>
      <c r="BUC6" s="611"/>
      <c r="BUD6" s="611"/>
      <c r="BUE6" s="611"/>
      <c r="BUF6" s="611"/>
      <c r="BUG6" s="611"/>
      <c r="BUH6" s="611"/>
      <c r="BUI6" s="611"/>
      <c r="BUJ6" s="611"/>
      <c r="BUK6" s="611"/>
      <c r="BUL6" s="611"/>
      <c r="BUM6" s="611"/>
      <c r="BUN6" s="611"/>
      <c r="BUO6" s="611"/>
      <c r="BUP6" s="611"/>
      <c r="BUQ6" s="611"/>
      <c r="BUR6" s="611"/>
      <c r="BUS6" s="611"/>
      <c r="BUT6" s="611"/>
      <c r="BUU6" s="611"/>
      <c r="BUV6" s="611"/>
      <c r="BUW6" s="611"/>
      <c r="BUX6" s="611"/>
      <c r="BUY6" s="611"/>
      <c r="BUZ6" s="611"/>
      <c r="BVA6" s="611"/>
      <c r="BVB6" s="611"/>
      <c r="BVC6" s="611"/>
      <c r="BVD6" s="611"/>
      <c r="BVE6" s="611"/>
      <c r="BVF6" s="611"/>
      <c r="BVG6" s="611"/>
      <c r="BVH6" s="611"/>
      <c r="BVI6" s="611"/>
      <c r="BVJ6" s="611"/>
      <c r="BVK6" s="611"/>
      <c r="BVL6" s="611"/>
      <c r="BVM6" s="611"/>
      <c r="BVN6" s="611"/>
      <c r="BVO6" s="611"/>
      <c r="BVP6" s="611"/>
      <c r="BVQ6" s="611"/>
      <c r="BVR6" s="611"/>
      <c r="BVS6" s="611"/>
      <c r="BVT6" s="611"/>
      <c r="BVU6" s="611"/>
      <c r="BVV6" s="611"/>
      <c r="BVW6" s="611"/>
      <c r="BVX6" s="611"/>
      <c r="BVY6" s="611"/>
      <c r="BVZ6" s="611"/>
      <c r="BWA6" s="611"/>
      <c r="BWB6" s="611"/>
      <c r="BWC6" s="611"/>
      <c r="BWD6" s="611"/>
      <c r="BWE6" s="611"/>
      <c r="BWF6" s="611"/>
      <c r="BWG6" s="611"/>
      <c r="BWH6" s="611"/>
      <c r="BWI6" s="611"/>
      <c r="BWJ6" s="611"/>
      <c r="BWK6" s="611"/>
      <c r="BWL6" s="611"/>
      <c r="BWM6" s="611"/>
      <c r="BWN6" s="611"/>
      <c r="BWO6" s="611"/>
      <c r="BWP6" s="611"/>
      <c r="BWQ6" s="611"/>
      <c r="BWR6" s="611"/>
      <c r="BWS6" s="611"/>
      <c r="BWT6" s="611"/>
      <c r="BWU6" s="611"/>
      <c r="BWV6" s="611"/>
      <c r="BWW6" s="611"/>
      <c r="BWX6" s="611"/>
      <c r="BWY6" s="611"/>
      <c r="BWZ6" s="611"/>
      <c r="BXA6" s="611"/>
      <c r="BXB6" s="611"/>
      <c r="BXC6" s="611"/>
      <c r="BXD6" s="611"/>
      <c r="BXE6" s="611"/>
      <c r="BXF6" s="611"/>
      <c r="BXG6" s="611"/>
      <c r="BXH6" s="611"/>
      <c r="BXI6" s="611"/>
      <c r="BXJ6" s="611"/>
      <c r="BXK6" s="611"/>
      <c r="BXL6" s="611"/>
      <c r="BXM6" s="611"/>
      <c r="BXN6" s="611"/>
      <c r="BXO6" s="611"/>
      <c r="BXP6" s="611"/>
      <c r="BXQ6" s="611"/>
      <c r="BXR6" s="611"/>
      <c r="BXS6" s="611"/>
      <c r="BXT6" s="611"/>
      <c r="BXU6" s="611"/>
      <c r="BXV6" s="611"/>
      <c r="BXW6" s="611"/>
      <c r="BXX6" s="611"/>
      <c r="BXY6" s="611"/>
      <c r="BXZ6" s="611"/>
      <c r="BYA6" s="611"/>
      <c r="BYB6" s="611"/>
      <c r="BYC6" s="611"/>
      <c r="BYD6" s="611"/>
      <c r="BYE6" s="611"/>
      <c r="BYF6" s="611"/>
      <c r="BYG6" s="611"/>
      <c r="BYH6" s="611"/>
      <c r="BYI6" s="611"/>
      <c r="BYJ6" s="611"/>
      <c r="BYK6" s="611"/>
      <c r="BYL6" s="611"/>
      <c r="BYM6" s="611"/>
      <c r="BYN6" s="611"/>
      <c r="BYO6" s="611"/>
      <c r="BYP6" s="611"/>
      <c r="BYQ6" s="611"/>
      <c r="BYR6" s="611"/>
      <c r="BYS6" s="611"/>
      <c r="BYT6" s="611"/>
      <c r="BYU6" s="611"/>
      <c r="BYV6" s="611"/>
      <c r="BYW6" s="611"/>
      <c r="BYX6" s="611"/>
      <c r="BYY6" s="611"/>
      <c r="BYZ6" s="611"/>
      <c r="BZA6" s="611"/>
      <c r="BZB6" s="611"/>
      <c r="BZC6" s="611"/>
      <c r="BZD6" s="611"/>
      <c r="BZE6" s="611"/>
      <c r="BZF6" s="611"/>
      <c r="BZG6" s="611"/>
      <c r="BZH6" s="611"/>
      <c r="BZI6" s="611"/>
      <c r="BZJ6" s="611"/>
      <c r="BZK6" s="611"/>
      <c r="BZL6" s="611"/>
      <c r="BZM6" s="611"/>
      <c r="BZN6" s="611"/>
      <c r="BZO6" s="611"/>
      <c r="BZP6" s="611"/>
      <c r="BZQ6" s="611"/>
      <c r="BZR6" s="611"/>
      <c r="BZS6" s="611"/>
      <c r="BZT6" s="611"/>
      <c r="BZU6" s="611"/>
      <c r="BZV6" s="611"/>
      <c r="BZW6" s="611"/>
      <c r="BZX6" s="611"/>
      <c r="BZY6" s="611"/>
      <c r="BZZ6" s="611"/>
      <c r="CAA6" s="611"/>
      <c r="CAB6" s="611"/>
      <c r="CAC6" s="611"/>
      <c r="CAD6" s="611"/>
      <c r="CAE6" s="611"/>
      <c r="CAF6" s="611"/>
      <c r="CAG6" s="611"/>
      <c r="CAH6" s="611"/>
      <c r="CAI6" s="611"/>
      <c r="CAJ6" s="611"/>
      <c r="CAK6" s="611"/>
      <c r="CAL6" s="611"/>
      <c r="CAM6" s="611"/>
      <c r="CAN6" s="611"/>
      <c r="CAO6" s="611"/>
      <c r="CAP6" s="611"/>
      <c r="CAQ6" s="611"/>
      <c r="CAR6" s="611"/>
      <c r="CAS6" s="611"/>
      <c r="CAT6" s="611"/>
      <c r="CAU6" s="611"/>
      <c r="CAV6" s="611"/>
      <c r="CAW6" s="611"/>
      <c r="CAX6" s="611"/>
      <c r="CAY6" s="611"/>
      <c r="CAZ6" s="611"/>
      <c r="CBA6" s="611"/>
      <c r="CBB6" s="611"/>
      <c r="CBC6" s="611"/>
      <c r="CBD6" s="611"/>
      <c r="CBE6" s="611"/>
      <c r="CBF6" s="611"/>
      <c r="CBG6" s="611"/>
      <c r="CBH6" s="611"/>
      <c r="CBI6" s="611"/>
      <c r="CBJ6" s="611"/>
      <c r="CBK6" s="611"/>
      <c r="CBL6" s="611"/>
      <c r="CBM6" s="611"/>
      <c r="CBN6" s="611"/>
      <c r="CBO6" s="611"/>
      <c r="CBP6" s="611"/>
      <c r="CBQ6" s="611"/>
      <c r="CBR6" s="611"/>
      <c r="CBS6" s="611"/>
      <c r="CBT6" s="611"/>
      <c r="CBU6" s="611"/>
      <c r="CBV6" s="611"/>
      <c r="CBW6" s="611"/>
      <c r="CBX6" s="611"/>
      <c r="CBY6" s="611"/>
      <c r="CBZ6" s="611"/>
      <c r="CCA6" s="611"/>
      <c r="CCB6" s="611"/>
      <c r="CCC6" s="611"/>
      <c r="CCD6" s="611"/>
      <c r="CCE6" s="611"/>
      <c r="CCF6" s="611"/>
      <c r="CCG6" s="611"/>
      <c r="CCH6" s="611"/>
      <c r="CCI6" s="611"/>
      <c r="CCJ6" s="611"/>
      <c r="CCK6" s="611"/>
      <c r="CCL6" s="611"/>
      <c r="CCM6" s="611"/>
      <c r="CCN6" s="611"/>
      <c r="CCO6" s="611"/>
      <c r="CCP6" s="611"/>
      <c r="CCQ6" s="611"/>
      <c r="CCR6" s="611"/>
      <c r="CCS6" s="611"/>
      <c r="CCT6" s="611"/>
      <c r="CCU6" s="611"/>
      <c r="CCV6" s="611"/>
      <c r="CCW6" s="611"/>
      <c r="CCX6" s="611"/>
      <c r="CCY6" s="611"/>
      <c r="CCZ6" s="611"/>
      <c r="CDA6" s="611"/>
      <c r="CDB6" s="611"/>
      <c r="CDC6" s="611"/>
      <c r="CDD6" s="611"/>
      <c r="CDE6" s="611"/>
      <c r="CDF6" s="611"/>
      <c r="CDG6" s="611"/>
      <c r="CDH6" s="611"/>
      <c r="CDI6" s="611"/>
      <c r="CDJ6" s="611"/>
      <c r="CDK6" s="611"/>
      <c r="CDL6" s="611"/>
      <c r="CDM6" s="611"/>
      <c r="CDN6" s="611"/>
      <c r="CDO6" s="611"/>
      <c r="CDP6" s="611"/>
      <c r="CDQ6" s="611"/>
      <c r="CDR6" s="611"/>
      <c r="CDS6" s="611"/>
      <c r="CDT6" s="611"/>
      <c r="CDU6" s="611"/>
      <c r="CDV6" s="611"/>
      <c r="CDW6" s="611"/>
      <c r="CDX6" s="611"/>
      <c r="CDY6" s="611"/>
      <c r="CDZ6" s="611"/>
      <c r="CEA6" s="611"/>
      <c r="CEB6" s="611"/>
      <c r="CEC6" s="611"/>
      <c r="CED6" s="611"/>
      <c r="CEE6" s="611"/>
      <c r="CEF6" s="611"/>
      <c r="CEG6" s="611"/>
      <c r="CEH6" s="611"/>
      <c r="CEI6" s="611"/>
      <c r="CEJ6" s="611"/>
      <c r="CEK6" s="611"/>
      <c r="CEL6" s="611"/>
      <c r="CEM6" s="611"/>
    </row>
    <row r="7" spans="1:2171" s="214" customFormat="1" ht="25.5" x14ac:dyDescent="0.35">
      <c r="A7" s="211"/>
      <c r="B7" s="215"/>
      <c r="C7" s="212"/>
      <c r="D7" s="1178"/>
      <c r="E7" s="1179"/>
      <c r="F7" s="1220"/>
      <c r="G7" s="697"/>
      <c r="H7" s="697"/>
      <c r="I7" s="358"/>
      <c r="J7" s="212"/>
      <c r="K7" s="212"/>
      <c r="L7" s="212"/>
      <c r="M7" s="679"/>
      <c r="N7" s="679"/>
      <c r="O7" s="679"/>
      <c r="P7" s="679"/>
      <c r="Q7" s="679"/>
      <c r="R7" s="679"/>
      <c r="S7" s="679"/>
      <c r="T7" s="358"/>
      <c r="U7" s="358"/>
      <c r="V7" s="358"/>
      <c r="W7" s="358"/>
      <c r="X7" s="358"/>
      <c r="Y7" s="358"/>
      <c r="Z7" s="358"/>
      <c r="AA7" s="358"/>
      <c r="AB7" s="358"/>
      <c r="AC7" s="679"/>
      <c r="AD7" s="679"/>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11"/>
      <c r="BS7" s="611"/>
      <c r="BT7" s="611"/>
      <c r="BU7" s="611"/>
      <c r="BV7" s="611"/>
      <c r="BW7" s="611"/>
      <c r="BX7" s="611"/>
      <c r="BY7" s="611"/>
      <c r="BZ7" s="611"/>
      <c r="CA7" s="611"/>
      <c r="CB7" s="611"/>
      <c r="CC7" s="611"/>
      <c r="CD7" s="611"/>
      <c r="CE7" s="611"/>
      <c r="CF7" s="611"/>
      <c r="CG7" s="611"/>
      <c r="CH7" s="611"/>
      <c r="CI7" s="611"/>
      <c r="CJ7" s="611"/>
      <c r="CK7" s="611"/>
      <c r="CL7" s="611"/>
      <c r="CM7" s="611"/>
      <c r="CN7" s="611"/>
      <c r="CO7" s="611"/>
      <c r="CP7" s="611"/>
      <c r="CQ7" s="611"/>
      <c r="CR7" s="611"/>
      <c r="CS7" s="611"/>
      <c r="CT7" s="611"/>
      <c r="CU7" s="611"/>
      <c r="CV7" s="611"/>
      <c r="CW7" s="611"/>
      <c r="CX7" s="611"/>
      <c r="CY7" s="611"/>
      <c r="CZ7" s="611"/>
      <c r="DA7" s="611"/>
      <c r="DB7" s="611"/>
      <c r="DC7" s="611"/>
      <c r="DD7" s="611"/>
      <c r="DE7" s="611"/>
      <c r="DF7" s="611"/>
      <c r="DG7" s="611"/>
      <c r="DH7" s="611"/>
      <c r="DI7" s="611"/>
      <c r="DJ7" s="611"/>
      <c r="DK7" s="611"/>
      <c r="DL7" s="611"/>
      <c r="DM7" s="611"/>
      <c r="DN7" s="611"/>
      <c r="DO7" s="611"/>
      <c r="DP7" s="611"/>
      <c r="DQ7" s="611"/>
      <c r="DR7" s="611"/>
      <c r="DS7" s="611"/>
      <c r="DT7" s="611"/>
      <c r="DU7" s="611"/>
      <c r="DV7" s="611"/>
      <c r="DW7" s="611"/>
      <c r="DX7" s="611"/>
      <c r="DY7" s="611"/>
      <c r="DZ7" s="611"/>
      <c r="EA7" s="611"/>
      <c r="EB7" s="611"/>
      <c r="EC7" s="611"/>
      <c r="ED7" s="611"/>
      <c r="EE7" s="611"/>
      <c r="EF7" s="611"/>
      <c r="EG7" s="611"/>
      <c r="EH7" s="611"/>
      <c r="EI7" s="611"/>
      <c r="EJ7" s="611"/>
      <c r="EK7" s="611"/>
      <c r="EL7" s="611"/>
      <c r="EM7" s="611"/>
      <c r="EN7" s="611"/>
      <c r="EO7" s="611"/>
      <c r="EP7" s="611"/>
      <c r="EQ7" s="611"/>
      <c r="ER7" s="611"/>
      <c r="ES7" s="611"/>
      <c r="ET7" s="611"/>
      <c r="EU7" s="611"/>
      <c r="EV7" s="611"/>
      <c r="EW7" s="611"/>
      <c r="EX7" s="611"/>
      <c r="EY7" s="611"/>
      <c r="EZ7" s="611"/>
      <c r="FA7" s="611"/>
      <c r="FB7" s="611"/>
      <c r="FC7" s="611"/>
      <c r="FD7" s="611"/>
      <c r="FE7" s="611"/>
      <c r="FF7" s="611"/>
      <c r="FG7" s="611"/>
      <c r="FH7" s="611"/>
      <c r="FI7" s="611"/>
      <c r="FJ7" s="611"/>
      <c r="FK7" s="611"/>
      <c r="FL7" s="611"/>
      <c r="FM7" s="611"/>
      <c r="FN7" s="611"/>
      <c r="FO7" s="611"/>
      <c r="FP7" s="611"/>
      <c r="FQ7" s="611"/>
      <c r="FR7" s="611"/>
      <c r="FS7" s="611"/>
      <c r="FT7" s="611"/>
      <c r="FU7" s="611"/>
      <c r="FV7" s="611"/>
      <c r="FW7" s="611"/>
      <c r="FX7" s="611"/>
      <c r="FY7" s="611"/>
      <c r="FZ7" s="611"/>
      <c r="GA7" s="611"/>
      <c r="GB7" s="611"/>
      <c r="GC7" s="611"/>
      <c r="GD7" s="611"/>
      <c r="GE7" s="611"/>
      <c r="GF7" s="611"/>
      <c r="GG7" s="611"/>
      <c r="GH7" s="611"/>
      <c r="GI7" s="611"/>
      <c r="GJ7" s="611"/>
      <c r="GK7" s="611"/>
      <c r="GL7" s="611"/>
      <c r="GM7" s="611"/>
      <c r="GN7" s="611"/>
      <c r="GO7" s="611"/>
      <c r="GP7" s="611"/>
      <c r="GQ7" s="611"/>
      <c r="GR7" s="611"/>
      <c r="GS7" s="611"/>
      <c r="GT7" s="611"/>
      <c r="GU7" s="611"/>
      <c r="GV7" s="611"/>
      <c r="GW7" s="611"/>
      <c r="GX7" s="611"/>
      <c r="GY7" s="611"/>
      <c r="GZ7" s="611"/>
      <c r="HA7" s="611"/>
      <c r="HB7" s="611"/>
      <c r="HC7" s="611"/>
      <c r="HD7" s="611"/>
      <c r="HE7" s="611"/>
      <c r="HF7" s="611"/>
      <c r="HG7" s="611"/>
      <c r="HH7" s="611"/>
      <c r="HI7" s="611"/>
      <c r="HJ7" s="611"/>
      <c r="HK7" s="611"/>
      <c r="HL7" s="611"/>
      <c r="HM7" s="611"/>
      <c r="HN7" s="611"/>
      <c r="HO7" s="611"/>
      <c r="HP7" s="611"/>
      <c r="HQ7" s="611"/>
      <c r="HR7" s="611"/>
      <c r="HS7" s="611"/>
      <c r="HT7" s="611"/>
      <c r="HU7" s="611"/>
      <c r="HV7" s="611"/>
      <c r="HW7" s="611"/>
      <c r="HX7" s="611"/>
      <c r="HY7" s="611"/>
      <c r="HZ7" s="611"/>
      <c r="IA7" s="611"/>
      <c r="IB7" s="611"/>
      <c r="IC7" s="611"/>
      <c r="ID7" s="611"/>
      <c r="IE7" s="611"/>
      <c r="IF7" s="611"/>
      <c r="IG7" s="611"/>
      <c r="IH7" s="611"/>
      <c r="II7" s="611"/>
      <c r="IJ7" s="611"/>
      <c r="IK7" s="611"/>
      <c r="IL7" s="611"/>
      <c r="IM7" s="611"/>
      <c r="IN7" s="611"/>
      <c r="IO7" s="611"/>
      <c r="IP7" s="611"/>
      <c r="IQ7" s="611"/>
      <c r="IR7" s="611"/>
      <c r="IS7" s="611"/>
      <c r="IT7" s="611"/>
      <c r="IU7" s="611"/>
      <c r="IV7" s="611"/>
      <c r="IW7" s="611"/>
      <c r="IX7" s="611"/>
      <c r="IY7" s="611"/>
      <c r="IZ7" s="611"/>
      <c r="JA7" s="611"/>
      <c r="JB7" s="611"/>
      <c r="JC7" s="611"/>
      <c r="JD7" s="611"/>
      <c r="JE7" s="611"/>
      <c r="JF7" s="611"/>
      <c r="JG7" s="611"/>
      <c r="JH7" s="611"/>
      <c r="JI7" s="611"/>
      <c r="JJ7" s="611"/>
      <c r="JK7" s="611"/>
      <c r="JL7" s="611"/>
      <c r="JM7" s="611"/>
      <c r="JN7" s="611"/>
      <c r="JO7" s="611"/>
      <c r="JP7" s="611"/>
      <c r="JQ7" s="611"/>
      <c r="JR7" s="611"/>
      <c r="JS7" s="611"/>
      <c r="JT7" s="611"/>
      <c r="JU7" s="611"/>
      <c r="JV7" s="611"/>
      <c r="JW7" s="611"/>
      <c r="JX7" s="611"/>
      <c r="JY7" s="611"/>
      <c r="JZ7" s="611"/>
      <c r="KA7" s="611"/>
      <c r="KB7" s="611"/>
      <c r="KC7" s="611"/>
      <c r="KD7" s="611"/>
      <c r="KE7" s="611"/>
      <c r="KF7" s="611"/>
      <c r="KG7" s="611"/>
      <c r="KH7" s="611"/>
      <c r="KI7" s="611"/>
      <c r="KJ7" s="611"/>
      <c r="KK7" s="611"/>
      <c r="KL7" s="611"/>
      <c r="KM7" s="611"/>
      <c r="KN7" s="611"/>
      <c r="KO7" s="611"/>
      <c r="KP7" s="611"/>
      <c r="KQ7" s="611"/>
      <c r="KR7" s="611"/>
      <c r="KS7" s="611"/>
      <c r="KT7" s="611"/>
      <c r="KU7" s="611"/>
      <c r="KV7" s="611"/>
      <c r="KW7" s="611"/>
      <c r="KX7" s="611"/>
      <c r="KY7" s="611"/>
      <c r="KZ7" s="611"/>
      <c r="LA7" s="611"/>
      <c r="LB7" s="611"/>
      <c r="LC7" s="611"/>
      <c r="LD7" s="611"/>
      <c r="LE7" s="611"/>
      <c r="LF7" s="611"/>
      <c r="LG7" s="611"/>
      <c r="LH7" s="611"/>
      <c r="LI7" s="611"/>
      <c r="LJ7" s="611"/>
      <c r="LK7" s="611"/>
      <c r="LL7" s="611"/>
      <c r="LM7" s="611"/>
      <c r="LN7" s="611"/>
      <c r="LO7" s="611"/>
      <c r="LP7" s="611"/>
      <c r="LQ7" s="611"/>
      <c r="LR7" s="611"/>
      <c r="LS7" s="611"/>
      <c r="LT7" s="611"/>
      <c r="LU7" s="611"/>
      <c r="LV7" s="611"/>
      <c r="LW7" s="611"/>
      <c r="LX7" s="611"/>
      <c r="LY7" s="611"/>
      <c r="LZ7" s="611"/>
      <c r="MA7" s="611"/>
      <c r="MB7" s="611"/>
      <c r="MC7" s="611"/>
      <c r="MD7" s="611"/>
      <c r="ME7" s="611"/>
      <c r="MF7" s="611"/>
      <c r="MG7" s="611"/>
      <c r="MH7" s="611"/>
      <c r="MI7" s="611"/>
      <c r="MJ7" s="611"/>
      <c r="MK7" s="611"/>
      <c r="ML7" s="611"/>
      <c r="MM7" s="611"/>
      <c r="MN7" s="611"/>
      <c r="MO7" s="611"/>
      <c r="MP7" s="611"/>
      <c r="MQ7" s="611"/>
      <c r="MR7" s="611"/>
      <c r="MS7" s="611"/>
      <c r="MT7" s="611"/>
      <c r="MU7" s="611"/>
      <c r="MV7" s="611"/>
      <c r="MW7" s="611"/>
      <c r="MX7" s="611"/>
      <c r="MY7" s="611"/>
      <c r="MZ7" s="611"/>
      <c r="NA7" s="611"/>
      <c r="NB7" s="611"/>
      <c r="NC7" s="611"/>
      <c r="ND7" s="611"/>
      <c r="NE7" s="611"/>
      <c r="NF7" s="611"/>
      <c r="NG7" s="611"/>
      <c r="NH7" s="611"/>
      <c r="NI7" s="611"/>
      <c r="NJ7" s="611"/>
      <c r="NK7" s="611"/>
      <c r="NL7" s="611"/>
      <c r="NM7" s="611"/>
      <c r="NN7" s="611"/>
      <c r="NO7" s="611"/>
      <c r="NP7" s="611"/>
      <c r="NQ7" s="611"/>
      <c r="NR7" s="611"/>
      <c r="NS7" s="611"/>
      <c r="NT7" s="611"/>
      <c r="NU7" s="611"/>
      <c r="NV7" s="611"/>
      <c r="NW7" s="611"/>
      <c r="NX7" s="611"/>
      <c r="NY7" s="611"/>
      <c r="NZ7" s="611"/>
      <c r="OA7" s="611"/>
      <c r="OB7" s="611"/>
      <c r="OC7" s="611"/>
      <c r="OD7" s="611"/>
      <c r="OE7" s="611"/>
      <c r="OF7" s="611"/>
      <c r="OG7" s="611"/>
      <c r="OH7" s="611"/>
      <c r="OI7" s="611"/>
      <c r="OJ7" s="611"/>
      <c r="OK7" s="611"/>
      <c r="OL7" s="611"/>
      <c r="OM7" s="611"/>
      <c r="ON7" s="611"/>
      <c r="OO7" s="611"/>
      <c r="OP7" s="611"/>
      <c r="OQ7" s="611"/>
      <c r="OR7" s="611"/>
      <c r="OS7" s="611"/>
      <c r="OT7" s="611"/>
      <c r="OU7" s="611"/>
      <c r="OV7" s="611"/>
      <c r="OW7" s="611"/>
      <c r="OX7" s="611"/>
      <c r="OY7" s="611"/>
      <c r="OZ7" s="611"/>
      <c r="PA7" s="611"/>
      <c r="PB7" s="611"/>
      <c r="PC7" s="611"/>
      <c r="PD7" s="611"/>
      <c r="PE7" s="611"/>
      <c r="PF7" s="611"/>
      <c r="PG7" s="611"/>
      <c r="PH7" s="611"/>
      <c r="PI7" s="611"/>
      <c r="PJ7" s="611"/>
      <c r="PK7" s="611"/>
      <c r="PL7" s="611"/>
      <c r="PM7" s="611"/>
      <c r="PN7" s="611"/>
      <c r="PO7" s="611"/>
      <c r="PP7" s="611"/>
      <c r="PQ7" s="611"/>
      <c r="PR7" s="611"/>
      <c r="PS7" s="611"/>
      <c r="PT7" s="611"/>
      <c r="PU7" s="611"/>
      <c r="PV7" s="611"/>
      <c r="PW7" s="611"/>
      <c r="PX7" s="611"/>
      <c r="PY7" s="611"/>
      <c r="PZ7" s="611"/>
      <c r="QA7" s="611"/>
      <c r="QB7" s="611"/>
      <c r="QC7" s="611"/>
      <c r="QD7" s="611"/>
      <c r="QE7" s="611"/>
      <c r="QF7" s="611"/>
      <c r="QG7" s="611"/>
      <c r="QH7" s="611"/>
      <c r="QI7" s="611"/>
      <c r="QJ7" s="611"/>
      <c r="QK7" s="611"/>
      <c r="QL7" s="611"/>
      <c r="QM7" s="611"/>
      <c r="QN7" s="611"/>
      <c r="QO7" s="611"/>
      <c r="QP7" s="611"/>
      <c r="QQ7" s="611"/>
      <c r="QR7" s="611"/>
      <c r="QS7" s="611"/>
      <c r="QT7" s="611"/>
      <c r="QU7" s="611"/>
      <c r="QV7" s="611"/>
      <c r="QW7" s="611"/>
      <c r="QX7" s="611"/>
      <c r="QY7" s="611"/>
      <c r="QZ7" s="611"/>
      <c r="RA7" s="611"/>
      <c r="RB7" s="611"/>
      <c r="RC7" s="611"/>
      <c r="RD7" s="611"/>
      <c r="RE7" s="611"/>
      <c r="RF7" s="611"/>
      <c r="RG7" s="611"/>
      <c r="RH7" s="611"/>
      <c r="RI7" s="611"/>
      <c r="RJ7" s="611"/>
      <c r="RK7" s="611"/>
      <c r="RL7" s="611"/>
      <c r="RM7" s="611"/>
      <c r="RN7" s="611"/>
      <c r="RO7" s="611"/>
      <c r="RP7" s="611"/>
      <c r="RQ7" s="611"/>
      <c r="RR7" s="611"/>
      <c r="RS7" s="611"/>
      <c r="RT7" s="611"/>
      <c r="RU7" s="611"/>
      <c r="RV7" s="611"/>
      <c r="RW7" s="611"/>
      <c r="RX7" s="611"/>
      <c r="RY7" s="611"/>
      <c r="RZ7" s="611"/>
      <c r="SA7" s="611"/>
      <c r="SB7" s="611"/>
      <c r="SC7" s="611"/>
      <c r="SD7" s="611"/>
      <c r="SE7" s="611"/>
      <c r="SF7" s="611"/>
      <c r="SG7" s="611"/>
      <c r="SH7" s="611"/>
      <c r="SI7" s="611"/>
      <c r="SJ7" s="611"/>
      <c r="SK7" s="611"/>
      <c r="SL7" s="611"/>
      <c r="SM7" s="611"/>
      <c r="SN7" s="611"/>
      <c r="SO7" s="611"/>
      <c r="SP7" s="611"/>
      <c r="SQ7" s="611"/>
      <c r="SR7" s="611"/>
      <c r="SS7" s="611"/>
      <c r="ST7" s="611"/>
      <c r="SU7" s="611"/>
      <c r="SV7" s="611"/>
      <c r="SW7" s="611"/>
      <c r="SX7" s="611"/>
      <c r="SY7" s="611"/>
      <c r="SZ7" s="611"/>
      <c r="TA7" s="611"/>
      <c r="TB7" s="611"/>
      <c r="TC7" s="611"/>
      <c r="TD7" s="611"/>
      <c r="TE7" s="611"/>
      <c r="TF7" s="611"/>
      <c r="TG7" s="611"/>
      <c r="TH7" s="611"/>
      <c r="TI7" s="611"/>
      <c r="TJ7" s="611"/>
      <c r="TK7" s="611"/>
      <c r="TL7" s="611"/>
      <c r="TM7" s="611"/>
      <c r="TN7" s="611"/>
      <c r="TO7" s="611"/>
      <c r="TP7" s="611"/>
      <c r="TQ7" s="611"/>
      <c r="TR7" s="611"/>
      <c r="TS7" s="611"/>
      <c r="TT7" s="611"/>
      <c r="TU7" s="611"/>
      <c r="TV7" s="611"/>
      <c r="TW7" s="611"/>
      <c r="TX7" s="611"/>
      <c r="TY7" s="611"/>
      <c r="TZ7" s="611"/>
      <c r="UA7" s="611"/>
      <c r="UB7" s="611"/>
      <c r="UC7" s="611"/>
      <c r="UD7" s="611"/>
      <c r="UE7" s="611"/>
      <c r="UF7" s="611"/>
      <c r="UG7" s="611"/>
      <c r="UH7" s="611"/>
      <c r="UI7" s="611"/>
      <c r="UJ7" s="611"/>
      <c r="UK7" s="611"/>
      <c r="UL7" s="611"/>
      <c r="UM7" s="611"/>
      <c r="UN7" s="611"/>
      <c r="UO7" s="611"/>
      <c r="UP7" s="611"/>
      <c r="UQ7" s="611"/>
      <c r="UR7" s="611"/>
      <c r="US7" s="611"/>
      <c r="UT7" s="611"/>
      <c r="UU7" s="611"/>
      <c r="UV7" s="611"/>
      <c r="UW7" s="611"/>
      <c r="UX7" s="611"/>
      <c r="UY7" s="611"/>
      <c r="UZ7" s="611"/>
      <c r="VA7" s="611"/>
      <c r="VB7" s="611"/>
      <c r="VC7" s="611"/>
      <c r="VD7" s="611"/>
      <c r="VE7" s="611"/>
      <c r="VF7" s="611"/>
      <c r="VG7" s="611"/>
      <c r="VH7" s="611"/>
      <c r="VI7" s="611"/>
      <c r="VJ7" s="611"/>
      <c r="VK7" s="611"/>
      <c r="VL7" s="611"/>
      <c r="VM7" s="611"/>
      <c r="VN7" s="611"/>
      <c r="VO7" s="611"/>
      <c r="VP7" s="611"/>
      <c r="VQ7" s="611"/>
      <c r="VR7" s="611"/>
      <c r="VS7" s="611"/>
      <c r="VT7" s="611"/>
      <c r="VU7" s="611"/>
      <c r="VV7" s="611"/>
      <c r="VW7" s="611"/>
      <c r="VX7" s="611"/>
      <c r="VY7" s="611"/>
      <c r="VZ7" s="611"/>
      <c r="WA7" s="611"/>
      <c r="WB7" s="611"/>
      <c r="WC7" s="611"/>
      <c r="WD7" s="611"/>
      <c r="WE7" s="611"/>
      <c r="WF7" s="611"/>
      <c r="WG7" s="611"/>
      <c r="WH7" s="611"/>
      <c r="WI7" s="611"/>
      <c r="WJ7" s="611"/>
      <c r="WK7" s="611"/>
      <c r="WL7" s="611"/>
      <c r="WM7" s="611"/>
      <c r="WN7" s="611"/>
      <c r="WO7" s="611"/>
      <c r="WP7" s="611"/>
      <c r="WQ7" s="611"/>
      <c r="WR7" s="611"/>
      <c r="WS7" s="611"/>
      <c r="WT7" s="611"/>
      <c r="WU7" s="611"/>
      <c r="WV7" s="611"/>
      <c r="WW7" s="611"/>
      <c r="WX7" s="611"/>
      <c r="WY7" s="611"/>
      <c r="WZ7" s="611"/>
      <c r="XA7" s="611"/>
      <c r="XB7" s="611"/>
      <c r="XC7" s="611"/>
      <c r="XD7" s="611"/>
      <c r="XE7" s="611"/>
      <c r="XF7" s="611"/>
      <c r="XG7" s="611"/>
      <c r="XH7" s="611"/>
      <c r="XI7" s="611"/>
      <c r="XJ7" s="611"/>
      <c r="XK7" s="611"/>
      <c r="XL7" s="611"/>
      <c r="XM7" s="611"/>
      <c r="XN7" s="611"/>
      <c r="XO7" s="611"/>
      <c r="XP7" s="611"/>
      <c r="XQ7" s="611"/>
      <c r="XR7" s="611"/>
      <c r="XS7" s="611"/>
      <c r="XT7" s="611"/>
      <c r="XU7" s="611"/>
      <c r="XV7" s="611"/>
      <c r="XW7" s="611"/>
      <c r="XX7" s="611"/>
      <c r="XY7" s="611"/>
      <c r="XZ7" s="611"/>
      <c r="YA7" s="611"/>
      <c r="YB7" s="611"/>
      <c r="YC7" s="611"/>
      <c r="YD7" s="611"/>
      <c r="YE7" s="611"/>
      <c r="YF7" s="611"/>
      <c r="YG7" s="611"/>
      <c r="YH7" s="611"/>
      <c r="YI7" s="611"/>
      <c r="YJ7" s="611"/>
      <c r="YK7" s="611"/>
      <c r="YL7" s="611"/>
      <c r="YM7" s="611"/>
      <c r="YN7" s="611"/>
      <c r="YO7" s="611"/>
      <c r="YP7" s="611"/>
      <c r="YQ7" s="611"/>
      <c r="YR7" s="611"/>
      <c r="YS7" s="611"/>
      <c r="YT7" s="611"/>
      <c r="YU7" s="611"/>
      <c r="YV7" s="611"/>
      <c r="YW7" s="611"/>
      <c r="YX7" s="611"/>
      <c r="YY7" s="611"/>
      <c r="YZ7" s="611"/>
      <c r="ZA7" s="611"/>
      <c r="ZB7" s="611"/>
      <c r="ZC7" s="611"/>
      <c r="ZD7" s="611"/>
      <c r="ZE7" s="611"/>
      <c r="ZF7" s="611"/>
      <c r="ZG7" s="611"/>
      <c r="ZH7" s="611"/>
      <c r="ZI7" s="611"/>
      <c r="ZJ7" s="611"/>
      <c r="ZK7" s="611"/>
      <c r="ZL7" s="611"/>
      <c r="ZM7" s="611"/>
      <c r="ZN7" s="611"/>
      <c r="ZO7" s="611"/>
      <c r="ZP7" s="611"/>
      <c r="ZQ7" s="611"/>
      <c r="ZR7" s="611"/>
      <c r="ZS7" s="611"/>
      <c r="ZT7" s="611"/>
      <c r="ZU7" s="611"/>
      <c r="ZV7" s="611"/>
      <c r="ZW7" s="611"/>
      <c r="ZX7" s="611"/>
      <c r="ZY7" s="611"/>
      <c r="ZZ7" s="611"/>
      <c r="AAA7" s="611"/>
      <c r="AAB7" s="611"/>
      <c r="AAC7" s="611"/>
      <c r="AAD7" s="611"/>
      <c r="AAE7" s="611"/>
      <c r="AAF7" s="611"/>
      <c r="AAG7" s="611"/>
      <c r="AAH7" s="611"/>
      <c r="AAI7" s="611"/>
      <c r="AAJ7" s="611"/>
      <c r="AAK7" s="611"/>
      <c r="AAL7" s="611"/>
      <c r="AAM7" s="611"/>
      <c r="AAN7" s="611"/>
      <c r="AAO7" s="611"/>
      <c r="AAP7" s="611"/>
      <c r="AAQ7" s="611"/>
      <c r="AAR7" s="611"/>
      <c r="AAS7" s="611"/>
      <c r="AAT7" s="611"/>
      <c r="AAU7" s="611"/>
      <c r="AAV7" s="611"/>
      <c r="AAW7" s="611"/>
      <c r="AAX7" s="611"/>
      <c r="AAY7" s="611"/>
      <c r="AAZ7" s="611"/>
      <c r="ABA7" s="611"/>
      <c r="ABB7" s="611"/>
      <c r="ABC7" s="611"/>
      <c r="ABD7" s="611"/>
      <c r="ABE7" s="611"/>
      <c r="ABF7" s="611"/>
      <c r="ABG7" s="611"/>
      <c r="ABH7" s="611"/>
      <c r="ABI7" s="611"/>
      <c r="ABJ7" s="611"/>
      <c r="ABK7" s="611"/>
      <c r="ABL7" s="611"/>
      <c r="ABM7" s="611"/>
      <c r="ABN7" s="611"/>
      <c r="ABO7" s="611"/>
      <c r="ABP7" s="611"/>
      <c r="ABQ7" s="611"/>
      <c r="ABR7" s="611"/>
      <c r="ABS7" s="611"/>
      <c r="ABT7" s="611"/>
      <c r="ABU7" s="611"/>
      <c r="ABV7" s="611"/>
      <c r="ABW7" s="611"/>
      <c r="ABX7" s="611"/>
      <c r="ABY7" s="611"/>
      <c r="ABZ7" s="611"/>
      <c r="ACA7" s="611"/>
      <c r="ACB7" s="611"/>
      <c r="ACC7" s="611"/>
      <c r="ACD7" s="611"/>
      <c r="ACE7" s="611"/>
      <c r="ACF7" s="611"/>
      <c r="ACG7" s="611"/>
      <c r="ACH7" s="611"/>
      <c r="ACI7" s="611"/>
      <c r="ACJ7" s="611"/>
      <c r="ACK7" s="611"/>
      <c r="ACL7" s="611"/>
      <c r="ACM7" s="611"/>
      <c r="ACN7" s="611"/>
      <c r="ACO7" s="611"/>
      <c r="ACP7" s="611"/>
      <c r="ACQ7" s="611"/>
      <c r="ACR7" s="611"/>
      <c r="ACS7" s="611"/>
      <c r="ACT7" s="611"/>
      <c r="ACU7" s="611"/>
      <c r="ACV7" s="611"/>
      <c r="ACW7" s="611"/>
      <c r="ACX7" s="611"/>
      <c r="ACY7" s="611"/>
      <c r="ACZ7" s="611"/>
      <c r="ADA7" s="611"/>
      <c r="ADB7" s="611"/>
      <c r="ADC7" s="611"/>
      <c r="ADD7" s="611"/>
      <c r="ADE7" s="611"/>
      <c r="ADF7" s="611"/>
      <c r="ADG7" s="611"/>
      <c r="ADH7" s="611"/>
      <c r="ADI7" s="611"/>
      <c r="ADJ7" s="611"/>
      <c r="ADK7" s="611"/>
      <c r="ADL7" s="611"/>
      <c r="ADM7" s="611"/>
      <c r="ADN7" s="611"/>
      <c r="ADO7" s="611"/>
      <c r="ADP7" s="611"/>
      <c r="ADQ7" s="611"/>
      <c r="ADR7" s="611"/>
      <c r="ADS7" s="611"/>
      <c r="ADT7" s="611"/>
      <c r="ADU7" s="611"/>
      <c r="ADV7" s="611"/>
      <c r="ADW7" s="611"/>
      <c r="ADX7" s="611"/>
      <c r="ADY7" s="611"/>
      <c r="ADZ7" s="611"/>
      <c r="AEA7" s="611"/>
      <c r="AEB7" s="611"/>
      <c r="AEC7" s="611"/>
      <c r="AED7" s="611"/>
      <c r="AEE7" s="611"/>
      <c r="AEF7" s="611"/>
      <c r="AEG7" s="611"/>
      <c r="AEH7" s="611"/>
      <c r="AEI7" s="611"/>
      <c r="AEJ7" s="611"/>
      <c r="AEK7" s="611"/>
      <c r="AEL7" s="611"/>
      <c r="AEM7" s="611"/>
      <c r="AEN7" s="611"/>
      <c r="AEO7" s="611"/>
      <c r="AEP7" s="611"/>
      <c r="AEQ7" s="611"/>
      <c r="AER7" s="611"/>
      <c r="AES7" s="611"/>
      <c r="AET7" s="611"/>
      <c r="AEU7" s="611"/>
      <c r="AEV7" s="611"/>
      <c r="AEW7" s="611"/>
      <c r="AEX7" s="611"/>
      <c r="AEY7" s="611"/>
      <c r="AEZ7" s="611"/>
      <c r="AFA7" s="611"/>
      <c r="AFB7" s="611"/>
      <c r="AFC7" s="611"/>
      <c r="AFD7" s="611"/>
      <c r="AFE7" s="611"/>
      <c r="AFF7" s="611"/>
      <c r="AFG7" s="611"/>
      <c r="AFH7" s="611"/>
      <c r="AFI7" s="611"/>
      <c r="AFJ7" s="611"/>
      <c r="AFK7" s="611"/>
      <c r="AFL7" s="611"/>
      <c r="AFM7" s="611"/>
      <c r="AFN7" s="611"/>
      <c r="AFO7" s="611"/>
      <c r="AFP7" s="611"/>
      <c r="AFQ7" s="611"/>
      <c r="AFR7" s="611"/>
      <c r="AFS7" s="611"/>
      <c r="AFT7" s="611"/>
      <c r="AFU7" s="611"/>
      <c r="AFV7" s="611"/>
      <c r="AFW7" s="611"/>
      <c r="AFX7" s="611"/>
      <c r="AFY7" s="611"/>
      <c r="AFZ7" s="611"/>
      <c r="AGA7" s="611"/>
      <c r="AGB7" s="611"/>
      <c r="AGC7" s="611"/>
      <c r="AGD7" s="611"/>
      <c r="AGE7" s="611"/>
      <c r="AGF7" s="611"/>
      <c r="AGG7" s="611"/>
      <c r="AGH7" s="611"/>
      <c r="AGI7" s="611"/>
      <c r="AGJ7" s="611"/>
      <c r="AGK7" s="611"/>
      <c r="AGL7" s="611"/>
      <c r="AGM7" s="611"/>
      <c r="AGN7" s="611"/>
      <c r="AGO7" s="611"/>
      <c r="AGP7" s="611"/>
      <c r="AGQ7" s="611"/>
      <c r="AGR7" s="611"/>
      <c r="AGS7" s="611"/>
      <c r="AGT7" s="611"/>
      <c r="AGU7" s="611"/>
      <c r="AGV7" s="611"/>
      <c r="AGW7" s="611"/>
      <c r="AGX7" s="611"/>
      <c r="AGY7" s="611"/>
      <c r="AGZ7" s="611"/>
      <c r="AHA7" s="611"/>
      <c r="AHB7" s="611"/>
      <c r="AHC7" s="611"/>
      <c r="AHD7" s="611"/>
      <c r="AHE7" s="611"/>
      <c r="AHF7" s="611"/>
      <c r="AHG7" s="611"/>
      <c r="AHH7" s="611"/>
      <c r="AHI7" s="611"/>
      <c r="AHJ7" s="611"/>
      <c r="AHK7" s="611"/>
      <c r="AHL7" s="611"/>
      <c r="AHM7" s="611"/>
      <c r="AHN7" s="611"/>
      <c r="AHO7" s="611"/>
      <c r="AHP7" s="611"/>
      <c r="AHQ7" s="611"/>
      <c r="AHR7" s="611"/>
      <c r="AHS7" s="611"/>
      <c r="AHT7" s="611"/>
      <c r="AHU7" s="611"/>
      <c r="AHV7" s="611"/>
      <c r="AHW7" s="611"/>
      <c r="AHX7" s="611"/>
      <c r="AHY7" s="611"/>
      <c r="AHZ7" s="611"/>
      <c r="AIA7" s="611"/>
      <c r="AIB7" s="611"/>
      <c r="AIC7" s="611"/>
      <c r="AID7" s="611"/>
      <c r="AIE7" s="611"/>
      <c r="AIF7" s="611"/>
      <c r="AIG7" s="611"/>
      <c r="AIH7" s="611"/>
      <c r="AII7" s="611"/>
      <c r="AIJ7" s="611"/>
      <c r="AIK7" s="611"/>
      <c r="AIL7" s="611"/>
      <c r="AIM7" s="611"/>
      <c r="AIN7" s="611"/>
      <c r="AIO7" s="611"/>
      <c r="AIP7" s="611"/>
      <c r="AIQ7" s="611"/>
      <c r="AIR7" s="611"/>
      <c r="AIS7" s="611"/>
      <c r="AIT7" s="611"/>
      <c r="AIU7" s="611"/>
      <c r="AIV7" s="611"/>
      <c r="AIW7" s="611"/>
      <c r="AIX7" s="611"/>
      <c r="AIY7" s="611"/>
      <c r="AIZ7" s="611"/>
      <c r="AJA7" s="611"/>
      <c r="AJB7" s="611"/>
      <c r="AJC7" s="611"/>
      <c r="AJD7" s="611"/>
      <c r="AJE7" s="611"/>
      <c r="AJF7" s="611"/>
      <c r="AJG7" s="611"/>
      <c r="AJH7" s="611"/>
      <c r="AJI7" s="611"/>
      <c r="AJJ7" s="611"/>
      <c r="AJK7" s="611"/>
      <c r="AJL7" s="611"/>
      <c r="AJM7" s="611"/>
      <c r="AJN7" s="611"/>
      <c r="AJO7" s="611"/>
      <c r="AJP7" s="611"/>
      <c r="AJQ7" s="611"/>
      <c r="AJR7" s="611"/>
      <c r="AJS7" s="611"/>
      <c r="AJT7" s="611"/>
      <c r="AJU7" s="611"/>
      <c r="AJV7" s="611"/>
      <c r="AJW7" s="611"/>
      <c r="AJX7" s="611"/>
      <c r="AJY7" s="611"/>
      <c r="AJZ7" s="611"/>
      <c r="AKA7" s="611"/>
      <c r="AKB7" s="611"/>
      <c r="AKC7" s="611"/>
      <c r="AKD7" s="611"/>
      <c r="AKE7" s="611"/>
      <c r="AKF7" s="611"/>
      <c r="AKG7" s="611"/>
      <c r="AKH7" s="611"/>
      <c r="AKI7" s="611"/>
      <c r="AKJ7" s="611"/>
      <c r="AKK7" s="611"/>
      <c r="AKL7" s="611"/>
      <c r="AKM7" s="611"/>
      <c r="AKN7" s="611"/>
      <c r="AKO7" s="611"/>
      <c r="AKP7" s="611"/>
      <c r="AKQ7" s="611"/>
      <c r="AKR7" s="611"/>
      <c r="AKS7" s="611"/>
      <c r="AKT7" s="611"/>
      <c r="AKU7" s="611"/>
      <c r="AKV7" s="611"/>
      <c r="AKW7" s="611"/>
      <c r="AKX7" s="611"/>
      <c r="AKY7" s="611"/>
      <c r="AKZ7" s="611"/>
      <c r="ALA7" s="611"/>
      <c r="ALB7" s="611"/>
      <c r="ALC7" s="611"/>
      <c r="ALD7" s="611"/>
      <c r="ALE7" s="611"/>
      <c r="ALF7" s="611"/>
      <c r="ALG7" s="611"/>
      <c r="ALH7" s="611"/>
      <c r="ALI7" s="611"/>
      <c r="ALJ7" s="611"/>
      <c r="ALK7" s="611"/>
      <c r="ALL7" s="611"/>
      <c r="ALM7" s="611"/>
      <c r="ALN7" s="611"/>
      <c r="ALO7" s="611"/>
      <c r="ALP7" s="611"/>
      <c r="ALQ7" s="611"/>
      <c r="ALR7" s="611"/>
      <c r="ALS7" s="611"/>
      <c r="ALT7" s="611"/>
      <c r="ALU7" s="611"/>
      <c r="ALV7" s="611"/>
      <c r="ALW7" s="611"/>
      <c r="ALX7" s="611"/>
      <c r="ALY7" s="611"/>
      <c r="ALZ7" s="611"/>
      <c r="AMA7" s="611"/>
      <c r="AMB7" s="611"/>
      <c r="AMC7" s="611"/>
      <c r="AMD7" s="611"/>
      <c r="AME7" s="611"/>
      <c r="AMF7" s="611"/>
      <c r="AMG7" s="611"/>
      <c r="AMH7" s="611"/>
      <c r="AMI7" s="611"/>
      <c r="AMJ7" s="611"/>
      <c r="AMK7" s="611"/>
      <c r="AML7" s="611"/>
      <c r="AMM7" s="611"/>
      <c r="AMN7" s="611"/>
      <c r="AMO7" s="611"/>
      <c r="AMP7" s="611"/>
      <c r="AMQ7" s="611"/>
      <c r="AMR7" s="611"/>
      <c r="AMS7" s="611"/>
      <c r="AMT7" s="611"/>
      <c r="AMU7" s="611"/>
      <c r="AMV7" s="611"/>
      <c r="AMW7" s="611"/>
      <c r="AMX7" s="611"/>
      <c r="AMY7" s="611"/>
      <c r="AMZ7" s="611"/>
      <c r="ANA7" s="611"/>
      <c r="ANB7" s="611"/>
      <c r="ANC7" s="611"/>
      <c r="AND7" s="611"/>
      <c r="ANE7" s="611"/>
      <c r="ANF7" s="611"/>
      <c r="ANG7" s="611"/>
      <c r="ANH7" s="611"/>
      <c r="ANI7" s="611"/>
      <c r="ANJ7" s="611"/>
      <c r="ANK7" s="611"/>
      <c r="ANL7" s="611"/>
      <c r="ANM7" s="611"/>
      <c r="ANN7" s="611"/>
      <c r="ANO7" s="611"/>
      <c r="ANP7" s="611"/>
      <c r="ANQ7" s="611"/>
      <c r="ANR7" s="611"/>
      <c r="ANS7" s="611"/>
      <c r="ANT7" s="611"/>
      <c r="ANU7" s="611"/>
      <c r="ANV7" s="611"/>
      <c r="ANW7" s="611"/>
      <c r="ANX7" s="611"/>
      <c r="ANY7" s="611"/>
      <c r="ANZ7" s="611"/>
      <c r="AOA7" s="611"/>
      <c r="AOB7" s="611"/>
      <c r="AOC7" s="611"/>
      <c r="AOD7" s="611"/>
      <c r="AOE7" s="611"/>
      <c r="AOF7" s="611"/>
      <c r="AOG7" s="611"/>
      <c r="AOH7" s="611"/>
      <c r="AOI7" s="611"/>
      <c r="AOJ7" s="611"/>
      <c r="AOK7" s="611"/>
      <c r="AOL7" s="611"/>
      <c r="AOM7" s="611"/>
      <c r="AON7" s="611"/>
      <c r="AOO7" s="611"/>
      <c r="AOP7" s="611"/>
      <c r="AOQ7" s="611"/>
      <c r="AOR7" s="611"/>
      <c r="AOS7" s="611"/>
      <c r="AOT7" s="611"/>
      <c r="AOU7" s="611"/>
      <c r="AOV7" s="611"/>
      <c r="AOW7" s="611"/>
      <c r="AOX7" s="611"/>
      <c r="AOY7" s="611"/>
      <c r="AOZ7" s="611"/>
      <c r="APA7" s="611"/>
      <c r="APB7" s="611"/>
      <c r="APC7" s="611"/>
      <c r="APD7" s="611"/>
      <c r="APE7" s="611"/>
      <c r="APF7" s="611"/>
      <c r="APG7" s="611"/>
      <c r="APH7" s="611"/>
      <c r="API7" s="611"/>
      <c r="APJ7" s="611"/>
      <c r="APK7" s="611"/>
      <c r="APL7" s="611"/>
      <c r="APM7" s="611"/>
      <c r="APN7" s="611"/>
      <c r="APO7" s="611"/>
      <c r="APP7" s="611"/>
      <c r="APQ7" s="611"/>
      <c r="APR7" s="611"/>
      <c r="APS7" s="611"/>
      <c r="APT7" s="611"/>
      <c r="APU7" s="611"/>
      <c r="APV7" s="611"/>
      <c r="APW7" s="611"/>
      <c r="APX7" s="611"/>
      <c r="APY7" s="611"/>
      <c r="APZ7" s="611"/>
      <c r="AQA7" s="611"/>
      <c r="AQB7" s="611"/>
      <c r="AQC7" s="611"/>
      <c r="AQD7" s="611"/>
      <c r="AQE7" s="611"/>
      <c r="AQF7" s="611"/>
      <c r="AQG7" s="611"/>
      <c r="AQH7" s="611"/>
      <c r="AQI7" s="611"/>
      <c r="AQJ7" s="611"/>
      <c r="AQK7" s="611"/>
      <c r="AQL7" s="611"/>
      <c r="AQM7" s="611"/>
      <c r="AQN7" s="611"/>
      <c r="AQO7" s="611"/>
      <c r="AQP7" s="611"/>
      <c r="AQQ7" s="611"/>
      <c r="AQR7" s="611"/>
      <c r="AQS7" s="611"/>
      <c r="AQT7" s="611"/>
      <c r="AQU7" s="611"/>
      <c r="AQV7" s="611"/>
      <c r="AQW7" s="611"/>
      <c r="AQX7" s="611"/>
      <c r="AQY7" s="611"/>
      <c r="AQZ7" s="611"/>
      <c r="ARA7" s="611"/>
      <c r="ARB7" s="611"/>
      <c r="ARC7" s="611"/>
      <c r="ARD7" s="611"/>
      <c r="ARE7" s="611"/>
      <c r="ARF7" s="611"/>
      <c r="ARG7" s="611"/>
      <c r="ARH7" s="611"/>
      <c r="ARI7" s="611"/>
      <c r="ARJ7" s="611"/>
      <c r="ARK7" s="611"/>
      <c r="ARL7" s="611"/>
      <c r="ARM7" s="611"/>
      <c r="ARN7" s="611"/>
      <c r="ARO7" s="611"/>
      <c r="ARP7" s="611"/>
      <c r="ARQ7" s="611"/>
      <c r="ARR7" s="611"/>
      <c r="ARS7" s="611"/>
      <c r="ART7" s="611"/>
      <c r="ARU7" s="611"/>
      <c r="ARV7" s="611"/>
      <c r="ARW7" s="611"/>
      <c r="ARX7" s="611"/>
      <c r="ARY7" s="611"/>
      <c r="ARZ7" s="611"/>
      <c r="ASA7" s="611"/>
      <c r="ASB7" s="611"/>
      <c r="ASC7" s="611"/>
      <c r="ASD7" s="611"/>
      <c r="ASE7" s="611"/>
      <c r="ASF7" s="611"/>
      <c r="ASG7" s="611"/>
      <c r="ASH7" s="611"/>
      <c r="ASI7" s="611"/>
      <c r="ASJ7" s="611"/>
      <c r="ASK7" s="611"/>
      <c r="ASL7" s="611"/>
      <c r="ASM7" s="611"/>
      <c r="ASN7" s="611"/>
      <c r="ASO7" s="611"/>
      <c r="ASP7" s="611"/>
      <c r="ASQ7" s="611"/>
      <c r="ASR7" s="611"/>
      <c r="ASS7" s="611"/>
      <c r="AST7" s="611"/>
      <c r="ASU7" s="611"/>
      <c r="ASV7" s="611"/>
      <c r="ASW7" s="611"/>
      <c r="ASX7" s="611"/>
      <c r="ASY7" s="611"/>
      <c r="ASZ7" s="611"/>
      <c r="ATA7" s="611"/>
      <c r="ATB7" s="611"/>
      <c r="ATC7" s="611"/>
      <c r="ATD7" s="611"/>
      <c r="ATE7" s="611"/>
      <c r="ATF7" s="611"/>
      <c r="ATG7" s="611"/>
      <c r="ATH7" s="611"/>
      <c r="ATI7" s="611"/>
      <c r="ATJ7" s="611"/>
      <c r="ATK7" s="611"/>
      <c r="ATL7" s="611"/>
      <c r="ATM7" s="611"/>
      <c r="ATN7" s="611"/>
      <c r="ATO7" s="611"/>
      <c r="ATP7" s="611"/>
      <c r="ATQ7" s="611"/>
      <c r="ATR7" s="611"/>
      <c r="ATS7" s="611"/>
      <c r="ATT7" s="611"/>
      <c r="ATU7" s="611"/>
      <c r="ATV7" s="611"/>
      <c r="ATW7" s="611"/>
      <c r="ATX7" s="611"/>
      <c r="ATY7" s="611"/>
      <c r="ATZ7" s="611"/>
      <c r="AUA7" s="611"/>
      <c r="AUB7" s="611"/>
      <c r="AUC7" s="611"/>
      <c r="AUD7" s="611"/>
      <c r="AUE7" s="611"/>
      <c r="AUF7" s="611"/>
      <c r="AUG7" s="611"/>
      <c r="AUH7" s="611"/>
      <c r="AUI7" s="611"/>
      <c r="AUJ7" s="611"/>
      <c r="AUK7" s="611"/>
      <c r="AUL7" s="611"/>
      <c r="AUM7" s="611"/>
      <c r="AUN7" s="611"/>
      <c r="AUO7" s="611"/>
      <c r="AUP7" s="611"/>
      <c r="AUQ7" s="611"/>
      <c r="AUR7" s="611"/>
      <c r="AUS7" s="611"/>
      <c r="AUT7" s="611"/>
      <c r="AUU7" s="611"/>
      <c r="AUV7" s="611"/>
      <c r="AUW7" s="611"/>
      <c r="AUX7" s="611"/>
      <c r="AUY7" s="611"/>
      <c r="AUZ7" s="611"/>
      <c r="AVA7" s="611"/>
      <c r="AVB7" s="611"/>
      <c r="AVC7" s="611"/>
      <c r="AVD7" s="611"/>
      <c r="AVE7" s="611"/>
      <c r="AVF7" s="611"/>
      <c r="AVG7" s="611"/>
      <c r="AVH7" s="611"/>
      <c r="AVI7" s="611"/>
      <c r="AVJ7" s="611"/>
      <c r="AVK7" s="611"/>
      <c r="AVL7" s="611"/>
      <c r="AVM7" s="611"/>
      <c r="AVN7" s="611"/>
      <c r="AVO7" s="611"/>
      <c r="AVP7" s="611"/>
      <c r="AVQ7" s="611"/>
      <c r="AVR7" s="611"/>
      <c r="AVS7" s="611"/>
      <c r="AVT7" s="611"/>
      <c r="AVU7" s="611"/>
      <c r="AVV7" s="611"/>
      <c r="AVW7" s="611"/>
      <c r="AVX7" s="611"/>
      <c r="AVY7" s="611"/>
      <c r="AVZ7" s="611"/>
      <c r="AWA7" s="611"/>
      <c r="AWB7" s="611"/>
      <c r="AWC7" s="611"/>
      <c r="AWD7" s="611"/>
      <c r="AWE7" s="611"/>
      <c r="AWF7" s="611"/>
      <c r="AWG7" s="611"/>
      <c r="AWH7" s="611"/>
      <c r="AWI7" s="611"/>
      <c r="AWJ7" s="611"/>
      <c r="AWK7" s="611"/>
      <c r="AWL7" s="611"/>
      <c r="AWM7" s="611"/>
      <c r="AWN7" s="611"/>
      <c r="AWO7" s="611"/>
      <c r="AWP7" s="611"/>
      <c r="AWQ7" s="611"/>
      <c r="AWR7" s="611"/>
      <c r="AWS7" s="611"/>
      <c r="AWT7" s="611"/>
      <c r="AWU7" s="611"/>
      <c r="AWV7" s="611"/>
      <c r="AWW7" s="611"/>
      <c r="AWX7" s="611"/>
      <c r="AWY7" s="611"/>
      <c r="AWZ7" s="611"/>
      <c r="AXA7" s="611"/>
      <c r="AXB7" s="611"/>
      <c r="AXC7" s="611"/>
      <c r="AXD7" s="611"/>
      <c r="AXE7" s="611"/>
      <c r="AXF7" s="611"/>
      <c r="AXG7" s="611"/>
      <c r="AXH7" s="611"/>
      <c r="AXI7" s="611"/>
      <c r="AXJ7" s="611"/>
      <c r="AXK7" s="611"/>
      <c r="AXL7" s="611"/>
      <c r="AXM7" s="611"/>
      <c r="AXN7" s="611"/>
      <c r="AXO7" s="611"/>
      <c r="AXP7" s="611"/>
      <c r="AXQ7" s="611"/>
      <c r="AXR7" s="611"/>
      <c r="AXS7" s="611"/>
      <c r="AXT7" s="611"/>
      <c r="AXU7" s="611"/>
      <c r="AXV7" s="611"/>
      <c r="AXW7" s="611"/>
      <c r="AXX7" s="611"/>
      <c r="AXY7" s="611"/>
      <c r="AXZ7" s="611"/>
      <c r="AYA7" s="611"/>
      <c r="AYB7" s="611"/>
      <c r="AYC7" s="611"/>
      <c r="AYD7" s="611"/>
      <c r="AYE7" s="611"/>
      <c r="AYF7" s="611"/>
      <c r="AYG7" s="611"/>
      <c r="AYH7" s="611"/>
      <c r="AYI7" s="611"/>
      <c r="AYJ7" s="611"/>
      <c r="AYK7" s="611"/>
      <c r="AYL7" s="611"/>
      <c r="AYM7" s="611"/>
      <c r="AYN7" s="611"/>
      <c r="AYO7" s="611"/>
      <c r="AYP7" s="611"/>
      <c r="AYQ7" s="611"/>
      <c r="AYR7" s="611"/>
      <c r="AYS7" s="611"/>
      <c r="AYT7" s="611"/>
      <c r="AYU7" s="611"/>
      <c r="AYV7" s="611"/>
      <c r="AYW7" s="611"/>
      <c r="AYX7" s="611"/>
      <c r="AYY7" s="611"/>
      <c r="AYZ7" s="611"/>
      <c r="AZA7" s="611"/>
      <c r="AZB7" s="611"/>
      <c r="AZC7" s="611"/>
      <c r="AZD7" s="611"/>
      <c r="AZE7" s="611"/>
      <c r="AZF7" s="611"/>
      <c r="AZG7" s="611"/>
      <c r="AZH7" s="611"/>
      <c r="AZI7" s="611"/>
      <c r="AZJ7" s="611"/>
      <c r="AZK7" s="611"/>
      <c r="AZL7" s="611"/>
      <c r="AZM7" s="611"/>
      <c r="AZN7" s="611"/>
      <c r="AZO7" s="611"/>
      <c r="AZP7" s="611"/>
      <c r="AZQ7" s="611"/>
      <c r="AZR7" s="611"/>
      <c r="AZS7" s="611"/>
      <c r="AZT7" s="611"/>
      <c r="AZU7" s="611"/>
      <c r="AZV7" s="611"/>
      <c r="AZW7" s="611"/>
      <c r="AZX7" s="611"/>
      <c r="AZY7" s="611"/>
      <c r="AZZ7" s="611"/>
      <c r="BAA7" s="611"/>
      <c r="BAB7" s="611"/>
      <c r="BAC7" s="611"/>
      <c r="BAD7" s="611"/>
      <c r="BAE7" s="611"/>
      <c r="BAF7" s="611"/>
      <c r="BAG7" s="611"/>
      <c r="BAH7" s="611"/>
      <c r="BAI7" s="611"/>
      <c r="BAJ7" s="611"/>
      <c r="BAK7" s="611"/>
      <c r="BAL7" s="611"/>
      <c r="BAM7" s="611"/>
      <c r="BAN7" s="611"/>
      <c r="BAO7" s="611"/>
      <c r="BAP7" s="611"/>
      <c r="BAQ7" s="611"/>
      <c r="BAR7" s="611"/>
      <c r="BAS7" s="611"/>
      <c r="BAT7" s="611"/>
      <c r="BAU7" s="611"/>
      <c r="BAV7" s="611"/>
      <c r="BAW7" s="611"/>
      <c r="BAX7" s="611"/>
      <c r="BAY7" s="611"/>
      <c r="BAZ7" s="611"/>
      <c r="BBA7" s="611"/>
      <c r="BBB7" s="611"/>
      <c r="BBC7" s="611"/>
      <c r="BBD7" s="611"/>
      <c r="BBE7" s="611"/>
      <c r="BBF7" s="611"/>
      <c r="BBG7" s="611"/>
      <c r="BBH7" s="611"/>
      <c r="BBI7" s="611"/>
      <c r="BBJ7" s="611"/>
      <c r="BBK7" s="611"/>
      <c r="BBL7" s="611"/>
      <c r="BBM7" s="611"/>
      <c r="BBN7" s="611"/>
      <c r="BBO7" s="611"/>
      <c r="BBP7" s="611"/>
      <c r="BBQ7" s="611"/>
      <c r="BBR7" s="611"/>
      <c r="BBS7" s="611"/>
      <c r="BBT7" s="611"/>
      <c r="BBU7" s="611"/>
      <c r="BBV7" s="611"/>
      <c r="BBW7" s="611"/>
      <c r="BBX7" s="611"/>
      <c r="BBY7" s="611"/>
      <c r="BBZ7" s="611"/>
      <c r="BCA7" s="611"/>
      <c r="BCB7" s="611"/>
      <c r="BCC7" s="611"/>
      <c r="BCD7" s="611"/>
      <c r="BCE7" s="611"/>
      <c r="BCF7" s="611"/>
      <c r="BCG7" s="611"/>
      <c r="BCH7" s="611"/>
      <c r="BCI7" s="611"/>
      <c r="BCJ7" s="611"/>
      <c r="BCK7" s="611"/>
      <c r="BCL7" s="611"/>
      <c r="BCM7" s="611"/>
      <c r="BCN7" s="611"/>
      <c r="BCO7" s="611"/>
      <c r="BCP7" s="611"/>
      <c r="BCQ7" s="611"/>
      <c r="BCR7" s="611"/>
      <c r="BCS7" s="611"/>
      <c r="BCT7" s="611"/>
      <c r="BCU7" s="611"/>
      <c r="BCV7" s="611"/>
      <c r="BCW7" s="611"/>
      <c r="BCX7" s="611"/>
      <c r="BCY7" s="611"/>
      <c r="BCZ7" s="611"/>
      <c r="BDA7" s="611"/>
      <c r="BDB7" s="611"/>
      <c r="BDC7" s="611"/>
      <c r="BDD7" s="611"/>
      <c r="BDE7" s="611"/>
      <c r="BDF7" s="611"/>
      <c r="BDG7" s="611"/>
      <c r="BDH7" s="611"/>
      <c r="BDI7" s="611"/>
      <c r="BDJ7" s="611"/>
      <c r="BDK7" s="611"/>
      <c r="BDL7" s="611"/>
      <c r="BDM7" s="611"/>
      <c r="BDN7" s="611"/>
      <c r="BDO7" s="611"/>
      <c r="BDP7" s="611"/>
      <c r="BDQ7" s="611"/>
      <c r="BDR7" s="611"/>
      <c r="BDS7" s="611"/>
      <c r="BDT7" s="611"/>
      <c r="BDU7" s="611"/>
      <c r="BDV7" s="611"/>
      <c r="BDW7" s="611"/>
      <c r="BDX7" s="611"/>
      <c r="BDY7" s="611"/>
      <c r="BDZ7" s="611"/>
      <c r="BEA7" s="611"/>
      <c r="BEB7" s="611"/>
      <c r="BEC7" s="611"/>
      <c r="BED7" s="611"/>
      <c r="BEE7" s="611"/>
      <c r="BEF7" s="611"/>
      <c r="BEG7" s="611"/>
      <c r="BEH7" s="611"/>
      <c r="BEI7" s="611"/>
      <c r="BEJ7" s="611"/>
      <c r="BEK7" s="611"/>
      <c r="BEL7" s="611"/>
      <c r="BEM7" s="611"/>
      <c r="BEN7" s="611"/>
      <c r="BEO7" s="611"/>
      <c r="BEP7" s="611"/>
      <c r="BEQ7" s="611"/>
      <c r="BER7" s="611"/>
      <c r="BES7" s="611"/>
      <c r="BET7" s="611"/>
      <c r="BEU7" s="611"/>
      <c r="BEV7" s="611"/>
      <c r="BEW7" s="611"/>
      <c r="BEX7" s="611"/>
      <c r="BEY7" s="611"/>
      <c r="BEZ7" s="611"/>
      <c r="BFA7" s="611"/>
      <c r="BFB7" s="611"/>
      <c r="BFC7" s="611"/>
      <c r="BFD7" s="611"/>
      <c r="BFE7" s="611"/>
      <c r="BFF7" s="611"/>
      <c r="BFG7" s="611"/>
      <c r="BFH7" s="611"/>
      <c r="BFI7" s="611"/>
      <c r="BFJ7" s="611"/>
      <c r="BFK7" s="611"/>
      <c r="BFL7" s="611"/>
      <c r="BFM7" s="611"/>
      <c r="BFN7" s="611"/>
      <c r="BFO7" s="611"/>
      <c r="BFP7" s="611"/>
      <c r="BFQ7" s="611"/>
      <c r="BFR7" s="611"/>
      <c r="BFS7" s="611"/>
      <c r="BFT7" s="611"/>
      <c r="BFU7" s="611"/>
      <c r="BFV7" s="611"/>
      <c r="BFW7" s="611"/>
      <c r="BFX7" s="611"/>
      <c r="BFY7" s="611"/>
      <c r="BFZ7" s="611"/>
      <c r="BGA7" s="611"/>
      <c r="BGB7" s="611"/>
      <c r="BGC7" s="611"/>
      <c r="BGD7" s="611"/>
      <c r="BGE7" s="611"/>
      <c r="BGF7" s="611"/>
      <c r="BGG7" s="611"/>
      <c r="BGH7" s="611"/>
      <c r="BGI7" s="611"/>
      <c r="BGJ7" s="611"/>
      <c r="BGK7" s="611"/>
      <c r="BGL7" s="611"/>
      <c r="BGM7" s="611"/>
      <c r="BGN7" s="611"/>
      <c r="BGO7" s="611"/>
      <c r="BGP7" s="611"/>
      <c r="BGQ7" s="611"/>
      <c r="BGR7" s="611"/>
      <c r="BGS7" s="611"/>
      <c r="BGT7" s="611"/>
      <c r="BGU7" s="611"/>
      <c r="BGV7" s="611"/>
      <c r="BGW7" s="611"/>
      <c r="BGX7" s="611"/>
      <c r="BGY7" s="611"/>
      <c r="BGZ7" s="611"/>
      <c r="BHA7" s="611"/>
      <c r="BHB7" s="611"/>
      <c r="BHC7" s="611"/>
      <c r="BHD7" s="611"/>
      <c r="BHE7" s="611"/>
      <c r="BHF7" s="611"/>
      <c r="BHG7" s="611"/>
      <c r="BHH7" s="611"/>
      <c r="BHI7" s="611"/>
      <c r="BHJ7" s="611"/>
      <c r="BHK7" s="611"/>
      <c r="BHL7" s="611"/>
      <c r="BHM7" s="611"/>
      <c r="BHN7" s="611"/>
      <c r="BHO7" s="611"/>
      <c r="BHP7" s="611"/>
      <c r="BHQ7" s="611"/>
      <c r="BHR7" s="611"/>
      <c r="BHS7" s="611"/>
      <c r="BHT7" s="611"/>
      <c r="BHU7" s="611"/>
      <c r="BHV7" s="611"/>
      <c r="BHW7" s="611"/>
      <c r="BHX7" s="611"/>
      <c r="BHY7" s="611"/>
      <c r="BHZ7" s="611"/>
      <c r="BIA7" s="611"/>
      <c r="BIB7" s="611"/>
      <c r="BIC7" s="611"/>
      <c r="BID7" s="611"/>
      <c r="BIE7" s="611"/>
      <c r="BIF7" s="611"/>
      <c r="BIG7" s="611"/>
      <c r="BIH7" s="611"/>
      <c r="BII7" s="611"/>
      <c r="BIJ7" s="611"/>
      <c r="BIK7" s="611"/>
      <c r="BIL7" s="611"/>
      <c r="BIM7" s="611"/>
      <c r="BIN7" s="611"/>
      <c r="BIO7" s="611"/>
      <c r="BIP7" s="611"/>
      <c r="BIQ7" s="611"/>
      <c r="BIR7" s="611"/>
      <c r="BIS7" s="611"/>
      <c r="BIT7" s="611"/>
      <c r="BIU7" s="611"/>
      <c r="BIV7" s="611"/>
      <c r="BIW7" s="611"/>
      <c r="BIX7" s="611"/>
      <c r="BIY7" s="611"/>
      <c r="BIZ7" s="611"/>
      <c r="BJA7" s="611"/>
      <c r="BJB7" s="611"/>
      <c r="BJC7" s="611"/>
      <c r="BJD7" s="611"/>
      <c r="BJE7" s="611"/>
      <c r="BJF7" s="611"/>
      <c r="BJG7" s="611"/>
      <c r="BJH7" s="611"/>
      <c r="BJI7" s="611"/>
      <c r="BJJ7" s="611"/>
      <c r="BJK7" s="611"/>
      <c r="BJL7" s="611"/>
      <c r="BJM7" s="611"/>
      <c r="BJN7" s="611"/>
      <c r="BJO7" s="611"/>
      <c r="BJP7" s="611"/>
      <c r="BJQ7" s="611"/>
      <c r="BJR7" s="611"/>
      <c r="BJS7" s="611"/>
      <c r="BJT7" s="611"/>
      <c r="BJU7" s="611"/>
      <c r="BJV7" s="611"/>
      <c r="BJW7" s="611"/>
      <c r="BJX7" s="611"/>
      <c r="BJY7" s="611"/>
      <c r="BJZ7" s="611"/>
      <c r="BKA7" s="611"/>
      <c r="BKB7" s="611"/>
      <c r="BKC7" s="611"/>
      <c r="BKD7" s="611"/>
      <c r="BKE7" s="611"/>
      <c r="BKF7" s="611"/>
      <c r="BKG7" s="611"/>
      <c r="BKH7" s="611"/>
      <c r="BKI7" s="611"/>
      <c r="BKJ7" s="611"/>
      <c r="BKK7" s="611"/>
      <c r="BKL7" s="611"/>
      <c r="BKM7" s="611"/>
      <c r="BKN7" s="611"/>
      <c r="BKO7" s="611"/>
      <c r="BKP7" s="611"/>
      <c r="BKQ7" s="611"/>
      <c r="BKR7" s="611"/>
      <c r="BKS7" s="611"/>
      <c r="BKT7" s="611"/>
      <c r="BKU7" s="611"/>
      <c r="BKV7" s="611"/>
      <c r="BKW7" s="611"/>
      <c r="BKX7" s="611"/>
      <c r="BKY7" s="611"/>
      <c r="BKZ7" s="611"/>
      <c r="BLA7" s="611"/>
      <c r="BLB7" s="611"/>
      <c r="BLC7" s="611"/>
      <c r="BLD7" s="611"/>
      <c r="BLE7" s="611"/>
      <c r="BLF7" s="611"/>
      <c r="BLG7" s="611"/>
      <c r="BLH7" s="611"/>
      <c r="BLI7" s="611"/>
      <c r="BLJ7" s="611"/>
      <c r="BLK7" s="611"/>
      <c r="BLL7" s="611"/>
      <c r="BLM7" s="611"/>
      <c r="BLN7" s="611"/>
      <c r="BLO7" s="611"/>
      <c r="BLP7" s="611"/>
      <c r="BLQ7" s="611"/>
      <c r="BLR7" s="611"/>
      <c r="BLS7" s="611"/>
      <c r="BLT7" s="611"/>
      <c r="BLU7" s="611"/>
      <c r="BLV7" s="611"/>
      <c r="BLW7" s="611"/>
      <c r="BLX7" s="611"/>
      <c r="BLY7" s="611"/>
      <c r="BLZ7" s="611"/>
      <c r="BMA7" s="611"/>
      <c r="BMB7" s="611"/>
      <c r="BMC7" s="611"/>
      <c r="BMD7" s="611"/>
      <c r="BME7" s="611"/>
      <c r="BMF7" s="611"/>
      <c r="BMG7" s="611"/>
      <c r="BMH7" s="611"/>
      <c r="BMI7" s="611"/>
      <c r="BMJ7" s="611"/>
      <c r="BMK7" s="611"/>
      <c r="BML7" s="611"/>
      <c r="BMM7" s="611"/>
      <c r="BMN7" s="611"/>
      <c r="BMO7" s="611"/>
      <c r="BMP7" s="611"/>
      <c r="BMQ7" s="611"/>
      <c r="BMR7" s="611"/>
      <c r="BMS7" s="611"/>
      <c r="BMT7" s="611"/>
      <c r="BMU7" s="611"/>
      <c r="BMV7" s="611"/>
      <c r="BMW7" s="611"/>
      <c r="BMX7" s="611"/>
      <c r="BMY7" s="611"/>
      <c r="BMZ7" s="611"/>
      <c r="BNA7" s="611"/>
      <c r="BNB7" s="611"/>
      <c r="BNC7" s="611"/>
      <c r="BND7" s="611"/>
      <c r="BNE7" s="611"/>
      <c r="BNF7" s="611"/>
      <c r="BNG7" s="611"/>
      <c r="BNH7" s="611"/>
      <c r="BNI7" s="611"/>
      <c r="BNJ7" s="611"/>
      <c r="BNK7" s="611"/>
      <c r="BNL7" s="611"/>
      <c r="BNM7" s="611"/>
      <c r="BNN7" s="611"/>
      <c r="BNO7" s="611"/>
      <c r="BNP7" s="611"/>
      <c r="BNQ7" s="611"/>
      <c r="BNR7" s="611"/>
      <c r="BNS7" s="611"/>
      <c r="BNT7" s="611"/>
      <c r="BNU7" s="611"/>
      <c r="BNV7" s="611"/>
      <c r="BNW7" s="611"/>
      <c r="BNX7" s="611"/>
      <c r="BNY7" s="611"/>
      <c r="BNZ7" s="611"/>
      <c r="BOA7" s="611"/>
      <c r="BOB7" s="611"/>
      <c r="BOC7" s="611"/>
      <c r="BOD7" s="611"/>
      <c r="BOE7" s="611"/>
      <c r="BOF7" s="611"/>
      <c r="BOG7" s="611"/>
      <c r="BOH7" s="611"/>
      <c r="BOI7" s="611"/>
      <c r="BOJ7" s="611"/>
      <c r="BOK7" s="611"/>
      <c r="BOL7" s="611"/>
      <c r="BOM7" s="611"/>
      <c r="BON7" s="611"/>
      <c r="BOO7" s="611"/>
      <c r="BOP7" s="611"/>
      <c r="BOQ7" s="611"/>
      <c r="BOR7" s="611"/>
      <c r="BOS7" s="611"/>
      <c r="BOT7" s="611"/>
      <c r="BOU7" s="611"/>
      <c r="BOV7" s="611"/>
      <c r="BOW7" s="611"/>
      <c r="BOX7" s="611"/>
      <c r="BOY7" s="611"/>
      <c r="BOZ7" s="611"/>
      <c r="BPA7" s="611"/>
      <c r="BPB7" s="611"/>
      <c r="BPC7" s="611"/>
      <c r="BPD7" s="611"/>
      <c r="BPE7" s="611"/>
      <c r="BPF7" s="611"/>
      <c r="BPG7" s="611"/>
      <c r="BPH7" s="611"/>
      <c r="BPI7" s="611"/>
      <c r="BPJ7" s="611"/>
      <c r="BPK7" s="611"/>
      <c r="BPL7" s="611"/>
      <c r="BPM7" s="611"/>
      <c r="BPN7" s="611"/>
      <c r="BPO7" s="611"/>
      <c r="BPP7" s="611"/>
      <c r="BPQ7" s="611"/>
      <c r="BPR7" s="611"/>
      <c r="BPS7" s="611"/>
      <c r="BPT7" s="611"/>
      <c r="BPU7" s="611"/>
      <c r="BPV7" s="611"/>
      <c r="BPW7" s="611"/>
      <c r="BPX7" s="611"/>
      <c r="BPY7" s="611"/>
      <c r="BPZ7" s="611"/>
      <c r="BQA7" s="611"/>
      <c r="BQB7" s="611"/>
      <c r="BQC7" s="611"/>
      <c r="BQD7" s="611"/>
      <c r="BQE7" s="611"/>
      <c r="BQF7" s="611"/>
      <c r="BQG7" s="611"/>
      <c r="BQH7" s="611"/>
      <c r="BQI7" s="611"/>
      <c r="BQJ7" s="611"/>
      <c r="BQK7" s="611"/>
      <c r="BQL7" s="611"/>
      <c r="BQM7" s="611"/>
      <c r="BQN7" s="611"/>
      <c r="BQO7" s="611"/>
      <c r="BQP7" s="611"/>
      <c r="BQQ7" s="611"/>
      <c r="BQR7" s="611"/>
      <c r="BQS7" s="611"/>
      <c r="BQT7" s="611"/>
      <c r="BQU7" s="611"/>
      <c r="BQV7" s="611"/>
      <c r="BQW7" s="611"/>
      <c r="BQX7" s="611"/>
      <c r="BQY7" s="611"/>
      <c r="BQZ7" s="611"/>
      <c r="BRA7" s="611"/>
      <c r="BRB7" s="611"/>
      <c r="BRC7" s="611"/>
      <c r="BRD7" s="611"/>
      <c r="BRE7" s="611"/>
      <c r="BRF7" s="611"/>
      <c r="BRG7" s="611"/>
      <c r="BRH7" s="611"/>
      <c r="BRI7" s="611"/>
      <c r="BRJ7" s="611"/>
      <c r="BRK7" s="611"/>
      <c r="BRL7" s="611"/>
      <c r="BRM7" s="611"/>
      <c r="BRN7" s="611"/>
      <c r="BRO7" s="611"/>
      <c r="BRP7" s="611"/>
      <c r="BRQ7" s="611"/>
      <c r="BRR7" s="611"/>
      <c r="BRS7" s="611"/>
      <c r="BRT7" s="611"/>
      <c r="BRU7" s="611"/>
      <c r="BRV7" s="611"/>
      <c r="BRW7" s="611"/>
      <c r="BRX7" s="611"/>
      <c r="BRY7" s="611"/>
      <c r="BRZ7" s="611"/>
      <c r="BSA7" s="611"/>
      <c r="BSB7" s="611"/>
      <c r="BSC7" s="611"/>
      <c r="BSD7" s="611"/>
      <c r="BSE7" s="611"/>
      <c r="BSF7" s="611"/>
      <c r="BSG7" s="611"/>
      <c r="BSH7" s="611"/>
      <c r="BSI7" s="611"/>
      <c r="BSJ7" s="611"/>
      <c r="BSK7" s="611"/>
      <c r="BSL7" s="611"/>
      <c r="BSM7" s="611"/>
      <c r="BSN7" s="611"/>
      <c r="BSO7" s="611"/>
      <c r="BSP7" s="611"/>
      <c r="BSQ7" s="611"/>
      <c r="BSR7" s="611"/>
      <c r="BSS7" s="611"/>
      <c r="BST7" s="611"/>
      <c r="BSU7" s="611"/>
      <c r="BSV7" s="611"/>
      <c r="BSW7" s="611"/>
      <c r="BSX7" s="611"/>
      <c r="BSY7" s="611"/>
      <c r="BSZ7" s="611"/>
      <c r="BTA7" s="611"/>
      <c r="BTB7" s="611"/>
      <c r="BTC7" s="611"/>
      <c r="BTD7" s="611"/>
      <c r="BTE7" s="611"/>
      <c r="BTF7" s="611"/>
      <c r="BTG7" s="611"/>
      <c r="BTH7" s="611"/>
      <c r="BTI7" s="611"/>
      <c r="BTJ7" s="611"/>
      <c r="BTK7" s="611"/>
      <c r="BTL7" s="611"/>
      <c r="BTM7" s="611"/>
      <c r="BTN7" s="611"/>
      <c r="BTO7" s="611"/>
      <c r="BTP7" s="611"/>
      <c r="BTQ7" s="611"/>
      <c r="BTR7" s="611"/>
      <c r="BTS7" s="611"/>
      <c r="BTT7" s="611"/>
      <c r="BTU7" s="611"/>
      <c r="BTV7" s="611"/>
      <c r="BTW7" s="611"/>
      <c r="BTX7" s="611"/>
      <c r="BTY7" s="611"/>
      <c r="BTZ7" s="611"/>
      <c r="BUA7" s="611"/>
      <c r="BUB7" s="611"/>
      <c r="BUC7" s="611"/>
      <c r="BUD7" s="611"/>
      <c r="BUE7" s="611"/>
      <c r="BUF7" s="611"/>
      <c r="BUG7" s="611"/>
      <c r="BUH7" s="611"/>
      <c r="BUI7" s="611"/>
      <c r="BUJ7" s="611"/>
      <c r="BUK7" s="611"/>
      <c r="BUL7" s="611"/>
      <c r="BUM7" s="611"/>
      <c r="BUN7" s="611"/>
      <c r="BUO7" s="611"/>
      <c r="BUP7" s="611"/>
      <c r="BUQ7" s="611"/>
      <c r="BUR7" s="611"/>
      <c r="BUS7" s="611"/>
      <c r="BUT7" s="611"/>
      <c r="BUU7" s="611"/>
      <c r="BUV7" s="611"/>
      <c r="BUW7" s="611"/>
      <c r="BUX7" s="611"/>
      <c r="BUY7" s="611"/>
      <c r="BUZ7" s="611"/>
      <c r="BVA7" s="611"/>
      <c r="BVB7" s="611"/>
      <c r="BVC7" s="611"/>
      <c r="BVD7" s="611"/>
      <c r="BVE7" s="611"/>
      <c r="BVF7" s="611"/>
      <c r="BVG7" s="611"/>
      <c r="BVH7" s="611"/>
      <c r="BVI7" s="611"/>
      <c r="BVJ7" s="611"/>
      <c r="BVK7" s="611"/>
      <c r="BVL7" s="611"/>
      <c r="BVM7" s="611"/>
      <c r="BVN7" s="611"/>
      <c r="BVO7" s="611"/>
      <c r="BVP7" s="611"/>
      <c r="BVQ7" s="611"/>
      <c r="BVR7" s="611"/>
      <c r="BVS7" s="611"/>
      <c r="BVT7" s="611"/>
      <c r="BVU7" s="611"/>
      <c r="BVV7" s="611"/>
      <c r="BVW7" s="611"/>
      <c r="BVX7" s="611"/>
      <c r="BVY7" s="611"/>
      <c r="BVZ7" s="611"/>
      <c r="BWA7" s="611"/>
      <c r="BWB7" s="611"/>
      <c r="BWC7" s="611"/>
      <c r="BWD7" s="611"/>
      <c r="BWE7" s="611"/>
      <c r="BWF7" s="611"/>
      <c r="BWG7" s="611"/>
      <c r="BWH7" s="611"/>
      <c r="BWI7" s="611"/>
      <c r="BWJ7" s="611"/>
      <c r="BWK7" s="611"/>
      <c r="BWL7" s="611"/>
      <c r="BWM7" s="611"/>
      <c r="BWN7" s="611"/>
      <c r="BWO7" s="611"/>
      <c r="BWP7" s="611"/>
      <c r="BWQ7" s="611"/>
      <c r="BWR7" s="611"/>
      <c r="BWS7" s="611"/>
      <c r="BWT7" s="611"/>
      <c r="BWU7" s="611"/>
      <c r="BWV7" s="611"/>
      <c r="BWW7" s="611"/>
      <c r="BWX7" s="611"/>
      <c r="BWY7" s="611"/>
      <c r="BWZ7" s="611"/>
      <c r="BXA7" s="611"/>
      <c r="BXB7" s="611"/>
      <c r="BXC7" s="611"/>
      <c r="BXD7" s="611"/>
      <c r="BXE7" s="611"/>
      <c r="BXF7" s="611"/>
      <c r="BXG7" s="611"/>
      <c r="BXH7" s="611"/>
      <c r="BXI7" s="611"/>
      <c r="BXJ7" s="611"/>
      <c r="BXK7" s="611"/>
      <c r="BXL7" s="611"/>
      <c r="BXM7" s="611"/>
      <c r="BXN7" s="611"/>
      <c r="BXO7" s="611"/>
      <c r="BXP7" s="611"/>
      <c r="BXQ7" s="611"/>
      <c r="BXR7" s="611"/>
      <c r="BXS7" s="611"/>
      <c r="BXT7" s="611"/>
      <c r="BXU7" s="611"/>
      <c r="BXV7" s="611"/>
      <c r="BXW7" s="611"/>
      <c r="BXX7" s="611"/>
      <c r="BXY7" s="611"/>
      <c r="BXZ7" s="611"/>
      <c r="BYA7" s="611"/>
      <c r="BYB7" s="611"/>
      <c r="BYC7" s="611"/>
      <c r="BYD7" s="611"/>
      <c r="BYE7" s="611"/>
      <c r="BYF7" s="611"/>
      <c r="BYG7" s="611"/>
      <c r="BYH7" s="611"/>
      <c r="BYI7" s="611"/>
      <c r="BYJ7" s="611"/>
      <c r="BYK7" s="611"/>
      <c r="BYL7" s="611"/>
      <c r="BYM7" s="611"/>
      <c r="BYN7" s="611"/>
      <c r="BYO7" s="611"/>
      <c r="BYP7" s="611"/>
      <c r="BYQ7" s="611"/>
      <c r="BYR7" s="611"/>
      <c r="BYS7" s="611"/>
      <c r="BYT7" s="611"/>
      <c r="BYU7" s="611"/>
      <c r="BYV7" s="611"/>
      <c r="BYW7" s="611"/>
      <c r="BYX7" s="611"/>
      <c r="BYY7" s="611"/>
      <c r="BYZ7" s="611"/>
      <c r="BZA7" s="611"/>
      <c r="BZB7" s="611"/>
      <c r="BZC7" s="611"/>
      <c r="BZD7" s="611"/>
      <c r="BZE7" s="611"/>
      <c r="BZF7" s="611"/>
      <c r="BZG7" s="611"/>
      <c r="BZH7" s="611"/>
      <c r="BZI7" s="611"/>
      <c r="BZJ7" s="611"/>
      <c r="BZK7" s="611"/>
      <c r="BZL7" s="611"/>
      <c r="BZM7" s="611"/>
      <c r="BZN7" s="611"/>
      <c r="BZO7" s="611"/>
      <c r="BZP7" s="611"/>
      <c r="BZQ7" s="611"/>
      <c r="BZR7" s="611"/>
      <c r="BZS7" s="611"/>
      <c r="BZT7" s="611"/>
      <c r="BZU7" s="611"/>
      <c r="BZV7" s="611"/>
      <c r="BZW7" s="611"/>
      <c r="BZX7" s="611"/>
      <c r="BZY7" s="611"/>
      <c r="BZZ7" s="611"/>
      <c r="CAA7" s="611"/>
      <c r="CAB7" s="611"/>
      <c r="CAC7" s="611"/>
      <c r="CAD7" s="611"/>
      <c r="CAE7" s="611"/>
      <c r="CAF7" s="611"/>
      <c r="CAG7" s="611"/>
      <c r="CAH7" s="611"/>
      <c r="CAI7" s="611"/>
      <c r="CAJ7" s="611"/>
      <c r="CAK7" s="611"/>
      <c r="CAL7" s="611"/>
      <c r="CAM7" s="611"/>
      <c r="CAN7" s="611"/>
      <c r="CAO7" s="611"/>
      <c r="CAP7" s="611"/>
      <c r="CAQ7" s="611"/>
      <c r="CAR7" s="611"/>
      <c r="CAS7" s="611"/>
      <c r="CAT7" s="611"/>
      <c r="CAU7" s="611"/>
      <c r="CAV7" s="611"/>
      <c r="CAW7" s="611"/>
      <c r="CAX7" s="611"/>
      <c r="CAY7" s="611"/>
      <c r="CAZ7" s="611"/>
      <c r="CBA7" s="611"/>
      <c r="CBB7" s="611"/>
      <c r="CBC7" s="611"/>
      <c r="CBD7" s="611"/>
      <c r="CBE7" s="611"/>
      <c r="CBF7" s="611"/>
      <c r="CBG7" s="611"/>
      <c r="CBH7" s="611"/>
      <c r="CBI7" s="611"/>
      <c r="CBJ7" s="611"/>
      <c r="CBK7" s="611"/>
      <c r="CBL7" s="611"/>
      <c r="CBM7" s="611"/>
      <c r="CBN7" s="611"/>
      <c r="CBO7" s="611"/>
      <c r="CBP7" s="611"/>
      <c r="CBQ7" s="611"/>
      <c r="CBR7" s="611"/>
      <c r="CBS7" s="611"/>
      <c r="CBT7" s="611"/>
      <c r="CBU7" s="611"/>
      <c r="CBV7" s="611"/>
      <c r="CBW7" s="611"/>
      <c r="CBX7" s="611"/>
      <c r="CBY7" s="611"/>
      <c r="CBZ7" s="611"/>
      <c r="CCA7" s="611"/>
      <c r="CCB7" s="611"/>
      <c r="CCC7" s="611"/>
      <c r="CCD7" s="611"/>
      <c r="CCE7" s="611"/>
      <c r="CCF7" s="611"/>
      <c r="CCG7" s="611"/>
      <c r="CCH7" s="611"/>
      <c r="CCI7" s="611"/>
      <c r="CCJ7" s="611"/>
      <c r="CCK7" s="611"/>
      <c r="CCL7" s="611"/>
      <c r="CCM7" s="611"/>
      <c r="CCN7" s="611"/>
      <c r="CCO7" s="611"/>
      <c r="CCP7" s="611"/>
      <c r="CCQ7" s="611"/>
      <c r="CCR7" s="611"/>
      <c r="CCS7" s="611"/>
      <c r="CCT7" s="611"/>
      <c r="CCU7" s="611"/>
      <c r="CCV7" s="611"/>
      <c r="CCW7" s="611"/>
      <c r="CCX7" s="611"/>
      <c r="CCY7" s="611"/>
      <c r="CCZ7" s="611"/>
      <c r="CDA7" s="611"/>
      <c r="CDB7" s="611"/>
      <c r="CDC7" s="611"/>
      <c r="CDD7" s="611"/>
      <c r="CDE7" s="611"/>
      <c r="CDF7" s="611"/>
      <c r="CDG7" s="611"/>
      <c r="CDH7" s="611"/>
      <c r="CDI7" s="611"/>
      <c r="CDJ7" s="611"/>
      <c r="CDK7" s="611"/>
      <c r="CDL7" s="611"/>
      <c r="CDM7" s="611"/>
      <c r="CDN7" s="611"/>
      <c r="CDO7" s="611"/>
      <c r="CDP7" s="611"/>
      <c r="CDQ7" s="611"/>
      <c r="CDR7" s="611"/>
      <c r="CDS7" s="611"/>
      <c r="CDT7" s="611"/>
      <c r="CDU7" s="611"/>
      <c r="CDV7" s="611"/>
      <c r="CDW7" s="611"/>
      <c r="CDX7" s="611"/>
      <c r="CDY7" s="611"/>
      <c r="CDZ7" s="611"/>
      <c r="CEA7" s="611"/>
      <c r="CEB7" s="611"/>
      <c r="CEC7" s="611"/>
      <c r="CED7" s="611"/>
      <c r="CEE7" s="611"/>
      <c r="CEF7" s="611"/>
      <c r="CEG7" s="611"/>
      <c r="CEH7" s="611"/>
      <c r="CEI7" s="611"/>
      <c r="CEJ7" s="611"/>
      <c r="CEK7" s="611"/>
      <c r="CEL7" s="611"/>
      <c r="CEM7" s="611"/>
    </row>
    <row r="8" spans="1:2171" s="214" customFormat="1" ht="25.5" x14ac:dyDescent="0.35">
      <c r="A8" s="211"/>
      <c r="B8" s="215"/>
      <c r="C8" s="212"/>
      <c r="D8" s="1178"/>
      <c r="E8" s="1179"/>
      <c r="F8" s="1220"/>
      <c r="G8" s="697"/>
      <c r="H8" s="697"/>
      <c r="I8" s="358"/>
      <c r="J8" s="212"/>
      <c r="K8" s="212"/>
      <c r="L8" s="212"/>
      <c r="M8" s="679"/>
      <c r="N8" s="679"/>
      <c r="O8" s="679"/>
      <c r="P8" s="679"/>
      <c r="Q8" s="679"/>
      <c r="R8" s="679"/>
      <c r="S8" s="679"/>
      <c r="T8" s="358"/>
      <c r="U8" s="358"/>
      <c r="V8" s="358"/>
      <c r="W8" s="358"/>
      <c r="X8" s="358"/>
      <c r="Y8" s="358"/>
      <c r="Z8" s="358"/>
      <c r="AA8" s="358"/>
      <c r="AB8" s="358"/>
      <c r="AC8" s="679"/>
      <c r="AD8" s="679"/>
      <c r="AE8" s="611"/>
      <c r="AF8" s="611"/>
      <c r="AG8" s="611"/>
      <c r="AH8" s="611"/>
      <c r="AI8" s="611"/>
      <c r="AJ8" s="611"/>
      <c r="AK8" s="611"/>
      <c r="AL8" s="611"/>
      <c r="AM8" s="611"/>
      <c r="AN8" s="611"/>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11"/>
      <c r="BZ8" s="611"/>
      <c r="CA8" s="611"/>
      <c r="CB8" s="611"/>
      <c r="CC8" s="611"/>
      <c r="CD8" s="611"/>
      <c r="CE8" s="611"/>
      <c r="CF8" s="611"/>
      <c r="CG8" s="611"/>
      <c r="CH8" s="611"/>
      <c r="CI8" s="611"/>
      <c r="CJ8" s="611"/>
      <c r="CK8" s="611"/>
      <c r="CL8" s="611"/>
      <c r="CM8" s="611"/>
      <c r="CN8" s="611"/>
      <c r="CO8" s="611"/>
      <c r="CP8" s="611"/>
      <c r="CQ8" s="611"/>
      <c r="CR8" s="611"/>
      <c r="CS8" s="611"/>
      <c r="CT8" s="611"/>
      <c r="CU8" s="611"/>
      <c r="CV8" s="611"/>
      <c r="CW8" s="611"/>
      <c r="CX8" s="611"/>
      <c r="CY8" s="611"/>
      <c r="CZ8" s="611"/>
      <c r="DA8" s="611"/>
      <c r="DB8" s="611"/>
      <c r="DC8" s="611"/>
      <c r="DD8" s="611"/>
      <c r="DE8" s="611"/>
      <c r="DF8" s="611"/>
      <c r="DG8" s="611"/>
      <c r="DH8" s="611"/>
      <c r="DI8" s="611"/>
      <c r="DJ8" s="611"/>
      <c r="DK8" s="611"/>
      <c r="DL8" s="611"/>
      <c r="DM8" s="611"/>
      <c r="DN8" s="611"/>
      <c r="DO8" s="611"/>
      <c r="DP8" s="611"/>
      <c r="DQ8" s="611"/>
      <c r="DR8" s="611"/>
      <c r="DS8" s="611"/>
      <c r="DT8" s="611"/>
      <c r="DU8" s="611"/>
      <c r="DV8" s="611"/>
      <c r="DW8" s="611"/>
      <c r="DX8" s="611"/>
      <c r="DY8" s="611"/>
      <c r="DZ8" s="611"/>
      <c r="EA8" s="611"/>
      <c r="EB8" s="611"/>
      <c r="EC8" s="611"/>
      <c r="ED8" s="611"/>
      <c r="EE8" s="611"/>
      <c r="EF8" s="611"/>
      <c r="EG8" s="611"/>
      <c r="EH8" s="611"/>
      <c r="EI8" s="611"/>
      <c r="EJ8" s="611"/>
      <c r="EK8" s="611"/>
      <c r="EL8" s="611"/>
      <c r="EM8" s="611"/>
      <c r="EN8" s="611"/>
      <c r="EO8" s="611"/>
      <c r="EP8" s="611"/>
      <c r="EQ8" s="611"/>
      <c r="ER8" s="611"/>
      <c r="ES8" s="611"/>
      <c r="ET8" s="611"/>
      <c r="EU8" s="611"/>
      <c r="EV8" s="611"/>
      <c r="EW8" s="611"/>
      <c r="EX8" s="611"/>
      <c r="EY8" s="611"/>
      <c r="EZ8" s="611"/>
      <c r="FA8" s="611"/>
      <c r="FB8" s="611"/>
      <c r="FC8" s="611"/>
      <c r="FD8" s="611"/>
      <c r="FE8" s="611"/>
      <c r="FF8" s="611"/>
      <c r="FG8" s="611"/>
      <c r="FH8" s="611"/>
      <c r="FI8" s="611"/>
      <c r="FJ8" s="611"/>
      <c r="FK8" s="611"/>
      <c r="FL8" s="611"/>
      <c r="FM8" s="611"/>
      <c r="FN8" s="611"/>
      <c r="FO8" s="611"/>
      <c r="FP8" s="611"/>
      <c r="FQ8" s="611"/>
      <c r="FR8" s="611"/>
      <c r="FS8" s="611"/>
      <c r="FT8" s="611"/>
      <c r="FU8" s="611"/>
      <c r="FV8" s="611"/>
      <c r="FW8" s="611"/>
      <c r="FX8" s="611"/>
      <c r="FY8" s="611"/>
      <c r="FZ8" s="611"/>
      <c r="GA8" s="611"/>
      <c r="GB8" s="611"/>
      <c r="GC8" s="611"/>
      <c r="GD8" s="611"/>
      <c r="GE8" s="611"/>
      <c r="GF8" s="611"/>
      <c r="GG8" s="611"/>
      <c r="GH8" s="611"/>
      <c r="GI8" s="611"/>
      <c r="GJ8" s="611"/>
      <c r="GK8" s="611"/>
      <c r="GL8" s="611"/>
      <c r="GM8" s="611"/>
      <c r="GN8" s="611"/>
      <c r="GO8" s="611"/>
      <c r="GP8" s="611"/>
      <c r="GQ8" s="611"/>
      <c r="GR8" s="611"/>
      <c r="GS8" s="611"/>
      <c r="GT8" s="611"/>
      <c r="GU8" s="611"/>
      <c r="GV8" s="611"/>
      <c r="GW8" s="611"/>
      <c r="GX8" s="611"/>
      <c r="GY8" s="611"/>
      <c r="GZ8" s="611"/>
      <c r="HA8" s="611"/>
      <c r="HB8" s="611"/>
      <c r="HC8" s="611"/>
      <c r="HD8" s="611"/>
      <c r="HE8" s="611"/>
      <c r="HF8" s="611"/>
      <c r="HG8" s="611"/>
      <c r="HH8" s="611"/>
      <c r="HI8" s="611"/>
      <c r="HJ8" s="611"/>
      <c r="HK8" s="611"/>
      <c r="HL8" s="611"/>
      <c r="HM8" s="611"/>
      <c r="HN8" s="611"/>
      <c r="HO8" s="611"/>
      <c r="HP8" s="611"/>
      <c r="HQ8" s="611"/>
      <c r="HR8" s="611"/>
      <c r="HS8" s="611"/>
      <c r="HT8" s="611"/>
      <c r="HU8" s="611"/>
      <c r="HV8" s="611"/>
      <c r="HW8" s="611"/>
      <c r="HX8" s="611"/>
      <c r="HY8" s="611"/>
      <c r="HZ8" s="611"/>
      <c r="IA8" s="611"/>
      <c r="IB8" s="611"/>
      <c r="IC8" s="611"/>
      <c r="ID8" s="611"/>
      <c r="IE8" s="611"/>
      <c r="IF8" s="611"/>
      <c r="IG8" s="611"/>
      <c r="IH8" s="611"/>
      <c r="II8" s="611"/>
      <c r="IJ8" s="611"/>
      <c r="IK8" s="611"/>
      <c r="IL8" s="611"/>
      <c r="IM8" s="611"/>
      <c r="IN8" s="611"/>
      <c r="IO8" s="611"/>
      <c r="IP8" s="611"/>
      <c r="IQ8" s="611"/>
      <c r="IR8" s="611"/>
      <c r="IS8" s="611"/>
      <c r="IT8" s="611"/>
      <c r="IU8" s="611"/>
      <c r="IV8" s="611"/>
      <c r="IW8" s="611"/>
      <c r="IX8" s="611"/>
      <c r="IY8" s="611"/>
      <c r="IZ8" s="611"/>
      <c r="JA8" s="611"/>
      <c r="JB8" s="611"/>
      <c r="JC8" s="611"/>
      <c r="JD8" s="611"/>
      <c r="JE8" s="611"/>
      <c r="JF8" s="611"/>
      <c r="JG8" s="611"/>
      <c r="JH8" s="611"/>
      <c r="JI8" s="611"/>
      <c r="JJ8" s="611"/>
      <c r="JK8" s="611"/>
      <c r="JL8" s="611"/>
      <c r="JM8" s="611"/>
      <c r="JN8" s="611"/>
      <c r="JO8" s="611"/>
      <c r="JP8" s="611"/>
      <c r="JQ8" s="611"/>
      <c r="JR8" s="611"/>
      <c r="JS8" s="611"/>
      <c r="JT8" s="611"/>
      <c r="JU8" s="611"/>
      <c r="JV8" s="611"/>
      <c r="JW8" s="611"/>
      <c r="JX8" s="611"/>
      <c r="JY8" s="611"/>
      <c r="JZ8" s="611"/>
      <c r="KA8" s="611"/>
      <c r="KB8" s="611"/>
      <c r="KC8" s="611"/>
      <c r="KD8" s="611"/>
      <c r="KE8" s="611"/>
      <c r="KF8" s="611"/>
      <c r="KG8" s="611"/>
      <c r="KH8" s="611"/>
      <c r="KI8" s="611"/>
      <c r="KJ8" s="611"/>
      <c r="KK8" s="611"/>
      <c r="KL8" s="611"/>
      <c r="KM8" s="611"/>
      <c r="KN8" s="611"/>
      <c r="KO8" s="611"/>
      <c r="KP8" s="611"/>
      <c r="KQ8" s="611"/>
      <c r="KR8" s="611"/>
      <c r="KS8" s="611"/>
      <c r="KT8" s="611"/>
      <c r="KU8" s="611"/>
      <c r="KV8" s="611"/>
      <c r="KW8" s="611"/>
      <c r="KX8" s="611"/>
      <c r="KY8" s="611"/>
      <c r="KZ8" s="611"/>
      <c r="LA8" s="611"/>
      <c r="LB8" s="611"/>
      <c r="LC8" s="611"/>
      <c r="LD8" s="611"/>
      <c r="LE8" s="611"/>
      <c r="LF8" s="611"/>
      <c r="LG8" s="611"/>
      <c r="LH8" s="611"/>
      <c r="LI8" s="611"/>
      <c r="LJ8" s="611"/>
      <c r="LK8" s="611"/>
      <c r="LL8" s="611"/>
      <c r="LM8" s="611"/>
      <c r="LN8" s="611"/>
      <c r="LO8" s="611"/>
      <c r="LP8" s="611"/>
      <c r="LQ8" s="611"/>
      <c r="LR8" s="611"/>
      <c r="LS8" s="611"/>
      <c r="LT8" s="611"/>
      <c r="LU8" s="611"/>
      <c r="LV8" s="611"/>
      <c r="LW8" s="611"/>
      <c r="LX8" s="611"/>
      <c r="LY8" s="611"/>
      <c r="LZ8" s="611"/>
      <c r="MA8" s="611"/>
      <c r="MB8" s="611"/>
      <c r="MC8" s="611"/>
      <c r="MD8" s="611"/>
      <c r="ME8" s="611"/>
      <c r="MF8" s="611"/>
      <c r="MG8" s="611"/>
      <c r="MH8" s="611"/>
      <c r="MI8" s="611"/>
      <c r="MJ8" s="611"/>
      <c r="MK8" s="611"/>
      <c r="ML8" s="611"/>
      <c r="MM8" s="611"/>
      <c r="MN8" s="611"/>
      <c r="MO8" s="611"/>
      <c r="MP8" s="611"/>
      <c r="MQ8" s="611"/>
      <c r="MR8" s="611"/>
      <c r="MS8" s="611"/>
      <c r="MT8" s="611"/>
      <c r="MU8" s="611"/>
      <c r="MV8" s="611"/>
      <c r="MW8" s="611"/>
      <c r="MX8" s="611"/>
      <c r="MY8" s="611"/>
      <c r="MZ8" s="611"/>
      <c r="NA8" s="611"/>
      <c r="NB8" s="611"/>
      <c r="NC8" s="611"/>
      <c r="ND8" s="611"/>
      <c r="NE8" s="611"/>
      <c r="NF8" s="611"/>
      <c r="NG8" s="611"/>
      <c r="NH8" s="611"/>
      <c r="NI8" s="611"/>
      <c r="NJ8" s="611"/>
      <c r="NK8" s="611"/>
      <c r="NL8" s="611"/>
      <c r="NM8" s="611"/>
      <c r="NN8" s="611"/>
      <c r="NO8" s="611"/>
      <c r="NP8" s="611"/>
      <c r="NQ8" s="611"/>
      <c r="NR8" s="611"/>
      <c r="NS8" s="611"/>
      <c r="NT8" s="611"/>
      <c r="NU8" s="611"/>
      <c r="NV8" s="611"/>
      <c r="NW8" s="611"/>
      <c r="NX8" s="611"/>
      <c r="NY8" s="611"/>
      <c r="NZ8" s="611"/>
      <c r="OA8" s="611"/>
      <c r="OB8" s="611"/>
      <c r="OC8" s="611"/>
      <c r="OD8" s="611"/>
      <c r="OE8" s="611"/>
      <c r="OF8" s="611"/>
      <c r="OG8" s="611"/>
      <c r="OH8" s="611"/>
      <c r="OI8" s="611"/>
      <c r="OJ8" s="611"/>
      <c r="OK8" s="611"/>
      <c r="OL8" s="611"/>
      <c r="OM8" s="611"/>
      <c r="ON8" s="611"/>
      <c r="OO8" s="611"/>
      <c r="OP8" s="611"/>
      <c r="OQ8" s="611"/>
      <c r="OR8" s="611"/>
      <c r="OS8" s="611"/>
      <c r="OT8" s="611"/>
      <c r="OU8" s="611"/>
      <c r="OV8" s="611"/>
      <c r="OW8" s="611"/>
      <c r="OX8" s="611"/>
      <c r="OY8" s="611"/>
      <c r="OZ8" s="611"/>
      <c r="PA8" s="611"/>
      <c r="PB8" s="611"/>
      <c r="PC8" s="611"/>
      <c r="PD8" s="611"/>
      <c r="PE8" s="611"/>
      <c r="PF8" s="611"/>
      <c r="PG8" s="611"/>
      <c r="PH8" s="611"/>
      <c r="PI8" s="611"/>
      <c r="PJ8" s="611"/>
      <c r="PK8" s="611"/>
      <c r="PL8" s="611"/>
      <c r="PM8" s="611"/>
      <c r="PN8" s="611"/>
      <c r="PO8" s="611"/>
      <c r="PP8" s="611"/>
      <c r="PQ8" s="611"/>
      <c r="PR8" s="611"/>
      <c r="PS8" s="611"/>
      <c r="PT8" s="611"/>
      <c r="PU8" s="611"/>
      <c r="PV8" s="611"/>
      <c r="PW8" s="611"/>
      <c r="PX8" s="611"/>
      <c r="PY8" s="611"/>
      <c r="PZ8" s="611"/>
      <c r="QA8" s="611"/>
      <c r="QB8" s="611"/>
      <c r="QC8" s="611"/>
      <c r="QD8" s="611"/>
      <c r="QE8" s="611"/>
      <c r="QF8" s="611"/>
      <c r="QG8" s="611"/>
      <c r="QH8" s="611"/>
      <c r="QI8" s="611"/>
      <c r="QJ8" s="611"/>
      <c r="QK8" s="611"/>
      <c r="QL8" s="611"/>
      <c r="QM8" s="611"/>
      <c r="QN8" s="611"/>
      <c r="QO8" s="611"/>
      <c r="QP8" s="611"/>
      <c r="QQ8" s="611"/>
      <c r="QR8" s="611"/>
      <c r="QS8" s="611"/>
      <c r="QT8" s="611"/>
      <c r="QU8" s="611"/>
      <c r="QV8" s="611"/>
      <c r="QW8" s="611"/>
      <c r="QX8" s="611"/>
      <c r="QY8" s="611"/>
      <c r="QZ8" s="611"/>
      <c r="RA8" s="611"/>
      <c r="RB8" s="611"/>
      <c r="RC8" s="611"/>
      <c r="RD8" s="611"/>
      <c r="RE8" s="611"/>
      <c r="RF8" s="611"/>
      <c r="RG8" s="611"/>
      <c r="RH8" s="611"/>
      <c r="RI8" s="611"/>
      <c r="RJ8" s="611"/>
      <c r="RK8" s="611"/>
      <c r="RL8" s="611"/>
      <c r="RM8" s="611"/>
      <c r="RN8" s="611"/>
      <c r="RO8" s="611"/>
      <c r="RP8" s="611"/>
      <c r="RQ8" s="611"/>
      <c r="RR8" s="611"/>
      <c r="RS8" s="611"/>
      <c r="RT8" s="611"/>
      <c r="RU8" s="611"/>
      <c r="RV8" s="611"/>
      <c r="RW8" s="611"/>
      <c r="RX8" s="611"/>
      <c r="RY8" s="611"/>
      <c r="RZ8" s="611"/>
      <c r="SA8" s="611"/>
      <c r="SB8" s="611"/>
      <c r="SC8" s="611"/>
      <c r="SD8" s="611"/>
      <c r="SE8" s="611"/>
      <c r="SF8" s="611"/>
      <c r="SG8" s="611"/>
      <c r="SH8" s="611"/>
      <c r="SI8" s="611"/>
      <c r="SJ8" s="611"/>
      <c r="SK8" s="611"/>
      <c r="SL8" s="611"/>
      <c r="SM8" s="611"/>
      <c r="SN8" s="611"/>
      <c r="SO8" s="611"/>
      <c r="SP8" s="611"/>
      <c r="SQ8" s="611"/>
      <c r="SR8" s="611"/>
      <c r="SS8" s="611"/>
      <c r="ST8" s="611"/>
      <c r="SU8" s="611"/>
      <c r="SV8" s="611"/>
      <c r="SW8" s="611"/>
      <c r="SX8" s="611"/>
      <c r="SY8" s="611"/>
      <c r="SZ8" s="611"/>
      <c r="TA8" s="611"/>
      <c r="TB8" s="611"/>
      <c r="TC8" s="611"/>
      <c r="TD8" s="611"/>
      <c r="TE8" s="611"/>
      <c r="TF8" s="611"/>
      <c r="TG8" s="611"/>
      <c r="TH8" s="611"/>
      <c r="TI8" s="611"/>
      <c r="TJ8" s="611"/>
      <c r="TK8" s="611"/>
      <c r="TL8" s="611"/>
      <c r="TM8" s="611"/>
      <c r="TN8" s="611"/>
      <c r="TO8" s="611"/>
      <c r="TP8" s="611"/>
      <c r="TQ8" s="611"/>
      <c r="TR8" s="611"/>
      <c r="TS8" s="611"/>
      <c r="TT8" s="611"/>
      <c r="TU8" s="611"/>
      <c r="TV8" s="611"/>
      <c r="TW8" s="611"/>
      <c r="TX8" s="611"/>
      <c r="TY8" s="611"/>
      <c r="TZ8" s="611"/>
      <c r="UA8" s="611"/>
      <c r="UB8" s="611"/>
      <c r="UC8" s="611"/>
      <c r="UD8" s="611"/>
      <c r="UE8" s="611"/>
      <c r="UF8" s="611"/>
      <c r="UG8" s="611"/>
      <c r="UH8" s="611"/>
      <c r="UI8" s="611"/>
      <c r="UJ8" s="611"/>
      <c r="UK8" s="611"/>
      <c r="UL8" s="611"/>
      <c r="UM8" s="611"/>
      <c r="UN8" s="611"/>
      <c r="UO8" s="611"/>
      <c r="UP8" s="611"/>
      <c r="UQ8" s="611"/>
      <c r="UR8" s="611"/>
      <c r="US8" s="611"/>
      <c r="UT8" s="611"/>
      <c r="UU8" s="611"/>
      <c r="UV8" s="611"/>
      <c r="UW8" s="611"/>
      <c r="UX8" s="611"/>
      <c r="UY8" s="611"/>
      <c r="UZ8" s="611"/>
      <c r="VA8" s="611"/>
      <c r="VB8" s="611"/>
      <c r="VC8" s="611"/>
      <c r="VD8" s="611"/>
      <c r="VE8" s="611"/>
      <c r="VF8" s="611"/>
      <c r="VG8" s="611"/>
      <c r="VH8" s="611"/>
      <c r="VI8" s="611"/>
      <c r="VJ8" s="611"/>
      <c r="VK8" s="611"/>
      <c r="VL8" s="611"/>
      <c r="VM8" s="611"/>
      <c r="VN8" s="611"/>
      <c r="VO8" s="611"/>
      <c r="VP8" s="611"/>
      <c r="VQ8" s="611"/>
      <c r="VR8" s="611"/>
      <c r="VS8" s="611"/>
      <c r="VT8" s="611"/>
      <c r="VU8" s="611"/>
      <c r="VV8" s="611"/>
      <c r="VW8" s="611"/>
      <c r="VX8" s="611"/>
      <c r="VY8" s="611"/>
      <c r="VZ8" s="611"/>
      <c r="WA8" s="611"/>
      <c r="WB8" s="611"/>
      <c r="WC8" s="611"/>
      <c r="WD8" s="611"/>
      <c r="WE8" s="611"/>
      <c r="WF8" s="611"/>
      <c r="WG8" s="611"/>
      <c r="WH8" s="611"/>
      <c r="WI8" s="611"/>
      <c r="WJ8" s="611"/>
      <c r="WK8" s="611"/>
      <c r="WL8" s="611"/>
      <c r="WM8" s="611"/>
      <c r="WN8" s="611"/>
      <c r="WO8" s="611"/>
      <c r="WP8" s="611"/>
      <c r="WQ8" s="611"/>
      <c r="WR8" s="611"/>
      <c r="WS8" s="611"/>
      <c r="WT8" s="611"/>
      <c r="WU8" s="611"/>
      <c r="WV8" s="611"/>
      <c r="WW8" s="611"/>
      <c r="WX8" s="611"/>
      <c r="WY8" s="611"/>
      <c r="WZ8" s="611"/>
      <c r="XA8" s="611"/>
      <c r="XB8" s="611"/>
      <c r="XC8" s="611"/>
      <c r="XD8" s="611"/>
      <c r="XE8" s="611"/>
      <c r="XF8" s="611"/>
      <c r="XG8" s="611"/>
      <c r="XH8" s="611"/>
      <c r="XI8" s="611"/>
      <c r="XJ8" s="611"/>
      <c r="XK8" s="611"/>
      <c r="XL8" s="611"/>
      <c r="XM8" s="611"/>
      <c r="XN8" s="611"/>
      <c r="XO8" s="611"/>
      <c r="XP8" s="611"/>
      <c r="XQ8" s="611"/>
      <c r="XR8" s="611"/>
      <c r="XS8" s="611"/>
      <c r="XT8" s="611"/>
      <c r="XU8" s="611"/>
      <c r="XV8" s="611"/>
      <c r="XW8" s="611"/>
      <c r="XX8" s="611"/>
      <c r="XY8" s="611"/>
      <c r="XZ8" s="611"/>
      <c r="YA8" s="611"/>
      <c r="YB8" s="611"/>
      <c r="YC8" s="611"/>
      <c r="YD8" s="611"/>
      <c r="YE8" s="611"/>
      <c r="YF8" s="611"/>
      <c r="YG8" s="611"/>
      <c r="YH8" s="611"/>
      <c r="YI8" s="611"/>
      <c r="YJ8" s="611"/>
      <c r="YK8" s="611"/>
      <c r="YL8" s="611"/>
      <c r="YM8" s="611"/>
      <c r="YN8" s="611"/>
      <c r="YO8" s="611"/>
      <c r="YP8" s="611"/>
      <c r="YQ8" s="611"/>
      <c r="YR8" s="611"/>
      <c r="YS8" s="611"/>
      <c r="YT8" s="611"/>
      <c r="YU8" s="611"/>
      <c r="YV8" s="611"/>
      <c r="YW8" s="611"/>
      <c r="YX8" s="611"/>
      <c r="YY8" s="611"/>
      <c r="YZ8" s="611"/>
      <c r="ZA8" s="611"/>
      <c r="ZB8" s="611"/>
      <c r="ZC8" s="611"/>
      <c r="ZD8" s="611"/>
      <c r="ZE8" s="611"/>
      <c r="ZF8" s="611"/>
      <c r="ZG8" s="611"/>
      <c r="ZH8" s="611"/>
      <c r="ZI8" s="611"/>
      <c r="ZJ8" s="611"/>
      <c r="ZK8" s="611"/>
      <c r="ZL8" s="611"/>
      <c r="ZM8" s="611"/>
      <c r="ZN8" s="611"/>
      <c r="ZO8" s="611"/>
      <c r="ZP8" s="611"/>
      <c r="ZQ8" s="611"/>
      <c r="ZR8" s="611"/>
      <c r="ZS8" s="611"/>
      <c r="ZT8" s="611"/>
      <c r="ZU8" s="611"/>
      <c r="ZV8" s="611"/>
      <c r="ZW8" s="611"/>
      <c r="ZX8" s="611"/>
      <c r="ZY8" s="611"/>
      <c r="ZZ8" s="611"/>
      <c r="AAA8" s="611"/>
      <c r="AAB8" s="611"/>
      <c r="AAC8" s="611"/>
      <c r="AAD8" s="611"/>
      <c r="AAE8" s="611"/>
      <c r="AAF8" s="611"/>
      <c r="AAG8" s="611"/>
      <c r="AAH8" s="611"/>
      <c r="AAI8" s="611"/>
      <c r="AAJ8" s="611"/>
      <c r="AAK8" s="611"/>
      <c r="AAL8" s="611"/>
      <c r="AAM8" s="611"/>
      <c r="AAN8" s="611"/>
      <c r="AAO8" s="611"/>
      <c r="AAP8" s="611"/>
      <c r="AAQ8" s="611"/>
      <c r="AAR8" s="611"/>
      <c r="AAS8" s="611"/>
      <c r="AAT8" s="611"/>
      <c r="AAU8" s="611"/>
      <c r="AAV8" s="611"/>
      <c r="AAW8" s="611"/>
      <c r="AAX8" s="611"/>
      <c r="AAY8" s="611"/>
      <c r="AAZ8" s="611"/>
      <c r="ABA8" s="611"/>
      <c r="ABB8" s="611"/>
      <c r="ABC8" s="611"/>
      <c r="ABD8" s="611"/>
      <c r="ABE8" s="611"/>
      <c r="ABF8" s="611"/>
      <c r="ABG8" s="611"/>
      <c r="ABH8" s="611"/>
      <c r="ABI8" s="611"/>
      <c r="ABJ8" s="611"/>
      <c r="ABK8" s="611"/>
      <c r="ABL8" s="611"/>
      <c r="ABM8" s="611"/>
      <c r="ABN8" s="611"/>
      <c r="ABO8" s="611"/>
      <c r="ABP8" s="611"/>
      <c r="ABQ8" s="611"/>
      <c r="ABR8" s="611"/>
      <c r="ABS8" s="611"/>
      <c r="ABT8" s="611"/>
      <c r="ABU8" s="611"/>
      <c r="ABV8" s="611"/>
      <c r="ABW8" s="611"/>
      <c r="ABX8" s="611"/>
      <c r="ABY8" s="611"/>
      <c r="ABZ8" s="611"/>
      <c r="ACA8" s="611"/>
      <c r="ACB8" s="611"/>
      <c r="ACC8" s="611"/>
      <c r="ACD8" s="611"/>
      <c r="ACE8" s="611"/>
      <c r="ACF8" s="611"/>
      <c r="ACG8" s="611"/>
      <c r="ACH8" s="611"/>
      <c r="ACI8" s="611"/>
      <c r="ACJ8" s="611"/>
      <c r="ACK8" s="611"/>
      <c r="ACL8" s="611"/>
      <c r="ACM8" s="611"/>
      <c r="ACN8" s="611"/>
      <c r="ACO8" s="611"/>
      <c r="ACP8" s="611"/>
      <c r="ACQ8" s="611"/>
      <c r="ACR8" s="611"/>
      <c r="ACS8" s="611"/>
      <c r="ACT8" s="611"/>
      <c r="ACU8" s="611"/>
      <c r="ACV8" s="611"/>
      <c r="ACW8" s="611"/>
      <c r="ACX8" s="611"/>
      <c r="ACY8" s="611"/>
      <c r="ACZ8" s="611"/>
      <c r="ADA8" s="611"/>
      <c r="ADB8" s="611"/>
      <c r="ADC8" s="611"/>
      <c r="ADD8" s="611"/>
      <c r="ADE8" s="611"/>
      <c r="ADF8" s="611"/>
      <c r="ADG8" s="611"/>
      <c r="ADH8" s="611"/>
      <c r="ADI8" s="611"/>
      <c r="ADJ8" s="611"/>
      <c r="ADK8" s="611"/>
      <c r="ADL8" s="611"/>
      <c r="ADM8" s="611"/>
      <c r="ADN8" s="611"/>
      <c r="ADO8" s="611"/>
      <c r="ADP8" s="611"/>
      <c r="ADQ8" s="611"/>
      <c r="ADR8" s="611"/>
      <c r="ADS8" s="611"/>
      <c r="ADT8" s="611"/>
      <c r="ADU8" s="611"/>
      <c r="ADV8" s="611"/>
      <c r="ADW8" s="611"/>
      <c r="ADX8" s="611"/>
      <c r="ADY8" s="611"/>
      <c r="ADZ8" s="611"/>
      <c r="AEA8" s="611"/>
      <c r="AEB8" s="611"/>
      <c r="AEC8" s="611"/>
      <c r="AED8" s="611"/>
      <c r="AEE8" s="611"/>
      <c r="AEF8" s="611"/>
      <c r="AEG8" s="611"/>
      <c r="AEH8" s="611"/>
      <c r="AEI8" s="611"/>
      <c r="AEJ8" s="611"/>
      <c r="AEK8" s="611"/>
      <c r="AEL8" s="611"/>
      <c r="AEM8" s="611"/>
      <c r="AEN8" s="611"/>
      <c r="AEO8" s="611"/>
      <c r="AEP8" s="611"/>
      <c r="AEQ8" s="611"/>
      <c r="AER8" s="611"/>
      <c r="AES8" s="611"/>
      <c r="AET8" s="611"/>
      <c r="AEU8" s="611"/>
      <c r="AEV8" s="611"/>
      <c r="AEW8" s="611"/>
      <c r="AEX8" s="611"/>
      <c r="AEY8" s="611"/>
      <c r="AEZ8" s="611"/>
      <c r="AFA8" s="611"/>
      <c r="AFB8" s="611"/>
      <c r="AFC8" s="611"/>
      <c r="AFD8" s="611"/>
      <c r="AFE8" s="611"/>
      <c r="AFF8" s="611"/>
      <c r="AFG8" s="611"/>
      <c r="AFH8" s="611"/>
      <c r="AFI8" s="611"/>
      <c r="AFJ8" s="611"/>
      <c r="AFK8" s="611"/>
      <c r="AFL8" s="611"/>
      <c r="AFM8" s="611"/>
      <c r="AFN8" s="611"/>
      <c r="AFO8" s="611"/>
      <c r="AFP8" s="611"/>
      <c r="AFQ8" s="611"/>
      <c r="AFR8" s="611"/>
      <c r="AFS8" s="611"/>
      <c r="AFT8" s="611"/>
      <c r="AFU8" s="611"/>
      <c r="AFV8" s="611"/>
      <c r="AFW8" s="611"/>
      <c r="AFX8" s="611"/>
      <c r="AFY8" s="611"/>
      <c r="AFZ8" s="611"/>
      <c r="AGA8" s="611"/>
      <c r="AGB8" s="611"/>
      <c r="AGC8" s="611"/>
      <c r="AGD8" s="611"/>
      <c r="AGE8" s="611"/>
      <c r="AGF8" s="611"/>
      <c r="AGG8" s="611"/>
      <c r="AGH8" s="611"/>
      <c r="AGI8" s="611"/>
      <c r="AGJ8" s="611"/>
      <c r="AGK8" s="611"/>
      <c r="AGL8" s="611"/>
      <c r="AGM8" s="611"/>
      <c r="AGN8" s="611"/>
      <c r="AGO8" s="611"/>
      <c r="AGP8" s="611"/>
      <c r="AGQ8" s="611"/>
      <c r="AGR8" s="611"/>
      <c r="AGS8" s="611"/>
      <c r="AGT8" s="611"/>
      <c r="AGU8" s="611"/>
      <c r="AGV8" s="611"/>
      <c r="AGW8" s="611"/>
      <c r="AGX8" s="611"/>
      <c r="AGY8" s="611"/>
      <c r="AGZ8" s="611"/>
      <c r="AHA8" s="611"/>
      <c r="AHB8" s="611"/>
      <c r="AHC8" s="611"/>
      <c r="AHD8" s="611"/>
      <c r="AHE8" s="611"/>
      <c r="AHF8" s="611"/>
      <c r="AHG8" s="611"/>
      <c r="AHH8" s="611"/>
      <c r="AHI8" s="611"/>
      <c r="AHJ8" s="611"/>
      <c r="AHK8" s="611"/>
      <c r="AHL8" s="611"/>
      <c r="AHM8" s="611"/>
      <c r="AHN8" s="611"/>
      <c r="AHO8" s="611"/>
      <c r="AHP8" s="611"/>
      <c r="AHQ8" s="611"/>
      <c r="AHR8" s="611"/>
      <c r="AHS8" s="611"/>
      <c r="AHT8" s="611"/>
      <c r="AHU8" s="611"/>
      <c r="AHV8" s="611"/>
      <c r="AHW8" s="611"/>
      <c r="AHX8" s="611"/>
      <c r="AHY8" s="611"/>
      <c r="AHZ8" s="611"/>
      <c r="AIA8" s="611"/>
      <c r="AIB8" s="611"/>
      <c r="AIC8" s="611"/>
      <c r="AID8" s="611"/>
      <c r="AIE8" s="611"/>
      <c r="AIF8" s="611"/>
      <c r="AIG8" s="611"/>
      <c r="AIH8" s="611"/>
      <c r="AII8" s="611"/>
      <c r="AIJ8" s="611"/>
      <c r="AIK8" s="611"/>
      <c r="AIL8" s="611"/>
      <c r="AIM8" s="611"/>
      <c r="AIN8" s="611"/>
      <c r="AIO8" s="611"/>
      <c r="AIP8" s="611"/>
      <c r="AIQ8" s="611"/>
      <c r="AIR8" s="611"/>
      <c r="AIS8" s="611"/>
      <c r="AIT8" s="611"/>
      <c r="AIU8" s="611"/>
      <c r="AIV8" s="611"/>
      <c r="AIW8" s="611"/>
      <c r="AIX8" s="611"/>
      <c r="AIY8" s="611"/>
      <c r="AIZ8" s="611"/>
      <c r="AJA8" s="611"/>
      <c r="AJB8" s="611"/>
      <c r="AJC8" s="611"/>
      <c r="AJD8" s="611"/>
      <c r="AJE8" s="611"/>
      <c r="AJF8" s="611"/>
      <c r="AJG8" s="611"/>
      <c r="AJH8" s="611"/>
      <c r="AJI8" s="611"/>
      <c r="AJJ8" s="611"/>
      <c r="AJK8" s="611"/>
      <c r="AJL8" s="611"/>
      <c r="AJM8" s="611"/>
      <c r="AJN8" s="611"/>
      <c r="AJO8" s="611"/>
      <c r="AJP8" s="611"/>
      <c r="AJQ8" s="611"/>
      <c r="AJR8" s="611"/>
      <c r="AJS8" s="611"/>
      <c r="AJT8" s="611"/>
      <c r="AJU8" s="611"/>
      <c r="AJV8" s="611"/>
      <c r="AJW8" s="611"/>
      <c r="AJX8" s="611"/>
      <c r="AJY8" s="611"/>
      <c r="AJZ8" s="611"/>
      <c r="AKA8" s="611"/>
      <c r="AKB8" s="611"/>
      <c r="AKC8" s="611"/>
      <c r="AKD8" s="611"/>
      <c r="AKE8" s="611"/>
      <c r="AKF8" s="611"/>
      <c r="AKG8" s="611"/>
      <c r="AKH8" s="611"/>
      <c r="AKI8" s="611"/>
      <c r="AKJ8" s="611"/>
      <c r="AKK8" s="611"/>
      <c r="AKL8" s="611"/>
      <c r="AKM8" s="611"/>
      <c r="AKN8" s="611"/>
      <c r="AKO8" s="611"/>
      <c r="AKP8" s="611"/>
      <c r="AKQ8" s="611"/>
      <c r="AKR8" s="611"/>
      <c r="AKS8" s="611"/>
      <c r="AKT8" s="611"/>
      <c r="AKU8" s="611"/>
      <c r="AKV8" s="611"/>
      <c r="AKW8" s="611"/>
      <c r="AKX8" s="611"/>
      <c r="AKY8" s="611"/>
      <c r="AKZ8" s="611"/>
      <c r="ALA8" s="611"/>
      <c r="ALB8" s="611"/>
      <c r="ALC8" s="611"/>
      <c r="ALD8" s="611"/>
      <c r="ALE8" s="611"/>
      <c r="ALF8" s="611"/>
      <c r="ALG8" s="611"/>
      <c r="ALH8" s="611"/>
      <c r="ALI8" s="611"/>
      <c r="ALJ8" s="611"/>
      <c r="ALK8" s="611"/>
      <c r="ALL8" s="611"/>
      <c r="ALM8" s="611"/>
      <c r="ALN8" s="611"/>
      <c r="ALO8" s="611"/>
      <c r="ALP8" s="611"/>
      <c r="ALQ8" s="611"/>
      <c r="ALR8" s="611"/>
      <c r="ALS8" s="611"/>
      <c r="ALT8" s="611"/>
      <c r="ALU8" s="611"/>
      <c r="ALV8" s="611"/>
      <c r="ALW8" s="611"/>
      <c r="ALX8" s="611"/>
      <c r="ALY8" s="611"/>
      <c r="ALZ8" s="611"/>
      <c r="AMA8" s="611"/>
      <c r="AMB8" s="611"/>
      <c r="AMC8" s="611"/>
      <c r="AMD8" s="611"/>
      <c r="AME8" s="611"/>
      <c r="AMF8" s="611"/>
      <c r="AMG8" s="611"/>
      <c r="AMH8" s="611"/>
      <c r="AMI8" s="611"/>
      <c r="AMJ8" s="611"/>
      <c r="AMK8" s="611"/>
      <c r="AML8" s="611"/>
      <c r="AMM8" s="611"/>
      <c r="AMN8" s="611"/>
      <c r="AMO8" s="611"/>
      <c r="AMP8" s="611"/>
      <c r="AMQ8" s="611"/>
      <c r="AMR8" s="611"/>
      <c r="AMS8" s="611"/>
      <c r="AMT8" s="611"/>
      <c r="AMU8" s="611"/>
      <c r="AMV8" s="611"/>
      <c r="AMW8" s="611"/>
      <c r="AMX8" s="611"/>
      <c r="AMY8" s="611"/>
      <c r="AMZ8" s="611"/>
      <c r="ANA8" s="611"/>
      <c r="ANB8" s="611"/>
      <c r="ANC8" s="611"/>
      <c r="AND8" s="611"/>
      <c r="ANE8" s="611"/>
      <c r="ANF8" s="611"/>
      <c r="ANG8" s="611"/>
      <c r="ANH8" s="611"/>
      <c r="ANI8" s="611"/>
      <c r="ANJ8" s="611"/>
      <c r="ANK8" s="611"/>
      <c r="ANL8" s="611"/>
      <c r="ANM8" s="611"/>
      <c r="ANN8" s="611"/>
      <c r="ANO8" s="611"/>
      <c r="ANP8" s="611"/>
      <c r="ANQ8" s="611"/>
      <c r="ANR8" s="611"/>
      <c r="ANS8" s="611"/>
      <c r="ANT8" s="611"/>
      <c r="ANU8" s="611"/>
      <c r="ANV8" s="611"/>
      <c r="ANW8" s="611"/>
      <c r="ANX8" s="611"/>
      <c r="ANY8" s="611"/>
      <c r="ANZ8" s="611"/>
      <c r="AOA8" s="611"/>
      <c r="AOB8" s="611"/>
      <c r="AOC8" s="611"/>
      <c r="AOD8" s="611"/>
      <c r="AOE8" s="611"/>
      <c r="AOF8" s="611"/>
      <c r="AOG8" s="611"/>
      <c r="AOH8" s="611"/>
      <c r="AOI8" s="611"/>
      <c r="AOJ8" s="611"/>
      <c r="AOK8" s="611"/>
      <c r="AOL8" s="611"/>
      <c r="AOM8" s="611"/>
      <c r="AON8" s="611"/>
      <c r="AOO8" s="611"/>
      <c r="AOP8" s="611"/>
      <c r="AOQ8" s="611"/>
      <c r="AOR8" s="611"/>
      <c r="AOS8" s="611"/>
      <c r="AOT8" s="611"/>
      <c r="AOU8" s="611"/>
      <c r="AOV8" s="611"/>
      <c r="AOW8" s="611"/>
      <c r="AOX8" s="611"/>
      <c r="AOY8" s="611"/>
      <c r="AOZ8" s="611"/>
      <c r="APA8" s="611"/>
      <c r="APB8" s="611"/>
      <c r="APC8" s="611"/>
      <c r="APD8" s="611"/>
      <c r="APE8" s="611"/>
      <c r="APF8" s="611"/>
      <c r="APG8" s="611"/>
      <c r="APH8" s="611"/>
      <c r="API8" s="611"/>
      <c r="APJ8" s="611"/>
      <c r="APK8" s="611"/>
      <c r="APL8" s="611"/>
      <c r="APM8" s="611"/>
      <c r="APN8" s="611"/>
      <c r="APO8" s="611"/>
      <c r="APP8" s="611"/>
      <c r="APQ8" s="611"/>
      <c r="APR8" s="611"/>
      <c r="APS8" s="611"/>
      <c r="APT8" s="611"/>
      <c r="APU8" s="611"/>
      <c r="APV8" s="611"/>
      <c r="APW8" s="611"/>
      <c r="APX8" s="611"/>
      <c r="APY8" s="611"/>
      <c r="APZ8" s="611"/>
      <c r="AQA8" s="611"/>
      <c r="AQB8" s="611"/>
      <c r="AQC8" s="611"/>
      <c r="AQD8" s="611"/>
      <c r="AQE8" s="611"/>
      <c r="AQF8" s="611"/>
      <c r="AQG8" s="611"/>
      <c r="AQH8" s="611"/>
      <c r="AQI8" s="611"/>
      <c r="AQJ8" s="611"/>
      <c r="AQK8" s="611"/>
      <c r="AQL8" s="611"/>
      <c r="AQM8" s="611"/>
      <c r="AQN8" s="611"/>
      <c r="AQO8" s="611"/>
      <c r="AQP8" s="611"/>
      <c r="AQQ8" s="611"/>
      <c r="AQR8" s="611"/>
      <c r="AQS8" s="611"/>
      <c r="AQT8" s="611"/>
      <c r="AQU8" s="611"/>
      <c r="AQV8" s="611"/>
      <c r="AQW8" s="611"/>
      <c r="AQX8" s="611"/>
      <c r="AQY8" s="611"/>
      <c r="AQZ8" s="611"/>
      <c r="ARA8" s="611"/>
      <c r="ARB8" s="611"/>
      <c r="ARC8" s="611"/>
      <c r="ARD8" s="611"/>
      <c r="ARE8" s="611"/>
      <c r="ARF8" s="611"/>
      <c r="ARG8" s="611"/>
      <c r="ARH8" s="611"/>
      <c r="ARI8" s="611"/>
      <c r="ARJ8" s="611"/>
      <c r="ARK8" s="611"/>
      <c r="ARL8" s="611"/>
      <c r="ARM8" s="611"/>
      <c r="ARN8" s="611"/>
      <c r="ARO8" s="611"/>
      <c r="ARP8" s="611"/>
      <c r="ARQ8" s="611"/>
      <c r="ARR8" s="611"/>
      <c r="ARS8" s="611"/>
      <c r="ART8" s="611"/>
      <c r="ARU8" s="611"/>
      <c r="ARV8" s="611"/>
      <c r="ARW8" s="611"/>
      <c r="ARX8" s="611"/>
      <c r="ARY8" s="611"/>
      <c r="ARZ8" s="611"/>
      <c r="ASA8" s="611"/>
      <c r="ASB8" s="611"/>
      <c r="ASC8" s="611"/>
      <c r="ASD8" s="611"/>
      <c r="ASE8" s="611"/>
      <c r="ASF8" s="611"/>
      <c r="ASG8" s="611"/>
      <c r="ASH8" s="611"/>
      <c r="ASI8" s="611"/>
      <c r="ASJ8" s="611"/>
      <c r="ASK8" s="611"/>
      <c r="ASL8" s="611"/>
      <c r="ASM8" s="611"/>
      <c r="ASN8" s="611"/>
      <c r="ASO8" s="611"/>
      <c r="ASP8" s="611"/>
      <c r="ASQ8" s="611"/>
      <c r="ASR8" s="611"/>
      <c r="ASS8" s="611"/>
      <c r="AST8" s="611"/>
      <c r="ASU8" s="611"/>
      <c r="ASV8" s="611"/>
      <c r="ASW8" s="611"/>
      <c r="ASX8" s="611"/>
      <c r="ASY8" s="611"/>
      <c r="ASZ8" s="611"/>
      <c r="ATA8" s="611"/>
      <c r="ATB8" s="611"/>
      <c r="ATC8" s="611"/>
      <c r="ATD8" s="611"/>
      <c r="ATE8" s="611"/>
      <c r="ATF8" s="611"/>
      <c r="ATG8" s="611"/>
      <c r="ATH8" s="611"/>
      <c r="ATI8" s="611"/>
      <c r="ATJ8" s="611"/>
      <c r="ATK8" s="611"/>
      <c r="ATL8" s="611"/>
      <c r="ATM8" s="611"/>
      <c r="ATN8" s="611"/>
      <c r="ATO8" s="611"/>
      <c r="ATP8" s="611"/>
      <c r="ATQ8" s="611"/>
      <c r="ATR8" s="611"/>
      <c r="ATS8" s="611"/>
      <c r="ATT8" s="611"/>
      <c r="ATU8" s="611"/>
      <c r="ATV8" s="611"/>
      <c r="ATW8" s="611"/>
      <c r="ATX8" s="611"/>
      <c r="ATY8" s="611"/>
      <c r="ATZ8" s="611"/>
      <c r="AUA8" s="611"/>
      <c r="AUB8" s="611"/>
      <c r="AUC8" s="611"/>
      <c r="AUD8" s="611"/>
      <c r="AUE8" s="611"/>
      <c r="AUF8" s="611"/>
      <c r="AUG8" s="611"/>
      <c r="AUH8" s="611"/>
      <c r="AUI8" s="611"/>
      <c r="AUJ8" s="611"/>
      <c r="AUK8" s="611"/>
      <c r="AUL8" s="611"/>
      <c r="AUM8" s="611"/>
      <c r="AUN8" s="611"/>
      <c r="AUO8" s="611"/>
      <c r="AUP8" s="611"/>
      <c r="AUQ8" s="611"/>
      <c r="AUR8" s="611"/>
      <c r="AUS8" s="611"/>
      <c r="AUT8" s="611"/>
      <c r="AUU8" s="611"/>
      <c r="AUV8" s="611"/>
      <c r="AUW8" s="611"/>
      <c r="AUX8" s="611"/>
      <c r="AUY8" s="611"/>
      <c r="AUZ8" s="611"/>
      <c r="AVA8" s="611"/>
      <c r="AVB8" s="611"/>
      <c r="AVC8" s="611"/>
      <c r="AVD8" s="611"/>
      <c r="AVE8" s="611"/>
      <c r="AVF8" s="611"/>
      <c r="AVG8" s="611"/>
      <c r="AVH8" s="611"/>
      <c r="AVI8" s="611"/>
      <c r="AVJ8" s="611"/>
      <c r="AVK8" s="611"/>
      <c r="AVL8" s="611"/>
      <c r="AVM8" s="611"/>
      <c r="AVN8" s="611"/>
      <c r="AVO8" s="611"/>
      <c r="AVP8" s="611"/>
      <c r="AVQ8" s="611"/>
      <c r="AVR8" s="611"/>
      <c r="AVS8" s="611"/>
      <c r="AVT8" s="611"/>
      <c r="AVU8" s="611"/>
      <c r="AVV8" s="611"/>
      <c r="AVW8" s="611"/>
      <c r="AVX8" s="611"/>
      <c r="AVY8" s="611"/>
      <c r="AVZ8" s="611"/>
      <c r="AWA8" s="611"/>
      <c r="AWB8" s="611"/>
      <c r="AWC8" s="611"/>
      <c r="AWD8" s="611"/>
      <c r="AWE8" s="611"/>
      <c r="AWF8" s="611"/>
      <c r="AWG8" s="611"/>
      <c r="AWH8" s="611"/>
      <c r="AWI8" s="611"/>
      <c r="AWJ8" s="611"/>
      <c r="AWK8" s="611"/>
      <c r="AWL8" s="611"/>
      <c r="AWM8" s="611"/>
      <c r="AWN8" s="611"/>
      <c r="AWO8" s="611"/>
      <c r="AWP8" s="611"/>
      <c r="AWQ8" s="611"/>
      <c r="AWR8" s="611"/>
      <c r="AWS8" s="611"/>
      <c r="AWT8" s="611"/>
      <c r="AWU8" s="611"/>
      <c r="AWV8" s="611"/>
      <c r="AWW8" s="611"/>
      <c r="AWX8" s="611"/>
      <c r="AWY8" s="611"/>
      <c r="AWZ8" s="611"/>
      <c r="AXA8" s="611"/>
      <c r="AXB8" s="611"/>
      <c r="AXC8" s="611"/>
      <c r="AXD8" s="611"/>
      <c r="AXE8" s="611"/>
      <c r="AXF8" s="611"/>
      <c r="AXG8" s="611"/>
      <c r="AXH8" s="611"/>
      <c r="AXI8" s="611"/>
      <c r="AXJ8" s="611"/>
      <c r="AXK8" s="611"/>
      <c r="AXL8" s="611"/>
      <c r="AXM8" s="611"/>
      <c r="AXN8" s="611"/>
      <c r="AXO8" s="611"/>
      <c r="AXP8" s="611"/>
      <c r="AXQ8" s="611"/>
      <c r="AXR8" s="611"/>
      <c r="AXS8" s="611"/>
      <c r="AXT8" s="611"/>
      <c r="AXU8" s="611"/>
      <c r="AXV8" s="611"/>
      <c r="AXW8" s="611"/>
      <c r="AXX8" s="611"/>
      <c r="AXY8" s="611"/>
      <c r="AXZ8" s="611"/>
      <c r="AYA8" s="611"/>
      <c r="AYB8" s="611"/>
      <c r="AYC8" s="611"/>
      <c r="AYD8" s="611"/>
      <c r="AYE8" s="611"/>
      <c r="AYF8" s="611"/>
      <c r="AYG8" s="611"/>
      <c r="AYH8" s="611"/>
      <c r="AYI8" s="611"/>
      <c r="AYJ8" s="611"/>
      <c r="AYK8" s="611"/>
      <c r="AYL8" s="611"/>
      <c r="AYM8" s="611"/>
      <c r="AYN8" s="611"/>
      <c r="AYO8" s="611"/>
      <c r="AYP8" s="611"/>
      <c r="AYQ8" s="611"/>
      <c r="AYR8" s="611"/>
      <c r="AYS8" s="611"/>
      <c r="AYT8" s="611"/>
      <c r="AYU8" s="611"/>
      <c r="AYV8" s="611"/>
      <c r="AYW8" s="611"/>
      <c r="AYX8" s="611"/>
      <c r="AYY8" s="611"/>
      <c r="AYZ8" s="611"/>
      <c r="AZA8" s="611"/>
      <c r="AZB8" s="611"/>
      <c r="AZC8" s="611"/>
      <c r="AZD8" s="611"/>
      <c r="AZE8" s="611"/>
      <c r="AZF8" s="611"/>
      <c r="AZG8" s="611"/>
      <c r="AZH8" s="611"/>
      <c r="AZI8" s="611"/>
      <c r="AZJ8" s="611"/>
      <c r="AZK8" s="611"/>
      <c r="AZL8" s="611"/>
      <c r="AZM8" s="611"/>
      <c r="AZN8" s="611"/>
      <c r="AZO8" s="611"/>
      <c r="AZP8" s="611"/>
      <c r="AZQ8" s="611"/>
      <c r="AZR8" s="611"/>
      <c r="AZS8" s="611"/>
      <c r="AZT8" s="611"/>
      <c r="AZU8" s="611"/>
      <c r="AZV8" s="611"/>
      <c r="AZW8" s="611"/>
      <c r="AZX8" s="611"/>
      <c r="AZY8" s="611"/>
      <c r="AZZ8" s="611"/>
      <c r="BAA8" s="611"/>
      <c r="BAB8" s="611"/>
      <c r="BAC8" s="611"/>
      <c r="BAD8" s="611"/>
      <c r="BAE8" s="611"/>
      <c r="BAF8" s="611"/>
      <c r="BAG8" s="611"/>
      <c r="BAH8" s="611"/>
      <c r="BAI8" s="611"/>
      <c r="BAJ8" s="611"/>
      <c r="BAK8" s="611"/>
      <c r="BAL8" s="611"/>
      <c r="BAM8" s="611"/>
      <c r="BAN8" s="611"/>
      <c r="BAO8" s="611"/>
      <c r="BAP8" s="611"/>
      <c r="BAQ8" s="611"/>
      <c r="BAR8" s="611"/>
      <c r="BAS8" s="611"/>
      <c r="BAT8" s="611"/>
      <c r="BAU8" s="611"/>
      <c r="BAV8" s="611"/>
      <c r="BAW8" s="611"/>
      <c r="BAX8" s="611"/>
      <c r="BAY8" s="611"/>
      <c r="BAZ8" s="611"/>
      <c r="BBA8" s="611"/>
      <c r="BBB8" s="611"/>
      <c r="BBC8" s="611"/>
      <c r="BBD8" s="611"/>
      <c r="BBE8" s="611"/>
      <c r="BBF8" s="611"/>
      <c r="BBG8" s="611"/>
      <c r="BBH8" s="611"/>
      <c r="BBI8" s="611"/>
      <c r="BBJ8" s="611"/>
      <c r="BBK8" s="611"/>
      <c r="BBL8" s="611"/>
      <c r="BBM8" s="611"/>
      <c r="BBN8" s="611"/>
      <c r="BBO8" s="611"/>
      <c r="BBP8" s="611"/>
      <c r="BBQ8" s="611"/>
      <c r="BBR8" s="611"/>
      <c r="BBS8" s="611"/>
      <c r="BBT8" s="611"/>
      <c r="BBU8" s="611"/>
      <c r="BBV8" s="611"/>
      <c r="BBW8" s="611"/>
      <c r="BBX8" s="611"/>
      <c r="BBY8" s="611"/>
      <c r="BBZ8" s="611"/>
      <c r="BCA8" s="611"/>
      <c r="BCB8" s="611"/>
      <c r="BCC8" s="611"/>
      <c r="BCD8" s="611"/>
      <c r="BCE8" s="611"/>
      <c r="BCF8" s="611"/>
      <c r="BCG8" s="611"/>
      <c r="BCH8" s="611"/>
      <c r="BCI8" s="611"/>
      <c r="BCJ8" s="611"/>
      <c r="BCK8" s="611"/>
      <c r="BCL8" s="611"/>
      <c r="BCM8" s="611"/>
      <c r="BCN8" s="611"/>
      <c r="BCO8" s="611"/>
      <c r="BCP8" s="611"/>
      <c r="BCQ8" s="611"/>
      <c r="BCR8" s="611"/>
      <c r="BCS8" s="611"/>
      <c r="BCT8" s="611"/>
      <c r="BCU8" s="611"/>
      <c r="BCV8" s="611"/>
      <c r="BCW8" s="611"/>
      <c r="BCX8" s="611"/>
      <c r="BCY8" s="611"/>
      <c r="BCZ8" s="611"/>
      <c r="BDA8" s="611"/>
      <c r="BDB8" s="611"/>
      <c r="BDC8" s="611"/>
      <c r="BDD8" s="611"/>
      <c r="BDE8" s="611"/>
      <c r="BDF8" s="611"/>
      <c r="BDG8" s="611"/>
      <c r="BDH8" s="611"/>
      <c r="BDI8" s="611"/>
      <c r="BDJ8" s="611"/>
      <c r="BDK8" s="611"/>
      <c r="BDL8" s="611"/>
      <c r="BDM8" s="611"/>
      <c r="BDN8" s="611"/>
      <c r="BDO8" s="611"/>
      <c r="BDP8" s="611"/>
      <c r="BDQ8" s="611"/>
      <c r="BDR8" s="611"/>
      <c r="BDS8" s="611"/>
      <c r="BDT8" s="611"/>
      <c r="BDU8" s="611"/>
      <c r="BDV8" s="611"/>
      <c r="BDW8" s="611"/>
      <c r="BDX8" s="611"/>
      <c r="BDY8" s="611"/>
      <c r="BDZ8" s="611"/>
      <c r="BEA8" s="611"/>
      <c r="BEB8" s="611"/>
      <c r="BEC8" s="611"/>
      <c r="BED8" s="611"/>
      <c r="BEE8" s="611"/>
      <c r="BEF8" s="611"/>
      <c r="BEG8" s="611"/>
      <c r="BEH8" s="611"/>
      <c r="BEI8" s="611"/>
      <c r="BEJ8" s="611"/>
      <c r="BEK8" s="611"/>
      <c r="BEL8" s="611"/>
      <c r="BEM8" s="611"/>
      <c r="BEN8" s="611"/>
      <c r="BEO8" s="611"/>
      <c r="BEP8" s="611"/>
      <c r="BEQ8" s="611"/>
      <c r="BER8" s="611"/>
      <c r="BES8" s="611"/>
      <c r="BET8" s="611"/>
      <c r="BEU8" s="611"/>
      <c r="BEV8" s="611"/>
      <c r="BEW8" s="611"/>
      <c r="BEX8" s="611"/>
      <c r="BEY8" s="611"/>
      <c r="BEZ8" s="611"/>
      <c r="BFA8" s="611"/>
      <c r="BFB8" s="611"/>
      <c r="BFC8" s="611"/>
      <c r="BFD8" s="611"/>
      <c r="BFE8" s="611"/>
      <c r="BFF8" s="611"/>
      <c r="BFG8" s="611"/>
      <c r="BFH8" s="611"/>
      <c r="BFI8" s="611"/>
      <c r="BFJ8" s="611"/>
      <c r="BFK8" s="611"/>
      <c r="BFL8" s="611"/>
      <c r="BFM8" s="611"/>
      <c r="BFN8" s="611"/>
      <c r="BFO8" s="611"/>
      <c r="BFP8" s="611"/>
      <c r="BFQ8" s="611"/>
      <c r="BFR8" s="611"/>
      <c r="BFS8" s="611"/>
      <c r="BFT8" s="611"/>
      <c r="BFU8" s="611"/>
      <c r="BFV8" s="611"/>
      <c r="BFW8" s="611"/>
      <c r="BFX8" s="611"/>
      <c r="BFY8" s="611"/>
      <c r="BFZ8" s="611"/>
      <c r="BGA8" s="611"/>
      <c r="BGB8" s="611"/>
      <c r="BGC8" s="611"/>
      <c r="BGD8" s="611"/>
      <c r="BGE8" s="611"/>
      <c r="BGF8" s="611"/>
      <c r="BGG8" s="611"/>
      <c r="BGH8" s="611"/>
      <c r="BGI8" s="611"/>
      <c r="BGJ8" s="611"/>
      <c r="BGK8" s="611"/>
      <c r="BGL8" s="611"/>
      <c r="BGM8" s="611"/>
      <c r="BGN8" s="611"/>
      <c r="BGO8" s="611"/>
      <c r="BGP8" s="611"/>
      <c r="BGQ8" s="611"/>
      <c r="BGR8" s="611"/>
      <c r="BGS8" s="611"/>
      <c r="BGT8" s="611"/>
      <c r="BGU8" s="611"/>
      <c r="BGV8" s="611"/>
      <c r="BGW8" s="611"/>
      <c r="BGX8" s="611"/>
      <c r="BGY8" s="611"/>
      <c r="BGZ8" s="611"/>
      <c r="BHA8" s="611"/>
      <c r="BHB8" s="611"/>
      <c r="BHC8" s="611"/>
      <c r="BHD8" s="611"/>
      <c r="BHE8" s="611"/>
      <c r="BHF8" s="611"/>
      <c r="BHG8" s="611"/>
      <c r="BHH8" s="611"/>
      <c r="BHI8" s="611"/>
      <c r="BHJ8" s="611"/>
      <c r="BHK8" s="611"/>
      <c r="BHL8" s="611"/>
      <c r="BHM8" s="611"/>
      <c r="BHN8" s="611"/>
      <c r="BHO8" s="611"/>
      <c r="BHP8" s="611"/>
      <c r="BHQ8" s="611"/>
      <c r="BHR8" s="611"/>
      <c r="BHS8" s="611"/>
      <c r="BHT8" s="611"/>
      <c r="BHU8" s="611"/>
      <c r="BHV8" s="611"/>
      <c r="BHW8" s="611"/>
      <c r="BHX8" s="611"/>
      <c r="BHY8" s="611"/>
      <c r="BHZ8" s="611"/>
      <c r="BIA8" s="611"/>
      <c r="BIB8" s="611"/>
      <c r="BIC8" s="611"/>
      <c r="BID8" s="611"/>
      <c r="BIE8" s="611"/>
      <c r="BIF8" s="611"/>
      <c r="BIG8" s="611"/>
      <c r="BIH8" s="611"/>
      <c r="BII8" s="611"/>
      <c r="BIJ8" s="611"/>
      <c r="BIK8" s="611"/>
      <c r="BIL8" s="611"/>
      <c r="BIM8" s="611"/>
      <c r="BIN8" s="611"/>
      <c r="BIO8" s="611"/>
      <c r="BIP8" s="611"/>
      <c r="BIQ8" s="611"/>
      <c r="BIR8" s="611"/>
      <c r="BIS8" s="611"/>
      <c r="BIT8" s="611"/>
      <c r="BIU8" s="611"/>
      <c r="BIV8" s="611"/>
      <c r="BIW8" s="611"/>
      <c r="BIX8" s="611"/>
      <c r="BIY8" s="611"/>
      <c r="BIZ8" s="611"/>
      <c r="BJA8" s="611"/>
      <c r="BJB8" s="611"/>
      <c r="BJC8" s="611"/>
      <c r="BJD8" s="611"/>
      <c r="BJE8" s="611"/>
      <c r="BJF8" s="611"/>
      <c r="BJG8" s="611"/>
      <c r="BJH8" s="611"/>
      <c r="BJI8" s="611"/>
      <c r="BJJ8" s="611"/>
      <c r="BJK8" s="611"/>
      <c r="BJL8" s="611"/>
      <c r="BJM8" s="611"/>
      <c r="BJN8" s="611"/>
      <c r="BJO8" s="611"/>
      <c r="BJP8" s="611"/>
      <c r="BJQ8" s="611"/>
      <c r="BJR8" s="611"/>
      <c r="BJS8" s="611"/>
      <c r="BJT8" s="611"/>
      <c r="BJU8" s="611"/>
      <c r="BJV8" s="611"/>
      <c r="BJW8" s="611"/>
      <c r="BJX8" s="611"/>
      <c r="BJY8" s="611"/>
      <c r="BJZ8" s="611"/>
      <c r="BKA8" s="611"/>
      <c r="BKB8" s="611"/>
      <c r="BKC8" s="611"/>
      <c r="BKD8" s="611"/>
      <c r="BKE8" s="611"/>
      <c r="BKF8" s="611"/>
      <c r="BKG8" s="611"/>
      <c r="BKH8" s="611"/>
      <c r="BKI8" s="611"/>
      <c r="BKJ8" s="611"/>
      <c r="BKK8" s="611"/>
      <c r="BKL8" s="611"/>
      <c r="BKM8" s="611"/>
      <c r="BKN8" s="611"/>
      <c r="BKO8" s="611"/>
      <c r="BKP8" s="611"/>
      <c r="BKQ8" s="611"/>
      <c r="BKR8" s="611"/>
      <c r="BKS8" s="611"/>
      <c r="BKT8" s="611"/>
      <c r="BKU8" s="611"/>
      <c r="BKV8" s="611"/>
      <c r="BKW8" s="611"/>
      <c r="BKX8" s="611"/>
      <c r="BKY8" s="611"/>
      <c r="BKZ8" s="611"/>
      <c r="BLA8" s="611"/>
      <c r="BLB8" s="611"/>
      <c r="BLC8" s="611"/>
      <c r="BLD8" s="611"/>
      <c r="BLE8" s="611"/>
      <c r="BLF8" s="611"/>
      <c r="BLG8" s="611"/>
      <c r="BLH8" s="611"/>
      <c r="BLI8" s="611"/>
      <c r="BLJ8" s="611"/>
      <c r="BLK8" s="611"/>
      <c r="BLL8" s="611"/>
      <c r="BLM8" s="611"/>
      <c r="BLN8" s="611"/>
      <c r="BLO8" s="611"/>
      <c r="BLP8" s="611"/>
      <c r="BLQ8" s="611"/>
      <c r="BLR8" s="611"/>
      <c r="BLS8" s="611"/>
      <c r="BLT8" s="611"/>
      <c r="BLU8" s="611"/>
      <c r="BLV8" s="611"/>
      <c r="BLW8" s="611"/>
      <c r="BLX8" s="611"/>
      <c r="BLY8" s="611"/>
      <c r="BLZ8" s="611"/>
      <c r="BMA8" s="611"/>
      <c r="BMB8" s="611"/>
      <c r="BMC8" s="611"/>
      <c r="BMD8" s="611"/>
      <c r="BME8" s="611"/>
      <c r="BMF8" s="611"/>
      <c r="BMG8" s="611"/>
      <c r="BMH8" s="611"/>
      <c r="BMI8" s="611"/>
      <c r="BMJ8" s="611"/>
      <c r="BMK8" s="611"/>
      <c r="BML8" s="611"/>
      <c r="BMM8" s="611"/>
      <c r="BMN8" s="611"/>
      <c r="BMO8" s="611"/>
      <c r="BMP8" s="611"/>
      <c r="BMQ8" s="611"/>
      <c r="BMR8" s="611"/>
      <c r="BMS8" s="611"/>
      <c r="BMT8" s="611"/>
      <c r="BMU8" s="611"/>
      <c r="BMV8" s="611"/>
      <c r="BMW8" s="611"/>
      <c r="BMX8" s="611"/>
      <c r="BMY8" s="611"/>
      <c r="BMZ8" s="611"/>
      <c r="BNA8" s="611"/>
      <c r="BNB8" s="611"/>
      <c r="BNC8" s="611"/>
      <c r="BND8" s="611"/>
      <c r="BNE8" s="611"/>
      <c r="BNF8" s="611"/>
      <c r="BNG8" s="611"/>
      <c r="BNH8" s="611"/>
      <c r="BNI8" s="611"/>
      <c r="BNJ8" s="611"/>
      <c r="BNK8" s="611"/>
      <c r="BNL8" s="611"/>
      <c r="BNM8" s="611"/>
      <c r="BNN8" s="611"/>
      <c r="BNO8" s="611"/>
      <c r="BNP8" s="611"/>
      <c r="BNQ8" s="611"/>
      <c r="BNR8" s="611"/>
      <c r="BNS8" s="611"/>
      <c r="BNT8" s="611"/>
      <c r="BNU8" s="611"/>
      <c r="BNV8" s="611"/>
      <c r="BNW8" s="611"/>
      <c r="BNX8" s="611"/>
      <c r="BNY8" s="611"/>
      <c r="BNZ8" s="611"/>
      <c r="BOA8" s="611"/>
      <c r="BOB8" s="611"/>
      <c r="BOC8" s="611"/>
      <c r="BOD8" s="611"/>
      <c r="BOE8" s="611"/>
      <c r="BOF8" s="611"/>
      <c r="BOG8" s="611"/>
      <c r="BOH8" s="611"/>
      <c r="BOI8" s="611"/>
      <c r="BOJ8" s="611"/>
      <c r="BOK8" s="611"/>
      <c r="BOL8" s="611"/>
      <c r="BOM8" s="611"/>
      <c r="BON8" s="611"/>
      <c r="BOO8" s="611"/>
      <c r="BOP8" s="611"/>
      <c r="BOQ8" s="611"/>
      <c r="BOR8" s="611"/>
      <c r="BOS8" s="611"/>
      <c r="BOT8" s="611"/>
      <c r="BOU8" s="611"/>
      <c r="BOV8" s="611"/>
      <c r="BOW8" s="611"/>
      <c r="BOX8" s="611"/>
      <c r="BOY8" s="611"/>
      <c r="BOZ8" s="611"/>
      <c r="BPA8" s="611"/>
      <c r="BPB8" s="611"/>
      <c r="BPC8" s="611"/>
      <c r="BPD8" s="611"/>
      <c r="BPE8" s="611"/>
      <c r="BPF8" s="611"/>
      <c r="BPG8" s="611"/>
      <c r="BPH8" s="611"/>
      <c r="BPI8" s="611"/>
      <c r="BPJ8" s="611"/>
      <c r="BPK8" s="611"/>
      <c r="BPL8" s="611"/>
      <c r="BPM8" s="611"/>
      <c r="BPN8" s="611"/>
      <c r="BPO8" s="611"/>
      <c r="BPP8" s="611"/>
      <c r="BPQ8" s="611"/>
      <c r="BPR8" s="611"/>
      <c r="BPS8" s="611"/>
      <c r="BPT8" s="611"/>
      <c r="BPU8" s="611"/>
      <c r="BPV8" s="611"/>
      <c r="BPW8" s="611"/>
      <c r="BPX8" s="611"/>
      <c r="BPY8" s="611"/>
      <c r="BPZ8" s="611"/>
      <c r="BQA8" s="611"/>
      <c r="BQB8" s="611"/>
      <c r="BQC8" s="611"/>
      <c r="BQD8" s="611"/>
      <c r="BQE8" s="611"/>
      <c r="BQF8" s="611"/>
      <c r="BQG8" s="611"/>
      <c r="BQH8" s="611"/>
      <c r="BQI8" s="611"/>
      <c r="BQJ8" s="611"/>
      <c r="BQK8" s="611"/>
      <c r="BQL8" s="611"/>
      <c r="BQM8" s="611"/>
      <c r="BQN8" s="611"/>
      <c r="BQO8" s="611"/>
      <c r="BQP8" s="611"/>
      <c r="BQQ8" s="611"/>
      <c r="BQR8" s="611"/>
      <c r="BQS8" s="611"/>
      <c r="BQT8" s="611"/>
      <c r="BQU8" s="611"/>
      <c r="BQV8" s="611"/>
      <c r="BQW8" s="611"/>
      <c r="BQX8" s="611"/>
      <c r="BQY8" s="611"/>
      <c r="BQZ8" s="611"/>
      <c r="BRA8" s="611"/>
      <c r="BRB8" s="611"/>
      <c r="BRC8" s="611"/>
      <c r="BRD8" s="611"/>
      <c r="BRE8" s="611"/>
      <c r="BRF8" s="611"/>
      <c r="BRG8" s="611"/>
      <c r="BRH8" s="611"/>
      <c r="BRI8" s="611"/>
      <c r="BRJ8" s="611"/>
      <c r="BRK8" s="611"/>
      <c r="BRL8" s="611"/>
      <c r="BRM8" s="611"/>
      <c r="BRN8" s="611"/>
      <c r="BRO8" s="611"/>
      <c r="BRP8" s="611"/>
      <c r="BRQ8" s="611"/>
      <c r="BRR8" s="611"/>
      <c r="BRS8" s="611"/>
      <c r="BRT8" s="611"/>
      <c r="BRU8" s="611"/>
      <c r="BRV8" s="611"/>
      <c r="BRW8" s="611"/>
      <c r="BRX8" s="611"/>
      <c r="BRY8" s="611"/>
      <c r="BRZ8" s="611"/>
      <c r="BSA8" s="611"/>
      <c r="BSB8" s="611"/>
      <c r="BSC8" s="611"/>
      <c r="BSD8" s="611"/>
      <c r="BSE8" s="611"/>
      <c r="BSF8" s="611"/>
      <c r="BSG8" s="611"/>
      <c r="BSH8" s="611"/>
      <c r="BSI8" s="611"/>
      <c r="BSJ8" s="611"/>
      <c r="BSK8" s="611"/>
      <c r="BSL8" s="611"/>
      <c r="BSM8" s="611"/>
      <c r="BSN8" s="611"/>
      <c r="BSO8" s="611"/>
      <c r="BSP8" s="611"/>
      <c r="BSQ8" s="611"/>
      <c r="BSR8" s="611"/>
      <c r="BSS8" s="611"/>
      <c r="BST8" s="611"/>
      <c r="BSU8" s="611"/>
      <c r="BSV8" s="611"/>
      <c r="BSW8" s="611"/>
      <c r="BSX8" s="611"/>
      <c r="BSY8" s="611"/>
      <c r="BSZ8" s="611"/>
      <c r="BTA8" s="611"/>
      <c r="BTB8" s="611"/>
      <c r="BTC8" s="611"/>
      <c r="BTD8" s="611"/>
      <c r="BTE8" s="611"/>
      <c r="BTF8" s="611"/>
      <c r="BTG8" s="611"/>
      <c r="BTH8" s="611"/>
      <c r="BTI8" s="611"/>
      <c r="BTJ8" s="611"/>
      <c r="BTK8" s="611"/>
      <c r="BTL8" s="611"/>
      <c r="BTM8" s="611"/>
      <c r="BTN8" s="611"/>
      <c r="BTO8" s="611"/>
      <c r="BTP8" s="611"/>
      <c r="BTQ8" s="611"/>
      <c r="BTR8" s="611"/>
      <c r="BTS8" s="611"/>
      <c r="BTT8" s="611"/>
      <c r="BTU8" s="611"/>
      <c r="BTV8" s="611"/>
      <c r="BTW8" s="611"/>
      <c r="BTX8" s="611"/>
      <c r="BTY8" s="611"/>
      <c r="BTZ8" s="611"/>
      <c r="BUA8" s="611"/>
      <c r="BUB8" s="611"/>
      <c r="BUC8" s="611"/>
      <c r="BUD8" s="611"/>
      <c r="BUE8" s="611"/>
      <c r="BUF8" s="611"/>
      <c r="BUG8" s="611"/>
      <c r="BUH8" s="611"/>
      <c r="BUI8" s="611"/>
      <c r="BUJ8" s="611"/>
      <c r="BUK8" s="611"/>
      <c r="BUL8" s="611"/>
      <c r="BUM8" s="611"/>
      <c r="BUN8" s="611"/>
      <c r="BUO8" s="611"/>
      <c r="BUP8" s="611"/>
      <c r="BUQ8" s="611"/>
      <c r="BUR8" s="611"/>
      <c r="BUS8" s="611"/>
      <c r="BUT8" s="611"/>
      <c r="BUU8" s="611"/>
      <c r="BUV8" s="611"/>
      <c r="BUW8" s="611"/>
      <c r="BUX8" s="611"/>
      <c r="BUY8" s="611"/>
      <c r="BUZ8" s="611"/>
      <c r="BVA8" s="611"/>
      <c r="BVB8" s="611"/>
      <c r="BVC8" s="611"/>
      <c r="BVD8" s="611"/>
      <c r="BVE8" s="611"/>
      <c r="BVF8" s="611"/>
      <c r="BVG8" s="611"/>
      <c r="BVH8" s="611"/>
      <c r="BVI8" s="611"/>
      <c r="BVJ8" s="611"/>
      <c r="BVK8" s="611"/>
      <c r="BVL8" s="611"/>
      <c r="BVM8" s="611"/>
      <c r="BVN8" s="611"/>
      <c r="BVO8" s="611"/>
      <c r="BVP8" s="611"/>
      <c r="BVQ8" s="611"/>
      <c r="BVR8" s="611"/>
      <c r="BVS8" s="611"/>
      <c r="BVT8" s="611"/>
      <c r="BVU8" s="611"/>
      <c r="BVV8" s="611"/>
      <c r="BVW8" s="611"/>
      <c r="BVX8" s="611"/>
      <c r="BVY8" s="611"/>
      <c r="BVZ8" s="611"/>
      <c r="BWA8" s="611"/>
      <c r="BWB8" s="611"/>
      <c r="BWC8" s="611"/>
      <c r="BWD8" s="611"/>
      <c r="BWE8" s="611"/>
      <c r="BWF8" s="611"/>
      <c r="BWG8" s="611"/>
      <c r="BWH8" s="611"/>
      <c r="BWI8" s="611"/>
      <c r="BWJ8" s="611"/>
      <c r="BWK8" s="611"/>
      <c r="BWL8" s="611"/>
      <c r="BWM8" s="611"/>
      <c r="BWN8" s="611"/>
      <c r="BWO8" s="611"/>
      <c r="BWP8" s="611"/>
      <c r="BWQ8" s="611"/>
      <c r="BWR8" s="611"/>
      <c r="BWS8" s="611"/>
      <c r="BWT8" s="611"/>
      <c r="BWU8" s="611"/>
      <c r="BWV8" s="611"/>
      <c r="BWW8" s="611"/>
      <c r="BWX8" s="611"/>
      <c r="BWY8" s="611"/>
      <c r="BWZ8" s="611"/>
      <c r="BXA8" s="611"/>
      <c r="BXB8" s="611"/>
      <c r="BXC8" s="611"/>
      <c r="BXD8" s="611"/>
      <c r="BXE8" s="611"/>
      <c r="BXF8" s="611"/>
      <c r="BXG8" s="611"/>
      <c r="BXH8" s="611"/>
      <c r="BXI8" s="611"/>
      <c r="BXJ8" s="611"/>
      <c r="BXK8" s="611"/>
      <c r="BXL8" s="611"/>
      <c r="BXM8" s="611"/>
      <c r="BXN8" s="611"/>
      <c r="BXO8" s="611"/>
      <c r="BXP8" s="611"/>
      <c r="BXQ8" s="611"/>
      <c r="BXR8" s="611"/>
      <c r="BXS8" s="611"/>
      <c r="BXT8" s="611"/>
      <c r="BXU8" s="611"/>
      <c r="BXV8" s="611"/>
      <c r="BXW8" s="611"/>
      <c r="BXX8" s="611"/>
      <c r="BXY8" s="611"/>
      <c r="BXZ8" s="611"/>
      <c r="BYA8" s="611"/>
      <c r="BYB8" s="611"/>
      <c r="BYC8" s="611"/>
      <c r="BYD8" s="611"/>
      <c r="BYE8" s="611"/>
      <c r="BYF8" s="611"/>
      <c r="BYG8" s="611"/>
      <c r="BYH8" s="611"/>
      <c r="BYI8" s="611"/>
      <c r="BYJ8" s="611"/>
      <c r="BYK8" s="611"/>
      <c r="BYL8" s="611"/>
      <c r="BYM8" s="611"/>
      <c r="BYN8" s="611"/>
      <c r="BYO8" s="611"/>
      <c r="BYP8" s="611"/>
      <c r="BYQ8" s="611"/>
      <c r="BYR8" s="611"/>
      <c r="BYS8" s="611"/>
      <c r="BYT8" s="611"/>
      <c r="BYU8" s="611"/>
      <c r="BYV8" s="611"/>
      <c r="BYW8" s="611"/>
      <c r="BYX8" s="611"/>
      <c r="BYY8" s="611"/>
      <c r="BYZ8" s="611"/>
      <c r="BZA8" s="611"/>
      <c r="BZB8" s="611"/>
      <c r="BZC8" s="611"/>
      <c r="BZD8" s="611"/>
      <c r="BZE8" s="611"/>
      <c r="BZF8" s="611"/>
      <c r="BZG8" s="611"/>
      <c r="BZH8" s="611"/>
      <c r="BZI8" s="611"/>
      <c r="BZJ8" s="611"/>
      <c r="BZK8" s="611"/>
      <c r="BZL8" s="611"/>
      <c r="BZM8" s="611"/>
      <c r="BZN8" s="611"/>
      <c r="BZO8" s="611"/>
      <c r="BZP8" s="611"/>
      <c r="BZQ8" s="611"/>
      <c r="BZR8" s="611"/>
      <c r="BZS8" s="611"/>
      <c r="BZT8" s="611"/>
      <c r="BZU8" s="611"/>
      <c r="BZV8" s="611"/>
      <c r="BZW8" s="611"/>
      <c r="BZX8" s="611"/>
      <c r="BZY8" s="611"/>
      <c r="BZZ8" s="611"/>
      <c r="CAA8" s="611"/>
      <c r="CAB8" s="611"/>
      <c r="CAC8" s="611"/>
      <c r="CAD8" s="611"/>
      <c r="CAE8" s="611"/>
      <c r="CAF8" s="611"/>
      <c r="CAG8" s="611"/>
      <c r="CAH8" s="611"/>
      <c r="CAI8" s="611"/>
      <c r="CAJ8" s="611"/>
      <c r="CAK8" s="611"/>
      <c r="CAL8" s="611"/>
      <c r="CAM8" s="611"/>
      <c r="CAN8" s="611"/>
      <c r="CAO8" s="611"/>
      <c r="CAP8" s="611"/>
      <c r="CAQ8" s="611"/>
      <c r="CAR8" s="611"/>
      <c r="CAS8" s="611"/>
      <c r="CAT8" s="611"/>
      <c r="CAU8" s="611"/>
      <c r="CAV8" s="611"/>
      <c r="CAW8" s="611"/>
      <c r="CAX8" s="611"/>
      <c r="CAY8" s="611"/>
      <c r="CAZ8" s="611"/>
      <c r="CBA8" s="611"/>
      <c r="CBB8" s="611"/>
      <c r="CBC8" s="611"/>
      <c r="CBD8" s="611"/>
      <c r="CBE8" s="611"/>
      <c r="CBF8" s="611"/>
      <c r="CBG8" s="611"/>
      <c r="CBH8" s="611"/>
      <c r="CBI8" s="611"/>
      <c r="CBJ8" s="611"/>
      <c r="CBK8" s="611"/>
      <c r="CBL8" s="611"/>
      <c r="CBM8" s="611"/>
      <c r="CBN8" s="611"/>
      <c r="CBO8" s="611"/>
      <c r="CBP8" s="611"/>
      <c r="CBQ8" s="611"/>
      <c r="CBR8" s="611"/>
      <c r="CBS8" s="611"/>
      <c r="CBT8" s="611"/>
      <c r="CBU8" s="611"/>
      <c r="CBV8" s="611"/>
      <c r="CBW8" s="611"/>
      <c r="CBX8" s="611"/>
      <c r="CBY8" s="611"/>
      <c r="CBZ8" s="611"/>
      <c r="CCA8" s="611"/>
      <c r="CCB8" s="611"/>
      <c r="CCC8" s="611"/>
      <c r="CCD8" s="611"/>
      <c r="CCE8" s="611"/>
      <c r="CCF8" s="611"/>
      <c r="CCG8" s="611"/>
      <c r="CCH8" s="611"/>
      <c r="CCI8" s="611"/>
      <c r="CCJ8" s="611"/>
      <c r="CCK8" s="611"/>
      <c r="CCL8" s="611"/>
      <c r="CCM8" s="611"/>
      <c r="CCN8" s="611"/>
      <c r="CCO8" s="611"/>
      <c r="CCP8" s="611"/>
      <c r="CCQ8" s="611"/>
      <c r="CCR8" s="611"/>
      <c r="CCS8" s="611"/>
      <c r="CCT8" s="611"/>
      <c r="CCU8" s="611"/>
      <c r="CCV8" s="611"/>
      <c r="CCW8" s="611"/>
      <c r="CCX8" s="611"/>
      <c r="CCY8" s="611"/>
      <c r="CCZ8" s="611"/>
      <c r="CDA8" s="611"/>
      <c r="CDB8" s="611"/>
      <c r="CDC8" s="611"/>
      <c r="CDD8" s="611"/>
      <c r="CDE8" s="611"/>
      <c r="CDF8" s="611"/>
      <c r="CDG8" s="611"/>
      <c r="CDH8" s="611"/>
      <c r="CDI8" s="611"/>
      <c r="CDJ8" s="611"/>
      <c r="CDK8" s="611"/>
      <c r="CDL8" s="611"/>
      <c r="CDM8" s="611"/>
      <c r="CDN8" s="611"/>
      <c r="CDO8" s="611"/>
      <c r="CDP8" s="611"/>
      <c r="CDQ8" s="611"/>
      <c r="CDR8" s="611"/>
      <c r="CDS8" s="611"/>
      <c r="CDT8" s="611"/>
      <c r="CDU8" s="611"/>
      <c r="CDV8" s="611"/>
      <c r="CDW8" s="611"/>
      <c r="CDX8" s="611"/>
      <c r="CDY8" s="611"/>
      <c r="CDZ8" s="611"/>
      <c r="CEA8" s="611"/>
      <c r="CEB8" s="611"/>
      <c r="CEC8" s="611"/>
      <c r="CED8" s="611"/>
      <c r="CEE8" s="611"/>
      <c r="CEF8" s="611"/>
      <c r="CEG8" s="611"/>
      <c r="CEH8" s="611"/>
      <c r="CEI8" s="611"/>
      <c r="CEJ8" s="611"/>
      <c r="CEK8" s="611"/>
      <c r="CEL8" s="611"/>
      <c r="CEM8" s="611"/>
    </row>
    <row r="9" spans="1:2171" s="214" customFormat="1" ht="25.5" x14ac:dyDescent="0.35">
      <c r="A9" s="211"/>
      <c r="B9" s="215"/>
      <c r="C9" s="212"/>
      <c r="D9" s="1178"/>
      <c r="E9" s="1179"/>
      <c r="F9" s="1220"/>
      <c r="G9" s="697"/>
      <c r="H9" s="697"/>
      <c r="I9" s="358"/>
      <c r="J9" s="212"/>
      <c r="K9" s="212"/>
      <c r="L9" s="212"/>
      <c r="M9" s="679"/>
      <c r="N9" s="679"/>
      <c r="O9" s="679"/>
      <c r="P9" s="679"/>
      <c r="Q9" s="679"/>
      <c r="R9" s="679"/>
      <c r="S9" s="679"/>
      <c r="T9" s="358"/>
      <c r="U9" s="358"/>
      <c r="V9" s="358"/>
      <c r="W9" s="358"/>
      <c r="X9" s="358"/>
      <c r="Y9" s="358"/>
      <c r="Z9" s="358"/>
      <c r="AA9" s="358"/>
      <c r="AB9" s="358"/>
      <c r="AC9" s="679"/>
      <c r="AD9" s="679"/>
      <c r="AE9" s="611"/>
      <c r="AF9" s="611"/>
      <c r="AG9" s="611"/>
      <c r="AH9" s="611"/>
      <c r="AI9" s="611"/>
      <c r="AJ9" s="611"/>
      <c r="AK9" s="611"/>
      <c r="AL9" s="611"/>
      <c r="AM9" s="611"/>
      <c r="AN9" s="611"/>
      <c r="AO9" s="611"/>
      <c r="AP9" s="611"/>
      <c r="AQ9" s="611"/>
      <c r="AR9" s="611"/>
      <c r="AS9" s="611"/>
      <c r="AT9" s="611"/>
      <c r="AU9" s="611"/>
      <c r="AV9" s="611"/>
      <c r="AW9" s="611"/>
      <c r="AX9" s="611"/>
      <c r="AY9" s="611"/>
      <c r="AZ9" s="611"/>
      <c r="BA9" s="611"/>
      <c r="BB9" s="611"/>
      <c r="BC9" s="611"/>
      <c r="BD9" s="611"/>
      <c r="BE9" s="611"/>
      <c r="BF9" s="611"/>
      <c r="BG9" s="611"/>
      <c r="BH9" s="611"/>
      <c r="BI9" s="611"/>
      <c r="BJ9" s="611"/>
      <c r="BK9" s="611"/>
      <c r="BL9" s="611"/>
      <c r="BM9" s="611"/>
      <c r="BN9" s="611"/>
      <c r="BO9" s="611"/>
      <c r="BP9" s="611"/>
      <c r="BQ9" s="611"/>
      <c r="BR9" s="611"/>
      <c r="BS9" s="611"/>
      <c r="BT9" s="611"/>
      <c r="BU9" s="611"/>
      <c r="BV9" s="611"/>
      <c r="BW9" s="611"/>
      <c r="BX9" s="611"/>
      <c r="BY9" s="611"/>
      <c r="BZ9" s="611"/>
      <c r="CA9" s="611"/>
      <c r="CB9" s="611"/>
      <c r="CC9" s="611"/>
      <c r="CD9" s="611"/>
      <c r="CE9" s="611"/>
      <c r="CF9" s="611"/>
      <c r="CG9" s="611"/>
      <c r="CH9" s="611"/>
      <c r="CI9" s="611"/>
      <c r="CJ9" s="611"/>
      <c r="CK9" s="611"/>
      <c r="CL9" s="611"/>
      <c r="CM9" s="611"/>
      <c r="CN9" s="611"/>
      <c r="CO9" s="611"/>
      <c r="CP9" s="611"/>
      <c r="CQ9" s="611"/>
      <c r="CR9" s="611"/>
      <c r="CS9" s="611"/>
      <c r="CT9" s="611"/>
      <c r="CU9" s="611"/>
      <c r="CV9" s="611"/>
      <c r="CW9" s="611"/>
      <c r="CX9" s="611"/>
      <c r="CY9" s="611"/>
      <c r="CZ9" s="611"/>
      <c r="DA9" s="611"/>
      <c r="DB9" s="611"/>
      <c r="DC9" s="611"/>
      <c r="DD9" s="611"/>
      <c r="DE9" s="611"/>
      <c r="DF9" s="611"/>
      <c r="DG9" s="611"/>
      <c r="DH9" s="611"/>
      <c r="DI9" s="611"/>
      <c r="DJ9" s="611"/>
      <c r="DK9" s="611"/>
      <c r="DL9" s="611"/>
      <c r="DM9" s="611"/>
      <c r="DN9" s="611"/>
      <c r="DO9" s="611"/>
      <c r="DP9" s="611"/>
      <c r="DQ9" s="611"/>
      <c r="DR9" s="611"/>
      <c r="DS9" s="611"/>
      <c r="DT9" s="611"/>
      <c r="DU9" s="611"/>
      <c r="DV9" s="611"/>
      <c r="DW9" s="611"/>
      <c r="DX9" s="611"/>
      <c r="DY9" s="611"/>
      <c r="DZ9" s="611"/>
      <c r="EA9" s="611"/>
      <c r="EB9" s="611"/>
      <c r="EC9" s="611"/>
      <c r="ED9" s="611"/>
      <c r="EE9" s="611"/>
      <c r="EF9" s="611"/>
      <c r="EG9" s="611"/>
      <c r="EH9" s="611"/>
      <c r="EI9" s="611"/>
      <c r="EJ9" s="611"/>
      <c r="EK9" s="611"/>
      <c r="EL9" s="611"/>
      <c r="EM9" s="611"/>
      <c r="EN9" s="611"/>
      <c r="EO9" s="611"/>
      <c r="EP9" s="611"/>
      <c r="EQ9" s="611"/>
      <c r="ER9" s="611"/>
      <c r="ES9" s="611"/>
      <c r="ET9" s="611"/>
      <c r="EU9" s="611"/>
      <c r="EV9" s="611"/>
      <c r="EW9" s="611"/>
      <c r="EX9" s="611"/>
      <c r="EY9" s="611"/>
      <c r="EZ9" s="611"/>
      <c r="FA9" s="611"/>
      <c r="FB9" s="611"/>
      <c r="FC9" s="611"/>
      <c r="FD9" s="611"/>
      <c r="FE9" s="611"/>
      <c r="FF9" s="611"/>
      <c r="FG9" s="611"/>
      <c r="FH9" s="611"/>
      <c r="FI9" s="611"/>
      <c r="FJ9" s="611"/>
      <c r="FK9" s="611"/>
      <c r="FL9" s="611"/>
      <c r="FM9" s="611"/>
      <c r="FN9" s="611"/>
      <c r="FO9" s="611"/>
      <c r="FP9" s="611"/>
      <c r="FQ9" s="611"/>
      <c r="FR9" s="611"/>
      <c r="FS9" s="611"/>
      <c r="FT9" s="611"/>
      <c r="FU9" s="611"/>
      <c r="FV9" s="611"/>
      <c r="FW9" s="611"/>
      <c r="FX9" s="611"/>
      <c r="FY9" s="611"/>
      <c r="FZ9" s="611"/>
      <c r="GA9" s="611"/>
      <c r="GB9" s="611"/>
      <c r="GC9" s="611"/>
      <c r="GD9" s="611"/>
      <c r="GE9" s="611"/>
      <c r="GF9" s="611"/>
      <c r="GG9" s="611"/>
      <c r="GH9" s="611"/>
      <c r="GI9" s="611"/>
      <c r="GJ9" s="611"/>
      <c r="GK9" s="611"/>
      <c r="GL9" s="611"/>
      <c r="GM9" s="611"/>
      <c r="GN9" s="611"/>
      <c r="GO9" s="611"/>
      <c r="GP9" s="611"/>
      <c r="GQ9" s="611"/>
      <c r="GR9" s="611"/>
      <c r="GS9" s="611"/>
      <c r="GT9" s="611"/>
      <c r="GU9" s="611"/>
      <c r="GV9" s="611"/>
      <c r="GW9" s="611"/>
      <c r="GX9" s="611"/>
      <c r="GY9" s="611"/>
      <c r="GZ9" s="611"/>
      <c r="HA9" s="611"/>
      <c r="HB9" s="611"/>
      <c r="HC9" s="611"/>
      <c r="HD9" s="611"/>
      <c r="HE9" s="611"/>
      <c r="HF9" s="611"/>
      <c r="HG9" s="611"/>
      <c r="HH9" s="611"/>
      <c r="HI9" s="611"/>
      <c r="HJ9" s="611"/>
      <c r="HK9" s="611"/>
      <c r="HL9" s="611"/>
      <c r="HM9" s="611"/>
      <c r="HN9" s="611"/>
      <c r="HO9" s="611"/>
      <c r="HP9" s="611"/>
      <c r="HQ9" s="611"/>
      <c r="HR9" s="611"/>
      <c r="HS9" s="611"/>
      <c r="HT9" s="611"/>
      <c r="HU9" s="611"/>
      <c r="HV9" s="611"/>
      <c r="HW9" s="611"/>
      <c r="HX9" s="611"/>
      <c r="HY9" s="611"/>
      <c r="HZ9" s="611"/>
      <c r="IA9" s="611"/>
      <c r="IB9" s="611"/>
      <c r="IC9" s="611"/>
      <c r="ID9" s="611"/>
      <c r="IE9" s="611"/>
      <c r="IF9" s="611"/>
      <c r="IG9" s="611"/>
      <c r="IH9" s="611"/>
      <c r="II9" s="611"/>
      <c r="IJ9" s="611"/>
      <c r="IK9" s="611"/>
      <c r="IL9" s="611"/>
      <c r="IM9" s="611"/>
      <c r="IN9" s="611"/>
      <c r="IO9" s="611"/>
      <c r="IP9" s="611"/>
      <c r="IQ9" s="611"/>
      <c r="IR9" s="611"/>
      <c r="IS9" s="611"/>
      <c r="IT9" s="611"/>
      <c r="IU9" s="611"/>
      <c r="IV9" s="611"/>
      <c r="IW9" s="611"/>
      <c r="IX9" s="611"/>
      <c r="IY9" s="611"/>
      <c r="IZ9" s="611"/>
      <c r="JA9" s="611"/>
      <c r="JB9" s="611"/>
      <c r="JC9" s="611"/>
      <c r="JD9" s="611"/>
      <c r="JE9" s="611"/>
      <c r="JF9" s="611"/>
      <c r="JG9" s="611"/>
      <c r="JH9" s="611"/>
      <c r="JI9" s="611"/>
      <c r="JJ9" s="611"/>
      <c r="JK9" s="611"/>
      <c r="JL9" s="611"/>
      <c r="JM9" s="611"/>
      <c r="JN9" s="611"/>
      <c r="JO9" s="611"/>
      <c r="JP9" s="611"/>
      <c r="JQ9" s="611"/>
      <c r="JR9" s="611"/>
      <c r="JS9" s="611"/>
      <c r="JT9" s="611"/>
      <c r="JU9" s="611"/>
      <c r="JV9" s="611"/>
      <c r="JW9" s="611"/>
      <c r="JX9" s="611"/>
      <c r="JY9" s="611"/>
      <c r="JZ9" s="611"/>
      <c r="KA9" s="611"/>
      <c r="KB9" s="611"/>
      <c r="KC9" s="611"/>
      <c r="KD9" s="611"/>
      <c r="KE9" s="611"/>
      <c r="KF9" s="611"/>
      <c r="KG9" s="611"/>
      <c r="KH9" s="611"/>
      <c r="KI9" s="611"/>
      <c r="KJ9" s="611"/>
      <c r="KK9" s="611"/>
      <c r="KL9" s="611"/>
      <c r="KM9" s="611"/>
      <c r="KN9" s="611"/>
      <c r="KO9" s="611"/>
      <c r="KP9" s="611"/>
      <c r="KQ9" s="611"/>
      <c r="KR9" s="611"/>
      <c r="KS9" s="611"/>
      <c r="KT9" s="611"/>
      <c r="KU9" s="611"/>
      <c r="KV9" s="611"/>
      <c r="KW9" s="611"/>
      <c r="KX9" s="611"/>
      <c r="KY9" s="611"/>
      <c r="KZ9" s="611"/>
      <c r="LA9" s="611"/>
      <c r="LB9" s="611"/>
      <c r="LC9" s="611"/>
      <c r="LD9" s="611"/>
      <c r="LE9" s="611"/>
      <c r="LF9" s="611"/>
      <c r="LG9" s="611"/>
      <c r="LH9" s="611"/>
      <c r="LI9" s="611"/>
      <c r="LJ9" s="611"/>
      <c r="LK9" s="611"/>
      <c r="LL9" s="611"/>
      <c r="LM9" s="611"/>
      <c r="LN9" s="611"/>
      <c r="LO9" s="611"/>
      <c r="LP9" s="611"/>
      <c r="LQ9" s="611"/>
      <c r="LR9" s="611"/>
      <c r="LS9" s="611"/>
      <c r="LT9" s="611"/>
      <c r="LU9" s="611"/>
      <c r="LV9" s="611"/>
      <c r="LW9" s="611"/>
      <c r="LX9" s="611"/>
      <c r="LY9" s="611"/>
      <c r="LZ9" s="611"/>
      <c r="MA9" s="611"/>
      <c r="MB9" s="611"/>
      <c r="MC9" s="611"/>
      <c r="MD9" s="611"/>
      <c r="ME9" s="611"/>
      <c r="MF9" s="611"/>
      <c r="MG9" s="611"/>
      <c r="MH9" s="611"/>
      <c r="MI9" s="611"/>
      <c r="MJ9" s="611"/>
      <c r="MK9" s="611"/>
      <c r="ML9" s="611"/>
      <c r="MM9" s="611"/>
      <c r="MN9" s="611"/>
      <c r="MO9" s="611"/>
      <c r="MP9" s="611"/>
      <c r="MQ9" s="611"/>
      <c r="MR9" s="611"/>
      <c r="MS9" s="611"/>
      <c r="MT9" s="611"/>
      <c r="MU9" s="611"/>
      <c r="MV9" s="611"/>
      <c r="MW9" s="611"/>
      <c r="MX9" s="611"/>
      <c r="MY9" s="611"/>
      <c r="MZ9" s="611"/>
      <c r="NA9" s="611"/>
      <c r="NB9" s="611"/>
      <c r="NC9" s="611"/>
      <c r="ND9" s="611"/>
      <c r="NE9" s="611"/>
      <c r="NF9" s="611"/>
      <c r="NG9" s="611"/>
      <c r="NH9" s="611"/>
      <c r="NI9" s="611"/>
      <c r="NJ9" s="611"/>
      <c r="NK9" s="611"/>
      <c r="NL9" s="611"/>
      <c r="NM9" s="611"/>
      <c r="NN9" s="611"/>
      <c r="NO9" s="611"/>
      <c r="NP9" s="611"/>
      <c r="NQ9" s="611"/>
      <c r="NR9" s="611"/>
      <c r="NS9" s="611"/>
      <c r="NT9" s="611"/>
      <c r="NU9" s="611"/>
      <c r="NV9" s="611"/>
      <c r="NW9" s="611"/>
      <c r="NX9" s="611"/>
      <c r="NY9" s="611"/>
      <c r="NZ9" s="611"/>
      <c r="OA9" s="611"/>
      <c r="OB9" s="611"/>
      <c r="OC9" s="611"/>
      <c r="OD9" s="611"/>
      <c r="OE9" s="611"/>
      <c r="OF9" s="611"/>
      <c r="OG9" s="611"/>
      <c r="OH9" s="611"/>
      <c r="OI9" s="611"/>
      <c r="OJ9" s="611"/>
      <c r="OK9" s="611"/>
      <c r="OL9" s="611"/>
      <c r="OM9" s="611"/>
      <c r="ON9" s="611"/>
      <c r="OO9" s="611"/>
      <c r="OP9" s="611"/>
      <c r="OQ9" s="611"/>
      <c r="OR9" s="611"/>
      <c r="OS9" s="611"/>
      <c r="OT9" s="611"/>
      <c r="OU9" s="611"/>
      <c r="OV9" s="611"/>
      <c r="OW9" s="611"/>
      <c r="OX9" s="611"/>
      <c r="OY9" s="611"/>
      <c r="OZ9" s="611"/>
      <c r="PA9" s="611"/>
      <c r="PB9" s="611"/>
      <c r="PC9" s="611"/>
      <c r="PD9" s="611"/>
      <c r="PE9" s="611"/>
      <c r="PF9" s="611"/>
      <c r="PG9" s="611"/>
      <c r="PH9" s="611"/>
      <c r="PI9" s="611"/>
      <c r="PJ9" s="611"/>
      <c r="PK9" s="611"/>
      <c r="PL9" s="611"/>
      <c r="PM9" s="611"/>
      <c r="PN9" s="611"/>
      <c r="PO9" s="611"/>
      <c r="PP9" s="611"/>
      <c r="PQ9" s="611"/>
      <c r="PR9" s="611"/>
      <c r="PS9" s="611"/>
      <c r="PT9" s="611"/>
      <c r="PU9" s="611"/>
      <c r="PV9" s="611"/>
      <c r="PW9" s="611"/>
      <c r="PX9" s="611"/>
      <c r="PY9" s="611"/>
      <c r="PZ9" s="611"/>
      <c r="QA9" s="611"/>
      <c r="QB9" s="611"/>
      <c r="QC9" s="611"/>
      <c r="QD9" s="611"/>
      <c r="QE9" s="611"/>
      <c r="QF9" s="611"/>
      <c r="QG9" s="611"/>
      <c r="QH9" s="611"/>
      <c r="QI9" s="611"/>
      <c r="QJ9" s="611"/>
      <c r="QK9" s="611"/>
      <c r="QL9" s="611"/>
      <c r="QM9" s="611"/>
      <c r="QN9" s="611"/>
      <c r="QO9" s="611"/>
      <c r="QP9" s="611"/>
      <c r="QQ9" s="611"/>
      <c r="QR9" s="611"/>
      <c r="QS9" s="611"/>
      <c r="QT9" s="611"/>
      <c r="QU9" s="611"/>
      <c r="QV9" s="611"/>
      <c r="QW9" s="611"/>
      <c r="QX9" s="611"/>
      <c r="QY9" s="611"/>
      <c r="QZ9" s="611"/>
      <c r="RA9" s="611"/>
      <c r="RB9" s="611"/>
      <c r="RC9" s="611"/>
      <c r="RD9" s="611"/>
      <c r="RE9" s="611"/>
      <c r="RF9" s="611"/>
      <c r="RG9" s="611"/>
      <c r="RH9" s="611"/>
      <c r="RI9" s="611"/>
      <c r="RJ9" s="611"/>
      <c r="RK9" s="611"/>
      <c r="RL9" s="611"/>
      <c r="RM9" s="611"/>
      <c r="RN9" s="611"/>
      <c r="RO9" s="611"/>
      <c r="RP9" s="611"/>
      <c r="RQ9" s="611"/>
      <c r="RR9" s="611"/>
      <c r="RS9" s="611"/>
      <c r="RT9" s="611"/>
      <c r="RU9" s="611"/>
      <c r="RV9" s="611"/>
      <c r="RW9" s="611"/>
      <c r="RX9" s="611"/>
      <c r="RY9" s="611"/>
      <c r="RZ9" s="611"/>
      <c r="SA9" s="611"/>
      <c r="SB9" s="611"/>
      <c r="SC9" s="611"/>
      <c r="SD9" s="611"/>
      <c r="SE9" s="611"/>
      <c r="SF9" s="611"/>
      <c r="SG9" s="611"/>
      <c r="SH9" s="611"/>
      <c r="SI9" s="611"/>
      <c r="SJ9" s="611"/>
      <c r="SK9" s="611"/>
      <c r="SL9" s="611"/>
      <c r="SM9" s="611"/>
      <c r="SN9" s="611"/>
      <c r="SO9" s="611"/>
      <c r="SP9" s="611"/>
      <c r="SQ9" s="611"/>
      <c r="SR9" s="611"/>
      <c r="SS9" s="611"/>
      <c r="ST9" s="611"/>
      <c r="SU9" s="611"/>
      <c r="SV9" s="611"/>
      <c r="SW9" s="611"/>
      <c r="SX9" s="611"/>
      <c r="SY9" s="611"/>
      <c r="SZ9" s="611"/>
      <c r="TA9" s="611"/>
      <c r="TB9" s="611"/>
      <c r="TC9" s="611"/>
      <c r="TD9" s="611"/>
      <c r="TE9" s="611"/>
      <c r="TF9" s="611"/>
      <c r="TG9" s="611"/>
      <c r="TH9" s="611"/>
      <c r="TI9" s="611"/>
      <c r="TJ9" s="611"/>
      <c r="TK9" s="611"/>
      <c r="TL9" s="611"/>
      <c r="TM9" s="611"/>
      <c r="TN9" s="611"/>
      <c r="TO9" s="611"/>
      <c r="TP9" s="611"/>
      <c r="TQ9" s="611"/>
      <c r="TR9" s="611"/>
      <c r="TS9" s="611"/>
      <c r="TT9" s="611"/>
      <c r="TU9" s="611"/>
      <c r="TV9" s="611"/>
      <c r="TW9" s="611"/>
      <c r="TX9" s="611"/>
      <c r="TY9" s="611"/>
      <c r="TZ9" s="611"/>
      <c r="UA9" s="611"/>
      <c r="UB9" s="611"/>
      <c r="UC9" s="611"/>
      <c r="UD9" s="611"/>
      <c r="UE9" s="611"/>
      <c r="UF9" s="611"/>
      <c r="UG9" s="611"/>
      <c r="UH9" s="611"/>
      <c r="UI9" s="611"/>
      <c r="UJ9" s="611"/>
      <c r="UK9" s="611"/>
      <c r="UL9" s="611"/>
      <c r="UM9" s="611"/>
      <c r="UN9" s="611"/>
      <c r="UO9" s="611"/>
      <c r="UP9" s="611"/>
      <c r="UQ9" s="611"/>
      <c r="UR9" s="611"/>
      <c r="US9" s="611"/>
      <c r="UT9" s="611"/>
      <c r="UU9" s="611"/>
      <c r="UV9" s="611"/>
      <c r="UW9" s="611"/>
      <c r="UX9" s="611"/>
      <c r="UY9" s="611"/>
      <c r="UZ9" s="611"/>
      <c r="VA9" s="611"/>
      <c r="VB9" s="611"/>
      <c r="VC9" s="611"/>
      <c r="VD9" s="611"/>
      <c r="VE9" s="611"/>
      <c r="VF9" s="611"/>
      <c r="VG9" s="611"/>
      <c r="VH9" s="611"/>
      <c r="VI9" s="611"/>
      <c r="VJ9" s="611"/>
      <c r="VK9" s="611"/>
      <c r="VL9" s="611"/>
      <c r="VM9" s="611"/>
      <c r="VN9" s="611"/>
      <c r="VO9" s="611"/>
      <c r="VP9" s="611"/>
      <c r="VQ9" s="611"/>
      <c r="VR9" s="611"/>
      <c r="VS9" s="611"/>
      <c r="VT9" s="611"/>
      <c r="VU9" s="611"/>
      <c r="VV9" s="611"/>
      <c r="VW9" s="611"/>
      <c r="VX9" s="611"/>
      <c r="VY9" s="611"/>
      <c r="VZ9" s="611"/>
      <c r="WA9" s="611"/>
      <c r="WB9" s="611"/>
      <c r="WC9" s="611"/>
      <c r="WD9" s="611"/>
      <c r="WE9" s="611"/>
      <c r="WF9" s="611"/>
      <c r="WG9" s="611"/>
      <c r="WH9" s="611"/>
      <c r="WI9" s="611"/>
      <c r="WJ9" s="611"/>
      <c r="WK9" s="611"/>
      <c r="WL9" s="611"/>
      <c r="WM9" s="611"/>
      <c r="WN9" s="611"/>
      <c r="WO9" s="611"/>
      <c r="WP9" s="611"/>
      <c r="WQ9" s="611"/>
      <c r="WR9" s="611"/>
      <c r="WS9" s="611"/>
      <c r="WT9" s="611"/>
      <c r="WU9" s="611"/>
      <c r="WV9" s="611"/>
      <c r="WW9" s="611"/>
      <c r="WX9" s="611"/>
      <c r="WY9" s="611"/>
      <c r="WZ9" s="611"/>
      <c r="XA9" s="611"/>
      <c r="XB9" s="611"/>
      <c r="XC9" s="611"/>
      <c r="XD9" s="611"/>
      <c r="XE9" s="611"/>
      <c r="XF9" s="611"/>
      <c r="XG9" s="611"/>
      <c r="XH9" s="611"/>
      <c r="XI9" s="611"/>
      <c r="XJ9" s="611"/>
      <c r="XK9" s="611"/>
      <c r="XL9" s="611"/>
      <c r="XM9" s="611"/>
      <c r="XN9" s="611"/>
      <c r="XO9" s="611"/>
      <c r="XP9" s="611"/>
      <c r="XQ9" s="611"/>
      <c r="XR9" s="611"/>
      <c r="XS9" s="611"/>
      <c r="XT9" s="611"/>
      <c r="XU9" s="611"/>
      <c r="XV9" s="611"/>
      <c r="XW9" s="611"/>
      <c r="XX9" s="611"/>
      <c r="XY9" s="611"/>
      <c r="XZ9" s="611"/>
      <c r="YA9" s="611"/>
      <c r="YB9" s="611"/>
      <c r="YC9" s="611"/>
      <c r="YD9" s="611"/>
      <c r="YE9" s="611"/>
      <c r="YF9" s="611"/>
      <c r="YG9" s="611"/>
      <c r="YH9" s="611"/>
      <c r="YI9" s="611"/>
      <c r="YJ9" s="611"/>
      <c r="YK9" s="611"/>
      <c r="YL9" s="611"/>
      <c r="YM9" s="611"/>
      <c r="YN9" s="611"/>
      <c r="YO9" s="611"/>
      <c r="YP9" s="611"/>
      <c r="YQ9" s="611"/>
      <c r="YR9" s="611"/>
      <c r="YS9" s="611"/>
      <c r="YT9" s="611"/>
      <c r="YU9" s="611"/>
      <c r="YV9" s="611"/>
      <c r="YW9" s="611"/>
      <c r="YX9" s="611"/>
      <c r="YY9" s="611"/>
      <c r="YZ9" s="611"/>
      <c r="ZA9" s="611"/>
      <c r="ZB9" s="611"/>
      <c r="ZC9" s="611"/>
      <c r="ZD9" s="611"/>
      <c r="ZE9" s="611"/>
      <c r="ZF9" s="611"/>
      <c r="ZG9" s="611"/>
      <c r="ZH9" s="611"/>
      <c r="ZI9" s="611"/>
      <c r="ZJ9" s="611"/>
      <c r="ZK9" s="611"/>
      <c r="ZL9" s="611"/>
      <c r="ZM9" s="611"/>
      <c r="ZN9" s="611"/>
      <c r="ZO9" s="611"/>
      <c r="ZP9" s="611"/>
      <c r="ZQ9" s="611"/>
      <c r="ZR9" s="611"/>
      <c r="ZS9" s="611"/>
      <c r="ZT9" s="611"/>
      <c r="ZU9" s="611"/>
      <c r="ZV9" s="611"/>
      <c r="ZW9" s="611"/>
      <c r="ZX9" s="611"/>
      <c r="ZY9" s="611"/>
      <c r="ZZ9" s="611"/>
      <c r="AAA9" s="611"/>
      <c r="AAB9" s="611"/>
      <c r="AAC9" s="611"/>
      <c r="AAD9" s="611"/>
      <c r="AAE9" s="611"/>
      <c r="AAF9" s="611"/>
      <c r="AAG9" s="611"/>
      <c r="AAH9" s="611"/>
      <c r="AAI9" s="611"/>
      <c r="AAJ9" s="611"/>
      <c r="AAK9" s="611"/>
      <c r="AAL9" s="611"/>
      <c r="AAM9" s="611"/>
      <c r="AAN9" s="611"/>
      <c r="AAO9" s="611"/>
      <c r="AAP9" s="611"/>
      <c r="AAQ9" s="611"/>
      <c r="AAR9" s="611"/>
      <c r="AAS9" s="611"/>
      <c r="AAT9" s="611"/>
      <c r="AAU9" s="611"/>
      <c r="AAV9" s="611"/>
      <c r="AAW9" s="611"/>
      <c r="AAX9" s="611"/>
      <c r="AAY9" s="611"/>
      <c r="AAZ9" s="611"/>
      <c r="ABA9" s="611"/>
      <c r="ABB9" s="611"/>
      <c r="ABC9" s="611"/>
      <c r="ABD9" s="611"/>
      <c r="ABE9" s="611"/>
      <c r="ABF9" s="611"/>
      <c r="ABG9" s="611"/>
      <c r="ABH9" s="611"/>
      <c r="ABI9" s="611"/>
      <c r="ABJ9" s="611"/>
      <c r="ABK9" s="611"/>
      <c r="ABL9" s="611"/>
      <c r="ABM9" s="611"/>
      <c r="ABN9" s="611"/>
      <c r="ABO9" s="611"/>
      <c r="ABP9" s="611"/>
      <c r="ABQ9" s="611"/>
      <c r="ABR9" s="611"/>
      <c r="ABS9" s="611"/>
      <c r="ABT9" s="611"/>
      <c r="ABU9" s="611"/>
      <c r="ABV9" s="611"/>
      <c r="ABW9" s="611"/>
      <c r="ABX9" s="611"/>
      <c r="ABY9" s="611"/>
      <c r="ABZ9" s="611"/>
      <c r="ACA9" s="611"/>
      <c r="ACB9" s="611"/>
      <c r="ACC9" s="611"/>
      <c r="ACD9" s="611"/>
      <c r="ACE9" s="611"/>
      <c r="ACF9" s="611"/>
      <c r="ACG9" s="611"/>
      <c r="ACH9" s="611"/>
      <c r="ACI9" s="611"/>
      <c r="ACJ9" s="611"/>
      <c r="ACK9" s="611"/>
      <c r="ACL9" s="611"/>
      <c r="ACM9" s="611"/>
      <c r="ACN9" s="611"/>
      <c r="ACO9" s="611"/>
      <c r="ACP9" s="611"/>
      <c r="ACQ9" s="611"/>
      <c r="ACR9" s="611"/>
      <c r="ACS9" s="611"/>
      <c r="ACT9" s="611"/>
      <c r="ACU9" s="611"/>
      <c r="ACV9" s="611"/>
      <c r="ACW9" s="611"/>
      <c r="ACX9" s="611"/>
      <c r="ACY9" s="611"/>
      <c r="ACZ9" s="611"/>
      <c r="ADA9" s="611"/>
      <c r="ADB9" s="611"/>
      <c r="ADC9" s="611"/>
      <c r="ADD9" s="611"/>
      <c r="ADE9" s="611"/>
      <c r="ADF9" s="611"/>
      <c r="ADG9" s="611"/>
      <c r="ADH9" s="611"/>
      <c r="ADI9" s="611"/>
      <c r="ADJ9" s="611"/>
      <c r="ADK9" s="611"/>
      <c r="ADL9" s="611"/>
      <c r="ADM9" s="611"/>
      <c r="ADN9" s="611"/>
      <c r="ADO9" s="611"/>
      <c r="ADP9" s="611"/>
      <c r="ADQ9" s="611"/>
      <c r="ADR9" s="611"/>
      <c r="ADS9" s="611"/>
      <c r="ADT9" s="611"/>
      <c r="ADU9" s="611"/>
      <c r="ADV9" s="611"/>
      <c r="ADW9" s="611"/>
      <c r="ADX9" s="611"/>
      <c r="ADY9" s="611"/>
      <c r="ADZ9" s="611"/>
      <c r="AEA9" s="611"/>
      <c r="AEB9" s="611"/>
      <c r="AEC9" s="611"/>
      <c r="AED9" s="611"/>
      <c r="AEE9" s="611"/>
      <c r="AEF9" s="611"/>
      <c r="AEG9" s="611"/>
      <c r="AEH9" s="611"/>
      <c r="AEI9" s="611"/>
      <c r="AEJ9" s="611"/>
      <c r="AEK9" s="611"/>
      <c r="AEL9" s="611"/>
      <c r="AEM9" s="611"/>
      <c r="AEN9" s="611"/>
      <c r="AEO9" s="611"/>
      <c r="AEP9" s="611"/>
      <c r="AEQ9" s="611"/>
      <c r="AER9" s="611"/>
      <c r="AES9" s="611"/>
      <c r="AET9" s="611"/>
      <c r="AEU9" s="611"/>
      <c r="AEV9" s="611"/>
      <c r="AEW9" s="611"/>
      <c r="AEX9" s="611"/>
      <c r="AEY9" s="611"/>
      <c r="AEZ9" s="611"/>
      <c r="AFA9" s="611"/>
      <c r="AFB9" s="611"/>
      <c r="AFC9" s="611"/>
      <c r="AFD9" s="611"/>
      <c r="AFE9" s="611"/>
      <c r="AFF9" s="611"/>
      <c r="AFG9" s="611"/>
      <c r="AFH9" s="611"/>
      <c r="AFI9" s="611"/>
      <c r="AFJ9" s="611"/>
      <c r="AFK9" s="611"/>
      <c r="AFL9" s="611"/>
      <c r="AFM9" s="611"/>
      <c r="AFN9" s="611"/>
      <c r="AFO9" s="611"/>
      <c r="AFP9" s="611"/>
      <c r="AFQ9" s="611"/>
      <c r="AFR9" s="611"/>
      <c r="AFS9" s="611"/>
      <c r="AFT9" s="611"/>
      <c r="AFU9" s="611"/>
      <c r="AFV9" s="611"/>
      <c r="AFW9" s="611"/>
      <c r="AFX9" s="611"/>
      <c r="AFY9" s="611"/>
      <c r="AFZ9" s="611"/>
      <c r="AGA9" s="611"/>
      <c r="AGB9" s="611"/>
      <c r="AGC9" s="611"/>
      <c r="AGD9" s="611"/>
      <c r="AGE9" s="611"/>
      <c r="AGF9" s="611"/>
      <c r="AGG9" s="611"/>
      <c r="AGH9" s="611"/>
      <c r="AGI9" s="611"/>
      <c r="AGJ9" s="611"/>
      <c r="AGK9" s="611"/>
      <c r="AGL9" s="611"/>
      <c r="AGM9" s="611"/>
      <c r="AGN9" s="611"/>
      <c r="AGO9" s="611"/>
      <c r="AGP9" s="611"/>
      <c r="AGQ9" s="611"/>
      <c r="AGR9" s="611"/>
      <c r="AGS9" s="611"/>
      <c r="AGT9" s="611"/>
      <c r="AGU9" s="611"/>
      <c r="AGV9" s="611"/>
      <c r="AGW9" s="611"/>
      <c r="AGX9" s="611"/>
      <c r="AGY9" s="611"/>
      <c r="AGZ9" s="611"/>
      <c r="AHA9" s="611"/>
      <c r="AHB9" s="611"/>
      <c r="AHC9" s="611"/>
      <c r="AHD9" s="611"/>
      <c r="AHE9" s="611"/>
      <c r="AHF9" s="611"/>
      <c r="AHG9" s="611"/>
      <c r="AHH9" s="611"/>
      <c r="AHI9" s="611"/>
      <c r="AHJ9" s="611"/>
      <c r="AHK9" s="611"/>
      <c r="AHL9" s="611"/>
      <c r="AHM9" s="611"/>
      <c r="AHN9" s="611"/>
      <c r="AHO9" s="611"/>
      <c r="AHP9" s="611"/>
      <c r="AHQ9" s="611"/>
      <c r="AHR9" s="611"/>
      <c r="AHS9" s="611"/>
      <c r="AHT9" s="611"/>
      <c r="AHU9" s="611"/>
      <c r="AHV9" s="611"/>
      <c r="AHW9" s="611"/>
      <c r="AHX9" s="611"/>
      <c r="AHY9" s="611"/>
      <c r="AHZ9" s="611"/>
      <c r="AIA9" s="611"/>
      <c r="AIB9" s="611"/>
      <c r="AIC9" s="611"/>
      <c r="AID9" s="611"/>
      <c r="AIE9" s="611"/>
      <c r="AIF9" s="611"/>
      <c r="AIG9" s="611"/>
      <c r="AIH9" s="611"/>
      <c r="AII9" s="611"/>
      <c r="AIJ9" s="611"/>
      <c r="AIK9" s="611"/>
      <c r="AIL9" s="611"/>
      <c r="AIM9" s="611"/>
      <c r="AIN9" s="611"/>
      <c r="AIO9" s="611"/>
      <c r="AIP9" s="611"/>
      <c r="AIQ9" s="611"/>
      <c r="AIR9" s="611"/>
      <c r="AIS9" s="611"/>
      <c r="AIT9" s="611"/>
      <c r="AIU9" s="611"/>
      <c r="AIV9" s="611"/>
      <c r="AIW9" s="611"/>
      <c r="AIX9" s="611"/>
      <c r="AIY9" s="611"/>
      <c r="AIZ9" s="611"/>
      <c r="AJA9" s="611"/>
      <c r="AJB9" s="611"/>
      <c r="AJC9" s="611"/>
      <c r="AJD9" s="611"/>
      <c r="AJE9" s="611"/>
      <c r="AJF9" s="611"/>
      <c r="AJG9" s="611"/>
      <c r="AJH9" s="611"/>
      <c r="AJI9" s="611"/>
      <c r="AJJ9" s="611"/>
      <c r="AJK9" s="611"/>
      <c r="AJL9" s="611"/>
      <c r="AJM9" s="611"/>
      <c r="AJN9" s="611"/>
      <c r="AJO9" s="611"/>
      <c r="AJP9" s="611"/>
      <c r="AJQ9" s="611"/>
      <c r="AJR9" s="611"/>
      <c r="AJS9" s="611"/>
      <c r="AJT9" s="611"/>
      <c r="AJU9" s="611"/>
      <c r="AJV9" s="611"/>
      <c r="AJW9" s="611"/>
      <c r="AJX9" s="611"/>
      <c r="AJY9" s="611"/>
      <c r="AJZ9" s="611"/>
      <c r="AKA9" s="611"/>
      <c r="AKB9" s="611"/>
      <c r="AKC9" s="611"/>
      <c r="AKD9" s="611"/>
      <c r="AKE9" s="611"/>
      <c r="AKF9" s="611"/>
      <c r="AKG9" s="611"/>
      <c r="AKH9" s="611"/>
      <c r="AKI9" s="611"/>
      <c r="AKJ9" s="611"/>
      <c r="AKK9" s="611"/>
      <c r="AKL9" s="611"/>
      <c r="AKM9" s="611"/>
      <c r="AKN9" s="611"/>
      <c r="AKO9" s="611"/>
      <c r="AKP9" s="611"/>
      <c r="AKQ9" s="611"/>
      <c r="AKR9" s="611"/>
      <c r="AKS9" s="611"/>
      <c r="AKT9" s="611"/>
      <c r="AKU9" s="611"/>
      <c r="AKV9" s="611"/>
      <c r="AKW9" s="611"/>
      <c r="AKX9" s="611"/>
      <c r="AKY9" s="611"/>
      <c r="AKZ9" s="611"/>
      <c r="ALA9" s="611"/>
      <c r="ALB9" s="611"/>
      <c r="ALC9" s="611"/>
      <c r="ALD9" s="611"/>
      <c r="ALE9" s="611"/>
      <c r="ALF9" s="611"/>
      <c r="ALG9" s="611"/>
      <c r="ALH9" s="611"/>
      <c r="ALI9" s="611"/>
      <c r="ALJ9" s="611"/>
      <c r="ALK9" s="611"/>
      <c r="ALL9" s="611"/>
      <c r="ALM9" s="611"/>
      <c r="ALN9" s="611"/>
      <c r="ALO9" s="611"/>
      <c r="ALP9" s="611"/>
      <c r="ALQ9" s="611"/>
      <c r="ALR9" s="611"/>
      <c r="ALS9" s="611"/>
      <c r="ALT9" s="611"/>
      <c r="ALU9" s="611"/>
      <c r="ALV9" s="611"/>
      <c r="ALW9" s="611"/>
      <c r="ALX9" s="611"/>
      <c r="ALY9" s="611"/>
      <c r="ALZ9" s="611"/>
      <c r="AMA9" s="611"/>
      <c r="AMB9" s="611"/>
      <c r="AMC9" s="611"/>
      <c r="AMD9" s="611"/>
      <c r="AME9" s="611"/>
      <c r="AMF9" s="611"/>
      <c r="AMG9" s="611"/>
      <c r="AMH9" s="611"/>
      <c r="AMI9" s="611"/>
      <c r="AMJ9" s="611"/>
      <c r="AMK9" s="611"/>
      <c r="AML9" s="611"/>
      <c r="AMM9" s="611"/>
      <c r="AMN9" s="611"/>
      <c r="AMO9" s="611"/>
      <c r="AMP9" s="611"/>
      <c r="AMQ9" s="611"/>
      <c r="AMR9" s="611"/>
      <c r="AMS9" s="611"/>
      <c r="AMT9" s="611"/>
      <c r="AMU9" s="611"/>
      <c r="AMV9" s="611"/>
      <c r="AMW9" s="611"/>
      <c r="AMX9" s="611"/>
      <c r="AMY9" s="611"/>
      <c r="AMZ9" s="611"/>
      <c r="ANA9" s="611"/>
      <c r="ANB9" s="611"/>
      <c r="ANC9" s="611"/>
      <c r="AND9" s="611"/>
      <c r="ANE9" s="611"/>
      <c r="ANF9" s="611"/>
      <c r="ANG9" s="611"/>
      <c r="ANH9" s="611"/>
      <c r="ANI9" s="611"/>
      <c r="ANJ9" s="611"/>
      <c r="ANK9" s="611"/>
      <c r="ANL9" s="611"/>
      <c r="ANM9" s="611"/>
      <c r="ANN9" s="611"/>
      <c r="ANO9" s="611"/>
      <c r="ANP9" s="611"/>
      <c r="ANQ9" s="611"/>
      <c r="ANR9" s="611"/>
      <c r="ANS9" s="611"/>
      <c r="ANT9" s="611"/>
      <c r="ANU9" s="611"/>
      <c r="ANV9" s="611"/>
      <c r="ANW9" s="611"/>
      <c r="ANX9" s="611"/>
      <c r="ANY9" s="611"/>
      <c r="ANZ9" s="611"/>
      <c r="AOA9" s="611"/>
      <c r="AOB9" s="611"/>
      <c r="AOC9" s="611"/>
      <c r="AOD9" s="611"/>
      <c r="AOE9" s="611"/>
      <c r="AOF9" s="611"/>
      <c r="AOG9" s="611"/>
      <c r="AOH9" s="611"/>
      <c r="AOI9" s="611"/>
      <c r="AOJ9" s="611"/>
      <c r="AOK9" s="611"/>
      <c r="AOL9" s="611"/>
      <c r="AOM9" s="611"/>
      <c r="AON9" s="611"/>
      <c r="AOO9" s="611"/>
      <c r="AOP9" s="611"/>
      <c r="AOQ9" s="611"/>
      <c r="AOR9" s="611"/>
      <c r="AOS9" s="611"/>
      <c r="AOT9" s="611"/>
      <c r="AOU9" s="611"/>
      <c r="AOV9" s="611"/>
      <c r="AOW9" s="611"/>
      <c r="AOX9" s="611"/>
      <c r="AOY9" s="611"/>
      <c r="AOZ9" s="611"/>
      <c r="APA9" s="611"/>
      <c r="APB9" s="611"/>
      <c r="APC9" s="611"/>
      <c r="APD9" s="611"/>
      <c r="APE9" s="611"/>
      <c r="APF9" s="611"/>
      <c r="APG9" s="611"/>
      <c r="APH9" s="611"/>
      <c r="API9" s="611"/>
      <c r="APJ9" s="611"/>
      <c r="APK9" s="611"/>
      <c r="APL9" s="611"/>
      <c r="APM9" s="611"/>
      <c r="APN9" s="611"/>
      <c r="APO9" s="611"/>
      <c r="APP9" s="611"/>
      <c r="APQ9" s="611"/>
      <c r="APR9" s="611"/>
      <c r="APS9" s="611"/>
      <c r="APT9" s="611"/>
      <c r="APU9" s="611"/>
      <c r="APV9" s="611"/>
      <c r="APW9" s="611"/>
      <c r="APX9" s="611"/>
      <c r="APY9" s="611"/>
      <c r="APZ9" s="611"/>
      <c r="AQA9" s="611"/>
      <c r="AQB9" s="611"/>
      <c r="AQC9" s="611"/>
      <c r="AQD9" s="611"/>
      <c r="AQE9" s="611"/>
      <c r="AQF9" s="611"/>
      <c r="AQG9" s="611"/>
      <c r="AQH9" s="611"/>
      <c r="AQI9" s="611"/>
      <c r="AQJ9" s="611"/>
      <c r="AQK9" s="611"/>
      <c r="AQL9" s="611"/>
      <c r="AQM9" s="611"/>
      <c r="AQN9" s="611"/>
      <c r="AQO9" s="611"/>
      <c r="AQP9" s="611"/>
      <c r="AQQ9" s="611"/>
      <c r="AQR9" s="611"/>
      <c r="AQS9" s="611"/>
      <c r="AQT9" s="611"/>
      <c r="AQU9" s="611"/>
      <c r="AQV9" s="611"/>
      <c r="AQW9" s="611"/>
      <c r="AQX9" s="611"/>
      <c r="AQY9" s="611"/>
      <c r="AQZ9" s="611"/>
      <c r="ARA9" s="611"/>
      <c r="ARB9" s="611"/>
      <c r="ARC9" s="611"/>
      <c r="ARD9" s="611"/>
      <c r="ARE9" s="611"/>
      <c r="ARF9" s="611"/>
      <c r="ARG9" s="611"/>
      <c r="ARH9" s="611"/>
      <c r="ARI9" s="611"/>
      <c r="ARJ9" s="611"/>
      <c r="ARK9" s="611"/>
      <c r="ARL9" s="611"/>
      <c r="ARM9" s="611"/>
      <c r="ARN9" s="611"/>
      <c r="ARO9" s="611"/>
      <c r="ARP9" s="611"/>
      <c r="ARQ9" s="611"/>
      <c r="ARR9" s="611"/>
      <c r="ARS9" s="611"/>
      <c r="ART9" s="611"/>
      <c r="ARU9" s="611"/>
      <c r="ARV9" s="611"/>
      <c r="ARW9" s="611"/>
      <c r="ARX9" s="611"/>
      <c r="ARY9" s="611"/>
      <c r="ARZ9" s="611"/>
      <c r="ASA9" s="611"/>
      <c r="ASB9" s="611"/>
      <c r="ASC9" s="611"/>
      <c r="ASD9" s="611"/>
      <c r="ASE9" s="611"/>
      <c r="ASF9" s="611"/>
      <c r="ASG9" s="611"/>
      <c r="ASH9" s="611"/>
      <c r="ASI9" s="611"/>
      <c r="ASJ9" s="611"/>
      <c r="ASK9" s="611"/>
      <c r="ASL9" s="611"/>
      <c r="ASM9" s="611"/>
      <c r="ASN9" s="611"/>
      <c r="ASO9" s="611"/>
      <c r="ASP9" s="611"/>
      <c r="ASQ9" s="611"/>
      <c r="ASR9" s="611"/>
      <c r="ASS9" s="611"/>
      <c r="AST9" s="611"/>
      <c r="ASU9" s="611"/>
      <c r="ASV9" s="611"/>
      <c r="ASW9" s="611"/>
      <c r="ASX9" s="611"/>
      <c r="ASY9" s="611"/>
      <c r="ASZ9" s="611"/>
      <c r="ATA9" s="611"/>
      <c r="ATB9" s="611"/>
      <c r="ATC9" s="611"/>
      <c r="ATD9" s="611"/>
      <c r="ATE9" s="611"/>
      <c r="ATF9" s="611"/>
      <c r="ATG9" s="611"/>
      <c r="ATH9" s="611"/>
      <c r="ATI9" s="611"/>
      <c r="ATJ9" s="611"/>
      <c r="ATK9" s="611"/>
      <c r="ATL9" s="611"/>
      <c r="ATM9" s="611"/>
      <c r="ATN9" s="611"/>
      <c r="ATO9" s="611"/>
      <c r="ATP9" s="611"/>
      <c r="ATQ9" s="611"/>
      <c r="ATR9" s="611"/>
      <c r="ATS9" s="611"/>
      <c r="ATT9" s="611"/>
      <c r="ATU9" s="611"/>
      <c r="ATV9" s="611"/>
      <c r="ATW9" s="611"/>
      <c r="ATX9" s="611"/>
      <c r="ATY9" s="611"/>
      <c r="ATZ9" s="611"/>
      <c r="AUA9" s="611"/>
      <c r="AUB9" s="611"/>
      <c r="AUC9" s="611"/>
      <c r="AUD9" s="611"/>
      <c r="AUE9" s="611"/>
      <c r="AUF9" s="611"/>
      <c r="AUG9" s="611"/>
      <c r="AUH9" s="611"/>
      <c r="AUI9" s="611"/>
      <c r="AUJ9" s="611"/>
      <c r="AUK9" s="611"/>
      <c r="AUL9" s="611"/>
      <c r="AUM9" s="611"/>
      <c r="AUN9" s="611"/>
      <c r="AUO9" s="611"/>
      <c r="AUP9" s="611"/>
      <c r="AUQ9" s="611"/>
      <c r="AUR9" s="611"/>
      <c r="AUS9" s="611"/>
      <c r="AUT9" s="611"/>
      <c r="AUU9" s="611"/>
      <c r="AUV9" s="611"/>
      <c r="AUW9" s="611"/>
      <c r="AUX9" s="611"/>
      <c r="AUY9" s="611"/>
      <c r="AUZ9" s="611"/>
      <c r="AVA9" s="611"/>
      <c r="AVB9" s="611"/>
      <c r="AVC9" s="611"/>
      <c r="AVD9" s="611"/>
      <c r="AVE9" s="611"/>
      <c r="AVF9" s="611"/>
      <c r="AVG9" s="611"/>
      <c r="AVH9" s="611"/>
      <c r="AVI9" s="611"/>
      <c r="AVJ9" s="611"/>
      <c r="AVK9" s="611"/>
      <c r="AVL9" s="611"/>
      <c r="AVM9" s="611"/>
      <c r="AVN9" s="611"/>
      <c r="AVO9" s="611"/>
      <c r="AVP9" s="611"/>
      <c r="AVQ9" s="611"/>
      <c r="AVR9" s="611"/>
      <c r="AVS9" s="611"/>
      <c r="AVT9" s="611"/>
      <c r="AVU9" s="611"/>
      <c r="AVV9" s="611"/>
      <c r="AVW9" s="611"/>
      <c r="AVX9" s="611"/>
      <c r="AVY9" s="611"/>
      <c r="AVZ9" s="611"/>
      <c r="AWA9" s="611"/>
      <c r="AWB9" s="611"/>
      <c r="AWC9" s="611"/>
      <c r="AWD9" s="611"/>
      <c r="AWE9" s="611"/>
      <c r="AWF9" s="611"/>
      <c r="AWG9" s="611"/>
      <c r="AWH9" s="611"/>
      <c r="AWI9" s="611"/>
      <c r="AWJ9" s="611"/>
      <c r="AWK9" s="611"/>
      <c r="AWL9" s="611"/>
      <c r="AWM9" s="611"/>
      <c r="AWN9" s="611"/>
      <c r="AWO9" s="611"/>
      <c r="AWP9" s="611"/>
      <c r="AWQ9" s="611"/>
      <c r="AWR9" s="611"/>
      <c r="AWS9" s="611"/>
      <c r="AWT9" s="611"/>
      <c r="AWU9" s="611"/>
      <c r="AWV9" s="611"/>
      <c r="AWW9" s="611"/>
      <c r="AWX9" s="611"/>
      <c r="AWY9" s="611"/>
      <c r="AWZ9" s="611"/>
      <c r="AXA9" s="611"/>
      <c r="AXB9" s="611"/>
      <c r="AXC9" s="611"/>
      <c r="AXD9" s="611"/>
      <c r="AXE9" s="611"/>
      <c r="AXF9" s="611"/>
      <c r="AXG9" s="611"/>
      <c r="AXH9" s="611"/>
      <c r="AXI9" s="611"/>
      <c r="AXJ9" s="611"/>
      <c r="AXK9" s="611"/>
      <c r="AXL9" s="611"/>
      <c r="AXM9" s="611"/>
      <c r="AXN9" s="611"/>
      <c r="AXO9" s="611"/>
      <c r="AXP9" s="611"/>
      <c r="AXQ9" s="611"/>
      <c r="AXR9" s="611"/>
      <c r="AXS9" s="611"/>
      <c r="AXT9" s="611"/>
      <c r="AXU9" s="611"/>
      <c r="AXV9" s="611"/>
      <c r="AXW9" s="611"/>
      <c r="AXX9" s="611"/>
      <c r="AXY9" s="611"/>
      <c r="AXZ9" s="611"/>
      <c r="AYA9" s="611"/>
      <c r="AYB9" s="611"/>
      <c r="AYC9" s="611"/>
      <c r="AYD9" s="611"/>
      <c r="AYE9" s="611"/>
      <c r="AYF9" s="611"/>
      <c r="AYG9" s="611"/>
      <c r="AYH9" s="611"/>
      <c r="AYI9" s="611"/>
      <c r="AYJ9" s="611"/>
      <c r="AYK9" s="611"/>
      <c r="AYL9" s="611"/>
      <c r="AYM9" s="611"/>
      <c r="AYN9" s="611"/>
      <c r="AYO9" s="611"/>
      <c r="AYP9" s="611"/>
      <c r="AYQ9" s="611"/>
      <c r="AYR9" s="611"/>
      <c r="AYS9" s="611"/>
      <c r="AYT9" s="611"/>
      <c r="AYU9" s="611"/>
      <c r="AYV9" s="611"/>
      <c r="AYW9" s="611"/>
      <c r="AYX9" s="611"/>
      <c r="AYY9" s="611"/>
      <c r="AYZ9" s="611"/>
      <c r="AZA9" s="611"/>
      <c r="AZB9" s="611"/>
      <c r="AZC9" s="611"/>
      <c r="AZD9" s="611"/>
      <c r="AZE9" s="611"/>
      <c r="AZF9" s="611"/>
      <c r="AZG9" s="611"/>
      <c r="AZH9" s="611"/>
      <c r="AZI9" s="611"/>
      <c r="AZJ9" s="611"/>
      <c r="AZK9" s="611"/>
      <c r="AZL9" s="611"/>
      <c r="AZM9" s="611"/>
      <c r="AZN9" s="611"/>
      <c r="AZO9" s="611"/>
      <c r="AZP9" s="611"/>
      <c r="AZQ9" s="611"/>
      <c r="AZR9" s="611"/>
      <c r="AZS9" s="611"/>
      <c r="AZT9" s="611"/>
      <c r="AZU9" s="611"/>
      <c r="AZV9" s="611"/>
      <c r="AZW9" s="611"/>
      <c r="AZX9" s="611"/>
      <c r="AZY9" s="611"/>
      <c r="AZZ9" s="611"/>
      <c r="BAA9" s="611"/>
      <c r="BAB9" s="611"/>
      <c r="BAC9" s="611"/>
      <c r="BAD9" s="611"/>
      <c r="BAE9" s="611"/>
      <c r="BAF9" s="611"/>
      <c r="BAG9" s="611"/>
      <c r="BAH9" s="611"/>
      <c r="BAI9" s="611"/>
      <c r="BAJ9" s="611"/>
      <c r="BAK9" s="611"/>
      <c r="BAL9" s="611"/>
      <c r="BAM9" s="611"/>
      <c r="BAN9" s="611"/>
      <c r="BAO9" s="611"/>
      <c r="BAP9" s="611"/>
      <c r="BAQ9" s="611"/>
      <c r="BAR9" s="611"/>
      <c r="BAS9" s="611"/>
      <c r="BAT9" s="611"/>
      <c r="BAU9" s="611"/>
      <c r="BAV9" s="611"/>
      <c r="BAW9" s="611"/>
      <c r="BAX9" s="611"/>
      <c r="BAY9" s="611"/>
      <c r="BAZ9" s="611"/>
      <c r="BBA9" s="611"/>
      <c r="BBB9" s="611"/>
      <c r="BBC9" s="611"/>
      <c r="BBD9" s="611"/>
      <c r="BBE9" s="611"/>
      <c r="BBF9" s="611"/>
      <c r="BBG9" s="611"/>
      <c r="BBH9" s="611"/>
      <c r="BBI9" s="611"/>
      <c r="BBJ9" s="611"/>
      <c r="BBK9" s="611"/>
      <c r="BBL9" s="611"/>
      <c r="BBM9" s="611"/>
      <c r="BBN9" s="611"/>
      <c r="BBO9" s="611"/>
      <c r="BBP9" s="611"/>
      <c r="BBQ9" s="611"/>
      <c r="BBR9" s="611"/>
      <c r="BBS9" s="611"/>
      <c r="BBT9" s="611"/>
      <c r="BBU9" s="611"/>
      <c r="BBV9" s="611"/>
      <c r="BBW9" s="611"/>
      <c r="BBX9" s="611"/>
      <c r="BBY9" s="611"/>
      <c r="BBZ9" s="611"/>
      <c r="BCA9" s="611"/>
      <c r="BCB9" s="611"/>
      <c r="BCC9" s="611"/>
      <c r="BCD9" s="611"/>
      <c r="BCE9" s="611"/>
      <c r="BCF9" s="611"/>
      <c r="BCG9" s="611"/>
      <c r="BCH9" s="611"/>
      <c r="BCI9" s="611"/>
      <c r="BCJ9" s="611"/>
      <c r="BCK9" s="611"/>
      <c r="BCL9" s="611"/>
      <c r="BCM9" s="611"/>
      <c r="BCN9" s="611"/>
      <c r="BCO9" s="611"/>
      <c r="BCP9" s="611"/>
      <c r="BCQ9" s="611"/>
      <c r="BCR9" s="611"/>
      <c r="BCS9" s="611"/>
      <c r="BCT9" s="611"/>
      <c r="BCU9" s="611"/>
      <c r="BCV9" s="611"/>
      <c r="BCW9" s="611"/>
      <c r="BCX9" s="611"/>
      <c r="BCY9" s="611"/>
      <c r="BCZ9" s="611"/>
      <c r="BDA9" s="611"/>
      <c r="BDB9" s="611"/>
      <c r="BDC9" s="611"/>
      <c r="BDD9" s="611"/>
      <c r="BDE9" s="611"/>
      <c r="BDF9" s="611"/>
      <c r="BDG9" s="611"/>
      <c r="BDH9" s="611"/>
      <c r="BDI9" s="611"/>
      <c r="BDJ9" s="611"/>
      <c r="BDK9" s="611"/>
      <c r="BDL9" s="611"/>
      <c r="BDM9" s="611"/>
      <c r="BDN9" s="611"/>
      <c r="BDO9" s="611"/>
      <c r="BDP9" s="611"/>
      <c r="BDQ9" s="611"/>
      <c r="BDR9" s="611"/>
      <c r="BDS9" s="611"/>
      <c r="BDT9" s="611"/>
      <c r="BDU9" s="611"/>
      <c r="BDV9" s="611"/>
      <c r="BDW9" s="611"/>
      <c r="BDX9" s="611"/>
      <c r="BDY9" s="611"/>
      <c r="BDZ9" s="611"/>
      <c r="BEA9" s="611"/>
      <c r="BEB9" s="611"/>
      <c r="BEC9" s="611"/>
      <c r="BED9" s="611"/>
      <c r="BEE9" s="611"/>
      <c r="BEF9" s="611"/>
      <c r="BEG9" s="611"/>
      <c r="BEH9" s="611"/>
      <c r="BEI9" s="611"/>
      <c r="BEJ9" s="611"/>
      <c r="BEK9" s="611"/>
      <c r="BEL9" s="611"/>
      <c r="BEM9" s="611"/>
      <c r="BEN9" s="611"/>
      <c r="BEO9" s="611"/>
      <c r="BEP9" s="611"/>
      <c r="BEQ9" s="611"/>
      <c r="BER9" s="611"/>
      <c r="BES9" s="611"/>
      <c r="BET9" s="611"/>
      <c r="BEU9" s="611"/>
      <c r="BEV9" s="611"/>
      <c r="BEW9" s="611"/>
      <c r="BEX9" s="611"/>
      <c r="BEY9" s="611"/>
      <c r="BEZ9" s="611"/>
      <c r="BFA9" s="611"/>
      <c r="BFB9" s="611"/>
      <c r="BFC9" s="611"/>
      <c r="BFD9" s="611"/>
      <c r="BFE9" s="611"/>
      <c r="BFF9" s="611"/>
      <c r="BFG9" s="611"/>
      <c r="BFH9" s="611"/>
      <c r="BFI9" s="611"/>
      <c r="BFJ9" s="611"/>
      <c r="BFK9" s="611"/>
      <c r="BFL9" s="611"/>
      <c r="BFM9" s="611"/>
      <c r="BFN9" s="611"/>
      <c r="BFO9" s="611"/>
      <c r="BFP9" s="611"/>
      <c r="BFQ9" s="611"/>
      <c r="BFR9" s="611"/>
      <c r="BFS9" s="611"/>
      <c r="BFT9" s="611"/>
      <c r="BFU9" s="611"/>
      <c r="BFV9" s="611"/>
      <c r="BFW9" s="611"/>
      <c r="BFX9" s="611"/>
      <c r="BFY9" s="611"/>
      <c r="BFZ9" s="611"/>
      <c r="BGA9" s="611"/>
      <c r="BGB9" s="611"/>
      <c r="BGC9" s="611"/>
      <c r="BGD9" s="611"/>
      <c r="BGE9" s="611"/>
      <c r="BGF9" s="611"/>
      <c r="BGG9" s="611"/>
      <c r="BGH9" s="611"/>
      <c r="BGI9" s="611"/>
      <c r="BGJ9" s="611"/>
      <c r="BGK9" s="611"/>
      <c r="BGL9" s="611"/>
      <c r="BGM9" s="611"/>
      <c r="BGN9" s="611"/>
      <c r="BGO9" s="611"/>
      <c r="BGP9" s="611"/>
      <c r="BGQ9" s="611"/>
      <c r="BGR9" s="611"/>
      <c r="BGS9" s="611"/>
      <c r="BGT9" s="611"/>
      <c r="BGU9" s="611"/>
      <c r="BGV9" s="611"/>
      <c r="BGW9" s="611"/>
      <c r="BGX9" s="611"/>
      <c r="BGY9" s="611"/>
      <c r="BGZ9" s="611"/>
      <c r="BHA9" s="611"/>
      <c r="BHB9" s="611"/>
      <c r="BHC9" s="611"/>
      <c r="BHD9" s="611"/>
      <c r="BHE9" s="611"/>
      <c r="BHF9" s="611"/>
      <c r="BHG9" s="611"/>
      <c r="BHH9" s="611"/>
      <c r="BHI9" s="611"/>
      <c r="BHJ9" s="611"/>
      <c r="BHK9" s="611"/>
      <c r="BHL9" s="611"/>
      <c r="BHM9" s="611"/>
      <c r="BHN9" s="611"/>
      <c r="BHO9" s="611"/>
      <c r="BHP9" s="611"/>
      <c r="BHQ9" s="611"/>
      <c r="BHR9" s="611"/>
      <c r="BHS9" s="611"/>
      <c r="BHT9" s="611"/>
      <c r="BHU9" s="611"/>
      <c r="BHV9" s="611"/>
      <c r="BHW9" s="611"/>
      <c r="BHX9" s="611"/>
      <c r="BHY9" s="611"/>
      <c r="BHZ9" s="611"/>
      <c r="BIA9" s="611"/>
      <c r="BIB9" s="611"/>
      <c r="BIC9" s="611"/>
      <c r="BID9" s="611"/>
      <c r="BIE9" s="611"/>
      <c r="BIF9" s="611"/>
      <c r="BIG9" s="611"/>
      <c r="BIH9" s="611"/>
      <c r="BII9" s="611"/>
      <c r="BIJ9" s="611"/>
      <c r="BIK9" s="611"/>
      <c r="BIL9" s="611"/>
      <c r="BIM9" s="611"/>
      <c r="BIN9" s="611"/>
      <c r="BIO9" s="611"/>
      <c r="BIP9" s="611"/>
      <c r="BIQ9" s="611"/>
      <c r="BIR9" s="611"/>
      <c r="BIS9" s="611"/>
      <c r="BIT9" s="611"/>
      <c r="BIU9" s="611"/>
      <c r="BIV9" s="611"/>
      <c r="BIW9" s="611"/>
      <c r="BIX9" s="611"/>
      <c r="BIY9" s="611"/>
      <c r="BIZ9" s="611"/>
      <c r="BJA9" s="611"/>
      <c r="BJB9" s="611"/>
      <c r="BJC9" s="611"/>
      <c r="BJD9" s="611"/>
      <c r="BJE9" s="611"/>
      <c r="BJF9" s="611"/>
      <c r="BJG9" s="611"/>
      <c r="BJH9" s="611"/>
      <c r="BJI9" s="611"/>
      <c r="BJJ9" s="611"/>
      <c r="BJK9" s="611"/>
      <c r="BJL9" s="611"/>
      <c r="BJM9" s="611"/>
      <c r="BJN9" s="611"/>
      <c r="BJO9" s="611"/>
      <c r="BJP9" s="611"/>
      <c r="BJQ9" s="611"/>
      <c r="BJR9" s="611"/>
      <c r="BJS9" s="611"/>
      <c r="BJT9" s="611"/>
      <c r="BJU9" s="611"/>
      <c r="BJV9" s="611"/>
      <c r="BJW9" s="611"/>
      <c r="BJX9" s="611"/>
      <c r="BJY9" s="611"/>
      <c r="BJZ9" s="611"/>
      <c r="BKA9" s="611"/>
      <c r="BKB9" s="611"/>
      <c r="BKC9" s="611"/>
      <c r="BKD9" s="611"/>
      <c r="BKE9" s="611"/>
      <c r="BKF9" s="611"/>
      <c r="BKG9" s="611"/>
      <c r="BKH9" s="611"/>
      <c r="BKI9" s="611"/>
      <c r="BKJ9" s="611"/>
      <c r="BKK9" s="611"/>
      <c r="BKL9" s="611"/>
      <c r="BKM9" s="611"/>
      <c r="BKN9" s="611"/>
      <c r="BKO9" s="611"/>
      <c r="BKP9" s="611"/>
      <c r="BKQ9" s="611"/>
      <c r="BKR9" s="611"/>
      <c r="BKS9" s="611"/>
      <c r="BKT9" s="611"/>
      <c r="BKU9" s="611"/>
      <c r="BKV9" s="611"/>
      <c r="BKW9" s="611"/>
      <c r="BKX9" s="611"/>
      <c r="BKY9" s="611"/>
      <c r="BKZ9" s="611"/>
      <c r="BLA9" s="611"/>
      <c r="BLB9" s="611"/>
      <c r="BLC9" s="611"/>
      <c r="BLD9" s="611"/>
      <c r="BLE9" s="611"/>
      <c r="BLF9" s="611"/>
      <c r="BLG9" s="611"/>
      <c r="BLH9" s="611"/>
      <c r="BLI9" s="611"/>
      <c r="BLJ9" s="611"/>
      <c r="BLK9" s="611"/>
      <c r="BLL9" s="611"/>
      <c r="BLM9" s="611"/>
      <c r="BLN9" s="611"/>
      <c r="BLO9" s="611"/>
      <c r="BLP9" s="611"/>
      <c r="BLQ9" s="611"/>
      <c r="BLR9" s="611"/>
      <c r="BLS9" s="611"/>
      <c r="BLT9" s="611"/>
      <c r="BLU9" s="611"/>
      <c r="BLV9" s="611"/>
      <c r="BLW9" s="611"/>
      <c r="BLX9" s="611"/>
      <c r="BLY9" s="611"/>
      <c r="BLZ9" s="611"/>
      <c r="BMA9" s="611"/>
      <c r="BMB9" s="611"/>
      <c r="BMC9" s="611"/>
      <c r="BMD9" s="611"/>
      <c r="BME9" s="611"/>
      <c r="BMF9" s="611"/>
      <c r="BMG9" s="611"/>
      <c r="BMH9" s="611"/>
      <c r="BMI9" s="611"/>
      <c r="BMJ9" s="611"/>
      <c r="BMK9" s="611"/>
      <c r="BML9" s="611"/>
      <c r="BMM9" s="611"/>
      <c r="BMN9" s="611"/>
      <c r="BMO9" s="611"/>
      <c r="BMP9" s="611"/>
      <c r="BMQ9" s="611"/>
      <c r="BMR9" s="611"/>
      <c r="BMS9" s="611"/>
      <c r="BMT9" s="611"/>
      <c r="BMU9" s="611"/>
      <c r="BMV9" s="611"/>
      <c r="BMW9" s="611"/>
      <c r="BMX9" s="611"/>
      <c r="BMY9" s="611"/>
      <c r="BMZ9" s="611"/>
      <c r="BNA9" s="611"/>
      <c r="BNB9" s="611"/>
      <c r="BNC9" s="611"/>
      <c r="BND9" s="611"/>
      <c r="BNE9" s="611"/>
      <c r="BNF9" s="611"/>
      <c r="BNG9" s="611"/>
      <c r="BNH9" s="611"/>
      <c r="BNI9" s="611"/>
      <c r="BNJ9" s="611"/>
      <c r="BNK9" s="611"/>
      <c r="BNL9" s="611"/>
      <c r="BNM9" s="611"/>
      <c r="BNN9" s="611"/>
      <c r="BNO9" s="611"/>
      <c r="BNP9" s="611"/>
      <c r="BNQ9" s="611"/>
      <c r="BNR9" s="611"/>
      <c r="BNS9" s="611"/>
      <c r="BNT9" s="611"/>
      <c r="BNU9" s="611"/>
      <c r="BNV9" s="611"/>
      <c r="BNW9" s="611"/>
      <c r="BNX9" s="611"/>
      <c r="BNY9" s="611"/>
      <c r="BNZ9" s="611"/>
      <c r="BOA9" s="611"/>
      <c r="BOB9" s="611"/>
      <c r="BOC9" s="611"/>
      <c r="BOD9" s="611"/>
      <c r="BOE9" s="611"/>
      <c r="BOF9" s="611"/>
      <c r="BOG9" s="611"/>
      <c r="BOH9" s="611"/>
      <c r="BOI9" s="611"/>
      <c r="BOJ9" s="611"/>
      <c r="BOK9" s="611"/>
      <c r="BOL9" s="611"/>
      <c r="BOM9" s="611"/>
      <c r="BON9" s="611"/>
      <c r="BOO9" s="611"/>
      <c r="BOP9" s="611"/>
      <c r="BOQ9" s="611"/>
      <c r="BOR9" s="611"/>
      <c r="BOS9" s="611"/>
      <c r="BOT9" s="611"/>
      <c r="BOU9" s="611"/>
      <c r="BOV9" s="611"/>
      <c r="BOW9" s="611"/>
      <c r="BOX9" s="611"/>
      <c r="BOY9" s="611"/>
      <c r="BOZ9" s="611"/>
      <c r="BPA9" s="611"/>
      <c r="BPB9" s="611"/>
      <c r="BPC9" s="611"/>
      <c r="BPD9" s="611"/>
      <c r="BPE9" s="611"/>
      <c r="BPF9" s="611"/>
      <c r="BPG9" s="611"/>
      <c r="BPH9" s="611"/>
      <c r="BPI9" s="611"/>
      <c r="BPJ9" s="611"/>
      <c r="BPK9" s="611"/>
      <c r="BPL9" s="611"/>
      <c r="BPM9" s="611"/>
      <c r="BPN9" s="611"/>
      <c r="BPO9" s="611"/>
      <c r="BPP9" s="611"/>
      <c r="BPQ9" s="611"/>
      <c r="BPR9" s="611"/>
      <c r="BPS9" s="611"/>
      <c r="BPT9" s="611"/>
      <c r="BPU9" s="611"/>
      <c r="BPV9" s="611"/>
      <c r="BPW9" s="611"/>
      <c r="BPX9" s="611"/>
      <c r="BPY9" s="611"/>
      <c r="BPZ9" s="611"/>
      <c r="BQA9" s="611"/>
      <c r="BQB9" s="611"/>
      <c r="BQC9" s="611"/>
      <c r="BQD9" s="611"/>
      <c r="BQE9" s="611"/>
      <c r="BQF9" s="611"/>
      <c r="BQG9" s="611"/>
      <c r="BQH9" s="611"/>
      <c r="BQI9" s="611"/>
      <c r="BQJ9" s="611"/>
      <c r="BQK9" s="611"/>
      <c r="BQL9" s="611"/>
      <c r="BQM9" s="611"/>
      <c r="BQN9" s="611"/>
      <c r="BQO9" s="611"/>
      <c r="BQP9" s="611"/>
      <c r="BQQ9" s="611"/>
      <c r="BQR9" s="611"/>
      <c r="BQS9" s="611"/>
      <c r="BQT9" s="611"/>
      <c r="BQU9" s="611"/>
      <c r="BQV9" s="611"/>
      <c r="BQW9" s="611"/>
      <c r="BQX9" s="611"/>
      <c r="BQY9" s="611"/>
      <c r="BQZ9" s="611"/>
      <c r="BRA9" s="611"/>
      <c r="BRB9" s="611"/>
      <c r="BRC9" s="611"/>
      <c r="BRD9" s="611"/>
      <c r="BRE9" s="611"/>
      <c r="BRF9" s="611"/>
      <c r="BRG9" s="611"/>
      <c r="BRH9" s="611"/>
      <c r="BRI9" s="611"/>
      <c r="BRJ9" s="611"/>
      <c r="BRK9" s="611"/>
      <c r="BRL9" s="611"/>
      <c r="BRM9" s="611"/>
      <c r="BRN9" s="611"/>
      <c r="BRO9" s="611"/>
      <c r="BRP9" s="611"/>
      <c r="BRQ9" s="611"/>
      <c r="BRR9" s="611"/>
      <c r="BRS9" s="611"/>
      <c r="BRT9" s="611"/>
      <c r="BRU9" s="611"/>
      <c r="BRV9" s="611"/>
      <c r="BRW9" s="611"/>
      <c r="BRX9" s="611"/>
      <c r="BRY9" s="611"/>
      <c r="BRZ9" s="611"/>
      <c r="BSA9" s="611"/>
      <c r="BSB9" s="611"/>
      <c r="BSC9" s="611"/>
      <c r="BSD9" s="611"/>
      <c r="BSE9" s="611"/>
      <c r="BSF9" s="611"/>
      <c r="BSG9" s="611"/>
      <c r="BSH9" s="611"/>
      <c r="BSI9" s="611"/>
      <c r="BSJ9" s="611"/>
      <c r="BSK9" s="611"/>
      <c r="BSL9" s="611"/>
      <c r="BSM9" s="611"/>
      <c r="BSN9" s="611"/>
      <c r="BSO9" s="611"/>
      <c r="BSP9" s="611"/>
      <c r="BSQ9" s="611"/>
      <c r="BSR9" s="611"/>
      <c r="BSS9" s="611"/>
      <c r="BST9" s="611"/>
      <c r="BSU9" s="611"/>
      <c r="BSV9" s="611"/>
      <c r="BSW9" s="611"/>
      <c r="BSX9" s="611"/>
      <c r="BSY9" s="611"/>
      <c r="BSZ9" s="611"/>
      <c r="BTA9" s="611"/>
      <c r="BTB9" s="611"/>
      <c r="BTC9" s="611"/>
      <c r="BTD9" s="611"/>
      <c r="BTE9" s="611"/>
      <c r="BTF9" s="611"/>
      <c r="BTG9" s="611"/>
      <c r="BTH9" s="611"/>
      <c r="BTI9" s="611"/>
      <c r="BTJ9" s="611"/>
      <c r="BTK9" s="611"/>
      <c r="BTL9" s="611"/>
      <c r="BTM9" s="611"/>
      <c r="BTN9" s="611"/>
      <c r="BTO9" s="611"/>
      <c r="BTP9" s="611"/>
      <c r="BTQ9" s="611"/>
      <c r="BTR9" s="611"/>
      <c r="BTS9" s="611"/>
      <c r="BTT9" s="611"/>
      <c r="BTU9" s="611"/>
      <c r="BTV9" s="611"/>
      <c r="BTW9" s="611"/>
      <c r="BTX9" s="611"/>
      <c r="BTY9" s="611"/>
      <c r="BTZ9" s="611"/>
      <c r="BUA9" s="611"/>
      <c r="BUB9" s="611"/>
      <c r="BUC9" s="611"/>
      <c r="BUD9" s="611"/>
      <c r="BUE9" s="611"/>
      <c r="BUF9" s="611"/>
      <c r="BUG9" s="611"/>
      <c r="BUH9" s="611"/>
      <c r="BUI9" s="611"/>
      <c r="BUJ9" s="611"/>
      <c r="BUK9" s="611"/>
      <c r="BUL9" s="611"/>
      <c r="BUM9" s="611"/>
      <c r="BUN9" s="611"/>
      <c r="BUO9" s="611"/>
      <c r="BUP9" s="611"/>
      <c r="BUQ9" s="611"/>
      <c r="BUR9" s="611"/>
      <c r="BUS9" s="611"/>
      <c r="BUT9" s="611"/>
      <c r="BUU9" s="611"/>
      <c r="BUV9" s="611"/>
      <c r="BUW9" s="611"/>
      <c r="BUX9" s="611"/>
      <c r="BUY9" s="611"/>
      <c r="BUZ9" s="611"/>
      <c r="BVA9" s="611"/>
      <c r="BVB9" s="611"/>
      <c r="BVC9" s="611"/>
      <c r="BVD9" s="611"/>
      <c r="BVE9" s="611"/>
      <c r="BVF9" s="611"/>
      <c r="BVG9" s="611"/>
      <c r="BVH9" s="611"/>
      <c r="BVI9" s="611"/>
      <c r="BVJ9" s="611"/>
      <c r="BVK9" s="611"/>
      <c r="BVL9" s="611"/>
      <c r="BVM9" s="611"/>
      <c r="BVN9" s="611"/>
      <c r="BVO9" s="611"/>
      <c r="BVP9" s="611"/>
      <c r="BVQ9" s="611"/>
      <c r="BVR9" s="611"/>
      <c r="BVS9" s="611"/>
      <c r="BVT9" s="611"/>
      <c r="BVU9" s="611"/>
      <c r="BVV9" s="611"/>
      <c r="BVW9" s="611"/>
      <c r="BVX9" s="611"/>
      <c r="BVY9" s="611"/>
      <c r="BVZ9" s="611"/>
      <c r="BWA9" s="611"/>
      <c r="BWB9" s="611"/>
      <c r="BWC9" s="611"/>
      <c r="BWD9" s="611"/>
      <c r="BWE9" s="611"/>
      <c r="BWF9" s="611"/>
      <c r="BWG9" s="611"/>
      <c r="BWH9" s="611"/>
      <c r="BWI9" s="611"/>
      <c r="BWJ9" s="611"/>
      <c r="BWK9" s="611"/>
      <c r="BWL9" s="611"/>
      <c r="BWM9" s="611"/>
      <c r="BWN9" s="611"/>
      <c r="BWO9" s="611"/>
      <c r="BWP9" s="611"/>
      <c r="BWQ9" s="611"/>
      <c r="BWR9" s="611"/>
      <c r="BWS9" s="611"/>
      <c r="BWT9" s="611"/>
      <c r="BWU9" s="611"/>
      <c r="BWV9" s="611"/>
      <c r="BWW9" s="611"/>
      <c r="BWX9" s="611"/>
      <c r="BWY9" s="611"/>
      <c r="BWZ9" s="611"/>
      <c r="BXA9" s="611"/>
      <c r="BXB9" s="611"/>
      <c r="BXC9" s="611"/>
      <c r="BXD9" s="611"/>
      <c r="BXE9" s="611"/>
      <c r="BXF9" s="611"/>
      <c r="BXG9" s="611"/>
      <c r="BXH9" s="611"/>
      <c r="BXI9" s="611"/>
      <c r="BXJ9" s="611"/>
      <c r="BXK9" s="611"/>
      <c r="BXL9" s="611"/>
      <c r="BXM9" s="611"/>
      <c r="BXN9" s="611"/>
      <c r="BXO9" s="611"/>
      <c r="BXP9" s="611"/>
      <c r="BXQ9" s="611"/>
      <c r="BXR9" s="611"/>
      <c r="BXS9" s="611"/>
      <c r="BXT9" s="611"/>
      <c r="BXU9" s="611"/>
      <c r="BXV9" s="611"/>
      <c r="BXW9" s="611"/>
      <c r="BXX9" s="611"/>
      <c r="BXY9" s="611"/>
      <c r="BXZ9" s="611"/>
      <c r="BYA9" s="611"/>
      <c r="BYB9" s="611"/>
      <c r="BYC9" s="611"/>
      <c r="BYD9" s="611"/>
      <c r="BYE9" s="611"/>
      <c r="BYF9" s="611"/>
      <c r="BYG9" s="611"/>
      <c r="BYH9" s="611"/>
      <c r="BYI9" s="611"/>
      <c r="BYJ9" s="611"/>
      <c r="BYK9" s="611"/>
      <c r="BYL9" s="611"/>
      <c r="BYM9" s="611"/>
      <c r="BYN9" s="611"/>
      <c r="BYO9" s="611"/>
      <c r="BYP9" s="611"/>
      <c r="BYQ9" s="611"/>
      <c r="BYR9" s="611"/>
      <c r="BYS9" s="611"/>
      <c r="BYT9" s="611"/>
      <c r="BYU9" s="611"/>
      <c r="BYV9" s="611"/>
      <c r="BYW9" s="611"/>
      <c r="BYX9" s="611"/>
      <c r="BYY9" s="611"/>
      <c r="BYZ9" s="611"/>
      <c r="BZA9" s="611"/>
      <c r="BZB9" s="611"/>
      <c r="BZC9" s="611"/>
      <c r="BZD9" s="611"/>
      <c r="BZE9" s="611"/>
      <c r="BZF9" s="611"/>
      <c r="BZG9" s="611"/>
      <c r="BZH9" s="611"/>
      <c r="BZI9" s="611"/>
      <c r="BZJ9" s="611"/>
      <c r="BZK9" s="611"/>
      <c r="BZL9" s="611"/>
      <c r="BZM9" s="611"/>
      <c r="BZN9" s="611"/>
      <c r="BZO9" s="611"/>
      <c r="BZP9" s="611"/>
      <c r="BZQ9" s="611"/>
      <c r="BZR9" s="611"/>
      <c r="BZS9" s="611"/>
      <c r="BZT9" s="611"/>
      <c r="BZU9" s="611"/>
      <c r="BZV9" s="611"/>
      <c r="BZW9" s="611"/>
      <c r="BZX9" s="611"/>
      <c r="BZY9" s="611"/>
      <c r="BZZ9" s="611"/>
      <c r="CAA9" s="611"/>
      <c r="CAB9" s="611"/>
      <c r="CAC9" s="611"/>
      <c r="CAD9" s="611"/>
      <c r="CAE9" s="611"/>
      <c r="CAF9" s="611"/>
      <c r="CAG9" s="611"/>
      <c r="CAH9" s="611"/>
      <c r="CAI9" s="611"/>
      <c r="CAJ9" s="611"/>
      <c r="CAK9" s="611"/>
      <c r="CAL9" s="611"/>
      <c r="CAM9" s="611"/>
      <c r="CAN9" s="611"/>
      <c r="CAO9" s="611"/>
      <c r="CAP9" s="611"/>
      <c r="CAQ9" s="611"/>
      <c r="CAR9" s="611"/>
      <c r="CAS9" s="611"/>
      <c r="CAT9" s="611"/>
      <c r="CAU9" s="611"/>
      <c r="CAV9" s="611"/>
      <c r="CAW9" s="611"/>
      <c r="CAX9" s="611"/>
      <c r="CAY9" s="611"/>
      <c r="CAZ9" s="611"/>
      <c r="CBA9" s="611"/>
      <c r="CBB9" s="611"/>
      <c r="CBC9" s="611"/>
      <c r="CBD9" s="611"/>
      <c r="CBE9" s="611"/>
      <c r="CBF9" s="611"/>
      <c r="CBG9" s="611"/>
      <c r="CBH9" s="611"/>
      <c r="CBI9" s="611"/>
      <c r="CBJ9" s="611"/>
      <c r="CBK9" s="611"/>
      <c r="CBL9" s="611"/>
      <c r="CBM9" s="611"/>
      <c r="CBN9" s="611"/>
      <c r="CBO9" s="611"/>
      <c r="CBP9" s="611"/>
      <c r="CBQ9" s="611"/>
      <c r="CBR9" s="611"/>
      <c r="CBS9" s="611"/>
      <c r="CBT9" s="611"/>
      <c r="CBU9" s="611"/>
      <c r="CBV9" s="611"/>
      <c r="CBW9" s="611"/>
      <c r="CBX9" s="611"/>
      <c r="CBY9" s="611"/>
      <c r="CBZ9" s="611"/>
      <c r="CCA9" s="611"/>
      <c r="CCB9" s="611"/>
      <c r="CCC9" s="611"/>
      <c r="CCD9" s="611"/>
      <c r="CCE9" s="611"/>
      <c r="CCF9" s="611"/>
      <c r="CCG9" s="611"/>
      <c r="CCH9" s="611"/>
      <c r="CCI9" s="611"/>
      <c r="CCJ9" s="611"/>
      <c r="CCK9" s="611"/>
      <c r="CCL9" s="611"/>
      <c r="CCM9" s="611"/>
      <c r="CCN9" s="611"/>
      <c r="CCO9" s="611"/>
      <c r="CCP9" s="611"/>
      <c r="CCQ9" s="611"/>
      <c r="CCR9" s="611"/>
      <c r="CCS9" s="611"/>
      <c r="CCT9" s="611"/>
      <c r="CCU9" s="611"/>
      <c r="CCV9" s="611"/>
      <c r="CCW9" s="611"/>
      <c r="CCX9" s="611"/>
      <c r="CCY9" s="611"/>
      <c r="CCZ9" s="611"/>
      <c r="CDA9" s="611"/>
      <c r="CDB9" s="611"/>
      <c r="CDC9" s="611"/>
      <c r="CDD9" s="611"/>
      <c r="CDE9" s="611"/>
      <c r="CDF9" s="611"/>
      <c r="CDG9" s="611"/>
      <c r="CDH9" s="611"/>
      <c r="CDI9" s="611"/>
      <c r="CDJ9" s="611"/>
      <c r="CDK9" s="611"/>
      <c r="CDL9" s="611"/>
      <c r="CDM9" s="611"/>
      <c r="CDN9" s="611"/>
      <c r="CDO9" s="611"/>
      <c r="CDP9" s="611"/>
      <c r="CDQ9" s="611"/>
      <c r="CDR9" s="611"/>
      <c r="CDS9" s="611"/>
      <c r="CDT9" s="611"/>
      <c r="CDU9" s="611"/>
      <c r="CDV9" s="611"/>
      <c r="CDW9" s="611"/>
      <c r="CDX9" s="611"/>
      <c r="CDY9" s="611"/>
      <c r="CDZ9" s="611"/>
      <c r="CEA9" s="611"/>
      <c r="CEB9" s="611"/>
      <c r="CEC9" s="611"/>
      <c r="CED9" s="611"/>
      <c r="CEE9" s="611"/>
      <c r="CEF9" s="611"/>
      <c r="CEG9" s="611"/>
      <c r="CEH9" s="611"/>
      <c r="CEI9" s="611"/>
      <c r="CEJ9" s="611"/>
      <c r="CEK9" s="611"/>
      <c r="CEL9" s="611"/>
      <c r="CEM9" s="611"/>
    </row>
    <row r="10" spans="1:2171" s="214" customFormat="1" ht="25.5" x14ac:dyDescent="0.35">
      <c r="A10" s="211"/>
      <c r="B10" s="215"/>
      <c r="C10" s="212"/>
      <c r="D10" s="1178"/>
      <c r="E10" s="1179"/>
      <c r="F10" s="1220"/>
      <c r="G10" s="697"/>
      <c r="H10" s="697"/>
      <c r="I10" s="358"/>
      <c r="J10" s="212"/>
      <c r="K10" s="212"/>
      <c r="L10" s="212"/>
      <c r="M10" s="679"/>
      <c r="N10" s="679"/>
      <c r="O10" s="679"/>
      <c r="P10" s="679"/>
      <c r="Q10" s="679"/>
      <c r="R10" s="679"/>
      <c r="S10" s="679"/>
      <c r="T10" s="358"/>
      <c r="U10" s="358"/>
      <c r="V10" s="358"/>
      <c r="W10" s="358"/>
      <c r="X10" s="358"/>
      <c r="Y10" s="358"/>
      <c r="Z10" s="358"/>
      <c r="AA10" s="358"/>
      <c r="AB10" s="358"/>
      <c r="AC10" s="679"/>
      <c r="AD10" s="679"/>
      <c r="AE10" s="611"/>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611"/>
      <c r="BD10" s="611"/>
      <c r="BE10" s="611"/>
      <c r="BF10" s="611"/>
      <c r="BG10" s="611"/>
      <c r="BH10" s="611"/>
      <c r="BI10" s="611"/>
      <c r="BJ10" s="611"/>
      <c r="BK10" s="611"/>
      <c r="BL10" s="611"/>
      <c r="BM10" s="611"/>
      <c r="BN10" s="611"/>
      <c r="BO10" s="611"/>
      <c r="BP10" s="611"/>
      <c r="BQ10" s="611"/>
      <c r="BR10" s="611"/>
      <c r="BS10" s="611"/>
      <c r="BT10" s="611"/>
      <c r="BU10" s="611"/>
      <c r="BV10" s="611"/>
      <c r="BW10" s="611"/>
      <c r="BX10" s="611"/>
      <c r="BY10" s="611"/>
      <c r="BZ10" s="611"/>
      <c r="CA10" s="611"/>
      <c r="CB10" s="611"/>
      <c r="CC10" s="611"/>
      <c r="CD10" s="611"/>
      <c r="CE10" s="611"/>
      <c r="CF10" s="611"/>
      <c r="CG10" s="611"/>
      <c r="CH10" s="611"/>
      <c r="CI10" s="611"/>
      <c r="CJ10" s="611"/>
      <c r="CK10" s="611"/>
      <c r="CL10" s="611"/>
      <c r="CM10" s="611"/>
      <c r="CN10" s="611"/>
      <c r="CO10" s="611"/>
      <c r="CP10" s="611"/>
      <c r="CQ10" s="611"/>
      <c r="CR10" s="611"/>
      <c r="CS10" s="611"/>
      <c r="CT10" s="611"/>
      <c r="CU10" s="611"/>
      <c r="CV10" s="611"/>
      <c r="CW10" s="611"/>
      <c r="CX10" s="611"/>
      <c r="CY10" s="611"/>
      <c r="CZ10" s="611"/>
      <c r="DA10" s="611"/>
      <c r="DB10" s="611"/>
      <c r="DC10" s="611"/>
      <c r="DD10" s="611"/>
      <c r="DE10" s="611"/>
      <c r="DF10" s="611"/>
      <c r="DG10" s="611"/>
      <c r="DH10" s="611"/>
      <c r="DI10" s="611"/>
      <c r="DJ10" s="611"/>
      <c r="DK10" s="611"/>
      <c r="DL10" s="611"/>
      <c r="DM10" s="611"/>
      <c r="DN10" s="611"/>
      <c r="DO10" s="611"/>
      <c r="DP10" s="611"/>
      <c r="DQ10" s="611"/>
      <c r="DR10" s="611"/>
      <c r="DS10" s="611"/>
      <c r="DT10" s="611"/>
      <c r="DU10" s="611"/>
      <c r="DV10" s="611"/>
      <c r="DW10" s="611"/>
      <c r="DX10" s="611"/>
      <c r="DY10" s="611"/>
      <c r="DZ10" s="611"/>
      <c r="EA10" s="611"/>
      <c r="EB10" s="611"/>
      <c r="EC10" s="611"/>
      <c r="ED10" s="611"/>
      <c r="EE10" s="611"/>
      <c r="EF10" s="611"/>
      <c r="EG10" s="611"/>
      <c r="EH10" s="611"/>
      <c r="EI10" s="611"/>
      <c r="EJ10" s="611"/>
      <c r="EK10" s="611"/>
      <c r="EL10" s="611"/>
      <c r="EM10" s="611"/>
      <c r="EN10" s="611"/>
      <c r="EO10" s="611"/>
      <c r="EP10" s="611"/>
      <c r="EQ10" s="611"/>
      <c r="ER10" s="611"/>
      <c r="ES10" s="611"/>
      <c r="ET10" s="611"/>
      <c r="EU10" s="611"/>
      <c r="EV10" s="611"/>
      <c r="EW10" s="611"/>
      <c r="EX10" s="611"/>
      <c r="EY10" s="611"/>
      <c r="EZ10" s="611"/>
      <c r="FA10" s="611"/>
      <c r="FB10" s="611"/>
      <c r="FC10" s="611"/>
      <c r="FD10" s="611"/>
      <c r="FE10" s="611"/>
      <c r="FF10" s="611"/>
      <c r="FG10" s="611"/>
      <c r="FH10" s="611"/>
      <c r="FI10" s="611"/>
      <c r="FJ10" s="611"/>
      <c r="FK10" s="611"/>
      <c r="FL10" s="611"/>
      <c r="FM10" s="611"/>
      <c r="FN10" s="611"/>
      <c r="FO10" s="611"/>
      <c r="FP10" s="611"/>
      <c r="FQ10" s="611"/>
      <c r="FR10" s="611"/>
      <c r="FS10" s="611"/>
      <c r="FT10" s="611"/>
      <c r="FU10" s="611"/>
      <c r="FV10" s="611"/>
      <c r="FW10" s="611"/>
      <c r="FX10" s="611"/>
      <c r="FY10" s="611"/>
      <c r="FZ10" s="611"/>
      <c r="GA10" s="611"/>
      <c r="GB10" s="611"/>
      <c r="GC10" s="611"/>
      <c r="GD10" s="611"/>
      <c r="GE10" s="611"/>
      <c r="GF10" s="611"/>
      <c r="GG10" s="611"/>
      <c r="GH10" s="611"/>
      <c r="GI10" s="611"/>
      <c r="GJ10" s="611"/>
      <c r="GK10" s="611"/>
      <c r="GL10" s="611"/>
      <c r="GM10" s="611"/>
      <c r="GN10" s="611"/>
      <c r="GO10" s="611"/>
      <c r="GP10" s="611"/>
      <c r="GQ10" s="611"/>
      <c r="GR10" s="611"/>
      <c r="GS10" s="611"/>
      <c r="GT10" s="611"/>
      <c r="GU10" s="611"/>
      <c r="GV10" s="611"/>
      <c r="GW10" s="611"/>
      <c r="GX10" s="611"/>
      <c r="GY10" s="611"/>
      <c r="GZ10" s="611"/>
      <c r="HA10" s="611"/>
      <c r="HB10" s="611"/>
      <c r="HC10" s="611"/>
      <c r="HD10" s="611"/>
      <c r="HE10" s="611"/>
      <c r="HF10" s="611"/>
      <c r="HG10" s="611"/>
      <c r="HH10" s="611"/>
      <c r="HI10" s="611"/>
      <c r="HJ10" s="611"/>
      <c r="HK10" s="611"/>
      <c r="HL10" s="611"/>
      <c r="HM10" s="611"/>
      <c r="HN10" s="611"/>
      <c r="HO10" s="611"/>
      <c r="HP10" s="611"/>
      <c r="HQ10" s="611"/>
      <c r="HR10" s="611"/>
      <c r="HS10" s="611"/>
      <c r="HT10" s="611"/>
      <c r="HU10" s="611"/>
      <c r="HV10" s="611"/>
      <c r="HW10" s="611"/>
      <c r="HX10" s="611"/>
      <c r="HY10" s="611"/>
      <c r="HZ10" s="611"/>
      <c r="IA10" s="611"/>
      <c r="IB10" s="611"/>
      <c r="IC10" s="611"/>
      <c r="ID10" s="611"/>
      <c r="IE10" s="611"/>
      <c r="IF10" s="611"/>
      <c r="IG10" s="611"/>
      <c r="IH10" s="611"/>
      <c r="II10" s="611"/>
      <c r="IJ10" s="611"/>
      <c r="IK10" s="611"/>
      <c r="IL10" s="611"/>
      <c r="IM10" s="611"/>
      <c r="IN10" s="611"/>
      <c r="IO10" s="611"/>
      <c r="IP10" s="611"/>
      <c r="IQ10" s="611"/>
      <c r="IR10" s="611"/>
      <c r="IS10" s="611"/>
      <c r="IT10" s="611"/>
      <c r="IU10" s="611"/>
      <c r="IV10" s="611"/>
      <c r="IW10" s="611"/>
      <c r="IX10" s="611"/>
      <c r="IY10" s="611"/>
      <c r="IZ10" s="611"/>
      <c r="JA10" s="611"/>
      <c r="JB10" s="611"/>
      <c r="JC10" s="611"/>
      <c r="JD10" s="611"/>
      <c r="JE10" s="611"/>
      <c r="JF10" s="611"/>
      <c r="JG10" s="611"/>
      <c r="JH10" s="611"/>
      <c r="JI10" s="611"/>
      <c r="JJ10" s="611"/>
      <c r="JK10" s="611"/>
      <c r="JL10" s="611"/>
      <c r="JM10" s="611"/>
      <c r="JN10" s="611"/>
      <c r="JO10" s="611"/>
      <c r="JP10" s="611"/>
      <c r="JQ10" s="611"/>
      <c r="JR10" s="611"/>
      <c r="JS10" s="611"/>
      <c r="JT10" s="611"/>
      <c r="JU10" s="611"/>
      <c r="JV10" s="611"/>
      <c r="JW10" s="611"/>
      <c r="JX10" s="611"/>
      <c r="JY10" s="611"/>
      <c r="JZ10" s="611"/>
      <c r="KA10" s="611"/>
      <c r="KB10" s="611"/>
      <c r="KC10" s="611"/>
      <c r="KD10" s="611"/>
      <c r="KE10" s="611"/>
      <c r="KF10" s="611"/>
      <c r="KG10" s="611"/>
      <c r="KH10" s="611"/>
      <c r="KI10" s="611"/>
      <c r="KJ10" s="611"/>
      <c r="KK10" s="611"/>
      <c r="KL10" s="611"/>
      <c r="KM10" s="611"/>
      <c r="KN10" s="611"/>
      <c r="KO10" s="611"/>
      <c r="KP10" s="611"/>
      <c r="KQ10" s="611"/>
      <c r="KR10" s="611"/>
      <c r="KS10" s="611"/>
      <c r="KT10" s="611"/>
      <c r="KU10" s="611"/>
      <c r="KV10" s="611"/>
      <c r="KW10" s="611"/>
      <c r="KX10" s="611"/>
      <c r="KY10" s="611"/>
      <c r="KZ10" s="611"/>
      <c r="LA10" s="611"/>
      <c r="LB10" s="611"/>
      <c r="LC10" s="611"/>
      <c r="LD10" s="611"/>
      <c r="LE10" s="611"/>
      <c r="LF10" s="611"/>
      <c r="LG10" s="611"/>
      <c r="LH10" s="611"/>
      <c r="LI10" s="611"/>
      <c r="LJ10" s="611"/>
      <c r="LK10" s="611"/>
      <c r="LL10" s="611"/>
      <c r="LM10" s="611"/>
      <c r="LN10" s="611"/>
      <c r="LO10" s="611"/>
      <c r="LP10" s="611"/>
      <c r="LQ10" s="611"/>
      <c r="LR10" s="611"/>
      <c r="LS10" s="611"/>
      <c r="LT10" s="611"/>
      <c r="LU10" s="611"/>
      <c r="LV10" s="611"/>
      <c r="LW10" s="611"/>
      <c r="LX10" s="611"/>
      <c r="LY10" s="611"/>
      <c r="LZ10" s="611"/>
      <c r="MA10" s="611"/>
      <c r="MB10" s="611"/>
      <c r="MC10" s="611"/>
      <c r="MD10" s="611"/>
      <c r="ME10" s="611"/>
      <c r="MF10" s="611"/>
      <c r="MG10" s="611"/>
      <c r="MH10" s="611"/>
      <c r="MI10" s="611"/>
      <c r="MJ10" s="611"/>
      <c r="MK10" s="611"/>
      <c r="ML10" s="611"/>
      <c r="MM10" s="611"/>
      <c r="MN10" s="611"/>
      <c r="MO10" s="611"/>
      <c r="MP10" s="611"/>
      <c r="MQ10" s="611"/>
      <c r="MR10" s="611"/>
      <c r="MS10" s="611"/>
      <c r="MT10" s="611"/>
      <c r="MU10" s="611"/>
      <c r="MV10" s="611"/>
      <c r="MW10" s="611"/>
      <c r="MX10" s="611"/>
      <c r="MY10" s="611"/>
      <c r="MZ10" s="611"/>
      <c r="NA10" s="611"/>
      <c r="NB10" s="611"/>
      <c r="NC10" s="611"/>
      <c r="ND10" s="611"/>
      <c r="NE10" s="611"/>
      <c r="NF10" s="611"/>
      <c r="NG10" s="611"/>
      <c r="NH10" s="611"/>
      <c r="NI10" s="611"/>
      <c r="NJ10" s="611"/>
      <c r="NK10" s="611"/>
      <c r="NL10" s="611"/>
      <c r="NM10" s="611"/>
      <c r="NN10" s="611"/>
      <c r="NO10" s="611"/>
      <c r="NP10" s="611"/>
      <c r="NQ10" s="611"/>
      <c r="NR10" s="611"/>
      <c r="NS10" s="611"/>
      <c r="NT10" s="611"/>
      <c r="NU10" s="611"/>
      <c r="NV10" s="611"/>
      <c r="NW10" s="611"/>
      <c r="NX10" s="611"/>
      <c r="NY10" s="611"/>
      <c r="NZ10" s="611"/>
      <c r="OA10" s="611"/>
      <c r="OB10" s="611"/>
      <c r="OC10" s="611"/>
      <c r="OD10" s="611"/>
      <c r="OE10" s="611"/>
      <c r="OF10" s="611"/>
      <c r="OG10" s="611"/>
      <c r="OH10" s="611"/>
      <c r="OI10" s="611"/>
      <c r="OJ10" s="611"/>
      <c r="OK10" s="611"/>
      <c r="OL10" s="611"/>
      <c r="OM10" s="611"/>
      <c r="ON10" s="611"/>
      <c r="OO10" s="611"/>
      <c r="OP10" s="611"/>
      <c r="OQ10" s="611"/>
      <c r="OR10" s="611"/>
      <c r="OS10" s="611"/>
      <c r="OT10" s="611"/>
      <c r="OU10" s="611"/>
      <c r="OV10" s="611"/>
      <c r="OW10" s="611"/>
      <c r="OX10" s="611"/>
      <c r="OY10" s="611"/>
      <c r="OZ10" s="611"/>
      <c r="PA10" s="611"/>
      <c r="PB10" s="611"/>
      <c r="PC10" s="611"/>
      <c r="PD10" s="611"/>
      <c r="PE10" s="611"/>
      <c r="PF10" s="611"/>
      <c r="PG10" s="611"/>
      <c r="PH10" s="611"/>
      <c r="PI10" s="611"/>
      <c r="PJ10" s="611"/>
      <c r="PK10" s="611"/>
      <c r="PL10" s="611"/>
      <c r="PM10" s="611"/>
      <c r="PN10" s="611"/>
      <c r="PO10" s="611"/>
      <c r="PP10" s="611"/>
      <c r="PQ10" s="611"/>
      <c r="PR10" s="611"/>
      <c r="PS10" s="611"/>
      <c r="PT10" s="611"/>
      <c r="PU10" s="611"/>
      <c r="PV10" s="611"/>
      <c r="PW10" s="611"/>
      <c r="PX10" s="611"/>
      <c r="PY10" s="611"/>
      <c r="PZ10" s="611"/>
      <c r="QA10" s="611"/>
      <c r="QB10" s="611"/>
      <c r="QC10" s="611"/>
      <c r="QD10" s="611"/>
      <c r="QE10" s="611"/>
      <c r="QF10" s="611"/>
      <c r="QG10" s="611"/>
      <c r="QH10" s="611"/>
      <c r="QI10" s="611"/>
      <c r="QJ10" s="611"/>
      <c r="QK10" s="611"/>
      <c r="QL10" s="611"/>
      <c r="QM10" s="611"/>
      <c r="QN10" s="611"/>
      <c r="QO10" s="611"/>
      <c r="QP10" s="611"/>
      <c r="QQ10" s="611"/>
      <c r="QR10" s="611"/>
      <c r="QS10" s="611"/>
      <c r="QT10" s="611"/>
      <c r="QU10" s="611"/>
      <c r="QV10" s="611"/>
      <c r="QW10" s="611"/>
      <c r="QX10" s="611"/>
      <c r="QY10" s="611"/>
      <c r="QZ10" s="611"/>
      <c r="RA10" s="611"/>
      <c r="RB10" s="611"/>
      <c r="RC10" s="611"/>
      <c r="RD10" s="611"/>
      <c r="RE10" s="611"/>
      <c r="RF10" s="611"/>
      <c r="RG10" s="611"/>
      <c r="RH10" s="611"/>
      <c r="RI10" s="611"/>
      <c r="RJ10" s="611"/>
      <c r="RK10" s="611"/>
      <c r="RL10" s="611"/>
      <c r="RM10" s="611"/>
      <c r="RN10" s="611"/>
      <c r="RO10" s="611"/>
      <c r="RP10" s="611"/>
      <c r="RQ10" s="611"/>
      <c r="RR10" s="611"/>
      <c r="RS10" s="611"/>
      <c r="RT10" s="611"/>
      <c r="RU10" s="611"/>
      <c r="RV10" s="611"/>
      <c r="RW10" s="611"/>
      <c r="RX10" s="611"/>
      <c r="RY10" s="611"/>
      <c r="RZ10" s="611"/>
      <c r="SA10" s="611"/>
      <c r="SB10" s="611"/>
      <c r="SC10" s="611"/>
      <c r="SD10" s="611"/>
      <c r="SE10" s="611"/>
      <c r="SF10" s="611"/>
      <c r="SG10" s="611"/>
      <c r="SH10" s="611"/>
      <c r="SI10" s="611"/>
      <c r="SJ10" s="611"/>
      <c r="SK10" s="611"/>
      <c r="SL10" s="611"/>
      <c r="SM10" s="611"/>
      <c r="SN10" s="611"/>
      <c r="SO10" s="611"/>
      <c r="SP10" s="611"/>
      <c r="SQ10" s="611"/>
      <c r="SR10" s="611"/>
      <c r="SS10" s="611"/>
      <c r="ST10" s="611"/>
      <c r="SU10" s="611"/>
      <c r="SV10" s="611"/>
      <c r="SW10" s="611"/>
      <c r="SX10" s="611"/>
      <c r="SY10" s="611"/>
      <c r="SZ10" s="611"/>
      <c r="TA10" s="611"/>
      <c r="TB10" s="611"/>
      <c r="TC10" s="611"/>
      <c r="TD10" s="611"/>
      <c r="TE10" s="611"/>
      <c r="TF10" s="611"/>
      <c r="TG10" s="611"/>
      <c r="TH10" s="611"/>
      <c r="TI10" s="611"/>
      <c r="TJ10" s="611"/>
      <c r="TK10" s="611"/>
      <c r="TL10" s="611"/>
      <c r="TM10" s="611"/>
      <c r="TN10" s="611"/>
      <c r="TO10" s="611"/>
      <c r="TP10" s="611"/>
      <c r="TQ10" s="611"/>
      <c r="TR10" s="611"/>
      <c r="TS10" s="611"/>
      <c r="TT10" s="611"/>
      <c r="TU10" s="611"/>
      <c r="TV10" s="611"/>
      <c r="TW10" s="611"/>
      <c r="TX10" s="611"/>
      <c r="TY10" s="611"/>
      <c r="TZ10" s="611"/>
      <c r="UA10" s="611"/>
      <c r="UB10" s="611"/>
      <c r="UC10" s="611"/>
      <c r="UD10" s="611"/>
      <c r="UE10" s="611"/>
      <c r="UF10" s="611"/>
      <c r="UG10" s="611"/>
      <c r="UH10" s="611"/>
      <c r="UI10" s="611"/>
      <c r="UJ10" s="611"/>
      <c r="UK10" s="611"/>
      <c r="UL10" s="611"/>
      <c r="UM10" s="611"/>
      <c r="UN10" s="611"/>
      <c r="UO10" s="611"/>
      <c r="UP10" s="611"/>
      <c r="UQ10" s="611"/>
      <c r="UR10" s="611"/>
      <c r="US10" s="611"/>
      <c r="UT10" s="611"/>
      <c r="UU10" s="611"/>
      <c r="UV10" s="611"/>
      <c r="UW10" s="611"/>
      <c r="UX10" s="611"/>
      <c r="UY10" s="611"/>
      <c r="UZ10" s="611"/>
      <c r="VA10" s="611"/>
      <c r="VB10" s="611"/>
      <c r="VC10" s="611"/>
      <c r="VD10" s="611"/>
      <c r="VE10" s="611"/>
      <c r="VF10" s="611"/>
      <c r="VG10" s="611"/>
      <c r="VH10" s="611"/>
      <c r="VI10" s="611"/>
      <c r="VJ10" s="611"/>
      <c r="VK10" s="611"/>
      <c r="VL10" s="611"/>
      <c r="VM10" s="611"/>
      <c r="VN10" s="611"/>
      <c r="VO10" s="611"/>
      <c r="VP10" s="611"/>
      <c r="VQ10" s="611"/>
      <c r="VR10" s="611"/>
      <c r="VS10" s="611"/>
      <c r="VT10" s="611"/>
      <c r="VU10" s="611"/>
      <c r="VV10" s="611"/>
      <c r="VW10" s="611"/>
      <c r="VX10" s="611"/>
      <c r="VY10" s="611"/>
      <c r="VZ10" s="611"/>
      <c r="WA10" s="611"/>
      <c r="WB10" s="611"/>
      <c r="WC10" s="611"/>
      <c r="WD10" s="611"/>
      <c r="WE10" s="611"/>
      <c r="WF10" s="611"/>
      <c r="WG10" s="611"/>
      <c r="WH10" s="611"/>
      <c r="WI10" s="611"/>
      <c r="WJ10" s="611"/>
      <c r="WK10" s="611"/>
      <c r="WL10" s="611"/>
      <c r="WM10" s="611"/>
      <c r="WN10" s="611"/>
      <c r="WO10" s="611"/>
      <c r="WP10" s="611"/>
      <c r="WQ10" s="611"/>
      <c r="WR10" s="611"/>
      <c r="WS10" s="611"/>
      <c r="WT10" s="611"/>
      <c r="WU10" s="611"/>
      <c r="WV10" s="611"/>
      <c r="WW10" s="611"/>
      <c r="WX10" s="611"/>
      <c r="WY10" s="611"/>
      <c r="WZ10" s="611"/>
      <c r="XA10" s="611"/>
      <c r="XB10" s="611"/>
      <c r="XC10" s="611"/>
      <c r="XD10" s="611"/>
      <c r="XE10" s="611"/>
      <c r="XF10" s="611"/>
      <c r="XG10" s="611"/>
      <c r="XH10" s="611"/>
      <c r="XI10" s="611"/>
      <c r="XJ10" s="611"/>
      <c r="XK10" s="611"/>
      <c r="XL10" s="611"/>
      <c r="XM10" s="611"/>
      <c r="XN10" s="611"/>
      <c r="XO10" s="611"/>
      <c r="XP10" s="611"/>
      <c r="XQ10" s="611"/>
      <c r="XR10" s="611"/>
      <c r="XS10" s="611"/>
      <c r="XT10" s="611"/>
      <c r="XU10" s="611"/>
      <c r="XV10" s="611"/>
      <c r="XW10" s="611"/>
      <c r="XX10" s="611"/>
      <c r="XY10" s="611"/>
      <c r="XZ10" s="611"/>
      <c r="YA10" s="611"/>
      <c r="YB10" s="611"/>
      <c r="YC10" s="611"/>
      <c r="YD10" s="611"/>
      <c r="YE10" s="611"/>
      <c r="YF10" s="611"/>
      <c r="YG10" s="611"/>
      <c r="YH10" s="611"/>
      <c r="YI10" s="611"/>
      <c r="YJ10" s="611"/>
      <c r="YK10" s="611"/>
      <c r="YL10" s="611"/>
      <c r="YM10" s="611"/>
      <c r="YN10" s="611"/>
      <c r="YO10" s="611"/>
      <c r="YP10" s="611"/>
      <c r="YQ10" s="611"/>
      <c r="YR10" s="611"/>
      <c r="YS10" s="611"/>
      <c r="YT10" s="611"/>
      <c r="YU10" s="611"/>
      <c r="YV10" s="611"/>
      <c r="YW10" s="611"/>
      <c r="YX10" s="611"/>
      <c r="YY10" s="611"/>
      <c r="YZ10" s="611"/>
      <c r="ZA10" s="611"/>
      <c r="ZB10" s="611"/>
      <c r="ZC10" s="611"/>
      <c r="ZD10" s="611"/>
      <c r="ZE10" s="611"/>
      <c r="ZF10" s="611"/>
      <c r="ZG10" s="611"/>
      <c r="ZH10" s="611"/>
      <c r="ZI10" s="611"/>
      <c r="ZJ10" s="611"/>
      <c r="ZK10" s="611"/>
      <c r="ZL10" s="611"/>
      <c r="ZM10" s="611"/>
      <c r="ZN10" s="611"/>
      <c r="ZO10" s="611"/>
      <c r="ZP10" s="611"/>
      <c r="ZQ10" s="611"/>
      <c r="ZR10" s="611"/>
      <c r="ZS10" s="611"/>
      <c r="ZT10" s="611"/>
      <c r="ZU10" s="611"/>
      <c r="ZV10" s="611"/>
      <c r="ZW10" s="611"/>
      <c r="ZX10" s="611"/>
      <c r="ZY10" s="611"/>
      <c r="ZZ10" s="611"/>
      <c r="AAA10" s="611"/>
      <c r="AAB10" s="611"/>
      <c r="AAC10" s="611"/>
      <c r="AAD10" s="611"/>
      <c r="AAE10" s="611"/>
      <c r="AAF10" s="611"/>
      <c r="AAG10" s="611"/>
      <c r="AAH10" s="611"/>
      <c r="AAI10" s="611"/>
      <c r="AAJ10" s="611"/>
      <c r="AAK10" s="611"/>
      <c r="AAL10" s="611"/>
      <c r="AAM10" s="611"/>
      <c r="AAN10" s="611"/>
      <c r="AAO10" s="611"/>
      <c r="AAP10" s="611"/>
      <c r="AAQ10" s="611"/>
      <c r="AAR10" s="611"/>
      <c r="AAS10" s="611"/>
      <c r="AAT10" s="611"/>
      <c r="AAU10" s="611"/>
      <c r="AAV10" s="611"/>
      <c r="AAW10" s="611"/>
      <c r="AAX10" s="611"/>
      <c r="AAY10" s="611"/>
      <c r="AAZ10" s="611"/>
      <c r="ABA10" s="611"/>
      <c r="ABB10" s="611"/>
      <c r="ABC10" s="611"/>
      <c r="ABD10" s="611"/>
      <c r="ABE10" s="611"/>
      <c r="ABF10" s="611"/>
      <c r="ABG10" s="611"/>
      <c r="ABH10" s="611"/>
      <c r="ABI10" s="611"/>
      <c r="ABJ10" s="611"/>
      <c r="ABK10" s="611"/>
      <c r="ABL10" s="611"/>
      <c r="ABM10" s="611"/>
      <c r="ABN10" s="611"/>
      <c r="ABO10" s="611"/>
      <c r="ABP10" s="611"/>
      <c r="ABQ10" s="611"/>
      <c r="ABR10" s="611"/>
      <c r="ABS10" s="611"/>
      <c r="ABT10" s="611"/>
      <c r="ABU10" s="611"/>
      <c r="ABV10" s="611"/>
      <c r="ABW10" s="611"/>
      <c r="ABX10" s="611"/>
      <c r="ABY10" s="611"/>
      <c r="ABZ10" s="611"/>
      <c r="ACA10" s="611"/>
      <c r="ACB10" s="611"/>
      <c r="ACC10" s="611"/>
      <c r="ACD10" s="611"/>
      <c r="ACE10" s="611"/>
      <c r="ACF10" s="611"/>
      <c r="ACG10" s="611"/>
      <c r="ACH10" s="611"/>
      <c r="ACI10" s="611"/>
      <c r="ACJ10" s="611"/>
      <c r="ACK10" s="611"/>
      <c r="ACL10" s="611"/>
      <c r="ACM10" s="611"/>
      <c r="ACN10" s="611"/>
      <c r="ACO10" s="611"/>
      <c r="ACP10" s="611"/>
      <c r="ACQ10" s="611"/>
      <c r="ACR10" s="611"/>
      <c r="ACS10" s="611"/>
      <c r="ACT10" s="611"/>
      <c r="ACU10" s="611"/>
      <c r="ACV10" s="611"/>
      <c r="ACW10" s="611"/>
      <c r="ACX10" s="611"/>
      <c r="ACY10" s="611"/>
      <c r="ACZ10" s="611"/>
      <c r="ADA10" s="611"/>
      <c r="ADB10" s="611"/>
      <c r="ADC10" s="611"/>
      <c r="ADD10" s="611"/>
      <c r="ADE10" s="611"/>
      <c r="ADF10" s="611"/>
      <c r="ADG10" s="611"/>
      <c r="ADH10" s="611"/>
      <c r="ADI10" s="611"/>
      <c r="ADJ10" s="611"/>
      <c r="ADK10" s="611"/>
      <c r="ADL10" s="611"/>
      <c r="ADM10" s="611"/>
      <c r="ADN10" s="611"/>
      <c r="ADO10" s="611"/>
      <c r="ADP10" s="611"/>
      <c r="ADQ10" s="611"/>
      <c r="ADR10" s="611"/>
      <c r="ADS10" s="611"/>
      <c r="ADT10" s="611"/>
      <c r="ADU10" s="611"/>
      <c r="ADV10" s="611"/>
      <c r="ADW10" s="611"/>
      <c r="ADX10" s="611"/>
      <c r="ADY10" s="611"/>
      <c r="ADZ10" s="611"/>
      <c r="AEA10" s="611"/>
      <c r="AEB10" s="611"/>
      <c r="AEC10" s="611"/>
      <c r="AED10" s="611"/>
      <c r="AEE10" s="611"/>
      <c r="AEF10" s="611"/>
      <c r="AEG10" s="611"/>
      <c r="AEH10" s="611"/>
      <c r="AEI10" s="611"/>
      <c r="AEJ10" s="611"/>
      <c r="AEK10" s="611"/>
      <c r="AEL10" s="611"/>
      <c r="AEM10" s="611"/>
      <c r="AEN10" s="611"/>
      <c r="AEO10" s="611"/>
      <c r="AEP10" s="611"/>
      <c r="AEQ10" s="611"/>
      <c r="AER10" s="611"/>
      <c r="AES10" s="611"/>
      <c r="AET10" s="611"/>
      <c r="AEU10" s="611"/>
      <c r="AEV10" s="611"/>
      <c r="AEW10" s="611"/>
      <c r="AEX10" s="611"/>
      <c r="AEY10" s="611"/>
      <c r="AEZ10" s="611"/>
      <c r="AFA10" s="611"/>
      <c r="AFB10" s="611"/>
      <c r="AFC10" s="611"/>
      <c r="AFD10" s="611"/>
      <c r="AFE10" s="611"/>
      <c r="AFF10" s="611"/>
      <c r="AFG10" s="611"/>
      <c r="AFH10" s="611"/>
      <c r="AFI10" s="611"/>
      <c r="AFJ10" s="611"/>
      <c r="AFK10" s="611"/>
      <c r="AFL10" s="611"/>
      <c r="AFM10" s="611"/>
      <c r="AFN10" s="611"/>
      <c r="AFO10" s="611"/>
      <c r="AFP10" s="611"/>
      <c r="AFQ10" s="611"/>
      <c r="AFR10" s="611"/>
      <c r="AFS10" s="611"/>
      <c r="AFT10" s="611"/>
      <c r="AFU10" s="611"/>
      <c r="AFV10" s="611"/>
      <c r="AFW10" s="611"/>
      <c r="AFX10" s="611"/>
      <c r="AFY10" s="611"/>
      <c r="AFZ10" s="611"/>
      <c r="AGA10" s="611"/>
      <c r="AGB10" s="611"/>
      <c r="AGC10" s="611"/>
      <c r="AGD10" s="611"/>
      <c r="AGE10" s="611"/>
      <c r="AGF10" s="611"/>
      <c r="AGG10" s="611"/>
      <c r="AGH10" s="611"/>
      <c r="AGI10" s="611"/>
      <c r="AGJ10" s="611"/>
      <c r="AGK10" s="611"/>
      <c r="AGL10" s="611"/>
      <c r="AGM10" s="611"/>
      <c r="AGN10" s="611"/>
      <c r="AGO10" s="611"/>
      <c r="AGP10" s="611"/>
      <c r="AGQ10" s="611"/>
      <c r="AGR10" s="611"/>
      <c r="AGS10" s="611"/>
      <c r="AGT10" s="611"/>
      <c r="AGU10" s="611"/>
      <c r="AGV10" s="611"/>
      <c r="AGW10" s="611"/>
      <c r="AGX10" s="611"/>
      <c r="AGY10" s="611"/>
      <c r="AGZ10" s="611"/>
      <c r="AHA10" s="611"/>
      <c r="AHB10" s="611"/>
      <c r="AHC10" s="611"/>
      <c r="AHD10" s="611"/>
      <c r="AHE10" s="611"/>
      <c r="AHF10" s="611"/>
      <c r="AHG10" s="611"/>
      <c r="AHH10" s="611"/>
      <c r="AHI10" s="611"/>
      <c r="AHJ10" s="611"/>
      <c r="AHK10" s="611"/>
      <c r="AHL10" s="611"/>
      <c r="AHM10" s="611"/>
      <c r="AHN10" s="611"/>
      <c r="AHO10" s="611"/>
      <c r="AHP10" s="611"/>
      <c r="AHQ10" s="611"/>
      <c r="AHR10" s="611"/>
      <c r="AHS10" s="611"/>
      <c r="AHT10" s="611"/>
      <c r="AHU10" s="611"/>
      <c r="AHV10" s="611"/>
      <c r="AHW10" s="611"/>
      <c r="AHX10" s="611"/>
      <c r="AHY10" s="611"/>
      <c r="AHZ10" s="611"/>
      <c r="AIA10" s="611"/>
      <c r="AIB10" s="611"/>
      <c r="AIC10" s="611"/>
      <c r="AID10" s="611"/>
      <c r="AIE10" s="611"/>
      <c r="AIF10" s="611"/>
      <c r="AIG10" s="611"/>
      <c r="AIH10" s="611"/>
      <c r="AII10" s="611"/>
      <c r="AIJ10" s="611"/>
      <c r="AIK10" s="611"/>
      <c r="AIL10" s="611"/>
      <c r="AIM10" s="611"/>
      <c r="AIN10" s="611"/>
      <c r="AIO10" s="611"/>
      <c r="AIP10" s="611"/>
      <c r="AIQ10" s="611"/>
      <c r="AIR10" s="611"/>
      <c r="AIS10" s="611"/>
      <c r="AIT10" s="611"/>
      <c r="AIU10" s="611"/>
      <c r="AIV10" s="611"/>
      <c r="AIW10" s="611"/>
      <c r="AIX10" s="611"/>
      <c r="AIY10" s="611"/>
      <c r="AIZ10" s="611"/>
      <c r="AJA10" s="611"/>
      <c r="AJB10" s="611"/>
      <c r="AJC10" s="611"/>
      <c r="AJD10" s="611"/>
      <c r="AJE10" s="611"/>
      <c r="AJF10" s="611"/>
      <c r="AJG10" s="611"/>
      <c r="AJH10" s="611"/>
      <c r="AJI10" s="611"/>
      <c r="AJJ10" s="611"/>
      <c r="AJK10" s="611"/>
      <c r="AJL10" s="611"/>
      <c r="AJM10" s="611"/>
      <c r="AJN10" s="611"/>
      <c r="AJO10" s="611"/>
      <c r="AJP10" s="611"/>
      <c r="AJQ10" s="611"/>
      <c r="AJR10" s="611"/>
      <c r="AJS10" s="611"/>
      <c r="AJT10" s="611"/>
      <c r="AJU10" s="611"/>
      <c r="AJV10" s="611"/>
      <c r="AJW10" s="611"/>
      <c r="AJX10" s="611"/>
      <c r="AJY10" s="611"/>
      <c r="AJZ10" s="611"/>
      <c r="AKA10" s="611"/>
      <c r="AKB10" s="611"/>
      <c r="AKC10" s="611"/>
      <c r="AKD10" s="611"/>
      <c r="AKE10" s="611"/>
      <c r="AKF10" s="611"/>
      <c r="AKG10" s="611"/>
      <c r="AKH10" s="611"/>
      <c r="AKI10" s="611"/>
      <c r="AKJ10" s="611"/>
      <c r="AKK10" s="611"/>
      <c r="AKL10" s="611"/>
      <c r="AKM10" s="611"/>
      <c r="AKN10" s="611"/>
      <c r="AKO10" s="611"/>
      <c r="AKP10" s="611"/>
      <c r="AKQ10" s="611"/>
      <c r="AKR10" s="611"/>
      <c r="AKS10" s="611"/>
      <c r="AKT10" s="611"/>
      <c r="AKU10" s="611"/>
      <c r="AKV10" s="611"/>
      <c r="AKW10" s="611"/>
      <c r="AKX10" s="611"/>
      <c r="AKY10" s="611"/>
      <c r="AKZ10" s="611"/>
      <c r="ALA10" s="611"/>
      <c r="ALB10" s="611"/>
      <c r="ALC10" s="611"/>
      <c r="ALD10" s="611"/>
      <c r="ALE10" s="611"/>
      <c r="ALF10" s="611"/>
      <c r="ALG10" s="611"/>
      <c r="ALH10" s="611"/>
      <c r="ALI10" s="611"/>
      <c r="ALJ10" s="611"/>
      <c r="ALK10" s="611"/>
      <c r="ALL10" s="611"/>
      <c r="ALM10" s="611"/>
      <c r="ALN10" s="611"/>
      <c r="ALO10" s="611"/>
      <c r="ALP10" s="611"/>
      <c r="ALQ10" s="611"/>
      <c r="ALR10" s="611"/>
      <c r="ALS10" s="611"/>
      <c r="ALT10" s="611"/>
      <c r="ALU10" s="611"/>
      <c r="ALV10" s="611"/>
      <c r="ALW10" s="611"/>
      <c r="ALX10" s="611"/>
      <c r="ALY10" s="611"/>
      <c r="ALZ10" s="611"/>
      <c r="AMA10" s="611"/>
      <c r="AMB10" s="611"/>
      <c r="AMC10" s="611"/>
      <c r="AMD10" s="611"/>
      <c r="AME10" s="611"/>
      <c r="AMF10" s="611"/>
      <c r="AMG10" s="611"/>
      <c r="AMH10" s="611"/>
      <c r="AMI10" s="611"/>
      <c r="AMJ10" s="611"/>
      <c r="AMK10" s="611"/>
      <c r="AML10" s="611"/>
      <c r="AMM10" s="611"/>
      <c r="AMN10" s="611"/>
      <c r="AMO10" s="611"/>
      <c r="AMP10" s="611"/>
      <c r="AMQ10" s="611"/>
      <c r="AMR10" s="611"/>
      <c r="AMS10" s="611"/>
      <c r="AMT10" s="611"/>
      <c r="AMU10" s="611"/>
      <c r="AMV10" s="611"/>
      <c r="AMW10" s="611"/>
      <c r="AMX10" s="611"/>
      <c r="AMY10" s="611"/>
      <c r="AMZ10" s="611"/>
      <c r="ANA10" s="611"/>
      <c r="ANB10" s="611"/>
      <c r="ANC10" s="611"/>
      <c r="AND10" s="611"/>
      <c r="ANE10" s="611"/>
      <c r="ANF10" s="611"/>
      <c r="ANG10" s="611"/>
      <c r="ANH10" s="611"/>
      <c r="ANI10" s="611"/>
      <c r="ANJ10" s="611"/>
      <c r="ANK10" s="611"/>
      <c r="ANL10" s="611"/>
      <c r="ANM10" s="611"/>
      <c r="ANN10" s="611"/>
      <c r="ANO10" s="611"/>
      <c r="ANP10" s="611"/>
      <c r="ANQ10" s="611"/>
      <c r="ANR10" s="611"/>
      <c r="ANS10" s="611"/>
      <c r="ANT10" s="611"/>
      <c r="ANU10" s="611"/>
      <c r="ANV10" s="611"/>
      <c r="ANW10" s="611"/>
      <c r="ANX10" s="611"/>
      <c r="ANY10" s="611"/>
      <c r="ANZ10" s="611"/>
      <c r="AOA10" s="611"/>
      <c r="AOB10" s="611"/>
      <c r="AOC10" s="611"/>
      <c r="AOD10" s="611"/>
      <c r="AOE10" s="611"/>
      <c r="AOF10" s="611"/>
      <c r="AOG10" s="611"/>
      <c r="AOH10" s="611"/>
      <c r="AOI10" s="611"/>
      <c r="AOJ10" s="611"/>
      <c r="AOK10" s="611"/>
      <c r="AOL10" s="611"/>
      <c r="AOM10" s="611"/>
      <c r="AON10" s="611"/>
      <c r="AOO10" s="611"/>
      <c r="AOP10" s="611"/>
      <c r="AOQ10" s="611"/>
      <c r="AOR10" s="611"/>
      <c r="AOS10" s="611"/>
      <c r="AOT10" s="611"/>
      <c r="AOU10" s="611"/>
      <c r="AOV10" s="611"/>
      <c r="AOW10" s="611"/>
      <c r="AOX10" s="611"/>
      <c r="AOY10" s="611"/>
      <c r="AOZ10" s="611"/>
      <c r="APA10" s="611"/>
      <c r="APB10" s="611"/>
      <c r="APC10" s="611"/>
      <c r="APD10" s="611"/>
      <c r="APE10" s="611"/>
      <c r="APF10" s="611"/>
      <c r="APG10" s="611"/>
      <c r="APH10" s="611"/>
      <c r="API10" s="611"/>
      <c r="APJ10" s="611"/>
      <c r="APK10" s="611"/>
      <c r="APL10" s="611"/>
      <c r="APM10" s="611"/>
      <c r="APN10" s="611"/>
      <c r="APO10" s="611"/>
      <c r="APP10" s="611"/>
      <c r="APQ10" s="611"/>
      <c r="APR10" s="611"/>
      <c r="APS10" s="611"/>
      <c r="APT10" s="611"/>
      <c r="APU10" s="611"/>
      <c r="APV10" s="611"/>
      <c r="APW10" s="611"/>
      <c r="APX10" s="611"/>
      <c r="APY10" s="611"/>
      <c r="APZ10" s="611"/>
      <c r="AQA10" s="611"/>
      <c r="AQB10" s="611"/>
      <c r="AQC10" s="611"/>
      <c r="AQD10" s="611"/>
      <c r="AQE10" s="611"/>
      <c r="AQF10" s="611"/>
      <c r="AQG10" s="611"/>
      <c r="AQH10" s="611"/>
      <c r="AQI10" s="611"/>
      <c r="AQJ10" s="611"/>
      <c r="AQK10" s="611"/>
      <c r="AQL10" s="611"/>
      <c r="AQM10" s="611"/>
      <c r="AQN10" s="611"/>
      <c r="AQO10" s="611"/>
      <c r="AQP10" s="611"/>
      <c r="AQQ10" s="611"/>
      <c r="AQR10" s="611"/>
      <c r="AQS10" s="611"/>
      <c r="AQT10" s="611"/>
      <c r="AQU10" s="611"/>
      <c r="AQV10" s="611"/>
      <c r="AQW10" s="611"/>
      <c r="AQX10" s="611"/>
      <c r="AQY10" s="611"/>
      <c r="AQZ10" s="611"/>
      <c r="ARA10" s="611"/>
      <c r="ARB10" s="611"/>
      <c r="ARC10" s="611"/>
      <c r="ARD10" s="611"/>
      <c r="ARE10" s="611"/>
      <c r="ARF10" s="611"/>
      <c r="ARG10" s="611"/>
      <c r="ARH10" s="611"/>
      <c r="ARI10" s="611"/>
      <c r="ARJ10" s="611"/>
      <c r="ARK10" s="611"/>
      <c r="ARL10" s="611"/>
      <c r="ARM10" s="611"/>
      <c r="ARN10" s="611"/>
      <c r="ARO10" s="611"/>
      <c r="ARP10" s="611"/>
      <c r="ARQ10" s="611"/>
      <c r="ARR10" s="611"/>
      <c r="ARS10" s="611"/>
      <c r="ART10" s="611"/>
      <c r="ARU10" s="611"/>
      <c r="ARV10" s="611"/>
      <c r="ARW10" s="611"/>
      <c r="ARX10" s="611"/>
      <c r="ARY10" s="611"/>
      <c r="ARZ10" s="611"/>
      <c r="ASA10" s="611"/>
      <c r="ASB10" s="611"/>
      <c r="ASC10" s="611"/>
      <c r="ASD10" s="611"/>
      <c r="ASE10" s="611"/>
      <c r="ASF10" s="611"/>
      <c r="ASG10" s="611"/>
      <c r="ASH10" s="611"/>
      <c r="ASI10" s="611"/>
      <c r="ASJ10" s="611"/>
      <c r="ASK10" s="611"/>
      <c r="ASL10" s="611"/>
      <c r="ASM10" s="611"/>
      <c r="ASN10" s="611"/>
      <c r="ASO10" s="611"/>
      <c r="ASP10" s="611"/>
      <c r="ASQ10" s="611"/>
      <c r="ASR10" s="611"/>
      <c r="ASS10" s="611"/>
      <c r="AST10" s="611"/>
      <c r="ASU10" s="611"/>
      <c r="ASV10" s="611"/>
      <c r="ASW10" s="611"/>
      <c r="ASX10" s="611"/>
      <c r="ASY10" s="611"/>
      <c r="ASZ10" s="611"/>
      <c r="ATA10" s="611"/>
      <c r="ATB10" s="611"/>
      <c r="ATC10" s="611"/>
      <c r="ATD10" s="611"/>
      <c r="ATE10" s="611"/>
      <c r="ATF10" s="611"/>
      <c r="ATG10" s="611"/>
      <c r="ATH10" s="611"/>
      <c r="ATI10" s="611"/>
      <c r="ATJ10" s="611"/>
      <c r="ATK10" s="611"/>
      <c r="ATL10" s="611"/>
      <c r="ATM10" s="611"/>
      <c r="ATN10" s="611"/>
      <c r="ATO10" s="611"/>
      <c r="ATP10" s="611"/>
      <c r="ATQ10" s="611"/>
      <c r="ATR10" s="611"/>
      <c r="ATS10" s="611"/>
      <c r="ATT10" s="611"/>
      <c r="ATU10" s="611"/>
      <c r="ATV10" s="611"/>
      <c r="ATW10" s="611"/>
      <c r="ATX10" s="611"/>
      <c r="ATY10" s="611"/>
      <c r="ATZ10" s="611"/>
      <c r="AUA10" s="611"/>
      <c r="AUB10" s="611"/>
      <c r="AUC10" s="611"/>
      <c r="AUD10" s="611"/>
      <c r="AUE10" s="611"/>
      <c r="AUF10" s="611"/>
      <c r="AUG10" s="611"/>
      <c r="AUH10" s="611"/>
      <c r="AUI10" s="611"/>
      <c r="AUJ10" s="611"/>
      <c r="AUK10" s="611"/>
      <c r="AUL10" s="611"/>
      <c r="AUM10" s="611"/>
      <c r="AUN10" s="611"/>
      <c r="AUO10" s="611"/>
      <c r="AUP10" s="611"/>
      <c r="AUQ10" s="611"/>
      <c r="AUR10" s="611"/>
      <c r="AUS10" s="611"/>
      <c r="AUT10" s="611"/>
      <c r="AUU10" s="611"/>
      <c r="AUV10" s="611"/>
      <c r="AUW10" s="611"/>
      <c r="AUX10" s="611"/>
      <c r="AUY10" s="611"/>
      <c r="AUZ10" s="611"/>
      <c r="AVA10" s="611"/>
      <c r="AVB10" s="611"/>
      <c r="AVC10" s="611"/>
      <c r="AVD10" s="611"/>
      <c r="AVE10" s="611"/>
      <c r="AVF10" s="611"/>
      <c r="AVG10" s="611"/>
      <c r="AVH10" s="611"/>
      <c r="AVI10" s="611"/>
      <c r="AVJ10" s="611"/>
      <c r="AVK10" s="611"/>
      <c r="AVL10" s="611"/>
      <c r="AVM10" s="611"/>
      <c r="AVN10" s="611"/>
      <c r="AVO10" s="611"/>
      <c r="AVP10" s="611"/>
      <c r="AVQ10" s="611"/>
      <c r="AVR10" s="611"/>
      <c r="AVS10" s="611"/>
      <c r="AVT10" s="611"/>
      <c r="AVU10" s="611"/>
      <c r="AVV10" s="611"/>
      <c r="AVW10" s="611"/>
      <c r="AVX10" s="611"/>
      <c r="AVY10" s="611"/>
      <c r="AVZ10" s="611"/>
      <c r="AWA10" s="611"/>
      <c r="AWB10" s="611"/>
      <c r="AWC10" s="611"/>
      <c r="AWD10" s="611"/>
      <c r="AWE10" s="611"/>
      <c r="AWF10" s="611"/>
      <c r="AWG10" s="611"/>
      <c r="AWH10" s="611"/>
      <c r="AWI10" s="611"/>
      <c r="AWJ10" s="611"/>
      <c r="AWK10" s="611"/>
      <c r="AWL10" s="611"/>
      <c r="AWM10" s="611"/>
      <c r="AWN10" s="611"/>
      <c r="AWO10" s="611"/>
      <c r="AWP10" s="611"/>
      <c r="AWQ10" s="611"/>
      <c r="AWR10" s="611"/>
      <c r="AWS10" s="611"/>
      <c r="AWT10" s="611"/>
      <c r="AWU10" s="611"/>
      <c r="AWV10" s="611"/>
      <c r="AWW10" s="611"/>
      <c r="AWX10" s="611"/>
      <c r="AWY10" s="611"/>
      <c r="AWZ10" s="611"/>
      <c r="AXA10" s="611"/>
      <c r="AXB10" s="611"/>
      <c r="AXC10" s="611"/>
      <c r="AXD10" s="611"/>
      <c r="AXE10" s="611"/>
      <c r="AXF10" s="611"/>
      <c r="AXG10" s="611"/>
      <c r="AXH10" s="611"/>
      <c r="AXI10" s="611"/>
      <c r="AXJ10" s="611"/>
      <c r="AXK10" s="611"/>
      <c r="AXL10" s="611"/>
      <c r="AXM10" s="611"/>
      <c r="AXN10" s="611"/>
      <c r="AXO10" s="611"/>
      <c r="AXP10" s="611"/>
      <c r="AXQ10" s="611"/>
      <c r="AXR10" s="611"/>
      <c r="AXS10" s="611"/>
      <c r="AXT10" s="611"/>
      <c r="AXU10" s="611"/>
      <c r="AXV10" s="611"/>
      <c r="AXW10" s="611"/>
      <c r="AXX10" s="611"/>
      <c r="AXY10" s="611"/>
      <c r="AXZ10" s="611"/>
      <c r="AYA10" s="611"/>
      <c r="AYB10" s="611"/>
      <c r="AYC10" s="611"/>
      <c r="AYD10" s="611"/>
      <c r="AYE10" s="611"/>
      <c r="AYF10" s="611"/>
      <c r="AYG10" s="611"/>
      <c r="AYH10" s="611"/>
      <c r="AYI10" s="611"/>
      <c r="AYJ10" s="611"/>
      <c r="AYK10" s="611"/>
      <c r="AYL10" s="611"/>
      <c r="AYM10" s="611"/>
      <c r="AYN10" s="611"/>
      <c r="AYO10" s="611"/>
      <c r="AYP10" s="611"/>
      <c r="AYQ10" s="611"/>
      <c r="AYR10" s="611"/>
      <c r="AYS10" s="611"/>
      <c r="AYT10" s="611"/>
      <c r="AYU10" s="611"/>
      <c r="AYV10" s="611"/>
      <c r="AYW10" s="611"/>
      <c r="AYX10" s="611"/>
      <c r="AYY10" s="611"/>
      <c r="AYZ10" s="611"/>
      <c r="AZA10" s="611"/>
      <c r="AZB10" s="611"/>
      <c r="AZC10" s="611"/>
      <c r="AZD10" s="611"/>
      <c r="AZE10" s="611"/>
      <c r="AZF10" s="611"/>
      <c r="AZG10" s="611"/>
      <c r="AZH10" s="611"/>
      <c r="AZI10" s="611"/>
      <c r="AZJ10" s="611"/>
      <c r="AZK10" s="611"/>
      <c r="AZL10" s="611"/>
      <c r="AZM10" s="611"/>
      <c r="AZN10" s="611"/>
      <c r="AZO10" s="611"/>
      <c r="AZP10" s="611"/>
      <c r="AZQ10" s="611"/>
      <c r="AZR10" s="611"/>
      <c r="AZS10" s="611"/>
      <c r="AZT10" s="611"/>
      <c r="AZU10" s="611"/>
      <c r="AZV10" s="611"/>
      <c r="AZW10" s="611"/>
      <c r="AZX10" s="611"/>
      <c r="AZY10" s="611"/>
      <c r="AZZ10" s="611"/>
      <c r="BAA10" s="611"/>
      <c r="BAB10" s="611"/>
      <c r="BAC10" s="611"/>
      <c r="BAD10" s="611"/>
      <c r="BAE10" s="611"/>
      <c r="BAF10" s="611"/>
      <c r="BAG10" s="611"/>
      <c r="BAH10" s="611"/>
      <c r="BAI10" s="611"/>
      <c r="BAJ10" s="611"/>
      <c r="BAK10" s="611"/>
      <c r="BAL10" s="611"/>
      <c r="BAM10" s="611"/>
      <c r="BAN10" s="611"/>
      <c r="BAO10" s="611"/>
      <c r="BAP10" s="611"/>
      <c r="BAQ10" s="611"/>
      <c r="BAR10" s="611"/>
      <c r="BAS10" s="611"/>
      <c r="BAT10" s="611"/>
      <c r="BAU10" s="611"/>
      <c r="BAV10" s="611"/>
      <c r="BAW10" s="611"/>
      <c r="BAX10" s="611"/>
      <c r="BAY10" s="611"/>
      <c r="BAZ10" s="611"/>
      <c r="BBA10" s="611"/>
      <c r="BBB10" s="611"/>
      <c r="BBC10" s="611"/>
      <c r="BBD10" s="611"/>
      <c r="BBE10" s="611"/>
      <c r="BBF10" s="611"/>
      <c r="BBG10" s="611"/>
      <c r="BBH10" s="611"/>
      <c r="BBI10" s="611"/>
      <c r="BBJ10" s="611"/>
      <c r="BBK10" s="611"/>
      <c r="BBL10" s="611"/>
      <c r="BBM10" s="611"/>
      <c r="BBN10" s="611"/>
      <c r="BBO10" s="611"/>
      <c r="BBP10" s="611"/>
      <c r="BBQ10" s="611"/>
      <c r="BBR10" s="611"/>
      <c r="BBS10" s="611"/>
      <c r="BBT10" s="611"/>
      <c r="BBU10" s="611"/>
      <c r="BBV10" s="611"/>
      <c r="BBW10" s="611"/>
      <c r="BBX10" s="611"/>
      <c r="BBY10" s="611"/>
      <c r="BBZ10" s="611"/>
      <c r="BCA10" s="611"/>
      <c r="BCB10" s="611"/>
      <c r="BCC10" s="611"/>
      <c r="BCD10" s="611"/>
      <c r="BCE10" s="611"/>
      <c r="BCF10" s="611"/>
      <c r="BCG10" s="611"/>
      <c r="BCH10" s="611"/>
      <c r="BCI10" s="611"/>
      <c r="BCJ10" s="611"/>
      <c r="BCK10" s="611"/>
      <c r="BCL10" s="611"/>
      <c r="BCM10" s="611"/>
      <c r="BCN10" s="611"/>
      <c r="BCO10" s="611"/>
      <c r="BCP10" s="611"/>
      <c r="BCQ10" s="611"/>
      <c r="BCR10" s="611"/>
      <c r="BCS10" s="611"/>
      <c r="BCT10" s="611"/>
      <c r="BCU10" s="611"/>
      <c r="BCV10" s="611"/>
      <c r="BCW10" s="611"/>
      <c r="BCX10" s="611"/>
      <c r="BCY10" s="611"/>
      <c r="BCZ10" s="611"/>
      <c r="BDA10" s="611"/>
      <c r="BDB10" s="611"/>
      <c r="BDC10" s="611"/>
      <c r="BDD10" s="611"/>
      <c r="BDE10" s="611"/>
      <c r="BDF10" s="611"/>
      <c r="BDG10" s="611"/>
      <c r="BDH10" s="611"/>
      <c r="BDI10" s="611"/>
      <c r="BDJ10" s="611"/>
      <c r="BDK10" s="611"/>
      <c r="BDL10" s="611"/>
      <c r="BDM10" s="611"/>
      <c r="BDN10" s="611"/>
      <c r="BDO10" s="611"/>
      <c r="BDP10" s="611"/>
      <c r="BDQ10" s="611"/>
      <c r="BDR10" s="611"/>
      <c r="BDS10" s="611"/>
      <c r="BDT10" s="611"/>
      <c r="BDU10" s="611"/>
      <c r="BDV10" s="611"/>
      <c r="BDW10" s="611"/>
      <c r="BDX10" s="611"/>
      <c r="BDY10" s="611"/>
      <c r="BDZ10" s="611"/>
      <c r="BEA10" s="611"/>
      <c r="BEB10" s="611"/>
      <c r="BEC10" s="611"/>
      <c r="BED10" s="611"/>
      <c r="BEE10" s="611"/>
      <c r="BEF10" s="611"/>
      <c r="BEG10" s="611"/>
      <c r="BEH10" s="611"/>
      <c r="BEI10" s="611"/>
      <c r="BEJ10" s="611"/>
      <c r="BEK10" s="611"/>
      <c r="BEL10" s="611"/>
      <c r="BEM10" s="611"/>
      <c r="BEN10" s="611"/>
      <c r="BEO10" s="611"/>
      <c r="BEP10" s="611"/>
      <c r="BEQ10" s="611"/>
      <c r="BER10" s="611"/>
      <c r="BES10" s="611"/>
      <c r="BET10" s="611"/>
      <c r="BEU10" s="611"/>
      <c r="BEV10" s="611"/>
      <c r="BEW10" s="611"/>
      <c r="BEX10" s="611"/>
      <c r="BEY10" s="611"/>
      <c r="BEZ10" s="611"/>
      <c r="BFA10" s="611"/>
      <c r="BFB10" s="611"/>
      <c r="BFC10" s="611"/>
      <c r="BFD10" s="611"/>
      <c r="BFE10" s="611"/>
      <c r="BFF10" s="611"/>
      <c r="BFG10" s="611"/>
      <c r="BFH10" s="611"/>
      <c r="BFI10" s="611"/>
      <c r="BFJ10" s="611"/>
      <c r="BFK10" s="611"/>
      <c r="BFL10" s="611"/>
      <c r="BFM10" s="611"/>
      <c r="BFN10" s="611"/>
      <c r="BFO10" s="611"/>
      <c r="BFP10" s="611"/>
      <c r="BFQ10" s="611"/>
      <c r="BFR10" s="611"/>
      <c r="BFS10" s="611"/>
      <c r="BFT10" s="611"/>
      <c r="BFU10" s="611"/>
      <c r="BFV10" s="611"/>
      <c r="BFW10" s="611"/>
      <c r="BFX10" s="611"/>
      <c r="BFY10" s="611"/>
      <c r="BFZ10" s="611"/>
      <c r="BGA10" s="611"/>
      <c r="BGB10" s="611"/>
      <c r="BGC10" s="611"/>
      <c r="BGD10" s="611"/>
      <c r="BGE10" s="611"/>
      <c r="BGF10" s="611"/>
      <c r="BGG10" s="611"/>
      <c r="BGH10" s="611"/>
      <c r="BGI10" s="611"/>
      <c r="BGJ10" s="611"/>
      <c r="BGK10" s="611"/>
      <c r="BGL10" s="611"/>
      <c r="BGM10" s="611"/>
      <c r="BGN10" s="611"/>
      <c r="BGO10" s="611"/>
      <c r="BGP10" s="611"/>
      <c r="BGQ10" s="611"/>
      <c r="BGR10" s="611"/>
      <c r="BGS10" s="611"/>
      <c r="BGT10" s="611"/>
      <c r="BGU10" s="611"/>
      <c r="BGV10" s="611"/>
      <c r="BGW10" s="611"/>
      <c r="BGX10" s="611"/>
      <c r="BGY10" s="611"/>
      <c r="BGZ10" s="611"/>
      <c r="BHA10" s="611"/>
      <c r="BHB10" s="611"/>
      <c r="BHC10" s="611"/>
      <c r="BHD10" s="611"/>
      <c r="BHE10" s="611"/>
      <c r="BHF10" s="611"/>
      <c r="BHG10" s="611"/>
      <c r="BHH10" s="611"/>
      <c r="BHI10" s="611"/>
      <c r="BHJ10" s="611"/>
      <c r="BHK10" s="611"/>
      <c r="BHL10" s="611"/>
      <c r="BHM10" s="611"/>
      <c r="BHN10" s="611"/>
      <c r="BHO10" s="611"/>
      <c r="BHP10" s="611"/>
      <c r="BHQ10" s="611"/>
      <c r="BHR10" s="611"/>
      <c r="BHS10" s="611"/>
      <c r="BHT10" s="611"/>
      <c r="BHU10" s="611"/>
      <c r="BHV10" s="611"/>
      <c r="BHW10" s="611"/>
      <c r="BHX10" s="611"/>
      <c r="BHY10" s="611"/>
      <c r="BHZ10" s="611"/>
      <c r="BIA10" s="611"/>
      <c r="BIB10" s="611"/>
      <c r="BIC10" s="611"/>
      <c r="BID10" s="611"/>
      <c r="BIE10" s="611"/>
      <c r="BIF10" s="611"/>
      <c r="BIG10" s="611"/>
      <c r="BIH10" s="611"/>
      <c r="BII10" s="611"/>
      <c r="BIJ10" s="611"/>
      <c r="BIK10" s="611"/>
      <c r="BIL10" s="611"/>
      <c r="BIM10" s="611"/>
      <c r="BIN10" s="611"/>
      <c r="BIO10" s="611"/>
      <c r="BIP10" s="611"/>
      <c r="BIQ10" s="611"/>
      <c r="BIR10" s="611"/>
      <c r="BIS10" s="611"/>
      <c r="BIT10" s="611"/>
      <c r="BIU10" s="611"/>
      <c r="BIV10" s="611"/>
      <c r="BIW10" s="611"/>
      <c r="BIX10" s="611"/>
      <c r="BIY10" s="611"/>
      <c r="BIZ10" s="611"/>
      <c r="BJA10" s="611"/>
      <c r="BJB10" s="611"/>
      <c r="BJC10" s="611"/>
      <c r="BJD10" s="611"/>
      <c r="BJE10" s="611"/>
      <c r="BJF10" s="611"/>
      <c r="BJG10" s="611"/>
      <c r="BJH10" s="611"/>
      <c r="BJI10" s="611"/>
      <c r="BJJ10" s="611"/>
      <c r="BJK10" s="611"/>
      <c r="BJL10" s="611"/>
      <c r="BJM10" s="611"/>
      <c r="BJN10" s="611"/>
      <c r="BJO10" s="611"/>
      <c r="BJP10" s="611"/>
      <c r="BJQ10" s="611"/>
      <c r="BJR10" s="611"/>
      <c r="BJS10" s="611"/>
      <c r="BJT10" s="611"/>
      <c r="BJU10" s="611"/>
      <c r="BJV10" s="611"/>
      <c r="BJW10" s="611"/>
      <c r="BJX10" s="611"/>
      <c r="BJY10" s="611"/>
      <c r="BJZ10" s="611"/>
      <c r="BKA10" s="611"/>
      <c r="BKB10" s="611"/>
      <c r="BKC10" s="611"/>
      <c r="BKD10" s="611"/>
      <c r="BKE10" s="611"/>
      <c r="BKF10" s="611"/>
      <c r="BKG10" s="611"/>
      <c r="BKH10" s="611"/>
      <c r="BKI10" s="611"/>
      <c r="BKJ10" s="611"/>
      <c r="BKK10" s="611"/>
      <c r="BKL10" s="611"/>
      <c r="BKM10" s="611"/>
      <c r="BKN10" s="611"/>
      <c r="BKO10" s="611"/>
      <c r="BKP10" s="611"/>
      <c r="BKQ10" s="611"/>
      <c r="BKR10" s="611"/>
      <c r="BKS10" s="611"/>
      <c r="BKT10" s="611"/>
      <c r="BKU10" s="611"/>
      <c r="BKV10" s="611"/>
      <c r="BKW10" s="611"/>
      <c r="BKX10" s="611"/>
      <c r="BKY10" s="611"/>
      <c r="BKZ10" s="611"/>
      <c r="BLA10" s="611"/>
      <c r="BLB10" s="611"/>
      <c r="BLC10" s="611"/>
      <c r="BLD10" s="611"/>
      <c r="BLE10" s="611"/>
      <c r="BLF10" s="611"/>
      <c r="BLG10" s="611"/>
      <c r="BLH10" s="611"/>
      <c r="BLI10" s="611"/>
      <c r="BLJ10" s="611"/>
      <c r="BLK10" s="611"/>
      <c r="BLL10" s="611"/>
      <c r="BLM10" s="611"/>
      <c r="BLN10" s="611"/>
      <c r="BLO10" s="611"/>
      <c r="BLP10" s="611"/>
      <c r="BLQ10" s="611"/>
      <c r="BLR10" s="611"/>
      <c r="BLS10" s="611"/>
      <c r="BLT10" s="611"/>
      <c r="BLU10" s="611"/>
      <c r="BLV10" s="611"/>
      <c r="BLW10" s="611"/>
      <c r="BLX10" s="611"/>
      <c r="BLY10" s="611"/>
      <c r="BLZ10" s="611"/>
      <c r="BMA10" s="611"/>
      <c r="BMB10" s="611"/>
      <c r="BMC10" s="611"/>
      <c r="BMD10" s="611"/>
      <c r="BME10" s="611"/>
      <c r="BMF10" s="611"/>
      <c r="BMG10" s="611"/>
      <c r="BMH10" s="611"/>
      <c r="BMI10" s="611"/>
      <c r="BMJ10" s="611"/>
      <c r="BMK10" s="611"/>
      <c r="BML10" s="611"/>
      <c r="BMM10" s="611"/>
      <c r="BMN10" s="611"/>
      <c r="BMO10" s="611"/>
      <c r="BMP10" s="611"/>
      <c r="BMQ10" s="611"/>
      <c r="BMR10" s="611"/>
      <c r="BMS10" s="611"/>
      <c r="BMT10" s="611"/>
      <c r="BMU10" s="611"/>
      <c r="BMV10" s="611"/>
      <c r="BMW10" s="611"/>
      <c r="BMX10" s="611"/>
      <c r="BMY10" s="611"/>
      <c r="BMZ10" s="611"/>
      <c r="BNA10" s="611"/>
      <c r="BNB10" s="611"/>
      <c r="BNC10" s="611"/>
      <c r="BND10" s="611"/>
      <c r="BNE10" s="611"/>
      <c r="BNF10" s="611"/>
      <c r="BNG10" s="611"/>
      <c r="BNH10" s="611"/>
      <c r="BNI10" s="611"/>
      <c r="BNJ10" s="611"/>
      <c r="BNK10" s="611"/>
      <c r="BNL10" s="611"/>
      <c r="BNM10" s="611"/>
      <c r="BNN10" s="611"/>
      <c r="BNO10" s="611"/>
      <c r="BNP10" s="611"/>
      <c r="BNQ10" s="611"/>
      <c r="BNR10" s="611"/>
      <c r="BNS10" s="611"/>
      <c r="BNT10" s="611"/>
      <c r="BNU10" s="611"/>
      <c r="BNV10" s="611"/>
      <c r="BNW10" s="611"/>
      <c r="BNX10" s="611"/>
      <c r="BNY10" s="611"/>
      <c r="BNZ10" s="611"/>
      <c r="BOA10" s="611"/>
      <c r="BOB10" s="611"/>
      <c r="BOC10" s="611"/>
      <c r="BOD10" s="611"/>
      <c r="BOE10" s="611"/>
      <c r="BOF10" s="611"/>
      <c r="BOG10" s="611"/>
      <c r="BOH10" s="611"/>
      <c r="BOI10" s="611"/>
      <c r="BOJ10" s="611"/>
      <c r="BOK10" s="611"/>
      <c r="BOL10" s="611"/>
      <c r="BOM10" s="611"/>
      <c r="BON10" s="611"/>
      <c r="BOO10" s="611"/>
      <c r="BOP10" s="611"/>
      <c r="BOQ10" s="611"/>
      <c r="BOR10" s="611"/>
      <c r="BOS10" s="611"/>
      <c r="BOT10" s="611"/>
      <c r="BOU10" s="611"/>
      <c r="BOV10" s="611"/>
      <c r="BOW10" s="611"/>
      <c r="BOX10" s="611"/>
      <c r="BOY10" s="611"/>
      <c r="BOZ10" s="611"/>
      <c r="BPA10" s="611"/>
      <c r="BPB10" s="611"/>
      <c r="BPC10" s="611"/>
      <c r="BPD10" s="611"/>
      <c r="BPE10" s="611"/>
      <c r="BPF10" s="611"/>
      <c r="BPG10" s="611"/>
      <c r="BPH10" s="611"/>
      <c r="BPI10" s="611"/>
      <c r="BPJ10" s="611"/>
      <c r="BPK10" s="611"/>
      <c r="BPL10" s="611"/>
      <c r="BPM10" s="611"/>
      <c r="BPN10" s="611"/>
      <c r="BPO10" s="611"/>
      <c r="BPP10" s="611"/>
      <c r="BPQ10" s="611"/>
      <c r="BPR10" s="611"/>
      <c r="BPS10" s="611"/>
      <c r="BPT10" s="611"/>
      <c r="BPU10" s="611"/>
      <c r="BPV10" s="611"/>
      <c r="BPW10" s="611"/>
      <c r="BPX10" s="611"/>
      <c r="BPY10" s="611"/>
      <c r="BPZ10" s="611"/>
      <c r="BQA10" s="611"/>
      <c r="BQB10" s="611"/>
      <c r="BQC10" s="611"/>
      <c r="BQD10" s="611"/>
      <c r="BQE10" s="611"/>
      <c r="BQF10" s="611"/>
      <c r="BQG10" s="611"/>
      <c r="BQH10" s="611"/>
      <c r="BQI10" s="611"/>
      <c r="BQJ10" s="611"/>
      <c r="BQK10" s="611"/>
      <c r="BQL10" s="611"/>
      <c r="BQM10" s="611"/>
      <c r="BQN10" s="611"/>
      <c r="BQO10" s="611"/>
      <c r="BQP10" s="611"/>
      <c r="BQQ10" s="611"/>
      <c r="BQR10" s="611"/>
      <c r="BQS10" s="611"/>
      <c r="BQT10" s="611"/>
      <c r="BQU10" s="611"/>
      <c r="BQV10" s="611"/>
      <c r="BQW10" s="611"/>
      <c r="BQX10" s="611"/>
      <c r="BQY10" s="611"/>
      <c r="BQZ10" s="611"/>
      <c r="BRA10" s="611"/>
      <c r="BRB10" s="611"/>
      <c r="BRC10" s="611"/>
      <c r="BRD10" s="611"/>
      <c r="BRE10" s="611"/>
      <c r="BRF10" s="611"/>
      <c r="BRG10" s="611"/>
      <c r="BRH10" s="611"/>
      <c r="BRI10" s="611"/>
      <c r="BRJ10" s="611"/>
      <c r="BRK10" s="611"/>
      <c r="BRL10" s="611"/>
      <c r="BRM10" s="611"/>
      <c r="BRN10" s="611"/>
      <c r="BRO10" s="611"/>
      <c r="BRP10" s="611"/>
      <c r="BRQ10" s="611"/>
      <c r="BRR10" s="611"/>
      <c r="BRS10" s="611"/>
      <c r="BRT10" s="611"/>
      <c r="BRU10" s="611"/>
      <c r="BRV10" s="611"/>
      <c r="BRW10" s="611"/>
      <c r="BRX10" s="611"/>
      <c r="BRY10" s="611"/>
      <c r="BRZ10" s="611"/>
      <c r="BSA10" s="611"/>
      <c r="BSB10" s="611"/>
      <c r="BSC10" s="611"/>
      <c r="BSD10" s="611"/>
      <c r="BSE10" s="611"/>
      <c r="BSF10" s="611"/>
      <c r="BSG10" s="611"/>
      <c r="BSH10" s="611"/>
      <c r="BSI10" s="611"/>
      <c r="BSJ10" s="611"/>
      <c r="BSK10" s="611"/>
      <c r="BSL10" s="611"/>
      <c r="BSM10" s="611"/>
      <c r="BSN10" s="611"/>
      <c r="BSO10" s="611"/>
      <c r="BSP10" s="611"/>
      <c r="BSQ10" s="611"/>
      <c r="BSR10" s="611"/>
      <c r="BSS10" s="611"/>
      <c r="BST10" s="611"/>
      <c r="BSU10" s="611"/>
      <c r="BSV10" s="611"/>
      <c r="BSW10" s="611"/>
      <c r="BSX10" s="611"/>
      <c r="BSY10" s="611"/>
      <c r="BSZ10" s="611"/>
      <c r="BTA10" s="611"/>
      <c r="BTB10" s="611"/>
      <c r="BTC10" s="611"/>
      <c r="BTD10" s="611"/>
      <c r="BTE10" s="611"/>
      <c r="BTF10" s="611"/>
      <c r="BTG10" s="611"/>
      <c r="BTH10" s="611"/>
      <c r="BTI10" s="611"/>
      <c r="BTJ10" s="611"/>
      <c r="BTK10" s="611"/>
      <c r="BTL10" s="611"/>
      <c r="BTM10" s="611"/>
      <c r="BTN10" s="611"/>
      <c r="BTO10" s="611"/>
      <c r="BTP10" s="611"/>
      <c r="BTQ10" s="611"/>
      <c r="BTR10" s="611"/>
      <c r="BTS10" s="611"/>
      <c r="BTT10" s="611"/>
      <c r="BTU10" s="611"/>
      <c r="BTV10" s="611"/>
      <c r="BTW10" s="611"/>
      <c r="BTX10" s="611"/>
      <c r="BTY10" s="611"/>
      <c r="BTZ10" s="611"/>
      <c r="BUA10" s="611"/>
      <c r="BUB10" s="611"/>
      <c r="BUC10" s="611"/>
      <c r="BUD10" s="611"/>
      <c r="BUE10" s="611"/>
      <c r="BUF10" s="611"/>
      <c r="BUG10" s="611"/>
      <c r="BUH10" s="611"/>
      <c r="BUI10" s="611"/>
      <c r="BUJ10" s="611"/>
      <c r="BUK10" s="611"/>
      <c r="BUL10" s="611"/>
      <c r="BUM10" s="611"/>
      <c r="BUN10" s="611"/>
      <c r="BUO10" s="611"/>
      <c r="BUP10" s="611"/>
      <c r="BUQ10" s="611"/>
      <c r="BUR10" s="611"/>
      <c r="BUS10" s="611"/>
      <c r="BUT10" s="611"/>
      <c r="BUU10" s="611"/>
      <c r="BUV10" s="611"/>
      <c r="BUW10" s="611"/>
      <c r="BUX10" s="611"/>
      <c r="BUY10" s="611"/>
      <c r="BUZ10" s="611"/>
      <c r="BVA10" s="611"/>
      <c r="BVB10" s="611"/>
      <c r="BVC10" s="611"/>
      <c r="BVD10" s="611"/>
      <c r="BVE10" s="611"/>
      <c r="BVF10" s="611"/>
      <c r="BVG10" s="611"/>
      <c r="BVH10" s="611"/>
      <c r="BVI10" s="611"/>
      <c r="BVJ10" s="611"/>
      <c r="BVK10" s="611"/>
      <c r="BVL10" s="611"/>
      <c r="BVM10" s="611"/>
      <c r="BVN10" s="611"/>
      <c r="BVO10" s="611"/>
      <c r="BVP10" s="611"/>
      <c r="BVQ10" s="611"/>
      <c r="BVR10" s="611"/>
      <c r="BVS10" s="611"/>
      <c r="BVT10" s="611"/>
      <c r="BVU10" s="611"/>
      <c r="BVV10" s="611"/>
      <c r="BVW10" s="611"/>
      <c r="BVX10" s="611"/>
      <c r="BVY10" s="611"/>
      <c r="BVZ10" s="611"/>
      <c r="BWA10" s="611"/>
      <c r="BWB10" s="611"/>
      <c r="BWC10" s="611"/>
      <c r="BWD10" s="611"/>
      <c r="BWE10" s="611"/>
      <c r="BWF10" s="611"/>
      <c r="BWG10" s="611"/>
      <c r="BWH10" s="611"/>
      <c r="BWI10" s="611"/>
      <c r="BWJ10" s="611"/>
      <c r="BWK10" s="611"/>
      <c r="BWL10" s="611"/>
      <c r="BWM10" s="611"/>
      <c r="BWN10" s="611"/>
      <c r="BWO10" s="611"/>
      <c r="BWP10" s="611"/>
      <c r="BWQ10" s="611"/>
      <c r="BWR10" s="611"/>
      <c r="BWS10" s="611"/>
      <c r="BWT10" s="611"/>
      <c r="BWU10" s="611"/>
      <c r="BWV10" s="611"/>
      <c r="BWW10" s="611"/>
      <c r="BWX10" s="611"/>
      <c r="BWY10" s="611"/>
      <c r="BWZ10" s="611"/>
      <c r="BXA10" s="611"/>
      <c r="BXB10" s="611"/>
      <c r="BXC10" s="611"/>
      <c r="BXD10" s="611"/>
      <c r="BXE10" s="611"/>
      <c r="BXF10" s="611"/>
      <c r="BXG10" s="611"/>
      <c r="BXH10" s="611"/>
      <c r="BXI10" s="611"/>
      <c r="BXJ10" s="611"/>
      <c r="BXK10" s="611"/>
      <c r="BXL10" s="611"/>
      <c r="BXM10" s="611"/>
      <c r="BXN10" s="611"/>
      <c r="BXO10" s="611"/>
      <c r="BXP10" s="611"/>
      <c r="BXQ10" s="611"/>
      <c r="BXR10" s="611"/>
      <c r="BXS10" s="611"/>
      <c r="BXT10" s="611"/>
      <c r="BXU10" s="611"/>
      <c r="BXV10" s="611"/>
      <c r="BXW10" s="611"/>
      <c r="BXX10" s="611"/>
      <c r="BXY10" s="611"/>
      <c r="BXZ10" s="611"/>
      <c r="BYA10" s="611"/>
      <c r="BYB10" s="611"/>
      <c r="BYC10" s="611"/>
      <c r="BYD10" s="611"/>
      <c r="BYE10" s="611"/>
      <c r="BYF10" s="611"/>
      <c r="BYG10" s="611"/>
      <c r="BYH10" s="611"/>
      <c r="BYI10" s="611"/>
      <c r="BYJ10" s="611"/>
      <c r="BYK10" s="611"/>
      <c r="BYL10" s="611"/>
      <c r="BYM10" s="611"/>
      <c r="BYN10" s="611"/>
      <c r="BYO10" s="611"/>
      <c r="BYP10" s="611"/>
      <c r="BYQ10" s="611"/>
      <c r="BYR10" s="611"/>
      <c r="BYS10" s="611"/>
      <c r="BYT10" s="611"/>
      <c r="BYU10" s="611"/>
      <c r="BYV10" s="611"/>
      <c r="BYW10" s="611"/>
      <c r="BYX10" s="611"/>
      <c r="BYY10" s="611"/>
      <c r="BYZ10" s="611"/>
      <c r="BZA10" s="611"/>
      <c r="BZB10" s="611"/>
      <c r="BZC10" s="611"/>
      <c r="BZD10" s="611"/>
      <c r="BZE10" s="611"/>
      <c r="BZF10" s="611"/>
      <c r="BZG10" s="611"/>
      <c r="BZH10" s="611"/>
      <c r="BZI10" s="611"/>
      <c r="BZJ10" s="611"/>
      <c r="BZK10" s="611"/>
      <c r="BZL10" s="611"/>
      <c r="BZM10" s="611"/>
      <c r="BZN10" s="611"/>
      <c r="BZO10" s="611"/>
      <c r="BZP10" s="611"/>
      <c r="BZQ10" s="611"/>
      <c r="BZR10" s="611"/>
      <c r="BZS10" s="611"/>
      <c r="BZT10" s="611"/>
      <c r="BZU10" s="611"/>
      <c r="BZV10" s="611"/>
      <c r="BZW10" s="611"/>
      <c r="BZX10" s="611"/>
      <c r="BZY10" s="611"/>
      <c r="BZZ10" s="611"/>
      <c r="CAA10" s="611"/>
      <c r="CAB10" s="611"/>
      <c r="CAC10" s="611"/>
      <c r="CAD10" s="611"/>
      <c r="CAE10" s="611"/>
      <c r="CAF10" s="611"/>
      <c r="CAG10" s="611"/>
      <c r="CAH10" s="611"/>
      <c r="CAI10" s="611"/>
      <c r="CAJ10" s="611"/>
      <c r="CAK10" s="611"/>
      <c r="CAL10" s="611"/>
      <c r="CAM10" s="611"/>
      <c r="CAN10" s="611"/>
      <c r="CAO10" s="611"/>
      <c r="CAP10" s="611"/>
      <c r="CAQ10" s="611"/>
      <c r="CAR10" s="611"/>
      <c r="CAS10" s="611"/>
      <c r="CAT10" s="611"/>
      <c r="CAU10" s="611"/>
      <c r="CAV10" s="611"/>
      <c r="CAW10" s="611"/>
      <c r="CAX10" s="611"/>
      <c r="CAY10" s="611"/>
      <c r="CAZ10" s="611"/>
      <c r="CBA10" s="611"/>
      <c r="CBB10" s="611"/>
      <c r="CBC10" s="611"/>
      <c r="CBD10" s="611"/>
      <c r="CBE10" s="611"/>
      <c r="CBF10" s="611"/>
      <c r="CBG10" s="611"/>
      <c r="CBH10" s="611"/>
      <c r="CBI10" s="611"/>
      <c r="CBJ10" s="611"/>
      <c r="CBK10" s="611"/>
      <c r="CBL10" s="611"/>
      <c r="CBM10" s="611"/>
      <c r="CBN10" s="611"/>
      <c r="CBO10" s="611"/>
      <c r="CBP10" s="611"/>
      <c r="CBQ10" s="611"/>
      <c r="CBR10" s="611"/>
      <c r="CBS10" s="611"/>
      <c r="CBT10" s="611"/>
      <c r="CBU10" s="611"/>
      <c r="CBV10" s="611"/>
      <c r="CBW10" s="611"/>
      <c r="CBX10" s="611"/>
      <c r="CBY10" s="611"/>
      <c r="CBZ10" s="611"/>
      <c r="CCA10" s="611"/>
      <c r="CCB10" s="611"/>
      <c r="CCC10" s="611"/>
      <c r="CCD10" s="611"/>
      <c r="CCE10" s="611"/>
      <c r="CCF10" s="611"/>
      <c r="CCG10" s="611"/>
      <c r="CCH10" s="611"/>
      <c r="CCI10" s="611"/>
      <c r="CCJ10" s="611"/>
      <c r="CCK10" s="611"/>
      <c r="CCL10" s="611"/>
      <c r="CCM10" s="611"/>
      <c r="CCN10" s="611"/>
      <c r="CCO10" s="611"/>
      <c r="CCP10" s="611"/>
      <c r="CCQ10" s="611"/>
      <c r="CCR10" s="611"/>
      <c r="CCS10" s="611"/>
      <c r="CCT10" s="611"/>
      <c r="CCU10" s="611"/>
      <c r="CCV10" s="611"/>
      <c r="CCW10" s="611"/>
      <c r="CCX10" s="611"/>
      <c r="CCY10" s="611"/>
      <c r="CCZ10" s="611"/>
      <c r="CDA10" s="611"/>
      <c r="CDB10" s="611"/>
      <c r="CDC10" s="611"/>
      <c r="CDD10" s="611"/>
      <c r="CDE10" s="611"/>
      <c r="CDF10" s="611"/>
      <c r="CDG10" s="611"/>
      <c r="CDH10" s="611"/>
      <c r="CDI10" s="611"/>
      <c r="CDJ10" s="611"/>
      <c r="CDK10" s="611"/>
      <c r="CDL10" s="611"/>
      <c r="CDM10" s="611"/>
      <c r="CDN10" s="611"/>
      <c r="CDO10" s="611"/>
      <c r="CDP10" s="611"/>
      <c r="CDQ10" s="611"/>
      <c r="CDR10" s="611"/>
      <c r="CDS10" s="611"/>
      <c r="CDT10" s="611"/>
      <c r="CDU10" s="611"/>
      <c r="CDV10" s="611"/>
      <c r="CDW10" s="611"/>
      <c r="CDX10" s="611"/>
      <c r="CDY10" s="611"/>
      <c r="CDZ10" s="611"/>
      <c r="CEA10" s="611"/>
      <c r="CEB10" s="611"/>
      <c r="CEC10" s="611"/>
      <c r="CED10" s="611"/>
      <c r="CEE10" s="611"/>
      <c r="CEF10" s="611"/>
      <c r="CEG10" s="611"/>
      <c r="CEH10" s="611"/>
      <c r="CEI10" s="611"/>
      <c r="CEJ10" s="611"/>
      <c r="CEK10" s="611"/>
      <c r="CEL10" s="611"/>
      <c r="CEM10" s="611"/>
    </row>
    <row r="11" spans="1:2171" s="214" customFormat="1" ht="26.25" thickBot="1" x14ac:dyDescent="0.4">
      <c r="A11" s="211"/>
      <c r="B11" s="215"/>
      <c r="C11" s="212"/>
      <c r="D11" s="1180"/>
      <c r="E11" s="1181"/>
      <c r="F11" s="1221"/>
      <c r="G11" s="697"/>
      <c r="H11" s="697"/>
      <c r="I11" s="358"/>
      <c r="J11" s="212"/>
      <c r="K11" s="212"/>
      <c r="L11" s="212"/>
      <c r="M11" s="679"/>
      <c r="N11" s="679"/>
      <c r="O11" s="679"/>
      <c r="P11" s="679"/>
      <c r="Q11" s="679"/>
      <c r="R11" s="679"/>
      <c r="S11" s="679"/>
      <c r="T11" s="358"/>
      <c r="U11" s="358"/>
      <c r="V11" s="358"/>
      <c r="W11" s="358"/>
      <c r="X11" s="358"/>
      <c r="Y11" s="358"/>
      <c r="Z11" s="358"/>
      <c r="AA11" s="358"/>
      <c r="AB11" s="358"/>
      <c r="AC11" s="679"/>
      <c r="AD11" s="679"/>
      <c r="AE11" s="611"/>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c r="BI11" s="611"/>
      <c r="BJ11" s="611"/>
      <c r="BK11" s="611"/>
      <c r="BL11" s="611"/>
      <c r="BM11" s="611"/>
      <c r="BN11" s="611"/>
      <c r="BO11" s="611"/>
      <c r="BP11" s="611"/>
      <c r="BQ11" s="611"/>
      <c r="BR11" s="611"/>
      <c r="BS11" s="611"/>
      <c r="BT11" s="611"/>
      <c r="BU11" s="611"/>
      <c r="BV11" s="611"/>
      <c r="BW11" s="611"/>
      <c r="BX11" s="611"/>
      <c r="BY11" s="611"/>
      <c r="BZ11" s="611"/>
      <c r="CA11" s="611"/>
      <c r="CB11" s="611"/>
      <c r="CC11" s="611"/>
      <c r="CD11" s="611"/>
      <c r="CE11" s="611"/>
      <c r="CF11" s="611"/>
      <c r="CG11" s="611"/>
      <c r="CH11" s="611"/>
      <c r="CI11" s="611"/>
      <c r="CJ11" s="611"/>
      <c r="CK11" s="611"/>
      <c r="CL11" s="611"/>
      <c r="CM11" s="611"/>
      <c r="CN11" s="611"/>
      <c r="CO11" s="611"/>
      <c r="CP11" s="611"/>
      <c r="CQ11" s="611"/>
      <c r="CR11" s="611"/>
      <c r="CS11" s="611"/>
      <c r="CT11" s="611"/>
      <c r="CU11" s="611"/>
      <c r="CV11" s="611"/>
      <c r="CW11" s="611"/>
      <c r="CX11" s="611"/>
      <c r="CY11" s="611"/>
      <c r="CZ11" s="611"/>
      <c r="DA11" s="611"/>
      <c r="DB11" s="611"/>
      <c r="DC11" s="611"/>
      <c r="DD11" s="611"/>
      <c r="DE11" s="611"/>
      <c r="DF11" s="611"/>
      <c r="DG11" s="611"/>
      <c r="DH11" s="611"/>
      <c r="DI11" s="611"/>
      <c r="DJ11" s="611"/>
      <c r="DK11" s="611"/>
      <c r="DL11" s="611"/>
      <c r="DM11" s="611"/>
      <c r="DN11" s="611"/>
      <c r="DO11" s="611"/>
      <c r="DP11" s="611"/>
      <c r="DQ11" s="611"/>
      <c r="DR11" s="611"/>
      <c r="DS11" s="611"/>
      <c r="DT11" s="611"/>
      <c r="DU11" s="611"/>
      <c r="DV11" s="611"/>
      <c r="DW11" s="611"/>
      <c r="DX11" s="611"/>
      <c r="DY11" s="611"/>
      <c r="DZ11" s="611"/>
      <c r="EA11" s="611"/>
      <c r="EB11" s="611"/>
      <c r="EC11" s="611"/>
      <c r="ED11" s="611"/>
      <c r="EE11" s="611"/>
      <c r="EF11" s="611"/>
      <c r="EG11" s="611"/>
      <c r="EH11" s="611"/>
      <c r="EI11" s="611"/>
      <c r="EJ11" s="611"/>
      <c r="EK11" s="611"/>
      <c r="EL11" s="611"/>
      <c r="EM11" s="611"/>
      <c r="EN11" s="611"/>
      <c r="EO11" s="611"/>
      <c r="EP11" s="611"/>
      <c r="EQ11" s="611"/>
      <c r="ER11" s="611"/>
      <c r="ES11" s="611"/>
      <c r="ET11" s="611"/>
      <c r="EU11" s="611"/>
      <c r="EV11" s="611"/>
      <c r="EW11" s="611"/>
      <c r="EX11" s="611"/>
      <c r="EY11" s="611"/>
      <c r="EZ11" s="611"/>
      <c r="FA11" s="611"/>
      <c r="FB11" s="611"/>
      <c r="FC11" s="611"/>
      <c r="FD11" s="611"/>
      <c r="FE11" s="611"/>
      <c r="FF11" s="611"/>
      <c r="FG11" s="611"/>
      <c r="FH11" s="611"/>
      <c r="FI11" s="611"/>
      <c r="FJ11" s="611"/>
      <c r="FK11" s="611"/>
      <c r="FL11" s="611"/>
      <c r="FM11" s="611"/>
      <c r="FN11" s="611"/>
      <c r="FO11" s="611"/>
      <c r="FP11" s="611"/>
      <c r="FQ11" s="611"/>
      <c r="FR11" s="611"/>
      <c r="FS11" s="611"/>
      <c r="FT11" s="611"/>
      <c r="FU11" s="611"/>
      <c r="FV11" s="611"/>
      <c r="FW11" s="611"/>
      <c r="FX11" s="611"/>
      <c r="FY11" s="611"/>
      <c r="FZ11" s="611"/>
      <c r="GA11" s="611"/>
      <c r="GB11" s="611"/>
      <c r="GC11" s="611"/>
      <c r="GD11" s="611"/>
      <c r="GE11" s="611"/>
      <c r="GF11" s="611"/>
      <c r="GG11" s="611"/>
      <c r="GH11" s="611"/>
      <c r="GI11" s="611"/>
      <c r="GJ11" s="611"/>
      <c r="GK11" s="611"/>
      <c r="GL11" s="611"/>
      <c r="GM11" s="611"/>
      <c r="GN11" s="611"/>
      <c r="GO11" s="611"/>
      <c r="GP11" s="611"/>
      <c r="GQ11" s="611"/>
      <c r="GR11" s="611"/>
      <c r="GS11" s="611"/>
      <c r="GT11" s="611"/>
      <c r="GU11" s="611"/>
      <c r="GV11" s="611"/>
      <c r="GW11" s="611"/>
      <c r="GX11" s="611"/>
      <c r="GY11" s="611"/>
      <c r="GZ11" s="611"/>
      <c r="HA11" s="611"/>
      <c r="HB11" s="611"/>
      <c r="HC11" s="611"/>
      <c r="HD11" s="611"/>
      <c r="HE11" s="611"/>
      <c r="HF11" s="611"/>
      <c r="HG11" s="611"/>
      <c r="HH11" s="611"/>
      <c r="HI11" s="611"/>
      <c r="HJ11" s="611"/>
      <c r="HK11" s="611"/>
      <c r="HL11" s="611"/>
      <c r="HM11" s="611"/>
      <c r="HN11" s="611"/>
      <c r="HO11" s="611"/>
      <c r="HP11" s="611"/>
      <c r="HQ11" s="611"/>
      <c r="HR11" s="611"/>
      <c r="HS11" s="611"/>
      <c r="HT11" s="611"/>
      <c r="HU11" s="611"/>
      <c r="HV11" s="611"/>
      <c r="HW11" s="611"/>
      <c r="HX11" s="611"/>
      <c r="HY11" s="611"/>
      <c r="HZ11" s="611"/>
      <c r="IA11" s="611"/>
      <c r="IB11" s="611"/>
      <c r="IC11" s="611"/>
      <c r="ID11" s="611"/>
      <c r="IE11" s="611"/>
      <c r="IF11" s="611"/>
      <c r="IG11" s="611"/>
      <c r="IH11" s="611"/>
      <c r="II11" s="611"/>
      <c r="IJ11" s="611"/>
      <c r="IK11" s="611"/>
      <c r="IL11" s="611"/>
      <c r="IM11" s="611"/>
      <c r="IN11" s="611"/>
      <c r="IO11" s="611"/>
      <c r="IP11" s="611"/>
      <c r="IQ11" s="611"/>
      <c r="IR11" s="611"/>
      <c r="IS11" s="611"/>
      <c r="IT11" s="611"/>
      <c r="IU11" s="611"/>
      <c r="IV11" s="611"/>
      <c r="IW11" s="611"/>
      <c r="IX11" s="611"/>
      <c r="IY11" s="611"/>
      <c r="IZ11" s="611"/>
      <c r="JA11" s="611"/>
      <c r="JB11" s="611"/>
      <c r="JC11" s="611"/>
      <c r="JD11" s="611"/>
      <c r="JE11" s="611"/>
      <c r="JF11" s="611"/>
      <c r="JG11" s="611"/>
      <c r="JH11" s="611"/>
      <c r="JI11" s="611"/>
      <c r="JJ11" s="611"/>
      <c r="JK11" s="611"/>
      <c r="JL11" s="611"/>
      <c r="JM11" s="611"/>
      <c r="JN11" s="611"/>
      <c r="JO11" s="611"/>
      <c r="JP11" s="611"/>
      <c r="JQ11" s="611"/>
      <c r="JR11" s="611"/>
      <c r="JS11" s="611"/>
      <c r="JT11" s="611"/>
      <c r="JU11" s="611"/>
      <c r="JV11" s="611"/>
      <c r="JW11" s="611"/>
      <c r="JX11" s="611"/>
      <c r="JY11" s="611"/>
      <c r="JZ11" s="611"/>
      <c r="KA11" s="611"/>
      <c r="KB11" s="611"/>
      <c r="KC11" s="611"/>
      <c r="KD11" s="611"/>
      <c r="KE11" s="611"/>
      <c r="KF11" s="611"/>
      <c r="KG11" s="611"/>
      <c r="KH11" s="611"/>
      <c r="KI11" s="611"/>
      <c r="KJ11" s="611"/>
      <c r="KK11" s="611"/>
      <c r="KL11" s="611"/>
      <c r="KM11" s="611"/>
      <c r="KN11" s="611"/>
      <c r="KO11" s="611"/>
      <c r="KP11" s="611"/>
      <c r="KQ11" s="611"/>
      <c r="KR11" s="611"/>
      <c r="KS11" s="611"/>
      <c r="KT11" s="611"/>
      <c r="KU11" s="611"/>
      <c r="KV11" s="611"/>
      <c r="KW11" s="611"/>
      <c r="KX11" s="611"/>
      <c r="KY11" s="611"/>
      <c r="KZ11" s="611"/>
      <c r="LA11" s="611"/>
      <c r="LB11" s="611"/>
      <c r="LC11" s="611"/>
      <c r="LD11" s="611"/>
      <c r="LE11" s="611"/>
      <c r="LF11" s="611"/>
      <c r="LG11" s="611"/>
      <c r="LH11" s="611"/>
      <c r="LI11" s="611"/>
      <c r="LJ11" s="611"/>
      <c r="LK11" s="611"/>
      <c r="LL11" s="611"/>
      <c r="LM11" s="611"/>
      <c r="LN11" s="611"/>
      <c r="LO11" s="611"/>
      <c r="LP11" s="611"/>
      <c r="LQ11" s="611"/>
      <c r="LR11" s="611"/>
      <c r="LS11" s="611"/>
      <c r="LT11" s="611"/>
      <c r="LU11" s="611"/>
      <c r="LV11" s="611"/>
      <c r="LW11" s="611"/>
      <c r="LX11" s="611"/>
      <c r="LY11" s="611"/>
      <c r="LZ11" s="611"/>
      <c r="MA11" s="611"/>
      <c r="MB11" s="611"/>
      <c r="MC11" s="611"/>
      <c r="MD11" s="611"/>
      <c r="ME11" s="611"/>
      <c r="MF11" s="611"/>
      <c r="MG11" s="611"/>
      <c r="MH11" s="611"/>
      <c r="MI11" s="611"/>
      <c r="MJ11" s="611"/>
      <c r="MK11" s="611"/>
      <c r="ML11" s="611"/>
      <c r="MM11" s="611"/>
      <c r="MN11" s="611"/>
      <c r="MO11" s="611"/>
      <c r="MP11" s="611"/>
      <c r="MQ11" s="611"/>
      <c r="MR11" s="611"/>
      <c r="MS11" s="611"/>
      <c r="MT11" s="611"/>
      <c r="MU11" s="611"/>
      <c r="MV11" s="611"/>
      <c r="MW11" s="611"/>
      <c r="MX11" s="611"/>
      <c r="MY11" s="611"/>
      <c r="MZ11" s="611"/>
      <c r="NA11" s="611"/>
      <c r="NB11" s="611"/>
      <c r="NC11" s="611"/>
      <c r="ND11" s="611"/>
      <c r="NE11" s="611"/>
      <c r="NF11" s="611"/>
      <c r="NG11" s="611"/>
      <c r="NH11" s="611"/>
      <c r="NI11" s="611"/>
      <c r="NJ11" s="611"/>
      <c r="NK11" s="611"/>
      <c r="NL11" s="611"/>
      <c r="NM11" s="611"/>
      <c r="NN11" s="611"/>
      <c r="NO11" s="611"/>
      <c r="NP11" s="611"/>
      <c r="NQ11" s="611"/>
      <c r="NR11" s="611"/>
      <c r="NS11" s="611"/>
      <c r="NT11" s="611"/>
      <c r="NU11" s="611"/>
      <c r="NV11" s="611"/>
      <c r="NW11" s="611"/>
      <c r="NX11" s="611"/>
      <c r="NY11" s="611"/>
      <c r="NZ11" s="611"/>
      <c r="OA11" s="611"/>
      <c r="OB11" s="611"/>
      <c r="OC11" s="611"/>
      <c r="OD11" s="611"/>
      <c r="OE11" s="611"/>
      <c r="OF11" s="611"/>
      <c r="OG11" s="611"/>
      <c r="OH11" s="611"/>
      <c r="OI11" s="611"/>
      <c r="OJ11" s="611"/>
      <c r="OK11" s="611"/>
      <c r="OL11" s="611"/>
      <c r="OM11" s="611"/>
      <c r="ON11" s="611"/>
      <c r="OO11" s="611"/>
      <c r="OP11" s="611"/>
      <c r="OQ11" s="611"/>
      <c r="OR11" s="611"/>
      <c r="OS11" s="611"/>
      <c r="OT11" s="611"/>
      <c r="OU11" s="611"/>
      <c r="OV11" s="611"/>
      <c r="OW11" s="611"/>
      <c r="OX11" s="611"/>
      <c r="OY11" s="611"/>
      <c r="OZ11" s="611"/>
      <c r="PA11" s="611"/>
      <c r="PB11" s="611"/>
      <c r="PC11" s="611"/>
      <c r="PD11" s="611"/>
      <c r="PE11" s="611"/>
      <c r="PF11" s="611"/>
      <c r="PG11" s="611"/>
      <c r="PH11" s="611"/>
      <c r="PI11" s="611"/>
      <c r="PJ11" s="611"/>
      <c r="PK11" s="611"/>
      <c r="PL11" s="611"/>
      <c r="PM11" s="611"/>
      <c r="PN11" s="611"/>
      <c r="PO11" s="611"/>
      <c r="PP11" s="611"/>
      <c r="PQ11" s="611"/>
      <c r="PR11" s="611"/>
      <c r="PS11" s="611"/>
      <c r="PT11" s="611"/>
      <c r="PU11" s="611"/>
      <c r="PV11" s="611"/>
      <c r="PW11" s="611"/>
      <c r="PX11" s="611"/>
      <c r="PY11" s="611"/>
      <c r="PZ11" s="611"/>
      <c r="QA11" s="611"/>
      <c r="QB11" s="611"/>
      <c r="QC11" s="611"/>
      <c r="QD11" s="611"/>
      <c r="QE11" s="611"/>
      <c r="QF11" s="611"/>
      <c r="QG11" s="611"/>
      <c r="QH11" s="611"/>
      <c r="QI11" s="611"/>
      <c r="QJ11" s="611"/>
      <c r="QK11" s="611"/>
      <c r="QL11" s="611"/>
      <c r="QM11" s="611"/>
      <c r="QN11" s="611"/>
      <c r="QO11" s="611"/>
      <c r="QP11" s="611"/>
      <c r="QQ11" s="611"/>
      <c r="QR11" s="611"/>
      <c r="QS11" s="611"/>
      <c r="QT11" s="611"/>
      <c r="QU11" s="611"/>
      <c r="QV11" s="611"/>
      <c r="QW11" s="611"/>
      <c r="QX11" s="611"/>
      <c r="QY11" s="611"/>
      <c r="QZ11" s="611"/>
      <c r="RA11" s="611"/>
      <c r="RB11" s="611"/>
      <c r="RC11" s="611"/>
      <c r="RD11" s="611"/>
      <c r="RE11" s="611"/>
      <c r="RF11" s="611"/>
      <c r="RG11" s="611"/>
      <c r="RH11" s="611"/>
      <c r="RI11" s="611"/>
      <c r="RJ11" s="611"/>
      <c r="RK11" s="611"/>
      <c r="RL11" s="611"/>
      <c r="RM11" s="611"/>
      <c r="RN11" s="611"/>
      <c r="RO11" s="611"/>
      <c r="RP11" s="611"/>
      <c r="RQ11" s="611"/>
      <c r="RR11" s="611"/>
      <c r="RS11" s="611"/>
      <c r="RT11" s="611"/>
      <c r="RU11" s="611"/>
      <c r="RV11" s="611"/>
      <c r="RW11" s="611"/>
      <c r="RX11" s="611"/>
      <c r="RY11" s="611"/>
      <c r="RZ11" s="611"/>
      <c r="SA11" s="611"/>
      <c r="SB11" s="611"/>
      <c r="SC11" s="611"/>
      <c r="SD11" s="611"/>
      <c r="SE11" s="611"/>
      <c r="SF11" s="611"/>
      <c r="SG11" s="611"/>
      <c r="SH11" s="611"/>
      <c r="SI11" s="611"/>
      <c r="SJ11" s="611"/>
      <c r="SK11" s="611"/>
      <c r="SL11" s="611"/>
      <c r="SM11" s="611"/>
      <c r="SN11" s="611"/>
      <c r="SO11" s="611"/>
      <c r="SP11" s="611"/>
      <c r="SQ11" s="611"/>
      <c r="SR11" s="611"/>
      <c r="SS11" s="611"/>
      <c r="ST11" s="611"/>
      <c r="SU11" s="611"/>
      <c r="SV11" s="611"/>
      <c r="SW11" s="611"/>
      <c r="SX11" s="611"/>
      <c r="SY11" s="611"/>
      <c r="SZ11" s="611"/>
      <c r="TA11" s="611"/>
      <c r="TB11" s="611"/>
      <c r="TC11" s="611"/>
      <c r="TD11" s="611"/>
      <c r="TE11" s="611"/>
      <c r="TF11" s="611"/>
      <c r="TG11" s="611"/>
      <c r="TH11" s="611"/>
      <c r="TI11" s="611"/>
      <c r="TJ11" s="611"/>
      <c r="TK11" s="611"/>
      <c r="TL11" s="611"/>
      <c r="TM11" s="611"/>
      <c r="TN11" s="611"/>
      <c r="TO11" s="611"/>
      <c r="TP11" s="611"/>
      <c r="TQ11" s="611"/>
      <c r="TR11" s="611"/>
      <c r="TS11" s="611"/>
      <c r="TT11" s="611"/>
      <c r="TU11" s="611"/>
      <c r="TV11" s="611"/>
      <c r="TW11" s="611"/>
      <c r="TX11" s="611"/>
      <c r="TY11" s="611"/>
      <c r="TZ11" s="611"/>
      <c r="UA11" s="611"/>
      <c r="UB11" s="611"/>
      <c r="UC11" s="611"/>
      <c r="UD11" s="611"/>
      <c r="UE11" s="611"/>
      <c r="UF11" s="611"/>
      <c r="UG11" s="611"/>
      <c r="UH11" s="611"/>
      <c r="UI11" s="611"/>
      <c r="UJ11" s="611"/>
      <c r="UK11" s="611"/>
      <c r="UL11" s="611"/>
      <c r="UM11" s="611"/>
      <c r="UN11" s="611"/>
      <c r="UO11" s="611"/>
      <c r="UP11" s="611"/>
      <c r="UQ11" s="611"/>
      <c r="UR11" s="611"/>
      <c r="US11" s="611"/>
      <c r="UT11" s="611"/>
      <c r="UU11" s="611"/>
      <c r="UV11" s="611"/>
      <c r="UW11" s="611"/>
      <c r="UX11" s="611"/>
      <c r="UY11" s="611"/>
      <c r="UZ11" s="611"/>
      <c r="VA11" s="611"/>
      <c r="VB11" s="611"/>
      <c r="VC11" s="611"/>
      <c r="VD11" s="611"/>
      <c r="VE11" s="611"/>
      <c r="VF11" s="611"/>
      <c r="VG11" s="611"/>
      <c r="VH11" s="611"/>
      <c r="VI11" s="611"/>
      <c r="VJ11" s="611"/>
      <c r="VK11" s="611"/>
      <c r="VL11" s="611"/>
      <c r="VM11" s="611"/>
      <c r="VN11" s="611"/>
      <c r="VO11" s="611"/>
      <c r="VP11" s="611"/>
      <c r="VQ11" s="611"/>
      <c r="VR11" s="611"/>
      <c r="VS11" s="611"/>
      <c r="VT11" s="611"/>
      <c r="VU11" s="611"/>
      <c r="VV11" s="611"/>
      <c r="VW11" s="611"/>
      <c r="VX11" s="611"/>
      <c r="VY11" s="611"/>
      <c r="VZ11" s="611"/>
      <c r="WA11" s="611"/>
      <c r="WB11" s="611"/>
      <c r="WC11" s="611"/>
      <c r="WD11" s="611"/>
      <c r="WE11" s="611"/>
      <c r="WF11" s="611"/>
      <c r="WG11" s="611"/>
      <c r="WH11" s="611"/>
      <c r="WI11" s="611"/>
      <c r="WJ11" s="611"/>
      <c r="WK11" s="611"/>
      <c r="WL11" s="611"/>
      <c r="WM11" s="611"/>
      <c r="WN11" s="611"/>
      <c r="WO11" s="611"/>
      <c r="WP11" s="611"/>
      <c r="WQ11" s="611"/>
      <c r="WR11" s="611"/>
      <c r="WS11" s="611"/>
      <c r="WT11" s="611"/>
      <c r="WU11" s="611"/>
      <c r="WV11" s="611"/>
      <c r="WW11" s="611"/>
      <c r="WX11" s="611"/>
      <c r="WY11" s="611"/>
      <c r="WZ11" s="611"/>
      <c r="XA11" s="611"/>
      <c r="XB11" s="611"/>
      <c r="XC11" s="611"/>
      <c r="XD11" s="611"/>
      <c r="XE11" s="611"/>
      <c r="XF11" s="611"/>
      <c r="XG11" s="611"/>
      <c r="XH11" s="611"/>
      <c r="XI11" s="611"/>
      <c r="XJ11" s="611"/>
      <c r="XK11" s="611"/>
      <c r="XL11" s="611"/>
      <c r="XM11" s="611"/>
      <c r="XN11" s="611"/>
      <c r="XO11" s="611"/>
      <c r="XP11" s="611"/>
      <c r="XQ11" s="611"/>
      <c r="XR11" s="611"/>
      <c r="XS11" s="611"/>
      <c r="XT11" s="611"/>
      <c r="XU11" s="611"/>
      <c r="XV11" s="611"/>
      <c r="XW11" s="611"/>
      <c r="XX11" s="611"/>
      <c r="XY11" s="611"/>
      <c r="XZ11" s="611"/>
      <c r="YA11" s="611"/>
      <c r="YB11" s="611"/>
      <c r="YC11" s="611"/>
      <c r="YD11" s="611"/>
      <c r="YE11" s="611"/>
      <c r="YF11" s="611"/>
      <c r="YG11" s="611"/>
      <c r="YH11" s="611"/>
      <c r="YI11" s="611"/>
      <c r="YJ11" s="611"/>
      <c r="YK11" s="611"/>
      <c r="YL11" s="611"/>
      <c r="YM11" s="611"/>
      <c r="YN11" s="611"/>
      <c r="YO11" s="611"/>
      <c r="YP11" s="611"/>
      <c r="YQ11" s="611"/>
      <c r="YR11" s="611"/>
      <c r="YS11" s="611"/>
      <c r="YT11" s="611"/>
      <c r="YU11" s="611"/>
      <c r="YV11" s="611"/>
      <c r="YW11" s="611"/>
      <c r="YX11" s="611"/>
      <c r="YY11" s="611"/>
      <c r="YZ11" s="611"/>
      <c r="ZA11" s="611"/>
      <c r="ZB11" s="611"/>
      <c r="ZC11" s="611"/>
      <c r="ZD11" s="611"/>
      <c r="ZE11" s="611"/>
      <c r="ZF11" s="611"/>
      <c r="ZG11" s="611"/>
      <c r="ZH11" s="611"/>
      <c r="ZI11" s="611"/>
      <c r="ZJ11" s="611"/>
      <c r="ZK11" s="611"/>
      <c r="ZL11" s="611"/>
      <c r="ZM11" s="611"/>
      <c r="ZN11" s="611"/>
      <c r="ZO11" s="611"/>
      <c r="ZP11" s="611"/>
      <c r="ZQ11" s="611"/>
      <c r="ZR11" s="611"/>
      <c r="ZS11" s="611"/>
      <c r="ZT11" s="611"/>
      <c r="ZU11" s="611"/>
      <c r="ZV11" s="611"/>
      <c r="ZW11" s="611"/>
      <c r="ZX11" s="611"/>
      <c r="ZY11" s="611"/>
      <c r="ZZ11" s="611"/>
      <c r="AAA11" s="611"/>
      <c r="AAB11" s="611"/>
      <c r="AAC11" s="611"/>
      <c r="AAD11" s="611"/>
      <c r="AAE11" s="611"/>
      <c r="AAF11" s="611"/>
      <c r="AAG11" s="611"/>
      <c r="AAH11" s="611"/>
      <c r="AAI11" s="611"/>
      <c r="AAJ11" s="611"/>
      <c r="AAK11" s="611"/>
      <c r="AAL11" s="611"/>
      <c r="AAM11" s="611"/>
      <c r="AAN11" s="611"/>
      <c r="AAO11" s="611"/>
      <c r="AAP11" s="611"/>
      <c r="AAQ11" s="611"/>
      <c r="AAR11" s="611"/>
      <c r="AAS11" s="611"/>
      <c r="AAT11" s="611"/>
      <c r="AAU11" s="611"/>
      <c r="AAV11" s="611"/>
      <c r="AAW11" s="611"/>
      <c r="AAX11" s="611"/>
      <c r="AAY11" s="611"/>
      <c r="AAZ11" s="611"/>
      <c r="ABA11" s="611"/>
      <c r="ABB11" s="611"/>
      <c r="ABC11" s="611"/>
      <c r="ABD11" s="611"/>
      <c r="ABE11" s="611"/>
      <c r="ABF11" s="611"/>
      <c r="ABG11" s="611"/>
      <c r="ABH11" s="611"/>
      <c r="ABI11" s="611"/>
      <c r="ABJ11" s="611"/>
      <c r="ABK11" s="611"/>
      <c r="ABL11" s="611"/>
      <c r="ABM11" s="611"/>
      <c r="ABN11" s="611"/>
      <c r="ABO11" s="611"/>
      <c r="ABP11" s="611"/>
      <c r="ABQ11" s="611"/>
      <c r="ABR11" s="611"/>
      <c r="ABS11" s="611"/>
      <c r="ABT11" s="611"/>
      <c r="ABU11" s="611"/>
      <c r="ABV11" s="611"/>
      <c r="ABW11" s="611"/>
      <c r="ABX11" s="611"/>
      <c r="ABY11" s="611"/>
      <c r="ABZ11" s="611"/>
      <c r="ACA11" s="611"/>
      <c r="ACB11" s="611"/>
      <c r="ACC11" s="611"/>
      <c r="ACD11" s="611"/>
      <c r="ACE11" s="611"/>
      <c r="ACF11" s="611"/>
      <c r="ACG11" s="611"/>
      <c r="ACH11" s="611"/>
      <c r="ACI11" s="611"/>
      <c r="ACJ11" s="611"/>
      <c r="ACK11" s="611"/>
      <c r="ACL11" s="611"/>
      <c r="ACM11" s="611"/>
      <c r="ACN11" s="611"/>
      <c r="ACO11" s="611"/>
      <c r="ACP11" s="611"/>
      <c r="ACQ11" s="611"/>
      <c r="ACR11" s="611"/>
      <c r="ACS11" s="611"/>
      <c r="ACT11" s="611"/>
      <c r="ACU11" s="611"/>
      <c r="ACV11" s="611"/>
      <c r="ACW11" s="611"/>
      <c r="ACX11" s="611"/>
      <c r="ACY11" s="611"/>
      <c r="ACZ11" s="611"/>
      <c r="ADA11" s="611"/>
      <c r="ADB11" s="611"/>
      <c r="ADC11" s="611"/>
      <c r="ADD11" s="611"/>
      <c r="ADE11" s="611"/>
      <c r="ADF11" s="611"/>
      <c r="ADG11" s="611"/>
      <c r="ADH11" s="611"/>
      <c r="ADI11" s="611"/>
      <c r="ADJ11" s="611"/>
      <c r="ADK11" s="611"/>
      <c r="ADL11" s="611"/>
      <c r="ADM11" s="611"/>
      <c r="ADN11" s="611"/>
      <c r="ADO11" s="611"/>
      <c r="ADP11" s="611"/>
      <c r="ADQ11" s="611"/>
      <c r="ADR11" s="611"/>
      <c r="ADS11" s="611"/>
      <c r="ADT11" s="611"/>
      <c r="ADU11" s="611"/>
      <c r="ADV11" s="611"/>
      <c r="ADW11" s="611"/>
      <c r="ADX11" s="611"/>
      <c r="ADY11" s="611"/>
      <c r="ADZ11" s="611"/>
      <c r="AEA11" s="611"/>
      <c r="AEB11" s="611"/>
      <c r="AEC11" s="611"/>
      <c r="AED11" s="611"/>
      <c r="AEE11" s="611"/>
      <c r="AEF11" s="611"/>
      <c r="AEG11" s="611"/>
      <c r="AEH11" s="611"/>
      <c r="AEI11" s="611"/>
      <c r="AEJ11" s="611"/>
      <c r="AEK11" s="611"/>
      <c r="AEL11" s="611"/>
      <c r="AEM11" s="611"/>
      <c r="AEN11" s="611"/>
      <c r="AEO11" s="611"/>
      <c r="AEP11" s="611"/>
      <c r="AEQ11" s="611"/>
      <c r="AER11" s="611"/>
      <c r="AES11" s="611"/>
      <c r="AET11" s="611"/>
      <c r="AEU11" s="611"/>
      <c r="AEV11" s="611"/>
      <c r="AEW11" s="611"/>
      <c r="AEX11" s="611"/>
      <c r="AEY11" s="611"/>
      <c r="AEZ11" s="611"/>
      <c r="AFA11" s="611"/>
      <c r="AFB11" s="611"/>
      <c r="AFC11" s="611"/>
      <c r="AFD11" s="611"/>
      <c r="AFE11" s="611"/>
      <c r="AFF11" s="611"/>
      <c r="AFG11" s="611"/>
      <c r="AFH11" s="611"/>
      <c r="AFI11" s="611"/>
      <c r="AFJ11" s="611"/>
      <c r="AFK11" s="611"/>
      <c r="AFL11" s="611"/>
      <c r="AFM11" s="611"/>
      <c r="AFN11" s="611"/>
      <c r="AFO11" s="611"/>
      <c r="AFP11" s="611"/>
      <c r="AFQ11" s="611"/>
      <c r="AFR11" s="611"/>
      <c r="AFS11" s="611"/>
      <c r="AFT11" s="611"/>
      <c r="AFU11" s="611"/>
      <c r="AFV11" s="611"/>
      <c r="AFW11" s="611"/>
      <c r="AFX11" s="611"/>
      <c r="AFY11" s="611"/>
      <c r="AFZ11" s="611"/>
      <c r="AGA11" s="611"/>
      <c r="AGB11" s="611"/>
      <c r="AGC11" s="611"/>
      <c r="AGD11" s="611"/>
      <c r="AGE11" s="611"/>
      <c r="AGF11" s="611"/>
      <c r="AGG11" s="611"/>
      <c r="AGH11" s="611"/>
      <c r="AGI11" s="611"/>
      <c r="AGJ11" s="611"/>
      <c r="AGK11" s="611"/>
      <c r="AGL11" s="611"/>
      <c r="AGM11" s="611"/>
      <c r="AGN11" s="611"/>
      <c r="AGO11" s="611"/>
      <c r="AGP11" s="611"/>
      <c r="AGQ11" s="611"/>
      <c r="AGR11" s="611"/>
      <c r="AGS11" s="611"/>
      <c r="AGT11" s="611"/>
      <c r="AGU11" s="611"/>
      <c r="AGV11" s="611"/>
      <c r="AGW11" s="611"/>
      <c r="AGX11" s="611"/>
      <c r="AGY11" s="611"/>
      <c r="AGZ11" s="611"/>
      <c r="AHA11" s="611"/>
      <c r="AHB11" s="611"/>
      <c r="AHC11" s="611"/>
      <c r="AHD11" s="611"/>
      <c r="AHE11" s="611"/>
      <c r="AHF11" s="611"/>
      <c r="AHG11" s="611"/>
      <c r="AHH11" s="611"/>
      <c r="AHI11" s="611"/>
      <c r="AHJ11" s="611"/>
      <c r="AHK11" s="611"/>
      <c r="AHL11" s="611"/>
      <c r="AHM11" s="611"/>
      <c r="AHN11" s="611"/>
      <c r="AHO11" s="611"/>
      <c r="AHP11" s="611"/>
      <c r="AHQ11" s="611"/>
      <c r="AHR11" s="611"/>
      <c r="AHS11" s="611"/>
      <c r="AHT11" s="611"/>
      <c r="AHU11" s="611"/>
      <c r="AHV11" s="611"/>
      <c r="AHW11" s="611"/>
      <c r="AHX11" s="611"/>
      <c r="AHY11" s="611"/>
      <c r="AHZ11" s="611"/>
      <c r="AIA11" s="611"/>
      <c r="AIB11" s="611"/>
      <c r="AIC11" s="611"/>
      <c r="AID11" s="611"/>
      <c r="AIE11" s="611"/>
      <c r="AIF11" s="611"/>
      <c r="AIG11" s="611"/>
      <c r="AIH11" s="611"/>
      <c r="AII11" s="611"/>
      <c r="AIJ11" s="611"/>
      <c r="AIK11" s="611"/>
      <c r="AIL11" s="611"/>
      <c r="AIM11" s="611"/>
      <c r="AIN11" s="611"/>
      <c r="AIO11" s="611"/>
      <c r="AIP11" s="611"/>
      <c r="AIQ11" s="611"/>
      <c r="AIR11" s="611"/>
      <c r="AIS11" s="611"/>
      <c r="AIT11" s="611"/>
      <c r="AIU11" s="611"/>
      <c r="AIV11" s="611"/>
      <c r="AIW11" s="611"/>
      <c r="AIX11" s="611"/>
      <c r="AIY11" s="611"/>
      <c r="AIZ11" s="611"/>
      <c r="AJA11" s="611"/>
      <c r="AJB11" s="611"/>
      <c r="AJC11" s="611"/>
      <c r="AJD11" s="611"/>
      <c r="AJE11" s="611"/>
      <c r="AJF11" s="611"/>
      <c r="AJG11" s="611"/>
      <c r="AJH11" s="611"/>
      <c r="AJI11" s="611"/>
      <c r="AJJ11" s="611"/>
      <c r="AJK11" s="611"/>
      <c r="AJL11" s="611"/>
      <c r="AJM11" s="611"/>
      <c r="AJN11" s="611"/>
      <c r="AJO11" s="611"/>
      <c r="AJP11" s="611"/>
      <c r="AJQ11" s="611"/>
      <c r="AJR11" s="611"/>
      <c r="AJS11" s="611"/>
      <c r="AJT11" s="611"/>
      <c r="AJU11" s="611"/>
      <c r="AJV11" s="611"/>
      <c r="AJW11" s="611"/>
      <c r="AJX11" s="611"/>
      <c r="AJY11" s="611"/>
      <c r="AJZ11" s="611"/>
      <c r="AKA11" s="611"/>
      <c r="AKB11" s="611"/>
      <c r="AKC11" s="611"/>
      <c r="AKD11" s="611"/>
      <c r="AKE11" s="611"/>
      <c r="AKF11" s="611"/>
      <c r="AKG11" s="611"/>
      <c r="AKH11" s="611"/>
      <c r="AKI11" s="611"/>
      <c r="AKJ11" s="611"/>
      <c r="AKK11" s="611"/>
      <c r="AKL11" s="611"/>
      <c r="AKM11" s="611"/>
      <c r="AKN11" s="611"/>
      <c r="AKO11" s="611"/>
      <c r="AKP11" s="611"/>
      <c r="AKQ11" s="611"/>
      <c r="AKR11" s="611"/>
      <c r="AKS11" s="611"/>
      <c r="AKT11" s="611"/>
      <c r="AKU11" s="611"/>
      <c r="AKV11" s="611"/>
      <c r="AKW11" s="611"/>
      <c r="AKX11" s="611"/>
      <c r="AKY11" s="611"/>
      <c r="AKZ11" s="611"/>
      <c r="ALA11" s="611"/>
      <c r="ALB11" s="611"/>
      <c r="ALC11" s="611"/>
      <c r="ALD11" s="611"/>
      <c r="ALE11" s="611"/>
      <c r="ALF11" s="611"/>
      <c r="ALG11" s="611"/>
      <c r="ALH11" s="611"/>
      <c r="ALI11" s="611"/>
      <c r="ALJ11" s="611"/>
      <c r="ALK11" s="611"/>
      <c r="ALL11" s="611"/>
      <c r="ALM11" s="611"/>
      <c r="ALN11" s="611"/>
      <c r="ALO11" s="611"/>
      <c r="ALP11" s="611"/>
      <c r="ALQ11" s="611"/>
      <c r="ALR11" s="611"/>
      <c r="ALS11" s="611"/>
      <c r="ALT11" s="611"/>
      <c r="ALU11" s="611"/>
      <c r="ALV11" s="611"/>
      <c r="ALW11" s="611"/>
      <c r="ALX11" s="611"/>
      <c r="ALY11" s="611"/>
      <c r="ALZ11" s="611"/>
      <c r="AMA11" s="611"/>
      <c r="AMB11" s="611"/>
      <c r="AMC11" s="611"/>
      <c r="AMD11" s="611"/>
      <c r="AME11" s="611"/>
      <c r="AMF11" s="611"/>
      <c r="AMG11" s="611"/>
      <c r="AMH11" s="611"/>
      <c r="AMI11" s="611"/>
      <c r="AMJ11" s="611"/>
      <c r="AMK11" s="611"/>
      <c r="AML11" s="611"/>
      <c r="AMM11" s="611"/>
      <c r="AMN11" s="611"/>
      <c r="AMO11" s="611"/>
      <c r="AMP11" s="611"/>
      <c r="AMQ11" s="611"/>
      <c r="AMR11" s="611"/>
      <c r="AMS11" s="611"/>
      <c r="AMT11" s="611"/>
      <c r="AMU11" s="611"/>
      <c r="AMV11" s="611"/>
      <c r="AMW11" s="611"/>
      <c r="AMX11" s="611"/>
      <c r="AMY11" s="611"/>
      <c r="AMZ11" s="611"/>
      <c r="ANA11" s="611"/>
      <c r="ANB11" s="611"/>
      <c r="ANC11" s="611"/>
      <c r="AND11" s="611"/>
      <c r="ANE11" s="611"/>
      <c r="ANF11" s="611"/>
      <c r="ANG11" s="611"/>
      <c r="ANH11" s="611"/>
      <c r="ANI11" s="611"/>
      <c r="ANJ11" s="611"/>
      <c r="ANK11" s="611"/>
      <c r="ANL11" s="611"/>
      <c r="ANM11" s="611"/>
      <c r="ANN11" s="611"/>
      <c r="ANO11" s="611"/>
      <c r="ANP11" s="611"/>
      <c r="ANQ11" s="611"/>
      <c r="ANR11" s="611"/>
      <c r="ANS11" s="611"/>
      <c r="ANT11" s="611"/>
      <c r="ANU11" s="611"/>
      <c r="ANV11" s="611"/>
      <c r="ANW11" s="611"/>
      <c r="ANX11" s="611"/>
      <c r="ANY11" s="611"/>
      <c r="ANZ11" s="611"/>
      <c r="AOA11" s="611"/>
      <c r="AOB11" s="611"/>
      <c r="AOC11" s="611"/>
      <c r="AOD11" s="611"/>
      <c r="AOE11" s="611"/>
      <c r="AOF11" s="611"/>
      <c r="AOG11" s="611"/>
      <c r="AOH11" s="611"/>
      <c r="AOI11" s="611"/>
      <c r="AOJ11" s="611"/>
      <c r="AOK11" s="611"/>
      <c r="AOL11" s="611"/>
      <c r="AOM11" s="611"/>
      <c r="AON11" s="611"/>
      <c r="AOO11" s="611"/>
      <c r="AOP11" s="611"/>
      <c r="AOQ11" s="611"/>
      <c r="AOR11" s="611"/>
      <c r="AOS11" s="611"/>
      <c r="AOT11" s="611"/>
      <c r="AOU11" s="611"/>
      <c r="AOV11" s="611"/>
      <c r="AOW11" s="611"/>
      <c r="AOX11" s="611"/>
      <c r="AOY11" s="611"/>
      <c r="AOZ11" s="611"/>
      <c r="APA11" s="611"/>
      <c r="APB11" s="611"/>
      <c r="APC11" s="611"/>
      <c r="APD11" s="611"/>
      <c r="APE11" s="611"/>
      <c r="APF11" s="611"/>
      <c r="APG11" s="611"/>
      <c r="APH11" s="611"/>
      <c r="API11" s="611"/>
      <c r="APJ11" s="611"/>
      <c r="APK11" s="611"/>
      <c r="APL11" s="611"/>
      <c r="APM11" s="611"/>
      <c r="APN11" s="611"/>
      <c r="APO11" s="611"/>
      <c r="APP11" s="611"/>
      <c r="APQ11" s="611"/>
      <c r="APR11" s="611"/>
      <c r="APS11" s="611"/>
      <c r="APT11" s="611"/>
      <c r="APU11" s="611"/>
      <c r="APV11" s="611"/>
      <c r="APW11" s="611"/>
      <c r="APX11" s="611"/>
      <c r="APY11" s="611"/>
      <c r="APZ11" s="611"/>
      <c r="AQA11" s="611"/>
      <c r="AQB11" s="611"/>
      <c r="AQC11" s="611"/>
      <c r="AQD11" s="611"/>
      <c r="AQE11" s="611"/>
      <c r="AQF11" s="611"/>
      <c r="AQG11" s="611"/>
      <c r="AQH11" s="611"/>
      <c r="AQI11" s="611"/>
      <c r="AQJ11" s="611"/>
      <c r="AQK11" s="611"/>
      <c r="AQL11" s="611"/>
      <c r="AQM11" s="611"/>
      <c r="AQN11" s="611"/>
      <c r="AQO11" s="611"/>
      <c r="AQP11" s="611"/>
      <c r="AQQ11" s="611"/>
      <c r="AQR11" s="611"/>
      <c r="AQS11" s="611"/>
      <c r="AQT11" s="611"/>
      <c r="AQU11" s="611"/>
      <c r="AQV11" s="611"/>
      <c r="AQW11" s="611"/>
      <c r="AQX11" s="611"/>
      <c r="AQY11" s="611"/>
      <c r="AQZ11" s="611"/>
      <c r="ARA11" s="611"/>
      <c r="ARB11" s="611"/>
      <c r="ARC11" s="611"/>
      <c r="ARD11" s="611"/>
      <c r="ARE11" s="611"/>
      <c r="ARF11" s="611"/>
      <c r="ARG11" s="611"/>
      <c r="ARH11" s="611"/>
      <c r="ARI11" s="611"/>
      <c r="ARJ11" s="611"/>
      <c r="ARK11" s="611"/>
      <c r="ARL11" s="611"/>
      <c r="ARM11" s="611"/>
      <c r="ARN11" s="611"/>
      <c r="ARO11" s="611"/>
      <c r="ARP11" s="611"/>
      <c r="ARQ11" s="611"/>
      <c r="ARR11" s="611"/>
      <c r="ARS11" s="611"/>
      <c r="ART11" s="611"/>
      <c r="ARU11" s="611"/>
      <c r="ARV11" s="611"/>
      <c r="ARW11" s="611"/>
      <c r="ARX11" s="611"/>
      <c r="ARY11" s="611"/>
      <c r="ARZ11" s="611"/>
      <c r="ASA11" s="611"/>
      <c r="ASB11" s="611"/>
      <c r="ASC11" s="611"/>
      <c r="ASD11" s="611"/>
      <c r="ASE11" s="611"/>
      <c r="ASF11" s="611"/>
      <c r="ASG11" s="611"/>
      <c r="ASH11" s="611"/>
      <c r="ASI11" s="611"/>
      <c r="ASJ11" s="611"/>
      <c r="ASK11" s="611"/>
      <c r="ASL11" s="611"/>
      <c r="ASM11" s="611"/>
      <c r="ASN11" s="611"/>
      <c r="ASO11" s="611"/>
      <c r="ASP11" s="611"/>
      <c r="ASQ11" s="611"/>
      <c r="ASR11" s="611"/>
      <c r="ASS11" s="611"/>
      <c r="AST11" s="611"/>
      <c r="ASU11" s="611"/>
      <c r="ASV11" s="611"/>
      <c r="ASW11" s="611"/>
      <c r="ASX11" s="611"/>
      <c r="ASY11" s="611"/>
      <c r="ASZ11" s="611"/>
      <c r="ATA11" s="611"/>
      <c r="ATB11" s="611"/>
      <c r="ATC11" s="611"/>
      <c r="ATD11" s="611"/>
      <c r="ATE11" s="611"/>
      <c r="ATF11" s="611"/>
      <c r="ATG11" s="611"/>
      <c r="ATH11" s="611"/>
      <c r="ATI11" s="611"/>
      <c r="ATJ11" s="611"/>
      <c r="ATK11" s="611"/>
      <c r="ATL11" s="611"/>
      <c r="ATM11" s="611"/>
      <c r="ATN11" s="611"/>
      <c r="ATO11" s="611"/>
      <c r="ATP11" s="611"/>
      <c r="ATQ11" s="611"/>
      <c r="ATR11" s="611"/>
      <c r="ATS11" s="611"/>
      <c r="ATT11" s="611"/>
      <c r="ATU11" s="611"/>
      <c r="ATV11" s="611"/>
      <c r="ATW11" s="611"/>
      <c r="ATX11" s="611"/>
      <c r="ATY11" s="611"/>
      <c r="ATZ11" s="611"/>
      <c r="AUA11" s="611"/>
      <c r="AUB11" s="611"/>
      <c r="AUC11" s="611"/>
      <c r="AUD11" s="611"/>
      <c r="AUE11" s="611"/>
      <c r="AUF11" s="611"/>
      <c r="AUG11" s="611"/>
      <c r="AUH11" s="611"/>
      <c r="AUI11" s="611"/>
      <c r="AUJ11" s="611"/>
      <c r="AUK11" s="611"/>
      <c r="AUL11" s="611"/>
      <c r="AUM11" s="611"/>
      <c r="AUN11" s="611"/>
      <c r="AUO11" s="611"/>
      <c r="AUP11" s="611"/>
      <c r="AUQ11" s="611"/>
      <c r="AUR11" s="611"/>
      <c r="AUS11" s="611"/>
      <c r="AUT11" s="611"/>
      <c r="AUU11" s="611"/>
      <c r="AUV11" s="611"/>
      <c r="AUW11" s="611"/>
      <c r="AUX11" s="611"/>
      <c r="AUY11" s="611"/>
      <c r="AUZ11" s="611"/>
      <c r="AVA11" s="611"/>
      <c r="AVB11" s="611"/>
      <c r="AVC11" s="611"/>
      <c r="AVD11" s="611"/>
      <c r="AVE11" s="611"/>
      <c r="AVF11" s="611"/>
      <c r="AVG11" s="611"/>
      <c r="AVH11" s="611"/>
      <c r="AVI11" s="611"/>
      <c r="AVJ11" s="611"/>
      <c r="AVK11" s="611"/>
      <c r="AVL11" s="611"/>
      <c r="AVM11" s="611"/>
      <c r="AVN11" s="611"/>
      <c r="AVO11" s="611"/>
      <c r="AVP11" s="611"/>
      <c r="AVQ11" s="611"/>
      <c r="AVR11" s="611"/>
      <c r="AVS11" s="611"/>
      <c r="AVT11" s="611"/>
      <c r="AVU11" s="611"/>
      <c r="AVV11" s="611"/>
      <c r="AVW11" s="611"/>
      <c r="AVX11" s="611"/>
      <c r="AVY11" s="611"/>
      <c r="AVZ11" s="611"/>
      <c r="AWA11" s="611"/>
      <c r="AWB11" s="611"/>
      <c r="AWC11" s="611"/>
      <c r="AWD11" s="611"/>
      <c r="AWE11" s="611"/>
      <c r="AWF11" s="611"/>
      <c r="AWG11" s="611"/>
      <c r="AWH11" s="611"/>
      <c r="AWI11" s="611"/>
      <c r="AWJ11" s="611"/>
      <c r="AWK11" s="611"/>
      <c r="AWL11" s="611"/>
      <c r="AWM11" s="611"/>
      <c r="AWN11" s="611"/>
      <c r="AWO11" s="611"/>
      <c r="AWP11" s="611"/>
      <c r="AWQ11" s="611"/>
      <c r="AWR11" s="611"/>
      <c r="AWS11" s="611"/>
      <c r="AWT11" s="611"/>
      <c r="AWU11" s="611"/>
      <c r="AWV11" s="611"/>
      <c r="AWW11" s="611"/>
      <c r="AWX11" s="611"/>
      <c r="AWY11" s="611"/>
      <c r="AWZ11" s="611"/>
      <c r="AXA11" s="611"/>
      <c r="AXB11" s="611"/>
      <c r="AXC11" s="611"/>
      <c r="AXD11" s="611"/>
      <c r="AXE11" s="611"/>
      <c r="AXF11" s="611"/>
      <c r="AXG11" s="611"/>
      <c r="AXH11" s="611"/>
      <c r="AXI11" s="611"/>
      <c r="AXJ11" s="611"/>
      <c r="AXK11" s="611"/>
      <c r="AXL11" s="611"/>
      <c r="AXM11" s="611"/>
      <c r="AXN11" s="611"/>
      <c r="AXO11" s="611"/>
      <c r="AXP11" s="611"/>
      <c r="AXQ11" s="611"/>
      <c r="AXR11" s="611"/>
      <c r="AXS11" s="611"/>
      <c r="AXT11" s="611"/>
      <c r="AXU11" s="611"/>
      <c r="AXV11" s="611"/>
      <c r="AXW11" s="611"/>
      <c r="AXX11" s="611"/>
      <c r="AXY11" s="611"/>
      <c r="AXZ11" s="611"/>
      <c r="AYA11" s="611"/>
      <c r="AYB11" s="611"/>
      <c r="AYC11" s="611"/>
      <c r="AYD11" s="611"/>
      <c r="AYE11" s="611"/>
      <c r="AYF11" s="611"/>
      <c r="AYG11" s="611"/>
      <c r="AYH11" s="611"/>
      <c r="AYI11" s="611"/>
      <c r="AYJ11" s="611"/>
      <c r="AYK11" s="611"/>
      <c r="AYL11" s="611"/>
      <c r="AYM11" s="611"/>
      <c r="AYN11" s="611"/>
      <c r="AYO11" s="611"/>
      <c r="AYP11" s="611"/>
      <c r="AYQ11" s="611"/>
      <c r="AYR11" s="611"/>
      <c r="AYS11" s="611"/>
      <c r="AYT11" s="611"/>
      <c r="AYU11" s="611"/>
      <c r="AYV11" s="611"/>
      <c r="AYW11" s="611"/>
      <c r="AYX11" s="611"/>
      <c r="AYY11" s="611"/>
      <c r="AYZ11" s="611"/>
      <c r="AZA11" s="611"/>
      <c r="AZB11" s="611"/>
      <c r="AZC11" s="611"/>
      <c r="AZD11" s="611"/>
      <c r="AZE11" s="611"/>
      <c r="AZF11" s="611"/>
      <c r="AZG11" s="611"/>
      <c r="AZH11" s="611"/>
      <c r="AZI11" s="611"/>
      <c r="AZJ11" s="611"/>
      <c r="AZK11" s="611"/>
      <c r="AZL11" s="611"/>
      <c r="AZM11" s="611"/>
      <c r="AZN11" s="611"/>
      <c r="AZO11" s="611"/>
      <c r="AZP11" s="611"/>
      <c r="AZQ11" s="611"/>
      <c r="AZR11" s="611"/>
      <c r="AZS11" s="611"/>
      <c r="AZT11" s="611"/>
      <c r="AZU11" s="611"/>
      <c r="AZV11" s="611"/>
      <c r="AZW11" s="611"/>
      <c r="AZX11" s="611"/>
      <c r="AZY11" s="611"/>
      <c r="AZZ11" s="611"/>
      <c r="BAA11" s="611"/>
      <c r="BAB11" s="611"/>
      <c r="BAC11" s="611"/>
      <c r="BAD11" s="611"/>
      <c r="BAE11" s="611"/>
      <c r="BAF11" s="611"/>
      <c r="BAG11" s="611"/>
      <c r="BAH11" s="611"/>
      <c r="BAI11" s="611"/>
      <c r="BAJ11" s="611"/>
      <c r="BAK11" s="611"/>
      <c r="BAL11" s="611"/>
      <c r="BAM11" s="611"/>
      <c r="BAN11" s="611"/>
      <c r="BAO11" s="611"/>
      <c r="BAP11" s="611"/>
      <c r="BAQ11" s="611"/>
      <c r="BAR11" s="611"/>
      <c r="BAS11" s="611"/>
      <c r="BAT11" s="611"/>
      <c r="BAU11" s="611"/>
      <c r="BAV11" s="611"/>
      <c r="BAW11" s="611"/>
      <c r="BAX11" s="611"/>
      <c r="BAY11" s="611"/>
      <c r="BAZ11" s="611"/>
      <c r="BBA11" s="611"/>
      <c r="BBB11" s="611"/>
      <c r="BBC11" s="611"/>
      <c r="BBD11" s="611"/>
      <c r="BBE11" s="611"/>
      <c r="BBF11" s="611"/>
      <c r="BBG11" s="611"/>
      <c r="BBH11" s="611"/>
      <c r="BBI11" s="611"/>
      <c r="BBJ11" s="611"/>
      <c r="BBK11" s="611"/>
      <c r="BBL11" s="611"/>
      <c r="BBM11" s="611"/>
      <c r="BBN11" s="611"/>
      <c r="BBO11" s="611"/>
      <c r="BBP11" s="611"/>
      <c r="BBQ11" s="611"/>
      <c r="BBR11" s="611"/>
      <c r="BBS11" s="611"/>
      <c r="BBT11" s="611"/>
      <c r="BBU11" s="611"/>
      <c r="BBV11" s="611"/>
      <c r="BBW11" s="611"/>
      <c r="BBX11" s="611"/>
      <c r="BBY11" s="611"/>
      <c r="BBZ11" s="611"/>
      <c r="BCA11" s="611"/>
      <c r="BCB11" s="611"/>
      <c r="BCC11" s="611"/>
      <c r="BCD11" s="611"/>
      <c r="BCE11" s="611"/>
      <c r="BCF11" s="611"/>
      <c r="BCG11" s="611"/>
      <c r="BCH11" s="611"/>
      <c r="BCI11" s="611"/>
      <c r="BCJ11" s="611"/>
      <c r="BCK11" s="611"/>
      <c r="BCL11" s="611"/>
      <c r="BCM11" s="611"/>
      <c r="BCN11" s="611"/>
      <c r="BCO11" s="611"/>
      <c r="BCP11" s="611"/>
      <c r="BCQ11" s="611"/>
      <c r="BCR11" s="611"/>
      <c r="BCS11" s="611"/>
      <c r="BCT11" s="611"/>
      <c r="BCU11" s="611"/>
      <c r="BCV11" s="611"/>
      <c r="BCW11" s="611"/>
      <c r="BCX11" s="611"/>
      <c r="BCY11" s="611"/>
      <c r="BCZ11" s="611"/>
      <c r="BDA11" s="611"/>
      <c r="BDB11" s="611"/>
      <c r="BDC11" s="611"/>
      <c r="BDD11" s="611"/>
      <c r="BDE11" s="611"/>
      <c r="BDF11" s="611"/>
      <c r="BDG11" s="611"/>
      <c r="BDH11" s="611"/>
      <c r="BDI11" s="611"/>
      <c r="BDJ11" s="611"/>
      <c r="BDK11" s="611"/>
      <c r="BDL11" s="611"/>
      <c r="BDM11" s="611"/>
      <c r="BDN11" s="611"/>
      <c r="BDO11" s="611"/>
      <c r="BDP11" s="611"/>
      <c r="BDQ11" s="611"/>
      <c r="BDR11" s="611"/>
      <c r="BDS11" s="611"/>
      <c r="BDT11" s="611"/>
      <c r="BDU11" s="611"/>
      <c r="BDV11" s="611"/>
      <c r="BDW11" s="611"/>
      <c r="BDX11" s="611"/>
      <c r="BDY11" s="611"/>
      <c r="BDZ11" s="611"/>
      <c r="BEA11" s="611"/>
      <c r="BEB11" s="611"/>
      <c r="BEC11" s="611"/>
      <c r="BED11" s="611"/>
      <c r="BEE11" s="611"/>
      <c r="BEF11" s="611"/>
      <c r="BEG11" s="611"/>
      <c r="BEH11" s="611"/>
      <c r="BEI11" s="611"/>
      <c r="BEJ11" s="611"/>
      <c r="BEK11" s="611"/>
      <c r="BEL11" s="611"/>
      <c r="BEM11" s="611"/>
      <c r="BEN11" s="611"/>
      <c r="BEO11" s="611"/>
      <c r="BEP11" s="611"/>
      <c r="BEQ11" s="611"/>
      <c r="BER11" s="611"/>
      <c r="BES11" s="611"/>
      <c r="BET11" s="611"/>
      <c r="BEU11" s="611"/>
      <c r="BEV11" s="611"/>
      <c r="BEW11" s="611"/>
      <c r="BEX11" s="611"/>
      <c r="BEY11" s="611"/>
      <c r="BEZ11" s="611"/>
      <c r="BFA11" s="611"/>
      <c r="BFB11" s="611"/>
      <c r="BFC11" s="611"/>
      <c r="BFD11" s="611"/>
      <c r="BFE11" s="611"/>
      <c r="BFF11" s="611"/>
      <c r="BFG11" s="611"/>
      <c r="BFH11" s="611"/>
      <c r="BFI11" s="611"/>
      <c r="BFJ11" s="611"/>
      <c r="BFK11" s="611"/>
      <c r="BFL11" s="611"/>
      <c r="BFM11" s="611"/>
      <c r="BFN11" s="611"/>
      <c r="BFO11" s="611"/>
      <c r="BFP11" s="611"/>
      <c r="BFQ11" s="611"/>
      <c r="BFR11" s="611"/>
      <c r="BFS11" s="611"/>
      <c r="BFT11" s="611"/>
      <c r="BFU11" s="611"/>
      <c r="BFV11" s="611"/>
      <c r="BFW11" s="611"/>
      <c r="BFX11" s="611"/>
      <c r="BFY11" s="611"/>
      <c r="BFZ11" s="611"/>
      <c r="BGA11" s="611"/>
      <c r="BGB11" s="611"/>
      <c r="BGC11" s="611"/>
      <c r="BGD11" s="611"/>
      <c r="BGE11" s="611"/>
      <c r="BGF11" s="611"/>
      <c r="BGG11" s="611"/>
      <c r="BGH11" s="611"/>
      <c r="BGI11" s="611"/>
      <c r="BGJ11" s="611"/>
      <c r="BGK11" s="611"/>
      <c r="BGL11" s="611"/>
      <c r="BGM11" s="611"/>
      <c r="BGN11" s="611"/>
      <c r="BGO11" s="611"/>
      <c r="BGP11" s="611"/>
      <c r="BGQ11" s="611"/>
      <c r="BGR11" s="611"/>
      <c r="BGS11" s="611"/>
      <c r="BGT11" s="611"/>
      <c r="BGU11" s="611"/>
      <c r="BGV11" s="611"/>
      <c r="BGW11" s="611"/>
      <c r="BGX11" s="611"/>
      <c r="BGY11" s="611"/>
      <c r="BGZ11" s="611"/>
      <c r="BHA11" s="611"/>
      <c r="BHB11" s="611"/>
      <c r="BHC11" s="611"/>
      <c r="BHD11" s="611"/>
      <c r="BHE11" s="611"/>
      <c r="BHF11" s="611"/>
      <c r="BHG11" s="611"/>
      <c r="BHH11" s="611"/>
      <c r="BHI11" s="611"/>
      <c r="BHJ11" s="611"/>
      <c r="BHK11" s="611"/>
      <c r="BHL11" s="611"/>
      <c r="BHM11" s="611"/>
      <c r="BHN11" s="611"/>
      <c r="BHO11" s="611"/>
      <c r="BHP11" s="611"/>
      <c r="BHQ11" s="611"/>
      <c r="BHR11" s="611"/>
      <c r="BHS11" s="611"/>
      <c r="BHT11" s="611"/>
      <c r="BHU11" s="611"/>
      <c r="BHV11" s="611"/>
      <c r="BHW11" s="611"/>
      <c r="BHX11" s="611"/>
      <c r="BHY11" s="611"/>
      <c r="BHZ11" s="611"/>
      <c r="BIA11" s="611"/>
      <c r="BIB11" s="611"/>
      <c r="BIC11" s="611"/>
      <c r="BID11" s="611"/>
      <c r="BIE11" s="611"/>
      <c r="BIF11" s="611"/>
      <c r="BIG11" s="611"/>
      <c r="BIH11" s="611"/>
      <c r="BII11" s="611"/>
      <c r="BIJ11" s="611"/>
      <c r="BIK11" s="611"/>
      <c r="BIL11" s="611"/>
      <c r="BIM11" s="611"/>
      <c r="BIN11" s="611"/>
      <c r="BIO11" s="611"/>
      <c r="BIP11" s="611"/>
      <c r="BIQ11" s="611"/>
      <c r="BIR11" s="611"/>
      <c r="BIS11" s="611"/>
      <c r="BIT11" s="611"/>
      <c r="BIU11" s="611"/>
      <c r="BIV11" s="611"/>
      <c r="BIW11" s="611"/>
      <c r="BIX11" s="611"/>
      <c r="BIY11" s="611"/>
      <c r="BIZ11" s="611"/>
      <c r="BJA11" s="611"/>
      <c r="BJB11" s="611"/>
      <c r="BJC11" s="611"/>
      <c r="BJD11" s="611"/>
      <c r="BJE11" s="611"/>
      <c r="BJF11" s="611"/>
      <c r="BJG11" s="611"/>
      <c r="BJH11" s="611"/>
      <c r="BJI11" s="611"/>
      <c r="BJJ11" s="611"/>
      <c r="BJK11" s="611"/>
      <c r="BJL11" s="611"/>
      <c r="BJM11" s="611"/>
      <c r="BJN11" s="611"/>
      <c r="BJO11" s="611"/>
      <c r="BJP11" s="611"/>
      <c r="BJQ11" s="611"/>
      <c r="BJR11" s="611"/>
      <c r="BJS11" s="611"/>
      <c r="BJT11" s="611"/>
      <c r="BJU11" s="611"/>
      <c r="BJV11" s="611"/>
      <c r="BJW11" s="611"/>
      <c r="BJX11" s="611"/>
      <c r="BJY11" s="611"/>
      <c r="BJZ11" s="611"/>
      <c r="BKA11" s="611"/>
      <c r="BKB11" s="611"/>
      <c r="BKC11" s="611"/>
      <c r="BKD11" s="611"/>
      <c r="BKE11" s="611"/>
      <c r="BKF11" s="611"/>
      <c r="BKG11" s="611"/>
      <c r="BKH11" s="611"/>
      <c r="BKI11" s="611"/>
      <c r="BKJ11" s="611"/>
      <c r="BKK11" s="611"/>
      <c r="BKL11" s="611"/>
      <c r="BKM11" s="611"/>
      <c r="BKN11" s="611"/>
      <c r="BKO11" s="611"/>
      <c r="BKP11" s="611"/>
      <c r="BKQ11" s="611"/>
      <c r="BKR11" s="611"/>
      <c r="BKS11" s="611"/>
      <c r="BKT11" s="611"/>
      <c r="BKU11" s="611"/>
      <c r="BKV11" s="611"/>
      <c r="BKW11" s="611"/>
      <c r="BKX11" s="611"/>
      <c r="BKY11" s="611"/>
      <c r="BKZ11" s="611"/>
      <c r="BLA11" s="611"/>
      <c r="BLB11" s="611"/>
      <c r="BLC11" s="611"/>
      <c r="BLD11" s="611"/>
      <c r="BLE11" s="611"/>
      <c r="BLF11" s="611"/>
      <c r="BLG11" s="611"/>
      <c r="BLH11" s="611"/>
      <c r="BLI11" s="611"/>
      <c r="BLJ11" s="611"/>
      <c r="BLK11" s="611"/>
      <c r="BLL11" s="611"/>
      <c r="BLM11" s="611"/>
      <c r="BLN11" s="611"/>
      <c r="BLO11" s="611"/>
      <c r="BLP11" s="611"/>
      <c r="BLQ11" s="611"/>
      <c r="BLR11" s="611"/>
      <c r="BLS11" s="611"/>
      <c r="BLT11" s="611"/>
      <c r="BLU11" s="611"/>
      <c r="BLV11" s="611"/>
      <c r="BLW11" s="611"/>
      <c r="BLX11" s="611"/>
      <c r="BLY11" s="611"/>
      <c r="BLZ11" s="611"/>
      <c r="BMA11" s="611"/>
      <c r="BMB11" s="611"/>
      <c r="BMC11" s="611"/>
      <c r="BMD11" s="611"/>
      <c r="BME11" s="611"/>
      <c r="BMF11" s="611"/>
      <c r="BMG11" s="611"/>
      <c r="BMH11" s="611"/>
      <c r="BMI11" s="611"/>
      <c r="BMJ11" s="611"/>
      <c r="BMK11" s="611"/>
      <c r="BML11" s="611"/>
      <c r="BMM11" s="611"/>
      <c r="BMN11" s="611"/>
      <c r="BMO11" s="611"/>
      <c r="BMP11" s="611"/>
      <c r="BMQ11" s="611"/>
      <c r="BMR11" s="611"/>
      <c r="BMS11" s="611"/>
      <c r="BMT11" s="611"/>
      <c r="BMU11" s="611"/>
      <c r="BMV11" s="611"/>
      <c r="BMW11" s="611"/>
      <c r="BMX11" s="611"/>
      <c r="BMY11" s="611"/>
      <c r="BMZ11" s="611"/>
      <c r="BNA11" s="611"/>
      <c r="BNB11" s="611"/>
      <c r="BNC11" s="611"/>
      <c r="BND11" s="611"/>
      <c r="BNE11" s="611"/>
      <c r="BNF11" s="611"/>
      <c r="BNG11" s="611"/>
      <c r="BNH11" s="611"/>
      <c r="BNI11" s="611"/>
      <c r="BNJ11" s="611"/>
      <c r="BNK11" s="611"/>
      <c r="BNL11" s="611"/>
      <c r="BNM11" s="611"/>
      <c r="BNN11" s="611"/>
      <c r="BNO11" s="611"/>
      <c r="BNP11" s="611"/>
      <c r="BNQ11" s="611"/>
      <c r="BNR11" s="611"/>
      <c r="BNS11" s="611"/>
      <c r="BNT11" s="611"/>
      <c r="BNU11" s="611"/>
      <c r="BNV11" s="611"/>
      <c r="BNW11" s="611"/>
      <c r="BNX11" s="611"/>
      <c r="BNY11" s="611"/>
      <c r="BNZ11" s="611"/>
      <c r="BOA11" s="611"/>
      <c r="BOB11" s="611"/>
      <c r="BOC11" s="611"/>
      <c r="BOD11" s="611"/>
      <c r="BOE11" s="611"/>
      <c r="BOF11" s="611"/>
      <c r="BOG11" s="611"/>
      <c r="BOH11" s="611"/>
      <c r="BOI11" s="611"/>
      <c r="BOJ11" s="611"/>
      <c r="BOK11" s="611"/>
      <c r="BOL11" s="611"/>
      <c r="BOM11" s="611"/>
      <c r="BON11" s="611"/>
      <c r="BOO11" s="611"/>
      <c r="BOP11" s="611"/>
      <c r="BOQ11" s="611"/>
      <c r="BOR11" s="611"/>
      <c r="BOS11" s="611"/>
      <c r="BOT11" s="611"/>
      <c r="BOU11" s="611"/>
      <c r="BOV11" s="611"/>
      <c r="BOW11" s="611"/>
      <c r="BOX11" s="611"/>
      <c r="BOY11" s="611"/>
      <c r="BOZ11" s="611"/>
      <c r="BPA11" s="611"/>
      <c r="BPB11" s="611"/>
      <c r="BPC11" s="611"/>
      <c r="BPD11" s="611"/>
      <c r="BPE11" s="611"/>
      <c r="BPF11" s="611"/>
      <c r="BPG11" s="611"/>
      <c r="BPH11" s="611"/>
      <c r="BPI11" s="611"/>
      <c r="BPJ11" s="611"/>
      <c r="BPK11" s="611"/>
      <c r="BPL11" s="611"/>
      <c r="BPM11" s="611"/>
      <c r="BPN11" s="611"/>
      <c r="BPO11" s="611"/>
      <c r="BPP11" s="611"/>
      <c r="BPQ11" s="611"/>
      <c r="BPR11" s="611"/>
      <c r="BPS11" s="611"/>
      <c r="BPT11" s="611"/>
      <c r="BPU11" s="611"/>
      <c r="BPV11" s="611"/>
      <c r="BPW11" s="611"/>
      <c r="BPX11" s="611"/>
      <c r="BPY11" s="611"/>
      <c r="BPZ11" s="611"/>
      <c r="BQA11" s="611"/>
      <c r="BQB11" s="611"/>
      <c r="BQC11" s="611"/>
      <c r="BQD11" s="611"/>
      <c r="BQE11" s="611"/>
      <c r="BQF11" s="611"/>
      <c r="BQG11" s="611"/>
      <c r="BQH11" s="611"/>
      <c r="BQI11" s="611"/>
      <c r="BQJ11" s="611"/>
      <c r="BQK11" s="611"/>
      <c r="BQL11" s="611"/>
      <c r="BQM11" s="611"/>
      <c r="BQN11" s="611"/>
      <c r="BQO11" s="611"/>
      <c r="BQP11" s="611"/>
      <c r="BQQ11" s="611"/>
      <c r="BQR11" s="611"/>
      <c r="BQS11" s="611"/>
      <c r="BQT11" s="611"/>
      <c r="BQU11" s="611"/>
      <c r="BQV11" s="611"/>
      <c r="BQW11" s="611"/>
      <c r="BQX11" s="611"/>
      <c r="BQY11" s="611"/>
      <c r="BQZ11" s="611"/>
      <c r="BRA11" s="611"/>
      <c r="BRB11" s="611"/>
      <c r="BRC11" s="611"/>
      <c r="BRD11" s="611"/>
      <c r="BRE11" s="611"/>
      <c r="BRF11" s="611"/>
      <c r="BRG11" s="611"/>
      <c r="BRH11" s="611"/>
      <c r="BRI11" s="611"/>
      <c r="BRJ11" s="611"/>
      <c r="BRK11" s="611"/>
      <c r="BRL11" s="611"/>
      <c r="BRM11" s="611"/>
      <c r="BRN11" s="611"/>
      <c r="BRO11" s="611"/>
      <c r="BRP11" s="611"/>
      <c r="BRQ11" s="611"/>
      <c r="BRR11" s="611"/>
      <c r="BRS11" s="611"/>
      <c r="BRT11" s="611"/>
      <c r="BRU11" s="611"/>
      <c r="BRV11" s="611"/>
      <c r="BRW11" s="611"/>
      <c r="BRX11" s="611"/>
      <c r="BRY11" s="611"/>
      <c r="BRZ11" s="611"/>
      <c r="BSA11" s="611"/>
      <c r="BSB11" s="611"/>
      <c r="BSC11" s="611"/>
      <c r="BSD11" s="611"/>
      <c r="BSE11" s="611"/>
      <c r="BSF11" s="611"/>
      <c r="BSG11" s="611"/>
      <c r="BSH11" s="611"/>
      <c r="BSI11" s="611"/>
      <c r="BSJ11" s="611"/>
      <c r="BSK11" s="611"/>
      <c r="BSL11" s="611"/>
      <c r="BSM11" s="611"/>
      <c r="BSN11" s="611"/>
      <c r="BSO11" s="611"/>
      <c r="BSP11" s="611"/>
      <c r="BSQ11" s="611"/>
      <c r="BSR11" s="611"/>
      <c r="BSS11" s="611"/>
      <c r="BST11" s="611"/>
      <c r="BSU11" s="611"/>
      <c r="BSV11" s="611"/>
      <c r="BSW11" s="611"/>
      <c r="BSX11" s="611"/>
      <c r="BSY11" s="611"/>
      <c r="BSZ11" s="611"/>
      <c r="BTA11" s="611"/>
      <c r="BTB11" s="611"/>
      <c r="BTC11" s="611"/>
      <c r="BTD11" s="611"/>
      <c r="BTE11" s="611"/>
      <c r="BTF11" s="611"/>
      <c r="BTG11" s="611"/>
      <c r="BTH11" s="611"/>
      <c r="BTI11" s="611"/>
      <c r="BTJ11" s="611"/>
      <c r="BTK11" s="611"/>
      <c r="BTL11" s="611"/>
      <c r="BTM11" s="611"/>
      <c r="BTN11" s="611"/>
      <c r="BTO11" s="611"/>
      <c r="BTP11" s="611"/>
      <c r="BTQ11" s="611"/>
      <c r="BTR11" s="611"/>
      <c r="BTS11" s="611"/>
      <c r="BTT11" s="611"/>
      <c r="BTU11" s="611"/>
      <c r="BTV11" s="611"/>
      <c r="BTW11" s="611"/>
      <c r="BTX11" s="611"/>
      <c r="BTY11" s="611"/>
      <c r="BTZ11" s="611"/>
      <c r="BUA11" s="611"/>
      <c r="BUB11" s="611"/>
      <c r="BUC11" s="611"/>
      <c r="BUD11" s="611"/>
      <c r="BUE11" s="611"/>
      <c r="BUF11" s="611"/>
      <c r="BUG11" s="611"/>
      <c r="BUH11" s="611"/>
      <c r="BUI11" s="611"/>
      <c r="BUJ11" s="611"/>
      <c r="BUK11" s="611"/>
      <c r="BUL11" s="611"/>
      <c r="BUM11" s="611"/>
      <c r="BUN11" s="611"/>
      <c r="BUO11" s="611"/>
      <c r="BUP11" s="611"/>
      <c r="BUQ11" s="611"/>
      <c r="BUR11" s="611"/>
      <c r="BUS11" s="611"/>
      <c r="BUT11" s="611"/>
      <c r="BUU11" s="611"/>
      <c r="BUV11" s="611"/>
      <c r="BUW11" s="611"/>
      <c r="BUX11" s="611"/>
      <c r="BUY11" s="611"/>
      <c r="BUZ11" s="611"/>
      <c r="BVA11" s="611"/>
      <c r="BVB11" s="611"/>
      <c r="BVC11" s="611"/>
      <c r="BVD11" s="611"/>
      <c r="BVE11" s="611"/>
      <c r="BVF11" s="611"/>
      <c r="BVG11" s="611"/>
      <c r="BVH11" s="611"/>
      <c r="BVI11" s="611"/>
      <c r="BVJ11" s="611"/>
      <c r="BVK11" s="611"/>
      <c r="BVL11" s="611"/>
      <c r="BVM11" s="611"/>
      <c r="BVN11" s="611"/>
      <c r="BVO11" s="611"/>
      <c r="BVP11" s="611"/>
      <c r="BVQ11" s="611"/>
      <c r="BVR11" s="611"/>
      <c r="BVS11" s="611"/>
      <c r="BVT11" s="611"/>
      <c r="BVU11" s="611"/>
      <c r="BVV11" s="611"/>
      <c r="BVW11" s="611"/>
      <c r="BVX11" s="611"/>
      <c r="BVY11" s="611"/>
      <c r="BVZ11" s="611"/>
      <c r="BWA11" s="611"/>
      <c r="BWB11" s="611"/>
      <c r="BWC11" s="611"/>
      <c r="BWD11" s="611"/>
      <c r="BWE11" s="611"/>
      <c r="BWF11" s="611"/>
      <c r="BWG11" s="611"/>
      <c r="BWH11" s="611"/>
      <c r="BWI11" s="611"/>
      <c r="BWJ11" s="611"/>
      <c r="BWK11" s="611"/>
      <c r="BWL11" s="611"/>
      <c r="BWM11" s="611"/>
      <c r="BWN11" s="611"/>
      <c r="BWO11" s="611"/>
      <c r="BWP11" s="611"/>
      <c r="BWQ11" s="611"/>
      <c r="BWR11" s="611"/>
      <c r="BWS11" s="611"/>
      <c r="BWT11" s="611"/>
      <c r="BWU11" s="611"/>
      <c r="BWV11" s="611"/>
      <c r="BWW11" s="611"/>
      <c r="BWX11" s="611"/>
      <c r="BWY11" s="611"/>
      <c r="BWZ11" s="611"/>
      <c r="BXA11" s="611"/>
      <c r="BXB11" s="611"/>
      <c r="BXC11" s="611"/>
      <c r="BXD11" s="611"/>
      <c r="BXE11" s="611"/>
      <c r="BXF11" s="611"/>
      <c r="BXG11" s="611"/>
      <c r="BXH11" s="611"/>
      <c r="BXI11" s="611"/>
      <c r="BXJ11" s="611"/>
      <c r="BXK11" s="611"/>
      <c r="BXL11" s="611"/>
      <c r="BXM11" s="611"/>
      <c r="BXN11" s="611"/>
      <c r="BXO11" s="611"/>
      <c r="BXP11" s="611"/>
      <c r="BXQ11" s="611"/>
      <c r="BXR11" s="611"/>
      <c r="BXS11" s="611"/>
      <c r="BXT11" s="611"/>
      <c r="BXU11" s="611"/>
      <c r="BXV11" s="611"/>
      <c r="BXW11" s="611"/>
      <c r="BXX11" s="611"/>
      <c r="BXY11" s="611"/>
      <c r="BXZ11" s="611"/>
      <c r="BYA11" s="611"/>
      <c r="BYB11" s="611"/>
      <c r="BYC11" s="611"/>
      <c r="BYD11" s="611"/>
      <c r="BYE11" s="611"/>
      <c r="BYF11" s="611"/>
      <c r="BYG11" s="611"/>
      <c r="BYH11" s="611"/>
      <c r="BYI11" s="611"/>
      <c r="BYJ11" s="611"/>
      <c r="BYK11" s="611"/>
      <c r="BYL11" s="611"/>
      <c r="BYM11" s="611"/>
      <c r="BYN11" s="611"/>
      <c r="BYO11" s="611"/>
      <c r="BYP11" s="611"/>
      <c r="BYQ11" s="611"/>
      <c r="BYR11" s="611"/>
      <c r="BYS11" s="611"/>
      <c r="BYT11" s="611"/>
      <c r="BYU11" s="611"/>
      <c r="BYV11" s="611"/>
      <c r="BYW11" s="611"/>
      <c r="BYX11" s="611"/>
      <c r="BYY11" s="611"/>
      <c r="BYZ11" s="611"/>
      <c r="BZA11" s="611"/>
      <c r="BZB11" s="611"/>
      <c r="BZC11" s="611"/>
      <c r="BZD11" s="611"/>
      <c r="BZE11" s="611"/>
      <c r="BZF11" s="611"/>
      <c r="BZG11" s="611"/>
      <c r="BZH11" s="611"/>
      <c r="BZI11" s="611"/>
      <c r="BZJ11" s="611"/>
      <c r="BZK11" s="611"/>
      <c r="BZL11" s="611"/>
      <c r="BZM11" s="611"/>
      <c r="BZN11" s="611"/>
      <c r="BZO11" s="611"/>
      <c r="BZP11" s="611"/>
      <c r="BZQ11" s="611"/>
      <c r="BZR11" s="611"/>
      <c r="BZS11" s="611"/>
      <c r="BZT11" s="611"/>
      <c r="BZU11" s="611"/>
      <c r="BZV11" s="611"/>
      <c r="BZW11" s="611"/>
      <c r="BZX11" s="611"/>
      <c r="BZY11" s="611"/>
      <c r="BZZ11" s="611"/>
      <c r="CAA11" s="611"/>
      <c r="CAB11" s="611"/>
      <c r="CAC11" s="611"/>
      <c r="CAD11" s="611"/>
      <c r="CAE11" s="611"/>
      <c r="CAF11" s="611"/>
      <c r="CAG11" s="611"/>
      <c r="CAH11" s="611"/>
      <c r="CAI11" s="611"/>
      <c r="CAJ11" s="611"/>
      <c r="CAK11" s="611"/>
      <c r="CAL11" s="611"/>
      <c r="CAM11" s="611"/>
      <c r="CAN11" s="611"/>
      <c r="CAO11" s="611"/>
      <c r="CAP11" s="611"/>
      <c r="CAQ11" s="611"/>
      <c r="CAR11" s="611"/>
      <c r="CAS11" s="611"/>
      <c r="CAT11" s="611"/>
      <c r="CAU11" s="611"/>
      <c r="CAV11" s="611"/>
      <c r="CAW11" s="611"/>
      <c r="CAX11" s="611"/>
      <c r="CAY11" s="611"/>
      <c r="CAZ11" s="611"/>
      <c r="CBA11" s="611"/>
      <c r="CBB11" s="611"/>
      <c r="CBC11" s="611"/>
      <c r="CBD11" s="611"/>
      <c r="CBE11" s="611"/>
      <c r="CBF11" s="611"/>
      <c r="CBG11" s="611"/>
      <c r="CBH11" s="611"/>
      <c r="CBI11" s="611"/>
      <c r="CBJ11" s="611"/>
      <c r="CBK11" s="611"/>
      <c r="CBL11" s="611"/>
      <c r="CBM11" s="611"/>
      <c r="CBN11" s="611"/>
      <c r="CBO11" s="611"/>
      <c r="CBP11" s="611"/>
      <c r="CBQ11" s="611"/>
      <c r="CBR11" s="611"/>
      <c r="CBS11" s="611"/>
      <c r="CBT11" s="611"/>
      <c r="CBU11" s="611"/>
      <c r="CBV11" s="611"/>
      <c r="CBW11" s="611"/>
      <c r="CBX11" s="611"/>
      <c r="CBY11" s="611"/>
      <c r="CBZ11" s="611"/>
      <c r="CCA11" s="611"/>
      <c r="CCB11" s="611"/>
      <c r="CCC11" s="611"/>
      <c r="CCD11" s="611"/>
      <c r="CCE11" s="611"/>
      <c r="CCF11" s="611"/>
      <c r="CCG11" s="611"/>
      <c r="CCH11" s="611"/>
      <c r="CCI11" s="611"/>
      <c r="CCJ11" s="611"/>
      <c r="CCK11" s="611"/>
      <c r="CCL11" s="611"/>
      <c r="CCM11" s="611"/>
      <c r="CCN11" s="611"/>
      <c r="CCO11" s="611"/>
      <c r="CCP11" s="611"/>
      <c r="CCQ11" s="611"/>
      <c r="CCR11" s="611"/>
      <c r="CCS11" s="611"/>
      <c r="CCT11" s="611"/>
      <c r="CCU11" s="611"/>
      <c r="CCV11" s="611"/>
      <c r="CCW11" s="611"/>
      <c r="CCX11" s="611"/>
      <c r="CCY11" s="611"/>
      <c r="CCZ11" s="611"/>
      <c r="CDA11" s="611"/>
      <c r="CDB11" s="611"/>
      <c r="CDC11" s="611"/>
      <c r="CDD11" s="611"/>
      <c r="CDE11" s="611"/>
      <c r="CDF11" s="611"/>
      <c r="CDG11" s="611"/>
      <c r="CDH11" s="611"/>
      <c r="CDI11" s="611"/>
      <c r="CDJ11" s="611"/>
      <c r="CDK11" s="611"/>
      <c r="CDL11" s="611"/>
      <c r="CDM11" s="611"/>
      <c r="CDN11" s="611"/>
      <c r="CDO11" s="611"/>
      <c r="CDP11" s="611"/>
      <c r="CDQ11" s="611"/>
      <c r="CDR11" s="611"/>
      <c r="CDS11" s="611"/>
      <c r="CDT11" s="611"/>
      <c r="CDU11" s="611"/>
      <c r="CDV11" s="611"/>
      <c r="CDW11" s="611"/>
      <c r="CDX11" s="611"/>
      <c r="CDY11" s="611"/>
      <c r="CDZ11" s="611"/>
      <c r="CEA11" s="611"/>
      <c r="CEB11" s="611"/>
      <c r="CEC11" s="611"/>
      <c r="CED11" s="611"/>
      <c r="CEE11" s="611"/>
      <c r="CEF11" s="611"/>
      <c r="CEG11" s="611"/>
      <c r="CEH11" s="611"/>
      <c r="CEI11" s="611"/>
      <c r="CEJ11" s="611"/>
      <c r="CEK11" s="611"/>
      <c r="CEL11" s="611"/>
      <c r="CEM11" s="611"/>
    </row>
    <row r="12" spans="1:2171" s="214" customFormat="1" ht="25.5" x14ac:dyDescent="0.35">
      <c r="A12" s="211"/>
      <c r="B12" s="215"/>
      <c r="C12" s="212"/>
      <c r="D12" s="568"/>
      <c r="E12" s="697"/>
      <c r="F12" s="697"/>
      <c r="G12" s="697"/>
      <c r="H12" s="697"/>
      <c r="I12" s="358"/>
      <c r="J12" s="212"/>
      <c r="K12" s="212"/>
      <c r="L12" s="212"/>
      <c r="M12" s="679"/>
      <c r="N12" s="679"/>
      <c r="O12" s="679"/>
      <c r="P12" s="679"/>
      <c r="Q12" s="679"/>
      <c r="R12" s="679"/>
      <c r="S12" s="679"/>
      <c r="T12" s="358"/>
      <c r="U12" s="358"/>
      <c r="V12" s="358"/>
      <c r="W12" s="358"/>
      <c r="X12" s="358"/>
      <c r="Y12" s="358"/>
      <c r="Z12" s="358"/>
      <c r="AA12" s="358"/>
      <c r="AB12" s="358"/>
      <c r="AC12" s="679"/>
      <c r="AD12" s="679"/>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1"/>
      <c r="CI12" s="611"/>
      <c r="CJ12" s="611"/>
      <c r="CK12" s="611"/>
      <c r="CL12" s="611"/>
      <c r="CM12" s="611"/>
      <c r="CN12" s="611"/>
      <c r="CO12" s="611"/>
      <c r="CP12" s="611"/>
      <c r="CQ12" s="611"/>
      <c r="CR12" s="611"/>
      <c r="CS12" s="611"/>
      <c r="CT12" s="611"/>
      <c r="CU12" s="611"/>
      <c r="CV12" s="611"/>
      <c r="CW12" s="611"/>
      <c r="CX12" s="611"/>
      <c r="CY12" s="611"/>
      <c r="CZ12" s="611"/>
      <c r="DA12" s="611"/>
      <c r="DB12" s="611"/>
      <c r="DC12" s="611"/>
      <c r="DD12" s="611"/>
      <c r="DE12" s="611"/>
      <c r="DF12" s="611"/>
      <c r="DG12" s="611"/>
      <c r="DH12" s="611"/>
      <c r="DI12" s="611"/>
      <c r="DJ12" s="611"/>
      <c r="DK12" s="611"/>
      <c r="DL12" s="611"/>
      <c r="DM12" s="611"/>
      <c r="DN12" s="611"/>
      <c r="DO12" s="611"/>
      <c r="DP12" s="611"/>
      <c r="DQ12" s="611"/>
      <c r="DR12" s="611"/>
      <c r="DS12" s="611"/>
      <c r="DT12" s="611"/>
      <c r="DU12" s="611"/>
      <c r="DV12" s="611"/>
      <c r="DW12" s="611"/>
      <c r="DX12" s="611"/>
      <c r="DY12" s="611"/>
      <c r="DZ12" s="611"/>
      <c r="EA12" s="611"/>
      <c r="EB12" s="611"/>
      <c r="EC12" s="611"/>
      <c r="ED12" s="611"/>
      <c r="EE12" s="611"/>
      <c r="EF12" s="611"/>
      <c r="EG12" s="611"/>
      <c r="EH12" s="611"/>
      <c r="EI12" s="611"/>
      <c r="EJ12" s="611"/>
      <c r="EK12" s="611"/>
      <c r="EL12" s="611"/>
      <c r="EM12" s="611"/>
      <c r="EN12" s="611"/>
      <c r="EO12" s="611"/>
      <c r="EP12" s="611"/>
      <c r="EQ12" s="611"/>
      <c r="ER12" s="611"/>
      <c r="ES12" s="611"/>
      <c r="ET12" s="611"/>
      <c r="EU12" s="611"/>
      <c r="EV12" s="611"/>
      <c r="EW12" s="611"/>
      <c r="EX12" s="611"/>
      <c r="EY12" s="611"/>
      <c r="EZ12" s="611"/>
      <c r="FA12" s="611"/>
      <c r="FB12" s="611"/>
      <c r="FC12" s="611"/>
      <c r="FD12" s="611"/>
      <c r="FE12" s="611"/>
      <c r="FF12" s="611"/>
      <c r="FG12" s="611"/>
      <c r="FH12" s="611"/>
      <c r="FI12" s="611"/>
      <c r="FJ12" s="611"/>
      <c r="FK12" s="611"/>
      <c r="FL12" s="611"/>
      <c r="FM12" s="611"/>
      <c r="FN12" s="611"/>
      <c r="FO12" s="611"/>
      <c r="FP12" s="611"/>
      <c r="FQ12" s="611"/>
      <c r="FR12" s="611"/>
      <c r="FS12" s="611"/>
      <c r="FT12" s="611"/>
      <c r="FU12" s="611"/>
      <c r="FV12" s="611"/>
      <c r="FW12" s="611"/>
      <c r="FX12" s="611"/>
      <c r="FY12" s="611"/>
      <c r="FZ12" s="611"/>
      <c r="GA12" s="611"/>
      <c r="GB12" s="611"/>
      <c r="GC12" s="611"/>
      <c r="GD12" s="611"/>
      <c r="GE12" s="611"/>
      <c r="GF12" s="611"/>
      <c r="GG12" s="611"/>
      <c r="GH12" s="611"/>
      <c r="GI12" s="611"/>
      <c r="GJ12" s="611"/>
      <c r="GK12" s="611"/>
      <c r="GL12" s="611"/>
      <c r="GM12" s="611"/>
      <c r="GN12" s="611"/>
      <c r="GO12" s="611"/>
      <c r="GP12" s="611"/>
      <c r="GQ12" s="611"/>
      <c r="GR12" s="611"/>
      <c r="GS12" s="611"/>
      <c r="GT12" s="611"/>
      <c r="GU12" s="611"/>
      <c r="GV12" s="611"/>
      <c r="GW12" s="611"/>
      <c r="GX12" s="611"/>
      <c r="GY12" s="611"/>
      <c r="GZ12" s="611"/>
      <c r="HA12" s="611"/>
      <c r="HB12" s="611"/>
      <c r="HC12" s="611"/>
      <c r="HD12" s="611"/>
      <c r="HE12" s="611"/>
      <c r="HF12" s="611"/>
      <c r="HG12" s="611"/>
      <c r="HH12" s="611"/>
      <c r="HI12" s="611"/>
      <c r="HJ12" s="611"/>
      <c r="HK12" s="611"/>
      <c r="HL12" s="611"/>
      <c r="HM12" s="611"/>
      <c r="HN12" s="611"/>
      <c r="HO12" s="611"/>
      <c r="HP12" s="611"/>
      <c r="HQ12" s="611"/>
      <c r="HR12" s="611"/>
      <c r="HS12" s="611"/>
      <c r="HT12" s="611"/>
      <c r="HU12" s="611"/>
      <c r="HV12" s="611"/>
      <c r="HW12" s="611"/>
      <c r="HX12" s="611"/>
      <c r="HY12" s="611"/>
      <c r="HZ12" s="611"/>
      <c r="IA12" s="611"/>
      <c r="IB12" s="611"/>
      <c r="IC12" s="611"/>
      <c r="ID12" s="611"/>
      <c r="IE12" s="611"/>
      <c r="IF12" s="611"/>
      <c r="IG12" s="611"/>
      <c r="IH12" s="611"/>
      <c r="II12" s="611"/>
      <c r="IJ12" s="611"/>
      <c r="IK12" s="611"/>
      <c r="IL12" s="611"/>
      <c r="IM12" s="611"/>
      <c r="IN12" s="611"/>
      <c r="IO12" s="611"/>
      <c r="IP12" s="611"/>
      <c r="IQ12" s="611"/>
      <c r="IR12" s="611"/>
      <c r="IS12" s="611"/>
      <c r="IT12" s="611"/>
      <c r="IU12" s="611"/>
      <c r="IV12" s="611"/>
      <c r="IW12" s="611"/>
      <c r="IX12" s="611"/>
      <c r="IY12" s="611"/>
      <c r="IZ12" s="611"/>
      <c r="JA12" s="611"/>
      <c r="JB12" s="611"/>
      <c r="JC12" s="611"/>
      <c r="JD12" s="611"/>
      <c r="JE12" s="611"/>
      <c r="JF12" s="611"/>
      <c r="JG12" s="611"/>
      <c r="JH12" s="611"/>
      <c r="JI12" s="611"/>
      <c r="JJ12" s="611"/>
      <c r="JK12" s="611"/>
      <c r="JL12" s="611"/>
      <c r="JM12" s="611"/>
      <c r="JN12" s="611"/>
      <c r="JO12" s="611"/>
      <c r="JP12" s="611"/>
      <c r="JQ12" s="611"/>
      <c r="JR12" s="611"/>
      <c r="JS12" s="611"/>
      <c r="JT12" s="611"/>
      <c r="JU12" s="611"/>
      <c r="JV12" s="611"/>
      <c r="JW12" s="611"/>
      <c r="JX12" s="611"/>
      <c r="JY12" s="611"/>
      <c r="JZ12" s="611"/>
      <c r="KA12" s="611"/>
      <c r="KB12" s="611"/>
      <c r="KC12" s="611"/>
      <c r="KD12" s="611"/>
      <c r="KE12" s="611"/>
      <c r="KF12" s="611"/>
      <c r="KG12" s="611"/>
      <c r="KH12" s="611"/>
      <c r="KI12" s="611"/>
      <c r="KJ12" s="611"/>
      <c r="KK12" s="611"/>
      <c r="KL12" s="611"/>
      <c r="KM12" s="611"/>
      <c r="KN12" s="611"/>
      <c r="KO12" s="611"/>
      <c r="KP12" s="611"/>
      <c r="KQ12" s="611"/>
      <c r="KR12" s="611"/>
      <c r="KS12" s="611"/>
      <c r="KT12" s="611"/>
      <c r="KU12" s="611"/>
      <c r="KV12" s="611"/>
      <c r="KW12" s="611"/>
      <c r="KX12" s="611"/>
      <c r="KY12" s="611"/>
      <c r="KZ12" s="611"/>
      <c r="LA12" s="611"/>
      <c r="LB12" s="611"/>
      <c r="LC12" s="611"/>
      <c r="LD12" s="611"/>
      <c r="LE12" s="611"/>
      <c r="LF12" s="611"/>
      <c r="LG12" s="611"/>
      <c r="LH12" s="611"/>
      <c r="LI12" s="611"/>
      <c r="LJ12" s="611"/>
      <c r="LK12" s="611"/>
      <c r="LL12" s="611"/>
      <c r="LM12" s="611"/>
      <c r="LN12" s="611"/>
      <c r="LO12" s="611"/>
      <c r="LP12" s="611"/>
      <c r="LQ12" s="611"/>
      <c r="LR12" s="611"/>
      <c r="LS12" s="611"/>
      <c r="LT12" s="611"/>
      <c r="LU12" s="611"/>
      <c r="LV12" s="611"/>
      <c r="LW12" s="611"/>
      <c r="LX12" s="611"/>
      <c r="LY12" s="611"/>
      <c r="LZ12" s="611"/>
      <c r="MA12" s="611"/>
      <c r="MB12" s="611"/>
      <c r="MC12" s="611"/>
      <c r="MD12" s="611"/>
      <c r="ME12" s="611"/>
      <c r="MF12" s="611"/>
      <c r="MG12" s="611"/>
      <c r="MH12" s="611"/>
      <c r="MI12" s="611"/>
      <c r="MJ12" s="611"/>
      <c r="MK12" s="611"/>
      <c r="ML12" s="611"/>
      <c r="MM12" s="611"/>
      <c r="MN12" s="611"/>
      <c r="MO12" s="611"/>
      <c r="MP12" s="611"/>
      <c r="MQ12" s="611"/>
      <c r="MR12" s="611"/>
      <c r="MS12" s="611"/>
      <c r="MT12" s="611"/>
      <c r="MU12" s="611"/>
      <c r="MV12" s="611"/>
      <c r="MW12" s="611"/>
      <c r="MX12" s="611"/>
      <c r="MY12" s="611"/>
      <c r="MZ12" s="611"/>
      <c r="NA12" s="611"/>
      <c r="NB12" s="611"/>
      <c r="NC12" s="611"/>
      <c r="ND12" s="611"/>
      <c r="NE12" s="611"/>
      <c r="NF12" s="611"/>
      <c r="NG12" s="611"/>
      <c r="NH12" s="611"/>
      <c r="NI12" s="611"/>
      <c r="NJ12" s="611"/>
      <c r="NK12" s="611"/>
      <c r="NL12" s="611"/>
      <c r="NM12" s="611"/>
      <c r="NN12" s="611"/>
      <c r="NO12" s="611"/>
      <c r="NP12" s="611"/>
      <c r="NQ12" s="611"/>
      <c r="NR12" s="611"/>
      <c r="NS12" s="611"/>
      <c r="NT12" s="611"/>
      <c r="NU12" s="611"/>
      <c r="NV12" s="611"/>
      <c r="NW12" s="611"/>
      <c r="NX12" s="611"/>
      <c r="NY12" s="611"/>
      <c r="NZ12" s="611"/>
      <c r="OA12" s="611"/>
      <c r="OB12" s="611"/>
      <c r="OC12" s="611"/>
      <c r="OD12" s="611"/>
      <c r="OE12" s="611"/>
      <c r="OF12" s="611"/>
      <c r="OG12" s="611"/>
      <c r="OH12" s="611"/>
      <c r="OI12" s="611"/>
      <c r="OJ12" s="611"/>
      <c r="OK12" s="611"/>
      <c r="OL12" s="611"/>
      <c r="OM12" s="611"/>
      <c r="ON12" s="611"/>
      <c r="OO12" s="611"/>
      <c r="OP12" s="611"/>
      <c r="OQ12" s="611"/>
      <c r="OR12" s="611"/>
      <c r="OS12" s="611"/>
      <c r="OT12" s="611"/>
      <c r="OU12" s="611"/>
      <c r="OV12" s="611"/>
      <c r="OW12" s="611"/>
      <c r="OX12" s="611"/>
      <c r="OY12" s="611"/>
      <c r="OZ12" s="611"/>
      <c r="PA12" s="611"/>
      <c r="PB12" s="611"/>
      <c r="PC12" s="611"/>
      <c r="PD12" s="611"/>
      <c r="PE12" s="611"/>
      <c r="PF12" s="611"/>
      <c r="PG12" s="611"/>
      <c r="PH12" s="611"/>
      <c r="PI12" s="611"/>
      <c r="PJ12" s="611"/>
      <c r="PK12" s="611"/>
      <c r="PL12" s="611"/>
      <c r="PM12" s="611"/>
      <c r="PN12" s="611"/>
      <c r="PO12" s="611"/>
      <c r="PP12" s="611"/>
      <c r="PQ12" s="611"/>
      <c r="PR12" s="611"/>
      <c r="PS12" s="611"/>
      <c r="PT12" s="611"/>
      <c r="PU12" s="611"/>
      <c r="PV12" s="611"/>
      <c r="PW12" s="611"/>
      <c r="PX12" s="611"/>
      <c r="PY12" s="611"/>
      <c r="PZ12" s="611"/>
      <c r="QA12" s="611"/>
      <c r="QB12" s="611"/>
      <c r="QC12" s="611"/>
      <c r="QD12" s="611"/>
      <c r="QE12" s="611"/>
      <c r="QF12" s="611"/>
      <c r="QG12" s="611"/>
      <c r="QH12" s="611"/>
      <c r="QI12" s="611"/>
      <c r="QJ12" s="611"/>
      <c r="QK12" s="611"/>
      <c r="QL12" s="611"/>
      <c r="QM12" s="611"/>
      <c r="QN12" s="611"/>
      <c r="QO12" s="611"/>
      <c r="QP12" s="611"/>
      <c r="QQ12" s="611"/>
      <c r="QR12" s="611"/>
      <c r="QS12" s="611"/>
      <c r="QT12" s="611"/>
      <c r="QU12" s="611"/>
      <c r="QV12" s="611"/>
      <c r="QW12" s="611"/>
      <c r="QX12" s="611"/>
      <c r="QY12" s="611"/>
      <c r="QZ12" s="611"/>
      <c r="RA12" s="611"/>
      <c r="RB12" s="611"/>
      <c r="RC12" s="611"/>
      <c r="RD12" s="611"/>
      <c r="RE12" s="611"/>
      <c r="RF12" s="611"/>
      <c r="RG12" s="611"/>
      <c r="RH12" s="611"/>
      <c r="RI12" s="611"/>
      <c r="RJ12" s="611"/>
      <c r="RK12" s="611"/>
      <c r="RL12" s="611"/>
      <c r="RM12" s="611"/>
      <c r="RN12" s="611"/>
      <c r="RO12" s="611"/>
      <c r="RP12" s="611"/>
      <c r="RQ12" s="611"/>
      <c r="RR12" s="611"/>
      <c r="RS12" s="611"/>
      <c r="RT12" s="611"/>
      <c r="RU12" s="611"/>
      <c r="RV12" s="611"/>
      <c r="RW12" s="611"/>
      <c r="RX12" s="611"/>
      <c r="RY12" s="611"/>
      <c r="RZ12" s="611"/>
      <c r="SA12" s="611"/>
      <c r="SB12" s="611"/>
      <c r="SC12" s="611"/>
      <c r="SD12" s="611"/>
      <c r="SE12" s="611"/>
      <c r="SF12" s="611"/>
      <c r="SG12" s="611"/>
      <c r="SH12" s="611"/>
      <c r="SI12" s="611"/>
      <c r="SJ12" s="611"/>
      <c r="SK12" s="611"/>
      <c r="SL12" s="611"/>
      <c r="SM12" s="611"/>
      <c r="SN12" s="611"/>
      <c r="SO12" s="611"/>
      <c r="SP12" s="611"/>
      <c r="SQ12" s="611"/>
      <c r="SR12" s="611"/>
      <c r="SS12" s="611"/>
      <c r="ST12" s="611"/>
      <c r="SU12" s="611"/>
      <c r="SV12" s="611"/>
      <c r="SW12" s="611"/>
      <c r="SX12" s="611"/>
      <c r="SY12" s="611"/>
      <c r="SZ12" s="611"/>
      <c r="TA12" s="611"/>
      <c r="TB12" s="611"/>
      <c r="TC12" s="611"/>
      <c r="TD12" s="611"/>
      <c r="TE12" s="611"/>
      <c r="TF12" s="611"/>
      <c r="TG12" s="611"/>
      <c r="TH12" s="611"/>
      <c r="TI12" s="611"/>
      <c r="TJ12" s="611"/>
      <c r="TK12" s="611"/>
      <c r="TL12" s="611"/>
      <c r="TM12" s="611"/>
      <c r="TN12" s="611"/>
      <c r="TO12" s="611"/>
      <c r="TP12" s="611"/>
      <c r="TQ12" s="611"/>
      <c r="TR12" s="611"/>
      <c r="TS12" s="611"/>
      <c r="TT12" s="611"/>
      <c r="TU12" s="611"/>
      <c r="TV12" s="611"/>
      <c r="TW12" s="611"/>
      <c r="TX12" s="611"/>
      <c r="TY12" s="611"/>
      <c r="TZ12" s="611"/>
      <c r="UA12" s="611"/>
      <c r="UB12" s="611"/>
      <c r="UC12" s="611"/>
      <c r="UD12" s="611"/>
      <c r="UE12" s="611"/>
      <c r="UF12" s="611"/>
      <c r="UG12" s="611"/>
      <c r="UH12" s="611"/>
      <c r="UI12" s="611"/>
      <c r="UJ12" s="611"/>
      <c r="UK12" s="611"/>
      <c r="UL12" s="611"/>
      <c r="UM12" s="611"/>
      <c r="UN12" s="611"/>
      <c r="UO12" s="611"/>
      <c r="UP12" s="611"/>
      <c r="UQ12" s="611"/>
      <c r="UR12" s="611"/>
      <c r="US12" s="611"/>
      <c r="UT12" s="611"/>
      <c r="UU12" s="611"/>
      <c r="UV12" s="611"/>
      <c r="UW12" s="611"/>
      <c r="UX12" s="611"/>
      <c r="UY12" s="611"/>
      <c r="UZ12" s="611"/>
      <c r="VA12" s="611"/>
      <c r="VB12" s="611"/>
      <c r="VC12" s="611"/>
      <c r="VD12" s="611"/>
      <c r="VE12" s="611"/>
      <c r="VF12" s="611"/>
      <c r="VG12" s="611"/>
      <c r="VH12" s="611"/>
      <c r="VI12" s="611"/>
      <c r="VJ12" s="611"/>
      <c r="VK12" s="611"/>
      <c r="VL12" s="611"/>
      <c r="VM12" s="611"/>
      <c r="VN12" s="611"/>
      <c r="VO12" s="611"/>
      <c r="VP12" s="611"/>
      <c r="VQ12" s="611"/>
      <c r="VR12" s="611"/>
      <c r="VS12" s="611"/>
      <c r="VT12" s="611"/>
      <c r="VU12" s="611"/>
      <c r="VV12" s="611"/>
      <c r="VW12" s="611"/>
      <c r="VX12" s="611"/>
      <c r="VY12" s="611"/>
      <c r="VZ12" s="611"/>
      <c r="WA12" s="611"/>
      <c r="WB12" s="611"/>
      <c r="WC12" s="611"/>
      <c r="WD12" s="611"/>
      <c r="WE12" s="611"/>
      <c r="WF12" s="611"/>
      <c r="WG12" s="611"/>
      <c r="WH12" s="611"/>
      <c r="WI12" s="611"/>
      <c r="WJ12" s="611"/>
      <c r="WK12" s="611"/>
      <c r="WL12" s="611"/>
      <c r="WM12" s="611"/>
      <c r="WN12" s="611"/>
      <c r="WO12" s="611"/>
      <c r="WP12" s="611"/>
      <c r="WQ12" s="611"/>
      <c r="WR12" s="611"/>
      <c r="WS12" s="611"/>
      <c r="WT12" s="611"/>
      <c r="WU12" s="611"/>
      <c r="WV12" s="611"/>
      <c r="WW12" s="611"/>
      <c r="WX12" s="611"/>
      <c r="WY12" s="611"/>
      <c r="WZ12" s="611"/>
      <c r="XA12" s="611"/>
      <c r="XB12" s="611"/>
      <c r="XC12" s="611"/>
      <c r="XD12" s="611"/>
      <c r="XE12" s="611"/>
      <c r="XF12" s="611"/>
      <c r="XG12" s="611"/>
      <c r="XH12" s="611"/>
      <c r="XI12" s="611"/>
      <c r="XJ12" s="611"/>
      <c r="XK12" s="611"/>
      <c r="XL12" s="611"/>
      <c r="XM12" s="611"/>
      <c r="XN12" s="611"/>
      <c r="XO12" s="611"/>
      <c r="XP12" s="611"/>
      <c r="XQ12" s="611"/>
      <c r="XR12" s="611"/>
      <c r="XS12" s="611"/>
      <c r="XT12" s="611"/>
      <c r="XU12" s="611"/>
      <c r="XV12" s="611"/>
      <c r="XW12" s="611"/>
      <c r="XX12" s="611"/>
      <c r="XY12" s="611"/>
      <c r="XZ12" s="611"/>
      <c r="YA12" s="611"/>
      <c r="YB12" s="611"/>
      <c r="YC12" s="611"/>
      <c r="YD12" s="611"/>
      <c r="YE12" s="611"/>
      <c r="YF12" s="611"/>
      <c r="YG12" s="611"/>
      <c r="YH12" s="611"/>
      <c r="YI12" s="611"/>
      <c r="YJ12" s="611"/>
      <c r="YK12" s="611"/>
      <c r="YL12" s="611"/>
      <c r="YM12" s="611"/>
      <c r="YN12" s="611"/>
      <c r="YO12" s="611"/>
      <c r="YP12" s="611"/>
      <c r="YQ12" s="611"/>
      <c r="YR12" s="611"/>
      <c r="YS12" s="611"/>
      <c r="YT12" s="611"/>
      <c r="YU12" s="611"/>
      <c r="YV12" s="611"/>
      <c r="YW12" s="611"/>
      <c r="YX12" s="611"/>
      <c r="YY12" s="611"/>
      <c r="YZ12" s="611"/>
      <c r="ZA12" s="611"/>
      <c r="ZB12" s="611"/>
      <c r="ZC12" s="611"/>
      <c r="ZD12" s="611"/>
      <c r="ZE12" s="611"/>
      <c r="ZF12" s="611"/>
      <c r="ZG12" s="611"/>
      <c r="ZH12" s="611"/>
      <c r="ZI12" s="611"/>
      <c r="ZJ12" s="611"/>
      <c r="ZK12" s="611"/>
      <c r="ZL12" s="611"/>
      <c r="ZM12" s="611"/>
      <c r="ZN12" s="611"/>
      <c r="ZO12" s="611"/>
      <c r="ZP12" s="611"/>
      <c r="ZQ12" s="611"/>
      <c r="ZR12" s="611"/>
      <c r="ZS12" s="611"/>
      <c r="ZT12" s="611"/>
      <c r="ZU12" s="611"/>
      <c r="ZV12" s="611"/>
      <c r="ZW12" s="611"/>
      <c r="ZX12" s="611"/>
      <c r="ZY12" s="611"/>
      <c r="ZZ12" s="611"/>
      <c r="AAA12" s="611"/>
      <c r="AAB12" s="611"/>
      <c r="AAC12" s="611"/>
      <c r="AAD12" s="611"/>
      <c r="AAE12" s="611"/>
      <c r="AAF12" s="611"/>
      <c r="AAG12" s="611"/>
      <c r="AAH12" s="611"/>
      <c r="AAI12" s="611"/>
      <c r="AAJ12" s="611"/>
      <c r="AAK12" s="611"/>
      <c r="AAL12" s="611"/>
      <c r="AAM12" s="611"/>
      <c r="AAN12" s="611"/>
      <c r="AAO12" s="611"/>
      <c r="AAP12" s="611"/>
      <c r="AAQ12" s="611"/>
      <c r="AAR12" s="611"/>
      <c r="AAS12" s="611"/>
      <c r="AAT12" s="611"/>
      <c r="AAU12" s="611"/>
      <c r="AAV12" s="611"/>
      <c r="AAW12" s="611"/>
      <c r="AAX12" s="611"/>
      <c r="AAY12" s="611"/>
      <c r="AAZ12" s="611"/>
      <c r="ABA12" s="611"/>
      <c r="ABB12" s="611"/>
      <c r="ABC12" s="611"/>
      <c r="ABD12" s="611"/>
      <c r="ABE12" s="611"/>
      <c r="ABF12" s="611"/>
      <c r="ABG12" s="611"/>
      <c r="ABH12" s="611"/>
      <c r="ABI12" s="611"/>
      <c r="ABJ12" s="611"/>
      <c r="ABK12" s="611"/>
      <c r="ABL12" s="611"/>
      <c r="ABM12" s="611"/>
      <c r="ABN12" s="611"/>
      <c r="ABO12" s="611"/>
      <c r="ABP12" s="611"/>
      <c r="ABQ12" s="611"/>
      <c r="ABR12" s="611"/>
      <c r="ABS12" s="611"/>
      <c r="ABT12" s="611"/>
      <c r="ABU12" s="611"/>
      <c r="ABV12" s="611"/>
      <c r="ABW12" s="611"/>
      <c r="ABX12" s="611"/>
      <c r="ABY12" s="611"/>
      <c r="ABZ12" s="611"/>
      <c r="ACA12" s="611"/>
      <c r="ACB12" s="611"/>
      <c r="ACC12" s="611"/>
      <c r="ACD12" s="611"/>
      <c r="ACE12" s="611"/>
      <c r="ACF12" s="611"/>
      <c r="ACG12" s="611"/>
      <c r="ACH12" s="611"/>
      <c r="ACI12" s="611"/>
      <c r="ACJ12" s="611"/>
      <c r="ACK12" s="611"/>
      <c r="ACL12" s="611"/>
      <c r="ACM12" s="611"/>
      <c r="ACN12" s="611"/>
      <c r="ACO12" s="611"/>
      <c r="ACP12" s="611"/>
      <c r="ACQ12" s="611"/>
      <c r="ACR12" s="611"/>
      <c r="ACS12" s="611"/>
      <c r="ACT12" s="611"/>
      <c r="ACU12" s="611"/>
      <c r="ACV12" s="611"/>
      <c r="ACW12" s="611"/>
      <c r="ACX12" s="611"/>
      <c r="ACY12" s="611"/>
      <c r="ACZ12" s="611"/>
      <c r="ADA12" s="611"/>
      <c r="ADB12" s="611"/>
      <c r="ADC12" s="611"/>
      <c r="ADD12" s="611"/>
      <c r="ADE12" s="611"/>
      <c r="ADF12" s="611"/>
      <c r="ADG12" s="611"/>
      <c r="ADH12" s="611"/>
      <c r="ADI12" s="611"/>
      <c r="ADJ12" s="611"/>
      <c r="ADK12" s="611"/>
      <c r="ADL12" s="611"/>
      <c r="ADM12" s="611"/>
      <c r="ADN12" s="611"/>
      <c r="ADO12" s="611"/>
      <c r="ADP12" s="611"/>
      <c r="ADQ12" s="611"/>
      <c r="ADR12" s="611"/>
      <c r="ADS12" s="611"/>
      <c r="ADT12" s="611"/>
      <c r="ADU12" s="611"/>
      <c r="ADV12" s="611"/>
      <c r="ADW12" s="611"/>
      <c r="ADX12" s="611"/>
      <c r="ADY12" s="611"/>
      <c r="ADZ12" s="611"/>
      <c r="AEA12" s="611"/>
      <c r="AEB12" s="611"/>
      <c r="AEC12" s="611"/>
      <c r="AED12" s="611"/>
      <c r="AEE12" s="611"/>
      <c r="AEF12" s="611"/>
      <c r="AEG12" s="611"/>
      <c r="AEH12" s="611"/>
      <c r="AEI12" s="611"/>
      <c r="AEJ12" s="611"/>
      <c r="AEK12" s="611"/>
      <c r="AEL12" s="611"/>
      <c r="AEM12" s="611"/>
      <c r="AEN12" s="611"/>
      <c r="AEO12" s="611"/>
      <c r="AEP12" s="611"/>
      <c r="AEQ12" s="611"/>
      <c r="AER12" s="611"/>
      <c r="AES12" s="611"/>
      <c r="AET12" s="611"/>
      <c r="AEU12" s="611"/>
      <c r="AEV12" s="611"/>
      <c r="AEW12" s="611"/>
      <c r="AEX12" s="611"/>
      <c r="AEY12" s="611"/>
      <c r="AEZ12" s="611"/>
      <c r="AFA12" s="611"/>
      <c r="AFB12" s="611"/>
      <c r="AFC12" s="611"/>
      <c r="AFD12" s="611"/>
      <c r="AFE12" s="611"/>
      <c r="AFF12" s="611"/>
      <c r="AFG12" s="611"/>
      <c r="AFH12" s="611"/>
      <c r="AFI12" s="611"/>
      <c r="AFJ12" s="611"/>
      <c r="AFK12" s="611"/>
      <c r="AFL12" s="611"/>
      <c r="AFM12" s="611"/>
      <c r="AFN12" s="611"/>
      <c r="AFO12" s="611"/>
      <c r="AFP12" s="611"/>
      <c r="AFQ12" s="611"/>
      <c r="AFR12" s="611"/>
      <c r="AFS12" s="611"/>
      <c r="AFT12" s="611"/>
      <c r="AFU12" s="611"/>
      <c r="AFV12" s="611"/>
      <c r="AFW12" s="611"/>
      <c r="AFX12" s="611"/>
      <c r="AFY12" s="611"/>
      <c r="AFZ12" s="611"/>
      <c r="AGA12" s="611"/>
      <c r="AGB12" s="611"/>
      <c r="AGC12" s="611"/>
      <c r="AGD12" s="611"/>
      <c r="AGE12" s="611"/>
      <c r="AGF12" s="611"/>
      <c r="AGG12" s="611"/>
      <c r="AGH12" s="611"/>
      <c r="AGI12" s="611"/>
      <c r="AGJ12" s="611"/>
      <c r="AGK12" s="611"/>
      <c r="AGL12" s="611"/>
      <c r="AGM12" s="611"/>
      <c r="AGN12" s="611"/>
      <c r="AGO12" s="611"/>
      <c r="AGP12" s="611"/>
      <c r="AGQ12" s="611"/>
      <c r="AGR12" s="611"/>
      <c r="AGS12" s="611"/>
      <c r="AGT12" s="611"/>
      <c r="AGU12" s="611"/>
      <c r="AGV12" s="611"/>
      <c r="AGW12" s="611"/>
      <c r="AGX12" s="611"/>
      <c r="AGY12" s="611"/>
      <c r="AGZ12" s="611"/>
      <c r="AHA12" s="611"/>
      <c r="AHB12" s="611"/>
      <c r="AHC12" s="611"/>
      <c r="AHD12" s="611"/>
      <c r="AHE12" s="611"/>
      <c r="AHF12" s="611"/>
      <c r="AHG12" s="611"/>
      <c r="AHH12" s="611"/>
      <c r="AHI12" s="611"/>
      <c r="AHJ12" s="611"/>
      <c r="AHK12" s="611"/>
      <c r="AHL12" s="611"/>
      <c r="AHM12" s="611"/>
      <c r="AHN12" s="611"/>
      <c r="AHO12" s="611"/>
      <c r="AHP12" s="611"/>
      <c r="AHQ12" s="611"/>
      <c r="AHR12" s="611"/>
      <c r="AHS12" s="611"/>
      <c r="AHT12" s="611"/>
      <c r="AHU12" s="611"/>
      <c r="AHV12" s="611"/>
      <c r="AHW12" s="611"/>
      <c r="AHX12" s="611"/>
      <c r="AHY12" s="611"/>
      <c r="AHZ12" s="611"/>
      <c r="AIA12" s="611"/>
      <c r="AIB12" s="611"/>
      <c r="AIC12" s="611"/>
      <c r="AID12" s="611"/>
      <c r="AIE12" s="611"/>
      <c r="AIF12" s="611"/>
      <c r="AIG12" s="611"/>
      <c r="AIH12" s="611"/>
      <c r="AII12" s="611"/>
      <c r="AIJ12" s="611"/>
      <c r="AIK12" s="611"/>
      <c r="AIL12" s="611"/>
      <c r="AIM12" s="611"/>
      <c r="AIN12" s="611"/>
      <c r="AIO12" s="611"/>
      <c r="AIP12" s="611"/>
      <c r="AIQ12" s="611"/>
      <c r="AIR12" s="611"/>
      <c r="AIS12" s="611"/>
      <c r="AIT12" s="611"/>
      <c r="AIU12" s="611"/>
      <c r="AIV12" s="611"/>
      <c r="AIW12" s="611"/>
      <c r="AIX12" s="611"/>
      <c r="AIY12" s="611"/>
      <c r="AIZ12" s="611"/>
      <c r="AJA12" s="611"/>
      <c r="AJB12" s="611"/>
      <c r="AJC12" s="611"/>
      <c r="AJD12" s="611"/>
      <c r="AJE12" s="611"/>
      <c r="AJF12" s="611"/>
      <c r="AJG12" s="611"/>
      <c r="AJH12" s="611"/>
      <c r="AJI12" s="611"/>
      <c r="AJJ12" s="611"/>
      <c r="AJK12" s="611"/>
      <c r="AJL12" s="611"/>
      <c r="AJM12" s="611"/>
      <c r="AJN12" s="611"/>
      <c r="AJO12" s="611"/>
      <c r="AJP12" s="611"/>
      <c r="AJQ12" s="611"/>
      <c r="AJR12" s="611"/>
      <c r="AJS12" s="611"/>
      <c r="AJT12" s="611"/>
      <c r="AJU12" s="611"/>
      <c r="AJV12" s="611"/>
      <c r="AJW12" s="611"/>
      <c r="AJX12" s="611"/>
      <c r="AJY12" s="611"/>
      <c r="AJZ12" s="611"/>
      <c r="AKA12" s="611"/>
      <c r="AKB12" s="611"/>
      <c r="AKC12" s="611"/>
      <c r="AKD12" s="611"/>
      <c r="AKE12" s="611"/>
      <c r="AKF12" s="611"/>
      <c r="AKG12" s="611"/>
      <c r="AKH12" s="611"/>
      <c r="AKI12" s="611"/>
      <c r="AKJ12" s="611"/>
      <c r="AKK12" s="611"/>
      <c r="AKL12" s="611"/>
      <c r="AKM12" s="611"/>
      <c r="AKN12" s="611"/>
      <c r="AKO12" s="611"/>
      <c r="AKP12" s="611"/>
      <c r="AKQ12" s="611"/>
      <c r="AKR12" s="611"/>
      <c r="AKS12" s="611"/>
      <c r="AKT12" s="611"/>
      <c r="AKU12" s="611"/>
      <c r="AKV12" s="611"/>
      <c r="AKW12" s="611"/>
      <c r="AKX12" s="611"/>
      <c r="AKY12" s="611"/>
      <c r="AKZ12" s="611"/>
      <c r="ALA12" s="611"/>
      <c r="ALB12" s="611"/>
      <c r="ALC12" s="611"/>
      <c r="ALD12" s="611"/>
      <c r="ALE12" s="611"/>
      <c r="ALF12" s="611"/>
      <c r="ALG12" s="611"/>
      <c r="ALH12" s="611"/>
      <c r="ALI12" s="611"/>
      <c r="ALJ12" s="611"/>
      <c r="ALK12" s="611"/>
      <c r="ALL12" s="611"/>
      <c r="ALM12" s="611"/>
      <c r="ALN12" s="611"/>
      <c r="ALO12" s="611"/>
      <c r="ALP12" s="611"/>
      <c r="ALQ12" s="611"/>
      <c r="ALR12" s="611"/>
      <c r="ALS12" s="611"/>
      <c r="ALT12" s="611"/>
      <c r="ALU12" s="611"/>
      <c r="ALV12" s="611"/>
      <c r="ALW12" s="611"/>
      <c r="ALX12" s="611"/>
      <c r="ALY12" s="611"/>
      <c r="ALZ12" s="611"/>
      <c r="AMA12" s="611"/>
      <c r="AMB12" s="611"/>
      <c r="AMC12" s="611"/>
      <c r="AMD12" s="611"/>
      <c r="AME12" s="611"/>
      <c r="AMF12" s="611"/>
      <c r="AMG12" s="611"/>
      <c r="AMH12" s="611"/>
      <c r="AMI12" s="611"/>
      <c r="AMJ12" s="611"/>
      <c r="AMK12" s="611"/>
      <c r="AML12" s="611"/>
      <c r="AMM12" s="611"/>
      <c r="AMN12" s="611"/>
      <c r="AMO12" s="611"/>
      <c r="AMP12" s="611"/>
      <c r="AMQ12" s="611"/>
      <c r="AMR12" s="611"/>
      <c r="AMS12" s="611"/>
      <c r="AMT12" s="611"/>
      <c r="AMU12" s="611"/>
      <c r="AMV12" s="611"/>
      <c r="AMW12" s="611"/>
      <c r="AMX12" s="611"/>
      <c r="AMY12" s="611"/>
      <c r="AMZ12" s="611"/>
      <c r="ANA12" s="611"/>
      <c r="ANB12" s="611"/>
      <c r="ANC12" s="611"/>
      <c r="AND12" s="611"/>
      <c r="ANE12" s="611"/>
      <c r="ANF12" s="611"/>
      <c r="ANG12" s="611"/>
      <c r="ANH12" s="611"/>
      <c r="ANI12" s="611"/>
      <c r="ANJ12" s="611"/>
      <c r="ANK12" s="611"/>
      <c r="ANL12" s="611"/>
      <c r="ANM12" s="611"/>
      <c r="ANN12" s="611"/>
      <c r="ANO12" s="611"/>
      <c r="ANP12" s="611"/>
      <c r="ANQ12" s="611"/>
      <c r="ANR12" s="611"/>
      <c r="ANS12" s="611"/>
      <c r="ANT12" s="611"/>
      <c r="ANU12" s="611"/>
      <c r="ANV12" s="611"/>
      <c r="ANW12" s="611"/>
      <c r="ANX12" s="611"/>
      <c r="ANY12" s="611"/>
      <c r="ANZ12" s="611"/>
      <c r="AOA12" s="611"/>
      <c r="AOB12" s="611"/>
      <c r="AOC12" s="611"/>
      <c r="AOD12" s="611"/>
      <c r="AOE12" s="611"/>
      <c r="AOF12" s="611"/>
      <c r="AOG12" s="611"/>
      <c r="AOH12" s="611"/>
      <c r="AOI12" s="611"/>
      <c r="AOJ12" s="611"/>
      <c r="AOK12" s="611"/>
      <c r="AOL12" s="611"/>
      <c r="AOM12" s="611"/>
      <c r="AON12" s="611"/>
      <c r="AOO12" s="611"/>
      <c r="AOP12" s="611"/>
      <c r="AOQ12" s="611"/>
      <c r="AOR12" s="611"/>
      <c r="AOS12" s="611"/>
      <c r="AOT12" s="611"/>
      <c r="AOU12" s="611"/>
      <c r="AOV12" s="611"/>
      <c r="AOW12" s="611"/>
      <c r="AOX12" s="611"/>
      <c r="AOY12" s="611"/>
      <c r="AOZ12" s="611"/>
      <c r="APA12" s="611"/>
      <c r="APB12" s="611"/>
      <c r="APC12" s="611"/>
      <c r="APD12" s="611"/>
      <c r="APE12" s="611"/>
      <c r="APF12" s="611"/>
      <c r="APG12" s="611"/>
      <c r="APH12" s="611"/>
      <c r="API12" s="611"/>
      <c r="APJ12" s="611"/>
      <c r="APK12" s="611"/>
      <c r="APL12" s="611"/>
      <c r="APM12" s="611"/>
      <c r="APN12" s="611"/>
      <c r="APO12" s="611"/>
      <c r="APP12" s="611"/>
      <c r="APQ12" s="611"/>
      <c r="APR12" s="611"/>
      <c r="APS12" s="611"/>
      <c r="APT12" s="611"/>
      <c r="APU12" s="611"/>
      <c r="APV12" s="611"/>
      <c r="APW12" s="611"/>
      <c r="APX12" s="611"/>
      <c r="APY12" s="611"/>
      <c r="APZ12" s="611"/>
      <c r="AQA12" s="611"/>
      <c r="AQB12" s="611"/>
      <c r="AQC12" s="611"/>
      <c r="AQD12" s="611"/>
      <c r="AQE12" s="611"/>
      <c r="AQF12" s="611"/>
      <c r="AQG12" s="611"/>
      <c r="AQH12" s="611"/>
      <c r="AQI12" s="611"/>
      <c r="AQJ12" s="611"/>
      <c r="AQK12" s="611"/>
      <c r="AQL12" s="611"/>
      <c r="AQM12" s="611"/>
      <c r="AQN12" s="611"/>
      <c r="AQO12" s="611"/>
      <c r="AQP12" s="611"/>
      <c r="AQQ12" s="611"/>
      <c r="AQR12" s="611"/>
      <c r="AQS12" s="611"/>
      <c r="AQT12" s="611"/>
      <c r="AQU12" s="611"/>
      <c r="AQV12" s="611"/>
      <c r="AQW12" s="611"/>
      <c r="AQX12" s="611"/>
      <c r="AQY12" s="611"/>
      <c r="AQZ12" s="611"/>
      <c r="ARA12" s="611"/>
      <c r="ARB12" s="611"/>
      <c r="ARC12" s="611"/>
      <c r="ARD12" s="611"/>
      <c r="ARE12" s="611"/>
      <c r="ARF12" s="611"/>
      <c r="ARG12" s="611"/>
      <c r="ARH12" s="611"/>
      <c r="ARI12" s="611"/>
      <c r="ARJ12" s="611"/>
      <c r="ARK12" s="611"/>
      <c r="ARL12" s="611"/>
      <c r="ARM12" s="611"/>
      <c r="ARN12" s="611"/>
      <c r="ARO12" s="611"/>
      <c r="ARP12" s="611"/>
      <c r="ARQ12" s="611"/>
      <c r="ARR12" s="611"/>
      <c r="ARS12" s="611"/>
      <c r="ART12" s="611"/>
      <c r="ARU12" s="611"/>
      <c r="ARV12" s="611"/>
      <c r="ARW12" s="611"/>
      <c r="ARX12" s="611"/>
      <c r="ARY12" s="611"/>
      <c r="ARZ12" s="611"/>
      <c r="ASA12" s="611"/>
      <c r="ASB12" s="611"/>
      <c r="ASC12" s="611"/>
      <c r="ASD12" s="611"/>
      <c r="ASE12" s="611"/>
      <c r="ASF12" s="611"/>
      <c r="ASG12" s="611"/>
      <c r="ASH12" s="611"/>
      <c r="ASI12" s="611"/>
      <c r="ASJ12" s="611"/>
      <c r="ASK12" s="611"/>
      <c r="ASL12" s="611"/>
      <c r="ASM12" s="611"/>
      <c r="ASN12" s="611"/>
      <c r="ASO12" s="611"/>
      <c r="ASP12" s="611"/>
      <c r="ASQ12" s="611"/>
      <c r="ASR12" s="611"/>
      <c r="ASS12" s="611"/>
      <c r="AST12" s="611"/>
      <c r="ASU12" s="611"/>
      <c r="ASV12" s="611"/>
      <c r="ASW12" s="611"/>
      <c r="ASX12" s="611"/>
      <c r="ASY12" s="611"/>
      <c r="ASZ12" s="611"/>
      <c r="ATA12" s="611"/>
      <c r="ATB12" s="611"/>
      <c r="ATC12" s="611"/>
      <c r="ATD12" s="611"/>
      <c r="ATE12" s="611"/>
      <c r="ATF12" s="611"/>
      <c r="ATG12" s="611"/>
      <c r="ATH12" s="611"/>
      <c r="ATI12" s="611"/>
      <c r="ATJ12" s="611"/>
      <c r="ATK12" s="611"/>
      <c r="ATL12" s="611"/>
      <c r="ATM12" s="611"/>
      <c r="ATN12" s="611"/>
      <c r="ATO12" s="611"/>
      <c r="ATP12" s="611"/>
      <c r="ATQ12" s="611"/>
      <c r="ATR12" s="611"/>
      <c r="ATS12" s="611"/>
      <c r="ATT12" s="611"/>
      <c r="ATU12" s="611"/>
      <c r="ATV12" s="611"/>
      <c r="ATW12" s="611"/>
      <c r="ATX12" s="611"/>
      <c r="ATY12" s="611"/>
      <c r="ATZ12" s="611"/>
      <c r="AUA12" s="611"/>
      <c r="AUB12" s="611"/>
      <c r="AUC12" s="611"/>
      <c r="AUD12" s="611"/>
      <c r="AUE12" s="611"/>
      <c r="AUF12" s="611"/>
      <c r="AUG12" s="611"/>
      <c r="AUH12" s="611"/>
      <c r="AUI12" s="611"/>
      <c r="AUJ12" s="611"/>
      <c r="AUK12" s="611"/>
      <c r="AUL12" s="611"/>
      <c r="AUM12" s="611"/>
      <c r="AUN12" s="611"/>
      <c r="AUO12" s="611"/>
      <c r="AUP12" s="611"/>
      <c r="AUQ12" s="611"/>
      <c r="AUR12" s="611"/>
      <c r="AUS12" s="611"/>
      <c r="AUT12" s="611"/>
      <c r="AUU12" s="611"/>
      <c r="AUV12" s="611"/>
      <c r="AUW12" s="611"/>
      <c r="AUX12" s="611"/>
      <c r="AUY12" s="611"/>
      <c r="AUZ12" s="611"/>
      <c r="AVA12" s="611"/>
      <c r="AVB12" s="611"/>
      <c r="AVC12" s="611"/>
      <c r="AVD12" s="611"/>
      <c r="AVE12" s="611"/>
      <c r="AVF12" s="611"/>
      <c r="AVG12" s="611"/>
      <c r="AVH12" s="611"/>
      <c r="AVI12" s="611"/>
      <c r="AVJ12" s="611"/>
      <c r="AVK12" s="611"/>
      <c r="AVL12" s="611"/>
      <c r="AVM12" s="611"/>
      <c r="AVN12" s="611"/>
      <c r="AVO12" s="611"/>
      <c r="AVP12" s="611"/>
      <c r="AVQ12" s="611"/>
      <c r="AVR12" s="611"/>
      <c r="AVS12" s="611"/>
      <c r="AVT12" s="611"/>
      <c r="AVU12" s="611"/>
      <c r="AVV12" s="611"/>
      <c r="AVW12" s="611"/>
      <c r="AVX12" s="611"/>
      <c r="AVY12" s="611"/>
      <c r="AVZ12" s="611"/>
      <c r="AWA12" s="611"/>
      <c r="AWB12" s="611"/>
      <c r="AWC12" s="611"/>
      <c r="AWD12" s="611"/>
      <c r="AWE12" s="611"/>
      <c r="AWF12" s="611"/>
      <c r="AWG12" s="611"/>
      <c r="AWH12" s="611"/>
      <c r="AWI12" s="611"/>
      <c r="AWJ12" s="611"/>
      <c r="AWK12" s="611"/>
      <c r="AWL12" s="611"/>
      <c r="AWM12" s="611"/>
      <c r="AWN12" s="611"/>
      <c r="AWO12" s="611"/>
      <c r="AWP12" s="611"/>
      <c r="AWQ12" s="611"/>
      <c r="AWR12" s="611"/>
      <c r="AWS12" s="611"/>
      <c r="AWT12" s="611"/>
      <c r="AWU12" s="611"/>
      <c r="AWV12" s="611"/>
      <c r="AWW12" s="611"/>
      <c r="AWX12" s="611"/>
      <c r="AWY12" s="611"/>
      <c r="AWZ12" s="611"/>
      <c r="AXA12" s="611"/>
      <c r="AXB12" s="611"/>
      <c r="AXC12" s="611"/>
      <c r="AXD12" s="611"/>
      <c r="AXE12" s="611"/>
      <c r="AXF12" s="611"/>
      <c r="AXG12" s="611"/>
      <c r="AXH12" s="611"/>
      <c r="AXI12" s="611"/>
      <c r="AXJ12" s="611"/>
      <c r="AXK12" s="611"/>
      <c r="AXL12" s="611"/>
      <c r="AXM12" s="611"/>
      <c r="AXN12" s="611"/>
      <c r="AXO12" s="611"/>
      <c r="AXP12" s="611"/>
      <c r="AXQ12" s="611"/>
      <c r="AXR12" s="611"/>
      <c r="AXS12" s="611"/>
      <c r="AXT12" s="611"/>
      <c r="AXU12" s="611"/>
      <c r="AXV12" s="611"/>
      <c r="AXW12" s="611"/>
      <c r="AXX12" s="611"/>
      <c r="AXY12" s="611"/>
      <c r="AXZ12" s="611"/>
      <c r="AYA12" s="611"/>
      <c r="AYB12" s="611"/>
      <c r="AYC12" s="611"/>
      <c r="AYD12" s="611"/>
      <c r="AYE12" s="611"/>
      <c r="AYF12" s="611"/>
      <c r="AYG12" s="611"/>
      <c r="AYH12" s="611"/>
      <c r="AYI12" s="611"/>
      <c r="AYJ12" s="611"/>
      <c r="AYK12" s="611"/>
      <c r="AYL12" s="611"/>
      <c r="AYM12" s="611"/>
      <c r="AYN12" s="611"/>
      <c r="AYO12" s="611"/>
      <c r="AYP12" s="611"/>
      <c r="AYQ12" s="611"/>
      <c r="AYR12" s="611"/>
      <c r="AYS12" s="611"/>
      <c r="AYT12" s="611"/>
      <c r="AYU12" s="611"/>
      <c r="AYV12" s="611"/>
      <c r="AYW12" s="611"/>
      <c r="AYX12" s="611"/>
      <c r="AYY12" s="611"/>
      <c r="AYZ12" s="611"/>
      <c r="AZA12" s="611"/>
      <c r="AZB12" s="611"/>
      <c r="AZC12" s="611"/>
      <c r="AZD12" s="611"/>
      <c r="AZE12" s="611"/>
      <c r="AZF12" s="611"/>
      <c r="AZG12" s="611"/>
      <c r="AZH12" s="611"/>
      <c r="AZI12" s="611"/>
      <c r="AZJ12" s="611"/>
      <c r="AZK12" s="611"/>
      <c r="AZL12" s="611"/>
      <c r="AZM12" s="611"/>
      <c r="AZN12" s="611"/>
      <c r="AZO12" s="611"/>
      <c r="AZP12" s="611"/>
      <c r="AZQ12" s="611"/>
      <c r="AZR12" s="611"/>
      <c r="AZS12" s="611"/>
      <c r="AZT12" s="611"/>
      <c r="AZU12" s="611"/>
      <c r="AZV12" s="611"/>
      <c r="AZW12" s="611"/>
      <c r="AZX12" s="611"/>
      <c r="AZY12" s="611"/>
      <c r="AZZ12" s="611"/>
      <c r="BAA12" s="611"/>
      <c r="BAB12" s="611"/>
      <c r="BAC12" s="611"/>
      <c r="BAD12" s="611"/>
      <c r="BAE12" s="611"/>
      <c r="BAF12" s="611"/>
      <c r="BAG12" s="611"/>
      <c r="BAH12" s="611"/>
      <c r="BAI12" s="611"/>
      <c r="BAJ12" s="611"/>
      <c r="BAK12" s="611"/>
      <c r="BAL12" s="611"/>
      <c r="BAM12" s="611"/>
      <c r="BAN12" s="611"/>
      <c r="BAO12" s="611"/>
      <c r="BAP12" s="611"/>
      <c r="BAQ12" s="611"/>
      <c r="BAR12" s="611"/>
      <c r="BAS12" s="611"/>
      <c r="BAT12" s="611"/>
      <c r="BAU12" s="611"/>
      <c r="BAV12" s="611"/>
      <c r="BAW12" s="611"/>
      <c r="BAX12" s="611"/>
      <c r="BAY12" s="611"/>
      <c r="BAZ12" s="611"/>
      <c r="BBA12" s="611"/>
      <c r="BBB12" s="611"/>
      <c r="BBC12" s="611"/>
      <c r="BBD12" s="611"/>
      <c r="BBE12" s="611"/>
      <c r="BBF12" s="611"/>
      <c r="BBG12" s="611"/>
      <c r="BBH12" s="611"/>
      <c r="BBI12" s="611"/>
      <c r="BBJ12" s="611"/>
      <c r="BBK12" s="611"/>
      <c r="BBL12" s="611"/>
      <c r="BBM12" s="611"/>
      <c r="BBN12" s="611"/>
      <c r="BBO12" s="611"/>
      <c r="BBP12" s="611"/>
      <c r="BBQ12" s="611"/>
      <c r="BBR12" s="611"/>
      <c r="BBS12" s="611"/>
      <c r="BBT12" s="611"/>
      <c r="BBU12" s="611"/>
      <c r="BBV12" s="611"/>
      <c r="BBW12" s="611"/>
      <c r="BBX12" s="611"/>
      <c r="BBY12" s="611"/>
      <c r="BBZ12" s="611"/>
      <c r="BCA12" s="611"/>
      <c r="BCB12" s="611"/>
      <c r="BCC12" s="611"/>
      <c r="BCD12" s="611"/>
      <c r="BCE12" s="611"/>
      <c r="BCF12" s="611"/>
      <c r="BCG12" s="611"/>
      <c r="BCH12" s="611"/>
      <c r="BCI12" s="611"/>
      <c r="BCJ12" s="611"/>
      <c r="BCK12" s="611"/>
      <c r="BCL12" s="611"/>
      <c r="BCM12" s="611"/>
      <c r="BCN12" s="611"/>
      <c r="BCO12" s="611"/>
      <c r="BCP12" s="611"/>
      <c r="BCQ12" s="611"/>
      <c r="BCR12" s="611"/>
      <c r="BCS12" s="611"/>
      <c r="BCT12" s="611"/>
      <c r="BCU12" s="611"/>
      <c r="BCV12" s="611"/>
      <c r="BCW12" s="611"/>
      <c r="BCX12" s="611"/>
      <c r="BCY12" s="611"/>
      <c r="BCZ12" s="611"/>
      <c r="BDA12" s="611"/>
      <c r="BDB12" s="611"/>
      <c r="BDC12" s="611"/>
      <c r="BDD12" s="611"/>
      <c r="BDE12" s="611"/>
      <c r="BDF12" s="611"/>
      <c r="BDG12" s="611"/>
      <c r="BDH12" s="611"/>
      <c r="BDI12" s="611"/>
      <c r="BDJ12" s="611"/>
      <c r="BDK12" s="611"/>
      <c r="BDL12" s="611"/>
      <c r="BDM12" s="611"/>
      <c r="BDN12" s="611"/>
      <c r="BDO12" s="611"/>
      <c r="BDP12" s="611"/>
      <c r="BDQ12" s="611"/>
      <c r="BDR12" s="611"/>
      <c r="BDS12" s="611"/>
      <c r="BDT12" s="611"/>
      <c r="BDU12" s="611"/>
      <c r="BDV12" s="611"/>
      <c r="BDW12" s="611"/>
      <c r="BDX12" s="611"/>
      <c r="BDY12" s="611"/>
      <c r="BDZ12" s="611"/>
      <c r="BEA12" s="611"/>
      <c r="BEB12" s="611"/>
      <c r="BEC12" s="611"/>
      <c r="BED12" s="611"/>
      <c r="BEE12" s="611"/>
      <c r="BEF12" s="611"/>
      <c r="BEG12" s="611"/>
      <c r="BEH12" s="611"/>
      <c r="BEI12" s="611"/>
      <c r="BEJ12" s="611"/>
      <c r="BEK12" s="611"/>
      <c r="BEL12" s="611"/>
      <c r="BEM12" s="611"/>
      <c r="BEN12" s="611"/>
      <c r="BEO12" s="611"/>
      <c r="BEP12" s="611"/>
      <c r="BEQ12" s="611"/>
      <c r="BER12" s="611"/>
      <c r="BES12" s="611"/>
      <c r="BET12" s="611"/>
      <c r="BEU12" s="611"/>
      <c r="BEV12" s="611"/>
      <c r="BEW12" s="611"/>
      <c r="BEX12" s="611"/>
      <c r="BEY12" s="611"/>
      <c r="BEZ12" s="611"/>
      <c r="BFA12" s="611"/>
      <c r="BFB12" s="611"/>
      <c r="BFC12" s="611"/>
      <c r="BFD12" s="611"/>
      <c r="BFE12" s="611"/>
      <c r="BFF12" s="611"/>
      <c r="BFG12" s="611"/>
      <c r="BFH12" s="611"/>
      <c r="BFI12" s="611"/>
      <c r="BFJ12" s="611"/>
      <c r="BFK12" s="611"/>
      <c r="BFL12" s="611"/>
      <c r="BFM12" s="611"/>
      <c r="BFN12" s="611"/>
      <c r="BFO12" s="611"/>
      <c r="BFP12" s="611"/>
      <c r="BFQ12" s="611"/>
      <c r="BFR12" s="611"/>
      <c r="BFS12" s="611"/>
      <c r="BFT12" s="611"/>
      <c r="BFU12" s="611"/>
      <c r="BFV12" s="611"/>
      <c r="BFW12" s="611"/>
      <c r="BFX12" s="611"/>
      <c r="BFY12" s="611"/>
      <c r="BFZ12" s="611"/>
      <c r="BGA12" s="611"/>
      <c r="BGB12" s="611"/>
      <c r="BGC12" s="611"/>
      <c r="BGD12" s="611"/>
      <c r="BGE12" s="611"/>
      <c r="BGF12" s="611"/>
      <c r="BGG12" s="611"/>
      <c r="BGH12" s="611"/>
      <c r="BGI12" s="611"/>
      <c r="BGJ12" s="611"/>
      <c r="BGK12" s="611"/>
      <c r="BGL12" s="611"/>
      <c r="BGM12" s="611"/>
      <c r="BGN12" s="611"/>
      <c r="BGO12" s="611"/>
      <c r="BGP12" s="611"/>
      <c r="BGQ12" s="611"/>
      <c r="BGR12" s="611"/>
      <c r="BGS12" s="611"/>
      <c r="BGT12" s="611"/>
      <c r="BGU12" s="611"/>
      <c r="BGV12" s="611"/>
      <c r="BGW12" s="611"/>
      <c r="BGX12" s="611"/>
      <c r="BGY12" s="611"/>
      <c r="BGZ12" s="611"/>
      <c r="BHA12" s="611"/>
      <c r="BHB12" s="611"/>
      <c r="BHC12" s="611"/>
      <c r="BHD12" s="611"/>
      <c r="BHE12" s="611"/>
      <c r="BHF12" s="611"/>
      <c r="BHG12" s="611"/>
      <c r="BHH12" s="611"/>
      <c r="BHI12" s="611"/>
      <c r="BHJ12" s="611"/>
      <c r="BHK12" s="611"/>
      <c r="BHL12" s="611"/>
      <c r="BHM12" s="611"/>
      <c r="BHN12" s="611"/>
      <c r="BHO12" s="611"/>
      <c r="BHP12" s="611"/>
      <c r="BHQ12" s="611"/>
      <c r="BHR12" s="611"/>
      <c r="BHS12" s="611"/>
      <c r="BHT12" s="611"/>
      <c r="BHU12" s="611"/>
      <c r="BHV12" s="611"/>
      <c r="BHW12" s="611"/>
      <c r="BHX12" s="611"/>
      <c r="BHY12" s="611"/>
      <c r="BHZ12" s="611"/>
      <c r="BIA12" s="611"/>
      <c r="BIB12" s="611"/>
      <c r="BIC12" s="611"/>
      <c r="BID12" s="611"/>
      <c r="BIE12" s="611"/>
      <c r="BIF12" s="611"/>
      <c r="BIG12" s="611"/>
      <c r="BIH12" s="611"/>
      <c r="BII12" s="611"/>
      <c r="BIJ12" s="611"/>
      <c r="BIK12" s="611"/>
      <c r="BIL12" s="611"/>
      <c r="BIM12" s="611"/>
      <c r="BIN12" s="611"/>
      <c r="BIO12" s="611"/>
      <c r="BIP12" s="611"/>
      <c r="BIQ12" s="611"/>
      <c r="BIR12" s="611"/>
      <c r="BIS12" s="611"/>
      <c r="BIT12" s="611"/>
      <c r="BIU12" s="611"/>
      <c r="BIV12" s="611"/>
      <c r="BIW12" s="611"/>
      <c r="BIX12" s="611"/>
      <c r="BIY12" s="611"/>
      <c r="BIZ12" s="611"/>
      <c r="BJA12" s="611"/>
      <c r="BJB12" s="611"/>
      <c r="BJC12" s="611"/>
      <c r="BJD12" s="611"/>
      <c r="BJE12" s="611"/>
      <c r="BJF12" s="611"/>
      <c r="BJG12" s="611"/>
      <c r="BJH12" s="611"/>
      <c r="BJI12" s="611"/>
      <c r="BJJ12" s="611"/>
      <c r="BJK12" s="611"/>
      <c r="BJL12" s="611"/>
      <c r="BJM12" s="611"/>
      <c r="BJN12" s="611"/>
      <c r="BJO12" s="611"/>
      <c r="BJP12" s="611"/>
      <c r="BJQ12" s="611"/>
      <c r="BJR12" s="611"/>
      <c r="BJS12" s="611"/>
      <c r="BJT12" s="611"/>
      <c r="BJU12" s="611"/>
      <c r="BJV12" s="611"/>
      <c r="BJW12" s="611"/>
      <c r="BJX12" s="611"/>
      <c r="BJY12" s="611"/>
      <c r="BJZ12" s="611"/>
      <c r="BKA12" s="611"/>
      <c r="BKB12" s="611"/>
      <c r="BKC12" s="611"/>
      <c r="BKD12" s="611"/>
      <c r="BKE12" s="611"/>
      <c r="BKF12" s="611"/>
      <c r="BKG12" s="611"/>
      <c r="BKH12" s="611"/>
      <c r="BKI12" s="611"/>
      <c r="BKJ12" s="611"/>
      <c r="BKK12" s="611"/>
      <c r="BKL12" s="611"/>
      <c r="BKM12" s="611"/>
      <c r="BKN12" s="611"/>
      <c r="BKO12" s="611"/>
      <c r="BKP12" s="611"/>
      <c r="BKQ12" s="611"/>
      <c r="BKR12" s="611"/>
      <c r="BKS12" s="611"/>
      <c r="BKT12" s="611"/>
      <c r="BKU12" s="611"/>
      <c r="BKV12" s="611"/>
      <c r="BKW12" s="611"/>
      <c r="BKX12" s="611"/>
      <c r="BKY12" s="611"/>
      <c r="BKZ12" s="611"/>
      <c r="BLA12" s="611"/>
      <c r="BLB12" s="611"/>
      <c r="BLC12" s="611"/>
      <c r="BLD12" s="611"/>
      <c r="BLE12" s="611"/>
      <c r="BLF12" s="611"/>
      <c r="BLG12" s="611"/>
      <c r="BLH12" s="611"/>
      <c r="BLI12" s="611"/>
      <c r="BLJ12" s="611"/>
      <c r="BLK12" s="611"/>
      <c r="BLL12" s="611"/>
      <c r="BLM12" s="611"/>
      <c r="BLN12" s="611"/>
      <c r="BLO12" s="611"/>
      <c r="BLP12" s="611"/>
      <c r="BLQ12" s="611"/>
      <c r="BLR12" s="611"/>
      <c r="BLS12" s="611"/>
      <c r="BLT12" s="611"/>
      <c r="BLU12" s="611"/>
      <c r="BLV12" s="611"/>
      <c r="BLW12" s="611"/>
      <c r="BLX12" s="611"/>
      <c r="BLY12" s="611"/>
      <c r="BLZ12" s="611"/>
      <c r="BMA12" s="611"/>
      <c r="BMB12" s="611"/>
      <c r="BMC12" s="611"/>
      <c r="BMD12" s="611"/>
      <c r="BME12" s="611"/>
      <c r="BMF12" s="611"/>
      <c r="BMG12" s="611"/>
      <c r="BMH12" s="611"/>
      <c r="BMI12" s="611"/>
      <c r="BMJ12" s="611"/>
      <c r="BMK12" s="611"/>
      <c r="BML12" s="611"/>
      <c r="BMM12" s="611"/>
      <c r="BMN12" s="611"/>
      <c r="BMO12" s="611"/>
      <c r="BMP12" s="611"/>
      <c r="BMQ12" s="611"/>
      <c r="BMR12" s="611"/>
      <c r="BMS12" s="611"/>
      <c r="BMT12" s="611"/>
      <c r="BMU12" s="611"/>
      <c r="BMV12" s="611"/>
      <c r="BMW12" s="611"/>
      <c r="BMX12" s="611"/>
      <c r="BMY12" s="611"/>
      <c r="BMZ12" s="611"/>
      <c r="BNA12" s="611"/>
      <c r="BNB12" s="611"/>
      <c r="BNC12" s="611"/>
      <c r="BND12" s="611"/>
      <c r="BNE12" s="611"/>
      <c r="BNF12" s="611"/>
      <c r="BNG12" s="611"/>
      <c r="BNH12" s="611"/>
      <c r="BNI12" s="611"/>
      <c r="BNJ12" s="611"/>
      <c r="BNK12" s="611"/>
      <c r="BNL12" s="611"/>
      <c r="BNM12" s="611"/>
      <c r="BNN12" s="611"/>
      <c r="BNO12" s="611"/>
      <c r="BNP12" s="611"/>
      <c r="BNQ12" s="611"/>
      <c r="BNR12" s="611"/>
      <c r="BNS12" s="611"/>
      <c r="BNT12" s="611"/>
      <c r="BNU12" s="611"/>
      <c r="BNV12" s="611"/>
      <c r="BNW12" s="611"/>
      <c r="BNX12" s="611"/>
      <c r="BNY12" s="611"/>
      <c r="BNZ12" s="611"/>
      <c r="BOA12" s="611"/>
      <c r="BOB12" s="611"/>
      <c r="BOC12" s="611"/>
      <c r="BOD12" s="611"/>
      <c r="BOE12" s="611"/>
      <c r="BOF12" s="611"/>
      <c r="BOG12" s="611"/>
      <c r="BOH12" s="611"/>
      <c r="BOI12" s="611"/>
      <c r="BOJ12" s="611"/>
      <c r="BOK12" s="611"/>
      <c r="BOL12" s="611"/>
      <c r="BOM12" s="611"/>
      <c r="BON12" s="611"/>
      <c r="BOO12" s="611"/>
      <c r="BOP12" s="611"/>
      <c r="BOQ12" s="611"/>
      <c r="BOR12" s="611"/>
      <c r="BOS12" s="611"/>
      <c r="BOT12" s="611"/>
      <c r="BOU12" s="611"/>
      <c r="BOV12" s="611"/>
      <c r="BOW12" s="611"/>
      <c r="BOX12" s="611"/>
      <c r="BOY12" s="611"/>
      <c r="BOZ12" s="611"/>
      <c r="BPA12" s="611"/>
      <c r="BPB12" s="611"/>
      <c r="BPC12" s="611"/>
      <c r="BPD12" s="611"/>
      <c r="BPE12" s="611"/>
      <c r="BPF12" s="611"/>
      <c r="BPG12" s="611"/>
      <c r="BPH12" s="611"/>
      <c r="BPI12" s="611"/>
      <c r="BPJ12" s="611"/>
      <c r="BPK12" s="611"/>
      <c r="BPL12" s="611"/>
      <c r="BPM12" s="611"/>
      <c r="BPN12" s="611"/>
      <c r="BPO12" s="611"/>
      <c r="BPP12" s="611"/>
      <c r="BPQ12" s="611"/>
      <c r="BPR12" s="611"/>
      <c r="BPS12" s="611"/>
      <c r="BPT12" s="611"/>
      <c r="BPU12" s="611"/>
      <c r="BPV12" s="611"/>
      <c r="BPW12" s="611"/>
      <c r="BPX12" s="611"/>
      <c r="BPY12" s="611"/>
      <c r="BPZ12" s="611"/>
      <c r="BQA12" s="611"/>
      <c r="BQB12" s="611"/>
      <c r="BQC12" s="611"/>
      <c r="BQD12" s="611"/>
      <c r="BQE12" s="611"/>
      <c r="BQF12" s="611"/>
      <c r="BQG12" s="611"/>
      <c r="BQH12" s="611"/>
      <c r="BQI12" s="611"/>
      <c r="BQJ12" s="611"/>
      <c r="BQK12" s="611"/>
      <c r="BQL12" s="611"/>
      <c r="BQM12" s="611"/>
      <c r="BQN12" s="611"/>
      <c r="BQO12" s="611"/>
      <c r="BQP12" s="611"/>
      <c r="BQQ12" s="611"/>
      <c r="BQR12" s="611"/>
      <c r="BQS12" s="611"/>
      <c r="BQT12" s="611"/>
      <c r="BQU12" s="611"/>
      <c r="BQV12" s="611"/>
      <c r="BQW12" s="611"/>
      <c r="BQX12" s="611"/>
      <c r="BQY12" s="611"/>
      <c r="BQZ12" s="611"/>
      <c r="BRA12" s="611"/>
      <c r="BRB12" s="611"/>
      <c r="BRC12" s="611"/>
      <c r="BRD12" s="611"/>
      <c r="BRE12" s="611"/>
      <c r="BRF12" s="611"/>
      <c r="BRG12" s="611"/>
      <c r="BRH12" s="611"/>
      <c r="BRI12" s="611"/>
      <c r="BRJ12" s="611"/>
      <c r="BRK12" s="611"/>
      <c r="BRL12" s="611"/>
      <c r="BRM12" s="611"/>
      <c r="BRN12" s="611"/>
      <c r="BRO12" s="611"/>
      <c r="BRP12" s="611"/>
      <c r="BRQ12" s="611"/>
      <c r="BRR12" s="611"/>
      <c r="BRS12" s="611"/>
      <c r="BRT12" s="611"/>
      <c r="BRU12" s="611"/>
      <c r="BRV12" s="611"/>
      <c r="BRW12" s="611"/>
      <c r="BRX12" s="611"/>
      <c r="BRY12" s="611"/>
      <c r="BRZ12" s="611"/>
      <c r="BSA12" s="611"/>
      <c r="BSB12" s="611"/>
      <c r="BSC12" s="611"/>
      <c r="BSD12" s="611"/>
      <c r="BSE12" s="611"/>
      <c r="BSF12" s="611"/>
      <c r="BSG12" s="611"/>
      <c r="BSH12" s="611"/>
      <c r="BSI12" s="611"/>
      <c r="BSJ12" s="611"/>
      <c r="BSK12" s="611"/>
      <c r="BSL12" s="611"/>
      <c r="BSM12" s="611"/>
      <c r="BSN12" s="611"/>
      <c r="BSO12" s="611"/>
      <c r="BSP12" s="611"/>
      <c r="BSQ12" s="611"/>
      <c r="BSR12" s="611"/>
      <c r="BSS12" s="611"/>
      <c r="BST12" s="611"/>
      <c r="BSU12" s="611"/>
      <c r="BSV12" s="611"/>
      <c r="BSW12" s="611"/>
      <c r="BSX12" s="611"/>
      <c r="BSY12" s="611"/>
      <c r="BSZ12" s="611"/>
      <c r="BTA12" s="611"/>
      <c r="BTB12" s="611"/>
      <c r="BTC12" s="611"/>
      <c r="BTD12" s="611"/>
      <c r="BTE12" s="611"/>
      <c r="BTF12" s="611"/>
      <c r="BTG12" s="611"/>
      <c r="BTH12" s="611"/>
      <c r="BTI12" s="611"/>
      <c r="BTJ12" s="611"/>
      <c r="BTK12" s="611"/>
      <c r="BTL12" s="611"/>
      <c r="BTM12" s="611"/>
      <c r="BTN12" s="611"/>
      <c r="BTO12" s="611"/>
      <c r="BTP12" s="611"/>
      <c r="BTQ12" s="611"/>
      <c r="BTR12" s="611"/>
      <c r="BTS12" s="611"/>
      <c r="BTT12" s="611"/>
      <c r="BTU12" s="611"/>
      <c r="BTV12" s="611"/>
      <c r="BTW12" s="611"/>
      <c r="BTX12" s="611"/>
      <c r="BTY12" s="611"/>
      <c r="BTZ12" s="611"/>
      <c r="BUA12" s="611"/>
      <c r="BUB12" s="611"/>
      <c r="BUC12" s="611"/>
      <c r="BUD12" s="611"/>
      <c r="BUE12" s="611"/>
      <c r="BUF12" s="611"/>
      <c r="BUG12" s="611"/>
      <c r="BUH12" s="611"/>
      <c r="BUI12" s="611"/>
      <c r="BUJ12" s="611"/>
      <c r="BUK12" s="611"/>
      <c r="BUL12" s="611"/>
      <c r="BUM12" s="611"/>
      <c r="BUN12" s="611"/>
      <c r="BUO12" s="611"/>
      <c r="BUP12" s="611"/>
      <c r="BUQ12" s="611"/>
      <c r="BUR12" s="611"/>
      <c r="BUS12" s="611"/>
      <c r="BUT12" s="611"/>
      <c r="BUU12" s="611"/>
      <c r="BUV12" s="611"/>
      <c r="BUW12" s="611"/>
      <c r="BUX12" s="611"/>
      <c r="BUY12" s="611"/>
      <c r="BUZ12" s="611"/>
      <c r="BVA12" s="611"/>
      <c r="BVB12" s="611"/>
      <c r="BVC12" s="611"/>
      <c r="BVD12" s="611"/>
      <c r="BVE12" s="611"/>
      <c r="BVF12" s="611"/>
      <c r="BVG12" s="611"/>
      <c r="BVH12" s="611"/>
      <c r="BVI12" s="611"/>
      <c r="BVJ12" s="611"/>
      <c r="BVK12" s="611"/>
      <c r="BVL12" s="611"/>
      <c r="BVM12" s="611"/>
      <c r="BVN12" s="611"/>
      <c r="BVO12" s="611"/>
      <c r="BVP12" s="611"/>
      <c r="BVQ12" s="611"/>
      <c r="BVR12" s="611"/>
      <c r="BVS12" s="611"/>
      <c r="BVT12" s="611"/>
      <c r="BVU12" s="611"/>
      <c r="BVV12" s="611"/>
      <c r="BVW12" s="611"/>
      <c r="BVX12" s="611"/>
      <c r="BVY12" s="611"/>
      <c r="BVZ12" s="611"/>
      <c r="BWA12" s="611"/>
      <c r="BWB12" s="611"/>
      <c r="BWC12" s="611"/>
      <c r="BWD12" s="611"/>
      <c r="BWE12" s="611"/>
      <c r="BWF12" s="611"/>
      <c r="BWG12" s="611"/>
      <c r="BWH12" s="611"/>
      <c r="BWI12" s="611"/>
      <c r="BWJ12" s="611"/>
      <c r="BWK12" s="611"/>
      <c r="BWL12" s="611"/>
      <c r="BWM12" s="611"/>
      <c r="BWN12" s="611"/>
      <c r="BWO12" s="611"/>
      <c r="BWP12" s="611"/>
      <c r="BWQ12" s="611"/>
      <c r="BWR12" s="611"/>
      <c r="BWS12" s="611"/>
      <c r="BWT12" s="611"/>
      <c r="BWU12" s="611"/>
      <c r="BWV12" s="611"/>
      <c r="BWW12" s="611"/>
      <c r="BWX12" s="611"/>
      <c r="BWY12" s="611"/>
      <c r="BWZ12" s="611"/>
      <c r="BXA12" s="611"/>
      <c r="BXB12" s="611"/>
      <c r="BXC12" s="611"/>
      <c r="BXD12" s="611"/>
      <c r="BXE12" s="611"/>
      <c r="BXF12" s="611"/>
      <c r="BXG12" s="611"/>
      <c r="BXH12" s="611"/>
      <c r="BXI12" s="611"/>
      <c r="BXJ12" s="611"/>
      <c r="BXK12" s="611"/>
      <c r="BXL12" s="611"/>
      <c r="BXM12" s="611"/>
      <c r="BXN12" s="611"/>
      <c r="BXO12" s="611"/>
      <c r="BXP12" s="611"/>
      <c r="BXQ12" s="611"/>
      <c r="BXR12" s="611"/>
      <c r="BXS12" s="611"/>
      <c r="BXT12" s="611"/>
      <c r="BXU12" s="611"/>
      <c r="BXV12" s="611"/>
      <c r="BXW12" s="611"/>
      <c r="BXX12" s="611"/>
      <c r="BXY12" s="611"/>
      <c r="BXZ12" s="611"/>
      <c r="BYA12" s="611"/>
      <c r="BYB12" s="611"/>
      <c r="BYC12" s="611"/>
      <c r="BYD12" s="611"/>
      <c r="BYE12" s="611"/>
      <c r="BYF12" s="611"/>
      <c r="BYG12" s="611"/>
      <c r="BYH12" s="611"/>
      <c r="BYI12" s="611"/>
      <c r="BYJ12" s="611"/>
      <c r="BYK12" s="611"/>
      <c r="BYL12" s="611"/>
      <c r="BYM12" s="611"/>
      <c r="BYN12" s="611"/>
      <c r="BYO12" s="611"/>
      <c r="BYP12" s="611"/>
      <c r="BYQ12" s="611"/>
      <c r="BYR12" s="611"/>
      <c r="BYS12" s="611"/>
      <c r="BYT12" s="611"/>
      <c r="BYU12" s="611"/>
      <c r="BYV12" s="611"/>
      <c r="BYW12" s="611"/>
      <c r="BYX12" s="611"/>
      <c r="BYY12" s="611"/>
      <c r="BYZ12" s="611"/>
      <c r="BZA12" s="611"/>
      <c r="BZB12" s="611"/>
      <c r="BZC12" s="611"/>
      <c r="BZD12" s="611"/>
      <c r="BZE12" s="611"/>
      <c r="BZF12" s="611"/>
      <c r="BZG12" s="611"/>
      <c r="BZH12" s="611"/>
      <c r="BZI12" s="611"/>
      <c r="BZJ12" s="611"/>
      <c r="BZK12" s="611"/>
      <c r="BZL12" s="611"/>
      <c r="BZM12" s="611"/>
      <c r="BZN12" s="611"/>
      <c r="BZO12" s="611"/>
      <c r="BZP12" s="611"/>
      <c r="BZQ12" s="611"/>
      <c r="BZR12" s="611"/>
      <c r="BZS12" s="611"/>
      <c r="BZT12" s="611"/>
      <c r="BZU12" s="611"/>
      <c r="BZV12" s="611"/>
      <c r="BZW12" s="611"/>
      <c r="BZX12" s="611"/>
      <c r="BZY12" s="611"/>
      <c r="BZZ12" s="611"/>
      <c r="CAA12" s="611"/>
      <c r="CAB12" s="611"/>
      <c r="CAC12" s="611"/>
      <c r="CAD12" s="611"/>
      <c r="CAE12" s="611"/>
      <c r="CAF12" s="611"/>
      <c r="CAG12" s="611"/>
      <c r="CAH12" s="611"/>
      <c r="CAI12" s="611"/>
      <c r="CAJ12" s="611"/>
      <c r="CAK12" s="611"/>
      <c r="CAL12" s="611"/>
      <c r="CAM12" s="611"/>
      <c r="CAN12" s="611"/>
      <c r="CAO12" s="611"/>
      <c r="CAP12" s="611"/>
      <c r="CAQ12" s="611"/>
      <c r="CAR12" s="611"/>
      <c r="CAS12" s="611"/>
      <c r="CAT12" s="611"/>
      <c r="CAU12" s="611"/>
      <c r="CAV12" s="611"/>
      <c r="CAW12" s="611"/>
      <c r="CAX12" s="611"/>
      <c r="CAY12" s="611"/>
      <c r="CAZ12" s="611"/>
      <c r="CBA12" s="611"/>
      <c r="CBB12" s="611"/>
      <c r="CBC12" s="611"/>
      <c r="CBD12" s="611"/>
      <c r="CBE12" s="611"/>
      <c r="CBF12" s="611"/>
      <c r="CBG12" s="611"/>
      <c r="CBH12" s="611"/>
      <c r="CBI12" s="611"/>
      <c r="CBJ12" s="611"/>
      <c r="CBK12" s="611"/>
      <c r="CBL12" s="611"/>
      <c r="CBM12" s="611"/>
      <c r="CBN12" s="611"/>
      <c r="CBO12" s="611"/>
      <c r="CBP12" s="611"/>
      <c r="CBQ12" s="611"/>
      <c r="CBR12" s="611"/>
      <c r="CBS12" s="611"/>
      <c r="CBT12" s="611"/>
      <c r="CBU12" s="611"/>
      <c r="CBV12" s="611"/>
      <c r="CBW12" s="611"/>
      <c r="CBX12" s="611"/>
      <c r="CBY12" s="611"/>
      <c r="CBZ12" s="611"/>
      <c r="CCA12" s="611"/>
      <c r="CCB12" s="611"/>
      <c r="CCC12" s="611"/>
      <c r="CCD12" s="611"/>
      <c r="CCE12" s="611"/>
      <c r="CCF12" s="611"/>
      <c r="CCG12" s="611"/>
      <c r="CCH12" s="611"/>
      <c r="CCI12" s="611"/>
      <c r="CCJ12" s="611"/>
      <c r="CCK12" s="611"/>
      <c r="CCL12" s="611"/>
      <c r="CCM12" s="611"/>
      <c r="CCN12" s="611"/>
      <c r="CCO12" s="611"/>
      <c r="CCP12" s="611"/>
      <c r="CCQ12" s="611"/>
      <c r="CCR12" s="611"/>
      <c r="CCS12" s="611"/>
      <c r="CCT12" s="611"/>
      <c r="CCU12" s="611"/>
      <c r="CCV12" s="611"/>
      <c r="CCW12" s="611"/>
      <c r="CCX12" s="611"/>
      <c r="CCY12" s="611"/>
      <c r="CCZ12" s="611"/>
      <c r="CDA12" s="611"/>
      <c r="CDB12" s="611"/>
      <c r="CDC12" s="611"/>
      <c r="CDD12" s="611"/>
      <c r="CDE12" s="611"/>
      <c r="CDF12" s="611"/>
      <c r="CDG12" s="611"/>
      <c r="CDH12" s="611"/>
      <c r="CDI12" s="611"/>
      <c r="CDJ12" s="611"/>
      <c r="CDK12" s="611"/>
      <c r="CDL12" s="611"/>
      <c r="CDM12" s="611"/>
      <c r="CDN12" s="611"/>
      <c r="CDO12" s="611"/>
      <c r="CDP12" s="611"/>
      <c r="CDQ12" s="611"/>
      <c r="CDR12" s="611"/>
      <c r="CDS12" s="611"/>
      <c r="CDT12" s="611"/>
      <c r="CDU12" s="611"/>
      <c r="CDV12" s="611"/>
      <c r="CDW12" s="611"/>
      <c r="CDX12" s="611"/>
      <c r="CDY12" s="611"/>
      <c r="CDZ12" s="611"/>
      <c r="CEA12" s="611"/>
      <c r="CEB12" s="611"/>
      <c r="CEC12" s="611"/>
      <c r="CED12" s="611"/>
      <c r="CEE12" s="611"/>
      <c r="CEF12" s="611"/>
      <c r="CEG12" s="611"/>
      <c r="CEH12" s="611"/>
      <c r="CEI12" s="611"/>
      <c r="CEJ12" s="611"/>
      <c r="CEK12" s="611"/>
      <c r="CEL12" s="611"/>
      <c r="CEM12" s="611"/>
    </row>
    <row r="13" spans="1:2171" s="214" customFormat="1" ht="25.5" x14ac:dyDescent="0.35">
      <c r="A13" s="211"/>
      <c r="B13" s="215"/>
      <c r="C13" s="212"/>
      <c r="D13" s="212"/>
      <c r="E13" s="697"/>
      <c r="F13" s="697"/>
      <c r="G13" s="697"/>
      <c r="H13" s="697"/>
      <c r="I13" s="358"/>
      <c r="J13" s="212"/>
      <c r="K13" s="212"/>
      <c r="L13" s="212"/>
      <c r="M13" s="679"/>
      <c r="N13" s="679"/>
      <c r="O13" s="679"/>
      <c r="P13" s="679"/>
      <c r="Q13" s="679"/>
      <c r="R13" s="679"/>
      <c r="S13" s="679"/>
      <c r="T13" s="358"/>
      <c r="U13" s="358"/>
      <c r="V13" s="358"/>
      <c r="W13" s="358"/>
      <c r="X13" s="358"/>
      <c r="Y13" s="358"/>
      <c r="Z13" s="358"/>
      <c r="AA13" s="358"/>
      <c r="AB13" s="358"/>
      <c r="AC13" s="679"/>
      <c r="AD13" s="679"/>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c r="BX13" s="611"/>
      <c r="BY13" s="611"/>
      <c r="BZ13" s="611"/>
      <c r="CA13" s="611"/>
      <c r="CB13" s="611"/>
      <c r="CC13" s="611"/>
      <c r="CD13" s="611"/>
      <c r="CE13" s="611"/>
      <c r="CF13" s="611"/>
      <c r="CG13" s="611"/>
      <c r="CH13" s="611"/>
      <c r="CI13" s="611"/>
      <c r="CJ13" s="611"/>
      <c r="CK13" s="611"/>
      <c r="CL13" s="611"/>
      <c r="CM13" s="611"/>
      <c r="CN13" s="611"/>
      <c r="CO13" s="611"/>
      <c r="CP13" s="611"/>
      <c r="CQ13" s="611"/>
      <c r="CR13" s="611"/>
      <c r="CS13" s="611"/>
      <c r="CT13" s="611"/>
      <c r="CU13" s="611"/>
      <c r="CV13" s="611"/>
      <c r="CW13" s="611"/>
      <c r="CX13" s="611"/>
      <c r="CY13" s="611"/>
      <c r="CZ13" s="611"/>
      <c r="DA13" s="611"/>
      <c r="DB13" s="611"/>
      <c r="DC13" s="611"/>
      <c r="DD13" s="611"/>
      <c r="DE13" s="611"/>
      <c r="DF13" s="611"/>
      <c r="DG13" s="611"/>
      <c r="DH13" s="611"/>
      <c r="DI13" s="611"/>
      <c r="DJ13" s="611"/>
      <c r="DK13" s="611"/>
      <c r="DL13" s="611"/>
      <c r="DM13" s="611"/>
      <c r="DN13" s="611"/>
      <c r="DO13" s="611"/>
      <c r="DP13" s="611"/>
      <c r="DQ13" s="611"/>
      <c r="DR13" s="611"/>
      <c r="DS13" s="611"/>
      <c r="DT13" s="611"/>
      <c r="DU13" s="611"/>
      <c r="DV13" s="611"/>
      <c r="DW13" s="611"/>
      <c r="DX13" s="611"/>
      <c r="DY13" s="611"/>
      <c r="DZ13" s="611"/>
      <c r="EA13" s="611"/>
      <c r="EB13" s="611"/>
      <c r="EC13" s="611"/>
      <c r="ED13" s="611"/>
      <c r="EE13" s="611"/>
      <c r="EF13" s="611"/>
      <c r="EG13" s="611"/>
      <c r="EH13" s="611"/>
      <c r="EI13" s="611"/>
      <c r="EJ13" s="611"/>
      <c r="EK13" s="611"/>
      <c r="EL13" s="611"/>
      <c r="EM13" s="611"/>
      <c r="EN13" s="611"/>
      <c r="EO13" s="611"/>
      <c r="EP13" s="611"/>
      <c r="EQ13" s="611"/>
      <c r="ER13" s="611"/>
      <c r="ES13" s="611"/>
      <c r="ET13" s="611"/>
      <c r="EU13" s="611"/>
      <c r="EV13" s="611"/>
      <c r="EW13" s="611"/>
      <c r="EX13" s="611"/>
      <c r="EY13" s="611"/>
      <c r="EZ13" s="611"/>
      <c r="FA13" s="611"/>
      <c r="FB13" s="611"/>
      <c r="FC13" s="611"/>
      <c r="FD13" s="611"/>
      <c r="FE13" s="611"/>
      <c r="FF13" s="611"/>
      <c r="FG13" s="611"/>
      <c r="FH13" s="611"/>
      <c r="FI13" s="611"/>
      <c r="FJ13" s="611"/>
      <c r="FK13" s="611"/>
      <c r="FL13" s="611"/>
      <c r="FM13" s="611"/>
      <c r="FN13" s="611"/>
      <c r="FO13" s="611"/>
      <c r="FP13" s="611"/>
      <c r="FQ13" s="611"/>
      <c r="FR13" s="611"/>
      <c r="FS13" s="611"/>
      <c r="FT13" s="611"/>
      <c r="FU13" s="611"/>
      <c r="FV13" s="611"/>
      <c r="FW13" s="611"/>
      <c r="FX13" s="611"/>
      <c r="FY13" s="611"/>
      <c r="FZ13" s="611"/>
      <c r="GA13" s="611"/>
      <c r="GB13" s="611"/>
      <c r="GC13" s="611"/>
      <c r="GD13" s="611"/>
      <c r="GE13" s="611"/>
      <c r="GF13" s="611"/>
      <c r="GG13" s="611"/>
      <c r="GH13" s="611"/>
      <c r="GI13" s="611"/>
      <c r="GJ13" s="611"/>
      <c r="GK13" s="611"/>
      <c r="GL13" s="611"/>
      <c r="GM13" s="611"/>
      <c r="GN13" s="611"/>
      <c r="GO13" s="611"/>
      <c r="GP13" s="611"/>
      <c r="GQ13" s="611"/>
      <c r="GR13" s="611"/>
      <c r="GS13" s="611"/>
      <c r="GT13" s="611"/>
      <c r="GU13" s="611"/>
      <c r="GV13" s="611"/>
      <c r="GW13" s="611"/>
      <c r="GX13" s="611"/>
      <c r="GY13" s="611"/>
      <c r="GZ13" s="611"/>
      <c r="HA13" s="611"/>
      <c r="HB13" s="611"/>
      <c r="HC13" s="611"/>
      <c r="HD13" s="611"/>
      <c r="HE13" s="611"/>
      <c r="HF13" s="611"/>
      <c r="HG13" s="611"/>
      <c r="HH13" s="611"/>
      <c r="HI13" s="611"/>
      <c r="HJ13" s="611"/>
      <c r="HK13" s="611"/>
      <c r="HL13" s="611"/>
      <c r="HM13" s="611"/>
      <c r="HN13" s="611"/>
      <c r="HO13" s="611"/>
      <c r="HP13" s="611"/>
      <c r="HQ13" s="611"/>
      <c r="HR13" s="611"/>
      <c r="HS13" s="611"/>
      <c r="HT13" s="611"/>
      <c r="HU13" s="611"/>
      <c r="HV13" s="611"/>
      <c r="HW13" s="611"/>
      <c r="HX13" s="611"/>
      <c r="HY13" s="611"/>
      <c r="HZ13" s="611"/>
      <c r="IA13" s="611"/>
      <c r="IB13" s="611"/>
      <c r="IC13" s="611"/>
      <c r="ID13" s="611"/>
      <c r="IE13" s="611"/>
      <c r="IF13" s="611"/>
      <c r="IG13" s="611"/>
      <c r="IH13" s="611"/>
      <c r="II13" s="611"/>
      <c r="IJ13" s="611"/>
      <c r="IK13" s="611"/>
      <c r="IL13" s="611"/>
      <c r="IM13" s="611"/>
      <c r="IN13" s="611"/>
      <c r="IO13" s="611"/>
      <c r="IP13" s="611"/>
      <c r="IQ13" s="611"/>
      <c r="IR13" s="611"/>
      <c r="IS13" s="611"/>
      <c r="IT13" s="611"/>
      <c r="IU13" s="611"/>
      <c r="IV13" s="611"/>
      <c r="IW13" s="611"/>
      <c r="IX13" s="611"/>
      <c r="IY13" s="611"/>
      <c r="IZ13" s="611"/>
      <c r="JA13" s="611"/>
      <c r="JB13" s="611"/>
      <c r="JC13" s="611"/>
      <c r="JD13" s="611"/>
      <c r="JE13" s="611"/>
      <c r="JF13" s="611"/>
      <c r="JG13" s="611"/>
      <c r="JH13" s="611"/>
      <c r="JI13" s="611"/>
      <c r="JJ13" s="611"/>
      <c r="JK13" s="611"/>
      <c r="JL13" s="611"/>
      <c r="JM13" s="611"/>
      <c r="JN13" s="611"/>
      <c r="JO13" s="611"/>
      <c r="JP13" s="611"/>
      <c r="JQ13" s="611"/>
      <c r="JR13" s="611"/>
      <c r="JS13" s="611"/>
      <c r="JT13" s="611"/>
      <c r="JU13" s="611"/>
      <c r="JV13" s="611"/>
      <c r="JW13" s="611"/>
      <c r="JX13" s="611"/>
      <c r="JY13" s="611"/>
      <c r="JZ13" s="611"/>
      <c r="KA13" s="611"/>
      <c r="KB13" s="611"/>
      <c r="KC13" s="611"/>
      <c r="KD13" s="611"/>
      <c r="KE13" s="611"/>
      <c r="KF13" s="611"/>
      <c r="KG13" s="611"/>
      <c r="KH13" s="611"/>
      <c r="KI13" s="611"/>
      <c r="KJ13" s="611"/>
      <c r="KK13" s="611"/>
      <c r="KL13" s="611"/>
      <c r="KM13" s="611"/>
      <c r="KN13" s="611"/>
      <c r="KO13" s="611"/>
      <c r="KP13" s="611"/>
      <c r="KQ13" s="611"/>
      <c r="KR13" s="611"/>
      <c r="KS13" s="611"/>
      <c r="KT13" s="611"/>
      <c r="KU13" s="611"/>
      <c r="KV13" s="611"/>
      <c r="KW13" s="611"/>
      <c r="KX13" s="611"/>
      <c r="KY13" s="611"/>
      <c r="KZ13" s="611"/>
      <c r="LA13" s="611"/>
      <c r="LB13" s="611"/>
      <c r="LC13" s="611"/>
      <c r="LD13" s="611"/>
      <c r="LE13" s="611"/>
      <c r="LF13" s="611"/>
      <c r="LG13" s="611"/>
      <c r="LH13" s="611"/>
      <c r="LI13" s="611"/>
      <c r="LJ13" s="611"/>
      <c r="LK13" s="611"/>
      <c r="LL13" s="611"/>
      <c r="LM13" s="611"/>
      <c r="LN13" s="611"/>
      <c r="LO13" s="611"/>
      <c r="LP13" s="611"/>
      <c r="LQ13" s="611"/>
      <c r="LR13" s="611"/>
      <c r="LS13" s="611"/>
      <c r="LT13" s="611"/>
      <c r="LU13" s="611"/>
      <c r="LV13" s="611"/>
      <c r="LW13" s="611"/>
      <c r="LX13" s="611"/>
      <c r="LY13" s="611"/>
      <c r="LZ13" s="611"/>
      <c r="MA13" s="611"/>
      <c r="MB13" s="611"/>
      <c r="MC13" s="611"/>
      <c r="MD13" s="611"/>
      <c r="ME13" s="611"/>
      <c r="MF13" s="611"/>
      <c r="MG13" s="611"/>
      <c r="MH13" s="611"/>
      <c r="MI13" s="611"/>
      <c r="MJ13" s="611"/>
      <c r="MK13" s="611"/>
      <c r="ML13" s="611"/>
      <c r="MM13" s="611"/>
      <c r="MN13" s="611"/>
      <c r="MO13" s="611"/>
      <c r="MP13" s="611"/>
      <c r="MQ13" s="611"/>
      <c r="MR13" s="611"/>
      <c r="MS13" s="611"/>
      <c r="MT13" s="611"/>
      <c r="MU13" s="611"/>
      <c r="MV13" s="611"/>
      <c r="MW13" s="611"/>
      <c r="MX13" s="611"/>
      <c r="MY13" s="611"/>
      <c r="MZ13" s="611"/>
      <c r="NA13" s="611"/>
      <c r="NB13" s="611"/>
      <c r="NC13" s="611"/>
      <c r="ND13" s="611"/>
      <c r="NE13" s="611"/>
      <c r="NF13" s="611"/>
      <c r="NG13" s="611"/>
      <c r="NH13" s="611"/>
      <c r="NI13" s="611"/>
      <c r="NJ13" s="611"/>
      <c r="NK13" s="611"/>
      <c r="NL13" s="611"/>
      <c r="NM13" s="611"/>
      <c r="NN13" s="611"/>
      <c r="NO13" s="611"/>
      <c r="NP13" s="611"/>
      <c r="NQ13" s="611"/>
      <c r="NR13" s="611"/>
      <c r="NS13" s="611"/>
      <c r="NT13" s="611"/>
      <c r="NU13" s="611"/>
      <c r="NV13" s="611"/>
      <c r="NW13" s="611"/>
      <c r="NX13" s="611"/>
      <c r="NY13" s="611"/>
      <c r="NZ13" s="611"/>
      <c r="OA13" s="611"/>
      <c r="OB13" s="611"/>
      <c r="OC13" s="611"/>
      <c r="OD13" s="611"/>
      <c r="OE13" s="611"/>
      <c r="OF13" s="611"/>
      <c r="OG13" s="611"/>
      <c r="OH13" s="611"/>
      <c r="OI13" s="611"/>
      <c r="OJ13" s="611"/>
      <c r="OK13" s="611"/>
      <c r="OL13" s="611"/>
      <c r="OM13" s="611"/>
      <c r="ON13" s="611"/>
      <c r="OO13" s="611"/>
      <c r="OP13" s="611"/>
      <c r="OQ13" s="611"/>
      <c r="OR13" s="611"/>
      <c r="OS13" s="611"/>
      <c r="OT13" s="611"/>
      <c r="OU13" s="611"/>
      <c r="OV13" s="611"/>
      <c r="OW13" s="611"/>
      <c r="OX13" s="611"/>
      <c r="OY13" s="611"/>
      <c r="OZ13" s="611"/>
      <c r="PA13" s="611"/>
      <c r="PB13" s="611"/>
      <c r="PC13" s="611"/>
      <c r="PD13" s="611"/>
      <c r="PE13" s="611"/>
      <c r="PF13" s="611"/>
      <c r="PG13" s="611"/>
      <c r="PH13" s="611"/>
      <c r="PI13" s="611"/>
      <c r="PJ13" s="611"/>
      <c r="PK13" s="611"/>
      <c r="PL13" s="611"/>
      <c r="PM13" s="611"/>
      <c r="PN13" s="611"/>
      <c r="PO13" s="611"/>
      <c r="PP13" s="611"/>
      <c r="PQ13" s="611"/>
      <c r="PR13" s="611"/>
      <c r="PS13" s="611"/>
      <c r="PT13" s="611"/>
      <c r="PU13" s="611"/>
      <c r="PV13" s="611"/>
      <c r="PW13" s="611"/>
      <c r="PX13" s="611"/>
      <c r="PY13" s="611"/>
      <c r="PZ13" s="611"/>
      <c r="QA13" s="611"/>
      <c r="QB13" s="611"/>
      <c r="QC13" s="611"/>
      <c r="QD13" s="611"/>
      <c r="QE13" s="611"/>
      <c r="QF13" s="611"/>
      <c r="QG13" s="611"/>
      <c r="QH13" s="611"/>
      <c r="QI13" s="611"/>
      <c r="QJ13" s="611"/>
      <c r="QK13" s="611"/>
      <c r="QL13" s="611"/>
      <c r="QM13" s="611"/>
      <c r="QN13" s="611"/>
      <c r="QO13" s="611"/>
      <c r="QP13" s="611"/>
      <c r="QQ13" s="611"/>
      <c r="QR13" s="611"/>
      <c r="QS13" s="611"/>
      <c r="QT13" s="611"/>
      <c r="QU13" s="611"/>
      <c r="QV13" s="611"/>
      <c r="QW13" s="611"/>
      <c r="QX13" s="611"/>
      <c r="QY13" s="611"/>
      <c r="QZ13" s="611"/>
      <c r="RA13" s="611"/>
      <c r="RB13" s="611"/>
      <c r="RC13" s="611"/>
      <c r="RD13" s="611"/>
      <c r="RE13" s="611"/>
      <c r="RF13" s="611"/>
      <c r="RG13" s="611"/>
      <c r="RH13" s="611"/>
      <c r="RI13" s="611"/>
      <c r="RJ13" s="611"/>
      <c r="RK13" s="611"/>
      <c r="RL13" s="611"/>
      <c r="RM13" s="611"/>
      <c r="RN13" s="611"/>
      <c r="RO13" s="611"/>
      <c r="RP13" s="611"/>
      <c r="RQ13" s="611"/>
      <c r="RR13" s="611"/>
      <c r="RS13" s="611"/>
      <c r="RT13" s="611"/>
      <c r="RU13" s="611"/>
      <c r="RV13" s="611"/>
      <c r="RW13" s="611"/>
      <c r="RX13" s="611"/>
      <c r="RY13" s="611"/>
      <c r="RZ13" s="611"/>
      <c r="SA13" s="611"/>
      <c r="SB13" s="611"/>
      <c r="SC13" s="611"/>
      <c r="SD13" s="611"/>
      <c r="SE13" s="611"/>
      <c r="SF13" s="611"/>
      <c r="SG13" s="611"/>
      <c r="SH13" s="611"/>
      <c r="SI13" s="611"/>
      <c r="SJ13" s="611"/>
      <c r="SK13" s="611"/>
      <c r="SL13" s="611"/>
      <c r="SM13" s="611"/>
      <c r="SN13" s="611"/>
      <c r="SO13" s="611"/>
      <c r="SP13" s="611"/>
      <c r="SQ13" s="611"/>
      <c r="SR13" s="611"/>
      <c r="SS13" s="611"/>
      <c r="ST13" s="611"/>
      <c r="SU13" s="611"/>
      <c r="SV13" s="611"/>
      <c r="SW13" s="611"/>
      <c r="SX13" s="611"/>
      <c r="SY13" s="611"/>
      <c r="SZ13" s="611"/>
      <c r="TA13" s="611"/>
      <c r="TB13" s="611"/>
      <c r="TC13" s="611"/>
      <c r="TD13" s="611"/>
      <c r="TE13" s="611"/>
      <c r="TF13" s="611"/>
      <c r="TG13" s="611"/>
      <c r="TH13" s="611"/>
      <c r="TI13" s="611"/>
      <c r="TJ13" s="611"/>
      <c r="TK13" s="611"/>
      <c r="TL13" s="611"/>
      <c r="TM13" s="611"/>
      <c r="TN13" s="611"/>
      <c r="TO13" s="611"/>
      <c r="TP13" s="611"/>
      <c r="TQ13" s="611"/>
      <c r="TR13" s="611"/>
      <c r="TS13" s="611"/>
      <c r="TT13" s="611"/>
      <c r="TU13" s="611"/>
      <c r="TV13" s="611"/>
      <c r="TW13" s="611"/>
      <c r="TX13" s="611"/>
      <c r="TY13" s="611"/>
      <c r="TZ13" s="611"/>
      <c r="UA13" s="611"/>
      <c r="UB13" s="611"/>
      <c r="UC13" s="611"/>
      <c r="UD13" s="611"/>
      <c r="UE13" s="611"/>
      <c r="UF13" s="611"/>
      <c r="UG13" s="611"/>
      <c r="UH13" s="611"/>
      <c r="UI13" s="611"/>
      <c r="UJ13" s="611"/>
      <c r="UK13" s="611"/>
      <c r="UL13" s="611"/>
      <c r="UM13" s="611"/>
      <c r="UN13" s="611"/>
      <c r="UO13" s="611"/>
      <c r="UP13" s="611"/>
      <c r="UQ13" s="611"/>
      <c r="UR13" s="611"/>
      <c r="US13" s="611"/>
      <c r="UT13" s="611"/>
      <c r="UU13" s="611"/>
      <c r="UV13" s="611"/>
      <c r="UW13" s="611"/>
      <c r="UX13" s="611"/>
      <c r="UY13" s="611"/>
      <c r="UZ13" s="611"/>
      <c r="VA13" s="611"/>
      <c r="VB13" s="611"/>
      <c r="VC13" s="611"/>
      <c r="VD13" s="611"/>
      <c r="VE13" s="611"/>
      <c r="VF13" s="611"/>
      <c r="VG13" s="611"/>
      <c r="VH13" s="611"/>
      <c r="VI13" s="611"/>
      <c r="VJ13" s="611"/>
      <c r="VK13" s="611"/>
      <c r="VL13" s="611"/>
      <c r="VM13" s="611"/>
      <c r="VN13" s="611"/>
      <c r="VO13" s="611"/>
      <c r="VP13" s="611"/>
      <c r="VQ13" s="611"/>
      <c r="VR13" s="611"/>
      <c r="VS13" s="611"/>
      <c r="VT13" s="611"/>
      <c r="VU13" s="611"/>
      <c r="VV13" s="611"/>
      <c r="VW13" s="611"/>
      <c r="VX13" s="611"/>
      <c r="VY13" s="611"/>
      <c r="VZ13" s="611"/>
      <c r="WA13" s="611"/>
      <c r="WB13" s="611"/>
      <c r="WC13" s="611"/>
      <c r="WD13" s="611"/>
      <c r="WE13" s="611"/>
      <c r="WF13" s="611"/>
      <c r="WG13" s="611"/>
      <c r="WH13" s="611"/>
      <c r="WI13" s="611"/>
      <c r="WJ13" s="611"/>
      <c r="WK13" s="611"/>
      <c r="WL13" s="611"/>
      <c r="WM13" s="611"/>
      <c r="WN13" s="611"/>
      <c r="WO13" s="611"/>
      <c r="WP13" s="611"/>
      <c r="WQ13" s="611"/>
      <c r="WR13" s="611"/>
      <c r="WS13" s="611"/>
      <c r="WT13" s="611"/>
      <c r="WU13" s="611"/>
      <c r="WV13" s="611"/>
      <c r="WW13" s="611"/>
      <c r="WX13" s="611"/>
      <c r="WY13" s="611"/>
      <c r="WZ13" s="611"/>
      <c r="XA13" s="611"/>
      <c r="XB13" s="611"/>
      <c r="XC13" s="611"/>
      <c r="XD13" s="611"/>
      <c r="XE13" s="611"/>
      <c r="XF13" s="611"/>
      <c r="XG13" s="611"/>
      <c r="XH13" s="611"/>
      <c r="XI13" s="611"/>
      <c r="XJ13" s="611"/>
      <c r="XK13" s="611"/>
      <c r="XL13" s="611"/>
      <c r="XM13" s="611"/>
      <c r="XN13" s="611"/>
      <c r="XO13" s="611"/>
      <c r="XP13" s="611"/>
      <c r="XQ13" s="611"/>
      <c r="XR13" s="611"/>
      <c r="XS13" s="611"/>
      <c r="XT13" s="611"/>
      <c r="XU13" s="611"/>
      <c r="XV13" s="611"/>
      <c r="XW13" s="611"/>
      <c r="XX13" s="611"/>
      <c r="XY13" s="611"/>
      <c r="XZ13" s="611"/>
      <c r="YA13" s="611"/>
      <c r="YB13" s="611"/>
      <c r="YC13" s="611"/>
      <c r="YD13" s="611"/>
      <c r="YE13" s="611"/>
      <c r="YF13" s="611"/>
      <c r="YG13" s="611"/>
      <c r="YH13" s="611"/>
      <c r="YI13" s="611"/>
      <c r="YJ13" s="611"/>
      <c r="YK13" s="611"/>
      <c r="YL13" s="611"/>
      <c r="YM13" s="611"/>
      <c r="YN13" s="611"/>
      <c r="YO13" s="611"/>
      <c r="YP13" s="611"/>
      <c r="YQ13" s="611"/>
      <c r="YR13" s="611"/>
      <c r="YS13" s="611"/>
      <c r="YT13" s="611"/>
      <c r="YU13" s="611"/>
      <c r="YV13" s="611"/>
      <c r="YW13" s="611"/>
      <c r="YX13" s="611"/>
      <c r="YY13" s="611"/>
      <c r="YZ13" s="611"/>
      <c r="ZA13" s="611"/>
      <c r="ZB13" s="611"/>
      <c r="ZC13" s="611"/>
      <c r="ZD13" s="611"/>
      <c r="ZE13" s="611"/>
      <c r="ZF13" s="611"/>
      <c r="ZG13" s="611"/>
      <c r="ZH13" s="611"/>
      <c r="ZI13" s="611"/>
      <c r="ZJ13" s="611"/>
      <c r="ZK13" s="611"/>
      <c r="ZL13" s="611"/>
      <c r="ZM13" s="611"/>
      <c r="ZN13" s="611"/>
      <c r="ZO13" s="611"/>
      <c r="ZP13" s="611"/>
      <c r="ZQ13" s="611"/>
      <c r="ZR13" s="611"/>
      <c r="ZS13" s="611"/>
      <c r="ZT13" s="611"/>
      <c r="ZU13" s="611"/>
      <c r="ZV13" s="611"/>
      <c r="ZW13" s="611"/>
      <c r="ZX13" s="611"/>
      <c r="ZY13" s="611"/>
      <c r="ZZ13" s="611"/>
      <c r="AAA13" s="611"/>
      <c r="AAB13" s="611"/>
      <c r="AAC13" s="611"/>
      <c r="AAD13" s="611"/>
      <c r="AAE13" s="611"/>
      <c r="AAF13" s="611"/>
      <c r="AAG13" s="611"/>
      <c r="AAH13" s="611"/>
      <c r="AAI13" s="611"/>
      <c r="AAJ13" s="611"/>
      <c r="AAK13" s="611"/>
      <c r="AAL13" s="611"/>
      <c r="AAM13" s="611"/>
      <c r="AAN13" s="611"/>
      <c r="AAO13" s="611"/>
      <c r="AAP13" s="611"/>
      <c r="AAQ13" s="611"/>
      <c r="AAR13" s="611"/>
      <c r="AAS13" s="611"/>
      <c r="AAT13" s="611"/>
      <c r="AAU13" s="611"/>
      <c r="AAV13" s="611"/>
      <c r="AAW13" s="611"/>
      <c r="AAX13" s="611"/>
      <c r="AAY13" s="611"/>
      <c r="AAZ13" s="611"/>
      <c r="ABA13" s="611"/>
      <c r="ABB13" s="611"/>
      <c r="ABC13" s="611"/>
      <c r="ABD13" s="611"/>
      <c r="ABE13" s="611"/>
      <c r="ABF13" s="611"/>
      <c r="ABG13" s="611"/>
      <c r="ABH13" s="611"/>
      <c r="ABI13" s="611"/>
      <c r="ABJ13" s="611"/>
      <c r="ABK13" s="611"/>
      <c r="ABL13" s="611"/>
      <c r="ABM13" s="611"/>
      <c r="ABN13" s="611"/>
      <c r="ABO13" s="611"/>
      <c r="ABP13" s="611"/>
      <c r="ABQ13" s="611"/>
      <c r="ABR13" s="611"/>
      <c r="ABS13" s="611"/>
      <c r="ABT13" s="611"/>
      <c r="ABU13" s="611"/>
      <c r="ABV13" s="611"/>
      <c r="ABW13" s="611"/>
      <c r="ABX13" s="611"/>
      <c r="ABY13" s="611"/>
      <c r="ABZ13" s="611"/>
      <c r="ACA13" s="611"/>
      <c r="ACB13" s="611"/>
      <c r="ACC13" s="611"/>
      <c r="ACD13" s="611"/>
      <c r="ACE13" s="611"/>
      <c r="ACF13" s="611"/>
      <c r="ACG13" s="611"/>
      <c r="ACH13" s="611"/>
      <c r="ACI13" s="611"/>
      <c r="ACJ13" s="611"/>
      <c r="ACK13" s="611"/>
      <c r="ACL13" s="611"/>
      <c r="ACM13" s="611"/>
      <c r="ACN13" s="611"/>
      <c r="ACO13" s="611"/>
      <c r="ACP13" s="611"/>
      <c r="ACQ13" s="611"/>
      <c r="ACR13" s="611"/>
      <c r="ACS13" s="611"/>
      <c r="ACT13" s="611"/>
      <c r="ACU13" s="611"/>
      <c r="ACV13" s="611"/>
      <c r="ACW13" s="611"/>
      <c r="ACX13" s="611"/>
      <c r="ACY13" s="611"/>
      <c r="ACZ13" s="611"/>
      <c r="ADA13" s="611"/>
      <c r="ADB13" s="611"/>
      <c r="ADC13" s="611"/>
      <c r="ADD13" s="611"/>
      <c r="ADE13" s="611"/>
      <c r="ADF13" s="611"/>
      <c r="ADG13" s="611"/>
      <c r="ADH13" s="611"/>
      <c r="ADI13" s="611"/>
      <c r="ADJ13" s="611"/>
      <c r="ADK13" s="611"/>
      <c r="ADL13" s="611"/>
      <c r="ADM13" s="611"/>
      <c r="ADN13" s="611"/>
      <c r="ADO13" s="611"/>
      <c r="ADP13" s="611"/>
      <c r="ADQ13" s="611"/>
      <c r="ADR13" s="611"/>
      <c r="ADS13" s="611"/>
      <c r="ADT13" s="611"/>
      <c r="ADU13" s="611"/>
      <c r="ADV13" s="611"/>
      <c r="ADW13" s="611"/>
      <c r="ADX13" s="611"/>
      <c r="ADY13" s="611"/>
      <c r="ADZ13" s="611"/>
      <c r="AEA13" s="611"/>
      <c r="AEB13" s="611"/>
      <c r="AEC13" s="611"/>
      <c r="AED13" s="611"/>
      <c r="AEE13" s="611"/>
      <c r="AEF13" s="611"/>
      <c r="AEG13" s="611"/>
      <c r="AEH13" s="611"/>
      <c r="AEI13" s="611"/>
      <c r="AEJ13" s="611"/>
      <c r="AEK13" s="611"/>
      <c r="AEL13" s="611"/>
      <c r="AEM13" s="611"/>
      <c r="AEN13" s="611"/>
      <c r="AEO13" s="611"/>
      <c r="AEP13" s="611"/>
      <c r="AEQ13" s="611"/>
      <c r="AER13" s="611"/>
      <c r="AES13" s="611"/>
      <c r="AET13" s="611"/>
      <c r="AEU13" s="611"/>
      <c r="AEV13" s="611"/>
      <c r="AEW13" s="611"/>
      <c r="AEX13" s="611"/>
      <c r="AEY13" s="611"/>
      <c r="AEZ13" s="611"/>
      <c r="AFA13" s="611"/>
      <c r="AFB13" s="611"/>
      <c r="AFC13" s="611"/>
      <c r="AFD13" s="611"/>
      <c r="AFE13" s="611"/>
      <c r="AFF13" s="611"/>
      <c r="AFG13" s="611"/>
      <c r="AFH13" s="611"/>
      <c r="AFI13" s="611"/>
      <c r="AFJ13" s="611"/>
      <c r="AFK13" s="611"/>
      <c r="AFL13" s="611"/>
      <c r="AFM13" s="611"/>
      <c r="AFN13" s="611"/>
      <c r="AFO13" s="611"/>
      <c r="AFP13" s="611"/>
      <c r="AFQ13" s="611"/>
      <c r="AFR13" s="611"/>
      <c r="AFS13" s="611"/>
      <c r="AFT13" s="611"/>
      <c r="AFU13" s="611"/>
      <c r="AFV13" s="611"/>
      <c r="AFW13" s="611"/>
      <c r="AFX13" s="611"/>
      <c r="AFY13" s="611"/>
      <c r="AFZ13" s="611"/>
      <c r="AGA13" s="611"/>
      <c r="AGB13" s="611"/>
      <c r="AGC13" s="611"/>
      <c r="AGD13" s="611"/>
      <c r="AGE13" s="611"/>
      <c r="AGF13" s="611"/>
      <c r="AGG13" s="611"/>
      <c r="AGH13" s="611"/>
      <c r="AGI13" s="611"/>
      <c r="AGJ13" s="611"/>
      <c r="AGK13" s="611"/>
      <c r="AGL13" s="611"/>
      <c r="AGM13" s="611"/>
      <c r="AGN13" s="611"/>
      <c r="AGO13" s="611"/>
      <c r="AGP13" s="611"/>
      <c r="AGQ13" s="611"/>
      <c r="AGR13" s="611"/>
      <c r="AGS13" s="611"/>
      <c r="AGT13" s="611"/>
      <c r="AGU13" s="611"/>
      <c r="AGV13" s="611"/>
      <c r="AGW13" s="611"/>
      <c r="AGX13" s="611"/>
      <c r="AGY13" s="611"/>
      <c r="AGZ13" s="611"/>
      <c r="AHA13" s="611"/>
      <c r="AHB13" s="611"/>
      <c r="AHC13" s="611"/>
      <c r="AHD13" s="611"/>
      <c r="AHE13" s="611"/>
      <c r="AHF13" s="611"/>
      <c r="AHG13" s="611"/>
      <c r="AHH13" s="611"/>
      <c r="AHI13" s="611"/>
      <c r="AHJ13" s="611"/>
      <c r="AHK13" s="611"/>
      <c r="AHL13" s="611"/>
      <c r="AHM13" s="611"/>
      <c r="AHN13" s="611"/>
      <c r="AHO13" s="611"/>
      <c r="AHP13" s="611"/>
      <c r="AHQ13" s="611"/>
      <c r="AHR13" s="611"/>
      <c r="AHS13" s="611"/>
      <c r="AHT13" s="611"/>
      <c r="AHU13" s="611"/>
      <c r="AHV13" s="611"/>
      <c r="AHW13" s="611"/>
      <c r="AHX13" s="611"/>
      <c r="AHY13" s="611"/>
      <c r="AHZ13" s="611"/>
      <c r="AIA13" s="611"/>
      <c r="AIB13" s="611"/>
      <c r="AIC13" s="611"/>
      <c r="AID13" s="611"/>
      <c r="AIE13" s="611"/>
      <c r="AIF13" s="611"/>
      <c r="AIG13" s="611"/>
      <c r="AIH13" s="611"/>
      <c r="AII13" s="611"/>
      <c r="AIJ13" s="611"/>
      <c r="AIK13" s="611"/>
      <c r="AIL13" s="611"/>
      <c r="AIM13" s="611"/>
      <c r="AIN13" s="611"/>
      <c r="AIO13" s="611"/>
      <c r="AIP13" s="611"/>
      <c r="AIQ13" s="611"/>
      <c r="AIR13" s="611"/>
      <c r="AIS13" s="611"/>
      <c r="AIT13" s="611"/>
      <c r="AIU13" s="611"/>
      <c r="AIV13" s="611"/>
      <c r="AIW13" s="611"/>
      <c r="AIX13" s="611"/>
      <c r="AIY13" s="611"/>
      <c r="AIZ13" s="611"/>
      <c r="AJA13" s="611"/>
      <c r="AJB13" s="611"/>
      <c r="AJC13" s="611"/>
      <c r="AJD13" s="611"/>
      <c r="AJE13" s="611"/>
      <c r="AJF13" s="611"/>
      <c r="AJG13" s="611"/>
      <c r="AJH13" s="611"/>
      <c r="AJI13" s="611"/>
      <c r="AJJ13" s="611"/>
      <c r="AJK13" s="611"/>
      <c r="AJL13" s="611"/>
      <c r="AJM13" s="611"/>
      <c r="AJN13" s="611"/>
      <c r="AJO13" s="611"/>
      <c r="AJP13" s="611"/>
      <c r="AJQ13" s="611"/>
      <c r="AJR13" s="611"/>
      <c r="AJS13" s="611"/>
      <c r="AJT13" s="611"/>
      <c r="AJU13" s="611"/>
      <c r="AJV13" s="611"/>
      <c r="AJW13" s="611"/>
      <c r="AJX13" s="611"/>
      <c r="AJY13" s="611"/>
      <c r="AJZ13" s="611"/>
      <c r="AKA13" s="611"/>
      <c r="AKB13" s="611"/>
      <c r="AKC13" s="611"/>
      <c r="AKD13" s="611"/>
      <c r="AKE13" s="611"/>
      <c r="AKF13" s="611"/>
      <c r="AKG13" s="611"/>
      <c r="AKH13" s="611"/>
      <c r="AKI13" s="611"/>
      <c r="AKJ13" s="611"/>
      <c r="AKK13" s="611"/>
      <c r="AKL13" s="611"/>
      <c r="AKM13" s="611"/>
      <c r="AKN13" s="611"/>
      <c r="AKO13" s="611"/>
      <c r="AKP13" s="611"/>
      <c r="AKQ13" s="611"/>
      <c r="AKR13" s="611"/>
      <c r="AKS13" s="611"/>
      <c r="AKT13" s="611"/>
      <c r="AKU13" s="611"/>
      <c r="AKV13" s="611"/>
      <c r="AKW13" s="611"/>
      <c r="AKX13" s="611"/>
      <c r="AKY13" s="611"/>
      <c r="AKZ13" s="611"/>
      <c r="ALA13" s="611"/>
      <c r="ALB13" s="611"/>
      <c r="ALC13" s="611"/>
      <c r="ALD13" s="611"/>
      <c r="ALE13" s="611"/>
      <c r="ALF13" s="611"/>
      <c r="ALG13" s="611"/>
      <c r="ALH13" s="611"/>
      <c r="ALI13" s="611"/>
      <c r="ALJ13" s="611"/>
      <c r="ALK13" s="611"/>
      <c r="ALL13" s="611"/>
      <c r="ALM13" s="611"/>
      <c r="ALN13" s="611"/>
      <c r="ALO13" s="611"/>
      <c r="ALP13" s="611"/>
      <c r="ALQ13" s="611"/>
      <c r="ALR13" s="611"/>
      <c r="ALS13" s="611"/>
      <c r="ALT13" s="611"/>
      <c r="ALU13" s="611"/>
      <c r="ALV13" s="611"/>
      <c r="ALW13" s="611"/>
      <c r="ALX13" s="611"/>
      <c r="ALY13" s="611"/>
      <c r="ALZ13" s="611"/>
      <c r="AMA13" s="611"/>
      <c r="AMB13" s="611"/>
      <c r="AMC13" s="611"/>
      <c r="AMD13" s="611"/>
      <c r="AME13" s="611"/>
      <c r="AMF13" s="611"/>
      <c r="AMG13" s="611"/>
      <c r="AMH13" s="611"/>
      <c r="AMI13" s="611"/>
      <c r="AMJ13" s="611"/>
      <c r="AMK13" s="611"/>
      <c r="AML13" s="611"/>
      <c r="AMM13" s="611"/>
      <c r="AMN13" s="611"/>
      <c r="AMO13" s="611"/>
      <c r="AMP13" s="611"/>
      <c r="AMQ13" s="611"/>
      <c r="AMR13" s="611"/>
      <c r="AMS13" s="611"/>
      <c r="AMT13" s="611"/>
      <c r="AMU13" s="611"/>
      <c r="AMV13" s="611"/>
      <c r="AMW13" s="611"/>
      <c r="AMX13" s="611"/>
      <c r="AMY13" s="611"/>
      <c r="AMZ13" s="611"/>
      <c r="ANA13" s="611"/>
      <c r="ANB13" s="611"/>
      <c r="ANC13" s="611"/>
      <c r="AND13" s="611"/>
      <c r="ANE13" s="611"/>
      <c r="ANF13" s="611"/>
      <c r="ANG13" s="611"/>
      <c r="ANH13" s="611"/>
      <c r="ANI13" s="611"/>
      <c r="ANJ13" s="611"/>
      <c r="ANK13" s="611"/>
      <c r="ANL13" s="611"/>
      <c r="ANM13" s="611"/>
      <c r="ANN13" s="611"/>
      <c r="ANO13" s="611"/>
      <c r="ANP13" s="611"/>
      <c r="ANQ13" s="611"/>
      <c r="ANR13" s="611"/>
      <c r="ANS13" s="611"/>
      <c r="ANT13" s="611"/>
      <c r="ANU13" s="611"/>
      <c r="ANV13" s="611"/>
      <c r="ANW13" s="611"/>
      <c r="ANX13" s="611"/>
      <c r="ANY13" s="611"/>
      <c r="ANZ13" s="611"/>
      <c r="AOA13" s="611"/>
      <c r="AOB13" s="611"/>
      <c r="AOC13" s="611"/>
      <c r="AOD13" s="611"/>
      <c r="AOE13" s="611"/>
      <c r="AOF13" s="611"/>
      <c r="AOG13" s="611"/>
      <c r="AOH13" s="611"/>
      <c r="AOI13" s="611"/>
      <c r="AOJ13" s="611"/>
      <c r="AOK13" s="611"/>
      <c r="AOL13" s="611"/>
      <c r="AOM13" s="611"/>
      <c r="AON13" s="611"/>
      <c r="AOO13" s="611"/>
      <c r="AOP13" s="611"/>
      <c r="AOQ13" s="611"/>
      <c r="AOR13" s="611"/>
      <c r="AOS13" s="611"/>
      <c r="AOT13" s="611"/>
      <c r="AOU13" s="611"/>
      <c r="AOV13" s="611"/>
      <c r="AOW13" s="611"/>
      <c r="AOX13" s="611"/>
      <c r="AOY13" s="611"/>
      <c r="AOZ13" s="611"/>
      <c r="APA13" s="611"/>
      <c r="APB13" s="611"/>
      <c r="APC13" s="611"/>
      <c r="APD13" s="611"/>
      <c r="APE13" s="611"/>
      <c r="APF13" s="611"/>
      <c r="APG13" s="611"/>
      <c r="APH13" s="611"/>
      <c r="API13" s="611"/>
      <c r="APJ13" s="611"/>
      <c r="APK13" s="611"/>
      <c r="APL13" s="611"/>
      <c r="APM13" s="611"/>
      <c r="APN13" s="611"/>
      <c r="APO13" s="611"/>
      <c r="APP13" s="611"/>
      <c r="APQ13" s="611"/>
      <c r="APR13" s="611"/>
      <c r="APS13" s="611"/>
      <c r="APT13" s="611"/>
      <c r="APU13" s="611"/>
      <c r="APV13" s="611"/>
      <c r="APW13" s="611"/>
      <c r="APX13" s="611"/>
      <c r="APY13" s="611"/>
      <c r="APZ13" s="611"/>
      <c r="AQA13" s="611"/>
      <c r="AQB13" s="611"/>
      <c r="AQC13" s="611"/>
      <c r="AQD13" s="611"/>
      <c r="AQE13" s="611"/>
      <c r="AQF13" s="611"/>
      <c r="AQG13" s="611"/>
      <c r="AQH13" s="611"/>
      <c r="AQI13" s="611"/>
      <c r="AQJ13" s="611"/>
      <c r="AQK13" s="611"/>
      <c r="AQL13" s="611"/>
      <c r="AQM13" s="611"/>
      <c r="AQN13" s="611"/>
      <c r="AQO13" s="611"/>
      <c r="AQP13" s="611"/>
      <c r="AQQ13" s="611"/>
      <c r="AQR13" s="611"/>
      <c r="AQS13" s="611"/>
      <c r="AQT13" s="611"/>
      <c r="AQU13" s="611"/>
      <c r="AQV13" s="611"/>
      <c r="AQW13" s="611"/>
      <c r="AQX13" s="611"/>
      <c r="AQY13" s="611"/>
      <c r="AQZ13" s="611"/>
      <c r="ARA13" s="611"/>
      <c r="ARB13" s="611"/>
      <c r="ARC13" s="611"/>
      <c r="ARD13" s="611"/>
      <c r="ARE13" s="611"/>
      <c r="ARF13" s="611"/>
      <c r="ARG13" s="611"/>
      <c r="ARH13" s="611"/>
      <c r="ARI13" s="611"/>
      <c r="ARJ13" s="611"/>
      <c r="ARK13" s="611"/>
      <c r="ARL13" s="611"/>
      <c r="ARM13" s="611"/>
      <c r="ARN13" s="611"/>
      <c r="ARO13" s="611"/>
      <c r="ARP13" s="611"/>
      <c r="ARQ13" s="611"/>
      <c r="ARR13" s="611"/>
      <c r="ARS13" s="611"/>
      <c r="ART13" s="611"/>
      <c r="ARU13" s="611"/>
      <c r="ARV13" s="611"/>
      <c r="ARW13" s="611"/>
      <c r="ARX13" s="611"/>
      <c r="ARY13" s="611"/>
      <c r="ARZ13" s="611"/>
      <c r="ASA13" s="611"/>
      <c r="ASB13" s="611"/>
      <c r="ASC13" s="611"/>
      <c r="ASD13" s="611"/>
      <c r="ASE13" s="611"/>
      <c r="ASF13" s="611"/>
      <c r="ASG13" s="611"/>
      <c r="ASH13" s="611"/>
      <c r="ASI13" s="611"/>
      <c r="ASJ13" s="611"/>
      <c r="ASK13" s="611"/>
      <c r="ASL13" s="611"/>
      <c r="ASM13" s="611"/>
      <c r="ASN13" s="611"/>
      <c r="ASO13" s="611"/>
      <c r="ASP13" s="611"/>
      <c r="ASQ13" s="611"/>
      <c r="ASR13" s="611"/>
      <c r="ASS13" s="611"/>
      <c r="AST13" s="611"/>
      <c r="ASU13" s="611"/>
      <c r="ASV13" s="611"/>
      <c r="ASW13" s="611"/>
      <c r="ASX13" s="611"/>
      <c r="ASY13" s="611"/>
      <c r="ASZ13" s="611"/>
      <c r="ATA13" s="611"/>
      <c r="ATB13" s="611"/>
      <c r="ATC13" s="611"/>
      <c r="ATD13" s="611"/>
      <c r="ATE13" s="611"/>
      <c r="ATF13" s="611"/>
      <c r="ATG13" s="611"/>
      <c r="ATH13" s="611"/>
      <c r="ATI13" s="611"/>
      <c r="ATJ13" s="611"/>
      <c r="ATK13" s="611"/>
      <c r="ATL13" s="611"/>
      <c r="ATM13" s="611"/>
      <c r="ATN13" s="611"/>
      <c r="ATO13" s="611"/>
      <c r="ATP13" s="611"/>
      <c r="ATQ13" s="611"/>
      <c r="ATR13" s="611"/>
      <c r="ATS13" s="611"/>
      <c r="ATT13" s="611"/>
      <c r="ATU13" s="611"/>
      <c r="ATV13" s="611"/>
      <c r="ATW13" s="611"/>
      <c r="ATX13" s="611"/>
      <c r="ATY13" s="611"/>
      <c r="ATZ13" s="611"/>
      <c r="AUA13" s="611"/>
      <c r="AUB13" s="611"/>
      <c r="AUC13" s="611"/>
      <c r="AUD13" s="611"/>
      <c r="AUE13" s="611"/>
      <c r="AUF13" s="611"/>
      <c r="AUG13" s="611"/>
      <c r="AUH13" s="611"/>
      <c r="AUI13" s="611"/>
      <c r="AUJ13" s="611"/>
      <c r="AUK13" s="611"/>
      <c r="AUL13" s="611"/>
      <c r="AUM13" s="611"/>
      <c r="AUN13" s="611"/>
      <c r="AUO13" s="611"/>
      <c r="AUP13" s="611"/>
      <c r="AUQ13" s="611"/>
      <c r="AUR13" s="611"/>
      <c r="AUS13" s="611"/>
      <c r="AUT13" s="611"/>
      <c r="AUU13" s="611"/>
      <c r="AUV13" s="611"/>
      <c r="AUW13" s="611"/>
      <c r="AUX13" s="611"/>
      <c r="AUY13" s="611"/>
      <c r="AUZ13" s="611"/>
      <c r="AVA13" s="611"/>
      <c r="AVB13" s="611"/>
      <c r="AVC13" s="611"/>
      <c r="AVD13" s="611"/>
      <c r="AVE13" s="611"/>
      <c r="AVF13" s="611"/>
      <c r="AVG13" s="611"/>
      <c r="AVH13" s="611"/>
      <c r="AVI13" s="611"/>
      <c r="AVJ13" s="611"/>
      <c r="AVK13" s="611"/>
      <c r="AVL13" s="611"/>
      <c r="AVM13" s="611"/>
      <c r="AVN13" s="611"/>
      <c r="AVO13" s="611"/>
      <c r="AVP13" s="611"/>
      <c r="AVQ13" s="611"/>
      <c r="AVR13" s="611"/>
      <c r="AVS13" s="611"/>
      <c r="AVT13" s="611"/>
      <c r="AVU13" s="611"/>
      <c r="AVV13" s="611"/>
      <c r="AVW13" s="611"/>
      <c r="AVX13" s="611"/>
      <c r="AVY13" s="611"/>
      <c r="AVZ13" s="611"/>
      <c r="AWA13" s="611"/>
      <c r="AWB13" s="611"/>
      <c r="AWC13" s="611"/>
      <c r="AWD13" s="611"/>
      <c r="AWE13" s="611"/>
      <c r="AWF13" s="611"/>
      <c r="AWG13" s="611"/>
      <c r="AWH13" s="611"/>
      <c r="AWI13" s="611"/>
      <c r="AWJ13" s="611"/>
      <c r="AWK13" s="611"/>
      <c r="AWL13" s="611"/>
      <c r="AWM13" s="611"/>
      <c r="AWN13" s="611"/>
      <c r="AWO13" s="611"/>
      <c r="AWP13" s="611"/>
      <c r="AWQ13" s="611"/>
      <c r="AWR13" s="611"/>
      <c r="AWS13" s="611"/>
      <c r="AWT13" s="611"/>
      <c r="AWU13" s="611"/>
      <c r="AWV13" s="611"/>
      <c r="AWW13" s="611"/>
      <c r="AWX13" s="611"/>
      <c r="AWY13" s="611"/>
      <c r="AWZ13" s="611"/>
      <c r="AXA13" s="611"/>
      <c r="AXB13" s="611"/>
      <c r="AXC13" s="611"/>
      <c r="AXD13" s="611"/>
      <c r="AXE13" s="611"/>
      <c r="AXF13" s="611"/>
      <c r="AXG13" s="611"/>
      <c r="AXH13" s="611"/>
      <c r="AXI13" s="611"/>
      <c r="AXJ13" s="611"/>
      <c r="AXK13" s="611"/>
      <c r="AXL13" s="611"/>
      <c r="AXM13" s="611"/>
      <c r="AXN13" s="611"/>
      <c r="AXO13" s="611"/>
      <c r="AXP13" s="611"/>
      <c r="AXQ13" s="611"/>
      <c r="AXR13" s="611"/>
      <c r="AXS13" s="611"/>
      <c r="AXT13" s="611"/>
      <c r="AXU13" s="611"/>
      <c r="AXV13" s="611"/>
      <c r="AXW13" s="611"/>
      <c r="AXX13" s="611"/>
      <c r="AXY13" s="611"/>
      <c r="AXZ13" s="611"/>
      <c r="AYA13" s="611"/>
      <c r="AYB13" s="611"/>
      <c r="AYC13" s="611"/>
      <c r="AYD13" s="611"/>
      <c r="AYE13" s="611"/>
      <c r="AYF13" s="611"/>
      <c r="AYG13" s="611"/>
      <c r="AYH13" s="611"/>
      <c r="AYI13" s="611"/>
      <c r="AYJ13" s="611"/>
      <c r="AYK13" s="611"/>
      <c r="AYL13" s="611"/>
      <c r="AYM13" s="611"/>
      <c r="AYN13" s="611"/>
      <c r="AYO13" s="611"/>
      <c r="AYP13" s="611"/>
      <c r="AYQ13" s="611"/>
      <c r="AYR13" s="611"/>
      <c r="AYS13" s="611"/>
      <c r="AYT13" s="611"/>
      <c r="AYU13" s="611"/>
      <c r="AYV13" s="611"/>
      <c r="AYW13" s="611"/>
      <c r="AYX13" s="611"/>
      <c r="AYY13" s="611"/>
      <c r="AYZ13" s="611"/>
      <c r="AZA13" s="611"/>
      <c r="AZB13" s="611"/>
      <c r="AZC13" s="611"/>
      <c r="AZD13" s="611"/>
      <c r="AZE13" s="611"/>
      <c r="AZF13" s="611"/>
      <c r="AZG13" s="611"/>
      <c r="AZH13" s="611"/>
      <c r="AZI13" s="611"/>
      <c r="AZJ13" s="611"/>
      <c r="AZK13" s="611"/>
      <c r="AZL13" s="611"/>
      <c r="AZM13" s="611"/>
      <c r="AZN13" s="611"/>
      <c r="AZO13" s="611"/>
      <c r="AZP13" s="611"/>
      <c r="AZQ13" s="611"/>
      <c r="AZR13" s="611"/>
      <c r="AZS13" s="611"/>
      <c r="AZT13" s="611"/>
      <c r="AZU13" s="611"/>
      <c r="AZV13" s="611"/>
      <c r="AZW13" s="611"/>
      <c r="AZX13" s="611"/>
      <c r="AZY13" s="611"/>
      <c r="AZZ13" s="611"/>
      <c r="BAA13" s="611"/>
      <c r="BAB13" s="611"/>
      <c r="BAC13" s="611"/>
      <c r="BAD13" s="611"/>
      <c r="BAE13" s="611"/>
      <c r="BAF13" s="611"/>
      <c r="BAG13" s="611"/>
      <c r="BAH13" s="611"/>
      <c r="BAI13" s="611"/>
      <c r="BAJ13" s="611"/>
      <c r="BAK13" s="611"/>
      <c r="BAL13" s="611"/>
      <c r="BAM13" s="611"/>
      <c r="BAN13" s="611"/>
      <c r="BAO13" s="611"/>
      <c r="BAP13" s="611"/>
      <c r="BAQ13" s="611"/>
      <c r="BAR13" s="611"/>
      <c r="BAS13" s="611"/>
      <c r="BAT13" s="611"/>
      <c r="BAU13" s="611"/>
      <c r="BAV13" s="611"/>
      <c r="BAW13" s="611"/>
      <c r="BAX13" s="611"/>
      <c r="BAY13" s="611"/>
      <c r="BAZ13" s="611"/>
      <c r="BBA13" s="611"/>
      <c r="BBB13" s="611"/>
      <c r="BBC13" s="611"/>
      <c r="BBD13" s="611"/>
      <c r="BBE13" s="611"/>
      <c r="BBF13" s="611"/>
      <c r="BBG13" s="611"/>
      <c r="BBH13" s="611"/>
      <c r="BBI13" s="611"/>
      <c r="BBJ13" s="611"/>
      <c r="BBK13" s="611"/>
      <c r="BBL13" s="611"/>
      <c r="BBM13" s="611"/>
      <c r="BBN13" s="611"/>
      <c r="BBO13" s="611"/>
      <c r="BBP13" s="611"/>
      <c r="BBQ13" s="611"/>
      <c r="BBR13" s="611"/>
      <c r="BBS13" s="611"/>
      <c r="BBT13" s="611"/>
      <c r="BBU13" s="611"/>
      <c r="BBV13" s="611"/>
      <c r="BBW13" s="611"/>
      <c r="BBX13" s="611"/>
      <c r="BBY13" s="611"/>
      <c r="BBZ13" s="611"/>
      <c r="BCA13" s="611"/>
      <c r="BCB13" s="611"/>
      <c r="BCC13" s="611"/>
      <c r="BCD13" s="611"/>
      <c r="BCE13" s="611"/>
      <c r="BCF13" s="611"/>
      <c r="BCG13" s="611"/>
      <c r="BCH13" s="611"/>
      <c r="BCI13" s="611"/>
      <c r="BCJ13" s="611"/>
      <c r="BCK13" s="611"/>
      <c r="BCL13" s="611"/>
      <c r="BCM13" s="611"/>
      <c r="BCN13" s="611"/>
      <c r="BCO13" s="611"/>
      <c r="BCP13" s="611"/>
      <c r="BCQ13" s="611"/>
      <c r="BCR13" s="611"/>
      <c r="BCS13" s="611"/>
      <c r="BCT13" s="611"/>
      <c r="BCU13" s="611"/>
      <c r="BCV13" s="611"/>
      <c r="BCW13" s="611"/>
      <c r="BCX13" s="611"/>
      <c r="BCY13" s="611"/>
      <c r="BCZ13" s="611"/>
      <c r="BDA13" s="611"/>
      <c r="BDB13" s="611"/>
      <c r="BDC13" s="611"/>
      <c r="BDD13" s="611"/>
      <c r="BDE13" s="611"/>
      <c r="BDF13" s="611"/>
      <c r="BDG13" s="611"/>
      <c r="BDH13" s="611"/>
      <c r="BDI13" s="611"/>
      <c r="BDJ13" s="611"/>
      <c r="BDK13" s="611"/>
      <c r="BDL13" s="611"/>
      <c r="BDM13" s="611"/>
      <c r="BDN13" s="611"/>
      <c r="BDO13" s="611"/>
      <c r="BDP13" s="611"/>
      <c r="BDQ13" s="611"/>
      <c r="BDR13" s="611"/>
      <c r="BDS13" s="611"/>
      <c r="BDT13" s="611"/>
      <c r="BDU13" s="611"/>
      <c r="BDV13" s="611"/>
      <c r="BDW13" s="611"/>
      <c r="BDX13" s="611"/>
      <c r="BDY13" s="611"/>
      <c r="BDZ13" s="611"/>
      <c r="BEA13" s="611"/>
      <c r="BEB13" s="611"/>
      <c r="BEC13" s="611"/>
      <c r="BED13" s="611"/>
      <c r="BEE13" s="611"/>
      <c r="BEF13" s="611"/>
      <c r="BEG13" s="611"/>
      <c r="BEH13" s="611"/>
      <c r="BEI13" s="611"/>
      <c r="BEJ13" s="611"/>
      <c r="BEK13" s="611"/>
      <c r="BEL13" s="611"/>
      <c r="BEM13" s="611"/>
      <c r="BEN13" s="611"/>
      <c r="BEO13" s="611"/>
      <c r="BEP13" s="611"/>
      <c r="BEQ13" s="611"/>
      <c r="BER13" s="611"/>
      <c r="BES13" s="611"/>
      <c r="BET13" s="611"/>
      <c r="BEU13" s="611"/>
      <c r="BEV13" s="611"/>
      <c r="BEW13" s="611"/>
      <c r="BEX13" s="611"/>
      <c r="BEY13" s="611"/>
      <c r="BEZ13" s="611"/>
      <c r="BFA13" s="611"/>
      <c r="BFB13" s="611"/>
      <c r="BFC13" s="611"/>
      <c r="BFD13" s="611"/>
      <c r="BFE13" s="611"/>
      <c r="BFF13" s="611"/>
      <c r="BFG13" s="611"/>
      <c r="BFH13" s="611"/>
      <c r="BFI13" s="611"/>
      <c r="BFJ13" s="611"/>
      <c r="BFK13" s="611"/>
      <c r="BFL13" s="611"/>
      <c r="BFM13" s="611"/>
      <c r="BFN13" s="611"/>
      <c r="BFO13" s="611"/>
      <c r="BFP13" s="611"/>
      <c r="BFQ13" s="611"/>
      <c r="BFR13" s="611"/>
      <c r="BFS13" s="611"/>
      <c r="BFT13" s="611"/>
      <c r="BFU13" s="611"/>
      <c r="BFV13" s="611"/>
      <c r="BFW13" s="611"/>
      <c r="BFX13" s="611"/>
      <c r="BFY13" s="611"/>
      <c r="BFZ13" s="611"/>
      <c r="BGA13" s="611"/>
      <c r="BGB13" s="611"/>
      <c r="BGC13" s="611"/>
      <c r="BGD13" s="611"/>
      <c r="BGE13" s="611"/>
      <c r="BGF13" s="611"/>
      <c r="BGG13" s="611"/>
      <c r="BGH13" s="611"/>
      <c r="BGI13" s="611"/>
      <c r="BGJ13" s="611"/>
      <c r="BGK13" s="611"/>
      <c r="BGL13" s="611"/>
      <c r="BGM13" s="611"/>
      <c r="BGN13" s="611"/>
      <c r="BGO13" s="611"/>
      <c r="BGP13" s="611"/>
      <c r="BGQ13" s="611"/>
      <c r="BGR13" s="611"/>
      <c r="BGS13" s="611"/>
      <c r="BGT13" s="611"/>
      <c r="BGU13" s="611"/>
      <c r="BGV13" s="611"/>
      <c r="BGW13" s="611"/>
      <c r="BGX13" s="611"/>
      <c r="BGY13" s="611"/>
      <c r="BGZ13" s="611"/>
      <c r="BHA13" s="611"/>
      <c r="BHB13" s="611"/>
      <c r="BHC13" s="611"/>
      <c r="BHD13" s="611"/>
      <c r="BHE13" s="611"/>
      <c r="BHF13" s="611"/>
      <c r="BHG13" s="611"/>
      <c r="BHH13" s="611"/>
      <c r="BHI13" s="611"/>
      <c r="BHJ13" s="611"/>
      <c r="BHK13" s="611"/>
      <c r="BHL13" s="611"/>
      <c r="BHM13" s="611"/>
      <c r="BHN13" s="611"/>
      <c r="BHO13" s="611"/>
      <c r="BHP13" s="611"/>
      <c r="BHQ13" s="611"/>
      <c r="BHR13" s="611"/>
      <c r="BHS13" s="611"/>
      <c r="BHT13" s="611"/>
      <c r="BHU13" s="611"/>
      <c r="BHV13" s="611"/>
      <c r="BHW13" s="611"/>
      <c r="BHX13" s="611"/>
      <c r="BHY13" s="611"/>
      <c r="BHZ13" s="611"/>
      <c r="BIA13" s="611"/>
      <c r="BIB13" s="611"/>
      <c r="BIC13" s="611"/>
      <c r="BID13" s="611"/>
      <c r="BIE13" s="611"/>
      <c r="BIF13" s="611"/>
      <c r="BIG13" s="611"/>
      <c r="BIH13" s="611"/>
      <c r="BII13" s="611"/>
      <c r="BIJ13" s="611"/>
      <c r="BIK13" s="611"/>
      <c r="BIL13" s="611"/>
      <c r="BIM13" s="611"/>
      <c r="BIN13" s="611"/>
      <c r="BIO13" s="611"/>
      <c r="BIP13" s="611"/>
      <c r="BIQ13" s="611"/>
      <c r="BIR13" s="611"/>
      <c r="BIS13" s="611"/>
      <c r="BIT13" s="611"/>
      <c r="BIU13" s="611"/>
      <c r="BIV13" s="611"/>
      <c r="BIW13" s="611"/>
      <c r="BIX13" s="611"/>
      <c r="BIY13" s="611"/>
      <c r="BIZ13" s="611"/>
      <c r="BJA13" s="611"/>
      <c r="BJB13" s="611"/>
      <c r="BJC13" s="611"/>
      <c r="BJD13" s="611"/>
      <c r="BJE13" s="611"/>
      <c r="BJF13" s="611"/>
      <c r="BJG13" s="611"/>
      <c r="BJH13" s="611"/>
      <c r="BJI13" s="611"/>
      <c r="BJJ13" s="611"/>
      <c r="BJK13" s="611"/>
      <c r="BJL13" s="611"/>
      <c r="BJM13" s="611"/>
      <c r="BJN13" s="611"/>
      <c r="BJO13" s="611"/>
      <c r="BJP13" s="611"/>
      <c r="BJQ13" s="611"/>
      <c r="BJR13" s="611"/>
      <c r="BJS13" s="611"/>
      <c r="BJT13" s="611"/>
      <c r="BJU13" s="611"/>
      <c r="BJV13" s="611"/>
      <c r="BJW13" s="611"/>
      <c r="BJX13" s="611"/>
      <c r="BJY13" s="611"/>
      <c r="BJZ13" s="611"/>
      <c r="BKA13" s="611"/>
      <c r="BKB13" s="611"/>
      <c r="BKC13" s="611"/>
      <c r="BKD13" s="611"/>
      <c r="BKE13" s="611"/>
      <c r="BKF13" s="611"/>
      <c r="BKG13" s="611"/>
      <c r="BKH13" s="611"/>
      <c r="BKI13" s="611"/>
      <c r="BKJ13" s="611"/>
      <c r="BKK13" s="611"/>
      <c r="BKL13" s="611"/>
      <c r="BKM13" s="611"/>
      <c r="BKN13" s="611"/>
      <c r="BKO13" s="611"/>
      <c r="BKP13" s="611"/>
      <c r="BKQ13" s="611"/>
      <c r="BKR13" s="611"/>
      <c r="BKS13" s="611"/>
      <c r="BKT13" s="611"/>
      <c r="BKU13" s="611"/>
      <c r="BKV13" s="611"/>
      <c r="BKW13" s="611"/>
      <c r="BKX13" s="611"/>
      <c r="BKY13" s="611"/>
      <c r="BKZ13" s="611"/>
      <c r="BLA13" s="611"/>
      <c r="BLB13" s="611"/>
      <c r="BLC13" s="611"/>
      <c r="BLD13" s="611"/>
      <c r="BLE13" s="611"/>
      <c r="BLF13" s="611"/>
      <c r="BLG13" s="611"/>
      <c r="BLH13" s="611"/>
      <c r="BLI13" s="611"/>
      <c r="BLJ13" s="611"/>
      <c r="BLK13" s="611"/>
      <c r="BLL13" s="611"/>
      <c r="BLM13" s="611"/>
      <c r="BLN13" s="611"/>
      <c r="BLO13" s="611"/>
      <c r="BLP13" s="611"/>
      <c r="BLQ13" s="611"/>
      <c r="BLR13" s="611"/>
      <c r="BLS13" s="611"/>
      <c r="BLT13" s="611"/>
      <c r="BLU13" s="611"/>
      <c r="BLV13" s="611"/>
      <c r="BLW13" s="611"/>
      <c r="BLX13" s="611"/>
      <c r="BLY13" s="611"/>
      <c r="BLZ13" s="611"/>
      <c r="BMA13" s="611"/>
      <c r="BMB13" s="611"/>
      <c r="BMC13" s="611"/>
      <c r="BMD13" s="611"/>
      <c r="BME13" s="611"/>
      <c r="BMF13" s="611"/>
      <c r="BMG13" s="611"/>
      <c r="BMH13" s="611"/>
      <c r="BMI13" s="611"/>
      <c r="BMJ13" s="611"/>
      <c r="BMK13" s="611"/>
      <c r="BML13" s="611"/>
      <c r="BMM13" s="611"/>
      <c r="BMN13" s="611"/>
      <c r="BMO13" s="611"/>
      <c r="BMP13" s="611"/>
      <c r="BMQ13" s="611"/>
      <c r="BMR13" s="611"/>
      <c r="BMS13" s="611"/>
      <c r="BMT13" s="611"/>
      <c r="BMU13" s="611"/>
      <c r="BMV13" s="611"/>
      <c r="BMW13" s="611"/>
      <c r="BMX13" s="611"/>
      <c r="BMY13" s="611"/>
      <c r="BMZ13" s="611"/>
      <c r="BNA13" s="611"/>
      <c r="BNB13" s="611"/>
      <c r="BNC13" s="611"/>
      <c r="BND13" s="611"/>
      <c r="BNE13" s="611"/>
      <c r="BNF13" s="611"/>
      <c r="BNG13" s="611"/>
      <c r="BNH13" s="611"/>
      <c r="BNI13" s="611"/>
      <c r="BNJ13" s="611"/>
      <c r="BNK13" s="611"/>
      <c r="BNL13" s="611"/>
      <c r="BNM13" s="611"/>
      <c r="BNN13" s="611"/>
      <c r="BNO13" s="611"/>
      <c r="BNP13" s="611"/>
      <c r="BNQ13" s="611"/>
      <c r="BNR13" s="611"/>
      <c r="BNS13" s="611"/>
      <c r="BNT13" s="611"/>
      <c r="BNU13" s="611"/>
      <c r="BNV13" s="611"/>
      <c r="BNW13" s="611"/>
      <c r="BNX13" s="611"/>
      <c r="BNY13" s="611"/>
      <c r="BNZ13" s="611"/>
      <c r="BOA13" s="611"/>
      <c r="BOB13" s="611"/>
      <c r="BOC13" s="611"/>
      <c r="BOD13" s="611"/>
      <c r="BOE13" s="611"/>
      <c r="BOF13" s="611"/>
      <c r="BOG13" s="611"/>
      <c r="BOH13" s="611"/>
      <c r="BOI13" s="611"/>
      <c r="BOJ13" s="611"/>
      <c r="BOK13" s="611"/>
      <c r="BOL13" s="611"/>
      <c r="BOM13" s="611"/>
      <c r="BON13" s="611"/>
      <c r="BOO13" s="611"/>
      <c r="BOP13" s="611"/>
      <c r="BOQ13" s="611"/>
      <c r="BOR13" s="611"/>
      <c r="BOS13" s="611"/>
      <c r="BOT13" s="611"/>
      <c r="BOU13" s="611"/>
      <c r="BOV13" s="611"/>
      <c r="BOW13" s="611"/>
      <c r="BOX13" s="611"/>
      <c r="BOY13" s="611"/>
      <c r="BOZ13" s="611"/>
      <c r="BPA13" s="611"/>
      <c r="BPB13" s="611"/>
      <c r="BPC13" s="611"/>
      <c r="BPD13" s="611"/>
      <c r="BPE13" s="611"/>
      <c r="BPF13" s="611"/>
      <c r="BPG13" s="611"/>
      <c r="BPH13" s="611"/>
      <c r="BPI13" s="611"/>
      <c r="BPJ13" s="611"/>
      <c r="BPK13" s="611"/>
      <c r="BPL13" s="611"/>
      <c r="BPM13" s="611"/>
      <c r="BPN13" s="611"/>
      <c r="BPO13" s="611"/>
      <c r="BPP13" s="611"/>
      <c r="BPQ13" s="611"/>
      <c r="BPR13" s="611"/>
      <c r="BPS13" s="611"/>
      <c r="BPT13" s="611"/>
      <c r="BPU13" s="611"/>
      <c r="BPV13" s="611"/>
      <c r="BPW13" s="611"/>
      <c r="BPX13" s="611"/>
      <c r="BPY13" s="611"/>
      <c r="BPZ13" s="611"/>
      <c r="BQA13" s="611"/>
      <c r="BQB13" s="611"/>
      <c r="BQC13" s="611"/>
      <c r="BQD13" s="611"/>
      <c r="BQE13" s="611"/>
      <c r="BQF13" s="611"/>
      <c r="BQG13" s="611"/>
      <c r="BQH13" s="611"/>
      <c r="BQI13" s="611"/>
      <c r="BQJ13" s="611"/>
      <c r="BQK13" s="611"/>
      <c r="BQL13" s="611"/>
      <c r="BQM13" s="611"/>
      <c r="BQN13" s="611"/>
      <c r="BQO13" s="611"/>
      <c r="BQP13" s="611"/>
      <c r="BQQ13" s="611"/>
      <c r="BQR13" s="611"/>
      <c r="BQS13" s="611"/>
      <c r="BQT13" s="611"/>
      <c r="BQU13" s="611"/>
      <c r="BQV13" s="611"/>
      <c r="BQW13" s="611"/>
      <c r="BQX13" s="611"/>
      <c r="BQY13" s="611"/>
      <c r="BQZ13" s="611"/>
      <c r="BRA13" s="611"/>
      <c r="BRB13" s="611"/>
      <c r="BRC13" s="611"/>
      <c r="BRD13" s="611"/>
      <c r="BRE13" s="611"/>
      <c r="BRF13" s="611"/>
      <c r="BRG13" s="611"/>
      <c r="BRH13" s="611"/>
      <c r="BRI13" s="611"/>
      <c r="BRJ13" s="611"/>
      <c r="BRK13" s="611"/>
      <c r="BRL13" s="611"/>
      <c r="BRM13" s="611"/>
      <c r="BRN13" s="611"/>
      <c r="BRO13" s="611"/>
      <c r="BRP13" s="611"/>
      <c r="BRQ13" s="611"/>
      <c r="BRR13" s="611"/>
      <c r="BRS13" s="611"/>
      <c r="BRT13" s="611"/>
      <c r="BRU13" s="611"/>
      <c r="BRV13" s="611"/>
      <c r="BRW13" s="611"/>
      <c r="BRX13" s="611"/>
      <c r="BRY13" s="611"/>
      <c r="BRZ13" s="611"/>
      <c r="BSA13" s="611"/>
      <c r="BSB13" s="611"/>
      <c r="BSC13" s="611"/>
      <c r="BSD13" s="611"/>
      <c r="BSE13" s="611"/>
      <c r="BSF13" s="611"/>
      <c r="BSG13" s="611"/>
      <c r="BSH13" s="611"/>
      <c r="BSI13" s="611"/>
      <c r="BSJ13" s="611"/>
      <c r="BSK13" s="611"/>
      <c r="BSL13" s="611"/>
      <c r="BSM13" s="611"/>
      <c r="BSN13" s="611"/>
      <c r="BSO13" s="611"/>
      <c r="BSP13" s="611"/>
      <c r="BSQ13" s="611"/>
      <c r="BSR13" s="611"/>
      <c r="BSS13" s="611"/>
      <c r="BST13" s="611"/>
      <c r="BSU13" s="611"/>
      <c r="BSV13" s="611"/>
      <c r="BSW13" s="611"/>
      <c r="BSX13" s="611"/>
      <c r="BSY13" s="611"/>
      <c r="BSZ13" s="611"/>
      <c r="BTA13" s="611"/>
      <c r="BTB13" s="611"/>
      <c r="BTC13" s="611"/>
      <c r="BTD13" s="611"/>
      <c r="BTE13" s="611"/>
      <c r="BTF13" s="611"/>
      <c r="BTG13" s="611"/>
      <c r="BTH13" s="611"/>
      <c r="BTI13" s="611"/>
      <c r="BTJ13" s="611"/>
      <c r="BTK13" s="611"/>
      <c r="BTL13" s="611"/>
      <c r="BTM13" s="611"/>
      <c r="BTN13" s="611"/>
      <c r="BTO13" s="611"/>
      <c r="BTP13" s="611"/>
      <c r="BTQ13" s="611"/>
      <c r="BTR13" s="611"/>
      <c r="BTS13" s="611"/>
      <c r="BTT13" s="611"/>
      <c r="BTU13" s="611"/>
      <c r="BTV13" s="611"/>
      <c r="BTW13" s="611"/>
      <c r="BTX13" s="611"/>
      <c r="BTY13" s="611"/>
      <c r="BTZ13" s="611"/>
      <c r="BUA13" s="611"/>
      <c r="BUB13" s="611"/>
      <c r="BUC13" s="611"/>
      <c r="BUD13" s="611"/>
      <c r="BUE13" s="611"/>
      <c r="BUF13" s="611"/>
      <c r="BUG13" s="611"/>
      <c r="BUH13" s="611"/>
      <c r="BUI13" s="611"/>
      <c r="BUJ13" s="611"/>
      <c r="BUK13" s="611"/>
      <c r="BUL13" s="611"/>
      <c r="BUM13" s="611"/>
      <c r="BUN13" s="611"/>
      <c r="BUO13" s="611"/>
      <c r="BUP13" s="611"/>
      <c r="BUQ13" s="611"/>
      <c r="BUR13" s="611"/>
      <c r="BUS13" s="611"/>
      <c r="BUT13" s="611"/>
      <c r="BUU13" s="611"/>
      <c r="BUV13" s="611"/>
      <c r="BUW13" s="611"/>
      <c r="BUX13" s="611"/>
      <c r="BUY13" s="611"/>
      <c r="BUZ13" s="611"/>
      <c r="BVA13" s="611"/>
      <c r="BVB13" s="611"/>
      <c r="BVC13" s="611"/>
      <c r="BVD13" s="611"/>
      <c r="BVE13" s="611"/>
      <c r="BVF13" s="611"/>
      <c r="BVG13" s="611"/>
      <c r="BVH13" s="611"/>
      <c r="BVI13" s="611"/>
      <c r="BVJ13" s="611"/>
      <c r="BVK13" s="611"/>
      <c r="BVL13" s="611"/>
      <c r="BVM13" s="611"/>
      <c r="BVN13" s="611"/>
      <c r="BVO13" s="611"/>
      <c r="BVP13" s="611"/>
      <c r="BVQ13" s="611"/>
      <c r="BVR13" s="611"/>
      <c r="BVS13" s="611"/>
      <c r="BVT13" s="611"/>
      <c r="BVU13" s="611"/>
      <c r="BVV13" s="611"/>
      <c r="BVW13" s="611"/>
      <c r="BVX13" s="611"/>
      <c r="BVY13" s="611"/>
      <c r="BVZ13" s="611"/>
      <c r="BWA13" s="611"/>
      <c r="BWB13" s="611"/>
      <c r="BWC13" s="611"/>
      <c r="BWD13" s="611"/>
      <c r="BWE13" s="611"/>
      <c r="BWF13" s="611"/>
      <c r="BWG13" s="611"/>
      <c r="BWH13" s="611"/>
      <c r="BWI13" s="611"/>
      <c r="BWJ13" s="611"/>
      <c r="BWK13" s="611"/>
      <c r="BWL13" s="611"/>
      <c r="BWM13" s="611"/>
      <c r="BWN13" s="611"/>
      <c r="BWO13" s="611"/>
      <c r="BWP13" s="611"/>
      <c r="BWQ13" s="611"/>
      <c r="BWR13" s="611"/>
      <c r="BWS13" s="611"/>
      <c r="BWT13" s="611"/>
      <c r="BWU13" s="611"/>
      <c r="BWV13" s="611"/>
      <c r="BWW13" s="611"/>
      <c r="BWX13" s="611"/>
      <c r="BWY13" s="611"/>
      <c r="BWZ13" s="611"/>
      <c r="BXA13" s="611"/>
      <c r="BXB13" s="611"/>
      <c r="BXC13" s="611"/>
      <c r="BXD13" s="611"/>
      <c r="BXE13" s="611"/>
      <c r="BXF13" s="611"/>
      <c r="BXG13" s="611"/>
      <c r="BXH13" s="611"/>
      <c r="BXI13" s="611"/>
      <c r="BXJ13" s="611"/>
      <c r="BXK13" s="611"/>
      <c r="BXL13" s="611"/>
      <c r="BXM13" s="611"/>
      <c r="BXN13" s="611"/>
      <c r="BXO13" s="611"/>
      <c r="BXP13" s="611"/>
      <c r="BXQ13" s="611"/>
      <c r="BXR13" s="611"/>
      <c r="BXS13" s="611"/>
      <c r="BXT13" s="611"/>
      <c r="BXU13" s="611"/>
      <c r="BXV13" s="611"/>
      <c r="BXW13" s="611"/>
      <c r="BXX13" s="611"/>
      <c r="BXY13" s="611"/>
      <c r="BXZ13" s="611"/>
      <c r="BYA13" s="611"/>
      <c r="BYB13" s="611"/>
      <c r="BYC13" s="611"/>
      <c r="BYD13" s="611"/>
      <c r="BYE13" s="611"/>
      <c r="BYF13" s="611"/>
      <c r="BYG13" s="611"/>
      <c r="BYH13" s="611"/>
      <c r="BYI13" s="611"/>
      <c r="BYJ13" s="611"/>
      <c r="BYK13" s="611"/>
      <c r="BYL13" s="611"/>
      <c r="BYM13" s="611"/>
      <c r="BYN13" s="611"/>
      <c r="BYO13" s="611"/>
      <c r="BYP13" s="611"/>
      <c r="BYQ13" s="611"/>
      <c r="BYR13" s="611"/>
      <c r="BYS13" s="611"/>
      <c r="BYT13" s="611"/>
      <c r="BYU13" s="611"/>
      <c r="BYV13" s="611"/>
      <c r="BYW13" s="611"/>
      <c r="BYX13" s="611"/>
      <c r="BYY13" s="611"/>
      <c r="BYZ13" s="611"/>
      <c r="BZA13" s="611"/>
      <c r="BZB13" s="611"/>
      <c r="BZC13" s="611"/>
      <c r="BZD13" s="611"/>
      <c r="BZE13" s="611"/>
      <c r="BZF13" s="611"/>
      <c r="BZG13" s="611"/>
      <c r="BZH13" s="611"/>
      <c r="BZI13" s="611"/>
      <c r="BZJ13" s="611"/>
      <c r="BZK13" s="611"/>
      <c r="BZL13" s="611"/>
      <c r="BZM13" s="611"/>
      <c r="BZN13" s="611"/>
      <c r="BZO13" s="611"/>
      <c r="BZP13" s="611"/>
      <c r="BZQ13" s="611"/>
      <c r="BZR13" s="611"/>
      <c r="BZS13" s="611"/>
      <c r="BZT13" s="611"/>
      <c r="BZU13" s="611"/>
      <c r="BZV13" s="611"/>
      <c r="BZW13" s="611"/>
      <c r="BZX13" s="611"/>
      <c r="BZY13" s="611"/>
      <c r="BZZ13" s="611"/>
      <c r="CAA13" s="611"/>
      <c r="CAB13" s="611"/>
      <c r="CAC13" s="611"/>
      <c r="CAD13" s="611"/>
      <c r="CAE13" s="611"/>
      <c r="CAF13" s="611"/>
      <c r="CAG13" s="611"/>
      <c r="CAH13" s="611"/>
      <c r="CAI13" s="611"/>
      <c r="CAJ13" s="611"/>
      <c r="CAK13" s="611"/>
      <c r="CAL13" s="611"/>
      <c r="CAM13" s="611"/>
      <c r="CAN13" s="611"/>
      <c r="CAO13" s="611"/>
      <c r="CAP13" s="611"/>
      <c r="CAQ13" s="611"/>
      <c r="CAR13" s="611"/>
      <c r="CAS13" s="611"/>
      <c r="CAT13" s="611"/>
      <c r="CAU13" s="611"/>
      <c r="CAV13" s="611"/>
      <c r="CAW13" s="611"/>
      <c r="CAX13" s="611"/>
      <c r="CAY13" s="611"/>
      <c r="CAZ13" s="611"/>
      <c r="CBA13" s="611"/>
      <c r="CBB13" s="611"/>
      <c r="CBC13" s="611"/>
      <c r="CBD13" s="611"/>
      <c r="CBE13" s="611"/>
      <c r="CBF13" s="611"/>
      <c r="CBG13" s="611"/>
      <c r="CBH13" s="611"/>
      <c r="CBI13" s="611"/>
      <c r="CBJ13" s="611"/>
      <c r="CBK13" s="611"/>
      <c r="CBL13" s="611"/>
      <c r="CBM13" s="611"/>
      <c r="CBN13" s="611"/>
      <c r="CBO13" s="611"/>
      <c r="CBP13" s="611"/>
      <c r="CBQ13" s="611"/>
      <c r="CBR13" s="611"/>
      <c r="CBS13" s="611"/>
      <c r="CBT13" s="611"/>
      <c r="CBU13" s="611"/>
      <c r="CBV13" s="611"/>
      <c r="CBW13" s="611"/>
      <c r="CBX13" s="611"/>
      <c r="CBY13" s="611"/>
      <c r="CBZ13" s="611"/>
      <c r="CCA13" s="611"/>
      <c r="CCB13" s="611"/>
      <c r="CCC13" s="611"/>
      <c r="CCD13" s="611"/>
      <c r="CCE13" s="611"/>
      <c r="CCF13" s="611"/>
      <c r="CCG13" s="611"/>
      <c r="CCH13" s="611"/>
      <c r="CCI13" s="611"/>
      <c r="CCJ13" s="611"/>
      <c r="CCK13" s="611"/>
      <c r="CCL13" s="611"/>
      <c r="CCM13" s="611"/>
      <c r="CCN13" s="611"/>
      <c r="CCO13" s="611"/>
      <c r="CCP13" s="611"/>
      <c r="CCQ13" s="611"/>
      <c r="CCR13" s="611"/>
      <c r="CCS13" s="611"/>
      <c r="CCT13" s="611"/>
      <c r="CCU13" s="611"/>
      <c r="CCV13" s="611"/>
      <c r="CCW13" s="611"/>
      <c r="CCX13" s="611"/>
      <c r="CCY13" s="611"/>
      <c r="CCZ13" s="611"/>
      <c r="CDA13" s="611"/>
      <c r="CDB13" s="611"/>
      <c r="CDC13" s="611"/>
      <c r="CDD13" s="611"/>
      <c r="CDE13" s="611"/>
      <c r="CDF13" s="611"/>
      <c r="CDG13" s="611"/>
      <c r="CDH13" s="611"/>
      <c r="CDI13" s="611"/>
      <c r="CDJ13" s="611"/>
      <c r="CDK13" s="611"/>
      <c r="CDL13" s="611"/>
      <c r="CDM13" s="611"/>
      <c r="CDN13" s="611"/>
      <c r="CDO13" s="611"/>
      <c r="CDP13" s="611"/>
      <c r="CDQ13" s="611"/>
      <c r="CDR13" s="611"/>
      <c r="CDS13" s="611"/>
      <c r="CDT13" s="611"/>
      <c r="CDU13" s="611"/>
      <c r="CDV13" s="611"/>
      <c r="CDW13" s="611"/>
      <c r="CDX13" s="611"/>
      <c r="CDY13" s="611"/>
      <c r="CDZ13" s="611"/>
      <c r="CEA13" s="611"/>
      <c r="CEB13" s="611"/>
      <c r="CEC13" s="611"/>
      <c r="CED13" s="611"/>
      <c r="CEE13" s="611"/>
      <c r="CEF13" s="611"/>
      <c r="CEG13" s="611"/>
      <c r="CEH13" s="611"/>
      <c r="CEI13" s="611"/>
      <c r="CEJ13" s="611"/>
      <c r="CEK13" s="611"/>
      <c r="CEL13" s="611"/>
      <c r="CEM13" s="611"/>
    </row>
    <row r="14" spans="1:2171" s="214" customFormat="1" ht="25.5" x14ac:dyDescent="0.35">
      <c r="A14" s="211"/>
      <c r="B14" s="215"/>
      <c r="C14" s="212"/>
      <c r="D14" s="212"/>
      <c r="E14" s="697"/>
      <c r="F14" s="697"/>
      <c r="G14" s="697"/>
      <c r="H14" s="697"/>
      <c r="I14" s="358"/>
      <c r="J14" s="212"/>
      <c r="K14" s="212"/>
      <c r="L14" s="212"/>
      <c r="M14" s="679"/>
      <c r="N14" s="679"/>
      <c r="O14" s="679"/>
      <c r="P14" s="679"/>
      <c r="Q14" s="679"/>
      <c r="R14" s="679"/>
      <c r="S14" s="679"/>
      <c r="T14" s="358"/>
      <c r="U14" s="358"/>
      <c r="V14" s="358"/>
      <c r="W14" s="358"/>
      <c r="X14" s="358"/>
      <c r="Y14" s="358"/>
      <c r="Z14" s="358"/>
      <c r="AA14" s="358"/>
      <c r="AB14" s="358"/>
      <c r="AC14" s="679"/>
      <c r="AD14" s="679"/>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611"/>
      <c r="DI14" s="611"/>
      <c r="DJ14" s="611"/>
      <c r="DK14" s="611"/>
      <c r="DL14" s="611"/>
      <c r="DM14" s="611"/>
      <c r="DN14" s="611"/>
      <c r="DO14" s="611"/>
      <c r="DP14" s="611"/>
      <c r="DQ14" s="611"/>
      <c r="DR14" s="611"/>
      <c r="DS14" s="611"/>
      <c r="DT14" s="611"/>
      <c r="DU14" s="611"/>
      <c r="DV14" s="611"/>
      <c r="DW14" s="611"/>
      <c r="DX14" s="611"/>
      <c r="DY14" s="611"/>
      <c r="DZ14" s="611"/>
      <c r="EA14" s="611"/>
      <c r="EB14" s="611"/>
      <c r="EC14" s="611"/>
      <c r="ED14" s="611"/>
      <c r="EE14" s="611"/>
      <c r="EF14" s="611"/>
      <c r="EG14" s="611"/>
      <c r="EH14" s="611"/>
      <c r="EI14" s="611"/>
      <c r="EJ14" s="611"/>
      <c r="EK14" s="611"/>
      <c r="EL14" s="611"/>
      <c r="EM14" s="611"/>
      <c r="EN14" s="611"/>
      <c r="EO14" s="611"/>
      <c r="EP14" s="611"/>
      <c r="EQ14" s="611"/>
      <c r="ER14" s="611"/>
      <c r="ES14" s="611"/>
      <c r="ET14" s="611"/>
      <c r="EU14" s="611"/>
      <c r="EV14" s="611"/>
      <c r="EW14" s="611"/>
      <c r="EX14" s="611"/>
      <c r="EY14" s="611"/>
      <c r="EZ14" s="611"/>
      <c r="FA14" s="611"/>
      <c r="FB14" s="611"/>
      <c r="FC14" s="611"/>
      <c r="FD14" s="611"/>
      <c r="FE14" s="611"/>
      <c r="FF14" s="611"/>
      <c r="FG14" s="611"/>
      <c r="FH14" s="611"/>
      <c r="FI14" s="611"/>
      <c r="FJ14" s="611"/>
      <c r="FK14" s="611"/>
      <c r="FL14" s="611"/>
      <c r="FM14" s="611"/>
      <c r="FN14" s="611"/>
      <c r="FO14" s="611"/>
      <c r="FP14" s="611"/>
      <c r="FQ14" s="611"/>
      <c r="FR14" s="611"/>
      <c r="FS14" s="611"/>
      <c r="FT14" s="611"/>
      <c r="FU14" s="611"/>
      <c r="FV14" s="611"/>
      <c r="FW14" s="611"/>
      <c r="FX14" s="611"/>
      <c r="FY14" s="611"/>
      <c r="FZ14" s="611"/>
      <c r="GA14" s="611"/>
      <c r="GB14" s="611"/>
      <c r="GC14" s="611"/>
      <c r="GD14" s="611"/>
      <c r="GE14" s="611"/>
      <c r="GF14" s="611"/>
      <c r="GG14" s="611"/>
      <c r="GH14" s="611"/>
      <c r="GI14" s="611"/>
      <c r="GJ14" s="611"/>
      <c r="GK14" s="611"/>
      <c r="GL14" s="611"/>
      <c r="GM14" s="611"/>
      <c r="GN14" s="611"/>
      <c r="GO14" s="611"/>
      <c r="GP14" s="611"/>
      <c r="GQ14" s="611"/>
      <c r="GR14" s="611"/>
      <c r="GS14" s="611"/>
      <c r="GT14" s="611"/>
      <c r="GU14" s="611"/>
      <c r="GV14" s="611"/>
      <c r="GW14" s="611"/>
      <c r="GX14" s="611"/>
      <c r="GY14" s="611"/>
      <c r="GZ14" s="611"/>
      <c r="HA14" s="611"/>
      <c r="HB14" s="611"/>
      <c r="HC14" s="611"/>
      <c r="HD14" s="611"/>
      <c r="HE14" s="611"/>
      <c r="HF14" s="611"/>
      <c r="HG14" s="611"/>
      <c r="HH14" s="611"/>
      <c r="HI14" s="611"/>
      <c r="HJ14" s="611"/>
      <c r="HK14" s="611"/>
      <c r="HL14" s="611"/>
      <c r="HM14" s="611"/>
      <c r="HN14" s="611"/>
      <c r="HO14" s="611"/>
      <c r="HP14" s="611"/>
      <c r="HQ14" s="611"/>
      <c r="HR14" s="611"/>
      <c r="HS14" s="611"/>
      <c r="HT14" s="611"/>
      <c r="HU14" s="611"/>
      <c r="HV14" s="611"/>
      <c r="HW14" s="611"/>
      <c r="HX14" s="611"/>
      <c r="HY14" s="611"/>
      <c r="HZ14" s="611"/>
      <c r="IA14" s="611"/>
      <c r="IB14" s="611"/>
      <c r="IC14" s="611"/>
      <c r="ID14" s="611"/>
      <c r="IE14" s="611"/>
      <c r="IF14" s="611"/>
      <c r="IG14" s="611"/>
      <c r="IH14" s="611"/>
      <c r="II14" s="611"/>
      <c r="IJ14" s="611"/>
      <c r="IK14" s="611"/>
      <c r="IL14" s="611"/>
      <c r="IM14" s="611"/>
      <c r="IN14" s="611"/>
      <c r="IO14" s="611"/>
      <c r="IP14" s="611"/>
      <c r="IQ14" s="611"/>
      <c r="IR14" s="611"/>
      <c r="IS14" s="611"/>
      <c r="IT14" s="611"/>
      <c r="IU14" s="611"/>
      <c r="IV14" s="611"/>
      <c r="IW14" s="611"/>
      <c r="IX14" s="611"/>
      <c r="IY14" s="611"/>
      <c r="IZ14" s="611"/>
      <c r="JA14" s="611"/>
      <c r="JB14" s="611"/>
      <c r="JC14" s="611"/>
      <c r="JD14" s="611"/>
      <c r="JE14" s="611"/>
      <c r="JF14" s="611"/>
      <c r="JG14" s="611"/>
      <c r="JH14" s="611"/>
      <c r="JI14" s="611"/>
      <c r="JJ14" s="611"/>
      <c r="JK14" s="611"/>
      <c r="JL14" s="611"/>
      <c r="JM14" s="611"/>
      <c r="JN14" s="611"/>
      <c r="JO14" s="611"/>
      <c r="JP14" s="611"/>
      <c r="JQ14" s="611"/>
      <c r="JR14" s="611"/>
      <c r="JS14" s="611"/>
      <c r="JT14" s="611"/>
      <c r="JU14" s="611"/>
      <c r="JV14" s="611"/>
      <c r="JW14" s="611"/>
      <c r="JX14" s="611"/>
      <c r="JY14" s="611"/>
      <c r="JZ14" s="611"/>
      <c r="KA14" s="611"/>
      <c r="KB14" s="611"/>
      <c r="KC14" s="611"/>
      <c r="KD14" s="611"/>
      <c r="KE14" s="611"/>
      <c r="KF14" s="611"/>
      <c r="KG14" s="611"/>
      <c r="KH14" s="611"/>
      <c r="KI14" s="611"/>
      <c r="KJ14" s="611"/>
      <c r="KK14" s="611"/>
      <c r="KL14" s="611"/>
      <c r="KM14" s="611"/>
      <c r="KN14" s="611"/>
      <c r="KO14" s="611"/>
      <c r="KP14" s="611"/>
      <c r="KQ14" s="611"/>
      <c r="KR14" s="611"/>
      <c r="KS14" s="611"/>
      <c r="KT14" s="611"/>
      <c r="KU14" s="611"/>
      <c r="KV14" s="611"/>
      <c r="KW14" s="611"/>
      <c r="KX14" s="611"/>
      <c r="KY14" s="611"/>
      <c r="KZ14" s="611"/>
      <c r="LA14" s="611"/>
      <c r="LB14" s="611"/>
      <c r="LC14" s="611"/>
      <c r="LD14" s="611"/>
      <c r="LE14" s="611"/>
      <c r="LF14" s="611"/>
      <c r="LG14" s="611"/>
      <c r="LH14" s="611"/>
      <c r="LI14" s="611"/>
      <c r="LJ14" s="611"/>
      <c r="LK14" s="611"/>
      <c r="LL14" s="611"/>
      <c r="LM14" s="611"/>
      <c r="LN14" s="611"/>
      <c r="LO14" s="611"/>
      <c r="LP14" s="611"/>
      <c r="LQ14" s="611"/>
      <c r="LR14" s="611"/>
      <c r="LS14" s="611"/>
      <c r="LT14" s="611"/>
      <c r="LU14" s="611"/>
      <c r="LV14" s="611"/>
      <c r="LW14" s="611"/>
      <c r="LX14" s="611"/>
      <c r="LY14" s="611"/>
      <c r="LZ14" s="611"/>
      <c r="MA14" s="611"/>
      <c r="MB14" s="611"/>
      <c r="MC14" s="611"/>
      <c r="MD14" s="611"/>
      <c r="ME14" s="611"/>
      <c r="MF14" s="611"/>
      <c r="MG14" s="611"/>
      <c r="MH14" s="611"/>
      <c r="MI14" s="611"/>
      <c r="MJ14" s="611"/>
      <c r="MK14" s="611"/>
      <c r="ML14" s="611"/>
      <c r="MM14" s="611"/>
      <c r="MN14" s="611"/>
      <c r="MO14" s="611"/>
      <c r="MP14" s="611"/>
      <c r="MQ14" s="611"/>
      <c r="MR14" s="611"/>
      <c r="MS14" s="611"/>
      <c r="MT14" s="611"/>
      <c r="MU14" s="611"/>
      <c r="MV14" s="611"/>
      <c r="MW14" s="611"/>
      <c r="MX14" s="611"/>
      <c r="MY14" s="611"/>
      <c r="MZ14" s="611"/>
      <c r="NA14" s="611"/>
      <c r="NB14" s="611"/>
      <c r="NC14" s="611"/>
      <c r="ND14" s="611"/>
      <c r="NE14" s="611"/>
      <c r="NF14" s="611"/>
      <c r="NG14" s="611"/>
      <c r="NH14" s="611"/>
      <c r="NI14" s="611"/>
      <c r="NJ14" s="611"/>
      <c r="NK14" s="611"/>
      <c r="NL14" s="611"/>
      <c r="NM14" s="611"/>
      <c r="NN14" s="611"/>
      <c r="NO14" s="611"/>
      <c r="NP14" s="611"/>
      <c r="NQ14" s="611"/>
      <c r="NR14" s="611"/>
      <c r="NS14" s="611"/>
      <c r="NT14" s="611"/>
      <c r="NU14" s="611"/>
      <c r="NV14" s="611"/>
      <c r="NW14" s="611"/>
      <c r="NX14" s="611"/>
      <c r="NY14" s="611"/>
      <c r="NZ14" s="611"/>
      <c r="OA14" s="611"/>
      <c r="OB14" s="611"/>
      <c r="OC14" s="611"/>
      <c r="OD14" s="611"/>
      <c r="OE14" s="611"/>
      <c r="OF14" s="611"/>
      <c r="OG14" s="611"/>
      <c r="OH14" s="611"/>
      <c r="OI14" s="611"/>
      <c r="OJ14" s="611"/>
      <c r="OK14" s="611"/>
      <c r="OL14" s="611"/>
      <c r="OM14" s="611"/>
      <c r="ON14" s="611"/>
      <c r="OO14" s="611"/>
      <c r="OP14" s="611"/>
      <c r="OQ14" s="611"/>
      <c r="OR14" s="611"/>
      <c r="OS14" s="611"/>
      <c r="OT14" s="611"/>
      <c r="OU14" s="611"/>
      <c r="OV14" s="611"/>
      <c r="OW14" s="611"/>
      <c r="OX14" s="611"/>
      <c r="OY14" s="611"/>
      <c r="OZ14" s="611"/>
      <c r="PA14" s="611"/>
      <c r="PB14" s="611"/>
      <c r="PC14" s="611"/>
      <c r="PD14" s="611"/>
      <c r="PE14" s="611"/>
      <c r="PF14" s="611"/>
      <c r="PG14" s="611"/>
      <c r="PH14" s="611"/>
      <c r="PI14" s="611"/>
      <c r="PJ14" s="611"/>
      <c r="PK14" s="611"/>
      <c r="PL14" s="611"/>
      <c r="PM14" s="611"/>
      <c r="PN14" s="611"/>
      <c r="PO14" s="611"/>
      <c r="PP14" s="611"/>
      <c r="PQ14" s="611"/>
      <c r="PR14" s="611"/>
      <c r="PS14" s="611"/>
      <c r="PT14" s="611"/>
      <c r="PU14" s="611"/>
      <c r="PV14" s="611"/>
      <c r="PW14" s="611"/>
      <c r="PX14" s="611"/>
      <c r="PY14" s="611"/>
      <c r="PZ14" s="611"/>
      <c r="QA14" s="611"/>
      <c r="QB14" s="611"/>
      <c r="QC14" s="611"/>
      <c r="QD14" s="611"/>
      <c r="QE14" s="611"/>
      <c r="QF14" s="611"/>
      <c r="QG14" s="611"/>
      <c r="QH14" s="611"/>
      <c r="QI14" s="611"/>
      <c r="QJ14" s="611"/>
      <c r="QK14" s="611"/>
      <c r="QL14" s="611"/>
      <c r="QM14" s="611"/>
      <c r="QN14" s="611"/>
      <c r="QO14" s="611"/>
      <c r="QP14" s="611"/>
      <c r="QQ14" s="611"/>
      <c r="QR14" s="611"/>
      <c r="QS14" s="611"/>
      <c r="QT14" s="611"/>
      <c r="QU14" s="611"/>
      <c r="QV14" s="611"/>
      <c r="QW14" s="611"/>
      <c r="QX14" s="611"/>
      <c r="QY14" s="611"/>
      <c r="QZ14" s="611"/>
      <c r="RA14" s="611"/>
      <c r="RB14" s="611"/>
      <c r="RC14" s="611"/>
      <c r="RD14" s="611"/>
      <c r="RE14" s="611"/>
      <c r="RF14" s="611"/>
      <c r="RG14" s="611"/>
      <c r="RH14" s="611"/>
      <c r="RI14" s="611"/>
      <c r="RJ14" s="611"/>
      <c r="RK14" s="611"/>
      <c r="RL14" s="611"/>
      <c r="RM14" s="611"/>
      <c r="RN14" s="611"/>
      <c r="RO14" s="611"/>
      <c r="RP14" s="611"/>
      <c r="RQ14" s="611"/>
      <c r="RR14" s="611"/>
      <c r="RS14" s="611"/>
      <c r="RT14" s="611"/>
      <c r="RU14" s="611"/>
      <c r="RV14" s="611"/>
      <c r="RW14" s="611"/>
      <c r="RX14" s="611"/>
      <c r="RY14" s="611"/>
      <c r="RZ14" s="611"/>
      <c r="SA14" s="611"/>
      <c r="SB14" s="611"/>
      <c r="SC14" s="611"/>
      <c r="SD14" s="611"/>
      <c r="SE14" s="611"/>
      <c r="SF14" s="611"/>
      <c r="SG14" s="611"/>
      <c r="SH14" s="611"/>
      <c r="SI14" s="611"/>
      <c r="SJ14" s="611"/>
      <c r="SK14" s="611"/>
      <c r="SL14" s="611"/>
      <c r="SM14" s="611"/>
      <c r="SN14" s="611"/>
      <c r="SO14" s="611"/>
      <c r="SP14" s="611"/>
      <c r="SQ14" s="611"/>
      <c r="SR14" s="611"/>
      <c r="SS14" s="611"/>
      <c r="ST14" s="611"/>
      <c r="SU14" s="611"/>
      <c r="SV14" s="611"/>
      <c r="SW14" s="611"/>
      <c r="SX14" s="611"/>
      <c r="SY14" s="611"/>
      <c r="SZ14" s="611"/>
      <c r="TA14" s="611"/>
      <c r="TB14" s="611"/>
      <c r="TC14" s="611"/>
      <c r="TD14" s="611"/>
      <c r="TE14" s="611"/>
      <c r="TF14" s="611"/>
      <c r="TG14" s="611"/>
      <c r="TH14" s="611"/>
      <c r="TI14" s="611"/>
      <c r="TJ14" s="611"/>
      <c r="TK14" s="611"/>
      <c r="TL14" s="611"/>
      <c r="TM14" s="611"/>
      <c r="TN14" s="611"/>
      <c r="TO14" s="611"/>
      <c r="TP14" s="611"/>
      <c r="TQ14" s="611"/>
      <c r="TR14" s="611"/>
      <c r="TS14" s="611"/>
      <c r="TT14" s="611"/>
      <c r="TU14" s="611"/>
      <c r="TV14" s="611"/>
      <c r="TW14" s="611"/>
      <c r="TX14" s="611"/>
      <c r="TY14" s="611"/>
      <c r="TZ14" s="611"/>
      <c r="UA14" s="611"/>
      <c r="UB14" s="611"/>
      <c r="UC14" s="611"/>
      <c r="UD14" s="611"/>
      <c r="UE14" s="611"/>
      <c r="UF14" s="611"/>
      <c r="UG14" s="611"/>
      <c r="UH14" s="611"/>
      <c r="UI14" s="611"/>
      <c r="UJ14" s="611"/>
      <c r="UK14" s="611"/>
      <c r="UL14" s="611"/>
      <c r="UM14" s="611"/>
      <c r="UN14" s="611"/>
      <c r="UO14" s="611"/>
      <c r="UP14" s="611"/>
      <c r="UQ14" s="611"/>
      <c r="UR14" s="611"/>
      <c r="US14" s="611"/>
      <c r="UT14" s="611"/>
      <c r="UU14" s="611"/>
      <c r="UV14" s="611"/>
      <c r="UW14" s="611"/>
      <c r="UX14" s="611"/>
      <c r="UY14" s="611"/>
      <c r="UZ14" s="611"/>
      <c r="VA14" s="611"/>
      <c r="VB14" s="611"/>
      <c r="VC14" s="611"/>
      <c r="VD14" s="611"/>
      <c r="VE14" s="611"/>
      <c r="VF14" s="611"/>
      <c r="VG14" s="611"/>
      <c r="VH14" s="611"/>
      <c r="VI14" s="611"/>
      <c r="VJ14" s="611"/>
      <c r="VK14" s="611"/>
      <c r="VL14" s="611"/>
      <c r="VM14" s="611"/>
      <c r="VN14" s="611"/>
      <c r="VO14" s="611"/>
      <c r="VP14" s="611"/>
      <c r="VQ14" s="611"/>
      <c r="VR14" s="611"/>
      <c r="VS14" s="611"/>
      <c r="VT14" s="611"/>
      <c r="VU14" s="611"/>
      <c r="VV14" s="611"/>
      <c r="VW14" s="611"/>
      <c r="VX14" s="611"/>
      <c r="VY14" s="611"/>
      <c r="VZ14" s="611"/>
      <c r="WA14" s="611"/>
      <c r="WB14" s="611"/>
      <c r="WC14" s="611"/>
      <c r="WD14" s="611"/>
      <c r="WE14" s="611"/>
      <c r="WF14" s="611"/>
      <c r="WG14" s="611"/>
      <c r="WH14" s="611"/>
      <c r="WI14" s="611"/>
      <c r="WJ14" s="611"/>
      <c r="WK14" s="611"/>
      <c r="WL14" s="611"/>
      <c r="WM14" s="611"/>
      <c r="WN14" s="611"/>
      <c r="WO14" s="611"/>
      <c r="WP14" s="611"/>
      <c r="WQ14" s="611"/>
      <c r="WR14" s="611"/>
      <c r="WS14" s="611"/>
      <c r="WT14" s="611"/>
      <c r="WU14" s="611"/>
      <c r="WV14" s="611"/>
      <c r="WW14" s="611"/>
      <c r="WX14" s="611"/>
      <c r="WY14" s="611"/>
      <c r="WZ14" s="611"/>
      <c r="XA14" s="611"/>
      <c r="XB14" s="611"/>
      <c r="XC14" s="611"/>
      <c r="XD14" s="611"/>
      <c r="XE14" s="611"/>
      <c r="XF14" s="611"/>
      <c r="XG14" s="611"/>
      <c r="XH14" s="611"/>
      <c r="XI14" s="611"/>
      <c r="XJ14" s="611"/>
      <c r="XK14" s="611"/>
      <c r="XL14" s="611"/>
      <c r="XM14" s="611"/>
      <c r="XN14" s="611"/>
      <c r="XO14" s="611"/>
      <c r="XP14" s="611"/>
      <c r="XQ14" s="611"/>
      <c r="XR14" s="611"/>
      <c r="XS14" s="611"/>
      <c r="XT14" s="611"/>
      <c r="XU14" s="611"/>
      <c r="XV14" s="611"/>
      <c r="XW14" s="611"/>
      <c r="XX14" s="611"/>
      <c r="XY14" s="611"/>
      <c r="XZ14" s="611"/>
      <c r="YA14" s="611"/>
      <c r="YB14" s="611"/>
      <c r="YC14" s="611"/>
      <c r="YD14" s="611"/>
      <c r="YE14" s="611"/>
      <c r="YF14" s="611"/>
      <c r="YG14" s="611"/>
      <c r="YH14" s="611"/>
      <c r="YI14" s="611"/>
      <c r="YJ14" s="611"/>
      <c r="YK14" s="611"/>
      <c r="YL14" s="611"/>
      <c r="YM14" s="611"/>
      <c r="YN14" s="611"/>
      <c r="YO14" s="611"/>
      <c r="YP14" s="611"/>
      <c r="YQ14" s="611"/>
      <c r="YR14" s="611"/>
      <c r="YS14" s="611"/>
      <c r="YT14" s="611"/>
      <c r="YU14" s="611"/>
      <c r="YV14" s="611"/>
      <c r="YW14" s="611"/>
      <c r="YX14" s="611"/>
      <c r="YY14" s="611"/>
      <c r="YZ14" s="611"/>
      <c r="ZA14" s="611"/>
      <c r="ZB14" s="611"/>
      <c r="ZC14" s="611"/>
      <c r="ZD14" s="611"/>
      <c r="ZE14" s="611"/>
      <c r="ZF14" s="611"/>
      <c r="ZG14" s="611"/>
      <c r="ZH14" s="611"/>
      <c r="ZI14" s="611"/>
      <c r="ZJ14" s="611"/>
      <c r="ZK14" s="611"/>
      <c r="ZL14" s="611"/>
      <c r="ZM14" s="611"/>
      <c r="ZN14" s="611"/>
      <c r="ZO14" s="611"/>
      <c r="ZP14" s="611"/>
      <c r="ZQ14" s="611"/>
      <c r="ZR14" s="611"/>
      <c r="ZS14" s="611"/>
      <c r="ZT14" s="611"/>
      <c r="ZU14" s="611"/>
      <c r="ZV14" s="611"/>
      <c r="ZW14" s="611"/>
      <c r="ZX14" s="611"/>
      <c r="ZY14" s="611"/>
      <c r="ZZ14" s="611"/>
      <c r="AAA14" s="611"/>
      <c r="AAB14" s="611"/>
      <c r="AAC14" s="611"/>
      <c r="AAD14" s="611"/>
      <c r="AAE14" s="611"/>
      <c r="AAF14" s="611"/>
      <c r="AAG14" s="611"/>
      <c r="AAH14" s="611"/>
      <c r="AAI14" s="611"/>
      <c r="AAJ14" s="611"/>
      <c r="AAK14" s="611"/>
      <c r="AAL14" s="611"/>
      <c r="AAM14" s="611"/>
      <c r="AAN14" s="611"/>
      <c r="AAO14" s="611"/>
      <c r="AAP14" s="611"/>
      <c r="AAQ14" s="611"/>
      <c r="AAR14" s="611"/>
      <c r="AAS14" s="611"/>
      <c r="AAT14" s="611"/>
      <c r="AAU14" s="611"/>
      <c r="AAV14" s="611"/>
      <c r="AAW14" s="611"/>
      <c r="AAX14" s="611"/>
      <c r="AAY14" s="611"/>
      <c r="AAZ14" s="611"/>
      <c r="ABA14" s="611"/>
      <c r="ABB14" s="611"/>
      <c r="ABC14" s="611"/>
      <c r="ABD14" s="611"/>
      <c r="ABE14" s="611"/>
      <c r="ABF14" s="611"/>
      <c r="ABG14" s="611"/>
      <c r="ABH14" s="611"/>
      <c r="ABI14" s="611"/>
      <c r="ABJ14" s="611"/>
      <c r="ABK14" s="611"/>
      <c r="ABL14" s="611"/>
      <c r="ABM14" s="611"/>
      <c r="ABN14" s="611"/>
      <c r="ABO14" s="611"/>
      <c r="ABP14" s="611"/>
      <c r="ABQ14" s="611"/>
      <c r="ABR14" s="611"/>
      <c r="ABS14" s="611"/>
      <c r="ABT14" s="611"/>
      <c r="ABU14" s="611"/>
      <c r="ABV14" s="611"/>
      <c r="ABW14" s="611"/>
      <c r="ABX14" s="611"/>
      <c r="ABY14" s="611"/>
      <c r="ABZ14" s="611"/>
      <c r="ACA14" s="611"/>
      <c r="ACB14" s="611"/>
      <c r="ACC14" s="611"/>
      <c r="ACD14" s="611"/>
      <c r="ACE14" s="611"/>
      <c r="ACF14" s="611"/>
      <c r="ACG14" s="611"/>
      <c r="ACH14" s="611"/>
      <c r="ACI14" s="611"/>
      <c r="ACJ14" s="611"/>
      <c r="ACK14" s="611"/>
      <c r="ACL14" s="611"/>
      <c r="ACM14" s="611"/>
      <c r="ACN14" s="611"/>
      <c r="ACO14" s="611"/>
      <c r="ACP14" s="611"/>
      <c r="ACQ14" s="611"/>
      <c r="ACR14" s="611"/>
      <c r="ACS14" s="611"/>
      <c r="ACT14" s="611"/>
      <c r="ACU14" s="611"/>
      <c r="ACV14" s="611"/>
      <c r="ACW14" s="611"/>
      <c r="ACX14" s="611"/>
      <c r="ACY14" s="611"/>
      <c r="ACZ14" s="611"/>
      <c r="ADA14" s="611"/>
      <c r="ADB14" s="611"/>
      <c r="ADC14" s="611"/>
      <c r="ADD14" s="611"/>
      <c r="ADE14" s="611"/>
      <c r="ADF14" s="611"/>
      <c r="ADG14" s="611"/>
      <c r="ADH14" s="611"/>
      <c r="ADI14" s="611"/>
      <c r="ADJ14" s="611"/>
      <c r="ADK14" s="611"/>
      <c r="ADL14" s="611"/>
      <c r="ADM14" s="611"/>
      <c r="ADN14" s="611"/>
      <c r="ADO14" s="611"/>
      <c r="ADP14" s="611"/>
      <c r="ADQ14" s="611"/>
      <c r="ADR14" s="611"/>
      <c r="ADS14" s="611"/>
      <c r="ADT14" s="611"/>
      <c r="ADU14" s="611"/>
      <c r="ADV14" s="611"/>
      <c r="ADW14" s="611"/>
      <c r="ADX14" s="611"/>
      <c r="ADY14" s="611"/>
      <c r="ADZ14" s="611"/>
      <c r="AEA14" s="611"/>
      <c r="AEB14" s="611"/>
      <c r="AEC14" s="611"/>
      <c r="AED14" s="611"/>
      <c r="AEE14" s="611"/>
      <c r="AEF14" s="611"/>
      <c r="AEG14" s="611"/>
      <c r="AEH14" s="611"/>
      <c r="AEI14" s="611"/>
      <c r="AEJ14" s="611"/>
      <c r="AEK14" s="611"/>
      <c r="AEL14" s="611"/>
      <c r="AEM14" s="611"/>
      <c r="AEN14" s="611"/>
      <c r="AEO14" s="611"/>
      <c r="AEP14" s="611"/>
      <c r="AEQ14" s="611"/>
      <c r="AER14" s="611"/>
      <c r="AES14" s="611"/>
      <c r="AET14" s="611"/>
      <c r="AEU14" s="611"/>
      <c r="AEV14" s="611"/>
      <c r="AEW14" s="611"/>
      <c r="AEX14" s="611"/>
      <c r="AEY14" s="611"/>
      <c r="AEZ14" s="611"/>
      <c r="AFA14" s="611"/>
      <c r="AFB14" s="611"/>
      <c r="AFC14" s="611"/>
      <c r="AFD14" s="611"/>
      <c r="AFE14" s="611"/>
      <c r="AFF14" s="611"/>
      <c r="AFG14" s="611"/>
      <c r="AFH14" s="611"/>
      <c r="AFI14" s="611"/>
      <c r="AFJ14" s="611"/>
      <c r="AFK14" s="611"/>
      <c r="AFL14" s="611"/>
      <c r="AFM14" s="611"/>
      <c r="AFN14" s="611"/>
      <c r="AFO14" s="611"/>
      <c r="AFP14" s="611"/>
      <c r="AFQ14" s="611"/>
      <c r="AFR14" s="611"/>
      <c r="AFS14" s="611"/>
      <c r="AFT14" s="611"/>
      <c r="AFU14" s="611"/>
      <c r="AFV14" s="611"/>
      <c r="AFW14" s="611"/>
      <c r="AFX14" s="611"/>
      <c r="AFY14" s="611"/>
      <c r="AFZ14" s="611"/>
      <c r="AGA14" s="611"/>
      <c r="AGB14" s="611"/>
      <c r="AGC14" s="611"/>
      <c r="AGD14" s="611"/>
      <c r="AGE14" s="611"/>
      <c r="AGF14" s="611"/>
      <c r="AGG14" s="611"/>
      <c r="AGH14" s="611"/>
      <c r="AGI14" s="611"/>
      <c r="AGJ14" s="611"/>
      <c r="AGK14" s="611"/>
      <c r="AGL14" s="611"/>
      <c r="AGM14" s="611"/>
      <c r="AGN14" s="611"/>
      <c r="AGO14" s="611"/>
      <c r="AGP14" s="611"/>
      <c r="AGQ14" s="611"/>
      <c r="AGR14" s="611"/>
      <c r="AGS14" s="611"/>
      <c r="AGT14" s="611"/>
      <c r="AGU14" s="611"/>
      <c r="AGV14" s="611"/>
      <c r="AGW14" s="611"/>
      <c r="AGX14" s="611"/>
      <c r="AGY14" s="611"/>
      <c r="AGZ14" s="611"/>
      <c r="AHA14" s="611"/>
      <c r="AHB14" s="611"/>
      <c r="AHC14" s="611"/>
      <c r="AHD14" s="611"/>
      <c r="AHE14" s="611"/>
      <c r="AHF14" s="611"/>
      <c r="AHG14" s="611"/>
      <c r="AHH14" s="611"/>
      <c r="AHI14" s="611"/>
      <c r="AHJ14" s="611"/>
      <c r="AHK14" s="611"/>
      <c r="AHL14" s="611"/>
      <c r="AHM14" s="611"/>
      <c r="AHN14" s="611"/>
      <c r="AHO14" s="611"/>
      <c r="AHP14" s="611"/>
      <c r="AHQ14" s="611"/>
      <c r="AHR14" s="611"/>
      <c r="AHS14" s="611"/>
      <c r="AHT14" s="611"/>
      <c r="AHU14" s="611"/>
      <c r="AHV14" s="611"/>
      <c r="AHW14" s="611"/>
      <c r="AHX14" s="611"/>
      <c r="AHY14" s="611"/>
      <c r="AHZ14" s="611"/>
      <c r="AIA14" s="611"/>
      <c r="AIB14" s="611"/>
      <c r="AIC14" s="611"/>
      <c r="AID14" s="611"/>
      <c r="AIE14" s="611"/>
      <c r="AIF14" s="611"/>
      <c r="AIG14" s="611"/>
      <c r="AIH14" s="611"/>
      <c r="AII14" s="611"/>
      <c r="AIJ14" s="611"/>
      <c r="AIK14" s="611"/>
      <c r="AIL14" s="611"/>
      <c r="AIM14" s="611"/>
      <c r="AIN14" s="611"/>
      <c r="AIO14" s="611"/>
      <c r="AIP14" s="611"/>
      <c r="AIQ14" s="611"/>
      <c r="AIR14" s="611"/>
      <c r="AIS14" s="611"/>
      <c r="AIT14" s="611"/>
      <c r="AIU14" s="611"/>
      <c r="AIV14" s="611"/>
      <c r="AIW14" s="611"/>
      <c r="AIX14" s="611"/>
      <c r="AIY14" s="611"/>
      <c r="AIZ14" s="611"/>
      <c r="AJA14" s="611"/>
      <c r="AJB14" s="611"/>
      <c r="AJC14" s="611"/>
      <c r="AJD14" s="611"/>
      <c r="AJE14" s="611"/>
      <c r="AJF14" s="611"/>
      <c r="AJG14" s="611"/>
      <c r="AJH14" s="611"/>
      <c r="AJI14" s="611"/>
      <c r="AJJ14" s="611"/>
      <c r="AJK14" s="611"/>
      <c r="AJL14" s="611"/>
      <c r="AJM14" s="611"/>
      <c r="AJN14" s="611"/>
      <c r="AJO14" s="611"/>
      <c r="AJP14" s="611"/>
      <c r="AJQ14" s="611"/>
      <c r="AJR14" s="611"/>
      <c r="AJS14" s="611"/>
      <c r="AJT14" s="611"/>
      <c r="AJU14" s="611"/>
      <c r="AJV14" s="611"/>
      <c r="AJW14" s="611"/>
      <c r="AJX14" s="611"/>
      <c r="AJY14" s="611"/>
      <c r="AJZ14" s="611"/>
      <c r="AKA14" s="611"/>
      <c r="AKB14" s="611"/>
      <c r="AKC14" s="611"/>
      <c r="AKD14" s="611"/>
      <c r="AKE14" s="611"/>
      <c r="AKF14" s="611"/>
      <c r="AKG14" s="611"/>
      <c r="AKH14" s="611"/>
      <c r="AKI14" s="611"/>
      <c r="AKJ14" s="611"/>
      <c r="AKK14" s="611"/>
      <c r="AKL14" s="611"/>
      <c r="AKM14" s="611"/>
      <c r="AKN14" s="611"/>
      <c r="AKO14" s="611"/>
      <c r="AKP14" s="611"/>
      <c r="AKQ14" s="611"/>
      <c r="AKR14" s="611"/>
      <c r="AKS14" s="611"/>
      <c r="AKT14" s="611"/>
      <c r="AKU14" s="611"/>
      <c r="AKV14" s="611"/>
      <c r="AKW14" s="611"/>
      <c r="AKX14" s="611"/>
      <c r="AKY14" s="611"/>
      <c r="AKZ14" s="611"/>
      <c r="ALA14" s="611"/>
      <c r="ALB14" s="611"/>
      <c r="ALC14" s="611"/>
      <c r="ALD14" s="611"/>
      <c r="ALE14" s="611"/>
      <c r="ALF14" s="611"/>
      <c r="ALG14" s="611"/>
      <c r="ALH14" s="611"/>
      <c r="ALI14" s="611"/>
      <c r="ALJ14" s="611"/>
      <c r="ALK14" s="611"/>
      <c r="ALL14" s="611"/>
      <c r="ALM14" s="611"/>
      <c r="ALN14" s="611"/>
      <c r="ALO14" s="611"/>
      <c r="ALP14" s="611"/>
      <c r="ALQ14" s="611"/>
      <c r="ALR14" s="611"/>
      <c r="ALS14" s="611"/>
      <c r="ALT14" s="611"/>
      <c r="ALU14" s="611"/>
      <c r="ALV14" s="611"/>
      <c r="ALW14" s="611"/>
      <c r="ALX14" s="611"/>
      <c r="ALY14" s="611"/>
      <c r="ALZ14" s="611"/>
      <c r="AMA14" s="611"/>
      <c r="AMB14" s="611"/>
      <c r="AMC14" s="611"/>
      <c r="AMD14" s="611"/>
      <c r="AME14" s="611"/>
      <c r="AMF14" s="611"/>
      <c r="AMG14" s="611"/>
      <c r="AMH14" s="611"/>
      <c r="AMI14" s="611"/>
      <c r="AMJ14" s="611"/>
      <c r="AMK14" s="611"/>
      <c r="AML14" s="611"/>
      <c r="AMM14" s="611"/>
      <c r="AMN14" s="611"/>
      <c r="AMO14" s="611"/>
      <c r="AMP14" s="611"/>
      <c r="AMQ14" s="611"/>
      <c r="AMR14" s="611"/>
      <c r="AMS14" s="611"/>
      <c r="AMT14" s="611"/>
      <c r="AMU14" s="611"/>
      <c r="AMV14" s="611"/>
      <c r="AMW14" s="611"/>
      <c r="AMX14" s="611"/>
      <c r="AMY14" s="611"/>
      <c r="AMZ14" s="611"/>
      <c r="ANA14" s="611"/>
      <c r="ANB14" s="611"/>
      <c r="ANC14" s="611"/>
      <c r="AND14" s="611"/>
      <c r="ANE14" s="611"/>
      <c r="ANF14" s="611"/>
      <c r="ANG14" s="611"/>
      <c r="ANH14" s="611"/>
      <c r="ANI14" s="611"/>
      <c r="ANJ14" s="611"/>
      <c r="ANK14" s="611"/>
      <c r="ANL14" s="611"/>
      <c r="ANM14" s="611"/>
      <c r="ANN14" s="611"/>
      <c r="ANO14" s="611"/>
      <c r="ANP14" s="611"/>
      <c r="ANQ14" s="611"/>
      <c r="ANR14" s="611"/>
      <c r="ANS14" s="611"/>
      <c r="ANT14" s="611"/>
      <c r="ANU14" s="611"/>
      <c r="ANV14" s="611"/>
      <c r="ANW14" s="611"/>
      <c r="ANX14" s="611"/>
      <c r="ANY14" s="611"/>
      <c r="ANZ14" s="611"/>
      <c r="AOA14" s="611"/>
      <c r="AOB14" s="611"/>
      <c r="AOC14" s="611"/>
      <c r="AOD14" s="611"/>
      <c r="AOE14" s="611"/>
      <c r="AOF14" s="611"/>
      <c r="AOG14" s="611"/>
      <c r="AOH14" s="611"/>
      <c r="AOI14" s="611"/>
      <c r="AOJ14" s="611"/>
      <c r="AOK14" s="611"/>
      <c r="AOL14" s="611"/>
      <c r="AOM14" s="611"/>
      <c r="AON14" s="611"/>
      <c r="AOO14" s="611"/>
      <c r="AOP14" s="611"/>
      <c r="AOQ14" s="611"/>
      <c r="AOR14" s="611"/>
      <c r="AOS14" s="611"/>
      <c r="AOT14" s="611"/>
      <c r="AOU14" s="611"/>
      <c r="AOV14" s="611"/>
      <c r="AOW14" s="611"/>
      <c r="AOX14" s="611"/>
      <c r="AOY14" s="611"/>
      <c r="AOZ14" s="611"/>
      <c r="APA14" s="611"/>
      <c r="APB14" s="611"/>
      <c r="APC14" s="611"/>
      <c r="APD14" s="611"/>
      <c r="APE14" s="611"/>
      <c r="APF14" s="611"/>
      <c r="APG14" s="611"/>
      <c r="APH14" s="611"/>
      <c r="API14" s="611"/>
      <c r="APJ14" s="611"/>
      <c r="APK14" s="611"/>
      <c r="APL14" s="611"/>
      <c r="APM14" s="611"/>
      <c r="APN14" s="611"/>
      <c r="APO14" s="611"/>
      <c r="APP14" s="611"/>
      <c r="APQ14" s="611"/>
      <c r="APR14" s="611"/>
      <c r="APS14" s="611"/>
      <c r="APT14" s="611"/>
      <c r="APU14" s="611"/>
      <c r="APV14" s="611"/>
      <c r="APW14" s="611"/>
      <c r="APX14" s="611"/>
      <c r="APY14" s="611"/>
      <c r="APZ14" s="611"/>
      <c r="AQA14" s="611"/>
      <c r="AQB14" s="611"/>
      <c r="AQC14" s="611"/>
      <c r="AQD14" s="611"/>
      <c r="AQE14" s="611"/>
      <c r="AQF14" s="611"/>
      <c r="AQG14" s="611"/>
      <c r="AQH14" s="611"/>
      <c r="AQI14" s="611"/>
      <c r="AQJ14" s="611"/>
      <c r="AQK14" s="611"/>
      <c r="AQL14" s="611"/>
      <c r="AQM14" s="611"/>
      <c r="AQN14" s="611"/>
      <c r="AQO14" s="611"/>
      <c r="AQP14" s="611"/>
      <c r="AQQ14" s="611"/>
      <c r="AQR14" s="611"/>
      <c r="AQS14" s="611"/>
      <c r="AQT14" s="611"/>
      <c r="AQU14" s="611"/>
      <c r="AQV14" s="611"/>
      <c r="AQW14" s="611"/>
      <c r="AQX14" s="611"/>
      <c r="AQY14" s="611"/>
      <c r="AQZ14" s="611"/>
      <c r="ARA14" s="611"/>
      <c r="ARB14" s="611"/>
      <c r="ARC14" s="611"/>
      <c r="ARD14" s="611"/>
      <c r="ARE14" s="611"/>
      <c r="ARF14" s="611"/>
      <c r="ARG14" s="611"/>
      <c r="ARH14" s="611"/>
      <c r="ARI14" s="611"/>
      <c r="ARJ14" s="611"/>
      <c r="ARK14" s="611"/>
      <c r="ARL14" s="611"/>
      <c r="ARM14" s="611"/>
      <c r="ARN14" s="611"/>
      <c r="ARO14" s="611"/>
      <c r="ARP14" s="611"/>
      <c r="ARQ14" s="611"/>
      <c r="ARR14" s="611"/>
      <c r="ARS14" s="611"/>
      <c r="ART14" s="611"/>
      <c r="ARU14" s="611"/>
      <c r="ARV14" s="611"/>
      <c r="ARW14" s="611"/>
      <c r="ARX14" s="611"/>
      <c r="ARY14" s="611"/>
      <c r="ARZ14" s="611"/>
      <c r="ASA14" s="611"/>
      <c r="ASB14" s="611"/>
      <c r="ASC14" s="611"/>
      <c r="ASD14" s="611"/>
      <c r="ASE14" s="611"/>
      <c r="ASF14" s="611"/>
      <c r="ASG14" s="611"/>
      <c r="ASH14" s="611"/>
      <c r="ASI14" s="611"/>
      <c r="ASJ14" s="611"/>
      <c r="ASK14" s="611"/>
      <c r="ASL14" s="611"/>
      <c r="ASM14" s="611"/>
      <c r="ASN14" s="611"/>
      <c r="ASO14" s="611"/>
      <c r="ASP14" s="611"/>
      <c r="ASQ14" s="611"/>
      <c r="ASR14" s="611"/>
      <c r="ASS14" s="611"/>
      <c r="AST14" s="611"/>
      <c r="ASU14" s="611"/>
      <c r="ASV14" s="611"/>
      <c r="ASW14" s="611"/>
      <c r="ASX14" s="611"/>
      <c r="ASY14" s="611"/>
      <c r="ASZ14" s="611"/>
      <c r="ATA14" s="611"/>
      <c r="ATB14" s="611"/>
      <c r="ATC14" s="611"/>
      <c r="ATD14" s="611"/>
      <c r="ATE14" s="611"/>
      <c r="ATF14" s="611"/>
      <c r="ATG14" s="611"/>
      <c r="ATH14" s="611"/>
      <c r="ATI14" s="611"/>
      <c r="ATJ14" s="611"/>
      <c r="ATK14" s="611"/>
      <c r="ATL14" s="611"/>
      <c r="ATM14" s="611"/>
      <c r="ATN14" s="611"/>
      <c r="ATO14" s="611"/>
      <c r="ATP14" s="611"/>
      <c r="ATQ14" s="611"/>
      <c r="ATR14" s="611"/>
      <c r="ATS14" s="611"/>
      <c r="ATT14" s="611"/>
      <c r="ATU14" s="611"/>
      <c r="ATV14" s="611"/>
      <c r="ATW14" s="611"/>
      <c r="ATX14" s="611"/>
      <c r="ATY14" s="611"/>
      <c r="ATZ14" s="611"/>
      <c r="AUA14" s="611"/>
      <c r="AUB14" s="611"/>
      <c r="AUC14" s="611"/>
      <c r="AUD14" s="611"/>
      <c r="AUE14" s="611"/>
      <c r="AUF14" s="611"/>
      <c r="AUG14" s="611"/>
      <c r="AUH14" s="611"/>
      <c r="AUI14" s="611"/>
      <c r="AUJ14" s="611"/>
      <c r="AUK14" s="611"/>
      <c r="AUL14" s="611"/>
      <c r="AUM14" s="611"/>
      <c r="AUN14" s="611"/>
      <c r="AUO14" s="611"/>
      <c r="AUP14" s="611"/>
      <c r="AUQ14" s="611"/>
      <c r="AUR14" s="611"/>
      <c r="AUS14" s="611"/>
      <c r="AUT14" s="611"/>
      <c r="AUU14" s="611"/>
      <c r="AUV14" s="611"/>
      <c r="AUW14" s="611"/>
      <c r="AUX14" s="611"/>
      <c r="AUY14" s="611"/>
      <c r="AUZ14" s="611"/>
      <c r="AVA14" s="611"/>
      <c r="AVB14" s="611"/>
      <c r="AVC14" s="611"/>
      <c r="AVD14" s="611"/>
      <c r="AVE14" s="611"/>
      <c r="AVF14" s="611"/>
      <c r="AVG14" s="611"/>
      <c r="AVH14" s="611"/>
      <c r="AVI14" s="611"/>
      <c r="AVJ14" s="611"/>
      <c r="AVK14" s="611"/>
      <c r="AVL14" s="611"/>
      <c r="AVM14" s="611"/>
      <c r="AVN14" s="611"/>
      <c r="AVO14" s="611"/>
      <c r="AVP14" s="611"/>
      <c r="AVQ14" s="611"/>
      <c r="AVR14" s="611"/>
      <c r="AVS14" s="611"/>
      <c r="AVT14" s="611"/>
      <c r="AVU14" s="611"/>
      <c r="AVV14" s="611"/>
      <c r="AVW14" s="611"/>
      <c r="AVX14" s="611"/>
      <c r="AVY14" s="611"/>
      <c r="AVZ14" s="611"/>
      <c r="AWA14" s="611"/>
      <c r="AWB14" s="611"/>
      <c r="AWC14" s="611"/>
      <c r="AWD14" s="611"/>
      <c r="AWE14" s="611"/>
      <c r="AWF14" s="611"/>
      <c r="AWG14" s="611"/>
      <c r="AWH14" s="611"/>
      <c r="AWI14" s="611"/>
      <c r="AWJ14" s="611"/>
      <c r="AWK14" s="611"/>
      <c r="AWL14" s="611"/>
      <c r="AWM14" s="611"/>
      <c r="AWN14" s="611"/>
      <c r="AWO14" s="611"/>
      <c r="AWP14" s="611"/>
      <c r="AWQ14" s="611"/>
      <c r="AWR14" s="611"/>
      <c r="AWS14" s="611"/>
      <c r="AWT14" s="611"/>
      <c r="AWU14" s="611"/>
      <c r="AWV14" s="611"/>
      <c r="AWW14" s="611"/>
      <c r="AWX14" s="611"/>
      <c r="AWY14" s="611"/>
      <c r="AWZ14" s="611"/>
      <c r="AXA14" s="611"/>
      <c r="AXB14" s="611"/>
      <c r="AXC14" s="611"/>
      <c r="AXD14" s="611"/>
      <c r="AXE14" s="611"/>
      <c r="AXF14" s="611"/>
      <c r="AXG14" s="611"/>
      <c r="AXH14" s="611"/>
      <c r="AXI14" s="611"/>
      <c r="AXJ14" s="611"/>
      <c r="AXK14" s="611"/>
      <c r="AXL14" s="611"/>
      <c r="AXM14" s="611"/>
      <c r="AXN14" s="611"/>
      <c r="AXO14" s="611"/>
      <c r="AXP14" s="611"/>
      <c r="AXQ14" s="611"/>
      <c r="AXR14" s="611"/>
      <c r="AXS14" s="611"/>
      <c r="AXT14" s="611"/>
      <c r="AXU14" s="611"/>
      <c r="AXV14" s="611"/>
      <c r="AXW14" s="611"/>
      <c r="AXX14" s="611"/>
      <c r="AXY14" s="611"/>
      <c r="AXZ14" s="611"/>
      <c r="AYA14" s="611"/>
      <c r="AYB14" s="611"/>
      <c r="AYC14" s="611"/>
      <c r="AYD14" s="611"/>
      <c r="AYE14" s="611"/>
      <c r="AYF14" s="611"/>
      <c r="AYG14" s="611"/>
      <c r="AYH14" s="611"/>
      <c r="AYI14" s="611"/>
      <c r="AYJ14" s="611"/>
      <c r="AYK14" s="611"/>
      <c r="AYL14" s="611"/>
      <c r="AYM14" s="611"/>
      <c r="AYN14" s="611"/>
      <c r="AYO14" s="611"/>
      <c r="AYP14" s="611"/>
      <c r="AYQ14" s="611"/>
      <c r="AYR14" s="611"/>
      <c r="AYS14" s="611"/>
      <c r="AYT14" s="611"/>
      <c r="AYU14" s="611"/>
      <c r="AYV14" s="611"/>
      <c r="AYW14" s="611"/>
      <c r="AYX14" s="611"/>
      <c r="AYY14" s="611"/>
      <c r="AYZ14" s="611"/>
      <c r="AZA14" s="611"/>
      <c r="AZB14" s="611"/>
      <c r="AZC14" s="611"/>
      <c r="AZD14" s="611"/>
      <c r="AZE14" s="611"/>
      <c r="AZF14" s="611"/>
      <c r="AZG14" s="611"/>
      <c r="AZH14" s="611"/>
      <c r="AZI14" s="611"/>
      <c r="AZJ14" s="611"/>
      <c r="AZK14" s="611"/>
      <c r="AZL14" s="611"/>
      <c r="AZM14" s="611"/>
      <c r="AZN14" s="611"/>
      <c r="AZO14" s="611"/>
      <c r="AZP14" s="611"/>
      <c r="AZQ14" s="611"/>
      <c r="AZR14" s="611"/>
      <c r="AZS14" s="611"/>
      <c r="AZT14" s="611"/>
      <c r="AZU14" s="611"/>
      <c r="AZV14" s="611"/>
      <c r="AZW14" s="611"/>
      <c r="AZX14" s="611"/>
      <c r="AZY14" s="611"/>
      <c r="AZZ14" s="611"/>
      <c r="BAA14" s="611"/>
      <c r="BAB14" s="611"/>
      <c r="BAC14" s="611"/>
      <c r="BAD14" s="611"/>
      <c r="BAE14" s="611"/>
      <c r="BAF14" s="611"/>
      <c r="BAG14" s="611"/>
      <c r="BAH14" s="611"/>
      <c r="BAI14" s="611"/>
      <c r="BAJ14" s="611"/>
      <c r="BAK14" s="611"/>
      <c r="BAL14" s="611"/>
      <c r="BAM14" s="611"/>
      <c r="BAN14" s="611"/>
      <c r="BAO14" s="611"/>
      <c r="BAP14" s="611"/>
      <c r="BAQ14" s="611"/>
      <c r="BAR14" s="611"/>
      <c r="BAS14" s="611"/>
      <c r="BAT14" s="611"/>
      <c r="BAU14" s="611"/>
      <c r="BAV14" s="611"/>
      <c r="BAW14" s="611"/>
      <c r="BAX14" s="611"/>
      <c r="BAY14" s="611"/>
      <c r="BAZ14" s="611"/>
      <c r="BBA14" s="611"/>
      <c r="BBB14" s="611"/>
      <c r="BBC14" s="611"/>
      <c r="BBD14" s="611"/>
      <c r="BBE14" s="611"/>
      <c r="BBF14" s="611"/>
      <c r="BBG14" s="611"/>
      <c r="BBH14" s="611"/>
      <c r="BBI14" s="611"/>
      <c r="BBJ14" s="611"/>
      <c r="BBK14" s="611"/>
      <c r="BBL14" s="611"/>
      <c r="BBM14" s="611"/>
      <c r="BBN14" s="611"/>
      <c r="BBO14" s="611"/>
      <c r="BBP14" s="611"/>
      <c r="BBQ14" s="611"/>
      <c r="BBR14" s="611"/>
      <c r="BBS14" s="611"/>
      <c r="BBT14" s="611"/>
      <c r="BBU14" s="611"/>
      <c r="BBV14" s="611"/>
      <c r="BBW14" s="611"/>
      <c r="BBX14" s="611"/>
      <c r="BBY14" s="611"/>
      <c r="BBZ14" s="611"/>
      <c r="BCA14" s="611"/>
      <c r="BCB14" s="611"/>
      <c r="BCC14" s="611"/>
      <c r="BCD14" s="611"/>
      <c r="BCE14" s="611"/>
      <c r="BCF14" s="611"/>
      <c r="BCG14" s="611"/>
      <c r="BCH14" s="611"/>
      <c r="BCI14" s="611"/>
      <c r="BCJ14" s="611"/>
      <c r="BCK14" s="611"/>
      <c r="BCL14" s="611"/>
      <c r="BCM14" s="611"/>
      <c r="BCN14" s="611"/>
      <c r="BCO14" s="611"/>
      <c r="BCP14" s="611"/>
      <c r="BCQ14" s="611"/>
      <c r="BCR14" s="611"/>
      <c r="BCS14" s="611"/>
      <c r="BCT14" s="611"/>
      <c r="BCU14" s="611"/>
      <c r="BCV14" s="611"/>
      <c r="BCW14" s="611"/>
      <c r="BCX14" s="611"/>
      <c r="BCY14" s="611"/>
      <c r="BCZ14" s="611"/>
      <c r="BDA14" s="611"/>
      <c r="BDB14" s="611"/>
      <c r="BDC14" s="611"/>
      <c r="BDD14" s="611"/>
      <c r="BDE14" s="611"/>
      <c r="BDF14" s="611"/>
      <c r="BDG14" s="611"/>
      <c r="BDH14" s="611"/>
      <c r="BDI14" s="611"/>
      <c r="BDJ14" s="611"/>
      <c r="BDK14" s="611"/>
      <c r="BDL14" s="611"/>
      <c r="BDM14" s="611"/>
      <c r="BDN14" s="611"/>
      <c r="BDO14" s="611"/>
      <c r="BDP14" s="611"/>
      <c r="BDQ14" s="611"/>
      <c r="BDR14" s="611"/>
      <c r="BDS14" s="611"/>
      <c r="BDT14" s="611"/>
      <c r="BDU14" s="611"/>
      <c r="BDV14" s="611"/>
      <c r="BDW14" s="611"/>
      <c r="BDX14" s="611"/>
      <c r="BDY14" s="611"/>
      <c r="BDZ14" s="611"/>
      <c r="BEA14" s="611"/>
      <c r="BEB14" s="611"/>
      <c r="BEC14" s="611"/>
      <c r="BED14" s="611"/>
      <c r="BEE14" s="611"/>
      <c r="BEF14" s="611"/>
      <c r="BEG14" s="611"/>
      <c r="BEH14" s="611"/>
      <c r="BEI14" s="611"/>
      <c r="BEJ14" s="611"/>
      <c r="BEK14" s="611"/>
      <c r="BEL14" s="611"/>
      <c r="BEM14" s="611"/>
      <c r="BEN14" s="611"/>
      <c r="BEO14" s="611"/>
      <c r="BEP14" s="611"/>
      <c r="BEQ14" s="611"/>
      <c r="BER14" s="611"/>
      <c r="BES14" s="611"/>
      <c r="BET14" s="611"/>
      <c r="BEU14" s="611"/>
      <c r="BEV14" s="611"/>
      <c r="BEW14" s="611"/>
      <c r="BEX14" s="611"/>
      <c r="BEY14" s="611"/>
      <c r="BEZ14" s="611"/>
      <c r="BFA14" s="611"/>
      <c r="BFB14" s="611"/>
      <c r="BFC14" s="611"/>
      <c r="BFD14" s="611"/>
      <c r="BFE14" s="611"/>
      <c r="BFF14" s="611"/>
      <c r="BFG14" s="611"/>
      <c r="BFH14" s="611"/>
      <c r="BFI14" s="611"/>
      <c r="BFJ14" s="611"/>
      <c r="BFK14" s="611"/>
      <c r="BFL14" s="611"/>
      <c r="BFM14" s="611"/>
      <c r="BFN14" s="611"/>
      <c r="BFO14" s="611"/>
      <c r="BFP14" s="611"/>
      <c r="BFQ14" s="611"/>
      <c r="BFR14" s="611"/>
      <c r="BFS14" s="611"/>
      <c r="BFT14" s="611"/>
      <c r="BFU14" s="611"/>
      <c r="BFV14" s="611"/>
      <c r="BFW14" s="611"/>
      <c r="BFX14" s="611"/>
      <c r="BFY14" s="611"/>
      <c r="BFZ14" s="611"/>
      <c r="BGA14" s="611"/>
      <c r="BGB14" s="611"/>
      <c r="BGC14" s="611"/>
      <c r="BGD14" s="611"/>
      <c r="BGE14" s="611"/>
      <c r="BGF14" s="611"/>
      <c r="BGG14" s="611"/>
      <c r="BGH14" s="611"/>
      <c r="BGI14" s="611"/>
      <c r="BGJ14" s="611"/>
      <c r="BGK14" s="611"/>
      <c r="BGL14" s="611"/>
      <c r="BGM14" s="611"/>
      <c r="BGN14" s="611"/>
      <c r="BGO14" s="611"/>
      <c r="BGP14" s="611"/>
      <c r="BGQ14" s="611"/>
      <c r="BGR14" s="611"/>
      <c r="BGS14" s="611"/>
      <c r="BGT14" s="611"/>
      <c r="BGU14" s="611"/>
      <c r="BGV14" s="611"/>
      <c r="BGW14" s="611"/>
      <c r="BGX14" s="611"/>
      <c r="BGY14" s="611"/>
      <c r="BGZ14" s="611"/>
      <c r="BHA14" s="611"/>
      <c r="BHB14" s="611"/>
      <c r="BHC14" s="611"/>
      <c r="BHD14" s="611"/>
      <c r="BHE14" s="611"/>
      <c r="BHF14" s="611"/>
      <c r="BHG14" s="611"/>
      <c r="BHH14" s="611"/>
      <c r="BHI14" s="611"/>
      <c r="BHJ14" s="611"/>
      <c r="BHK14" s="611"/>
      <c r="BHL14" s="611"/>
      <c r="BHM14" s="611"/>
      <c r="BHN14" s="611"/>
      <c r="BHO14" s="611"/>
      <c r="BHP14" s="611"/>
      <c r="BHQ14" s="611"/>
      <c r="BHR14" s="611"/>
      <c r="BHS14" s="611"/>
      <c r="BHT14" s="611"/>
      <c r="BHU14" s="611"/>
      <c r="BHV14" s="611"/>
      <c r="BHW14" s="611"/>
      <c r="BHX14" s="611"/>
      <c r="BHY14" s="611"/>
      <c r="BHZ14" s="611"/>
      <c r="BIA14" s="611"/>
      <c r="BIB14" s="611"/>
      <c r="BIC14" s="611"/>
      <c r="BID14" s="611"/>
      <c r="BIE14" s="611"/>
      <c r="BIF14" s="611"/>
      <c r="BIG14" s="611"/>
      <c r="BIH14" s="611"/>
      <c r="BII14" s="611"/>
      <c r="BIJ14" s="611"/>
      <c r="BIK14" s="611"/>
      <c r="BIL14" s="611"/>
      <c r="BIM14" s="611"/>
      <c r="BIN14" s="611"/>
      <c r="BIO14" s="611"/>
      <c r="BIP14" s="611"/>
      <c r="BIQ14" s="611"/>
      <c r="BIR14" s="611"/>
      <c r="BIS14" s="611"/>
      <c r="BIT14" s="611"/>
      <c r="BIU14" s="611"/>
      <c r="BIV14" s="611"/>
      <c r="BIW14" s="611"/>
      <c r="BIX14" s="611"/>
      <c r="BIY14" s="611"/>
      <c r="BIZ14" s="611"/>
      <c r="BJA14" s="611"/>
      <c r="BJB14" s="611"/>
      <c r="BJC14" s="611"/>
      <c r="BJD14" s="611"/>
      <c r="BJE14" s="611"/>
      <c r="BJF14" s="611"/>
      <c r="BJG14" s="611"/>
      <c r="BJH14" s="611"/>
      <c r="BJI14" s="611"/>
      <c r="BJJ14" s="611"/>
      <c r="BJK14" s="611"/>
      <c r="BJL14" s="611"/>
      <c r="BJM14" s="611"/>
      <c r="BJN14" s="611"/>
      <c r="BJO14" s="611"/>
      <c r="BJP14" s="611"/>
      <c r="BJQ14" s="611"/>
      <c r="BJR14" s="611"/>
      <c r="BJS14" s="611"/>
      <c r="BJT14" s="611"/>
      <c r="BJU14" s="611"/>
      <c r="BJV14" s="611"/>
      <c r="BJW14" s="611"/>
      <c r="BJX14" s="611"/>
      <c r="BJY14" s="611"/>
      <c r="BJZ14" s="611"/>
      <c r="BKA14" s="611"/>
      <c r="BKB14" s="611"/>
      <c r="BKC14" s="611"/>
      <c r="BKD14" s="611"/>
      <c r="BKE14" s="611"/>
      <c r="BKF14" s="611"/>
      <c r="BKG14" s="611"/>
      <c r="BKH14" s="611"/>
      <c r="BKI14" s="611"/>
      <c r="BKJ14" s="611"/>
      <c r="BKK14" s="611"/>
      <c r="BKL14" s="611"/>
      <c r="BKM14" s="611"/>
      <c r="BKN14" s="611"/>
      <c r="BKO14" s="611"/>
      <c r="BKP14" s="611"/>
      <c r="BKQ14" s="611"/>
      <c r="BKR14" s="611"/>
      <c r="BKS14" s="611"/>
      <c r="BKT14" s="611"/>
      <c r="BKU14" s="611"/>
      <c r="BKV14" s="611"/>
      <c r="BKW14" s="611"/>
      <c r="BKX14" s="611"/>
      <c r="BKY14" s="611"/>
      <c r="BKZ14" s="611"/>
      <c r="BLA14" s="611"/>
      <c r="BLB14" s="611"/>
      <c r="BLC14" s="611"/>
      <c r="BLD14" s="611"/>
      <c r="BLE14" s="611"/>
      <c r="BLF14" s="611"/>
      <c r="BLG14" s="611"/>
      <c r="BLH14" s="611"/>
      <c r="BLI14" s="611"/>
      <c r="BLJ14" s="611"/>
      <c r="BLK14" s="611"/>
      <c r="BLL14" s="611"/>
      <c r="BLM14" s="611"/>
      <c r="BLN14" s="611"/>
      <c r="BLO14" s="611"/>
      <c r="BLP14" s="611"/>
      <c r="BLQ14" s="611"/>
      <c r="BLR14" s="611"/>
      <c r="BLS14" s="611"/>
      <c r="BLT14" s="611"/>
      <c r="BLU14" s="611"/>
      <c r="BLV14" s="611"/>
      <c r="BLW14" s="611"/>
      <c r="BLX14" s="611"/>
      <c r="BLY14" s="611"/>
      <c r="BLZ14" s="611"/>
      <c r="BMA14" s="611"/>
      <c r="BMB14" s="611"/>
      <c r="BMC14" s="611"/>
      <c r="BMD14" s="611"/>
      <c r="BME14" s="611"/>
      <c r="BMF14" s="611"/>
      <c r="BMG14" s="611"/>
      <c r="BMH14" s="611"/>
      <c r="BMI14" s="611"/>
      <c r="BMJ14" s="611"/>
      <c r="BMK14" s="611"/>
      <c r="BML14" s="611"/>
      <c r="BMM14" s="611"/>
      <c r="BMN14" s="611"/>
      <c r="BMO14" s="611"/>
      <c r="BMP14" s="611"/>
      <c r="BMQ14" s="611"/>
      <c r="BMR14" s="611"/>
      <c r="BMS14" s="611"/>
      <c r="BMT14" s="611"/>
      <c r="BMU14" s="611"/>
      <c r="BMV14" s="611"/>
      <c r="BMW14" s="611"/>
      <c r="BMX14" s="611"/>
      <c r="BMY14" s="611"/>
      <c r="BMZ14" s="611"/>
      <c r="BNA14" s="611"/>
      <c r="BNB14" s="611"/>
      <c r="BNC14" s="611"/>
      <c r="BND14" s="611"/>
      <c r="BNE14" s="611"/>
      <c r="BNF14" s="611"/>
      <c r="BNG14" s="611"/>
      <c r="BNH14" s="611"/>
      <c r="BNI14" s="611"/>
      <c r="BNJ14" s="611"/>
      <c r="BNK14" s="611"/>
      <c r="BNL14" s="611"/>
      <c r="BNM14" s="611"/>
      <c r="BNN14" s="611"/>
      <c r="BNO14" s="611"/>
      <c r="BNP14" s="611"/>
      <c r="BNQ14" s="611"/>
      <c r="BNR14" s="611"/>
      <c r="BNS14" s="611"/>
      <c r="BNT14" s="611"/>
      <c r="BNU14" s="611"/>
      <c r="BNV14" s="611"/>
      <c r="BNW14" s="611"/>
      <c r="BNX14" s="611"/>
      <c r="BNY14" s="611"/>
      <c r="BNZ14" s="611"/>
      <c r="BOA14" s="611"/>
      <c r="BOB14" s="611"/>
      <c r="BOC14" s="611"/>
      <c r="BOD14" s="611"/>
      <c r="BOE14" s="611"/>
      <c r="BOF14" s="611"/>
      <c r="BOG14" s="611"/>
      <c r="BOH14" s="611"/>
      <c r="BOI14" s="611"/>
      <c r="BOJ14" s="611"/>
      <c r="BOK14" s="611"/>
      <c r="BOL14" s="611"/>
      <c r="BOM14" s="611"/>
      <c r="BON14" s="611"/>
      <c r="BOO14" s="611"/>
      <c r="BOP14" s="611"/>
      <c r="BOQ14" s="611"/>
      <c r="BOR14" s="611"/>
      <c r="BOS14" s="611"/>
      <c r="BOT14" s="611"/>
      <c r="BOU14" s="611"/>
      <c r="BOV14" s="611"/>
      <c r="BOW14" s="611"/>
      <c r="BOX14" s="611"/>
      <c r="BOY14" s="611"/>
      <c r="BOZ14" s="611"/>
      <c r="BPA14" s="611"/>
      <c r="BPB14" s="611"/>
      <c r="BPC14" s="611"/>
      <c r="BPD14" s="611"/>
      <c r="BPE14" s="611"/>
      <c r="BPF14" s="611"/>
      <c r="BPG14" s="611"/>
      <c r="BPH14" s="611"/>
      <c r="BPI14" s="611"/>
      <c r="BPJ14" s="611"/>
      <c r="BPK14" s="611"/>
      <c r="BPL14" s="611"/>
      <c r="BPM14" s="611"/>
      <c r="BPN14" s="611"/>
      <c r="BPO14" s="611"/>
      <c r="BPP14" s="611"/>
      <c r="BPQ14" s="611"/>
      <c r="BPR14" s="611"/>
      <c r="BPS14" s="611"/>
      <c r="BPT14" s="611"/>
      <c r="BPU14" s="611"/>
      <c r="BPV14" s="611"/>
      <c r="BPW14" s="611"/>
      <c r="BPX14" s="611"/>
      <c r="BPY14" s="611"/>
      <c r="BPZ14" s="611"/>
      <c r="BQA14" s="611"/>
      <c r="BQB14" s="611"/>
      <c r="BQC14" s="611"/>
      <c r="BQD14" s="611"/>
      <c r="BQE14" s="611"/>
      <c r="BQF14" s="611"/>
      <c r="BQG14" s="611"/>
      <c r="BQH14" s="611"/>
      <c r="BQI14" s="611"/>
      <c r="BQJ14" s="611"/>
      <c r="BQK14" s="611"/>
      <c r="BQL14" s="611"/>
      <c r="BQM14" s="611"/>
      <c r="BQN14" s="611"/>
      <c r="BQO14" s="611"/>
      <c r="BQP14" s="611"/>
      <c r="BQQ14" s="611"/>
      <c r="BQR14" s="611"/>
      <c r="BQS14" s="611"/>
      <c r="BQT14" s="611"/>
      <c r="BQU14" s="611"/>
      <c r="BQV14" s="611"/>
      <c r="BQW14" s="611"/>
      <c r="BQX14" s="611"/>
      <c r="BQY14" s="611"/>
      <c r="BQZ14" s="611"/>
      <c r="BRA14" s="611"/>
      <c r="BRB14" s="611"/>
      <c r="BRC14" s="611"/>
      <c r="BRD14" s="611"/>
      <c r="BRE14" s="611"/>
      <c r="BRF14" s="611"/>
      <c r="BRG14" s="611"/>
      <c r="BRH14" s="611"/>
      <c r="BRI14" s="611"/>
      <c r="BRJ14" s="611"/>
      <c r="BRK14" s="611"/>
      <c r="BRL14" s="611"/>
      <c r="BRM14" s="611"/>
      <c r="BRN14" s="611"/>
      <c r="BRO14" s="611"/>
      <c r="BRP14" s="611"/>
      <c r="BRQ14" s="611"/>
      <c r="BRR14" s="611"/>
      <c r="BRS14" s="611"/>
      <c r="BRT14" s="611"/>
      <c r="BRU14" s="611"/>
      <c r="BRV14" s="611"/>
      <c r="BRW14" s="611"/>
      <c r="BRX14" s="611"/>
      <c r="BRY14" s="611"/>
      <c r="BRZ14" s="611"/>
      <c r="BSA14" s="611"/>
      <c r="BSB14" s="611"/>
      <c r="BSC14" s="611"/>
      <c r="BSD14" s="611"/>
      <c r="BSE14" s="611"/>
      <c r="BSF14" s="611"/>
      <c r="BSG14" s="611"/>
      <c r="BSH14" s="611"/>
      <c r="BSI14" s="611"/>
      <c r="BSJ14" s="611"/>
      <c r="BSK14" s="611"/>
      <c r="BSL14" s="611"/>
      <c r="BSM14" s="611"/>
      <c r="BSN14" s="611"/>
      <c r="BSO14" s="611"/>
      <c r="BSP14" s="611"/>
      <c r="BSQ14" s="611"/>
      <c r="BSR14" s="611"/>
      <c r="BSS14" s="611"/>
      <c r="BST14" s="611"/>
      <c r="BSU14" s="611"/>
      <c r="BSV14" s="611"/>
      <c r="BSW14" s="611"/>
      <c r="BSX14" s="611"/>
      <c r="BSY14" s="611"/>
      <c r="BSZ14" s="611"/>
      <c r="BTA14" s="611"/>
      <c r="BTB14" s="611"/>
      <c r="BTC14" s="611"/>
      <c r="BTD14" s="611"/>
      <c r="BTE14" s="611"/>
      <c r="BTF14" s="611"/>
      <c r="BTG14" s="611"/>
      <c r="BTH14" s="611"/>
      <c r="BTI14" s="611"/>
      <c r="BTJ14" s="611"/>
      <c r="BTK14" s="611"/>
      <c r="BTL14" s="611"/>
      <c r="BTM14" s="611"/>
      <c r="BTN14" s="611"/>
      <c r="BTO14" s="611"/>
      <c r="BTP14" s="611"/>
      <c r="BTQ14" s="611"/>
      <c r="BTR14" s="611"/>
      <c r="BTS14" s="611"/>
      <c r="BTT14" s="611"/>
      <c r="BTU14" s="611"/>
      <c r="BTV14" s="611"/>
      <c r="BTW14" s="611"/>
      <c r="BTX14" s="611"/>
      <c r="BTY14" s="611"/>
      <c r="BTZ14" s="611"/>
      <c r="BUA14" s="611"/>
      <c r="BUB14" s="611"/>
      <c r="BUC14" s="611"/>
      <c r="BUD14" s="611"/>
      <c r="BUE14" s="611"/>
      <c r="BUF14" s="611"/>
      <c r="BUG14" s="611"/>
      <c r="BUH14" s="611"/>
      <c r="BUI14" s="611"/>
      <c r="BUJ14" s="611"/>
      <c r="BUK14" s="611"/>
      <c r="BUL14" s="611"/>
      <c r="BUM14" s="611"/>
      <c r="BUN14" s="611"/>
      <c r="BUO14" s="611"/>
      <c r="BUP14" s="611"/>
      <c r="BUQ14" s="611"/>
      <c r="BUR14" s="611"/>
      <c r="BUS14" s="611"/>
      <c r="BUT14" s="611"/>
      <c r="BUU14" s="611"/>
      <c r="BUV14" s="611"/>
      <c r="BUW14" s="611"/>
      <c r="BUX14" s="611"/>
      <c r="BUY14" s="611"/>
      <c r="BUZ14" s="611"/>
      <c r="BVA14" s="611"/>
      <c r="BVB14" s="611"/>
      <c r="BVC14" s="611"/>
      <c r="BVD14" s="611"/>
      <c r="BVE14" s="611"/>
      <c r="BVF14" s="611"/>
      <c r="BVG14" s="611"/>
      <c r="BVH14" s="611"/>
      <c r="BVI14" s="611"/>
      <c r="BVJ14" s="611"/>
      <c r="BVK14" s="611"/>
      <c r="BVL14" s="611"/>
      <c r="BVM14" s="611"/>
      <c r="BVN14" s="611"/>
      <c r="BVO14" s="611"/>
      <c r="BVP14" s="611"/>
      <c r="BVQ14" s="611"/>
      <c r="BVR14" s="611"/>
      <c r="BVS14" s="611"/>
      <c r="BVT14" s="611"/>
      <c r="BVU14" s="611"/>
      <c r="BVV14" s="611"/>
      <c r="BVW14" s="611"/>
      <c r="BVX14" s="611"/>
      <c r="BVY14" s="611"/>
      <c r="BVZ14" s="611"/>
      <c r="BWA14" s="611"/>
      <c r="BWB14" s="611"/>
      <c r="BWC14" s="611"/>
      <c r="BWD14" s="611"/>
      <c r="BWE14" s="611"/>
      <c r="BWF14" s="611"/>
      <c r="BWG14" s="611"/>
      <c r="BWH14" s="611"/>
      <c r="BWI14" s="611"/>
      <c r="BWJ14" s="611"/>
      <c r="BWK14" s="611"/>
      <c r="BWL14" s="611"/>
      <c r="BWM14" s="611"/>
      <c r="BWN14" s="611"/>
      <c r="BWO14" s="611"/>
      <c r="BWP14" s="611"/>
      <c r="BWQ14" s="611"/>
      <c r="BWR14" s="611"/>
      <c r="BWS14" s="611"/>
      <c r="BWT14" s="611"/>
      <c r="BWU14" s="611"/>
      <c r="BWV14" s="611"/>
      <c r="BWW14" s="611"/>
      <c r="BWX14" s="611"/>
      <c r="BWY14" s="611"/>
      <c r="BWZ14" s="611"/>
      <c r="BXA14" s="611"/>
      <c r="BXB14" s="611"/>
      <c r="BXC14" s="611"/>
      <c r="BXD14" s="611"/>
      <c r="BXE14" s="611"/>
      <c r="BXF14" s="611"/>
      <c r="BXG14" s="611"/>
      <c r="BXH14" s="611"/>
      <c r="BXI14" s="611"/>
      <c r="BXJ14" s="611"/>
      <c r="BXK14" s="611"/>
      <c r="BXL14" s="611"/>
      <c r="BXM14" s="611"/>
      <c r="BXN14" s="611"/>
      <c r="BXO14" s="611"/>
      <c r="BXP14" s="611"/>
      <c r="BXQ14" s="611"/>
      <c r="BXR14" s="611"/>
      <c r="BXS14" s="611"/>
      <c r="BXT14" s="611"/>
      <c r="BXU14" s="611"/>
      <c r="BXV14" s="611"/>
      <c r="BXW14" s="611"/>
      <c r="BXX14" s="611"/>
      <c r="BXY14" s="611"/>
      <c r="BXZ14" s="611"/>
      <c r="BYA14" s="611"/>
      <c r="BYB14" s="611"/>
      <c r="BYC14" s="611"/>
      <c r="BYD14" s="611"/>
      <c r="BYE14" s="611"/>
      <c r="BYF14" s="611"/>
      <c r="BYG14" s="611"/>
      <c r="BYH14" s="611"/>
      <c r="BYI14" s="611"/>
      <c r="BYJ14" s="611"/>
      <c r="BYK14" s="611"/>
      <c r="BYL14" s="611"/>
      <c r="BYM14" s="611"/>
      <c r="BYN14" s="611"/>
      <c r="BYO14" s="611"/>
      <c r="BYP14" s="611"/>
      <c r="BYQ14" s="611"/>
      <c r="BYR14" s="611"/>
      <c r="BYS14" s="611"/>
      <c r="BYT14" s="611"/>
      <c r="BYU14" s="611"/>
      <c r="BYV14" s="611"/>
      <c r="BYW14" s="611"/>
      <c r="BYX14" s="611"/>
      <c r="BYY14" s="611"/>
      <c r="BYZ14" s="611"/>
      <c r="BZA14" s="611"/>
      <c r="BZB14" s="611"/>
      <c r="BZC14" s="611"/>
      <c r="BZD14" s="611"/>
      <c r="BZE14" s="611"/>
      <c r="BZF14" s="611"/>
      <c r="BZG14" s="611"/>
      <c r="BZH14" s="611"/>
      <c r="BZI14" s="611"/>
      <c r="BZJ14" s="611"/>
      <c r="BZK14" s="611"/>
      <c r="BZL14" s="611"/>
      <c r="BZM14" s="611"/>
      <c r="BZN14" s="611"/>
      <c r="BZO14" s="611"/>
      <c r="BZP14" s="611"/>
      <c r="BZQ14" s="611"/>
      <c r="BZR14" s="611"/>
      <c r="BZS14" s="611"/>
      <c r="BZT14" s="611"/>
      <c r="BZU14" s="611"/>
      <c r="BZV14" s="611"/>
      <c r="BZW14" s="611"/>
      <c r="BZX14" s="611"/>
      <c r="BZY14" s="611"/>
      <c r="BZZ14" s="611"/>
      <c r="CAA14" s="611"/>
      <c r="CAB14" s="611"/>
      <c r="CAC14" s="611"/>
      <c r="CAD14" s="611"/>
      <c r="CAE14" s="611"/>
      <c r="CAF14" s="611"/>
      <c r="CAG14" s="611"/>
      <c r="CAH14" s="611"/>
      <c r="CAI14" s="611"/>
      <c r="CAJ14" s="611"/>
      <c r="CAK14" s="611"/>
      <c r="CAL14" s="611"/>
      <c r="CAM14" s="611"/>
      <c r="CAN14" s="611"/>
      <c r="CAO14" s="611"/>
      <c r="CAP14" s="611"/>
      <c r="CAQ14" s="611"/>
      <c r="CAR14" s="611"/>
      <c r="CAS14" s="611"/>
      <c r="CAT14" s="611"/>
      <c r="CAU14" s="611"/>
      <c r="CAV14" s="611"/>
      <c r="CAW14" s="611"/>
      <c r="CAX14" s="611"/>
      <c r="CAY14" s="611"/>
      <c r="CAZ14" s="611"/>
      <c r="CBA14" s="611"/>
      <c r="CBB14" s="611"/>
      <c r="CBC14" s="611"/>
      <c r="CBD14" s="611"/>
      <c r="CBE14" s="611"/>
      <c r="CBF14" s="611"/>
      <c r="CBG14" s="611"/>
      <c r="CBH14" s="611"/>
      <c r="CBI14" s="611"/>
      <c r="CBJ14" s="611"/>
      <c r="CBK14" s="611"/>
      <c r="CBL14" s="611"/>
      <c r="CBM14" s="611"/>
      <c r="CBN14" s="611"/>
      <c r="CBO14" s="611"/>
      <c r="CBP14" s="611"/>
      <c r="CBQ14" s="611"/>
      <c r="CBR14" s="611"/>
      <c r="CBS14" s="611"/>
      <c r="CBT14" s="611"/>
      <c r="CBU14" s="611"/>
      <c r="CBV14" s="611"/>
      <c r="CBW14" s="611"/>
      <c r="CBX14" s="611"/>
      <c r="CBY14" s="611"/>
      <c r="CBZ14" s="611"/>
      <c r="CCA14" s="611"/>
      <c r="CCB14" s="611"/>
      <c r="CCC14" s="611"/>
      <c r="CCD14" s="611"/>
      <c r="CCE14" s="611"/>
      <c r="CCF14" s="611"/>
      <c r="CCG14" s="611"/>
      <c r="CCH14" s="611"/>
      <c r="CCI14" s="611"/>
      <c r="CCJ14" s="611"/>
      <c r="CCK14" s="611"/>
      <c r="CCL14" s="611"/>
      <c r="CCM14" s="611"/>
      <c r="CCN14" s="611"/>
      <c r="CCO14" s="611"/>
      <c r="CCP14" s="611"/>
      <c r="CCQ14" s="611"/>
      <c r="CCR14" s="611"/>
      <c r="CCS14" s="611"/>
      <c r="CCT14" s="611"/>
      <c r="CCU14" s="611"/>
      <c r="CCV14" s="611"/>
      <c r="CCW14" s="611"/>
      <c r="CCX14" s="611"/>
      <c r="CCY14" s="611"/>
      <c r="CCZ14" s="611"/>
      <c r="CDA14" s="611"/>
      <c r="CDB14" s="611"/>
      <c r="CDC14" s="611"/>
      <c r="CDD14" s="611"/>
      <c r="CDE14" s="611"/>
      <c r="CDF14" s="611"/>
      <c r="CDG14" s="611"/>
      <c r="CDH14" s="611"/>
      <c r="CDI14" s="611"/>
      <c r="CDJ14" s="611"/>
      <c r="CDK14" s="611"/>
      <c r="CDL14" s="611"/>
      <c r="CDM14" s="611"/>
      <c r="CDN14" s="611"/>
      <c r="CDO14" s="611"/>
      <c r="CDP14" s="611"/>
      <c r="CDQ14" s="611"/>
      <c r="CDR14" s="611"/>
      <c r="CDS14" s="611"/>
      <c r="CDT14" s="611"/>
      <c r="CDU14" s="611"/>
      <c r="CDV14" s="611"/>
      <c r="CDW14" s="611"/>
      <c r="CDX14" s="611"/>
      <c r="CDY14" s="611"/>
      <c r="CDZ14" s="611"/>
      <c r="CEA14" s="611"/>
      <c r="CEB14" s="611"/>
      <c r="CEC14" s="611"/>
      <c r="CED14" s="611"/>
      <c r="CEE14" s="611"/>
      <c r="CEF14" s="611"/>
      <c r="CEG14" s="611"/>
      <c r="CEH14" s="611"/>
      <c r="CEI14" s="611"/>
      <c r="CEJ14" s="611"/>
      <c r="CEK14" s="611"/>
      <c r="CEL14" s="611"/>
      <c r="CEM14" s="611"/>
    </row>
    <row r="15" spans="1:2171" s="214" customFormat="1" ht="25.5" x14ac:dyDescent="0.35">
      <c r="A15" s="211"/>
      <c r="B15" s="215"/>
      <c r="C15" s="212"/>
      <c r="D15" s="212"/>
      <c r="E15" s="697"/>
      <c r="F15" s="697"/>
      <c r="G15" s="697"/>
      <c r="H15" s="697"/>
      <c r="I15" s="358"/>
      <c r="J15" s="212"/>
      <c r="K15" s="212"/>
      <c r="L15" s="212"/>
      <c r="M15" s="679"/>
      <c r="N15" s="679"/>
      <c r="O15" s="679"/>
      <c r="P15" s="679"/>
      <c r="Q15" s="679"/>
      <c r="R15" s="679"/>
      <c r="S15" s="679"/>
      <c r="T15" s="358"/>
      <c r="U15" s="358"/>
      <c r="V15" s="358"/>
      <c r="W15" s="358"/>
      <c r="X15" s="358"/>
      <c r="Y15" s="358"/>
      <c r="Z15" s="358"/>
      <c r="AA15" s="358"/>
      <c r="AB15" s="358"/>
      <c r="AC15" s="679"/>
      <c r="AD15" s="679"/>
      <c r="AE15" s="611"/>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c r="BI15" s="611"/>
      <c r="BJ15" s="611"/>
      <c r="BK15" s="611"/>
      <c r="BL15" s="611"/>
      <c r="BM15" s="611"/>
      <c r="BN15" s="611"/>
      <c r="BO15" s="611"/>
      <c r="BP15" s="611"/>
      <c r="BQ15" s="611"/>
      <c r="BR15" s="611"/>
      <c r="BS15" s="611"/>
      <c r="BT15" s="611"/>
      <c r="BU15" s="611"/>
      <c r="BV15" s="611"/>
      <c r="BW15" s="611"/>
      <c r="BX15" s="611"/>
      <c r="BY15" s="611"/>
      <c r="BZ15" s="611"/>
      <c r="CA15" s="611"/>
      <c r="CB15" s="611"/>
      <c r="CC15" s="611"/>
      <c r="CD15" s="611"/>
      <c r="CE15" s="611"/>
      <c r="CF15" s="611"/>
      <c r="CG15" s="611"/>
      <c r="CH15" s="611"/>
      <c r="CI15" s="611"/>
      <c r="CJ15" s="611"/>
      <c r="CK15" s="611"/>
      <c r="CL15" s="611"/>
      <c r="CM15" s="611"/>
      <c r="CN15" s="611"/>
      <c r="CO15" s="611"/>
      <c r="CP15" s="611"/>
      <c r="CQ15" s="611"/>
      <c r="CR15" s="611"/>
      <c r="CS15" s="611"/>
      <c r="CT15" s="611"/>
      <c r="CU15" s="611"/>
      <c r="CV15" s="611"/>
      <c r="CW15" s="611"/>
      <c r="CX15" s="611"/>
      <c r="CY15" s="611"/>
      <c r="CZ15" s="611"/>
      <c r="DA15" s="611"/>
      <c r="DB15" s="611"/>
      <c r="DC15" s="611"/>
      <c r="DD15" s="611"/>
      <c r="DE15" s="611"/>
      <c r="DF15" s="611"/>
      <c r="DG15" s="611"/>
      <c r="DH15" s="611"/>
      <c r="DI15" s="611"/>
      <c r="DJ15" s="611"/>
      <c r="DK15" s="611"/>
      <c r="DL15" s="611"/>
      <c r="DM15" s="611"/>
      <c r="DN15" s="611"/>
      <c r="DO15" s="611"/>
      <c r="DP15" s="611"/>
      <c r="DQ15" s="611"/>
      <c r="DR15" s="611"/>
      <c r="DS15" s="611"/>
      <c r="DT15" s="611"/>
      <c r="DU15" s="611"/>
      <c r="DV15" s="611"/>
      <c r="DW15" s="611"/>
      <c r="DX15" s="611"/>
      <c r="DY15" s="611"/>
      <c r="DZ15" s="611"/>
      <c r="EA15" s="611"/>
      <c r="EB15" s="611"/>
      <c r="EC15" s="611"/>
      <c r="ED15" s="611"/>
      <c r="EE15" s="611"/>
      <c r="EF15" s="611"/>
      <c r="EG15" s="611"/>
      <c r="EH15" s="611"/>
      <c r="EI15" s="611"/>
      <c r="EJ15" s="611"/>
      <c r="EK15" s="611"/>
      <c r="EL15" s="611"/>
      <c r="EM15" s="611"/>
      <c r="EN15" s="611"/>
      <c r="EO15" s="611"/>
      <c r="EP15" s="611"/>
      <c r="EQ15" s="611"/>
      <c r="ER15" s="611"/>
      <c r="ES15" s="611"/>
      <c r="ET15" s="611"/>
      <c r="EU15" s="611"/>
      <c r="EV15" s="611"/>
      <c r="EW15" s="611"/>
      <c r="EX15" s="611"/>
      <c r="EY15" s="611"/>
      <c r="EZ15" s="611"/>
      <c r="FA15" s="611"/>
      <c r="FB15" s="611"/>
      <c r="FC15" s="611"/>
      <c r="FD15" s="611"/>
      <c r="FE15" s="611"/>
      <c r="FF15" s="611"/>
      <c r="FG15" s="611"/>
      <c r="FH15" s="611"/>
      <c r="FI15" s="611"/>
      <c r="FJ15" s="611"/>
      <c r="FK15" s="611"/>
      <c r="FL15" s="611"/>
      <c r="FM15" s="611"/>
      <c r="FN15" s="611"/>
      <c r="FO15" s="611"/>
      <c r="FP15" s="611"/>
      <c r="FQ15" s="611"/>
      <c r="FR15" s="611"/>
      <c r="FS15" s="611"/>
      <c r="FT15" s="611"/>
      <c r="FU15" s="611"/>
      <c r="FV15" s="611"/>
      <c r="FW15" s="611"/>
      <c r="FX15" s="611"/>
      <c r="FY15" s="611"/>
      <c r="FZ15" s="611"/>
      <c r="GA15" s="611"/>
      <c r="GB15" s="611"/>
      <c r="GC15" s="611"/>
      <c r="GD15" s="611"/>
      <c r="GE15" s="611"/>
      <c r="GF15" s="611"/>
      <c r="GG15" s="611"/>
      <c r="GH15" s="611"/>
      <c r="GI15" s="611"/>
      <c r="GJ15" s="611"/>
      <c r="GK15" s="611"/>
      <c r="GL15" s="611"/>
      <c r="GM15" s="611"/>
      <c r="GN15" s="611"/>
      <c r="GO15" s="611"/>
      <c r="GP15" s="611"/>
      <c r="GQ15" s="611"/>
      <c r="GR15" s="611"/>
      <c r="GS15" s="611"/>
      <c r="GT15" s="611"/>
      <c r="GU15" s="611"/>
      <c r="GV15" s="611"/>
      <c r="GW15" s="611"/>
      <c r="GX15" s="611"/>
      <c r="GY15" s="611"/>
      <c r="GZ15" s="611"/>
      <c r="HA15" s="611"/>
      <c r="HB15" s="611"/>
      <c r="HC15" s="611"/>
      <c r="HD15" s="611"/>
      <c r="HE15" s="611"/>
      <c r="HF15" s="611"/>
      <c r="HG15" s="611"/>
      <c r="HH15" s="611"/>
      <c r="HI15" s="611"/>
      <c r="HJ15" s="611"/>
      <c r="HK15" s="611"/>
      <c r="HL15" s="611"/>
      <c r="HM15" s="611"/>
      <c r="HN15" s="611"/>
      <c r="HO15" s="611"/>
      <c r="HP15" s="611"/>
      <c r="HQ15" s="611"/>
      <c r="HR15" s="611"/>
      <c r="HS15" s="611"/>
      <c r="HT15" s="611"/>
      <c r="HU15" s="611"/>
      <c r="HV15" s="611"/>
      <c r="HW15" s="611"/>
      <c r="HX15" s="611"/>
      <c r="HY15" s="611"/>
      <c r="HZ15" s="611"/>
      <c r="IA15" s="611"/>
      <c r="IB15" s="611"/>
      <c r="IC15" s="611"/>
      <c r="ID15" s="611"/>
      <c r="IE15" s="611"/>
      <c r="IF15" s="611"/>
      <c r="IG15" s="611"/>
      <c r="IH15" s="611"/>
      <c r="II15" s="611"/>
      <c r="IJ15" s="611"/>
      <c r="IK15" s="611"/>
      <c r="IL15" s="611"/>
      <c r="IM15" s="611"/>
      <c r="IN15" s="611"/>
      <c r="IO15" s="611"/>
      <c r="IP15" s="611"/>
      <c r="IQ15" s="611"/>
      <c r="IR15" s="611"/>
      <c r="IS15" s="611"/>
      <c r="IT15" s="611"/>
      <c r="IU15" s="611"/>
      <c r="IV15" s="611"/>
      <c r="IW15" s="611"/>
      <c r="IX15" s="611"/>
      <c r="IY15" s="611"/>
      <c r="IZ15" s="611"/>
      <c r="JA15" s="611"/>
      <c r="JB15" s="611"/>
      <c r="JC15" s="611"/>
      <c r="JD15" s="611"/>
      <c r="JE15" s="611"/>
      <c r="JF15" s="611"/>
      <c r="JG15" s="611"/>
      <c r="JH15" s="611"/>
      <c r="JI15" s="611"/>
      <c r="JJ15" s="611"/>
      <c r="JK15" s="611"/>
      <c r="JL15" s="611"/>
      <c r="JM15" s="611"/>
      <c r="JN15" s="611"/>
      <c r="JO15" s="611"/>
      <c r="JP15" s="611"/>
      <c r="JQ15" s="611"/>
      <c r="JR15" s="611"/>
      <c r="JS15" s="611"/>
      <c r="JT15" s="611"/>
      <c r="JU15" s="611"/>
      <c r="JV15" s="611"/>
      <c r="JW15" s="611"/>
      <c r="JX15" s="611"/>
      <c r="JY15" s="611"/>
      <c r="JZ15" s="611"/>
      <c r="KA15" s="611"/>
      <c r="KB15" s="611"/>
      <c r="KC15" s="611"/>
      <c r="KD15" s="611"/>
      <c r="KE15" s="611"/>
      <c r="KF15" s="611"/>
      <c r="KG15" s="611"/>
      <c r="KH15" s="611"/>
      <c r="KI15" s="611"/>
      <c r="KJ15" s="611"/>
      <c r="KK15" s="611"/>
      <c r="KL15" s="611"/>
      <c r="KM15" s="611"/>
      <c r="KN15" s="611"/>
      <c r="KO15" s="611"/>
      <c r="KP15" s="611"/>
      <c r="KQ15" s="611"/>
      <c r="KR15" s="611"/>
      <c r="KS15" s="611"/>
      <c r="KT15" s="611"/>
      <c r="KU15" s="611"/>
      <c r="KV15" s="611"/>
      <c r="KW15" s="611"/>
      <c r="KX15" s="611"/>
      <c r="KY15" s="611"/>
      <c r="KZ15" s="611"/>
      <c r="LA15" s="611"/>
      <c r="LB15" s="611"/>
      <c r="LC15" s="611"/>
      <c r="LD15" s="611"/>
      <c r="LE15" s="611"/>
      <c r="LF15" s="611"/>
      <c r="LG15" s="611"/>
      <c r="LH15" s="611"/>
      <c r="LI15" s="611"/>
      <c r="LJ15" s="611"/>
      <c r="LK15" s="611"/>
      <c r="LL15" s="611"/>
      <c r="LM15" s="611"/>
      <c r="LN15" s="611"/>
      <c r="LO15" s="611"/>
      <c r="LP15" s="611"/>
      <c r="LQ15" s="611"/>
      <c r="LR15" s="611"/>
      <c r="LS15" s="611"/>
      <c r="LT15" s="611"/>
      <c r="LU15" s="611"/>
      <c r="LV15" s="611"/>
      <c r="LW15" s="611"/>
      <c r="LX15" s="611"/>
      <c r="LY15" s="611"/>
      <c r="LZ15" s="611"/>
      <c r="MA15" s="611"/>
      <c r="MB15" s="611"/>
      <c r="MC15" s="611"/>
      <c r="MD15" s="611"/>
      <c r="ME15" s="611"/>
      <c r="MF15" s="611"/>
      <c r="MG15" s="611"/>
      <c r="MH15" s="611"/>
      <c r="MI15" s="611"/>
      <c r="MJ15" s="611"/>
      <c r="MK15" s="611"/>
      <c r="ML15" s="611"/>
      <c r="MM15" s="611"/>
      <c r="MN15" s="611"/>
      <c r="MO15" s="611"/>
      <c r="MP15" s="611"/>
      <c r="MQ15" s="611"/>
      <c r="MR15" s="611"/>
      <c r="MS15" s="611"/>
      <c r="MT15" s="611"/>
      <c r="MU15" s="611"/>
      <c r="MV15" s="611"/>
      <c r="MW15" s="611"/>
      <c r="MX15" s="611"/>
      <c r="MY15" s="611"/>
      <c r="MZ15" s="611"/>
      <c r="NA15" s="611"/>
      <c r="NB15" s="611"/>
      <c r="NC15" s="611"/>
      <c r="ND15" s="611"/>
      <c r="NE15" s="611"/>
      <c r="NF15" s="611"/>
      <c r="NG15" s="611"/>
      <c r="NH15" s="611"/>
      <c r="NI15" s="611"/>
      <c r="NJ15" s="611"/>
      <c r="NK15" s="611"/>
      <c r="NL15" s="611"/>
      <c r="NM15" s="611"/>
      <c r="NN15" s="611"/>
      <c r="NO15" s="611"/>
      <c r="NP15" s="611"/>
      <c r="NQ15" s="611"/>
      <c r="NR15" s="611"/>
      <c r="NS15" s="611"/>
      <c r="NT15" s="611"/>
      <c r="NU15" s="611"/>
      <c r="NV15" s="611"/>
      <c r="NW15" s="611"/>
      <c r="NX15" s="611"/>
      <c r="NY15" s="611"/>
      <c r="NZ15" s="611"/>
      <c r="OA15" s="611"/>
      <c r="OB15" s="611"/>
      <c r="OC15" s="611"/>
      <c r="OD15" s="611"/>
      <c r="OE15" s="611"/>
      <c r="OF15" s="611"/>
      <c r="OG15" s="611"/>
      <c r="OH15" s="611"/>
      <c r="OI15" s="611"/>
      <c r="OJ15" s="611"/>
      <c r="OK15" s="611"/>
      <c r="OL15" s="611"/>
      <c r="OM15" s="611"/>
      <c r="ON15" s="611"/>
      <c r="OO15" s="611"/>
      <c r="OP15" s="611"/>
      <c r="OQ15" s="611"/>
      <c r="OR15" s="611"/>
      <c r="OS15" s="611"/>
      <c r="OT15" s="611"/>
      <c r="OU15" s="611"/>
      <c r="OV15" s="611"/>
      <c r="OW15" s="611"/>
      <c r="OX15" s="611"/>
      <c r="OY15" s="611"/>
      <c r="OZ15" s="611"/>
      <c r="PA15" s="611"/>
      <c r="PB15" s="611"/>
      <c r="PC15" s="611"/>
      <c r="PD15" s="611"/>
      <c r="PE15" s="611"/>
      <c r="PF15" s="611"/>
      <c r="PG15" s="611"/>
      <c r="PH15" s="611"/>
      <c r="PI15" s="611"/>
      <c r="PJ15" s="611"/>
      <c r="PK15" s="611"/>
      <c r="PL15" s="611"/>
      <c r="PM15" s="611"/>
      <c r="PN15" s="611"/>
      <c r="PO15" s="611"/>
      <c r="PP15" s="611"/>
      <c r="PQ15" s="611"/>
      <c r="PR15" s="611"/>
      <c r="PS15" s="611"/>
      <c r="PT15" s="611"/>
      <c r="PU15" s="611"/>
      <c r="PV15" s="611"/>
      <c r="PW15" s="611"/>
      <c r="PX15" s="611"/>
      <c r="PY15" s="611"/>
      <c r="PZ15" s="611"/>
      <c r="QA15" s="611"/>
      <c r="QB15" s="611"/>
      <c r="QC15" s="611"/>
      <c r="QD15" s="611"/>
      <c r="QE15" s="611"/>
      <c r="QF15" s="611"/>
      <c r="QG15" s="611"/>
      <c r="QH15" s="611"/>
      <c r="QI15" s="611"/>
      <c r="QJ15" s="611"/>
      <c r="QK15" s="611"/>
      <c r="QL15" s="611"/>
      <c r="QM15" s="611"/>
      <c r="QN15" s="611"/>
      <c r="QO15" s="611"/>
      <c r="QP15" s="611"/>
      <c r="QQ15" s="611"/>
      <c r="QR15" s="611"/>
      <c r="QS15" s="611"/>
      <c r="QT15" s="611"/>
      <c r="QU15" s="611"/>
      <c r="QV15" s="611"/>
      <c r="QW15" s="611"/>
      <c r="QX15" s="611"/>
      <c r="QY15" s="611"/>
      <c r="QZ15" s="611"/>
      <c r="RA15" s="611"/>
      <c r="RB15" s="611"/>
      <c r="RC15" s="611"/>
      <c r="RD15" s="611"/>
      <c r="RE15" s="611"/>
      <c r="RF15" s="611"/>
      <c r="RG15" s="611"/>
      <c r="RH15" s="611"/>
      <c r="RI15" s="611"/>
      <c r="RJ15" s="611"/>
      <c r="RK15" s="611"/>
      <c r="RL15" s="611"/>
      <c r="RM15" s="611"/>
      <c r="RN15" s="611"/>
      <c r="RO15" s="611"/>
      <c r="RP15" s="611"/>
      <c r="RQ15" s="611"/>
      <c r="RR15" s="611"/>
      <c r="RS15" s="611"/>
      <c r="RT15" s="611"/>
      <c r="RU15" s="611"/>
      <c r="RV15" s="611"/>
      <c r="RW15" s="611"/>
      <c r="RX15" s="611"/>
      <c r="RY15" s="611"/>
      <c r="RZ15" s="611"/>
      <c r="SA15" s="611"/>
      <c r="SB15" s="611"/>
      <c r="SC15" s="611"/>
      <c r="SD15" s="611"/>
      <c r="SE15" s="611"/>
      <c r="SF15" s="611"/>
      <c r="SG15" s="611"/>
      <c r="SH15" s="611"/>
      <c r="SI15" s="611"/>
      <c r="SJ15" s="611"/>
      <c r="SK15" s="611"/>
      <c r="SL15" s="611"/>
      <c r="SM15" s="611"/>
      <c r="SN15" s="611"/>
      <c r="SO15" s="611"/>
      <c r="SP15" s="611"/>
      <c r="SQ15" s="611"/>
      <c r="SR15" s="611"/>
      <c r="SS15" s="611"/>
      <c r="ST15" s="611"/>
      <c r="SU15" s="611"/>
      <c r="SV15" s="611"/>
      <c r="SW15" s="611"/>
      <c r="SX15" s="611"/>
      <c r="SY15" s="611"/>
      <c r="SZ15" s="611"/>
      <c r="TA15" s="611"/>
      <c r="TB15" s="611"/>
      <c r="TC15" s="611"/>
      <c r="TD15" s="611"/>
      <c r="TE15" s="611"/>
      <c r="TF15" s="611"/>
      <c r="TG15" s="611"/>
      <c r="TH15" s="611"/>
      <c r="TI15" s="611"/>
      <c r="TJ15" s="611"/>
      <c r="TK15" s="611"/>
      <c r="TL15" s="611"/>
      <c r="TM15" s="611"/>
      <c r="TN15" s="611"/>
      <c r="TO15" s="611"/>
      <c r="TP15" s="611"/>
      <c r="TQ15" s="611"/>
      <c r="TR15" s="611"/>
      <c r="TS15" s="611"/>
      <c r="TT15" s="611"/>
      <c r="TU15" s="611"/>
      <c r="TV15" s="611"/>
      <c r="TW15" s="611"/>
      <c r="TX15" s="611"/>
      <c r="TY15" s="611"/>
      <c r="TZ15" s="611"/>
      <c r="UA15" s="611"/>
      <c r="UB15" s="611"/>
      <c r="UC15" s="611"/>
      <c r="UD15" s="611"/>
      <c r="UE15" s="611"/>
      <c r="UF15" s="611"/>
      <c r="UG15" s="611"/>
      <c r="UH15" s="611"/>
      <c r="UI15" s="611"/>
      <c r="UJ15" s="611"/>
      <c r="UK15" s="611"/>
      <c r="UL15" s="611"/>
      <c r="UM15" s="611"/>
      <c r="UN15" s="611"/>
      <c r="UO15" s="611"/>
      <c r="UP15" s="611"/>
      <c r="UQ15" s="611"/>
      <c r="UR15" s="611"/>
      <c r="US15" s="611"/>
      <c r="UT15" s="611"/>
      <c r="UU15" s="611"/>
      <c r="UV15" s="611"/>
      <c r="UW15" s="611"/>
      <c r="UX15" s="611"/>
      <c r="UY15" s="611"/>
      <c r="UZ15" s="611"/>
      <c r="VA15" s="611"/>
      <c r="VB15" s="611"/>
      <c r="VC15" s="611"/>
      <c r="VD15" s="611"/>
      <c r="VE15" s="611"/>
      <c r="VF15" s="611"/>
      <c r="VG15" s="611"/>
      <c r="VH15" s="611"/>
      <c r="VI15" s="611"/>
      <c r="VJ15" s="611"/>
      <c r="VK15" s="611"/>
      <c r="VL15" s="611"/>
      <c r="VM15" s="611"/>
      <c r="VN15" s="611"/>
      <c r="VO15" s="611"/>
      <c r="VP15" s="611"/>
      <c r="VQ15" s="611"/>
      <c r="VR15" s="611"/>
      <c r="VS15" s="611"/>
      <c r="VT15" s="611"/>
      <c r="VU15" s="611"/>
      <c r="VV15" s="611"/>
      <c r="VW15" s="611"/>
      <c r="VX15" s="611"/>
      <c r="VY15" s="611"/>
      <c r="VZ15" s="611"/>
      <c r="WA15" s="611"/>
      <c r="WB15" s="611"/>
      <c r="WC15" s="611"/>
      <c r="WD15" s="611"/>
      <c r="WE15" s="611"/>
      <c r="WF15" s="611"/>
      <c r="WG15" s="611"/>
      <c r="WH15" s="611"/>
      <c r="WI15" s="611"/>
      <c r="WJ15" s="611"/>
      <c r="WK15" s="611"/>
      <c r="WL15" s="611"/>
      <c r="WM15" s="611"/>
      <c r="WN15" s="611"/>
      <c r="WO15" s="611"/>
      <c r="WP15" s="611"/>
      <c r="WQ15" s="611"/>
      <c r="WR15" s="611"/>
      <c r="WS15" s="611"/>
      <c r="WT15" s="611"/>
      <c r="WU15" s="611"/>
      <c r="WV15" s="611"/>
      <c r="WW15" s="611"/>
      <c r="WX15" s="611"/>
      <c r="WY15" s="611"/>
      <c r="WZ15" s="611"/>
      <c r="XA15" s="611"/>
      <c r="XB15" s="611"/>
      <c r="XC15" s="611"/>
      <c r="XD15" s="611"/>
      <c r="XE15" s="611"/>
      <c r="XF15" s="611"/>
      <c r="XG15" s="611"/>
      <c r="XH15" s="611"/>
      <c r="XI15" s="611"/>
      <c r="XJ15" s="611"/>
      <c r="XK15" s="611"/>
      <c r="XL15" s="611"/>
      <c r="XM15" s="611"/>
      <c r="XN15" s="611"/>
      <c r="XO15" s="611"/>
      <c r="XP15" s="611"/>
      <c r="XQ15" s="611"/>
      <c r="XR15" s="611"/>
      <c r="XS15" s="611"/>
      <c r="XT15" s="611"/>
      <c r="XU15" s="611"/>
      <c r="XV15" s="611"/>
      <c r="XW15" s="611"/>
      <c r="XX15" s="611"/>
      <c r="XY15" s="611"/>
      <c r="XZ15" s="611"/>
      <c r="YA15" s="611"/>
      <c r="YB15" s="611"/>
      <c r="YC15" s="611"/>
      <c r="YD15" s="611"/>
      <c r="YE15" s="611"/>
      <c r="YF15" s="611"/>
      <c r="YG15" s="611"/>
      <c r="YH15" s="611"/>
      <c r="YI15" s="611"/>
      <c r="YJ15" s="611"/>
      <c r="YK15" s="611"/>
      <c r="YL15" s="611"/>
      <c r="YM15" s="611"/>
      <c r="YN15" s="611"/>
      <c r="YO15" s="611"/>
      <c r="YP15" s="611"/>
      <c r="YQ15" s="611"/>
      <c r="YR15" s="611"/>
      <c r="YS15" s="611"/>
      <c r="YT15" s="611"/>
      <c r="YU15" s="611"/>
      <c r="YV15" s="611"/>
      <c r="YW15" s="611"/>
      <c r="YX15" s="611"/>
      <c r="YY15" s="611"/>
      <c r="YZ15" s="611"/>
      <c r="ZA15" s="611"/>
      <c r="ZB15" s="611"/>
      <c r="ZC15" s="611"/>
      <c r="ZD15" s="611"/>
      <c r="ZE15" s="611"/>
      <c r="ZF15" s="611"/>
      <c r="ZG15" s="611"/>
      <c r="ZH15" s="611"/>
      <c r="ZI15" s="611"/>
      <c r="ZJ15" s="611"/>
      <c r="ZK15" s="611"/>
      <c r="ZL15" s="611"/>
      <c r="ZM15" s="611"/>
      <c r="ZN15" s="611"/>
      <c r="ZO15" s="611"/>
      <c r="ZP15" s="611"/>
      <c r="ZQ15" s="611"/>
      <c r="ZR15" s="611"/>
      <c r="ZS15" s="611"/>
      <c r="ZT15" s="611"/>
      <c r="ZU15" s="611"/>
      <c r="ZV15" s="611"/>
      <c r="ZW15" s="611"/>
      <c r="ZX15" s="611"/>
      <c r="ZY15" s="611"/>
      <c r="ZZ15" s="611"/>
      <c r="AAA15" s="611"/>
      <c r="AAB15" s="611"/>
      <c r="AAC15" s="611"/>
      <c r="AAD15" s="611"/>
      <c r="AAE15" s="611"/>
      <c r="AAF15" s="611"/>
      <c r="AAG15" s="611"/>
      <c r="AAH15" s="611"/>
      <c r="AAI15" s="611"/>
      <c r="AAJ15" s="611"/>
      <c r="AAK15" s="611"/>
      <c r="AAL15" s="611"/>
      <c r="AAM15" s="611"/>
      <c r="AAN15" s="611"/>
      <c r="AAO15" s="611"/>
      <c r="AAP15" s="611"/>
      <c r="AAQ15" s="611"/>
      <c r="AAR15" s="611"/>
      <c r="AAS15" s="611"/>
      <c r="AAT15" s="611"/>
      <c r="AAU15" s="611"/>
      <c r="AAV15" s="611"/>
      <c r="AAW15" s="611"/>
      <c r="AAX15" s="611"/>
      <c r="AAY15" s="611"/>
      <c r="AAZ15" s="611"/>
      <c r="ABA15" s="611"/>
      <c r="ABB15" s="611"/>
      <c r="ABC15" s="611"/>
      <c r="ABD15" s="611"/>
      <c r="ABE15" s="611"/>
      <c r="ABF15" s="611"/>
      <c r="ABG15" s="611"/>
      <c r="ABH15" s="611"/>
      <c r="ABI15" s="611"/>
      <c r="ABJ15" s="611"/>
      <c r="ABK15" s="611"/>
      <c r="ABL15" s="611"/>
      <c r="ABM15" s="611"/>
      <c r="ABN15" s="611"/>
      <c r="ABO15" s="611"/>
      <c r="ABP15" s="611"/>
      <c r="ABQ15" s="611"/>
      <c r="ABR15" s="611"/>
      <c r="ABS15" s="611"/>
      <c r="ABT15" s="611"/>
      <c r="ABU15" s="611"/>
      <c r="ABV15" s="611"/>
      <c r="ABW15" s="611"/>
      <c r="ABX15" s="611"/>
      <c r="ABY15" s="611"/>
      <c r="ABZ15" s="611"/>
      <c r="ACA15" s="611"/>
      <c r="ACB15" s="611"/>
      <c r="ACC15" s="611"/>
      <c r="ACD15" s="611"/>
      <c r="ACE15" s="611"/>
      <c r="ACF15" s="611"/>
      <c r="ACG15" s="611"/>
      <c r="ACH15" s="611"/>
      <c r="ACI15" s="611"/>
      <c r="ACJ15" s="611"/>
      <c r="ACK15" s="611"/>
      <c r="ACL15" s="611"/>
      <c r="ACM15" s="611"/>
      <c r="ACN15" s="611"/>
      <c r="ACO15" s="611"/>
      <c r="ACP15" s="611"/>
      <c r="ACQ15" s="611"/>
      <c r="ACR15" s="611"/>
      <c r="ACS15" s="611"/>
      <c r="ACT15" s="611"/>
      <c r="ACU15" s="611"/>
      <c r="ACV15" s="611"/>
      <c r="ACW15" s="611"/>
      <c r="ACX15" s="611"/>
      <c r="ACY15" s="611"/>
      <c r="ACZ15" s="611"/>
      <c r="ADA15" s="611"/>
      <c r="ADB15" s="611"/>
      <c r="ADC15" s="611"/>
      <c r="ADD15" s="611"/>
      <c r="ADE15" s="611"/>
      <c r="ADF15" s="611"/>
      <c r="ADG15" s="611"/>
      <c r="ADH15" s="611"/>
      <c r="ADI15" s="611"/>
      <c r="ADJ15" s="611"/>
      <c r="ADK15" s="611"/>
      <c r="ADL15" s="611"/>
      <c r="ADM15" s="611"/>
      <c r="ADN15" s="611"/>
      <c r="ADO15" s="611"/>
      <c r="ADP15" s="611"/>
      <c r="ADQ15" s="611"/>
      <c r="ADR15" s="611"/>
      <c r="ADS15" s="611"/>
      <c r="ADT15" s="611"/>
      <c r="ADU15" s="611"/>
      <c r="ADV15" s="611"/>
      <c r="ADW15" s="611"/>
      <c r="ADX15" s="611"/>
      <c r="ADY15" s="611"/>
      <c r="ADZ15" s="611"/>
      <c r="AEA15" s="611"/>
      <c r="AEB15" s="611"/>
      <c r="AEC15" s="611"/>
      <c r="AED15" s="611"/>
      <c r="AEE15" s="611"/>
      <c r="AEF15" s="611"/>
      <c r="AEG15" s="611"/>
      <c r="AEH15" s="611"/>
      <c r="AEI15" s="611"/>
      <c r="AEJ15" s="611"/>
      <c r="AEK15" s="611"/>
      <c r="AEL15" s="611"/>
      <c r="AEM15" s="611"/>
      <c r="AEN15" s="611"/>
      <c r="AEO15" s="611"/>
      <c r="AEP15" s="611"/>
      <c r="AEQ15" s="611"/>
      <c r="AER15" s="611"/>
      <c r="AES15" s="611"/>
      <c r="AET15" s="611"/>
      <c r="AEU15" s="611"/>
      <c r="AEV15" s="611"/>
      <c r="AEW15" s="611"/>
      <c r="AEX15" s="611"/>
      <c r="AEY15" s="611"/>
      <c r="AEZ15" s="611"/>
      <c r="AFA15" s="611"/>
      <c r="AFB15" s="611"/>
      <c r="AFC15" s="611"/>
      <c r="AFD15" s="611"/>
      <c r="AFE15" s="611"/>
      <c r="AFF15" s="611"/>
      <c r="AFG15" s="611"/>
      <c r="AFH15" s="611"/>
      <c r="AFI15" s="611"/>
      <c r="AFJ15" s="611"/>
      <c r="AFK15" s="611"/>
      <c r="AFL15" s="611"/>
      <c r="AFM15" s="611"/>
      <c r="AFN15" s="611"/>
      <c r="AFO15" s="611"/>
      <c r="AFP15" s="611"/>
      <c r="AFQ15" s="611"/>
      <c r="AFR15" s="611"/>
      <c r="AFS15" s="611"/>
      <c r="AFT15" s="611"/>
      <c r="AFU15" s="611"/>
      <c r="AFV15" s="611"/>
      <c r="AFW15" s="611"/>
      <c r="AFX15" s="611"/>
      <c r="AFY15" s="611"/>
      <c r="AFZ15" s="611"/>
      <c r="AGA15" s="611"/>
      <c r="AGB15" s="611"/>
      <c r="AGC15" s="611"/>
      <c r="AGD15" s="611"/>
      <c r="AGE15" s="611"/>
      <c r="AGF15" s="611"/>
      <c r="AGG15" s="611"/>
      <c r="AGH15" s="611"/>
      <c r="AGI15" s="611"/>
      <c r="AGJ15" s="611"/>
      <c r="AGK15" s="611"/>
      <c r="AGL15" s="611"/>
      <c r="AGM15" s="611"/>
      <c r="AGN15" s="611"/>
      <c r="AGO15" s="611"/>
      <c r="AGP15" s="611"/>
      <c r="AGQ15" s="611"/>
      <c r="AGR15" s="611"/>
      <c r="AGS15" s="611"/>
      <c r="AGT15" s="611"/>
      <c r="AGU15" s="611"/>
      <c r="AGV15" s="611"/>
      <c r="AGW15" s="611"/>
      <c r="AGX15" s="611"/>
      <c r="AGY15" s="611"/>
      <c r="AGZ15" s="611"/>
      <c r="AHA15" s="611"/>
      <c r="AHB15" s="611"/>
      <c r="AHC15" s="611"/>
      <c r="AHD15" s="611"/>
      <c r="AHE15" s="611"/>
      <c r="AHF15" s="611"/>
      <c r="AHG15" s="611"/>
      <c r="AHH15" s="611"/>
      <c r="AHI15" s="611"/>
      <c r="AHJ15" s="611"/>
      <c r="AHK15" s="611"/>
      <c r="AHL15" s="611"/>
      <c r="AHM15" s="611"/>
      <c r="AHN15" s="611"/>
      <c r="AHO15" s="611"/>
      <c r="AHP15" s="611"/>
      <c r="AHQ15" s="611"/>
      <c r="AHR15" s="611"/>
      <c r="AHS15" s="611"/>
      <c r="AHT15" s="611"/>
      <c r="AHU15" s="611"/>
      <c r="AHV15" s="611"/>
      <c r="AHW15" s="611"/>
      <c r="AHX15" s="611"/>
      <c r="AHY15" s="611"/>
      <c r="AHZ15" s="611"/>
      <c r="AIA15" s="611"/>
      <c r="AIB15" s="611"/>
      <c r="AIC15" s="611"/>
      <c r="AID15" s="611"/>
      <c r="AIE15" s="611"/>
      <c r="AIF15" s="611"/>
      <c r="AIG15" s="611"/>
      <c r="AIH15" s="611"/>
      <c r="AII15" s="611"/>
      <c r="AIJ15" s="611"/>
      <c r="AIK15" s="611"/>
      <c r="AIL15" s="611"/>
      <c r="AIM15" s="611"/>
      <c r="AIN15" s="611"/>
      <c r="AIO15" s="611"/>
      <c r="AIP15" s="611"/>
      <c r="AIQ15" s="611"/>
      <c r="AIR15" s="611"/>
      <c r="AIS15" s="611"/>
      <c r="AIT15" s="611"/>
      <c r="AIU15" s="611"/>
      <c r="AIV15" s="611"/>
      <c r="AIW15" s="611"/>
      <c r="AIX15" s="611"/>
      <c r="AIY15" s="611"/>
      <c r="AIZ15" s="611"/>
      <c r="AJA15" s="611"/>
      <c r="AJB15" s="611"/>
      <c r="AJC15" s="611"/>
      <c r="AJD15" s="611"/>
      <c r="AJE15" s="611"/>
      <c r="AJF15" s="611"/>
      <c r="AJG15" s="611"/>
      <c r="AJH15" s="611"/>
      <c r="AJI15" s="611"/>
      <c r="AJJ15" s="611"/>
      <c r="AJK15" s="611"/>
      <c r="AJL15" s="611"/>
      <c r="AJM15" s="611"/>
      <c r="AJN15" s="611"/>
      <c r="AJO15" s="611"/>
      <c r="AJP15" s="611"/>
      <c r="AJQ15" s="611"/>
      <c r="AJR15" s="611"/>
      <c r="AJS15" s="611"/>
      <c r="AJT15" s="611"/>
      <c r="AJU15" s="611"/>
      <c r="AJV15" s="611"/>
      <c r="AJW15" s="611"/>
      <c r="AJX15" s="611"/>
      <c r="AJY15" s="611"/>
      <c r="AJZ15" s="611"/>
      <c r="AKA15" s="611"/>
      <c r="AKB15" s="611"/>
      <c r="AKC15" s="611"/>
      <c r="AKD15" s="611"/>
      <c r="AKE15" s="611"/>
      <c r="AKF15" s="611"/>
      <c r="AKG15" s="611"/>
      <c r="AKH15" s="611"/>
      <c r="AKI15" s="611"/>
      <c r="AKJ15" s="611"/>
      <c r="AKK15" s="611"/>
      <c r="AKL15" s="611"/>
      <c r="AKM15" s="611"/>
      <c r="AKN15" s="611"/>
      <c r="AKO15" s="611"/>
      <c r="AKP15" s="611"/>
      <c r="AKQ15" s="611"/>
      <c r="AKR15" s="611"/>
      <c r="AKS15" s="611"/>
      <c r="AKT15" s="611"/>
      <c r="AKU15" s="611"/>
      <c r="AKV15" s="611"/>
      <c r="AKW15" s="611"/>
      <c r="AKX15" s="611"/>
      <c r="AKY15" s="611"/>
      <c r="AKZ15" s="611"/>
      <c r="ALA15" s="611"/>
      <c r="ALB15" s="611"/>
      <c r="ALC15" s="611"/>
      <c r="ALD15" s="611"/>
      <c r="ALE15" s="611"/>
      <c r="ALF15" s="611"/>
      <c r="ALG15" s="611"/>
      <c r="ALH15" s="611"/>
      <c r="ALI15" s="611"/>
      <c r="ALJ15" s="611"/>
      <c r="ALK15" s="611"/>
      <c r="ALL15" s="611"/>
      <c r="ALM15" s="611"/>
      <c r="ALN15" s="611"/>
      <c r="ALO15" s="611"/>
      <c r="ALP15" s="611"/>
      <c r="ALQ15" s="611"/>
      <c r="ALR15" s="611"/>
      <c r="ALS15" s="611"/>
      <c r="ALT15" s="611"/>
      <c r="ALU15" s="611"/>
      <c r="ALV15" s="611"/>
      <c r="ALW15" s="611"/>
      <c r="ALX15" s="611"/>
      <c r="ALY15" s="611"/>
      <c r="ALZ15" s="611"/>
      <c r="AMA15" s="611"/>
      <c r="AMB15" s="611"/>
      <c r="AMC15" s="611"/>
      <c r="AMD15" s="611"/>
      <c r="AME15" s="611"/>
      <c r="AMF15" s="611"/>
      <c r="AMG15" s="611"/>
      <c r="AMH15" s="611"/>
      <c r="AMI15" s="611"/>
      <c r="AMJ15" s="611"/>
      <c r="AMK15" s="611"/>
      <c r="AML15" s="611"/>
      <c r="AMM15" s="611"/>
      <c r="AMN15" s="611"/>
      <c r="AMO15" s="611"/>
      <c r="AMP15" s="611"/>
      <c r="AMQ15" s="611"/>
      <c r="AMR15" s="611"/>
      <c r="AMS15" s="611"/>
      <c r="AMT15" s="611"/>
      <c r="AMU15" s="611"/>
      <c r="AMV15" s="611"/>
      <c r="AMW15" s="611"/>
      <c r="AMX15" s="611"/>
      <c r="AMY15" s="611"/>
      <c r="AMZ15" s="611"/>
      <c r="ANA15" s="611"/>
      <c r="ANB15" s="611"/>
      <c r="ANC15" s="611"/>
      <c r="AND15" s="611"/>
      <c r="ANE15" s="611"/>
      <c r="ANF15" s="611"/>
      <c r="ANG15" s="611"/>
      <c r="ANH15" s="611"/>
      <c r="ANI15" s="611"/>
      <c r="ANJ15" s="611"/>
      <c r="ANK15" s="611"/>
      <c r="ANL15" s="611"/>
      <c r="ANM15" s="611"/>
      <c r="ANN15" s="611"/>
      <c r="ANO15" s="611"/>
      <c r="ANP15" s="611"/>
      <c r="ANQ15" s="611"/>
      <c r="ANR15" s="611"/>
      <c r="ANS15" s="611"/>
      <c r="ANT15" s="611"/>
      <c r="ANU15" s="611"/>
      <c r="ANV15" s="611"/>
      <c r="ANW15" s="611"/>
      <c r="ANX15" s="611"/>
      <c r="ANY15" s="611"/>
      <c r="ANZ15" s="611"/>
      <c r="AOA15" s="611"/>
      <c r="AOB15" s="611"/>
      <c r="AOC15" s="611"/>
      <c r="AOD15" s="611"/>
      <c r="AOE15" s="611"/>
      <c r="AOF15" s="611"/>
      <c r="AOG15" s="611"/>
      <c r="AOH15" s="611"/>
      <c r="AOI15" s="611"/>
      <c r="AOJ15" s="611"/>
      <c r="AOK15" s="611"/>
      <c r="AOL15" s="611"/>
      <c r="AOM15" s="611"/>
      <c r="AON15" s="611"/>
      <c r="AOO15" s="611"/>
      <c r="AOP15" s="611"/>
      <c r="AOQ15" s="611"/>
      <c r="AOR15" s="611"/>
      <c r="AOS15" s="611"/>
      <c r="AOT15" s="611"/>
      <c r="AOU15" s="611"/>
      <c r="AOV15" s="611"/>
      <c r="AOW15" s="611"/>
      <c r="AOX15" s="611"/>
      <c r="AOY15" s="611"/>
      <c r="AOZ15" s="611"/>
      <c r="APA15" s="611"/>
      <c r="APB15" s="611"/>
      <c r="APC15" s="611"/>
      <c r="APD15" s="611"/>
      <c r="APE15" s="611"/>
      <c r="APF15" s="611"/>
      <c r="APG15" s="611"/>
      <c r="APH15" s="611"/>
      <c r="API15" s="611"/>
      <c r="APJ15" s="611"/>
      <c r="APK15" s="611"/>
      <c r="APL15" s="611"/>
      <c r="APM15" s="611"/>
      <c r="APN15" s="611"/>
      <c r="APO15" s="611"/>
      <c r="APP15" s="611"/>
      <c r="APQ15" s="611"/>
      <c r="APR15" s="611"/>
      <c r="APS15" s="611"/>
      <c r="APT15" s="611"/>
      <c r="APU15" s="611"/>
      <c r="APV15" s="611"/>
      <c r="APW15" s="611"/>
      <c r="APX15" s="611"/>
      <c r="APY15" s="611"/>
      <c r="APZ15" s="611"/>
      <c r="AQA15" s="611"/>
      <c r="AQB15" s="611"/>
      <c r="AQC15" s="611"/>
      <c r="AQD15" s="611"/>
      <c r="AQE15" s="611"/>
      <c r="AQF15" s="611"/>
      <c r="AQG15" s="611"/>
      <c r="AQH15" s="611"/>
      <c r="AQI15" s="611"/>
      <c r="AQJ15" s="611"/>
      <c r="AQK15" s="611"/>
      <c r="AQL15" s="611"/>
      <c r="AQM15" s="611"/>
      <c r="AQN15" s="611"/>
      <c r="AQO15" s="611"/>
      <c r="AQP15" s="611"/>
      <c r="AQQ15" s="611"/>
      <c r="AQR15" s="611"/>
      <c r="AQS15" s="611"/>
      <c r="AQT15" s="611"/>
      <c r="AQU15" s="611"/>
      <c r="AQV15" s="611"/>
      <c r="AQW15" s="611"/>
      <c r="AQX15" s="611"/>
      <c r="AQY15" s="611"/>
      <c r="AQZ15" s="611"/>
      <c r="ARA15" s="611"/>
      <c r="ARB15" s="611"/>
      <c r="ARC15" s="611"/>
      <c r="ARD15" s="611"/>
      <c r="ARE15" s="611"/>
      <c r="ARF15" s="611"/>
      <c r="ARG15" s="611"/>
      <c r="ARH15" s="611"/>
      <c r="ARI15" s="611"/>
      <c r="ARJ15" s="611"/>
      <c r="ARK15" s="611"/>
      <c r="ARL15" s="611"/>
      <c r="ARM15" s="611"/>
      <c r="ARN15" s="611"/>
      <c r="ARO15" s="611"/>
      <c r="ARP15" s="611"/>
      <c r="ARQ15" s="611"/>
      <c r="ARR15" s="611"/>
      <c r="ARS15" s="611"/>
      <c r="ART15" s="611"/>
      <c r="ARU15" s="611"/>
      <c r="ARV15" s="611"/>
      <c r="ARW15" s="611"/>
      <c r="ARX15" s="611"/>
      <c r="ARY15" s="611"/>
      <c r="ARZ15" s="611"/>
      <c r="ASA15" s="611"/>
      <c r="ASB15" s="611"/>
      <c r="ASC15" s="611"/>
      <c r="ASD15" s="611"/>
      <c r="ASE15" s="611"/>
      <c r="ASF15" s="611"/>
      <c r="ASG15" s="611"/>
      <c r="ASH15" s="611"/>
      <c r="ASI15" s="611"/>
      <c r="ASJ15" s="611"/>
      <c r="ASK15" s="611"/>
      <c r="ASL15" s="611"/>
      <c r="ASM15" s="611"/>
      <c r="ASN15" s="611"/>
      <c r="ASO15" s="611"/>
      <c r="ASP15" s="611"/>
      <c r="ASQ15" s="611"/>
      <c r="ASR15" s="611"/>
      <c r="ASS15" s="611"/>
      <c r="AST15" s="611"/>
      <c r="ASU15" s="611"/>
      <c r="ASV15" s="611"/>
      <c r="ASW15" s="611"/>
      <c r="ASX15" s="611"/>
      <c r="ASY15" s="611"/>
      <c r="ASZ15" s="611"/>
      <c r="ATA15" s="611"/>
      <c r="ATB15" s="611"/>
      <c r="ATC15" s="611"/>
      <c r="ATD15" s="611"/>
      <c r="ATE15" s="611"/>
      <c r="ATF15" s="611"/>
      <c r="ATG15" s="611"/>
      <c r="ATH15" s="611"/>
      <c r="ATI15" s="611"/>
      <c r="ATJ15" s="611"/>
      <c r="ATK15" s="611"/>
      <c r="ATL15" s="611"/>
      <c r="ATM15" s="611"/>
      <c r="ATN15" s="611"/>
      <c r="ATO15" s="611"/>
      <c r="ATP15" s="611"/>
      <c r="ATQ15" s="611"/>
      <c r="ATR15" s="611"/>
      <c r="ATS15" s="611"/>
      <c r="ATT15" s="611"/>
      <c r="ATU15" s="611"/>
      <c r="ATV15" s="611"/>
      <c r="ATW15" s="611"/>
      <c r="ATX15" s="611"/>
      <c r="ATY15" s="611"/>
      <c r="ATZ15" s="611"/>
      <c r="AUA15" s="611"/>
      <c r="AUB15" s="611"/>
      <c r="AUC15" s="611"/>
      <c r="AUD15" s="611"/>
      <c r="AUE15" s="611"/>
      <c r="AUF15" s="611"/>
      <c r="AUG15" s="611"/>
      <c r="AUH15" s="611"/>
      <c r="AUI15" s="611"/>
      <c r="AUJ15" s="611"/>
      <c r="AUK15" s="611"/>
      <c r="AUL15" s="611"/>
      <c r="AUM15" s="611"/>
      <c r="AUN15" s="611"/>
      <c r="AUO15" s="611"/>
      <c r="AUP15" s="611"/>
      <c r="AUQ15" s="611"/>
      <c r="AUR15" s="611"/>
      <c r="AUS15" s="611"/>
      <c r="AUT15" s="611"/>
      <c r="AUU15" s="611"/>
      <c r="AUV15" s="611"/>
      <c r="AUW15" s="611"/>
      <c r="AUX15" s="611"/>
      <c r="AUY15" s="611"/>
      <c r="AUZ15" s="611"/>
      <c r="AVA15" s="611"/>
      <c r="AVB15" s="611"/>
      <c r="AVC15" s="611"/>
      <c r="AVD15" s="611"/>
      <c r="AVE15" s="611"/>
      <c r="AVF15" s="611"/>
      <c r="AVG15" s="611"/>
      <c r="AVH15" s="611"/>
      <c r="AVI15" s="611"/>
      <c r="AVJ15" s="611"/>
      <c r="AVK15" s="611"/>
      <c r="AVL15" s="611"/>
      <c r="AVM15" s="611"/>
      <c r="AVN15" s="611"/>
      <c r="AVO15" s="611"/>
      <c r="AVP15" s="611"/>
      <c r="AVQ15" s="611"/>
      <c r="AVR15" s="611"/>
      <c r="AVS15" s="611"/>
      <c r="AVT15" s="611"/>
      <c r="AVU15" s="611"/>
      <c r="AVV15" s="611"/>
      <c r="AVW15" s="611"/>
      <c r="AVX15" s="611"/>
      <c r="AVY15" s="611"/>
      <c r="AVZ15" s="611"/>
      <c r="AWA15" s="611"/>
      <c r="AWB15" s="611"/>
      <c r="AWC15" s="611"/>
      <c r="AWD15" s="611"/>
      <c r="AWE15" s="611"/>
      <c r="AWF15" s="611"/>
      <c r="AWG15" s="611"/>
      <c r="AWH15" s="611"/>
      <c r="AWI15" s="611"/>
      <c r="AWJ15" s="611"/>
      <c r="AWK15" s="611"/>
      <c r="AWL15" s="611"/>
      <c r="AWM15" s="611"/>
      <c r="AWN15" s="611"/>
      <c r="AWO15" s="611"/>
      <c r="AWP15" s="611"/>
      <c r="AWQ15" s="611"/>
      <c r="AWR15" s="611"/>
      <c r="AWS15" s="611"/>
      <c r="AWT15" s="611"/>
      <c r="AWU15" s="611"/>
      <c r="AWV15" s="611"/>
      <c r="AWW15" s="611"/>
      <c r="AWX15" s="611"/>
      <c r="AWY15" s="611"/>
      <c r="AWZ15" s="611"/>
      <c r="AXA15" s="611"/>
      <c r="AXB15" s="611"/>
      <c r="AXC15" s="611"/>
      <c r="AXD15" s="611"/>
      <c r="AXE15" s="611"/>
      <c r="AXF15" s="611"/>
      <c r="AXG15" s="611"/>
      <c r="AXH15" s="611"/>
      <c r="AXI15" s="611"/>
      <c r="AXJ15" s="611"/>
      <c r="AXK15" s="611"/>
      <c r="AXL15" s="611"/>
      <c r="AXM15" s="611"/>
      <c r="AXN15" s="611"/>
      <c r="AXO15" s="611"/>
      <c r="AXP15" s="611"/>
      <c r="AXQ15" s="611"/>
      <c r="AXR15" s="611"/>
      <c r="AXS15" s="611"/>
      <c r="AXT15" s="611"/>
      <c r="AXU15" s="611"/>
      <c r="AXV15" s="611"/>
      <c r="AXW15" s="611"/>
      <c r="AXX15" s="611"/>
      <c r="AXY15" s="611"/>
      <c r="AXZ15" s="611"/>
      <c r="AYA15" s="611"/>
      <c r="AYB15" s="611"/>
      <c r="AYC15" s="611"/>
      <c r="AYD15" s="611"/>
      <c r="AYE15" s="611"/>
      <c r="AYF15" s="611"/>
      <c r="AYG15" s="611"/>
      <c r="AYH15" s="611"/>
      <c r="AYI15" s="611"/>
      <c r="AYJ15" s="611"/>
      <c r="AYK15" s="611"/>
      <c r="AYL15" s="611"/>
      <c r="AYM15" s="611"/>
      <c r="AYN15" s="611"/>
      <c r="AYO15" s="611"/>
      <c r="AYP15" s="611"/>
      <c r="AYQ15" s="611"/>
      <c r="AYR15" s="611"/>
      <c r="AYS15" s="611"/>
      <c r="AYT15" s="611"/>
      <c r="AYU15" s="611"/>
      <c r="AYV15" s="611"/>
      <c r="AYW15" s="611"/>
      <c r="AYX15" s="611"/>
      <c r="AYY15" s="611"/>
      <c r="AYZ15" s="611"/>
      <c r="AZA15" s="611"/>
      <c r="AZB15" s="611"/>
      <c r="AZC15" s="611"/>
      <c r="AZD15" s="611"/>
      <c r="AZE15" s="611"/>
      <c r="AZF15" s="611"/>
      <c r="AZG15" s="611"/>
      <c r="AZH15" s="611"/>
      <c r="AZI15" s="611"/>
      <c r="AZJ15" s="611"/>
      <c r="AZK15" s="611"/>
      <c r="AZL15" s="611"/>
      <c r="AZM15" s="611"/>
      <c r="AZN15" s="611"/>
      <c r="AZO15" s="611"/>
      <c r="AZP15" s="611"/>
      <c r="AZQ15" s="611"/>
      <c r="AZR15" s="611"/>
      <c r="AZS15" s="611"/>
      <c r="AZT15" s="611"/>
      <c r="AZU15" s="611"/>
      <c r="AZV15" s="611"/>
      <c r="AZW15" s="611"/>
      <c r="AZX15" s="611"/>
      <c r="AZY15" s="611"/>
      <c r="AZZ15" s="611"/>
      <c r="BAA15" s="611"/>
      <c r="BAB15" s="611"/>
      <c r="BAC15" s="611"/>
      <c r="BAD15" s="611"/>
      <c r="BAE15" s="611"/>
      <c r="BAF15" s="611"/>
      <c r="BAG15" s="611"/>
      <c r="BAH15" s="611"/>
      <c r="BAI15" s="611"/>
      <c r="BAJ15" s="611"/>
      <c r="BAK15" s="611"/>
      <c r="BAL15" s="611"/>
      <c r="BAM15" s="611"/>
      <c r="BAN15" s="611"/>
      <c r="BAO15" s="611"/>
      <c r="BAP15" s="611"/>
      <c r="BAQ15" s="611"/>
      <c r="BAR15" s="611"/>
      <c r="BAS15" s="611"/>
      <c r="BAT15" s="611"/>
      <c r="BAU15" s="611"/>
      <c r="BAV15" s="611"/>
      <c r="BAW15" s="611"/>
      <c r="BAX15" s="611"/>
      <c r="BAY15" s="611"/>
      <c r="BAZ15" s="611"/>
      <c r="BBA15" s="611"/>
      <c r="BBB15" s="611"/>
      <c r="BBC15" s="611"/>
      <c r="BBD15" s="611"/>
      <c r="BBE15" s="611"/>
      <c r="BBF15" s="611"/>
      <c r="BBG15" s="611"/>
      <c r="BBH15" s="611"/>
      <c r="BBI15" s="611"/>
      <c r="BBJ15" s="611"/>
      <c r="BBK15" s="611"/>
      <c r="BBL15" s="611"/>
      <c r="BBM15" s="611"/>
      <c r="BBN15" s="611"/>
      <c r="BBO15" s="611"/>
      <c r="BBP15" s="611"/>
      <c r="BBQ15" s="611"/>
      <c r="BBR15" s="611"/>
      <c r="BBS15" s="611"/>
      <c r="BBT15" s="611"/>
      <c r="BBU15" s="611"/>
      <c r="BBV15" s="611"/>
      <c r="BBW15" s="611"/>
      <c r="BBX15" s="611"/>
      <c r="BBY15" s="611"/>
      <c r="BBZ15" s="611"/>
      <c r="BCA15" s="611"/>
      <c r="BCB15" s="611"/>
      <c r="BCC15" s="611"/>
      <c r="BCD15" s="611"/>
      <c r="BCE15" s="611"/>
      <c r="BCF15" s="611"/>
      <c r="BCG15" s="611"/>
      <c r="BCH15" s="611"/>
      <c r="BCI15" s="611"/>
      <c r="BCJ15" s="611"/>
      <c r="BCK15" s="611"/>
      <c r="BCL15" s="611"/>
      <c r="BCM15" s="611"/>
      <c r="BCN15" s="611"/>
      <c r="BCO15" s="611"/>
      <c r="BCP15" s="611"/>
      <c r="BCQ15" s="611"/>
      <c r="BCR15" s="611"/>
      <c r="BCS15" s="611"/>
      <c r="BCT15" s="611"/>
      <c r="BCU15" s="611"/>
      <c r="BCV15" s="611"/>
      <c r="BCW15" s="611"/>
      <c r="BCX15" s="611"/>
      <c r="BCY15" s="611"/>
      <c r="BCZ15" s="611"/>
      <c r="BDA15" s="611"/>
      <c r="BDB15" s="611"/>
      <c r="BDC15" s="611"/>
      <c r="BDD15" s="611"/>
      <c r="BDE15" s="611"/>
      <c r="BDF15" s="611"/>
      <c r="BDG15" s="611"/>
      <c r="BDH15" s="611"/>
      <c r="BDI15" s="611"/>
      <c r="BDJ15" s="611"/>
      <c r="BDK15" s="611"/>
      <c r="BDL15" s="611"/>
      <c r="BDM15" s="611"/>
      <c r="BDN15" s="611"/>
      <c r="BDO15" s="611"/>
      <c r="BDP15" s="611"/>
      <c r="BDQ15" s="611"/>
      <c r="BDR15" s="611"/>
      <c r="BDS15" s="611"/>
      <c r="BDT15" s="611"/>
      <c r="BDU15" s="611"/>
      <c r="BDV15" s="611"/>
      <c r="BDW15" s="611"/>
      <c r="BDX15" s="611"/>
      <c r="BDY15" s="611"/>
      <c r="BDZ15" s="611"/>
      <c r="BEA15" s="611"/>
      <c r="BEB15" s="611"/>
      <c r="BEC15" s="611"/>
      <c r="BED15" s="611"/>
      <c r="BEE15" s="611"/>
      <c r="BEF15" s="611"/>
      <c r="BEG15" s="611"/>
      <c r="BEH15" s="611"/>
      <c r="BEI15" s="611"/>
      <c r="BEJ15" s="611"/>
      <c r="BEK15" s="611"/>
      <c r="BEL15" s="611"/>
      <c r="BEM15" s="611"/>
      <c r="BEN15" s="611"/>
      <c r="BEO15" s="611"/>
      <c r="BEP15" s="611"/>
      <c r="BEQ15" s="611"/>
      <c r="BER15" s="611"/>
      <c r="BES15" s="611"/>
      <c r="BET15" s="611"/>
      <c r="BEU15" s="611"/>
      <c r="BEV15" s="611"/>
      <c r="BEW15" s="611"/>
      <c r="BEX15" s="611"/>
      <c r="BEY15" s="611"/>
      <c r="BEZ15" s="611"/>
      <c r="BFA15" s="611"/>
      <c r="BFB15" s="611"/>
      <c r="BFC15" s="611"/>
      <c r="BFD15" s="611"/>
      <c r="BFE15" s="611"/>
      <c r="BFF15" s="611"/>
      <c r="BFG15" s="611"/>
      <c r="BFH15" s="611"/>
      <c r="BFI15" s="611"/>
      <c r="BFJ15" s="611"/>
      <c r="BFK15" s="611"/>
      <c r="BFL15" s="611"/>
      <c r="BFM15" s="611"/>
      <c r="BFN15" s="611"/>
      <c r="BFO15" s="611"/>
      <c r="BFP15" s="611"/>
      <c r="BFQ15" s="611"/>
      <c r="BFR15" s="611"/>
      <c r="BFS15" s="611"/>
      <c r="BFT15" s="611"/>
      <c r="BFU15" s="611"/>
      <c r="BFV15" s="611"/>
      <c r="BFW15" s="611"/>
      <c r="BFX15" s="611"/>
      <c r="BFY15" s="611"/>
      <c r="BFZ15" s="611"/>
      <c r="BGA15" s="611"/>
      <c r="BGB15" s="611"/>
      <c r="BGC15" s="611"/>
      <c r="BGD15" s="611"/>
      <c r="BGE15" s="611"/>
      <c r="BGF15" s="611"/>
      <c r="BGG15" s="611"/>
      <c r="BGH15" s="611"/>
      <c r="BGI15" s="611"/>
      <c r="BGJ15" s="611"/>
      <c r="BGK15" s="611"/>
      <c r="BGL15" s="611"/>
      <c r="BGM15" s="611"/>
      <c r="BGN15" s="611"/>
      <c r="BGO15" s="611"/>
      <c r="BGP15" s="611"/>
      <c r="BGQ15" s="611"/>
      <c r="BGR15" s="611"/>
      <c r="BGS15" s="611"/>
      <c r="BGT15" s="611"/>
      <c r="BGU15" s="611"/>
      <c r="BGV15" s="611"/>
      <c r="BGW15" s="611"/>
      <c r="BGX15" s="611"/>
      <c r="BGY15" s="611"/>
      <c r="BGZ15" s="611"/>
      <c r="BHA15" s="611"/>
      <c r="BHB15" s="611"/>
      <c r="BHC15" s="611"/>
      <c r="BHD15" s="611"/>
      <c r="BHE15" s="611"/>
      <c r="BHF15" s="611"/>
      <c r="BHG15" s="611"/>
      <c r="BHH15" s="611"/>
      <c r="BHI15" s="611"/>
      <c r="BHJ15" s="611"/>
      <c r="BHK15" s="611"/>
      <c r="BHL15" s="611"/>
      <c r="BHM15" s="611"/>
      <c r="BHN15" s="611"/>
      <c r="BHO15" s="611"/>
      <c r="BHP15" s="611"/>
      <c r="BHQ15" s="611"/>
      <c r="BHR15" s="611"/>
      <c r="BHS15" s="611"/>
      <c r="BHT15" s="611"/>
      <c r="BHU15" s="611"/>
      <c r="BHV15" s="611"/>
      <c r="BHW15" s="611"/>
      <c r="BHX15" s="611"/>
      <c r="BHY15" s="611"/>
      <c r="BHZ15" s="611"/>
      <c r="BIA15" s="611"/>
      <c r="BIB15" s="611"/>
      <c r="BIC15" s="611"/>
      <c r="BID15" s="611"/>
      <c r="BIE15" s="611"/>
      <c r="BIF15" s="611"/>
      <c r="BIG15" s="611"/>
      <c r="BIH15" s="611"/>
      <c r="BII15" s="611"/>
      <c r="BIJ15" s="611"/>
      <c r="BIK15" s="611"/>
      <c r="BIL15" s="611"/>
      <c r="BIM15" s="611"/>
      <c r="BIN15" s="611"/>
      <c r="BIO15" s="611"/>
      <c r="BIP15" s="611"/>
      <c r="BIQ15" s="611"/>
      <c r="BIR15" s="611"/>
      <c r="BIS15" s="611"/>
      <c r="BIT15" s="611"/>
      <c r="BIU15" s="611"/>
      <c r="BIV15" s="611"/>
      <c r="BIW15" s="611"/>
      <c r="BIX15" s="611"/>
      <c r="BIY15" s="611"/>
      <c r="BIZ15" s="611"/>
      <c r="BJA15" s="611"/>
      <c r="BJB15" s="611"/>
      <c r="BJC15" s="611"/>
      <c r="BJD15" s="611"/>
      <c r="BJE15" s="611"/>
      <c r="BJF15" s="611"/>
      <c r="BJG15" s="611"/>
      <c r="BJH15" s="611"/>
      <c r="BJI15" s="611"/>
      <c r="BJJ15" s="611"/>
      <c r="BJK15" s="611"/>
      <c r="BJL15" s="611"/>
      <c r="BJM15" s="611"/>
      <c r="BJN15" s="611"/>
      <c r="BJO15" s="611"/>
      <c r="BJP15" s="611"/>
      <c r="BJQ15" s="611"/>
      <c r="BJR15" s="611"/>
      <c r="BJS15" s="611"/>
      <c r="BJT15" s="611"/>
      <c r="BJU15" s="611"/>
      <c r="BJV15" s="611"/>
      <c r="BJW15" s="611"/>
      <c r="BJX15" s="611"/>
      <c r="BJY15" s="611"/>
      <c r="BJZ15" s="611"/>
      <c r="BKA15" s="611"/>
      <c r="BKB15" s="611"/>
      <c r="BKC15" s="611"/>
      <c r="BKD15" s="611"/>
      <c r="BKE15" s="611"/>
      <c r="BKF15" s="611"/>
      <c r="BKG15" s="611"/>
      <c r="BKH15" s="611"/>
      <c r="BKI15" s="611"/>
      <c r="BKJ15" s="611"/>
      <c r="BKK15" s="611"/>
      <c r="BKL15" s="611"/>
      <c r="BKM15" s="611"/>
      <c r="BKN15" s="611"/>
      <c r="BKO15" s="611"/>
      <c r="BKP15" s="611"/>
      <c r="BKQ15" s="611"/>
      <c r="BKR15" s="611"/>
      <c r="BKS15" s="611"/>
      <c r="BKT15" s="611"/>
      <c r="BKU15" s="611"/>
      <c r="BKV15" s="611"/>
      <c r="BKW15" s="611"/>
      <c r="BKX15" s="611"/>
      <c r="BKY15" s="611"/>
      <c r="BKZ15" s="611"/>
      <c r="BLA15" s="611"/>
      <c r="BLB15" s="611"/>
      <c r="BLC15" s="611"/>
      <c r="BLD15" s="611"/>
      <c r="BLE15" s="611"/>
      <c r="BLF15" s="611"/>
      <c r="BLG15" s="611"/>
      <c r="BLH15" s="611"/>
      <c r="BLI15" s="611"/>
      <c r="BLJ15" s="611"/>
      <c r="BLK15" s="611"/>
      <c r="BLL15" s="611"/>
      <c r="BLM15" s="611"/>
      <c r="BLN15" s="611"/>
      <c r="BLO15" s="611"/>
      <c r="BLP15" s="611"/>
      <c r="BLQ15" s="611"/>
      <c r="BLR15" s="611"/>
      <c r="BLS15" s="611"/>
      <c r="BLT15" s="611"/>
      <c r="BLU15" s="611"/>
      <c r="BLV15" s="611"/>
      <c r="BLW15" s="611"/>
      <c r="BLX15" s="611"/>
      <c r="BLY15" s="611"/>
      <c r="BLZ15" s="611"/>
      <c r="BMA15" s="611"/>
      <c r="BMB15" s="611"/>
      <c r="BMC15" s="611"/>
      <c r="BMD15" s="611"/>
      <c r="BME15" s="611"/>
      <c r="BMF15" s="611"/>
      <c r="BMG15" s="611"/>
      <c r="BMH15" s="611"/>
      <c r="BMI15" s="611"/>
      <c r="BMJ15" s="611"/>
      <c r="BMK15" s="611"/>
      <c r="BML15" s="611"/>
      <c r="BMM15" s="611"/>
      <c r="BMN15" s="611"/>
      <c r="BMO15" s="611"/>
      <c r="BMP15" s="611"/>
      <c r="BMQ15" s="611"/>
      <c r="BMR15" s="611"/>
      <c r="BMS15" s="611"/>
      <c r="BMT15" s="611"/>
      <c r="BMU15" s="611"/>
      <c r="BMV15" s="611"/>
      <c r="BMW15" s="611"/>
      <c r="BMX15" s="611"/>
      <c r="BMY15" s="611"/>
      <c r="BMZ15" s="611"/>
      <c r="BNA15" s="611"/>
      <c r="BNB15" s="611"/>
      <c r="BNC15" s="611"/>
      <c r="BND15" s="611"/>
      <c r="BNE15" s="611"/>
      <c r="BNF15" s="611"/>
      <c r="BNG15" s="611"/>
      <c r="BNH15" s="611"/>
      <c r="BNI15" s="611"/>
      <c r="BNJ15" s="611"/>
      <c r="BNK15" s="611"/>
      <c r="BNL15" s="611"/>
      <c r="BNM15" s="611"/>
      <c r="BNN15" s="611"/>
      <c r="BNO15" s="611"/>
      <c r="BNP15" s="611"/>
      <c r="BNQ15" s="611"/>
      <c r="BNR15" s="611"/>
      <c r="BNS15" s="611"/>
      <c r="BNT15" s="611"/>
      <c r="BNU15" s="611"/>
      <c r="BNV15" s="611"/>
      <c r="BNW15" s="611"/>
      <c r="BNX15" s="611"/>
      <c r="BNY15" s="611"/>
      <c r="BNZ15" s="611"/>
      <c r="BOA15" s="611"/>
      <c r="BOB15" s="611"/>
      <c r="BOC15" s="611"/>
      <c r="BOD15" s="611"/>
      <c r="BOE15" s="611"/>
      <c r="BOF15" s="611"/>
      <c r="BOG15" s="611"/>
      <c r="BOH15" s="611"/>
      <c r="BOI15" s="611"/>
      <c r="BOJ15" s="611"/>
      <c r="BOK15" s="611"/>
      <c r="BOL15" s="611"/>
      <c r="BOM15" s="611"/>
      <c r="BON15" s="611"/>
      <c r="BOO15" s="611"/>
      <c r="BOP15" s="611"/>
      <c r="BOQ15" s="611"/>
      <c r="BOR15" s="611"/>
      <c r="BOS15" s="611"/>
      <c r="BOT15" s="611"/>
      <c r="BOU15" s="611"/>
      <c r="BOV15" s="611"/>
      <c r="BOW15" s="611"/>
      <c r="BOX15" s="611"/>
      <c r="BOY15" s="611"/>
      <c r="BOZ15" s="611"/>
      <c r="BPA15" s="611"/>
      <c r="BPB15" s="611"/>
      <c r="BPC15" s="611"/>
      <c r="BPD15" s="611"/>
      <c r="BPE15" s="611"/>
      <c r="BPF15" s="611"/>
      <c r="BPG15" s="611"/>
      <c r="BPH15" s="611"/>
      <c r="BPI15" s="611"/>
      <c r="BPJ15" s="611"/>
      <c r="BPK15" s="611"/>
      <c r="BPL15" s="611"/>
      <c r="BPM15" s="611"/>
      <c r="BPN15" s="611"/>
      <c r="BPO15" s="611"/>
      <c r="BPP15" s="611"/>
      <c r="BPQ15" s="611"/>
      <c r="BPR15" s="611"/>
      <c r="BPS15" s="611"/>
      <c r="BPT15" s="611"/>
      <c r="BPU15" s="611"/>
      <c r="BPV15" s="611"/>
      <c r="BPW15" s="611"/>
      <c r="BPX15" s="611"/>
      <c r="BPY15" s="611"/>
      <c r="BPZ15" s="611"/>
      <c r="BQA15" s="611"/>
      <c r="BQB15" s="611"/>
      <c r="BQC15" s="611"/>
      <c r="BQD15" s="611"/>
      <c r="BQE15" s="611"/>
      <c r="BQF15" s="611"/>
      <c r="BQG15" s="611"/>
      <c r="BQH15" s="611"/>
      <c r="BQI15" s="611"/>
      <c r="BQJ15" s="611"/>
      <c r="BQK15" s="611"/>
      <c r="BQL15" s="611"/>
      <c r="BQM15" s="611"/>
      <c r="BQN15" s="611"/>
      <c r="BQO15" s="611"/>
      <c r="BQP15" s="611"/>
      <c r="BQQ15" s="611"/>
      <c r="BQR15" s="611"/>
      <c r="BQS15" s="611"/>
      <c r="BQT15" s="611"/>
      <c r="BQU15" s="611"/>
      <c r="BQV15" s="611"/>
      <c r="BQW15" s="611"/>
      <c r="BQX15" s="611"/>
      <c r="BQY15" s="611"/>
      <c r="BQZ15" s="611"/>
      <c r="BRA15" s="611"/>
      <c r="BRB15" s="611"/>
      <c r="BRC15" s="611"/>
      <c r="BRD15" s="611"/>
      <c r="BRE15" s="611"/>
      <c r="BRF15" s="611"/>
      <c r="BRG15" s="611"/>
      <c r="BRH15" s="611"/>
      <c r="BRI15" s="611"/>
      <c r="BRJ15" s="611"/>
      <c r="BRK15" s="611"/>
      <c r="BRL15" s="611"/>
      <c r="BRM15" s="611"/>
      <c r="BRN15" s="611"/>
      <c r="BRO15" s="611"/>
      <c r="BRP15" s="611"/>
      <c r="BRQ15" s="611"/>
      <c r="BRR15" s="611"/>
      <c r="BRS15" s="611"/>
      <c r="BRT15" s="611"/>
      <c r="BRU15" s="611"/>
      <c r="BRV15" s="611"/>
      <c r="BRW15" s="611"/>
      <c r="BRX15" s="611"/>
      <c r="BRY15" s="611"/>
      <c r="BRZ15" s="611"/>
      <c r="BSA15" s="611"/>
      <c r="BSB15" s="611"/>
      <c r="BSC15" s="611"/>
      <c r="BSD15" s="611"/>
      <c r="BSE15" s="611"/>
      <c r="BSF15" s="611"/>
      <c r="BSG15" s="611"/>
      <c r="BSH15" s="611"/>
      <c r="BSI15" s="611"/>
      <c r="BSJ15" s="611"/>
      <c r="BSK15" s="611"/>
      <c r="BSL15" s="611"/>
      <c r="BSM15" s="611"/>
      <c r="BSN15" s="611"/>
      <c r="BSO15" s="611"/>
      <c r="BSP15" s="611"/>
      <c r="BSQ15" s="611"/>
      <c r="BSR15" s="611"/>
      <c r="BSS15" s="611"/>
      <c r="BST15" s="611"/>
      <c r="BSU15" s="611"/>
      <c r="BSV15" s="611"/>
      <c r="BSW15" s="611"/>
      <c r="BSX15" s="611"/>
      <c r="BSY15" s="611"/>
      <c r="BSZ15" s="611"/>
      <c r="BTA15" s="611"/>
      <c r="BTB15" s="611"/>
      <c r="BTC15" s="611"/>
      <c r="BTD15" s="611"/>
      <c r="BTE15" s="611"/>
      <c r="BTF15" s="611"/>
      <c r="BTG15" s="611"/>
      <c r="BTH15" s="611"/>
      <c r="BTI15" s="611"/>
      <c r="BTJ15" s="611"/>
      <c r="BTK15" s="611"/>
      <c r="BTL15" s="611"/>
      <c r="BTM15" s="611"/>
      <c r="BTN15" s="611"/>
      <c r="BTO15" s="611"/>
      <c r="BTP15" s="611"/>
      <c r="BTQ15" s="611"/>
      <c r="BTR15" s="611"/>
      <c r="BTS15" s="611"/>
      <c r="BTT15" s="611"/>
      <c r="BTU15" s="611"/>
      <c r="BTV15" s="611"/>
      <c r="BTW15" s="611"/>
      <c r="BTX15" s="611"/>
      <c r="BTY15" s="611"/>
      <c r="BTZ15" s="611"/>
      <c r="BUA15" s="611"/>
      <c r="BUB15" s="611"/>
      <c r="BUC15" s="611"/>
      <c r="BUD15" s="611"/>
      <c r="BUE15" s="611"/>
      <c r="BUF15" s="611"/>
      <c r="BUG15" s="611"/>
      <c r="BUH15" s="611"/>
      <c r="BUI15" s="611"/>
      <c r="BUJ15" s="611"/>
      <c r="BUK15" s="611"/>
      <c r="BUL15" s="611"/>
      <c r="BUM15" s="611"/>
      <c r="BUN15" s="611"/>
      <c r="BUO15" s="611"/>
      <c r="BUP15" s="611"/>
      <c r="BUQ15" s="611"/>
      <c r="BUR15" s="611"/>
      <c r="BUS15" s="611"/>
      <c r="BUT15" s="611"/>
      <c r="BUU15" s="611"/>
      <c r="BUV15" s="611"/>
      <c r="BUW15" s="611"/>
      <c r="BUX15" s="611"/>
      <c r="BUY15" s="611"/>
      <c r="BUZ15" s="611"/>
      <c r="BVA15" s="611"/>
      <c r="BVB15" s="611"/>
      <c r="BVC15" s="611"/>
      <c r="BVD15" s="611"/>
      <c r="BVE15" s="611"/>
      <c r="BVF15" s="611"/>
      <c r="BVG15" s="611"/>
      <c r="BVH15" s="611"/>
      <c r="BVI15" s="611"/>
      <c r="BVJ15" s="611"/>
      <c r="BVK15" s="611"/>
      <c r="BVL15" s="611"/>
      <c r="BVM15" s="611"/>
      <c r="BVN15" s="611"/>
      <c r="BVO15" s="611"/>
      <c r="BVP15" s="611"/>
      <c r="BVQ15" s="611"/>
      <c r="BVR15" s="611"/>
      <c r="BVS15" s="611"/>
      <c r="BVT15" s="611"/>
      <c r="BVU15" s="611"/>
      <c r="BVV15" s="611"/>
      <c r="BVW15" s="611"/>
      <c r="BVX15" s="611"/>
      <c r="BVY15" s="611"/>
      <c r="BVZ15" s="611"/>
      <c r="BWA15" s="611"/>
      <c r="BWB15" s="611"/>
      <c r="BWC15" s="611"/>
      <c r="BWD15" s="611"/>
      <c r="BWE15" s="611"/>
      <c r="BWF15" s="611"/>
      <c r="BWG15" s="611"/>
      <c r="BWH15" s="611"/>
      <c r="BWI15" s="611"/>
      <c r="BWJ15" s="611"/>
      <c r="BWK15" s="611"/>
      <c r="BWL15" s="611"/>
      <c r="BWM15" s="611"/>
      <c r="BWN15" s="611"/>
      <c r="BWO15" s="611"/>
      <c r="BWP15" s="611"/>
      <c r="BWQ15" s="611"/>
      <c r="BWR15" s="611"/>
      <c r="BWS15" s="611"/>
      <c r="BWT15" s="611"/>
      <c r="BWU15" s="611"/>
      <c r="BWV15" s="611"/>
      <c r="BWW15" s="611"/>
      <c r="BWX15" s="611"/>
      <c r="BWY15" s="611"/>
      <c r="BWZ15" s="611"/>
      <c r="BXA15" s="611"/>
      <c r="BXB15" s="611"/>
      <c r="BXC15" s="611"/>
      <c r="BXD15" s="611"/>
      <c r="BXE15" s="611"/>
      <c r="BXF15" s="611"/>
      <c r="BXG15" s="611"/>
      <c r="BXH15" s="611"/>
      <c r="BXI15" s="611"/>
      <c r="BXJ15" s="611"/>
      <c r="BXK15" s="611"/>
      <c r="BXL15" s="611"/>
      <c r="BXM15" s="611"/>
      <c r="BXN15" s="611"/>
      <c r="BXO15" s="611"/>
      <c r="BXP15" s="611"/>
      <c r="BXQ15" s="611"/>
      <c r="BXR15" s="611"/>
      <c r="BXS15" s="611"/>
      <c r="BXT15" s="611"/>
      <c r="BXU15" s="611"/>
      <c r="BXV15" s="611"/>
      <c r="BXW15" s="611"/>
      <c r="BXX15" s="611"/>
      <c r="BXY15" s="611"/>
      <c r="BXZ15" s="611"/>
      <c r="BYA15" s="611"/>
      <c r="BYB15" s="611"/>
      <c r="BYC15" s="611"/>
      <c r="BYD15" s="611"/>
      <c r="BYE15" s="611"/>
      <c r="BYF15" s="611"/>
      <c r="BYG15" s="611"/>
      <c r="BYH15" s="611"/>
      <c r="BYI15" s="611"/>
      <c r="BYJ15" s="611"/>
      <c r="BYK15" s="611"/>
      <c r="BYL15" s="611"/>
      <c r="BYM15" s="611"/>
      <c r="BYN15" s="611"/>
      <c r="BYO15" s="611"/>
      <c r="BYP15" s="611"/>
      <c r="BYQ15" s="611"/>
      <c r="BYR15" s="611"/>
      <c r="BYS15" s="611"/>
      <c r="BYT15" s="611"/>
      <c r="BYU15" s="611"/>
      <c r="BYV15" s="611"/>
      <c r="BYW15" s="611"/>
      <c r="BYX15" s="611"/>
      <c r="BYY15" s="611"/>
      <c r="BYZ15" s="611"/>
      <c r="BZA15" s="611"/>
      <c r="BZB15" s="611"/>
      <c r="BZC15" s="611"/>
      <c r="BZD15" s="611"/>
      <c r="BZE15" s="611"/>
      <c r="BZF15" s="611"/>
      <c r="BZG15" s="611"/>
      <c r="BZH15" s="611"/>
      <c r="BZI15" s="611"/>
      <c r="BZJ15" s="611"/>
      <c r="BZK15" s="611"/>
      <c r="BZL15" s="611"/>
      <c r="BZM15" s="611"/>
      <c r="BZN15" s="611"/>
      <c r="BZO15" s="611"/>
      <c r="BZP15" s="611"/>
      <c r="BZQ15" s="611"/>
      <c r="BZR15" s="611"/>
      <c r="BZS15" s="611"/>
      <c r="BZT15" s="611"/>
      <c r="BZU15" s="611"/>
      <c r="BZV15" s="611"/>
      <c r="BZW15" s="611"/>
      <c r="BZX15" s="611"/>
      <c r="BZY15" s="611"/>
      <c r="BZZ15" s="611"/>
      <c r="CAA15" s="611"/>
      <c r="CAB15" s="611"/>
      <c r="CAC15" s="611"/>
      <c r="CAD15" s="611"/>
      <c r="CAE15" s="611"/>
      <c r="CAF15" s="611"/>
      <c r="CAG15" s="611"/>
      <c r="CAH15" s="611"/>
      <c r="CAI15" s="611"/>
      <c r="CAJ15" s="611"/>
      <c r="CAK15" s="611"/>
      <c r="CAL15" s="611"/>
      <c r="CAM15" s="611"/>
      <c r="CAN15" s="611"/>
      <c r="CAO15" s="611"/>
      <c r="CAP15" s="611"/>
      <c r="CAQ15" s="611"/>
      <c r="CAR15" s="611"/>
      <c r="CAS15" s="611"/>
      <c r="CAT15" s="611"/>
      <c r="CAU15" s="611"/>
      <c r="CAV15" s="611"/>
      <c r="CAW15" s="611"/>
      <c r="CAX15" s="611"/>
      <c r="CAY15" s="611"/>
      <c r="CAZ15" s="611"/>
      <c r="CBA15" s="611"/>
      <c r="CBB15" s="611"/>
      <c r="CBC15" s="611"/>
      <c r="CBD15" s="611"/>
      <c r="CBE15" s="611"/>
      <c r="CBF15" s="611"/>
      <c r="CBG15" s="611"/>
      <c r="CBH15" s="611"/>
      <c r="CBI15" s="611"/>
      <c r="CBJ15" s="611"/>
      <c r="CBK15" s="611"/>
      <c r="CBL15" s="611"/>
      <c r="CBM15" s="611"/>
      <c r="CBN15" s="611"/>
      <c r="CBO15" s="611"/>
      <c r="CBP15" s="611"/>
      <c r="CBQ15" s="611"/>
      <c r="CBR15" s="611"/>
      <c r="CBS15" s="611"/>
      <c r="CBT15" s="611"/>
      <c r="CBU15" s="611"/>
      <c r="CBV15" s="611"/>
      <c r="CBW15" s="611"/>
      <c r="CBX15" s="611"/>
      <c r="CBY15" s="611"/>
      <c r="CBZ15" s="611"/>
      <c r="CCA15" s="611"/>
      <c r="CCB15" s="611"/>
      <c r="CCC15" s="611"/>
      <c r="CCD15" s="611"/>
      <c r="CCE15" s="611"/>
      <c r="CCF15" s="611"/>
      <c r="CCG15" s="611"/>
      <c r="CCH15" s="611"/>
      <c r="CCI15" s="611"/>
      <c r="CCJ15" s="611"/>
      <c r="CCK15" s="611"/>
      <c r="CCL15" s="611"/>
      <c r="CCM15" s="611"/>
      <c r="CCN15" s="611"/>
      <c r="CCO15" s="611"/>
      <c r="CCP15" s="611"/>
      <c r="CCQ15" s="611"/>
      <c r="CCR15" s="611"/>
      <c r="CCS15" s="611"/>
      <c r="CCT15" s="611"/>
      <c r="CCU15" s="611"/>
      <c r="CCV15" s="611"/>
      <c r="CCW15" s="611"/>
      <c r="CCX15" s="611"/>
      <c r="CCY15" s="611"/>
      <c r="CCZ15" s="611"/>
      <c r="CDA15" s="611"/>
      <c r="CDB15" s="611"/>
      <c r="CDC15" s="611"/>
      <c r="CDD15" s="611"/>
      <c r="CDE15" s="611"/>
      <c r="CDF15" s="611"/>
      <c r="CDG15" s="611"/>
      <c r="CDH15" s="611"/>
      <c r="CDI15" s="611"/>
      <c r="CDJ15" s="611"/>
      <c r="CDK15" s="611"/>
      <c r="CDL15" s="611"/>
      <c r="CDM15" s="611"/>
      <c r="CDN15" s="611"/>
      <c r="CDO15" s="611"/>
      <c r="CDP15" s="611"/>
      <c r="CDQ15" s="611"/>
      <c r="CDR15" s="611"/>
      <c r="CDS15" s="611"/>
      <c r="CDT15" s="611"/>
      <c r="CDU15" s="611"/>
      <c r="CDV15" s="611"/>
      <c r="CDW15" s="611"/>
      <c r="CDX15" s="611"/>
      <c r="CDY15" s="611"/>
      <c r="CDZ15" s="611"/>
      <c r="CEA15" s="611"/>
      <c r="CEB15" s="611"/>
      <c r="CEC15" s="611"/>
      <c r="CED15" s="611"/>
      <c r="CEE15" s="611"/>
      <c r="CEF15" s="611"/>
      <c r="CEG15" s="611"/>
      <c r="CEH15" s="611"/>
      <c r="CEI15" s="611"/>
      <c r="CEJ15" s="611"/>
      <c r="CEK15" s="611"/>
      <c r="CEL15" s="611"/>
      <c r="CEM15" s="611"/>
    </row>
    <row r="16" spans="1:2171" s="214" customFormat="1" x14ac:dyDescent="0.2">
      <c r="A16" s="211"/>
      <c r="C16" s="212"/>
      <c r="D16" s="212"/>
      <c r="E16" s="212"/>
      <c r="F16" s="212"/>
      <c r="G16" s="212"/>
      <c r="H16" s="212"/>
      <c r="I16" s="212"/>
      <c r="J16" s="212"/>
      <c r="K16" s="212"/>
      <c r="L16" s="212"/>
      <c r="M16" s="679"/>
      <c r="N16" s="679"/>
      <c r="O16" s="679"/>
      <c r="P16" s="679"/>
      <c r="Q16" s="679"/>
      <c r="R16" s="679"/>
      <c r="S16" s="679"/>
      <c r="T16" s="358"/>
      <c r="U16" s="358"/>
      <c r="V16" s="358"/>
      <c r="W16" s="358"/>
      <c r="X16" s="358"/>
      <c r="Y16" s="358"/>
      <c r="Z16" s="358"/>
      <c r="AA16" s="358"/>
      <c r="AB16" s="358"/>
      <c r="AC16" s="679"/>
      <c r="AD16" s="679"/>
      <c r="AE16" s="611"/>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c r="BI16" s="611"/>
      <c r="BJ16" s="611"/>
      <c r="BK16" s="611"/>
      <c r="BL16" s="611"/>
      <c r="BM16" s="611"/>
      <c r="BN16" s="611"/>
      <c r="BO16" s="611"/>
      <c r="BP16" s="611"/>
      <c r="BQ16" s="611"/>
      <c r="BR16" s="611"/>
      <c r="BS16" s="611"/>
      <c r="BT16" s="611"/>
      <c r="BU16" s="611"/>
      <c r="BV16" s="611"/>
      <c r="BW16" s="611"/>
      <c r="BX16" s="611"/>
      <c r="BY16" s="611"/>
      <c r="BZ16" s="611"/>
      <c r="CA16" s="611"/>
      <c r="CB16" s="611"/>
      <c r="CC16" s="611"/>
      <c r="CD16" s="611"/>
      <c r="CE16" s="611"/>
      <c r="CF16" s="611"/>
      <c r="CG16" s="611"/>
      <c r="CH16" s="611"/>
      <c r="CI16" s="611"/>
      <c r="CJ16" s="611"/>
      <c r="CK16" s="611"/>
      <c r="CL16" s="611"/>
      <c r="CM16" s="611"/>
      <c r="CN16" s="611"/>
      <c r="CO16" s="611"/>
      <c r="CP16" s="611"/>
      <c r="CQ16" s="611"/>
      <c r="CR16" s="611"/>
      <c r="CS16" s="611"/>
      <c r="CT16" s="611"/>
      <c r="CU16" s="611"/>
      <c r="CV16" s="611"/>
      <c r="CW16" s="611"/>
      <c r="CX16" s="611"/>
      <c r="CY16" s="611"/>
      <c r="CZ16" s="611"/>
      <c r="DA16" s="611"/>
      <c r="DB16" s="611"/>
      <c r="DC16" s="611"/>
      <c r="DD16" s="611"/>
      <c r="DE16" s="611"/>
      <c r="DF16" s="611"/>
      <c r="DG16" s="611"/>
      <c r="DH16" s="611"/>
      <c r="DI16" s="611"/>
      <c r="DJ16" s="611"/>
      <c r="DK16" s="611"/>
      <c r="DL16" s="611"/>
      <c r="DM16" s="611"/>
      <c r="DN16" s="611"/>
      <c r="DO16" s="611"/>
      <c r="DP16" s="611"/>
      <c r="DQ16" s="611"/>
      <c r="DR16" s="611"/>
      <c r="DS16" s="611"/>
      <c r="DT16" s="611"/>
      <c r="DU16" s="611"/>
      <c r="DV16" s="611"/>
      <c r="DW16" s="611"/>
      <c r="DX16" s="611"/>
      <c r="DY16" s="611"/>
      <c r="DZ16" s="611"/>
      <c r="EA16" s="611"/>
      <c r="EB16" s="611"/>
      <c r="EC16" s="611"/>
      <c r="ED16" s="611"/>
      <c r="EE16" s="611"/>
      <c r="EF16" s="611"/>
      <c r="EG16" s="611"/>
      <c r="EH16" s="611"/>
      <c r="EI16" s="611"/>
      <c r="EJ16" s="611"/>
      <c r="EK16" s="611"/>
      <c r="EL16" s="611"/>
      <c r="EM16" s="611"/>
      <c r="EN16" s="611"/>
      <c r="EO16" s="611"/>
      <c r="EP16" s="611"/>
      <c r="EQ16" s="611"/>
      <c r="ER16" s="611"/>
      <c r="ES16" s="611"/>
      <c r="ET16" s="611"/>
      <c r="EU16" s="611"/>
      <c r="EV16" s="611"/>
      <c r="EW16" s="611"/>
      <c r="EX16" s="611"/>
      <c r="EY16" s="611"/>
      <c r="EZ16" s="611"/>
      <c r="FA16" s="611"/>
      <c r="FB16" s="611"/>
      <c r="FC16" s="611"/>
      <c r="FD16" s="611"/>
      <c r="FE16" s="611"/>
      <c r="FF16" s="611"/>
      <c r="FG16" s="611"/>
      <c r="FH16" s="611"/>
      <c r="FI16" s="611"/>
      <c r="FJ16" s="611"/>
      <c r="FK16" s="611"/>
      <c r="FL16" s="611"/>
      <c r="FM16" s="611"/>
      <c r="FN16" s="611"/>
      <c r="FO16" s="611"/>
      <c r="FP16" s="611"/>
      <c r="FQ16" s="611"/>
      <c r="FR16" s="611"/>
      <c r="FS16" s="611"/>
      <c r="FT16" s="611"/>
      <c r="FU16" s="611"/>
      <c r="FV16" s="611"/>
      <c r="FW16" s="611"/>
      <c r="FX16" s="611"/>
      <c r="FY16" s="611"/>
      <c r="FZ16" s="611"/>
      <c r="GA16" s="611"/>
      <c r="GB16" s="611"/>
      <c r="GC16" s="611"/>
      <c r="GD16" s="611"/>
      <c r="GE16" s="611"/>
      <c r="GF16" s="611"/>
      <c r="GG16" s="611"/>
      <c r="GH16" s="611"/>
      <c r="GI16" s="611"/>
      <c r="GJ16" s="611"/>
      <c r="GK16" s="611"/>
      <c r="GL16" s="611"/>
      <c r="GM16" s="611"/>
      <c r="GN16" s="611"/>
      <c r="GO16" s="611"/>
      <c r="GP16" s="611"/>
      <c r="GQ16" s="611"/>
      <c r="GR16" s="611"/>
      <c r="GS16" s="611"/>
      <c r="GT16" s="611"/>
      <c r="GU16" s="611"/>
      <c r="GV16" s="611"/>
      <c r="GW16" s="611"/>
      <c r="GX16" s="611"/>
      <c r="GY16" s="611"/>
      <c r="GZ16" s="611"/>
      <c r="HA16" s="611"/>
      <c r="HB16" s="611"/>
      <c r="HC16" s="611"/>
      <c r="HD16" s="611"/>
      <c r="HE16" s="611"/>
      <c r="HF16" s="611"/>
      <c r="HG16" s="611"/>
      <c r="HH16" s="611"/>
      <c r="HI16" s="611"/>
      <c r="HJ16" s="611"/>
      <c r="HK16" s="611"/>
      <c r="HL16" s="611"/>
      <c r="HM16" s="611"/>
      <c r="HN16" s="611"/>
      <c r="HO16" s="611"/>
      <c r="HP16" s="611"/>
      <c r="HQ16" s="611"/>
      <c r="HR16" s="611"/>
      <c r="HS16" s="611"/>
      <c r="HT16" s="611"/>
      <c r="HU16" s="611"/>
      <c r="HV16" s="611"/>
      <c r="HW16" s="611"/>
      <c r="HX16" s="611"/>
      <c r="HY16" s="611"/>
      <c r="HZ16" s="611"/>
      <c r="IA16" s="611"/>
      <c r="IB16" s="611"/>
      <c r="IC16" s="611"/>
      <c r="ID16" s="611"/>
      <c r="IE16" s="611"/>
      <c r="IF16" s="611"/>
      <c r="IG16" s="611"/>
      <c r="IH16" s="611"/>
      <c r="II16" s="611"/>
      <c r="IJ16" s="611"/>
      <c r="IK16" s="611"/>
      <c r="IL16" s="611"/>
      <c r="IM16" s="611"/>
      <c r="IN16" s="611"/>
      <c r="IO16" s="611"/>
      <c r="IP16" s="611"/>
      <c r="IQ16" s="611"/>
      <c r="IR16" s="611"/>
      <c r="IS16" s="611"/>
      <c r="IT16" s="611"/>
      <c r="IU16" s="611"/>
      <c r="IV16" s="611"/>
      <c r="IW16" s="611"/>
      <c r="IX16" s="611"/>
      <c r="IY16" s="611"/>
      <c r="IZ16" s="611"/>
      <c r="JA16" s="611"/>
      <c r="JB16" s="611"/>
      <c r="JC16" s="611"/>
      <c r="JD16" s="611"/>
      <c r="JE16" s="611"/>
      <c r="JF16" s="611"/>
      <c r="JG16" s="611"/>
      <c r="JH16" s="611"/>
      <c r="JI16" s="611"/>
      <c r="JJ16" s="611"/>
      <c r="JK16" s="611"/>
      <c r="JL16" s="611"/>
      <c r="JM16" s="611"/>
      <c r="JN16" s="611"/>
      <c r="JO16" s="611"/>
      <c r="JP16" s="611"/>
      <c r="JQ16" s="611"/>
      <c r="JR16" s="611"/>
      <c r="JS16" s="611"/>
      <c r="JT16" s="611"/>
      <c r="JU16" s="611"/>
      <c r="JV16" s="611"/>
      <c r="JW16" s="611"/>
      <c r="JX16" s="611"/>
      <c r="JY16" s="611"/>
      <c r="JZ16" s="611"/>
      <c r="KA16" s="611"/>
      <c r="KB16" s="611"/>
      <c r="KC16" s="611"/>
      <c r="KD16" s="611"/>
      <c r="KE16" s="611"/>
      <c r="KF16" s="611"/>
      <c r="KG16" s="611"/>
      <c r="KH16" s="611"/>
      <c r="KI16" s="611"/>
      <c r="KJ16" s="611"/>
      <c r="KK16" s="611"/>
      <c r="KL16" s="611"/>
      <c r="KM16" s="611"/>
      <c r="KN16" s="611"/>
      <c r="KO16" s="611"/>
      <c r="KP16" s="611"/>
      <c r="KQ16" s="611"/>
      <c r="KR16" s="611"/>
      <c r="KS16" s="611"/>
      <c r="KT16" s="611"/>
      <c r="KU16" s="611"/>
      <c r="KV16" s="611"/>
      <c r="KW16" s="611"/>
      <c r="KX16" s="611"/>
      <c r="KY16" s="611"/>
      <c r="KZ16" s="611"/>
      <c r="LA16" s="611"/>
      <c r="LB16" s="611"/>
      <c r="LC16" s="611"/>
      <c r="LD16" s="611"/>
      <c r="LE16" s="611"/>
      <c r="LF16" s="611"/>
      <c r="LG16" s="611"/>
      <c r="LH16" s="611"/>
      <c r="LI16" s="611"/>
      <c r="LJ16" s="611"/>
      <c r="LK16" s="611"/>
      <c r="LL16" s="611"/>
      <c r="LM16" s="611"/>
      <c r="LN16" s="611"/>
      <c r="LO16" s="611"/>
      <c r="LP16" s="611"/>
      <c r="LQ16" s="611"/>
      <c r="LR16" s="611"/>
      <c r="LS16" s="611"/>
      <c r="LT16" s="611"/>
      <c r="LU16" s="611"/>
      <c r="LV16" s="611"/>
      <c r="LW16" s="611"/>
      <c r="LX16" s="611"/>
      <c r="LY16" s="611"/>
      <c r="LZ16" s="611"/>
      <c r="MA16" s="611"/>
      <c r="MB16" s="611"/>
      <c r="MC16" s="611"/>
      <c r="MD16" s="611"/>
      <c r="ME16" s="611"/>
      <c r="MF16" s="611"/>
      <c r="MG16" s="611"/>
      <c r="MH16" s="611"/>
      <c r="MI16" s="611"/>
      <c r="MJ16" s="611"/>
      <c r="MK16" s="611"/>
      <c r="ML16" s="611"/>
      <c r="MM16" s="611"/>
      <c r="MN16" s="611"/>
      <c r="MO16" s="611"/>
      <c r="MP16" s="611"/>
      <c r="MQ16" s="611"/>
      <c r="MR16" s="611"/>
      <c r="MS16" s="611"/>
      <c r="MT16" s="611"/>
      <c r="MU16" s="611"/>
      <c r="MV16" s="611"/>
      <c r="MW16" s="611"/>
      <c r="MX16" s="611"/>
      <c r="MY16" s="611"/>
      <c r="MZ16" s="611"/>
      <c r="NA16" s="611"/>
      <c r="NB16" s="611"/>
      <c r="NC16" s="611"/>
      <c r="ND16" s="611"/>
      <c r="NE16" s="611"/>
      <c r="NF16" s="611"/>
      <c r="NG16" s="611"/>
      <c r="NH16" s="611"/>
      <c r="NI16" s="611"/>
      <c r="NJ16" s="611"/>
      <c r="NK16" s="611"/>
      <c r="NL16" s="611"/>
      <c r="NM16" s="611"/>
      <c r="NN16" s="611"/>
      <c r="NO16" s="611"/>
      <c r="NP16" s="611"/>
      <c r="NQ16" s="611"/>
      <c r="NR16" s="611"/>
      <c r="NS16" s="611"/>
      <c r="NT16" s="611"/>
      <c r="NU16" s="611"/>
      <c r="NV16" s="611"/>
      <c r="NW16" s="611"/>
      <c r="NX16" s="611"/>
      <c r="NY16" s="611"/>
      <c r="NZ16" s="611"/>
      <c r="OA16" s="611"/>
      <c r="OB16" s="611"/>
      <c r="OC16" s="611"/>
      <c r="OD16" s="611"/>
      <c r="OE16" s="611"/>
      <c r="OF16" s="611"/>
      <c r="OG16" s="611"/>
      <c r="OH16" s="611"/>
      <c r="OI16" s="611"/>
      <c r="OJ16" s="611"/>
      <c r="OK16" s="611"/>
      <c r="OL16" s="611"/>
      <c r="OM16" s="611"/>
      <c r="ON16" s="611"/>
      <c r="OO16" s="611"/>
      <c r="OP16" s="611"/>
      <c r="OQ16" s="611"/>
      <c r="OR16" s="611"/>
      <c r="OS16" s="611"/>
      <c r="OT16" s="611"/>
      <c r="OU16" s="611"/>
      <c r="OV16" s="611"/>
      <c r="OW16" s="611"/>
      <c r="OX16" s="611"/>
      <c r="OY16" s="611"/>
      <c r="OZ16" s="611"/>
      <c r="PA16" s="611"/>
      <c r="PB16" s="611"/>
      <c r="PC16" s="611"/>
      <c r="PD16" s="611"/>
      <c r="PE16" s="611"/>
      <c r="PF16" s="611"/>
      <c r="PG16" s="611"/>
      <c r="PH16" s="611"/>
      <c r="PI16" s="611"/>
      <c r="PJ16" s="611"/>
      <c r="PK16" s="611"/>
      <c r="PL16" s="611"/>
      <c r="PM16" s="611"/>
      <c r="PN16" s="611"/>
      <c r="PO16" s="611"/>
      <c r="PP16" s="611"/>
      <c r="PQ16" s="611"/>
      <c r="PR16" s="611"/>
      <c r="PS16" s="611"/>
      <c r="PT16" s="611"/>
      <c r="PU16" s="611"/>
      <c r="PV16" s="611"/>
      <c r="PW16" s="611"/>
      <c r="PX16" s="611"/>
      <c r="PY16" s="611"/>
      <c r="PZ16" s="611"/>
      <c r="QA16" s="611"/>
      <c r="QB16" s="611"/>
      <c r="QC16" s="611"/>
      <c r="QD16" s="611"/>
      <c r="QE16" s="611"/>
      <c r="QF16" s="611"/>
      <c r="QG16" s="611"/>
      <c r="QH16" s="611"/>
      <c r="QI16" s="611"/>
      <c r="QJ16" s="611"/>
      <c r="QK16" s="611"/>
      <c r="QL16" s="611"/>
      <c r="QM16" s="611"/>
      <c r="QN16" s="611"/>
      <c r="QO16" s="611"/>
      <c r="QP16" s="611"/>
      <c r="QQ16" s="611"/>
      <c r="QR16" s="611"/>
      <c r="QS16" s="611"/>
      <c r="QT16" s="611"/>
      <c r="QU16" s="611"/>
      <c r="QV16" s="611"/>
      <c r="QW16" s="611"/>
      <c r="QX16" s="611"/>
      <c r="QY16" s="611"/>
      <c r="QZ16" s="611"/>
      <c r="RA16" s="611"/>
      <c r="RB16" s="611"/>
      <c r="RC16" s="611"/>
      <c r="RD16" s="611"/>
      <c r="RE16" s="611"/>
      <c r="RF16" s="611"/>
      <c r="RG16" s="611"/>
      <c r="RH16" s="611"/>
      <c r="RI16" s="611"/>
      <c r="RJ16" s="611"/>
      <c r="RK16" s="611"/>
      <c r="RL16" s="611"/>
      <c r="RM16" s="611"/>
      <c r="RN16" s="611"/>
      <c r="RO16" s="611"/>
      <c r="RP16" s="611"/>
      <c r="RQ16" s="611"/>
      <c r="RR16" s="611"/>
      <c r="RS16" s="611"/>
      <c r="RT16" s="611"/>
      <c r="RU16" s="611"/>
      <c r="RV16" s="611"/>
      <c r="RW16" s="611"/>
      <c r="RX16" s="611"/>
      <c r="RY16" s="611"/>
      <c r="RZ16" s="611"/>
      <c r="SA16" s="611"/>
      <c r="SB16" s="611"/>
      <c r="SC16" s="611"/>
      <c r="SD16" s="611"/>
      <c r="SE16" s="611"/>
      <c r="SF16" s="611"/>
      <c r="SG16" s="611"/>
      <c r="SH16" s="611"/>
      <c r="SI16" s="611"/>
      <c r="SJ16" s="611"/>
      <c r="SK16" s="611"/>
      <c r="SL16" s="611"/>
      <c r="SM16" s="611"/>
      <c r="SN16" s="611"/>
      <c r="SO16" s="611"/>
      <c r="SP16" s="611"/>
      <c r="SQ16" s="611"/>
      <c r="SR16" s="611"/>
      <c r="SS16" s="611"/>
      <c r="ST16" s="611"/>
      <c r="SU16" s="611"/>
      <c r="SV16" s="611"/>
      <c r="SW16" s="611"/>
      <c r="SX16" s="611"/>
      <c r="SY16" s="611"/>
      <c r="SZ16" s="611"/>
      <c r="TA16" s="611"/>
      <c r="TB16" s="611"/>
      <c r="TC16" s="611"/>
      <c r="TD16" s="611"/>
      <c r="TE16" s="611"/>
      <c r="TF16" s="611"/>
      <c r="TG16" s="611"/>
      <c r="TH16" s="611"/>
      <c r="TI16" s="611"/>
      <c r="TJ16" s="611"/>
      <c r="TK16" s="611"/>
      <c r="TL16" s="611"/>
      <c r="TM16" s="611"/>
      <c r="TN16" s="611"/>
      <c r="TO16" s="611"/>
      <c r="TP16" s="611"/>
      <c r="TQ16" s="611"/>
      <c r="TR16" s="611"/>
      <c r="TS16" s="611"/>
      <c r="TT16" s="611"/>
      <c r="TU16" s="611"/>
      <c r="TV16" s="611"/>
      <c r="TW16" s="611"/>
      <c r="TX16" s="611"/>
      <c r="TY16" s="611"/>
      <c r="TZ16" s="611"/>
      <c r="UA16" s="611"/>
      <c r="UB16" s="611"/>
      <c r="UC16" s="611"/>
      <c r="UD16" s="611"/>
      <c r="UE16" s="611"/>
      <c r="UF16" s="611"/>
      <c r="UG16" s="611"/>
      <c r="UH16" s="611"/>
      <c r="UI16" s="611"/>
      <c r="UJ16" s="611"/>
      <c r="UK16" s="611"/>
      <c r="UL16" s="611"/>
      <c r="UM16" s="611"/>
      <c r="UN16" s="611"/>
      <c r="UO16" s="611"/>
      <c r="UP16" s="611"/>
      <c r="UQ16" s="611"/>
      <c r="UR16" s="611"/>
      <c r="US16" s="611"/>
      <c r="UT16" s="611"/>
      <c r="UU16" s="611"/>
      <c r="UV16" s="611"/>
      <c r="UW16" s="611"/>
      <c r="UX16" s="611"/>
      <c r="UY16" s="611"/>
      <c r="UZ16" s="611"/>
      <c r="VA16" s="611"/>
      <c r="VB16" s="611"/>
      <c r="VC16" s="611"/>
      <c r="VD16" s="611"/>
      <c r="VE16" s="611"/>
      <c r="VF16" s="611"/>
      <c r="VG16" s="611"/>
      <c r="VH16" s="611"/>
      <c r="VI16" s="611"/>
      <c r="VJ16" s="611"/>
      <c r="VK16" s="611"/>
      <c r="VL16" s="611"/>
      <c r="VM16" s="611"/>
      <c r="VN16" s="611"/>
      <c r="VO16" s="611"/>
      <c r="VP16" s="611"/>
      <c r="VQ16" s="611"/>
      <c r="VR16" s="611"/>
      <c r="VS16" s="611"/>
      <c r="VT16" s="611"/>
      <c r="VU16" s="611"/>
      <c r="VV16" s="611"/>
      <c r="VW16" s="611"/>
      <c r="VX16" s="611"/>
      <c r="VY16" s="611"/>
      <c r="VZ16" s="611"/>
      <c r="WA16" s="611"/>
      <c r="WB16" s="611"/>
      <c r="WC16" s="611"/>
      <c r="WD16" s="611"/>
      <c r="WE16" s="611"/>
      <c r="WF16" s="611"/>
      <c r="WG16" s="611"/>
      <c r="WH16" s="611"/>
      <c r="WI16" s="611"/>
      <c r="WJ16" s="611"/>
      <c r="WK16" s="611"/>
      <c r="WL16" s="611"/>
      <c r="WM16" s="611"/>
      <c r="WN16" s="611"/>
      <c r="WO16" s="611"/>
      <c r="WP16" s="611"/>
      <c r="WQ16" s="611"/>
      <c r="WR16" s="611"/>
      <c r="WS16" s="611"/>
      <c r="WT16" s="611"/>
      <c r="WU16" s="611"/>
      <c r="WV16" s="611"/>
      <c r="WW16" s="611"/>
      <c r="WX16" s="611"/>
      <c r="WY16" s="611"/>
      <c r="WZ16" s="611"/>
      <c r="XA16" s="611"/>
      <c r="XB16" s="611"/>
      <c r="XC16" s="611"/>
      <c r="XD16" s="611"/>
      <c r="XE16" s="611"/>
      <c r="XF16" s="611"/>
      <c r="XG16" s="611"/>
      <c r="XH16" s="611"/>
      <c r="XI16" s="611"/>
      <c r="XJ16" s="611"/>
      <c r="XK16" s="611"/>
      <c r="XL16" s="611"/>
      <c r="XM16" s="611"/>
      <c r="XN16" s="611"/>
      <c r="XO16" s="611"/>
      <c r="XP16" s="611"/>
      <c r="XQ16" s="611"/>
      <c r="XR16" s="611"/>
      <c r="XS16" s="611"/>
      <c r="XT16" s="611"/>
      <c r="XU16" s="611"/>
      <c r="XV16" s="611"/>
      <c r="XW16" s="611"/>
      <c r="XX16" s="611"/>
      <c r="XY16" s="611"/>
      <c r="XZ16" s="611"/>
      <c r="YA16" s="611"/>
      <c r="YB16" s="611"/>
      <c r="YC16" s="611"/>
      <c r="YD16" s="611"/>
      <c r="YE16" s="611"/>
      <c r="YF16" s="611"/>
      <c r="YG16" s="611"/>
      <c r="YH16" s="611"/>
      <c r="YI16" s="611"/>
      <c r="YJ16" s="611"/>
      <c r="YK16" s="611"/>
      <c r="YL16" s="611"/>
      <c r="YM16" s="611"/>
      <c r="YN16" s="611"/>
      <c r="YO16" s="611"/>
      <c r="YP16" s="611"/>
      <c r="YQ16" s="611"/>
      <c r="YR16" s="611"/>
      <c r="YS16" s="611"/>
      <c r="YT16" s="611"/>
      <c r="YU16" s="611"/>
      <c r="YV16" s="611"/>
      <c r="YW16" s="611"/>
      <c r="YX16" s="611"/>
      <c r="YY16" s="611"/>
      <c r="YZ16" s="611"/>
      <c r="ZA16" s="611"/>
      <c r="ZB16" s="611"/>
      <c r="ZC16" s="611"/>
      <c r="ZD16" s="611"/>
      <c r="ZE16" s="611"/>
      <c r="ZF16" s="611"/>
      <c r="ZG16" s="611"/>
      <c r="ZH16" s="611"/>
      <c r="ZI16" s="611"/>
      <c r="ZJ16" s="611"/>
      <c r="ZK16" s="611"/>
      <c r="ZL16" s="611"/>
      <c r="ZM16" s="611"/>
      <c r="ZN16" s="611"/>
      <c r="ZO16" s="611"/>
      <c r="ZP16" s="611"/>
      <c r="ZQ16" s="611"/>
      <c r="ZR16" s="611"/>
      <c r="ZS16" s="611"/>
      <c r="ZT16" s="611"/>
      <c r="ZU16" s="611"/>
      <c r="ZV16" s="611"/>
      <c r="ZW16" s="611"/>
      <c r="ZX16" s="611"/>
      <c r="ZY16" s="611"/>
      <c r="ZZ16" s="611"/>
      <c r="AAA16" s="611"/>
      <c r="AAB16" s="611"/>
      <c r="AAC16" s="611"/>
      <c r="AAD16" s="611"/>
      <c r="AAE16" s="611"/>
      <c r="AAF16" s="611"/>
      <c r="AAG16" s="611"/>
      <c r="AAH16" s="611"/>
      <c r="AAI16" s="611"/>
      <c r="AAJ16" s="611"/>
      <c r="AAK16" s="611"/>
      <c r="AAL16" s="611"/>
      <c r="AAM16" s="611"/>
      <c r="AAN16" s="611"/>
      <c r="AAO16" s="611"/>
      <c r="AAP16" s="611"/>
      <c r="AAQ16" s="611"/>
      <c r="AAR16" s="611"/>
      <c r="AAS16" s="611"/>
      <c r="AAT16" s="611"/>
      <c r="AAU16" s="611"/>
      <c r="AAV16" s="611"/>
      <c r="AAW16" s="611"/>
      <c r="AAX16" s="611"/>
      <c r="AAY16" s="611"/>
      <c r="AAZ16" s="611"/>
      <c r="ABA16" s="611"/>
      <c r="ABB16" s="611"/>
      <c r="ABC16" s="611"/>
      <c r="ABD16" s="611"/>
      <c r="ABE16" s="611"/>
      <c r="ABF16" s="611"/>
      <c r="ABG16" s="611"/>
      <c r="ABH16" s="611"/>
      <c r="ABI16" s="611"/>
      <c r="ABJ16" s="611"/>
      <c r="ABK16" s="611"/>
      <c r="ABL16" s="611"/>
      <c r="ABM16" s="611"/>
      <c r="ABN16" s="611"/>
      <c r="ABO16" s="611"/>
      <c r="ABP16" s="611"/>
      <c r="ABQ16" s="611"/>
      <c r="ABR16" s="611"/>
      <c r="ABS16" s="611"/>
      <c r="ABT16" s="611"/>
      <c r="ABU16" s="611"/>
      <c r="ABV16" s="611"/>
      <c r="ABW16" s="611"/>
      <c r="ABX16" s="611"/>
      <c r="ABY16" s="611"/>
      <c r="ABZ16" s="611"/>
      <c r="ACA16" s="611"/>
      <c r="ACB16" s="611"/>
      <c r="ACC16" s="611"/>
      <c r="ACD16" s="611"/>
      <c r="ACE16" s="611"/>
      <c r="ACF16" s="611"/>
      <c r="ACG16" s="611"/>
      <c r="ACH16" s="611"/>
      <c r="ACI16" s="611"/>
      <c r="ACJ16" s="611"/>
      <c r="ACK16" s="611"/>
      <c r="ACL16" s="611"/>
      <c r="ACM16" s="611"/>
      <c r="ACN16" s="611"/>
      <c r="ACO16" s="611"/>
      <c r="ACP16" s="611"/>
      <c r="ACQ16" s="611"/>
      <c r="ACR16" s="611"/>
      <c r="ACS16" s="611"/>
      <c r="ACT16" s="611"/>
      <c r="ACU16" s="611"/>
      <c r="ACV16" s="611"/>
      <c r="ACW16" s="611"/>
      <c r="ACX16" s="611"/>
      <c r="ACY16" s="611"/>
      <c r="ACZ16" s="611"/>
      <c r="ADA16" s="611"/>
      <c r="ADB16" s="611"/>
      <c r="ADC16" s="611"/>
      <c r="ADD16" s="611"/>
      <c r="ADE16" s="611"/>
      <c r="ADF16" s="611"/>
      <c r="ADG16" s="611"/>
      <c r="ADH16" s="611"/>
      <c r="ADI16" s="611"/>
      <c r="ADJ16" s="611"/>
      <c r="ADK16" s="611"/>
      <c r="ADL16" s="611"/>
      <c r="ADM16" s="611"/>
      <c r="ADN16" s="611"/>
      <c r="ADO16" s="611"/>
      <c r="ADP16" s="611"/>
      <c r="ADQ16" s="611"/>
      <c r="ADR16" s="611"/>
      <c r="ADS16" s="611"/>
      <c r="ADT16" s="611"/>
      <c r="ADU16" s="611"/>
      <c r="ADV16" s="611"/>
      <c r="ADW16" s="611"/>
      <c r="ADX16" s="611"/>
      <c r="ADY16" s="611"/>
      <c r="ADZ16" s="611"/>
      <c r="AEA16" s="611"/>
      <c r="AEB16" s="611"/>
      <c r="AEC16" s="611"/>
      <c r="AED16" s="611"/>
      <c r="AEE16" s="611"/>
      <c r="AEF16" s="611"/>
      <c r="AEG16" s="611"/>
      <c r="AEH16" s="611"/>
      <c r="AEI16" s="611"/>
      <c r="AEJ16" s="611"/>
      <c r="AEK16" s="611"/>
      <c r="AEL16" s="611"/>
      <c r="AEM16" s="611"/>
      <c r="AEN16" s="611"/>
      <c r="AEO16" s="611"/>
      <c r="AEP16" s="611"/>
      <c r="AEQ16" s="611"/>
      <c r="AER16" s="611"/>
      <c r="AES16" s="611"/>
      <c r="AET16" s="611"/>
      <c r="AEU16" s="611"/>
      <c r="AEV16" s="611"/>
      <c r="AEW16" s="611"/>
      <c r="AEX16" s="611"/>
      <c r="AEY16" s="611"/>
      <c r="AEZ16" s="611"/>
      <c r="AFA16" s="611"/>
      <c r="AFB16" s="611"/>
      <c r="AFC16" s="611"/>
      <c r="AFD16" s="611"/>
      <c r="AFE16" s="611"/>
      <c r="AFF16" s="611"/>
      <c r="AFG16" s="611"/>
      <c r="AFH16" s="611"/>
      <c r="AFI16" s="611"/>
      <c r="AFJ16" s="611"/>
      <c r="AFK16" s="611"/>
      <c r="AFL16" s="611"/>
      <c r="AFM16" s="611"/>
      <c r="AFN16" s="611"/>
      <c r="AFO16" s="611"/>
      <c r="AFP16" s="611"/>
      <c r="AFQ16" s="611"/>
      <c r="AFR16" s="611"/>
      <c r="AFS16" s="611"/>
      <c r="AFT16" s="611"/>
      <c r="AFU16" s="611"/>
      <c r="AFV16" s="611"/>
      <c r="AFW16" s="611"/>
      <c r="AFX16" s="611"/>
      <c r="AFY16" s="611"/>
      <c r="AFZ16" s="611"/>
      <c r="AGA16" s="611"/>
      <c r="AGB16" s="611"/>
      <c r="AGC16" s="611"/>
      <c r="AGD16" s="611"/>
      <c r="AGE16" s="611"/>
      <c r="AGF16" s="611"/>
      <c r="AGG16" s="611"/>
      <c r="AGH16" s="611"/>
      <c r="AGI16" s="611"/>
      <c r="AGJ16" s="611"/>
      <c r="AGK16" s="611"/>
      <c r="AGL16" s="611"/>
      <c r="AGM16" s="611"/>
      <c r="AGN16" s="611"/>
      <c r="AGO16" s="611"/>
      <c r="AGP16" s="611"/>
      <c r="AGQ16" s="611"/>
      <c r="AGR16" s="611"/>
      <c r="AGS16" s="611"/>
      <c r="AGT16" s="611"/>
      <c r="AGU16" s="611"/>
      <c r="AGV16" s="611"/>
      <c r="AGW16" s="611"/>
      <c r="AGX16" s="611"/>
      <c r="AGY16" s="611"/>
      <c r="AGZ16" s="611"/>
      <c r="AHA16" s="611"/>
      <c r="AHB16" s="611"/>
      <c r="AHC16" s="611"/>
      <c r="AHD16" s="611"/>
      <c r="AHE16" s="611"/>
      <c r="AHF16" s="611"/>
      <c r="AHG16" s="611"/>
      <c r="AHH16" s="611"/>
      <c r="AHI16" s="611"/>
      <c r="AHJ16" s="611"/>
      <c r="AHK16" s="611"/>
      <c r="AHL16" s="611"/>
      <c r="AHM16" s="611"/>
      <c r="AHN16" s="611"/>
      <c r="AHO16" s="611"/>
      <c r="AHP16" s="611"/>
      <c r="AHQ16" s="611"/>
      <c r="AHR16" s="611"/>
      <c r="AHS16" s="611"/>
      <c r="AHT16" s="611"/>
      <c r="AHU16" s="611"/>
      <c r="AHV16" s="611"/>
      <c r="AHW16" s="611"/>
      <c r="AHX16" s="611"/>
      <c r="AHY16" s="611"/>
      <c r="AHZ16" s="611"/>
      <c r="AIA16" s="611"/>
      <c r="AIB16" s="611"/>
      <c r="AIC16" s="611"/>
      <c r="AID16" s="611"/>
      <c r="AIE16" s="611"/>
      <c r="AIF16" s="611"/>
      <c r="AIG16" s="611"/>
      <c r="AIH16" s="611"/>
      <c r="AII16" s="611"/>
      <c r="AIJ16" s="611"/>
      <c r="AIK16" s="611"/>
      <c r="AIL16" s="611"/>
      <c r="AIM16" s="611"/>
      <c r="AIN16" s="611"/>
      <c r="AIO16" s="611"/>
      <c r="AIP16" s="611"/>
      <c r="AIQ16" s="611"/>
      <c r="AIR16" s="611"/>
      <c r="AIS16" s="611"/>
      <c r="AIT16" s="611"/>
      <c r="AIU16" s="611"/>
      <c r="AIV16" s="611"/>
      <c r="AIW16" s="611"/>
      <c r="AIX16" s="611"/>
      <c r="AIY16" s="611"/>
      <c r="AIZ16" s="611"/>
      <c r="AJA16" s="611"/>
      <c r="AJB16" s="611"/>
      <c r="AJC16" s="611"/>
      <c r="AJD16" s="611"/>
      <c r="AJE16" s="611"/>
      <c r="AJF16" s="611"/>
      <c r="AJG16" s="611"/>
      <c r="AJH16" s="611"/>
      <c r="AJI16" s="611"/>
      <c r="AJJ16" s="611"/>
      <c r="AJK16" s="611"/>
      <c r="AJL16" s="611"/>
      <c r="AJM16" s="611"/>
      <c r="AJN16" s="611"/>
      <c r="AJO16" s="611"/>
      <c r="AJP16" s="611"/>
      <c r="AJQ16" s="611"/>
      <c r="AJR16" s="611"/>
      <c r="AJS16" s="611"/>
      <c r="AJT16" s="611"/>
      <c r="AJU16" s="611"/>
      <c r="AJV16" s="611"/>
      <c r="AJW16" s="611"/>
      <c r="AJX16" s="611"/>
      <c r="AJY16" s="611"/>
      <c r="AJZ16" s="611"/>
      <c r="AKA16" s="611"/>
      <c r="AKB16" s="611"/>
      <c r="AKC16" s="611"/>
      <c r="AKD16" s="611"/>
      <c r="AKE16" s="611"/>
      <c r="AKF16" s="611"/>
      <c r="AKG16" s="611"/>
      <c r="AKH16" s="611"/>
      <c r="AKI16" s="611"/>
      <c r="AKJ16" s="611"/>
      <c r="AKK16" s="611"/>
      <c r="AKL16" s="611"/>
      <c r="AKM16" s="611"/>
      <c r="AKN16" s="611"/>
      <c r="AKO16" s="611"/>
      <c r="AKP16" s="611"/>
      <c r="AKQ16" s="611"/>
      <c r="AKR16" s="611"/>
      <c r="AKS16" s="611"/>
      <c r="AKT16" s="611"/>
      <c r="AKU16" s="611"/>
      <c r="AKV16" s="611"/>
      <c r="AKW16" s="611"/>
      <c r="AKX16" s="611"/>
      <c r="AKY16" s="611"/>
      <c r="AKZ16" s="611"/>
      <c r="ALA16" s="611"/>
      <c r="ALB16" s="611"/>
      <c r="ALC16" s="611"/>
      <c r="ALD16" s="611"/>
      <c r="ALE16" s="611"/>
      <c r="ALF16" s="611"/>
      <c r="ALG16" s="611"/>
      <c r="ALH16" s="611"/>
      <c r="ALI16" s="611"/>
      <c r="ALJ16" s="611"/>
      <c r="ALK16" s="611"/>
      <c r="ALL16" s="611"/>
      <c r="ALM16" s="611"/>
      <c r="ALN16" s="611"/>
      <c r="ALO16" s="611"/>
      <c r="ALP16" s="611"/>
      <c r="ALQ16" s="611"/>
      <c r="ALR16" s="611"/>
      <c r="ALS16" s="611"/>
      <c r="ALT16" s="611"/>
      <c r="ALU16" s="611"/>
      <c r="ALV16" s="611"/>
      <c r="ALW16" s="611"/>
      <c r="ALX16" s="611"/>
      <c r="ALY16" s="611"/>
      <c r="ALZ16" s="611"/>
      <c r="AMA16" s="611"/>
      <c r="AMB16" s="611"/>
      <c r="AMC16" s="611"/>
      <c r="AMD16" s="611"/>
      <c r="AME16" s="611"/>
      <c r="AMF16" s="611"/>
      <c r="AMG16" s="611"/>
      <c r="AMH16" s="611"/>
      <c r="AMI16" s="611"/>
      <c r="AMJ16" s="611"/>
      <c r="AMK16" s="611"/>
      <c r="AML16" s="611"/>
      <c r="AMM16" s="611"/>
      <c r="AMN16" s="611"/>
      <c r="AMO16" s="611"/>
      <c r="AMP16" s="611"/>
      <c r="AMQ16" s="611"/>
      <c r="AMR16" s="611"/>
      <c r="AMS16" s="611"/>
      <c r="AMT16" s="611"/>
      <c r="AMU16" s="611"/>
      <c r="AMV16" s="611"/>
      <c r="AMW16" s="611"/>
      <c r="AMX16" s="611"/>
      <c r="AMY16" s="611"/>
      <c r="AMZ16" s="611"/>
      <c r="ANA16" s="611"/>
      <c r="ANB16" s="611"/>
      <c r="ANC16" s="611"/>
      <c r="AND16" s="611"/>
      <c r="ANE16" s="611"/>
      <c r="ANF16" s="611"/>
      <c r="ANG16" s="611"/>
      <c r="ANH16" s="611"/>
      <c r="ANI16" s="611"/>
      <c r="ANJ16" s="611"/>
      <c r="ANK16" s="611"/>
      <c r="ANL16" s="611"/>
      <c r="ANM16" s="611"/>
      <c r="ANN16" s="611"/>
      <c r="ANO16" s="611"/>
      <c r="ANP16" s="611"/>
      <c r="ANQ16" s="611"/>
      <c r="ANR16" s="611"/>
      <c r="ANS16" s="611"/>
      <c r="ANT16" s="611"/>
      <c r="ANU16" s="611"/>
      <c r="ANV16" s="611"/>
      <c r="ANW16" s="611"/>
      <c r="ANX16" s="611"/>
      <c r="ANY16" s="611"/>
      <c r="ANZ16" s="611"/>
      <c r="AOA16" s="611"/>
      <c r="AOB16" s="611"/>
      <c r="AOC16" s="611"/>
      <c r="AOD16" s="611"/>
      <c r="AOE16" s="611"/>
      <c r="AOF16" s="611"/>
      <c r="AOG16" s="611"/>
      <c r="AOH16" s="611"/>
      <c r="AOI16" s="611"/>
      <c r="AOJ16" s="611"/>
      <c r="AOK16" s="611"/>
      <c r="AOL16" s="611"/>
      <c r="AOM16" s="611"/>
      <c r="AON16" s="611"/>
      <c r="AOO16" s="611"/>
      <c r="AOP16" s="611"/>
      <c r="AOQ16" s="611"/>
      <c r="AOR16" s="611"/>
      <c r="AOS16" s="611"/>
      <c r="AOT16" s="611"/>
      <c r="AOU16" s="611"/>
      <c r="AOV16" s="611"/>
      <c r="AOW16" s="611"/>
      <c r="AOX16" s="611"/>
      <c r="AOY16" s="611"/>
      <c r="AOZ16" s="611"/>
      <c r="APA16" s="611"/>
      <c r="APB16" s="611"/>
      <c r="APC16" s="611"/>
      <c r="APD16" s="611"/>
      <c r="APE16" s="611"/>
      <c r="APF16" s="611"/>
      <c r="APG16" s="611"/>
      <c r="APH16" s="611"/>
      <c r="API16" s="611"/>
      <c r="APJ16" s="611"/>
      <c r="APK16" s="611"/>
      <c r="APL16" s="611"/>
      <c r="APM16" s="611"/>
      <c r="APN16" s="611"/>
      <c r="APO16" s="611"/>
      <c r="APP16" s="611"/>
      <c r="APQ16" s="611"/>
      <c r="APR16" s="611"/>
      <c r="APS16" s="611"/>
      <c r="APT16" s="611"/>
      <c r="APU16" s="611"/>
      <c r="APV16" s="611"/>
      <c r="APW16" s="611"/>
      <c r="APX16" s="611"/>
      <c r="APY16" s="611"/>
      <c r="APZ16" s="611"/>
      <c r="AQA16" s="611"/>
      <c r="AQB16" s="611"/>
      <c r="AQC16" s="611"/>
      <c r="AQD16" s="611"/>
      <c r="AQE16" s="611"/>
      <c r="AQF16" s="611"/>
      <c r="AQG16" s="611"/>
      <c r="AQH16" s="611"/>
      <c r="AQI16" s="611"/>
      <c r="AQJ16" s="611"/>
      <c r="AQK16" s="611"/>
      <c r="AQL16" s="611"/>
      <c r="AQM16" s="611"/>
      <c r="AQN16" s="611"/>
      <c r="AQO16" s="611"/>
      <c r="AQP16" s="611"/>
      <c r="AQQ16" s="611"/>
      <c r="AQR16" s="611"/>
      <c r="AQS16" s="611"/>
      <c r="AQT16" s="611"/>
      <c r="AQU16" s="611"/>
      <c r="AQV16" s="611"/>
      <c r="AQW16" s="611"/>
      <c r="AQX16" s="611"/>
      <c r="AQY16" s="611"/>
      <c r="AQZ16" s="611"/>
      <c r="ARA16" s="611"/>
      <c r="ARB16" s="611"/>
      <c r="ARC16" s="611"/>
      <c r="ARD16" s="611"/>
      <c r="ARE16" s="611"/>
      <c r="ARF16" s="611"/>
      <c r="ARG16" s="611"/>
      <c r="ARH16" s="611"/>
      <c r="ARI16" s="611"/>
      <c r="ARJ16" s="611"/>
      <c r="ARK16" s="611"/>
      <c r="ARL16" s="611"/>
      <c r="ARM16" s="611"/>
      <c r="ARN16" s="611"/>
      <c r="ARO16" s="611"/>
      <c r="ARP16" s="611"/>
      <c r="ARQ16" s="611"/>
      <c r="ARR16" s="611"/>
      <c r="ARS16" s="611"/>
      <c r="ART16" s="611"/>
      <c r="ARU16" s="611"/>
      <c r="ARV16" s="611"/>
      <c r="ARW16" s="611"/>
      <c r="ARX16" s="611"/>
      <c r="ARY16" s="611"/>
      <c r="ARZ16" s="611"/>
      <c r="ASA16" s="611"/>
      <c r="ASB16" s="611"/>
      <c r="ASC16" s="611"/>
      <c r="ASD16" s="611"/>
      <c r="ASE16" s="611"/>
      <c r="ASF16" s="611"/>
      <c r="ASG16" s="611"/>
      <c r="ASH16" s="611"/>
      <c r="ASI16" s="611"/>
      <c r="ASJ16" s="611"/>
      <c r="ASK16" s="611"/>
      <c r="ASL16" s="611"/>
      <c r="ASM16" s="611"/>
      <c r="ASN16" s="611"/>
      <c r="ASO16" s="611"/>
      <c r="ASP16" s="611"/>
      <c r="ASQ16" s="611"/>
      <c r="ASR16" s="611"/>
      <c r="ASS16" s="611"/>
      <c r="AST16" s="611"/>
      <c r="ASU16" s="611"/>
      <c r="ASV16" s="611"/>
      <c r="ASW16" s="611"/>
      <c r="ASX16" s="611"/>
      <c r="ASY16" s="611"/>
      <c r="ASZ16" s="611"/>
      <c r="ATA16" s="611"/>
      <c r="ATB16" s="611"/>
      <c r="ATC16" s="611"/>
      <c r="ATD16" s="611"/>
      <c r="ATE16" s="611"/>
      <c r="ATF16" s="611"/>
      <c r="ATG16" s="611"/>
      <c r="ATH16" s="611"/>
      <c r="ATI16" s="611"/>
      <c r="ATJ16" s="611"/>
      <c r="ATK16" s="611"/>
      <c r="ATL16" s="611"/>
      <c r="ATM16" s="611"/>
      <c r="ATN16" s="611"/>
      <c r="ATO16" s="611"/>
      <c r="ATP16" s="611"/>
      <c r="ATQ16" s="611"/>
      <c r="ATR16" s="611"/>
      <c r="ATS16" s="611"/>
      <c r="ATT16" s="611"/>
      <c r="ATU16" s="611"/>
      <c r="ATV16" s="611"/>
      <c r="ATW16" s="611"/>
      <c r="ATX16" s="611"/>
      <c r="ATY16" s="611"/>
      <c r="ATZ16" s="611"/>
      <c r="AUA16" s="611"/>
      <c r="AUB16" s="611"/>
      <c r="AUC16" s="611"/>
      <c r="AUD16" s="611"/>
      <c r="AUE16" s="611"/>
      <c r="AUF16" s="611"/>
      <c r="AUG16" s="611"/>
      <c r="AUH16" s="611"/>
      <c r="AUI16" s="611"/>
      <c r="AUJ16" s="611"/>
      <c r="AUK16" s="611"/>
      <c r="AUL16" s="611"/>
      <c r="AUM16" s="611"/>
      <c r="AUN16" s="611"/>
      <c r="AUO16" s="611"/>
      <c r="AUP16" s="611"/>
      <c r="AUQ16" s="611"/>
      <c r="AUR16" s="611"/>
      <c r="AUS16" s="611"/>
      <c r="AUT16" s="611"/>
      <c r="AUU16" s="611"/>
      <c r="AUV16" s="611"/>
      <c r="AUW16" s="611"/>
      <c r="AUX16" s="611"/>
      <c r="AUY16" s="611"/>
      <c r="AUZ16" s="611"/>
      <c r="AVA16" s="611"/>
      <c r="AVB16" s="611"/>
      <c r="AVC16" s="611"/>
      <c r="AVD16" s="611"/>
      <c r="AVE16" s="611"/>
      <c r="AVF16" s="611"/>
      <c r="AVG16" s="611"/>
      <c r="AVH16" s="611"/>
      <c r="AVI16" s="611"/>
      <c r="AVJ16" s="611"/>
      <c r="AVK16" s="611"/>
      <c r="AVL16" s="611"/>
      <c r="AVM16" s="611"/>
      <c r="AVN16" s="611"/>
      <c r="AVO16" s="611"/>
      <c r="AVP16" s="611"/>
      <c r="AVQ16" s="611"/>
      <c r="AVR16" s="611"/>
      <c r="AVS16" s="611"/>
      <c r="AVT16" s="611"/>
      <c r="AVU16" s="611"/>
      <c r="AVV16" s="611"/>
      <c r="AVW16" s="611"/>
      <c r="AVX16" s="611"/>
      <c r="AVY16" s="611"/>
      <c r="AVZ16" s="611"/>
      <c r="AWA16" s="611"/>
      <c r="AWB16" s="611"/>
      <c r="AWC16" s="611"/>
      <c r="AWD16" s="611"/>
      <c r="AWE16" s="611"/>
      <c r="AWF16" s="611"/>
      <c r="AWG16" s="611"/>
      <c r="AWH16" s="611"/>
      <c r="AWI16" s="611"/>
      <c r="AWJ16" s="611"/>
      <c r="AWK16" s="611"/>
      <c r="AWL16" s="611"/>
      <c r="AWM16" s="611"/>
      <c r="AWN16" s="611"/>
      <c r="AWO16" s="611"/>
      <c r="AWP16" s="611"/>
      <c r="AWQ16" s="611"/>
      <c r="AWR16" s="611"/>
      <c r="AWS16" s="611"/>
      <c r="AWT16" s="611"/>
      <c r="AWU16" s="611"/>
      <c r="AWV16" s="611"/>
      <c r="AWW16" s="611"/>
      <c r="AWX16" s="611"/>
      <c r="AWY16" s="611"/>
      <c r="AWZ16" s="611"/>
      <c r="AXA16" s="611"/>
      <c r="AXB16" s="611"/>
      <c r="AXC16" s="611"/>
      <c r="AXD16" s="611"/>
      <c r="AXE16" s="611"/>
      <c r="AXF16" s="611"/>
      <c r="AXG16" s="611"/>
      <c r="AXH16" s="611"/>
      <c r="AXI16" s="611"/>
      <c r="AXJ16" s="611"/>
      <c r="AXK16" s="611"/>
      <c r="AXL16" s="611"/>
      <c r="AXM16" s="611"/>
      <c r="AXN16" s="611"/>
      <c r="AXO16" s="611"/>
      <c r="AXP16" s="611"/>
      <c r="AXQ16" s="611"/>
      <c r="AXR16" s="611"/>
      <c r="AXS16" s="611"/>
      <c r="AXT16" s="611"/>
      <c r="AXU16" s="611"/>
      <c r="AXV16" s="611"/>
      <c r="AXW16" s="611"/>
      <c r="AXX16" s="611"/>
      <c r="AXY16" s="611"/>
      <c r="AXZ16" s="611"/>
      <c r="AYA16" s="611"/>
      <c r="AYB16" s="611"/>
      <c r="AYC16" s="611"/>
      <c r="AYD16" s="611"/>
      <c r="AYE16" s="611"/>
      <c r="AYF16" s="611"/>
      <c r="AYG16" s="611"/>
      <c r="AYH16" s="611"/>
      <c r="AYI16" s="611"/>
      <c r="AYJ16" s="611"/>
      <c r="AYK16" s="611"/>
      <c r="AYL16" s="611"/>
      <c r="AYM16" s="611"/>
      <c r="AYN16" s="611"/>
      <c r="AYO16" s="611"/>
      <c r="AYP16" s="611"/>
      <c r="AYQ16" s="611"/>
      <c r="AYR16" s="611"/>
      <c r="AYS16" s="611"/>
      <c r="AYT16" s="611"/>
      <c r="AYU16" s="611"/>
      <c r="AYV16" s="611"/>
      <c r="AYW16" s="611"/>
      <c r="AYX16" s="611"/>
      <c r="AYY16" s="611"/>
      <c r="AYZ16" s="611"/>
      <c r="AZA16" s="611"/>
      <c r="AZB16" s="611"/>
      <c r="AZC16" s="611"/>
      <c r="AZD16" s="611"/>
      <c r="AZE16" s="611"/>
      <c r="AZF16" s="611"/>
      <c r="AZG16" s="611"/>
      <c r="AZH16" s="611"/>
      <c r="AZI16" s="611"/>
      <c r="AZJ16" s="611"/>
      <c r="AZK16" s="611"/>
      <c r="AZL16" s="611"/>
      <c r="AZM16" s="611"/>
      <c r="AZN16" s="611"/>
      <c r="AZO16" s="611"/>
      <c r="AZP16" s="611"/>
      <c r="AZQ16" s="611"/>
      <c r="AZR16" s="611"/>
      <c r="AZS16" s="611"/>
      <c r="AZT16" s="611"/>
      <c r="AZU16" s="611"/>
      <c r="AZV16" s="611"/>
      <c r="AZW16" s="611"/>
      <c r="AZX16" s="611"/>
      <c r="AZY16" s="611"/>
      <c r="AZZ16" s="611"/>
      <c r="BAA16" s="611"/>
      <c r="BAB16" s="611"/>
      <c r="BAC16" s="611"/>
      <c r="BAD16" s="611"/>
      <c r="BAE16" s="611"/>
      <c r="BAF16" s="611"/>
      <c r="BAG16" s="611"/>
      <c r="BAH16" s="611"/>
      <c r="BAI16" s="611"/>
      <c r="BAJ16" s="611"/>
      <c r="BAK16" s="611"/>
      <c r="BAL16" s="611"/>
      <c r="BAM16" s="611"/>
      <c r="BAN16" s="611"/>
      <c r="BAO16" s="611"/>
      <c r="BAP16" s="611"/>
      <c r="BAQ16" s="611"/>
      <c r="BAR16" s="611"/>
      <c r="BAS16" s="611"/>
      <c r="BAT16" s="611"/>
      <c r="BAU16" s="611"/>
      <c r="BAV16" s="611"/>
      <c r="BAW16" s="611"/>
      <c r="BAX16" s="611"/>
      <c r="BAY16" s="611"/>
      <c r="BAZ16" s="611"/>
      <c r="BBA16" s="611"/>
      <c r="BBB16" s="611"/>
      <c r="BBC16" s="611"/>
      <c r="BBD16" s="611"/>
      <c r="BBE16" s="611"/>
      <c r="BBF16" s="611"/>
      <c r="BBG16" s="611"/>
      <c r="BBH16" s="611"/>
      <c r="BBI16" s="611"/>
      <c r="BBJ16" s="611"/>
      <c r="BBK16" s="611"/>
      <c r="BBL16" s="611"/>
      <c r="BBM16" s="611"/>
      <c r="BBN16" s="611"/>
      <c r="BBO16" s="611"/>
      <c r="BBP16" s="611"/>
      <c r="BBQ16" s="611"/>
      <c r="BBR16" s="611"/>
      <c r="BBS16" s="611"/>
      <c r="BBT16" s="611"/>
      <c r="BBU16" s="611"/>
      <c r="BBV16" s="611"/>
      <c r="BBW16" s="611"/>
      <c r="BBX16" s="611"/>
      <c r="BBY16" s="611"/>
      <c r="BBZ16" s="611"/>
      <c r="BCA16" s="611"/>
      <c r="BCB16" s="611"/>
      <c r="BCC16" s="611"/>
      <c r="BCD16" s="611"/>
      <c r="BCE16" s="611"/>
      <c r="BCF16" s="611"/>
      <c r="BCG16" s="611"/>
      <c r="BCH16" s="611"/>
      <c r="BCI16" s="611"/>
      <c r="BCJ16" s="611"/>
      <c r="BCK16" s="611"/>
      <c r="BCL16" s="611"/>
      <c r="BCM16" s="611"/>
      <c r="BCN16" s="611"/>
      <c r="BCO16" s="611"/>
      <c r="BCP16" s="611"/>
      <c r="BCQ16" s="611"/>
      <c r="BCR16" s="611"/>
      <c r="BCS16" s="611"/>
      <c r="BCT16" s="611"/>
      <c r="BCU16" s="611"/>
      <c r="BCV16" s="611"/>
      <c r="BCW16" s="611"/>
      <c r="BCX16" s="611"/>
      <c r="BCY16" s="611"/>
      <c r="BCZ16" s="611"/>
      <c r="BDA16" s="611"/>
      <c r="BDB16" s="611"/>
      <c r="BDC16" s="611"/>
      <c r="BDD16" s="611"/>
      <c r="BDE16" s="611"/>
      <c r="BDF16" s="611"/>
      <c r="BDG16" s="611"/>
      <c r="BDH16" s="611"/>
      <c r="BDI16" s="611"/>
      <c r="BDJ16" s="611"/>
      <c r="BDK16" s="611"/>
      <c r="BDL16" s="611"/>
      <c r="BDM16" s="611"/>
      <c r="BDN16" s="611"/>
      <c r="BDO16" s="611"/>
      <c r="BDP16" s="611"/>
      <c r="BDQ16" s="611"/>
      <c r="BDR16" s="611"/>
      <c r="BDS16" s="611"/>
      <c r="BDT16" s="611"/>
      <c r="BDU16" s="611"/>
      <c r="BDV16" s="611"/>
      <c r="BDW16" s="611"/>
      <c r="BDX16" s="611"/>
      <c r="BDY16" s="611"/>
      <c r="BDZ16" s="611"/>
      <c r="BEA16" s="611"/>
      <c r="BEB16" s="611"/>
      <c r="BEC16" s="611"/>
      <c r="BED16" s="611"/>
      <c r="BEE16" s="611"/>
      <c r="BEF16" s="611"/>
      <c r="BEG16" s="611"/>
      <c r="BEH16" s="611"/>
      <c r="BEI16" s="611"/>
      <c r="BEJ16" s="611"/>
      <c r="BEK16" s="611"/>
      <c r="BEL16" s="611"/>
      <c r="BEM16" s="611"/>
      <c r="BEN16" s="611"/>
      <c r="BEO16" s="611"/>
      <c r="BEP16" s="611"/>
      <c r="BEQ16" s="611"/>
      <c r="BER16" s="611"/>
      <c r="BES16" s="611"/>
      <c r="BET16" s="611"/>
      <c r="BEU16" s="611"/>
      <c r="BEV16" s="611"/>
      <c r="BEW16" s="611"/>
      <c r="BEX16" s="611"/>
      <c r="BEY16" s="611"/>
      <c r="BEZ16" s="611"/>
      <c r="BFA16" s="611"/>
      <c r="BFB16" s="611"/>
      <c r="BFC16" s="611"/>
      <c r="BFD16" s="611"/>
      <c r="BFE16" s="611"/>
      <c r="BFF16" s="611"/>
      <c r="BFG16" s="611"/>
      <c r="BFH16" s="611"/>
      <c r="BFI16" s="611"/>
      <c r="BFJ16" s="611"/>
      <c r="BFK16" s="611"/>
      <c r="BFL16" s="611"/>
      <c r="BFM16" s="611"/>
      <c r="BFN16" s="611"/>
      <c r="BFO16" s="611"/>
      <c r="BFP16" s="611"/>
      <c r="BFQ16" s="611"/>
      <c r="BFR16" s="611"/>
      <c r="BFS16" s="611"/>
      <c r="BFT16" s="611"/>
      <c r="BFU16" s="611"/>
      <c r="BFV16" s="611"/>
      <c r="BFW16" s="611"/>
      <c r="BFX16" s="611"/>
      <c r="BFY16" s="611"/>
      <c r="BFZ16" s="611"/>
      <c r="BGA16" s="611"/>
      <c r="BGB16" s="611"/>
      <c r="BGC16" s="611"/>
      <c r="BGD16" s="611"/>
      <c r="BGE16" s="611"/>
      <c r="BGF16" s="611"/>
      <c r="BGG16" s="611"/>
      <c r="BGH16" s="611"/>
      <c r="BGI16" s="611"/>
      <c r="BGJ16" s="611"/>
      <c r="BGK16" s="611"/>
      <c r="BGL16" s="611"/>
      <c r="BGM16" s="611"/>
      <c r="BGN16" s="611"/>
      <c r="BGO16" s="611"/>
      <c r="BGP16" s="611"/>
      <c r="BGQ16" s="611"/>
      <c r="BGR16" s="611"/>
      <c r="BGS16" s="611"/>
      <c r="BGT16" s="611"/>
      <c r="BGU16" s="611"/>
      <c r="BGV16" s="611"/>
      <c r="BGW16" s="611"/>
      <c r="BGX16" s="611"/>
      <c r="BGY16" s="611"/>
      <c r="BGZ16" s="611"/>
      <c r="BHA16" s="611"/>
      <c r="BHB16" s="611"/>
      <c r="BHC16" s="611"/>
      <c r="BHD16" s="611"/>
      <c r="BHE16" s="611"/>
      <c r="BHF16" s="611"/>
      <c r="BHG16" s="611"/>
      <c r="BHH16" s="611"/>
      <c r="BHI16" s="611"/>
      <c r="BHJ16" s="611"/>
      <c r="BHK16" s="611"/>
      <c r="BHL16" s="611"/>
      <c r="BHM16" s="611"/>
      <c r="BHN16" s="611"/>
      <c r="BHO16" s="611"/>
      <c r="BHP16" s="611"/>
      <c r="BHQ16" s="611"/>
      <c r="BHR16" s="611"/>
      <c r="BHS16" s="611"/>
      <c r="BHT16" s="611"/>
      <c r="BHU16" s="611"/>
      <c r="BHV16" s="611"/>
      <c r="BHW16" s="611"/>
      <c r="BHX16" s="611"/>
      <c r="BHY16" s="611"/>
      <c r="BHZ16" s="611"/>
      <c r="BIA16" s="611"/>
      <c r="BIB16" s="611"/>
      <c r="BIC16" s="611"/>
      <c r="BID16" s="611"/>
      <c r="BIE16" s="611"/>
      <c r="BIF16" s="611"/>
      <c r="BIG16" s="611"/>
      <c r="BIH16" s="611"/>
      <c r="BII16" s="611"/>
      <c r="BIJ16" s="611"/>
      <c r="BIK16" s="611"/>
      <c r="BIL16" s="611"/>
      <c r="BIM16" s="611"/>
      <c r="BIN16" s="611"/>
      <c r="BIO16" s="611"/>
      <c r="BIP16" s="611"/>
      <c r="BIQ16" s="611"/>
      <c r="BIR16" s="611"/>
      <c r="BIS16" s="611"/>
      <c r="BIT16" s="611"/>
      <c r="BIU16" s="611"/>
      <c r="BIV16" s="611"/>
      <c r="BIW16" s="611"/>
      <c r="BIX16" s="611"/>
      <c r="BIY16" s="611"/>
      <c r="BIZ16" s="611"/>
      <c r="BJA16" s="611"/>
      <c r="BJB16" s="611"/>
      <c r="BJC16" s="611"/>
      <c r="BJD16" s="611"/>
      <c r="BJE16" s="611"/>
      <c r="BJF16" s="611"/>
      <c r="BJG16" s="611"/>
      <c r="BJH16" s="611"/>
      <c r="BJI16" s="611"/>
      <c r="BJJ16" s="611"/>
      <c r="BJK16" s="611"/>
      <c r="BJL16" s="611"/>
      <c r="BJM16" s="611"/>
      <c r="BJN16" s="611"/>
      <c r="BJO16" s="611"/>
      <c r="BJP16" s="611"/>
      <c r="BJQ16" s="611"/>
      <c r="BJR16" s="611"/>
      <c r="BJS16" s="611"/>
      <c r="BJT16" s="611"/>
      <c r="BJU16" s="611"/>
      <c r="BJV16" s="611"/>
      <c r="BJW16" s="611"/>
      <c r="BJX16" s="611"/>
      <c r="BJY16" s="611"/>
      <c r="BJZ16" s="611"/>
      <c r="BKA16" s="611"/>
      <c r="BKB16" s="611"/>
      <c r="BKC16" s="611"/>
      <c r="BKD16" s="611"/>
      <c r="BKE16" s="611"/>
      <c r="BKF16" s="611"/>
      <c r="BKG16" s="611"/>
      <c r="BKH16" s="611"/>
      <c r="BKI16" s="611"/>
      <c r="BKJ16" s="611"/>
      <c r="BKK16" s="611"/>
      <c r="BKL16" s="611"/>
      <c r="BKM16" s="611"/>
      <c r="BKN16" s="611"/>
      <c r="BKO16" s="611"/>
      <c r="BKP16" s="611"/>
      <c r="BKQ16" s="611"/>
      <c r="BKR16" s="611"/>
      <c r="BKS16" s="611"/>
      <c r="BKT16" s="611"/>
      <c r="BKU16" s="611"/>
      <c r="BKV16" s="611"/>
      <c r="BKW16" s="611"/>
      <c r="BKX16" s="611"/>
      <c r="BKY16" s="611"/>
      <c r="BKZ16" s="611"/>
      <c r="BLA16" s="611"/>
      <c r="BLB16" s="611"/>
      <c r="BLC16" s="611"/>
      <c r="BLD16" s="611"/>
      <c r="BLE16" s="611"/>
      <c r="BLF16" s="611"/>
      <c r="BLG16" s="611"/>
      <c r="BLH16" s="611"/>
      <c r="BLI16" s="611"/>
      <c r="BLJ16" s="611"/>
      <c r="BLK16" s="611"/>
      <c r="BLL16" s="611"/>
      <c r="BLM16" s="611"/>
      <c r="BLN16" s="611"/>
      <c r="BLO16" s="611"/>
      <c r="BLP16" s="611"/>
      <c r="BLQ16" s="611"/>
      <c r="BLR16" s="611"/>
      <c r="BLS16" s="611"/>
      <c r="BLT16" s="611"/>
      <c r="BLU16" s="611"/>
      <c r="BLV16" s="611"/>
      <c r="BLW16" s="611"/>
      <c r="BLX16" s="611"/>
      <c r="BLY16" s="611"/>
      <c r="BLZ16" s="611"/>
      <c r="BMA16" s="611"/>
      <c r="BMB16" s="611"/>
      <c r="BMC16" s="611"/>
      <c r="BMD16" s="611"/>
      <c r="BME16" s="611"/>
      <c r="BMF16" s="611"/>
      <c r="BMG16" s="611"/>
      <c r="BMH16" s="611"/>
      <c r="BMI16" s="611"/>
      <c r="BMJ16" s="611"/>
      <c r="BMK16" s="611"/>
      <c r="BML16" s="611"/>
      <c r="BMM16" s="611"/>
      <c r="BMN16" s="611"/>
      <c r="BMO16" s="611"/>
      <c r="BMP16" s="611"/>
      <c r="BMQ16" s="611"/>
      <c r="BMR16" s="611"/>
      <c r="BMS16" s="611"/>
      <c r="BMT16" s="611"/>
      <c r="BMU16" s="611"/>
      <c r="BMV16" s="611"/>
      <c r="BMW16" s="611"/>
      <c r="BMX16" s="611"/>
      <c r="BMY16" s="611"/>
      <c r="BMZ16" s="611"/>
      <c r="BNA16" s="611"/>
      <c r="BNB16" s="611"/>
      <c r="BNC16" s="611"/>
      <c r="BND16" s="611"/>
      <c r="BNE16" s="611"/>
      <c r="BNF16" s="611"/>
      <c r="BNG16" s="611"/>
      <c r="BNH16" s="611"/>
      <c r="BNI16" s="611"/>
      <c r="BNJ16" s="611"/>
      <c r="BNK16" s="611"/>
      <c r="BNL16" s="611"/>
      <c r="BNM16" s="611"/>
      <c r="BNN16" s="611"/>
      <c r="BNO16" s="611"/>
      <c r="BNP16" s="611"/>
      <c r="BNQ16" s="611"/>
      <c r="BNR16" s="611"/>
      <c r="BNS16" s="611"/>
      <c r="BNT16" s="611"/>
      <c r="BNU16" s="611"/>
      <c r="BNV16" s="611"/>
      <c r="BNW16" s="611"/>
      <c r="BNX16" s="611"/>
      <c r="BNY16" s="611"/>
      <c r="BNZ16" s="611"/>
      <c r="BOA16" s="611"/>
      <c r="BOB16" s="611"/>
      <c r="BOC16" s="611"/>
      <c r="BOD16" s="611"/>
      <c r="BOE16" s="611"/>
      <c r="BOF16" s="611"/>
      <c r="BOG16" s="611"/>
      <c r="BOH16" s="611"/>
      <c r="BOI16" s="611"/>
      <c r="BOJ16" s="611"/>
      <c r="BOK16" s="611"/>
      <c r="BOL16" s="611"/>
      <c r="BOM16" s="611"/>
      <c r="BON16" s="611"/>
      <c r="BOO16" s="611"/>
      <c r="BOP16" s="611"/>
      <c r="BOQ16" s="611"/>
      <c r="BOR16" s="611"/>
      <c r="BOS16" s="611"/>
      <c r="BOT16" s="611"/>
      <c r="BOU16" s="611"/>
      <c r="BOV16" s="611"/>
      <c r="BOW16" s="611"/>
      <c r="BOX16" s="611"/>
      <c r="BOY16" s="611"/>
      <c r="BOZ16" s="611"/>
      <c r="BPA16" s="611"/>
      <c r="BPB16" s="611"/>
      <c r="BPC16" s="611"/>
      <c r="BPD16" s="611"/>
      <c r="BPE16" s="611"/>
      <c r="BPF16" s="611"/>
      <c r="BPG16" s="611"/>
      <c r="BPH16" s="611"/>
      <c r="BPI16" s="611"/>
      <c r="BPJ16" s="611"/>
      <c r="BPK16" s="611"/>
      <c r="BPL16" s="611"/>
      <c r="BPM16" s="611"/>
      <c r="BPN16" s="611"/>
      <c r="BPO16" s="611"/>
      <c r="BPP16" s="611"/>
      <c r="BPQ16" s="611"/>
      <c r="BPR16" s="611"/>
      <c r="BPS16" s="611"/>
      <c r="BPT16" s="611"/>
      <c r="BPU16" s="611"/>
      <c r="BPV16" s="611"/>
      <c r="BPW16" s="611"/>
      <c r="BPX16" s="611"/>
      <c r="BPY16" s="611"/>
      <c r="BPZ16" s="611"/>
      <c r="BQA16" s="611"/>
      <c r="BQB16" s="611"/>
      <c r="BQC16" s="611"/>
      <c r="BQD16" s="611"/>
      <c r="BQE16" s="611"/>
      <c r="BQF16" s="611"/>
      <c r="BQG16" s="611"/>
      <c r="BQH16" s="611"/>
      <c r="BQI16" s="611"/>
      <c r="BQJ16" s="611"/>
      <c r="BQK16" s="611"/>
      <c r="BQL16" s="611"/>
      <c r="BQM16" s="611"/>
      <c r="BQN16" s="611"/>
      <c r="BQO16" s="611"/>
      <c r="BQP16" s="611"/>
      <c r="BQQ16" s="611"/>
      <c r="BQR16" s="611"/>
      <c r="BQS16" s="611"/>
      <c r="BQT16" s="611"/>
      <c r="BQU16" s="611"/>
      <c r="BQV16" s="611"/>
      <c r="BQW16" s="611"/>
      <c r="BQX16" s="611"/>
      <c r="BQY16" s="611"/>
      <c r="BQZ16" s="611"/>
      <c r="BRA16" s="611"/>
      <c r="BRB16" s="611"/>
      <c r="BRC16" s="611"/>
      <c r="BRD16" s="611"/>
      <c r="BRE16" s="611"/>
      <c r="BRF16" s="611"/>
      <c r="BRG16" s="611"/>
      <c r="BRH16" s="611"/>
      <c r="BRI16" s="611"/>
      <c r="BRJ16" s="611"/>
      <c r="BRK16" s="611"/>
      <c r="BRL16" s="611"/>
      <c r="BRM16" s="611"/>
      <c r="BRN16" s="611"/>
      <c r="BRO16" s="611"/>
      <c r="BRP16" s="611"/>
      <c r="BRQ16" s="611"/>
      <c r="BRR16" s="611"/>
      <c r="BRS16" s="611"/>
      <c r="BRT16" s="611"/>
      <c r="BRU16" s="611"/>
      <c r="BRV16" s="611"/>
      <c r="BRW16" s="611"/>
      <c r="BRX16" s="611"/>
      <c r="BRY16" s="611"/>
      <c r="BRZ16" s="611"/>
      <c r="BSA16" s="611"/>
      <c r="BSB16" s="611"/>
      <c r="BSC16" s="611"/>
      <c r="BSD16" s="611"/>
      <c r="BSE16" s="611"/>
      <c r="BSF16" s="611"/>
      <c r="BSG16" s="611"/>
      <c r="BSH16" s="611"/>
      <c r="BSI16" s="611"/>
      <c r="BSJ16" s="611"/>
      <c r="BSK16" s="611"/>
      <c r="BSL16" s="611"/>
      <c r="BSM16" s="611"/>
      <c r="BSN16" s="611"/>
      <c r="BSO16" s="611"/>
      <c r="BSP16" s="611"/>
      <c r="BSQ16" s="611"/>
      <c r="BSR16" s="611"/>
      <c r="BSS16" s="611"/>
      <c r="BST16" s="611"/>
      <c r="BSU16" s="611"/>
      <c r="BSV16" s="611"/>
      <c r="BSW16" s="611"/>
      <c r="BSX16" s="611"/>
      <c r="BSY16" s="611"/>
      <c r="BSZ16" s="611"/>
      <c r="BTA16" s="611"/>
      <c r="BTB16" s="611"/>
      <c r="BTC16" s="611"/>
      <c r="BTD16" s="611"/>
      <c r="BTE16" s="611"/>
      <c r="BTF16" s="611"/>
      <c r="BTG16" s="611"/>
      <c r="BTH16" s="611"/>
      <c r="BTI16" s="611"/>
      <c r="BTJ16" s="611"/>
      <c r="BTK16" s="611"/>
      <c r="BTL16" s="611"/>
      <c r="BTM16" s="611"/>
      <c r="BTN16" s="611"/>
      <c r="BTO16" s="611"/>
      <c r="BTP16" s="611"/>
      <c r="BTQ16" s="611"/>
      <c r="BTR16" s="611"/>
      <c r="BTS16" s="611"/>
      <c r="BTT16" s="611"/>
      <c r="BTU16" s="611"/>
      <c r="BTV16" s="611"/>
      <c r="BTW16" s="611"/>
      <c r="BTX16" s="611"/>
      <c r="BTY16" s="611"/>
      <c r="BTZ16" s="611"/>
      <c r="BUA16" s="611"/>
      <c r="BUB16" s="611"/>
      <c r="BUC16" s="611"/>
      <c r="BUD16" s="611"/>
      <c r="BUE16" s="611"/>
      <c r="BUF16" s="611"/>
      <c r="BUG16" s="611"/>
      <c r="BUH16" s="611"/>
      <c r="BUI16" s="611"/>
      <c r="BUJ16" s="611"/>
      <c r="BUK16" s="611"/>
      <c r="BUL16" s="611"/>
      <c r="BUM16" s="611"/>
      <c r="BUN16" s="611"/>
      <c r="BUO16" s="611"/>
      <c r="BUP16" s="611"/>
      <c r="BUQ16" s="611"/>
      <c r="BUR16" s="611"/>
      <c r="BUS16" s="611"/>
      <c r="BUT16" s="611"/>
      <c r="BUU16" s="611"/>
      <c r="BUV16" s="611"/>
      <c r="BUW16" s="611"/>
      <c r="BUX16" s="611"/>
      <c r="BUY16" s="611"/>
      <c r="BUZ16" s="611"/>
      <c r="BVA16" s="611"/>
      <c r="BVB16" s="611"/>
      <c r="BVC16" s="611"/>
      <c r="BVD16" s="611"/>
      <c r="BVE16" s="611"/>
      <c r="BVF16" s="611"/>
      <c r="BVG16" s="611"/>
      <c r="BVH16" s="611"/>
      <c r="BVI16" s="611"/>
      <c r="BVJ16" s="611"/>
      <c r="BVK16" s="611"/>
      <c r="BVL16" s="611"/>
      <c r="BVM16" s="611"/>
      <c r="BVN16" s="611"/>
      <c r="BVO16" s="611"/>
      <c r="BVP16" s="611"/>
      <c r="BVQ16" s="611"/>
      <c r="BVR16" s="611"/>
      <c r="BVS16" s="611"/>
      <c r="BVT16" s="611"/>
      <c r="BVU16" s="611"/>
      <c r="BVV16" s="611"/>
      <c r="BVW16" s="611"/>
      <c r="BVX16" s="611"/>
      <c r="BVY16" s="611"/>
      <c r="BVZ16" s="611"/>
      <c r="BWA16" s="611"/>
      <c r="BWB16" s="611"/>
      <c r="BWC16" s="611"/>
      <c r="BWD16" s="611"/>
      <c r="BWE16" s="611"/>
      <c r="BWF16" s="611"/>
      <c r="BWG16" s="611"/>
      <c r="BWH16" s="611"/>
      <c r="BWI16" s="611"/>
      <c r="BWJ16" s="611"/>
      <c r="BWK16" s="611"/>
      <c r="BWL16" s="611"/>
      <c r="BWM16" s="611"/>
      <c r="BWN16" s="611"/>
      <c r="BWO16" s="611"/>
      <c r="BWP16" s="611"/>
      <c r="BWQ16" s="611"/>
      <c r="BWR16" s="611"/>
      <c r="BWS16" s="611"/>
      <c r="BWT16" s="611"/>
      <c r="BWU16" s="611"/>
      <c r="BWV16" s="611"/>
      <c r="BWW16" s="611"/>
      <c r="BWX16" s="611"/>
      <c r="BWY16" s="611"/>
      <c r="BWZ16" s="611"/>
      <c r="BXA16" s="611"/>
      <c r="BXB16" s="611"/>
      <c r="BXC16" s="611"/>
      <c r="BXD16" s="611"/>
      <c r="BXE16" s="611"/>
      <c r="BXF16" s="611"/>
      <c r="BXG16" s="611"/>
      <c r="BXH16" s="611"/>
      <c r="BXI16" s="611"/>
      <c r="BXJ16" s="611"/>
      <c r="BXK16" s="611"/>
      <c r="BXL16" s="611"/>
      <c r="BXM16" s="611"/>
      <c r="BXN16" s="611"/>
      <c r="BXO16" s="611"/>
      <c r="BXP16" s="611"/>
      <c r="BXQ16" s="611"/>
      <c r="BXR16" s="611"/>
      <c r="BXS16" s="611"/>
      <c r="BXT16" s="611"/>
      <c r="BXU16" s="611"/>
      <c r="BXV16" s="611"/>
      <c r="BXW16" s="611"/>
      <c r="BXX16" s="611"/>
      <c r="BXY16" s="611"/>
      <c r="BXZ16" s="611"/>
      <c r="BYA16" s="611"/>
      <c r="BYB16" s="611"/>
      <c r="BYC16" s="611"/>
      <c r="BYD16" s="611"/>
      <c r="BYE16" s="611"/>
      <c r="BYF16" s="611"/>
      <c r="BYG16" s="611"/>
      <c r="BYH16" s="611"/>
      <c r="BYI16" s="611"/>
      <c r="BYJ16" s="611"/>
      <c r="BYK16" s="611"/>
      <c r="BYL16" s="611"/>
      <c r="BYM16" s="611"/>
      <c r="BYN16" s="611"/>
      <c r="BYO16" s="611"/>
      <c r="BYP16" s="611"/>
      <c r="BYQ16" s="611"/>
      <c r="BYR16" s="611"/>
      <c r="BYS16" s="611"/>
      <c r="BYT16" s="611"/>
      <c r="BYU16" s="611"/>
      <c r="BYV16" s="611"/>
      <c r="BYW16" s="611"/>
      <c r="BYX16" s="611"/>
      <c r="BYY16" s="611"/>
      <c r="BYZ16" s="611"/>
      <c r="BZA16" s="611"/>
      <c r="BZB16" s="611"/>
      <c r="BZC16" s="611"/>
      <c r="BZD16" s="611"/>
      <c r="BZE16" s="611"/>
      <c r="BZF16" s="611"/>
      <c r="BZG16" s="611"/>
      <c r="BZH16" s="611"/>
      <c r="BZI16" s="611"/>
      <c r="BZJ16" s="611"/>
      <c r="BZK16" s="611"/>
      <c r="BZL16" s="611"/>
      <c r="BZM16" s="611"/>
      <c r="BZN16" s="611"/>
      <c r="BZO16" s="611"/>
      <c r="BZP16" s="611"/>
      <c r="BZQ16" s="611"/>
      <c r="BZR16" s="611"/>
      <c r="BZS16" s="611"/>
      <c r="BZT16" s="611"/>
      <c r="BZU16" s="611"/>
      <c r="BZV16" s="611"/>
      <c r="BZW16" s="611"/>
      <c r="BZX16" s="611"/>
      <c r="BZY16" s="611"/>
      <c r="BZZ16" s="611"/>
      <c r="CAA16" s="611"/>
      <c r="CAB16" s="611"/>
      <c r="CAC16" s="611"/>
      <c r="CAD16" s="611"/>
      <c r="CAE16" s="611"/>
      <c r="CAF16" s="611"/>
      <c r="CAG16" s="611"/>
      <c r="CAH16" s="611"/>
      <c r="CAI16" s="611"/>
      <c r="CAJ16" s="611"/>
      <c r="CAK16" s="611"/>
      <c r="CAL16" s="611"/>
      <c r="CAM16" s="611"/>
      <c r="CAN16" s="611"/>
      <c r="CAO16" s="611"/>
      <c r="CAP16" s="611"/>
      <c r="CAQ16" s="611"/>
      <c r="CAR16" s="611"/>
      <c r="CAS16" s="611"/>
      <c r="CAT16" s="611"/>
      <c r="CAU16" s="611"/>
      <c r="CAV16" s="611"/>
      <c r="CAW16" s="611"/>
      <c r="CAX16" s="611"/>
      <c r="CAY16" s="611"/>
      <c r="CAZ16" s="611"/>
      <c r="CBA16" s="611"/>
      <c r="CBB16" s="611"/>
      <c r="CBC16" s="611"/>
      <c r="CBD16" s="611"/>
      <c r="CBE16" s="611"/>
      <c r="CBF16" s="611"/>
      <c r="CBG16" s="611"/>
      <c r="CBH16" s="611"/>
      <c r="CBI16" s="611"/>
      <c r="CBJ16" s="611"/>
      <c r="CBK16" s="611"/>
      <c r="CBL16" s="611"/>
      <c r="CBM16" s="611"/>
      <c r="CBN16" s="611"/>
      <c r="CBO16" s="611"/>
      <c r="CBP16" s="611"/>
      <c r="CBQ16" s="611"/>
      <c r="CBR16" s="611"/>
      <c r="CBS16" s="611"/>
      <c r="CBT16" s="611"/>
      <c r="CBU16" s="611"/>
      <c r="CBV16" s="611"/>
      <c r="CBW16" s="611"/>
      <c r="CBX16" s="611"/>
      <c r="CBY16" s="611"/>
      <c r="CBZ16" s="611"/>
      <c r="CCA16" s="611"/>
      <c r="CCB16" s="611"/>
      <c r="CCC16" s="611"/>
      <c r="CCD16" s="611"/>
      <c r="CCE16" s="611"/>
      <c r="CCF16" s="611"/>
      <c r="CCG16" s="611"/>
      <c r="CCH16" s="611"/>
      <c r="CCI16" s="611"/>
      <c r="CCJ16" s="611"/>
      <c r="CCK16" s="611"/>
      <c r="CCL16" s="611"/>
      <c r="CCM16" s="611"/>
      <c r="CCN16" s="611"/>
      <c r="CCO16" s="611"/>
      <c r="CCP16" s="611"/>
      <c r="CCQ16" s="611"/>
      <c r="CCR16" s="611"/>
      <c r="CCS16" s="611"/>
      <c r="CCT16" s="611"/>
      <c r="CCU16" s="611"/>
      <c r="CCV16" s="611"/>
      <c r="CCW16" s="611"/>
      <c r="CCX16" s="611"/>
      <c r="CCY16" s="611"/>
      <c r="CCZ16" s="611"/>
      <c r="CDA16" s="611"/>
      <c r="CDB16" s="611"/>
      <c r="CDC16" s="611"/>
      <c r="CDD16" s="611"/>
      <c r="CDE16" s="611"/>
      <c r="CDF16" s="611"/>
      <c r="CDG16" s="611"/>
      <c r="CDH16" s="611"/>
      <c r="CDI16" s="611"/>
      <c r="CDJ16" s="611"/>
      <c r="CDK16" s="611"/>
      <c r="CDL16" s="611"/>
      <c r="CDM16" s="611"/>
      <c r="CDN16" s="611"/>
      <c r="CDO16" s="611"/>
      <c r="CDP16" s="611"/>
      <c r="CDQ16" s="611"/>
      <c r="CDR16" s="611"/>
      <c r="CDS16" s="611"/>
      <c r="CDT16" s="611"/>
      <c r="CDU16" s="611"/>
      <c r="CDV16" s="611"/>
      <c r="CDW16" s="611"/>
      <c r="CDX16" s="611"/>
      <c r="CDY16" s="611"/>
      <c r="CDZ16" s="611"/>
      <c r="CEA16" s="611"/>
      <c r="CEB16" s="611"/>
      <c r="CEC16" s="611"/>
      <c r="CED16" s="611"/>
      <c r="CEE16" s="611"/>
      <c r="CEF16" s="611"/>
      <c r="CEG16" s="611"/>
      <c r="CEH16" s="611"/>
      <c r="CEI16" s="611"/>
      <c r="CEJ16" s="611"/>
      <c r="CEK16" s="611"/>
      <c r="CEL16" s="611"/>
      <c r="CEM16" s="611"/>
    </row>
    <row r="17" spans="1:2171" s="214" customFormat="1" x14ac:dyDescent="0.2">
      <c r="A17" s="211"/>
      <c r="C17" s="212"/>
      <c r="D17" s="212"/>
      <c r="E17" s="212"/>
      <c r="F17" s="212"/>
      <c r="G17" s="212"/>
      <c r="H17" s="212"/>
      <c r="I17" s="212"/>
      <c r="J17" s="212"/>
      <c r="K17" s="212"/>
      <c r="L17" s="212"/>
      <c r="M17" s="679"/>
      <c r="N17" s="679"/>
      <c r="O17" s="679"/>
      <c r="P17" s="679"/>
      <c r="Q17" s="679"/>
      <c r="R17" s="679"/>
      <c r="S17" s="679"/>
      <c r="T17" s="358"/>
      <c r="U17" s="358"/>
      <c r="V17" s="358"/>
      <c r="W17" s="358"/>
      <c r="X17" s="358"/>
      <c r="Y17" s="358"/>
      <c r="Z17" s="358"/>
      <c r="AA17" s="358"/>
      <c r="AB17" s="358"/>
      <c r="AC17" s="679"/>
      <c r="AD17" s="679"/>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1"/>
      <c r="BK17" s="611"/>
      <c r="BL17" s="611"/>
      <c r="BM17" s="611"/>
      <c r="BN17" s="611"/>
      <c r="BO17" s="611"/>
      <c r="BP17" s="611"/>
      <c r="BQ17" s="611"/>
      <c r="BR17" s="611"/>
      <c r="BS17" s="611"/>
      <c r="BT17" s="611"/>
      <c r="BU17" s="611"/>
      <c r="BV17" s="611"/>
      <c r="BW17" s="611"/>
      <c r="BX17" s="611"/>
      <c r="BY17" s="611"/>
      <c r="BZ17" s="611"/>
      <c r="CA17" s="611"/>
      <c r="CB17" s="611"/>
      <c r="CC17" s="611"/>
      <c r="CD17" s="611"/>
      <c r="CE17" s="611"/>
      <c r="CF17" s="611"/>
      <c r="CG17" s="611"/>
      <c r="CH17" s="611"/>
      <c r="CI17" s="611"/>
      <c r="CJ17" s="611"/>
      <c r="CK17" s="611"/>
      <c r="CL17" s="611"/>
      <c r="CM17" s="611"/>
      <c r="CN17" s="611"/>
      <c r="CO17" s="611"/>
      <c r="CP17" s="611"/>
      <c r="CQ17" s="611"/>
      <c r="CR17" s="611"/>
      <c r="CS17" s="611"/>
      <c r="CT17" s="611"/>
      <c r="CU17" s="611"/>
      <c r="CV17" s="611"/>
      <c r="CW17" s="611"/>
      <c r="CX17" s="611"/>
      <c r="CY17" s="611"/>
      <c r="CZ17" s="611"/>
      <c r="DA17" s="611"/>
      <c r="DB17" s="611"/>
      <c r="DC17" s="611"/>
      <c r="DD17" s="611"/>
      <c r="DE17" s="611"/>
      <c r="DF17" s="611"/>
      <c r="DG17" s="611"/>
      <c r="DH17" s="611"/>
      <c r="DI17" s="611"/>
      <c r="DJ17" s="611"/>
      <c r="DK17" s="611"/>
      <c r="DL17" s="611"/>
      <c r="DM17" s="611"/>
      <c r="DN17" s="611"/>
      <c r="DO17" s="611"/>
      <c r="DP17" s="611"/>
      <c r="DQ17" s="611"/>
      <c r="DR17" s="611"/>
      <c r="DS17" s="611"/>
      <c r="DT17" s="611"/>
      <c r="DU17" s="611"/>
      <c r="DV17" s="611"/>
      <c r="DW17" s="611"/>
      <c r="DX17" s="611"/>
      <c r="DY17" s="611"/>
      <c r="DZ17" s="611"/>
      <c r="EA17" s="611"/>
      <c r="EB17" s="611"/>
      <c r="EC17" s="611"/>
      <c r="ED17" s="611"/>
      <c r="EE17" s="611"/>
      <c r="EF17" s="611"/>
      <c r="EG17" s="611"/>
      <c r="EH17" s="611"/>
      <c r="EI17" s="611"/>
      <c r="EJ17" s="611"/>
      <c r="EK17" s="611"/>
      <c r="EL17" s="611"/>
      <c r="EM17" s="611"/>
      <c r="EN17" s="611"/>
      <c r="EO17" s="611"/>
      <c r="EP17" s="611"/>
      <c r="EQ17" s="611"/>
      <c r="ER17" s="611"/>
      <c r="ES17" s="611"/>
      <c r="ET17" s="611"/>
      <c r="EU17" s="611"/>
      <c r="EV17" s="611"/>
      <c r="EW17" s="611"/>
      <c r="EX17" s="611"/>
      <c r="EY17" s="611"/>
      <c r="EZ17" s="611"/>
      <c r="FA17" s="611"/>
      <c r="FB17" s="611"/>
      <c r="FC17" s="611"/>
      <c r="FD17" s="611"/>
      <c r="FE17" s="611"/>
      <c r="FF17" s="611"/>
      <c r="FG17" s="611"/>
      <c r="FH17" s="611"/>
      <c r="FI17" s="611"/>
      <c r="FJ17" s="611"/>
      <c r="FK17" s="611"/>
      <c r="FL17" s="611"/>
      <c r="FM17" s="611"/>
      <c r="FN17" s="611"/>
      <c r="FO17" s="611"/>
      <c r="FP17" s="611"/>
      <c r="FQ17" s="611"/>
      <c r="FR17" s="611"/>
      <c r="FS17" s="611"/>
      <c r="FT17" s="611"/>
      <c r="FU17" s="611"/>
      <c r="FV17" s="611"/>
      <c r="FW17" s="611"/>
      <c r="FX17" s="611"/>
      <c r="FY17" s="611"/>
      <c r="FZ17" s="611"/>
      <c r="GA17" s="611"/>
      <c r="GB17" s="611"/>
      <c r="GC17" s="611"/>
      <c r="GD17" s="611"/>
      <c r="GE17" s="611"/>
      <c r="GF17" s="611"/>
      <c r="GG17" s="611"/>
      <c r="GH17" s="611"/>
      <c r="GI17" s="611"/>
      <c r="GJ17" s="611"/>
      <c r="GK17" s="611"/>
      <c r="GL17" s="611"/>
      <c r="GM17" s="611"/>
      <c r="GN17" s="611"/>
      <c r="GO17" s="611"/>
      <c r="GP17" s="611"/>
      <c r="GQ17" s="611"/>
      <c r="GR17" s="611"/>
      <c r="GS17" s="611"/>
      <c r="GT17" s="611"/>
      <c r="GU17" s="611"/>
      <c r="GV17" s="611"/>
      <c r="GW17" s="611"/>
      <c r="GX17" s="611"/>
      <c r="GY17" s="611"/>
      <c r="GZ17" s="611"/>
      <c r="HA17" s="611"/>
      <c r="HB17" s="611"/>
      <c r="HC17" s="611"/>
      <c r="HD17" s="611"/>
      <c r="HE17" s="611"/>
      <c r="HF17" s="611"/>
      <c r="HG17" s="611"/>
      <c r="HH17" s="611"/>
      <c r="HI17" s="611"/>
      <c r="HJ17" s="611"/>
      <c r="HK17" s="611"/>
      <c r="HL17" s="611"/>
      <c r="HM17" s="611"/>
      <c r="HN17" s="611"/>
      <c r="HO17" s="611"/>
      <c r="HP17" s="611"/>
      <c r="HQ17" s="611"/>
      <c r="HR17" s="611"/>
      <c r="HS17" s="611"/>
      <c r="HT17" s="611"/>
      <c r="HU17" s="611"/>
      <c r="HV17" s="611"/>
      <c r="HW17" s="611"/>
      <c r="HX17" s="611"/>
      <c r="HY17" s="611"/>
      <c r="HZ17" s="611"/>
      <c r="IA17" s="611"/>
      <c r="IB17" s="611"/>
      <c r="IC17" s="611"/>
      <c r="ID17" s="611"/>
      <c r="IE17" s="611"/>
      <c r="IF17" s="611"/>
      <c r="IG17" s="611"/>
      <c r="IH17" s="611"/>
      <c r="II17" s="611"/>
      <c r="IJ17" s="611"/>
      <c r="IK17" s="611"/>
      <c r="IL17" s="611"/>
      <c r="IM17" s="611"/>
      <c r="IN17" s="611"/>
      <c r="IO17" s="611"/>
      <c r="IP17" s="611"/>
      <c r="IQ17" s="611"/>
      <c r="IR17" s="611"/>
      <c r="IS17" s="611"/>
      <c r="IT17" s="611"/>
      <c r="IU17" s="611"/>
      <c r="IV17" s="611"/>
      <c r="IW17" s="611"/>
      <c r="IX17" s="611"/>
      <c r="IY17" s="611"/>
      <c r="IZ17" s="611"/>
      <c r="JA17" s="611"/>
      <c r="JB17" s="611"/>
      <c r="JC17" s="611"/>
      <c r="JD17" s="611"/>
      <c r="JE17" s="611"/>
      <c r="JF17" s="611"/>
      <c r="JG17" s="611"/>
      <c r="JH17" s="611"/>
      <c r="JI17" s="611"/>
      <c r="JJ17" s="611"/>
      <c r="JK17" s="611"/>
      <c r="JL17" s="611"/>
      <c r="JM17" s="611"/>
      <c r="JN17" s="611"/>
      <c r="JO17" s="611"/>
      <c r="JP17" s="611"/>
      <c r="JQ17" s="611"/>
      <c r="JR17" s="611"/>
      <c r="JS17" s="611"/>
      <c r="JT17" s="611"/>
      <c r="JU17" s="611"/>
      <c r="JV17" s="611"/>
      <c r="JW17" s="611"/>
      <c r="JX17" s="611"/>
      <c r="JY17" s="611"/>
      <c r="JZ17" s="611"/>
      <c r="KA17" s="611"/>
      <c r="KB17" s="611"/>
      <c r="KC17" s="611"/>
      <c r="KD17" s="611"/>
      <c r="KE17" s="611"/>
      <c r="KF17" s="611"/>
      <c r="KG17" s="611"/>
      <c r="KH17" s="611"/>
      <c r="KI17" s="611"/>
      <c r="KJ17" s="611"/>
      <c r="KK17" s="611"/>
      <c r="KL17" s="611"/>
      <c r="KM17" s="611"/>
      <c r="KN17" s="611"/>
      <c r="KO17" s="611"/>
      <c r="KP17" s="611"/>
      <c r="KQ17" s="611"/>
      <c r="KR17" s="611"/>
      <c r="KS17" s="611"/>
      <c r="KT17" s="611"/>
      <c r="KU17" s="611"/>
      <c r="KV17" s="611"/>
      <c r="KW17" s="611"/>
      <c r="KX17" s="611"/>
      <c r="KY17" s="611"/>
      <c r="KZ17" s="611"/>
      <c r="LA17" s="611"/>
      <c r="LB17" s="611"/>
      <c r="LC17" s="611"/>
      <c r="LD17" s="611"/>
      <c r="LE17" s="611"/>
      <c r="LF17" s="611"/>
      <c r="LG17" s="611"/>
      <c r="LH17" s="611"/>
      <c r="LI17" s="611"/>
      <c r="LJ17" s="611"/>
      <c r="LK17" s="611"/>
      <c r="LL17" s="611"/>
      <c r="LM17" s="611"/>
      <c r="LN17" s="611"/>
      <c r="LO17" s="611"/>
      <c r="LP17" s="611"/>
      <c r="LQ17" s="611"/>
      <c r="LR17" s="611"/>
      <c r="LS17" s="611"/>
      <c r="LT17" s="611"/>
      <c r="LU17" s="611"/>
      <c r="LV17" s="611"/>
      <c r="LW17" s="611"/>
      <c r="LX17" s="611"/>
      <c r="LY17" s="611"/>
      <c r="LZ17" s="611"/>
      <c r="MA17" s="611"/>
      <c r="MB17" s="611"/>
      <c r="MC17" s="611"/>
      <c r="MD17" s="611"/>
      <c r="ME17" s="611"/>
      <c r="MF17" s="611"/>
      <c r="MG17" s="611"/>
      <c r="MH17" s="611"/>
      <c r="MI17" s="611"/>
      <c r="MJ17" s="611"/>
      <c r="MK17" s="611"/>
      <c r="ML17" s="611"/>
      <c r="MM17" s="611"/>
      <c r="MN17" s="611"/>
      <c r="MO17" s="611"/>
      <c r="MP17" s="611"/>
      <c r="MQ17" s="611"/>
      <c r="MR17" s="611"/>
      <c r="MS17" s="611"/>
      <c r="MT17" s="611"/>
      <c r="MU17" s="611"/>
      <c r="MV17" s="611"/>
      <c r="MW17" s="611"/>
      <c r="MX17" s="611"/>
      <c r="MY17" s="611"/>
      <c r="MZ17" s="611"/>
      <c r="NA17" s="611"/>
      <c r="NB17" s="611"/>
      <c r="NC17" s="611"/>
      <c r="ND17" s="611"/>
      <c r="NE17" s="611"/>
      <c r="NF17" s="611"/>
      <c r="NG17" s="611"/>
      <c r="NH17" s="611"/>
      <c r="NI17" s="611"/>
      <c r="NJ17" s="611"/>
      <c r="NK17" s="611"/>
      <c r="NL17" s="611"/>
      <c r="NM17" s="611"/>
      <c r="NN17" s="611"/>
      <c r="NO17" s="611"/>
      <c r="NP17" s="611"/>
      <c r="NQ17" s="611"/>
      <c r="NR17" s="611"/>
      <c r="NS17" s="611"/>
      <c r="NT17" s="611"/>
      <c r="NU17" s="611"/>
      <c r="NV17" s="611"/>
      <c r="NW17" s="611"/>
      <c r="NX17" s="611"/>
      <c r="NY17" s="611"/>
      <c r="NZ17" s="611"/>
      <c r="OA17" s="611"/>
      <c r="OB17" s="611"/>
      <c r="OC17" s="611"/>
      <c r="OD17" s="611"/>
      <c r="OE17" s="611"/>
      <c r="OF17" s="611"/>
      <c r="OG17" s="611"/>
      <c r="OH17" s="611"/>
      <c r="OI17" s="611"/>
      <c r="OJ17" s="611"/>
      <c r="OK17" s="611"/>
      <c r="OL17" s="611"/>
      <c r="OM17" s="611"/>
      <c r="ON17" s="611"/>
      <c r="OO17" s="611"/>
      <c r="OP17" s="611"/>
      <c r="OQ17" s="611"/>
      <c r="OR17" s="611"/>
      <c r="OS17" s="611"/>
      <c r="OT17" s="611"/>
      <c r="OU17" s="611"/>
      <c r="OV17" s="611"/>
      <c r="OW17" s="611"/>
      <c r="OX17" s="611"/>
      <c r="OY17" s="611"/>
      <c r="OZ17" s="611"/>
      <c r="PA17" s="611"/>
      <c r="PB17" s="611"/>
      <c r="PC17" s="611"/>
      <c r="PD17" s="611"/>
      <c r="PE17" s="611"/>
      <c r="PF17" s="611"/>
      <c r="PG17" s="611"/>
      <c r="PH17" s="611"/>
      <c r="PI17" s="611"/>
      <c r="PJ17" s="611"/>
      <c r="PK17" s="611"/>
      <c r="PL17" s="611"/>
      <c r="PM17" s="611"/>
      <c r="PN17" s="611"/>
      <c r="PO17" s="611"/>
      <c r="PP17" s="611"/>
      <c r="PQ17" s="611"/>
      <c r="PR17" s="611"/>
      <c r="PS17" s="611"/>
      <c r="PT17" s="611"/>
      <c r="PU17" s="611"/>
      <c r="PV17" s="611"/>
      <c r="PW17" s="611"/>
      <c r="PX17" s="611"/>
      <c r="PY17" s="611"/>
      <c r="PZ17" s="611"/>
      <c r="QA17" s="611"/>
      <c r="QB17" s="611"/>
      <c r="QC17" s="611"/>
      <c r="QD17" s="611"/>
      <c r="QE17" s="611"/>
      <c r="QF17" s="611"/>
      <c r="QG17" s="611"/>
      <c r="QH17" s="611"/>
      <c r="QI17" s="611"/>
      <c r="QJ17" s="611"/>
      <c r="QK17" s="611"/>
      <c r="QL17" s="611"/>
      <c r="QM17" s="611"/>
      <c r="QN17" s="611"/>
      <c r="QO17" s="611"/>
      <c r="QP17" s="611"/>
      <c r="QQ17" s="611"/>
      <c r="QR17" s="611"/>
      <c r="QS17" s="611"/>
      <c r="QT17" s="611"/>
      <c r="QU17" s="611"/>
      <c r="QV17" s="611"/>
      <c r="QW17" s="611"/>
      <c r="QX17" s="611"/>
      <c r="QY17" s="611"/>
      <c r="QZ17" s="611"/>
      <c r="RA17" s="611"/>
      <c r="RB17" s="611"/>
      <c r="RC17" s="611"/>
      <c r="RD17" s="611"/>
      <c r="RE17" s="611"/>
      <c r="RF17" s="611"/>
      <c r="RG17" s="611"/>
      <c r="RH17" s="611"/>
      <c r="RI17" s="611"/>
      <c r="RJ17" s="611"/>
      <c r="RK17" s="611"/>
      <c r="RL17" s="611"/>
      <c r="RM17" s="611"/>
      <c r="RN17" s="611"/>
      <c r="RO17" s="611"/>
      <c r="RP17" s="611"/>
      <c r="RQ17" s="611"/>
      <c r="RR17" s="611"/>
      <c r="RS17" s="611"/>
      <c r="RT17" s="611"/>
      <c r="RU17" s="611"/>
      <c r="RV17" s="611"/>
      <c r="RW17" s="611"/>
      <c r="RX17" s="611"/>
      <c r="RY17" s="611"/>
      <c r="RZ17" s="611"/>
      <c r="SA17" s="611"/>
      <c r="SB17" s="611"/>
      <c r="SC17" s="611"/>
      <c r="SD17" s="611"/>
      <c r="SE17" s="611"/>
      <c r="SF17" s="611"/>
      <c r="SG17" s="611"/>
      <c r="SH17" s="611"/>
      <c r="SI17" s="611"/>
      <c r="SJ17" s="611"/>
      <c r="SK17" s="611"/>
      <c r="SL17" s="611"/>
      <c r="SM17" s="611"/>
      <c r="SN17" s="611"/>
      <c r="SO17" s="611"/>
      <c r="SP17" s="611"/>
      <c r="SQ17" s="611"/>
      <c r="SR17" s="611"/>
      <c r="SS17" s="611"/>
      <c r="ST17" s="611"/>
      <c r="SU17" s="611"/>
      <c r="SV17" s="611"/>
      <c r="SW17" s="611"/>
      <c r="SX17" s="611"/>
      <c r="SY17" s="611"/>
      <c r="SZ17" s="611"/>
      <c r="TA17" s="611"/>
      <c r="TB17" s="611"/>
      <c r="TC17" s="611"/>
      <c r="TD17" s="611"/>
      <c r="TE17" s="611"/>
      <c r="TF17" s="611"/>
      <c r="TG17" s="611"/>
      <c r="TH17" s="611"/>
      <c r="TI17" s="611"/>
      <c r="TJ17" s="611"/>
      <c r="TK17" s="611"/>
      <c r="TL17" s="611"/>
      <c r="TM17" s="611"/>
      <c r="TN17" s="611"/>
      <c r="TO17" s="611"/>
      <c r="TP17" s="611"/>
      <c r="TQ17" s="611"/>
      <c r="TR17" s="611"/>
      <c r="TS17" s="611"/>
      <c r="TT17" s="611"/>
      <c r="TU17" s="611"/>
      <c r="TV17" s="611"/>
      <c r="TW17" s="611"/>
      <c r="TX17" s="611"/>
      <c r="TY17" s="611"/>
      <c r="TZ17" s="611"/>
      <c r="UA17" s="611"/>
      <c r="UB17" s="611"/>
      <c r="UC17" s="611"/>
      <c r="UD17" s="611"/>
      <c r="UE17" s="611"/>
      <c r="UF17" s="611"/>
      <c r="UG17" s="611"/>
      <c r="UH17" s="611"/>
      <c r="UI17" s="611"/>
      <c r="UJ17" s="611"/>
      <c r="UK17" s="611"/>
      <c r="UL17" s="611"/>
      <c r="UM17" s="611"/>
      <c r="UN17" s="611"/>
      <c r="UO17" s="611"/>
      <c r="UP17" s="611"/>
      <c r="UQ17" s="611"/>
      <c r="UR17" s="611"/>
      <c r="US17" s="611"/>
      <c r="UT17" s="611"/>
      <c r="UU17" s="611"/>
      <c r="UV17" s="611"/>
      <c r="UW17" s="611"/>
      <c r="UX17" s="611"/>
      <c r="UY17" s="611"/>
      <c r="UZ17" s="611"/>
      <c r="VA17" s="611"/>
      <c r="VB17" s="611"/>
      <c r="VC17" s="611"/>
      <c r="VD17" s="611"/>
      <c r="VE17" s="611"/>
      <c r="VF17" s="611"/>
      <c r="VG17" s="611"/>
      <c r="VH17" s="611"/>
      <c r="VI17" s="611"/>
      <c r="VJ17" s="611"/>
      <c r="VK17" s="611"/>
      <c r="VL17" s="611"/>
      <c r="VM17" s="611"/>
      <c r="VN17" s="611"/>
      <c r="VO17" s="611"/>
      <c r="VP17" s="611"/>
      <c r="VQ17" s="611"/>
      <c r="VR17" s="611"/>
      <c r="VS17" s="611"/>
      <c r="VT17" s="611"/>
      <c r="VU17" s="611"/>
      <c r="VV17" s="611"/>
      <c r="VW17" s="611"/>
      <c r="VX17" s="611"/>
      <c r="VY17" s="611"/>
      <c r="VZ17" s="611"/>
      <c r="WA17" s="611"/>
      <c r="WB17" s="611"/>
      <c r="WC17" s="611"/>
      <c r="WD17" s="611"/>
      <c r="WE17" s="611"/>
      <c r="WF17" s="611"/>
      <c r="WG17" s="611"/>
      <c r="WH17" s="611"/>
      <c r="WI17" s="611"/>
      <c r="WJ17" s="611"/>
      <c r="WK17" s="611"/>
      <c r="WL17" s="611"/>
      <c r="WM17" s="611"/>
      <c r="WN17" s="611"/>
      <c r="WO17" s="611"/>
      <c r="WP17" s="611"/>
      <c r="WQ17" s="611"/>
      <c r="WR17" s="611"/>
      <c r="WS17" s="611"/>
      <c r="WT17" s="611"/>
      <c r="WU17" s="611"/>
      <c r="WV17" s="611"/>
      <c r="WW17" s="611"/>
      <c r="WX17" s="611"/>
      <c r="WY17" s="611"/>
      <c r="WZ17" s="611"/>
      <c r="XA17" s="611"/>
      <c r="XB17" s="611"/>
      <c r="XC17" s="611"/>
      <c r="XD17" s="611"/>
      <c r="XE17" s="611"/>
      <c r="XF17" s="611"/>
      <c r="XG17" s="611"/>
      <c r="XH17" s="611"/>
      <c r="XI17" s="611"/>
      <c r="XJ17" s="611"/>
      <c r="XK17" s="611"/>
      <c r="XL17" s="611"/>
      <c r="XM17" s="611"/>
      <c r="XN17" s="611"/>
      <c r="XO17" s="611"/>
      <c r="XP17" s="611"/>
      <c r="XQ17" s="611"/>
      <c r="XR17" s="611"/>
      <c r="XS17" s="611"/>
      <c r="XT17" s="611"/>
      <c r="XU17" s="611"/>
      <c r="XV17" s="611"/>
      <c r="XW17" s="611"/>
      <c r="XX17" s="611"/>
      <c r="XY17" s="611"/>
      <c r="XZ17" s="611"/>
      <c r="YA17" s="611"/>
      <c r="YB17" s="611"/>
      <c r="YC17" s="611"/>
      <c r="YD17" s="611"/>
      <c r="YE17" s="611"/>
      <c r="YF17" s="611"/>
      <c r="YG17" s="611"/>
      <c r="YH17" s="611"/>
      <c r="YI17" s="611"/>
      <c r="YJ17" s="611"/>
      <c r="YK17" s="611"/>
      <c r="YL17" s="611"/>
      <c r="YM17" s="611"/>
      <c r="YN17" s="611"/>
      <c r="YO17" s="611"/>
      <c r="YP17" s="611"/>
      <c r="YQ17" s="611"/>
      <c r="YR17" s="611"/>
      <c r="YS17" s="611"/>
      <c r="YT17" s="611"/>
      <c r="YU17" s="611"/>
      <c r="YV17" s="611"/>
      <c r="YW17" s="611"/>
      <c r="YX17" s="611"/>
      <c r="YY17" s="611"/>
      <c r="YZ17" s="611"/>
      <c r="ZA17" s="611"/>
      <c r="ZB17" s="611"/>
      <c r="ZC17" s="611"/>
      <c r="ZD17" s="611"/>
      <c r="ZE17" s="611"/>
      <c r="ZF17" s="611"/>
      <c r="ZG17" s="611"/>
      <c r="ZH17" s="611"/>
      <c r="ZI17" s="611"/>
      <c r="ZJ17" s="611"/>
      <c r="ZK17" s="611"/>
      <c r="ZL17" s="611"/>
      <c r="ZM17" s="611"/>
      <c r="ZN17" s="611"/>
      <c r="ZO17" s="611"/>
      <c r="ZP17" s="611"/>
      <c r="ZQ17" s="611"/>
      <c r="ZR17" s="611"/>
      <c r="ZS17" s="611"/>
      <c r="ZT17" s="611"/>
      <c r="ZU17" s="611"/>
      <c r="ZV17" s="611"/>
      <c r="ZW17" s="611"/>
      <c r="ZX17" s="611"/>
      <c r="ZY17" s="611"/>
      <c r="ZZ17" s="611"/>
      <c r="AAA17" s="611"/>
      <c r="AAB17" s="611"/>
      <c r="AAC17" s="611"/>
      <c r="AAD17" s="611"/>
      <c r="AAE17" s="611"/>
      <c r="AAF17" s="611"/>
      <c r="AAG17" s="611"/>
      <c r="AAH17" s="611"/>
      <c r="AAI17" s="611"/>
      <c r="AAJ17" s="611"/>
      <c r="AAK17" s="611"/>
      <c r="AAL17" s="611"/>
      <c r="AAM17" s="611"/>
      <c r="AAN17" s="611"/>
      <c r="AAO17" s="611"/>
      <c r="AAP17" s="611"/>
      <c r="AAQ17" s="611"/>
      <c r="AAR17" s="611"/>
      <c r="AAS17" s="611"/>
      <c r="AAT17" s="611"/>
      <c r="AAU17" s="611"/>
      <c r="AAV17" s="611"/>
      <c r="AAW17" s="611"/>
      <c r="AAX17" s="611"/>
      <c r="AAY17" s="611"/>
      <c r="AAZ17" s="611"/>
      <c r="ABA17" s="611"/>
      <c r="ABB17" s="611"/>
      <c r="ABC17" s="611"/>
      <c r="ABD17" s="611"/>
      <c r="ABE17" s="611"/>
      <c r="ABF17" s="611"/>
      <c r="ABG17" s="611"/>
      <c r="ABH17" s="611"/>
      <c r="ABI17" s="611"/>
      <c r="ABJ17" s="611"/>
      <c r="ABK17" s="611"/>
      <c r="ABL17" s="611"/>
      <c r="ABM17" s="611"/>
      <c r="ABN17" s="611"/>
      <c r="ABO17" s="611"/>
      <c r="ABP17" s="611"/>
      <c r="ABQ17" s="611"/>
      <c r="ABR17" s="611"/>
      <c r="ABS17" s="611"/>
      <c r="ABT17" s="611"/>
      <c r="ABU17" s="611"/>
      <c r="ABV17" s="611"/>
      <c r="ABW17" s="611"/>
      <c r="ABX17" s="611"/>
      <c r="ABY17" s="611"/>
      <c r="ABZ17" s="611"/>
      <c r="ACA17" s="611"/>
      <c r="ACB17" s="611"/>
      <c r="ACC17" s="611"/>
      <c r="ACD17" s="611"/>
      <c r="ACE17" s="611"/>
      <c r="ACF17" s="611"/>
      <c r="ACG17" s="611"/>
      <c r="ACH17" s="611"/>
      <c r="ACI17" s="611"/>
      <c r="ACJ17" s="611"/>
      <c r="ACK17" s="611"/>
      <c r="ACL17" s="611"/>
      <c r="ACM17" s="611"/>
      <c r="ACN17" s="611"/>
      <c r="ACO17" s="611"/>
      <c r="ACP17" s="611"/>
      <c r="ACQ17" s="611"/>
      <c r="ACR17" s="611"/>
      <c r="ACS17" s="611"/>
      <c r="ACT17" s="611"/>
      <c r="ACU17" s="611"/>
      <c r="ACV17" s="611"/>
      <c r="ACW17" s="611"/>
      <c r="ACX17" s="611"/>
      <c r="ACY17" s="611"/>
      <c r="ACZ17" s="611"/>
      <c r="ADA17" s="611"/>
      <c r="ADB17" s="611"/>
      <c r="ADC17" s="611"/>
      <c r="ADD17" s="611"/>
      <c r="ADE17" s="611"/>
      <c r="ADF17" s="611"/>
      <c r="ADG17" s="611"/>
      <c r="ADH17" s="611"/>
      <c r="ADI17" s="611"/>
      <c r="ADJ17" s="611"/>
      <c r="ADK17" s="611"/>
      <c r="ADL17" s="611"/>
      <c r="ADM17" s="611"/>
      <c r="ADN17" s="611"/>
      <c r="ADO17" s="611"/>
      <c r="ADP17" s="611"/>
      <c r="ADQ17" s="611"/>
      <c r="ADR17" s="611"/>
      <c r="ADS17" s="611"/>
      <c r="ADT17" s="611"/>
      <c r="ADU17" s="611"/>
      <c r="ADV17" s="611"/>
      <c r="ADW17" s="611"/>
      <c r="ADX17" s="611"/>
      <c r="ADY17" s="611"/>
      <c r="ADZ17" s="611"/>
      <c r="AEA17" s="611"/>
      <c r="AEB17" s="611"/>
      <c r="AEC17" s="611"/>
      <c r="AED17" s="611"/>
      <c r="AEE17" s="611"/>
      <c r="AEF17" s="611"/>
      <c r="AEG17" s="611"/>
      <c r="AEH17" s="611"/>
      <c r="AEI17" s="611"/>
      <c r="AEJ17" s="611"/>
      <c r="AEK17" s="611"/>
      <c r="AEL17" s="611"/>
      <c r="AEM17" s="611"/>
      <c r="AEN17" s="611"/>
      <c r="AEO17" s="611"/>
      <c r="AEP17" s="611"/>
      <c r="AEQ17" s="611"/>
      <c r="AER17" s="611"/>
      <c r="AES17" s="611"/>
      <c r="AET17" s="611"/>
      <c r="AEU17" s="611"/>
      <c r="AEV17" s="611"/>
      <c r="AEW17" s="611"/>
      <c r="AEX17" s="611"/>
      <c r="AEY17" s="611"/>
      <c r="AEZ17" s="611"/>
      <c r="AFA17" s="611"/>
      <c r="AFB17" s="611"/>
      <c r="AFC17" s="611"/>
      <c r="AFD17" s="611"/>
      <c r="AFE17" s="611"/>
      <c r="AFF17" s="611"/>
      <c r="AFG17" s="611"/>
      <c r="AFH17" s="611"/>
      <c r="AFI17" s="611"/>
      <c r="AFJ17" s="611"/>
      <c r="AFK17" s="611"/>
      <c r="AFL17" s="611"/>
      <c r="AFM17" s="611"/>
      <c r="AFN17" s="611"/>
      <c r="AFO17" s="611"/>
      <c r="AFP17" s="611"/>
      <c r="AFQ17" s="611"/>
      <c r="AFR17" s="611"/>
      <c r="AFS17" s="611"/>
      <c r="AFT17" s="611"/>
      <c r="AFU17" s="611"/>
      <c r="AFV17" s="611"/>
      <c r="AFW17" s="611"/>
      <c r="AFX17" s="611"/>
      <c r="AFY17" s="611"/>
      <c r="AFZ17" s="611"/>
      <c r="AGA17" s="611"/>
      <c r="AGB17" s="611"/>
      <c r="AGC17" s="611"/>
      <c r="AGD17" s="611"/>
      <c r="AGE17" s="611"/>
      <c r="AGF17" s="611"/>
      <c r="AGG17" s="611"/>
      <c r="AGH17" s="611"/>
      <c r="AGI17" s="611"/>
      <c r="AGJ17" s="611"/>
      <c r="AGK17" s="611"/>
      <c r="AGL17" s="611"/>
      <c r="AGM17" s="611"/>
      <c r="AGN17" s="611"/>
      <c r="AGO17" s="611"/>
      <c r="AGP17" s="611"/>
      <c r="AGQ17" s="611"/>
      <c r="AGR17" s="611"/>
      <c r="AGS17" s="611"/>
      <c r="AGT17" s="611"/>
      <c r="AGU17" s="611"/>
      <c r="AGV17" s="611"/>
      <c r="AGW17" s="611"/>
      <c r="AGX17" s="611"/>
      <c r="AGY17" s="611"/>
      <c r="AGZ17" s="611"/>
      <c r="AHA17" s="611"/>
      <c r="AHB17" s="611"/>
      <c r="AHC17" s="611"/>
      <c r="AHD17" s="611"/>
      <c r="AHE17" s="611"/>
      <c r="AHF17" s="611"/>
      <c r="AHG17" s="611"/>
      <c r="AHH17" s="611"/>
      <c r="AHI17" s="611"/>
      <c r="AHJ17" s="611"/>
      <c r="AHK17" s="611"/>
      <c r="AHL17" s="611"/>
      <c r="AHM17" s="611"/>
      <c r="AHN17" s="611"/>
      <c r="AHO17" s="611"/>
      <c r="AHP17" s="611"/>
      <c r="AHQ17" s="611"/>
      <c r="AHR17" s="611"/>
      <c r="AHS17" s="611"/>
      <c r="AHT17" s="611"/>
      <c r="AHU17" s="611"/>
      <c r="AHV17" s="611"/>
      <c r="AHW17" s="611"/>
      <c r="AHX17" s="611"/>
      <c r="AHY17" s="611"/>
      <c r="AHZ17" s="611"/>
      <c r="AIA17" s="611"/>
      <c r="AIB17" s="611"/>
      <c r="AIC17" s="611"/>
      <c r="AID17" s="611"/>
      <c r="AIE17" s="611"/>
      <c r="AIF17" s="611"/>
      <c r="AIG17" s="611"/>
      <c r="AIH17" s="611"/>
      <c r="AII17" s="611"/>
      <c r="AIJ17" s="611"/>
      <c r="AIK17" s="611"/>
      <c r="AIL17" s="611"/>
      <c r="AIM17" s="611"/>
      <c r="AIN17" s="611"/>
      <c r="AIO17" s="611"/>
      <c r="AIP17" s="611"/>
      <c r="AIQ17" s="611"/>
      <c r="AIR17" s="611"/>
      <c r="AIS17" s="611"/>
      <c r="AIT17" s="611"/>
      <c r="AIU17" s="611"/>
      <c r="AIV17" s="611"/>
      <c r="AIW17" s="611"/>
      <c r="AIX17" s="611"/>
      <c r="AIY17" s="611"/>
      <c r="AIZ17" s="611"/>
      <c r="AJA17" s="611"/>
      <c r="AJB17" s="611"/>
      <c r="AJC17" s="611"/>
      <c r="AJD17" s="611"/>
      <c r="AJE17" s="611"/>
      <c r="AJF17" s="611"/>
      <c r="AJG17" s="611"/>
      <c r="AJH17" s="611"/>
      <c r="AJI17" s="611"/>
      <c r="AJJ17" s="611"/>
      <c r="AJK17" s="611"/>
      <c r="AJL17" s="611"/>
      <c r="AJM17" s="611"/>
      <c r="AJN17" s="611"/>
      <c r="AJO17" s="611"/>
      <c r="AJP17" s="611"/>
      <c r="AJQ17" s="611"/>
      <c r="AJR17" s="611"/>
      <c r="AJS17" s="611"/>
      <c r="AJT17" s="611"/>
      <c r="AJU17" s="611"/>
      <c r="AJV17" s="611"/>
      <c r="AJW17" s="611"/>
      <c r="AJX17" s="611"/>
      <c r="AJY17" s="611"/>
      <c r="AJZ17" s="611"/>
      <c r="AKA17" s="611"/>
      <c r="AKB17" s="611"/>
      <c r="AKC17" s="611"/>
      <c r="AKD17" s="611"/>
      <c r="AKE17" s="611"/>
      <c r="AKF17" s="611"/>
      <c r="AKG17" s="611"/>
      <c r="AKH17" s="611"/>
      <c r="AKI17" s="611"/>
      <c r="AKJ17" s="611"/>
      <c r="AKK17" s="611"/>
      <c r="AKL17" s="611"/>
      <c r="AKM17" s="611"/>
      <c r="AKN17" s="611"/>
      <c r="AKO17" s="611"/>
      <c r="AKP17" s="611"/>
      <c r="AKQ17" s="611"/>
      <c r="AKR17" s="611"/>
      <c r="AKS17" s="611"/>
      <c r="AKT17" s="611"/>
      <c r="AKU17" s="611"/>
      <c r="AKV17" s="611"/>
      <c r="AKW17" s="611"/>
      <c r="AKX17" s="611"/>
      <c r="AKY17" s="611"/>
      <c r="AKZ17" s="611"/>
      <c r="ALA17" s="611"/>
      <c r="ALB17" s="611"/>
      <c r="ALC17" s="611"/>
      <c r="ALD17" s="611"/>
      <c r="ALE17" s="611"/>
      <c r="ALF17" s="611"/>
      <c r="ALG17" s="611"/>
      <c r="ALH17" s="611"/>
      <c r="ALI17" s="611"/>
      <c r="ALJ17" s="611"/>
      <c r="ALK17" s="611"/>
      <c r="ALL17" s="611"/>
      <c r="ALM17" s="611"/>
      <c r="ALN17" s="611"/>
      <c r="ALO17" s="611"/>
      <c r="ALP17" s="611"/>
      <c r="ALQ17" s="611"/>
      <c r="ALR17" s="611"/>
      <c r="ALS17" s="611"/>
      <c r="ALT17" s="611"/>
      <c r="ALU17" s="611"/>
      <c r="ALV17" s="611"/>
      <c r="ALW17" s="611"/>
      <c r="ALX17" s="611"/>
      <c r="ALY17" s="611"/>
      <c r="ALZ17" s="611"/>
      <c r="AMA17" s="611"/>
      <c r="AMB17" s="611"/>
      <c r="AMC17" s="611"/>
      <c r="AMD17" s="611"/>
      <c r="AME17" s="611"/>
      <c r="AMF17" s="611"/>
      <c r="AMG17" s="611"/>
      <c r="AMH17" s="611"/>
      <c r="AMI17" s="611"/>
      <c r="AMJ17" s="611"/>
      <c r="AMK17" s="611"/>
      <c r="AML17" s="611"/>
      <c r="AMM17" s="611"/>
      <c r="AMN17" s="611"/>
      <c r="AMO17" s="611"/>
      <c r="AMP17" s="611"/>
      <c r="AMQ17" s="611"/>
      <c r="AMR17" s="611"/>
      <c r="AMS17" s="611"/>
      <c r="AMT17" s="611"/>
      <c r="AMU17" s="611"/>
      <c r="AMV17" s="611"/>
      <c r="AMW17" s="611"/>
      <c r="AMX17" s="611"/>
      <c r="AMY17" s="611"/>
      <c r="AMZ17" s="611"/>
      <c r="ANA17" s="611"/>
      <c r="ANB17" s="611"/>
      <c r="ANC17" s="611"/>
      <c r="AND17" s="611"/>
      <c r="ANE17" s="611"/>
      <c r="ANF17" s="611"/>
      <c r="ANG17" s="611"/>
      <c r="ANH17" s="611"/>
      <c r="ANI17" s="611"/>
      <c r="ANJ17" s="611"/>
      <c r="ANK17" s="611"/>
      <c r="ANL17" s="611"/>
      <c r="ANM17" s="611"/>
      <c r="ANN17" s="611"/>
      <c r="ANO17" s="611"/>
      <c r="ANP17" s="611"/>
      <c r="ANQ17" s="611"/>
      <c r="ANR17" s="611"/>
      <c r="ANS17" s="611"/>
      <c r="ANT17" s="611"/>
      <c r="ANU17" s="611"/>
      <c r="ANV17" s="611"/>
      <c r="ANW17" s="611"/>
      <c r="ANX17" s="611"/>
      <c r="ANY17" s="611"/>
      <c r="ANZ17" s="611"/>
      <c r="AOA17" s="611"/>
      <c r="AOB17" s="611"/>
      <c r="AOC17" s="611"/>
      <c r="AOD17" s="611"/>
      <c r="AOE17" s="611"/>
      <c r="AOF17" s="611"/>
      <c r="AOG17" s="611"/>
      <c r="AOH17" s="611"/>
      <c r="AOI17" s="611"/>
      <c r="AOJ17" s="611"/>
      <c r="AOK17" s="611"/>
      <c r="AOL17" s="611"/>
      <c r="AOM17" s="611"/>
      <c r="AON17" s="611"/>
      <c r="AOO17" s="611"/>
      <c r="AOP17" s="611"/>
      <c r="AOQ17" s="611"/>
      <c r="AOR17" s="611"/>
      <c r="AOS17" s="611"/>
      <c r="AOT17" s="611"/>
      <c r="AOU17" s="611"/>
      <c r="AOV17" s="611"/>
      <c r="AOW17" s="611"/>
      <c r="AOX17" s="611"/>
      <c r="AOY17" s="611"/>
      <c r="AOZ17" s="611"/>
      <c r="APA17" s="611"/>
      <c r="APB17" s="611"/>
      <c r="APC17" s="611"/>
      <c r="APD17" s="611"/>
      <c r="APE17" s="611"/>
      <c r="APF17" s="611"/>
      <c r="APG17" s="611"/>
      <c r="APH17" s="611"/>
      <c r="API17" s="611"/>
      <c r="APJ17" s="611"/>
      <c r="APK17" s="611"/>
      <c r="APL17" s="611"/>
      <c r="APM17" s="611"/>
      <c r="APN17" s="611"/>
      <c r="APO17" s="611"/>
      <c r="APP17" s="611"/>
      <c r="APQ17" s="611"/>
      <c r="APR17" s="611"/>
      <c r="APS17" s="611"/>
      <c r="APT17" s="611"/>
      <c r="APU17" s="611"/>
      <c r="APV17" s="611"/>
      <c r="APW17" s="611"/>
      <c r="APX17" s="611"/>
      <c r="APY17" s="611"/>
      <c r="APZ17" s="611"/>
      <c r="AQA17" s="611"/>
      <c r="AQB17" s="611"/>
      <c r="AQC17" s="611"/>
      <c r="AQD17" s="611"/>
      <c r="AQE17" s="611"/>
      <c r="AQF17" s="611"/>
      <c r="AQG17" s="611"/>
      <c r="AQH17" s="611"/>
      <c r="AQI17" s="611"/>
      <c r="AQJ17" s="611"/>
      <c r="AQK17" s="611"/>
      <c r="AQL17" s="611"/>
      <c r="AQM17" s="611"/>
      <c r="AQN17" s="611"/>
      <c r="AQO17" s="611"/>
      <c r="AQP17" s="611"/>
      <c r="AQQ17" s="611"/>
      <c r="AQR17" s="611"/>
      <c r="AQS17" s="611"/>
      <c r="AQT17" s="611"/>
      <c r="AQU17" s="611"/>
      <c r="AQV17" s="611"/>
      <c r="AQW17" s="611"/>
      <c r="AQX17" s="611"/>
      <c r="AQY17" s="611"/>
      <c r="AQZ17" s="611"/>
      <c r="ARA17" s="611"/>
      <c r="ARB17" s="611"/>
      <c r="ARC17" s="611"/>
      <c r="ARD17" s="611"/>
      <c r="ARE17" s="611"/>
      <c r="ARF17" s="611"/>
      <c r="ARG17" s="611"/>
      <c r="ARH17" s="611"/>
      <c r="ARI17" s="611"/>
      <c r="ARJ17" s="611"/>
      <c r="ARK17" s="611"/>
      <c r="ARL17" s="611"/>
      <c r="ARM17" s="611"/>
      <c r="ARN17" s="611"/>
      <c r="ARO17" s="611"/>
      <c r="ARP17" s="611"/>
      <c r="ARQ17" s="611"/>
      <c r="ARR17" s="611"/>
      <c r="ARS17" s="611"/>
      <c r="ART17" s="611"/>
      <c r="ARU17" s="611"/>
      <c r="ARV17" s="611"/>
      <c r="ARW17" s="611"/>
      <c r="ARX17" s="611"/>
      <c r="ARY17" s="611"/>
      <c r="ARZ17" s="611"/>
      <c r="ASA17" s="611"/>
      <c r="ASB17" s="611"/>
      <c r="ASC17" s="611"/>
      <c r="ASD17" s="611"/>
      <c r="ASE17" s="611"/>
      <c r="ASF17" s="611"/>
      <c r="ASG17" s="611"/>
      <c r="ASH17" s="611"/>
      <c r="ASI17" s="611"/>
      <c r="ASJ17" s="611"/>
      <c r="ASK17" s="611"/>
      <c r="ASL17" s="611"/>
      <c r="ASM17" s="611"/>
      <c r="ASN17" s="611"/>
      <c r="ASO17" s="611"/>
      <c r="ASP17" s="611"/>
      <c r="ASQ17" s="611"/>
      <c r="ASR17" s="611"/>
      <c r="ASS17" s="611"/>
      <c r="AST17" s="611"/>
      <c r="ASU17" s="611"/>
      <c r="ASV17" s="611"/>
      <c r="ASW17" s="611"/>
      <c r="ASX17" s="611"/>
      <c r="ASY17" s="611"/>
      <c r="ASZ17" s="611"/>
      <c r="ATA17" s="611"/>
      <c r="ATB17" s="611"/>
      <c r="ATC17" s="611"/>
      <c r="ATD17" s="611"/>
      <c r="ATE17" s="611"/>
      <c r="ATF17" s="611"/>
      <c r="ATG17" s="611"/>
      <c r="ATH17" s="611"/>
      <c r="ATI17" s="611"/>
      <c r="ATJ17" s="611"/>
      <c r="ATK17" s="611"/>
      <c r="ATL17" s="611"/>
      <c r="ATM17" s="611"/>
      <c r="ATN17" s="611"/>
      <c r="ATO17" s="611"/>
      <c r="ATP17" s="611"/>
      <c r="ATQ17" s="611"/>
      <c r="ATR17" s="611"/>
      <c r="ATS17" s="611"/>
      <c r="ATT17" s="611"/>
      <c r="ATU17" s="611"/>
      <c r="ATV17" s="611"/>
      <c r="ATW17" s="611"/>
      <c r="ATX17" s="611"/>
      <c r="ATY17" s="611"/>
      <c r="ATZ17" s="611"/>
      <c r="AUA17" s="611"/>
      <c r="AUB17" s="611"/>
      <c r="AUC17" s="611"/>
      <c r="AUD17" s="611"/>
      <c r="AUE17" s="611"/>
      <c r="AUF17" s="611"/>
      <c r="AUG17" s="611"/>
      <c r="AUH17" s="611"/>
      <c r="AUI17" s="611"/>
      <c r="AUJ17" s="611"/>
      <c r="AUK17" s="611"/>
      <c r="AUL17" s="611"/>
      <c r="AUM17" s="611"/>
      <c r="AUN17" s="611"/>
      <c r="AUO17" s="611"/>
      <c r="AUP17" s="611"/>
      <c r="AUQ17" s="611"/>
      <c r="AUR17" s="611"/>
      <c r="AUS17" s="611"/>
      <c r="AUT17" s="611"/>
      <c r="AUU17" s="611"/>
      <c r="AUV17" s="611"/>
      <c r="AUW17" s="611"/>
      <c r="AUX17" s="611"/>
      <c r="AUY17" s="611"/>
      <c r="AUZ17" s="611"/>
      <c r="AVA17" s="611"/>
      <c r="AVB17" s="611"/>
      <c r="AVC17" s="611"/>
      <c r="AVD17" s="611"/>
      <c r="AVE17" s="611"/>
      <c r="AVF17" s="611"/>
      <c r="AVG17" s="611"/>
      <c r="AVH17" s="611"/>
      <c r="AVI17" s="611"/>
      <c r="AVJ17" s="611"/>
      <c r="AVK17" s="611"/>
      <c r="AVL17" s="611"/>
      <c r="AVM17" s="611"/>
      <c r="AVN17" s="611"/>
      <c r="AVO17" s="611"/>
      <c r="AVP17" s="611"/>
      <c r="AVQ17" s="611"/>
      <c r="AVR17" s="611"/>
      <c r="AVS17" s="611"/>
      <c r="AVT17" s="611"/>
      <c r="AVU17" s="611"/>
      <c r="AVV17" s="611"/>
      <c r="AVW17" s="611"/>
      <c r="AVX17" s="611"/>
      <c r="AVY17" s="611"/>
      <c r="AVZ17" s="611"/>
      <c r="AWA17" s="611"/>
      <c r="AWB17" s="611"/>
      <c r="AWC17" s="611"/>
      <c r="AWD17" s="611"/>
      <c r="AWE17" s="611"/>
      <c r="AWF17" s="611"/>
      <c r="AWG17" s="611"/>
      <c r="AWH17" s="611"/>
      <c r="AWI17" s="611"/>
      <c r="AWJ17" s="611"/>
      <c r="AWK17" s="611"/>
      <c r="AWL17" s="611"/>
      <c r="AWM17" s="611"/>
      <c r="AWN17" s="611"/>
      <c r="AWO17" s="611"/>
      <c r="AWP17" s="611"/>
      <c r="AWQ17" s="611"/>
      <c r="AWR17" s="611"/>
      <c r="AWS17" s="611"/>
      <c r="AWT17" s="611"/>
      <c r="AWU17" s="611"/>
      <c r="AWV17" s="611"/>
      <c r="AWW17" s="611"/>
      <c r="AWX17" s="611"/>
      <c r="AWY17" s="611"/>
      <c r="AWZ17" s="611"/>
      <c r="AXA17" s="611"/>
      <c r="AXB17" s="611"/>
      <c r="AXC17" s="611"/>
      <c r="AXD17" s="611"/>
      <c r="AXE17" s="611"/>
      <c r="AXF17" s="611"/>
      <c r="AXG17" s="611"/>
      <c r="AXH17" s="611"/>
      <c r="AXI17" s="611"/>
      <c r="AXJ17" s="611"/>
      <c r="AXK17" s="611"/>
      <c r="AXL17" s="611"/>
      <c r="AXM17" s="611"/>
      <c r="AXN17" s="611"/>
      <c r="AXO17" s="611"/>
      <c r="AXP17" s="611"/>
      <c r="AXQ17" s="611"/>
      <c r="AXR17" s="611"/>
      <c r="AXS17" s="611"/>
      <c r="AXT17" s="611"/>
      <c r="AXU17" s="611"/>
      <c r="AXV17" s="611"/>
      <c r="AXW17" s="611"/>
      <c r="AXX17" s="611"/>
      <c r="AXY17" s="611"/>
      <c r="AXZ17" s="611"/>
      <c r="AYA17" s="611"/>
      <c r="AYB17" s="611"/>
      <c r="AYC17" s="611"/>
      <c r="AYD17" s="611"/>
      <c r="AYE17" s="611"/>
      <c r="AYF17" s="611"/>
      <c r="AYG17" s="611"/>
      <c r="AYH17" s="611"/>
      <c r="AYI17" s="611"/>
      <c r="AYJ17" s="611"/>
      <c r="AYK17" s="611"/>
      <c r="AYL17" s="611"/>
      <c r="AYM17" s="611"/>
      <c r="AYN17" s="611"/>
      <c r="AYO17" s="611"/>
      <c r="AYP17" s="611"/>
      <c r="AYQ17" s="611"/>
      <c r="AYR17" s="611"/>
      <c r="AYS17" s="611"/>
      <c r="AYT17" s="611"/>
      <c r="AYU17" s="611"/>
      <c r="AYV17" s="611"/>
      <c r="AYW17" s="611"/>
      <c r="AYX17" s="611"/>
      <c r="AYY17" s="611"/>
      <c r="AYZ17" s="611"/>
      <c r="AZA17" s="611"/>
      <c r="AZB17" s="611"/>
      <c r="AZC17" s="611"/>
      <c r="AZD17" s="611"/>
      <c r="AZE17" s="611"/>
      <c r="AZF17" s="611"/>
      <c r="AZG17" s="611"/>
      <c r="AZH17" s="611"/>
      <c r="AZI17" s="611"/>
      <c r="AZJ17" s="611"/>
      <c r="AZK17" s="611"/>
      <c r="AZL17" s="611"/>
      <c r="AZM17" s="611"/>
      <c r="AZN17" s="611"/>
      <c r="AZO17" s="611"/>
      <c r="AZP17" s="611"/>
      <c r="AZQ17" s="611"/>
      <c r="AZR17" s="611"/>
      <c r="AZS17" s="611"/>
      <c r="AZT17" s="611"/>
      <c r="AZU17" s="611"/>
      <c r="AZV17" s="611"/>
      <c r="AZW17" s="611"/>
      <c r="AZX17" s="611"/>
      <c r="AZY17" s="611"/>
      <c r="AZZ17" s="611"/>
      <c r="BAA17" s="611"/>
      <c r="BAB17" s="611"/>
      <c r="BAC17" s="611"/>
      <c r="BAD17" s="611"/>
      <c r="BAE17" s="611"/>
      <c r="BAF17" s="611"/>
      <c r="BAG17" s="611"/>
      <c r="BAH17" s="611"/>
      <c r="BAI17" s="611"/>
      <c r="BAJ17" s="611"/>
      <c r="BAK17" s="611"/>
      <c r="BAL17" s="611"/>
      <c r="BAM17" s="611"/>
      <c r="BAN17" s="611"/>
      <c r="BAO17" s="611"/>
      <c r="BAP17" s="611"/>
      <c r="BAQ17" s="611"/>
      <c r="BAR17" s="611"/>
      <c r="BAS17" s="611"/>
      <c r="BAT17" s="611"/>
      <c r="BAU17" s="611"/>
      <c r="BAV17" s="611"/>
      <c r="BAW17" s="611"/>
      <c r="BAX17" s="611"/>
      <c r="BAY17" s="611"/>
      <c r="BAZ17" s="611"/>
      <c r="BBA17" s="611"/>
      <c r="BBB17" s="611"/>
      <c r="BBC17" s="611"/>
      <c r="BBD17" s="611"/>
      <c r="BBE17" s="611"/>
      <c r="BBF17" s="611"/>
      <c r="BBG17" s="611"/>
      <c r="BBH17" s="611"/>
      <c r="BBI17" s="611"/>
      <c r="BBJ17" s="611"/>
      <c r="BBK17" s="611"/>
      <c r="BBL17" s="611"/>
      <c r="BBM17" s="611"/>
      <c r="BBN17" s="611"/>
      <c r="BBO17" s="611"/>
      <c r="BBP17" s="611"/>
      <c r="BBQ17" s="611"/>
      <c r="BBR17" s="611"/>
      <c r="BBS17" s="611"/>
      <c r="BBT17" s="611"/>
      <c r="BBU17" s="611"/>
      <c r="BBV17" s="611"/>
      <c r="BBW17" s="611"/>
      <c r="BBX17" s="611"/>
      <c r="BBY17" s="611"/>
      <c r="BBZ17" s="611"/>
      <c r="BCA17" s="611"/>
      <c r="BCB17" s="611"/>
      <c r="BCC17" s="611"/>
      <c r="BCD17" s="611"/>
      <c r="BCE17" s="611"/>
      <c r="BCF17" s="611"/>
      <c r="BCG17" s="611"/>
      <c r="BCH17" s="611"/>
      <c r="BCI17" s="611"/>
      <c r="BCJ17" s="611"/>
      <c r="BCK17" s="611"/>
      <c r="BCL17" s="611"/>
      <c r="BCM17" s="611"/>
      <c r="BCN17" s="611"/>
      <c r="BCO17" s="611"/>
      <c r="BCP17" s="611"/>
      <c r="BCQ17" s="611"/>
      <c r="BCR17" s="611"/>
      <c r="BCS17" s="611"/>
      <c r="BCT17" s="611"/>
      <c r="BCU17" s="611"/>
      <c r="BCV17" s="611"/>
      <c r="BCW17" s="611"/>
      <c r="BCX17" s="611"/>
      <c r="BCY17" s="611"/>
      <c r="BCZ17" s="611"/>
      <c r="BDA17" s="611"/>
      <c r="BDB17" s="611"/>
      <c r="BDC17" s="611"/>
      <c r="BDD17" s="611"/>
      <c r="BDE17" s="611"/>
      <c r="BDF17" s="611"/>
      <c r="BDG17" s="611"/>
      <c r="BDH17" s="611"/>
      <c r="BDI17" s="611"/>
      <c r="BDJ17" s="611"/>
      <c r="BDK17" s="611"/>
      <c r="BDL17" s="611"/>
      <c r="BDM17" s="611"/>
      <c r="BDN17" s="611"/>
      <c r="BDO17" s="611"/>
      <c r="BDP17" s="611"/>
      <c r="BDQ17" s="611"/>
      <c r="BDR17" s="611"/>
      <c r="BDS17" s="611"/>
      <c r="BDT17" s="611"/>
      <c r="BDU17" s="611"/>
      <c r="BDV17" s="611"/>
      <c r="BDW17" s="611"/>
      <c r="BDX17" s="611"/>
      <c r="BDY17" s="611"/>
      <c r="BDZ17" s="611"/>
      <c r="BEA17" s="611"/>
      <c r="BEB17" s="611"/>
      <c r="BEC17" s="611"/>
      <c r="BED17" s="611"/>
      <c r="BEE17" s="611"/>
      <c r="BEF17" s="611"/>
      <c r="BEG17" s="611"/>
      <c r="BEH17" s="611"/>
      <c r="BEI17" s="611"/>
      <c r="BEJ17" s="611"/>
      <c r="BEK17" s="611"/>
      <c r="BEL17" s="611"/>
      <c r="BEM17" s="611"/>
      <c r="BEN17" s="611"/>
      <c r="BEO17" s="611"/>
      <c r="BEP17" s="611"/>
      <c r="BEQ17" s="611"/>
      <c r="BER17" s="611"/>
      <c r="BES17" s="611"/>
      <c r="BET17" s="611"/>
      <c r="BEU17" s="611"/>
      <c r="BEV17" s="611"/>
      <c r="BEW17" s="611"/>
      <c r="BEX17" s="611"/>
      <c r="BEY17" s="611"/>
      <c r="BEZ17" s="611"/>
      <c r="BFA17" s="611"/>
      <c r="BFB17" s="611"/>
      <c r="BFC17" s="611"/>
      <c r="BFD17" s="611"/>
      <c r="BFE17" s="611"/>
      <c r="BFF17" s="611"/>
      <c r="BFG17" s="611"/>
      <c r="BFH17" s="611"/>
      <c r="BFI17" s="611"/>
      <c r="BFJ17" s="611"/>
      <c r="BFK17" s="611"/>
      <c r="BFL17" s="611"/>
      <c r="BFM17" s="611"/>
      <c r="BFN17" s="611"/>
      <c r="BFO17" s="611"/>
      <c r="BFP17" s="611"/>
      <c r="BFQ17" s="611"/>
      <c r="BFR17" s="611"/>
      <c r="BFS17" s="611"/>
      <c r="BFT17" s="611"/>
      <c r="BFU17" s="611"/>
      <c r="BFV17" s="611"/>
      <c r="BFW17" s="611"/>
      <c r="BFX17" s="611"/>
      <c r="BFY17" s="611"/>
      <c r="BFZ17" s="611"/>
      <c r="BGA17" s="611"/>
      <c r="BGB17" s="611"/>
      <c r="BGC17" s="611"/>
      <c r="BGD17" s="611"/>
      <c r="BGE17" s="611"/>
      <c r="BGF17" s="611"/>
      <c r="BGG17" s="611"/>
      <c r="BGH17" s="611"/>
      <c r="BGI17" s="611"/>
      <c r="BGJ17" s="611"/>
      <c r="BGK17" s="611"/>
      <c r="BGL17" s="611"/>
      <c r="BGM17" s="611"/>
      <c r="BGN17" s="611"/>
      <c r="BGO17" s="611"/>
      <c r="BGP17" s="611"/>
      <c r="BGQ17" s="611"/>
      <c r="BGR17" s="611"/>
      <c r="BGS17" s="611"/>
      <c r="BGT17" s="611"/>
      <c r="BGU17" s="611"/>
      <c r="BGV17" s="611"/>
      <c r="BGW17" s="611"/>
      <c r="BGX17" s="611"/>
      <c r="BGY17" s="611"/>
      <c r="BGZ17" s="611"/>
      <c r="BHA17" s="611"/>
      <c r="BHB17" s="611"/>
      <c r="BHC17" s="611"/>
      <c r="BHD17" s="611"/>
      <c r="BHE17" s="611"/>
      <c r="BHF17" s="611"/>
      <c r="BHG17" s="611"/>
      <c r="BHH17" s="611"/>
      <c r="BHI17" s="611"/>
      <c r="BHJ17" s="611"/>
      <c r="BHK17" s="611"/>
      <c r="BHL17" s="611"/>
      <c r="BHM17" s="611"/>
      <c r="BHN17" s="611"/>
      <c r="BHO17" s="611"/>
      <c r="BHP17" s="611"/>
      <c r="BHQ17" s="611"/>
      <c r="BHR17" s="611"/>
      <c r="BHS17" s="611"/>
      <c r="BHT17" s="611"/>
      <c r="BHU17" s="611"/>
      <c r="BHV17" s="611"/>
      <c r="BHW17" s="611"/>
      <c r="BHX17" s="611"/>
      <c r="BHY17" s="611"/>
      <c r="BHZ17" s="611"/>
      <c r="BIA17" s="611"/>
      <c r="BIB17" s="611"/>
      <c r="BIC17" s="611"/>
      <c r="BID17" s="611"/>
      <c r="BIE17" s="611"/>
      <c r="BIF17" s="611"/>
      <c r="BIG17" s="611"/>
      <c r="BIH17" s="611"/>
      <c r="BII17" s="611"/>
      <c r="BIJ17" s="611"/>
      <c r="BIK17" s="611"/>
      <c r="BIL17" s="611"/>
      <c r="BIM17" s="611"/>
      <c r="BIN17" s="611"/>
      <c r="BIO17" s="611"/>
      <c r="BIP17" s="611"/>
      <c r="BIQ17" s="611"/>
      <c r="BIR17" s="611"/>
      <c r="BIS17" s="611"/>
      <c r="BIT17" s="611"/>
      <c r="BIU17" s="611"/>
      <c r="BIV17" s="611"/>
      <c r="BIW17" s="611"/>
      <c r="BIX17" s="611"/>
      <c r="BIY17" s="611"/>
      <c r="BIZ17" s="611"/>
      <c r="BJA17" s="611"/>
      <c r="BJB17" s="611"/>
      <c r="BJC17" s="611"/>
      <c r="BJD17" s="611"/>
      <c r="BJE17" s="611"/>
      <c r="BJF17" s="611"/>
      <c r="BJG17" s="611"/>
      <c r="BJH17" s="611"/>
      <c r="BJI17" s="611"/>
      <c r="BJJ17" s="611"/>
      <c r="BJK17" s="611"/>
      <c r="BJL17" s="611"/>
      <c r="BJM17" s="611"/>
      <c r="BJN17" s="611"/>
      <c r="BJO17" s="611"/>
      <c r="BJP17" s="611"/>
      <c r="BJQ17" s="611"/>
      <c r="BJR17" s="611"/>
      <c r="BJS17" s="611"/>
      <c r="BJT17" s="611"/>
      <c r="BJU17" s="611"/>
      <c r="BJV17" s="611"/>
      <c r="BJW17" s="611"/>
      <c r="BJX17" s="611"/>
      <c r="BJY17" s="611"/>
      <c r="BJZ17" s="611"/>
      <c r="BKA17" s="611"/>
      <c r="BKB17" s="611"/>
      <c r="BKC17" s="611"/>
      <c r="BKD17" s="611"/>
      <c r="BKE17" s="611"/>
      <c r="BKF17" s="611"/>
      <c r="BKG17" s="611"/>
      <c r="BKH17" s="611"/>
      <c r="BKI17" s="611"/>
      <c r="BKJ17" s="611"/>
      <c r="BKK17" s="611"/>
      <c r="BKL17" s="611"/>
      <c r="BKM17" s="611"/>
      <c r="BKN17" s="611"/>
      <c r="BKO17" s="611"/>
      <c r="BKP17" s="611"/>
      <c r="BKQ17" s="611"/>
      <c r="BKR17" s="611"/>
      <c r="BKS17" s="611"/>
      <c r="BKT17" s="611"/>
      <c r="BKU17" s="611"/>
      <c r="BKV17" s="611"/>
      <c r="BKW17" s="611"/>
      <c r="BKX17" s="611"/>
      <c r="BKY17" s="611"/>
      <c r="BKZ17" s="611"/>
      <c r="BLA17" s="611"/>
      <c r="BLB17" s="611"/>
      <c r="BLC17" s="611"/>
      <c r="BLD17" s="611"/>
      <c r="BLE17" s="611"/>
      <c r="BLF17" s="611"/>
      <c r="BLG17" s="611"/>
      <c r="BLH17" s="611"/>
      <c r="BLI17" s="611"/>
      <c r="BLJ17" s="611"/>
      <c r="BLK17" s="611"/>
      <c r="BLL17" s="611"/>
      <c r="BLM17" s="611"/>
      <c r="BLN17" s="611"/>
      <c r="BLO17" s="611"/>
      <c r="BLP17" s="611"/>
      <c r="BLQ17" s="611"/>
      <c r="BLR17" s="611"/>
      <c r="BLS17" s="611"/>
      <c r="BLT17" s="611"/>
      <c r="BLU17" s="611"/>
      <c r="BLV17" s="611"/>
      <c r="BLW17" s="611"/>
      <c r="BLX17" s="611"/>
      <c r="BLY17" s="611"/>
      <c r="BLZ17" s="611"/>
      <c r="BMA17" s="611"/>
      <c r="BMB17" s="611"/>
      <c r="BMC17" s="611"/>
      <c r="BMD17" s="611"/>
      <c r="BME17" s="611"/>
      <c r="BMF17" s="611"/>
      <c r="BMG17" s="611"/>
      <c r="BMH17" s="611"/>
      <c r="BMI17" s="611"/>
      <c r="BMJ17" s="611"/>
      <c r="BMK17" s="611"/>
      <c r="BML17" s="611"/>
      <c r="BMM17" s="611"/>
      <c r="BMN17" s="611"/>
      <c r="BMO17" s="611"/>
      <c r="BMP17" s="611"/>
      <c r="BMQ17" s="611"/>
      <c r="BMR17" s="611"/>
      <c r="BMS17" s="611"/>
      <c r="BMT17" s="611"/>
      <c r="BMU17" s="611"/>
      <c r="BMV17" s="611"/>
      <c r="BMW17" s="611"/>
      <c r="BMX17" s="611"/>
      <c r="BMY17" s="611"/>
      <c r="BMZ17" s="611"/>
      <c r="BNA17" s="611"/>
      <c r="BNB17" s="611"/>
      <c r="BNC17" s="611"/>
      <c r="BND17" s="611"/>
      <c r="BNE17" s="611"/>
      <c r="BNF17" s="611"/>
      <c r="BNG17" s="611"/>
      <c r="BNH17" s="611"/>
      <c r="BNI17" s="611"/>
      <c r="BNJ17" s="611"/>
      <c r="BNK17" s="611"/>
      <c r="BNL17" s="611"/>
      <c r="BNM17" s="611"/>
      <c r="BNN17" s="611"/>
      <c r="BNO17" s="611"/>
      <c r="BNP17" s="611"/>
      <c r="BNQ17" s="611"/>
      <c r="BNR17" s="611"/>
      <c r="BNS17" s="611"/>
      <c r="BNT17" s="611"/>
      <c r="BNU17" s="611"/>
      <c r="BNV17" s="611"/>
      <c r="BNW17" s="611"/>
      <c r="BNX17" s="611"/>
      <c r="BNY17" s="611"/>
      <c r="BNZ17" s="611"/>
      <c r="BOA17" s="611"/>
      <c r="BOB17" s="611"/>
      <c r="BOC17" s="611"/>
      <c r="BOD17" s="611"/>
      <c r="BOE17" s="611"/>
      <c r="BOF17" s="611"/>
      <c r="BOG17" s="611"/>
      <c r="BOH17" s="611"/>
      <c r="BOI17" s="611"/>
      <c r="BOJ17" s="611"/>
      <c r="BOK17" s="611"/>
      <c r="BOL17" s="611"/>
      <c r="BOM17" s="611"/>
      <c r="BON17" s="611"/>
      <c r="BOO17" s="611"/>
      <c r="BOP17" s="611"/>
      <c r="BOQ17" s="611"/>
      <c r="BOR17" s="611"/>
      <c r="BOS17" s="611"/>
      <c r="BOT17" s="611"/>
      <c r="BOU17" s="611"/>
      <c r="BOV17" s="611"/>
      <c r="BOW17" s="611"/>
      <c r="BOX17" s="611"/>
      <c r="BOY17" s="611"/>
      <c r="BOZ17" s="611"/>
      <c r="BPA17" s="611"/>
      <c r="BPB17" s="611"/>
      <c r="BPC17" s="611"/>
      <c r="BPD17" s="611"/>
      <c r="BPE17" s="611"/>
      <c r="BPF17" s="611"/>
      <c r="BPG17" s="611"/>
      <c r="BPH17" s="611"/>
      <c r="BPI17" s="611"/>
      <c r="BPJ17" s="611"/>
      <c r="BPK17" s="611"/>
      <c r="BPL17" s="611"/>
      <c r="BPM17" s="611"/>
      <c r="BPN17" s="611"/>
      <c r="BPO17" s="611"/>
      <c r="BPP17" s="611"/>
      <c r="BPQ17" s="611"/>
      <c r="BPR17" s="611"/>
      <c r="BPS17" s="611"/>
      <c r="BPT17" s="611"/>
      <c r="BPU17" s="611"/>
      <c r="BPV17" s="611"/>
      <c r="BPW17" s="611"/>
      <c r="BPX17" s="611"/>
      <c r="BPY17" s="611"/>
      <c r="BPZ17" s="611"/>
      <c r="BQA17" s="611"/>
      <c r="BQB17" s="611"/>
      <c r="BQC17" s="611"/>
      <c r="BQD17" s="611"/>
      <c r="BQE17" s="611"/>
      <c r="BQF17" s="611"/>
      <c r="BQG17" s="611"/>
      <c r="BQH17" s="611"/>
      <c r="BQI17" s="611"/>
      <c r="BQJ17" s="611"/>
      <c r="BQK17" s="611"/>
      <c r="BQL17" s="611"/>
      <c r="BQM17" s="611"/>
      <c r="BQN17" s="611"/>
      <c r="BQO17" s="611"/>
      <c r="BQP17" s="611"/>
      <c r="BQQ17" s="611"/>
      <c r="BQR17" s="611"/>
      <c r="BQS17" s="611"/>
      <c r="BQT17" s="611"/>
      <c r="BQU17" s="611"/>
      <c r="BQV17" s="611"/>
      <c r="BQW17" s="611"/>
      <c r="BQX17" s="611"/>
      <c r="BQY17" s="611"/>
      <c r="BQZ17" s="611"/>
      <c r="BRA17" s="611"/>
      <c r="BRB17" s="611"/>
      <c r="BRC17" s="611"/>
      <c r="BRD17" s="611"/>
      <c r="BRE17" s="611"/>
      <c r="BRF17" s="611"/>
      <c r="BRG17" s="611"/>
      <c r="BRH17" s="611"/>
      <c r="BRI17" s="611"/>
      <c r="BRJ17" s="611"/>
      <c r="BRK17" s="611"/>
      <c r="BRL17" s="611"/>
      <c r="BRM17" s="611"/>
      <c r="BRN17" s="611"/>
      <c r="BRO17" s="611"/>
      <c r="BRP17" s="611"/>
      <c r="BRQ17" s="611"/>
      <c r="BRR17" s="611"/>
      <c r="BRS17" s="611"/>
      <c r="BRT17" s="611"/>
      <c r="BRU17" s="611"/>
      <c r="BRV17" s="611"/>
      <c r="BRW17" s="611"/>
      <c r="BRX17" s="611"/>
      <c r="BRY17" s="611"/>
      <c r="BRZ17" s="611"/>
      <c r="BSA17" s="611"/>
      <c r="BSB17" s="611"/>
      <c r="BSC17" s="611"/>
      <c r="BSD17" s="611"/>
      <c r="BSE17" s="611"/>
      <c r="BSF17" s="611"/>
      <c r="BSG17" s="611"/>
      <c r="BSH17" s="611"/>
      <c r="BSI17" s="611"/>
      <c r="BSJ17" s="611"/>
      <c r="BSK17" s="611"/>
      <c r="BSL17" s="611"/>
      <c r="BSM17" s="611"/>
      <c r="BSN17" s="611"/>
      <c r="BSO17" s="611"/>
      <c r="BSP17" s="611"/>
      <c r="BSQ17" s="611"/>
      <c r="BSR17" s="611"/>
      <c r="BSS17" s="611"/>
      <c r="BST17" s="611"/>
      <c r="BSU17" s="611"/>
      <c r="BSV17" s="611"/>
      <c r="BSW17" s="611"/>
      <c r="BSX17" s="611"/>
      <c r="BSY17" s="611"/>
      <c r="BSZ17" s="611"/>
      <c r="BTA17" s="611"/>
      <c r="BTB17" s="611"/>
      <c r="BTC17" s="611"/>
      <c r="BTD17" s="611"/>
      <c r="BTE17" s="611"/>
      <c r="BTF17" s="611"/>
      <c r="BTG17" s="611"/>
      <c r="BTH17" s="611"/>
      <c r="BTI17" s="611"/>
      <c r="BTJ17" s="611"/>
      <c r="BTK17" s="611"/>
      <c r="BTL17" s="611"/>
      <c r="BTM17" s="611"/>
      <c r="BTN17" s="611"/>
      <c r="BTO17" s="611"/>
      <c r="BTP17" s="611"/>
      <c r="BTQ17" s="611"/>
      <c r="BTR17" s="611"/>
      <c r="BTS17" s="611"/>
      <c r="BTT17" s="611"/>
      <c r="BTU17" s="611"/>
      <c r="BTV17" s="611"/>
      <c r="BTW17" s="611"/>
      <c r="BTX17" s="611"/>
      <c r="BTY17" s="611"/>
      <c r="BTZ17" s="611"/>
      <c r="BUA17" s="611"/>
      <c r="BUB17" s="611"/>
      <c r="BUC17" s="611"/>
      <c r="BUD17" s="611"/>
      <c r="BUE17" s="611"/>
      <c r="BUF17" s="611"/>
      <c r="BUG17" s="611"/>
      <c r="BUH17" s="611"/>
      <c r="BUI17" s="611"/>
      <c r="BUJ17" s="611"/>
      <c r="BUK17" s="611"/>
      <c r="BUL17" s="611"/>
      <c r="BUM17" s="611"/>
      <c r="BUN17" s="611"/>
      <c r="BUO17" s="611"/>
      <c r="BUP17" s="611"/>
      <c r="BUQ17" s="611"/>
      <c r="BUR17" s="611"/>
      <c r="BUS17" s="611"/>
      <c r="BUT17" s="611"/>
      <c r="BUU17" s="611"/>
      <c r="BUV17" s="611"/>
      <c r="BUW17" s="611"/>
      <c r="BUX17" s="611"/>
      <c r="BUY17" s="611"/>
      <c r="BUZ17" s="611"/>
      <c r="BVA17" s="611"/>
      <c r="BVB17" s="611"/>
      <c r="BVC17" s="611"/>
      <c r="BVD17" s="611"/>
      <c r="BVE17" s="611"/>
      <c r="BVF17" s="611"/>
      <c r="BVG17" s="611"/>
      <c r="BVH17" s="611"/>
      <c r="BVI17" s="611"/>
      <c r="BVJ17" s="611"/>
      <c r="BVK17" s="611"/>
      <c r="BVL17" s="611"/>
      <c r="BVM17" s="611"/>
      <c r="BVN17" s="611"/>
      <c r="BVO17" s="611"/>
      <c r="BVP17" s="611"/>
      <c r="BVQ17" s="611"/>
      <c r="BVR17" s="611"/>
      <c r="BVS17" s="611"/>
      <c r="BVT17" s="611"/>
      <c r="BVU17" s="611"/>
      <c r="BVV17" s="611"/>
      <c r="BVW17" s="611"/>
      <c r="BVX17" s="611"/>
      <c r="BVY17" s="611"/>
      <c r="BVZ17" s="611"/>
      <c r="BWA17" s="611"/>
      <c r="BWB17" s="611"/>
      <c r="BWC17" s="611"/>
      <c r="BWD17" s="611"/>
      <c r="BWE17" s="611"/>
      <c r="BWF17" s="611"/>
      <c r="BWG17" s="611"/>
      <c r="BWH17" s="611"/>
      <c r="BWI17" s="611"/>
      <c r="BWJ17" s="611"/>
      <c r="BWK17" s="611"/>
      <c r="BWL17" s="611"/>
      <c r="BWM17" s="611"/>
      <c r="BWN17" s="611"/>
      <c r="BWO17" s="611"/>
      <c r="BWP17" s="611"/>
      <c r="BWQ17" s="611"/>
      <c r="BWR17" s="611"/>
      <c r="BWS17" s="611"/>
      <c r="BWT17" s="611"/>
      <c r="BWU17" s="611"/>
      <c r="BWV17" s="611"/>
      <c r="BWW17" s="611"/>
      <c r="BWX17" s="611"/>
      <c r="BWY17" s="611"/>
      <c r="BWZ17" s="611"/>
      <c r="BXA17" s="611"/>
      <c r="BXB17" s="611"/>
      <c r="BXC17" s="611"/>
      <c r="BXD17" s="611"/>
      <c r="BXE17" s="611"/>
      <c r="BXF17" s="611"/>
      <c r="BXG17" s="611"/>
      <c r="BXH17" s="611"/>
      <c r="BXI17" s="611"/>
      <c r="BXJ17" s="611"/>
      <c r="BXK17" s="611"/>
      <c r="BXL17" s="611"/>
      <c r="BXM17" s="611"/>
      <c r="BXN17" s="611"/>
      <c r="BXO17" s="611"/>
      <c r="BXP17" s="611"/>
      <c r="BXQ17" s="611"/>
      <c r="BXR17" s="611"/>
      <c r="BXS17" s="611"/>
      <c r="BXT17" s="611"/>
      <c r="BXU17" s="611"/>
      <c r="BXV17" s="611"/>
      <c r="BXW17" s="611"/>
      <c r="BXX17" s="611"/>
      <c r="BXY17" s="611"/>
      <c r="BXZ17" s="611"/>
      <c r="BYA17" s="611"/>
      <c r="BYB17" s="611"/>
      <c r="BYC17" s="611"/>
      <c r="BYD17" s="611"/>
      <c r="BYE17" s="611"/>
      <c r="BYF17" s="611"/>
      <c r="BYG17" s="611"/>
      <c r="BYH17" s="611"/>
      <c r="BYI17" s="611"/>
      <c r="BYJ17" s="611"/>
      <c r="BYK17" s="611"/>
      <c r="BYL17" s="611"/>
      <c r="BYM17" s="611"/>
      <c r="BYN17" s="611"/>
      <c r="BYO17" s="611"/>
      <c r="BYP17" s="611"/>
      <c r="BYQ17" s="611"/>
      <c r="BYR17" s="611"/>
      <c r="BYS17" s="611"/>
      <c r="BYT17" s="611"/>
      <c r="BYU17" s="611"/>
      <c r="BYV17" s="611"/>
      <c r="BYW17" s="611"/>
      <c r="BYX17" s="611"/>
      <c r="BYY17" s="611"/>
      <c r="BYZ17" s="611"/>
      <c r="BZA17" s="611"/>
      <c r="BZB17" s="611"/>
      <c r="BZC17" s="611"/>
      <c r="BZD17" s="611"/>
      <c r="BZE17" s="611"/>
      <c r="BZF17" s="611"/>
      <c r="BZG17" s="611"/>
      <c r="BZH17" s="611"/>
      <c r="BZI17" s="611"/>
      <c r="BZJ17" s="611"/>
      <c r="BZK17" s="611"/>
      <c r="BZL17" s="611"/>
      <c r="BZM17" s="611"/>
      <c r="BZN17" s="611"/>
      <c r="BZO17" s="611"/>
      <c r="BZP17" s="611"/>
      <c r="BZQ17" s="611"/>
      <c r="BZR17" s="611"/>
      <c r="BZS17" s="611"/>
      <c r="BZT17" s="611"/>
      <c r="BZU17" s="611"/>
      <c r="BZV17" s="611"/>
      <c r="BZW17" s="611"/>
      <c r="BZX17" s="611"/>
      <c r="BZY17" s="611"/>
      <c r="BZZ17" s="611"/>
      <c r="CAA17" s="611"/>
      <c r="CAB17" s="611"/>
      <c r="CAC17" s="611"/>
      <c r="CAD17" s="611"/>
      <c r="CAE17" s="611"/>
      <c r="CAF17" s="611"/>
      <c r="CAG17" s="611"/>
      <c r="CAH17" s="611"/>
      <c r="CAI17" s="611"/>
      <c r="CAJ17" s="611"/>
      <c r="CAK17" s="611"/>
      <c r="CAL17" s="611"/>
      <c r="CAM17" s="611"/>
      <c r="CAN17" s="611"/>
      <c r="CAO17" s="611"/>
      <c r="CAP17" s="611"/>
      <c r="CAQ17" s="611"/>
      <c r="CAR17" s="611"/>
      <c r="CAS17" s="611"/>
      <c r="CAT17" s="611"/>
      <c r="CAU17" s="611"/>
      <c r="CAV17" s="611"/>
      <c r="CAW17" s="611"/>
      <c r="CAX17" s="611"/>
      <c r="CAY17" s="611"/>
      <c r="CAZ17" s="611"/>
      <c r="CBA17" s="611"/>
      <c r="CBB17" s="611"/>
      <c r="CBC17" s="611"/>
      <c r="CBD17" s="611"/>
      <c r="CBE17" s="611"/>
      <c r="CBF17" s="611"/>
      <c r="CBG17" s="611"/>
      <c r="CBH17" s="611"/>
      <c r="CBI17" s="611"/>
      <c r="CBJ17" s="611"/>
      <c r="CBK17" s="611"/>
      <c r="CBL17" s="611"/>
      <c r="CBM17" s="611"/>
      <c r="CBN17" s="611"/>
      <c r="CBO17" s="611"/>
      <c r="CBP17" s="611"/>
      <c r="CBQ17" s="611"/>
      <c r="CBR17" s="611"/>
      <c r="CBS17" s="611"/>
      <c r="CBT17" s="611"/>
      <c r="CBU17" s="611"/>
      <c r="CBV17" s="611"/>
      <c r="CBW17" s="611"/>
      <c r="CBX17" s="611"/>
      <c r="CBY17" s="611"/>
      <c r="CBZ17" s="611"/>
      <c r="CCA17" s="611"/>
      <c r="CCB17" s="611"/>
      <c r="CCC17" s="611"/>
      <c r="CCD17" s="611"/>
      <c r="CCE17" s="611"/>
      <c r="CCF17" s="611"/>
      <c r="CCG17" s="611"/>
      <c r="CCH17" s="611"/>
      <c r="CCI17" s="611"/>
      <c r="CCJ17" s="611"/>
      <c r="CCK17" s="611"/>
      <c r="CCL17" s="611"/>
      <c r="CCM17" s="611"/>
      <c r="CCN17" s="611"/>
      <c r="CCO17" s="611"/>
      <c r="CCP17" s="611"/>
      <c r="CCQ17" s="611"/>
      <c r="CCR17" s="611"/>
      <c r="CCS17" s="611"/>
      <c r="CCT17" s="611"/>
      <c r="CCU17" s="611"/>
      <c r="CCV17" s="611"/>
      <c r="CCW17" s="611"/>
      <c r="CCX17" s="611"/>
      <c r="CCY17" s="611"/>
      <c r="CCZ17" s="611"/>
      <c r="CDA17" s="611"/>
      <c r="CDB17" s="611"/>
      <c r="CDC17" s="611"/>
      <c r="CDD17" s="611"/>
      <c r="CDE17" s="611"/>
      <c r="CDF17" s="611"/>
      <c r="CDG17" s="611"/>
      <c r="CDH17" s="611"/>
      <c r="CDI17" s="611"/>
      <c r="CDJ17" s="611"/>
      <c r="CDK17" s="611"/>
      <c r="CDL17" s="611"/>
      <c r="CDM17" s="611"/>
      <c r="CDN17" s="611"/>
      <c r="CDO17" s="611"/>
      <c r="CDP17" s="611"/>
      <c r="CDQ17" s="611"/>
      <c r="CDR17" s="611"/>
      <c r="CDS17" s="611"/>
      <c r="CDT17" s="611"/>
      <c r="CDU17" s="611"/>
      <c r="CDV17" s="611"/>
      <c r="CDW17" s="611"/>
      <c r="CDX17" s="611"/>
      <c r="CDY17" s="611"/>
      <c r="CDZ17" s="611"/>
      <c r="CEA17" s="611"/>
      <c r="CEB17" s="611"/>
      <c r="CEC17" s="611"/>
      <c r="CED17" s="611"/>
      <c r="CEE17" s="611"/>
      <c r="CEF17" s="611"/>
      <c r="CEG17" s="611"/>
      <c r="CEH17" s="611"/>
      <c r="CEI17" s="611"/>
      <c r="CEJ17" s="611"/>
      <c r="CEK17" s="611"/>
      <c r="CEL17" s="611"/>
      <c r="CEM17" s="611"/>
    </row>
    <row r="18" spans="1:2171" s="214" customFormat="1" ht="24" customHeight="1" thickBot="1" x14ac:dyDescent="0.35">
      <c r="A18" s="211"/>
      <c r="B18" s="1191"/>
      <c r="C18" s="1191"/>
      <c r="D18" s="212"/>
      <c r="E18" s="212"/>
      <c r="F18" s="212"/>
      <c r="G18" s="216"/>
      <c r="H18" s="212"/>
      <c r="I18" s="212"/>
      <c r="J18" s="212"/>
      <c r="K18" s="212"/>
      <c r="L18" s="212"/>
      <c r="M18" s="679"/>
      <c r="N18" s="679"/>
      <c r="O18" s="679"/>
      <c r="P18" s="679"/>
      <c r="Q18" s="679"/>
      <c r="R18" s="679"/>
      <c r="S18" s="679"/>
      <c r="T18" s="358"/>
      <c r="U18" s="358"/>
      <c r="V18" s="358"/>
      <c r="W18" s="358"/>
      <c r="X18" s="358"/>
      <c r="Y18" s="358"/>
      <c r="Z18" s="358"/>
      <c r="AA18" s="358"/>
      <c r="AB18" s="358"/>
      <c r="AC18" s="679"/>
      <c r="AD18" s="679"/>
      <c r="AE18" s="611"/>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1"/>
      <c r="BP18" s="611"/>
      <c r="BQ18" s="611"/>
      <c r="BR18" s="611"/>
      <c r="BS18" s="611"/>
      <c r="BT18" s="611"/>
      <c r="BU18" s="611"/>
      <c r="BV18" s="611"/>
      <c r="BW18" s="611"/>
      <c r="BX18" s="611"/>
      <c r="BY18" s="611"/>
      <c r="BZ18" s="611"/>
      <c r="CA18" s="611"/>
      <c r="CB18" s="611"/>
      <c r="CC18" s="611"/>
      <c r="CD18" s="611"/>
      <c r="CE18" s="611"/>
      <c r="CF18" s="611"/>
      <c r="CG18" s="611"/>
      <c r="CH18" s="611"/>
      <c r="CI18" s="611"/>
      <c r="CJ18" s="611"/>
      <c r="CK18" s="611"/>
      <c r="CL18" s="611"/>
      <c r="CM18" s="611"/>
      <c r="CN18" s="611"/>
      <c r="CO18" s="611"/>
      <c r="CP18" s="611"/>
      <c r="CQ18" s="611"/>
      <c r="CR18" s="611"/>
      <c r="CS18" s="611"/>
      <c r="CT18" s="611"/>
      <c r="CU18" s="611"/>
      <c r="CV18" s="611"/>
      <c r="CW18" s="611"/>
      <c r="CX18" s="611"/>
      <c r="CY18" s="611"/>
      <c r="CZ18" s="611"/>
      <c r="DA18" s="611"/>
      <c r="DB18" s="611"/>
      <c r="DC18" s="611"/>
      <c r="DD18" s="611"/>
      <c r="DE18" s="611"/>
      <c r="DF18" s="611"/>
      <c r="DG18" s="611"/>
      <c r="DH18" s="611"/>
      <c r="DI18" s="611"/>
      <c r="DJ18" s="611"/>
      <c r="DK18" s="611"/>
      <c r="DL18" s="611"/>
      <c r="DM18" s="611"/>
      <c r="DN18" s="611"/>
      <c r="DO18" s="611"/>
      <c r="DP18" s="611"/>
      <c r="DQ18" s="611"/>
      <c r="DR18" s="611"/>
      <c r="DS18" s="611"/>
      <c r="DT18" s="611"/>
      <c r="DU18" s="611"/>
      <c r="DV18" s="611"/>
      <c r="DW18" s="611"/>
      <c r="DX18" s="611"/>
      <c r="DY18" s="611"/>
      <c r="DZ18" s="611"/>
      <c r="EA18" s="611"/>
      <c r="EB18" s="611"/>
      <c r="EC18" s="611"/>
      <c r="ED18" s="611"/>
      <c r="EE18" s="611"/>
      <c r="EF18" s="611"/>
      <c r="EG18" s="611"/>
      <c r="EH18" s="611"/>
      <c r="EI18" s="611"/>
      <c r="EJ18" s="611"/>
      <c r="EK18" s="611"/>
      <c r="EL18" s="611"/>
      <c r="EM18" s="611"/>
      <c r="EN18" s="611"/>
      <c r="EO18" s="611"/>
      <c r="EP18" s="611"/>
      <c r="EQ18" s="611"/>
      <c r="ER18" s="611"/>
      <c r="ES18" s="611"/>
      <c r="ET18" s="611"/>
      <c r="EU18" s="611"/>
      <c r="EV18" s="611"/>
      <c r="EW18" s="611"/>
      <c r="EX18" s="611"/>
      <c r="EY18" s="611"/>
      <c r="EZ18" s="611"/>
      <c r="FA18" s="611"/>
      <c r="FB18" s="611"/>
      <c r="FC18" s="611"/>
      <c r="FD18" s="611"/>
      <c r="FE18" s="611"/>
      <c r="FF18" s="611"/>
      <c r="FG18" s="611"/>
      <c r="FH18" s="611"/>
      <c r="FI18" s="611"/>
      <c r="FJ18" s="611"/>
      <c r="FK18" s="611"/>
      <c r="FL18" s="611"/>
      <c r="FM18" s="611"/>
      <c r="FN18" s="611"/>
      <c r="FO18" s="611"/>
      <c r="FP18" s="611"/>
      <c r="FQ18" s="611"/>
      <c r="FR18" s="611"/>
      <c r="FS18" s="611"/>
      <c r="FT18" s="611"/>
      <c r="FU18" s="611"/>
      <c r="FV18" s="611"/>
      <c r="FW18" s="611"/>
      <c r="FX18" s="611"/>
      <c r="FY18" s="611"/>
      <c r="FZ18" s="611"/>
      <c r="GA18" s="611"/>
      <c r="GB18" s="611"/>
      <c r="GC18" s="611"/>
      <c r="GD18" s="611"/>
      <c r="GE18" s="611"/>
      <c r="GF18" s="611"/>
      <c r="GG18" s="611"/>
      <c r="GH18" s="611"/>
      <c r="GI18" s="611"/>
      <c r="GJ18" s="611"/>
      <c r="GK18" s="611"/>
      <c r="GL18" s="611"/>
      <c r="GM18" s="611"/>
      <c r="GN18" s="611"/>
      <c r="GO18" s="611"/>
      <c r="GP18" s="611"/>
      <c r="GQ18" s="611"/>
      <c r="GR18" s="611"/>
      <c r="GS18" s="611"/>
      <c r="GT18" s="611"/>
      <c r="GU18" s="611"/>
      <c r="GV18" s="611"/>
      <c r="GW18" s="611"/>
      <c r="GX18" s="611"/>
      <c r="GY18" s="611"/>
      <c r="GZ18" s="611"/>
      <c r="HA18" s="611"/>
      <c r="HB18" s="611"/>
      <c r="HC18" s="611"/>
      <c r="HD18" s="611"/>
      <c r="HE18" s="611"/>
      <c r="HF18" s="611"/>
      <c r="HG18" s="611"/>
      <c r="HH18" s="611"/>
      <c r="HI18" s="611"/>
      <c r="HJ18" s="611"/>
      <c r="HK18" s="611"/>
      <c r="HL18" s="611"/>
      <c r="HM18" s="611"/>
      <c r="HN18" s="611"/>
      <c r="HO18" s="611"/>
      <c r="HP18" s="611"/>
      <c r="HQ18" s="611"/>
      <c r="HR18" s="611"/>
      <c r="HS18" s="611"/>
      <c r="HT18" s="611"/>
      <c r="HU18" s="611"/>
      <c r="HV18" s="611"/>
      <c r="HW18" s="611"/>
      <c r="HX18" s="611"/>
      <c r="HY18" s="611"/>
      <c r="HZ18" s="611"/>
      <c r="IA18" s="611"/>
      <c r="IB18" s="611"/>
      <c r="IC18" s="611"/>
      <c r="ID18" s="611"/>
      <c r="IE18" s="611"/>
      <c r="IF18" s="611"/>
      <c r="IG18" s="611"/>
      <c r="IH18" s="611"/>
      <c r="II18" s="611"/>
      <c r="IJ18" s="611"/>
      <c r="IK18" s="611"/>
      <c r="IL18" s="611"/>
      <c r="IM18" s="611"/>
      <c r="IN18" s="611"/>
      <c r="IO18" s="611"/>
      <c r="IP18" s="611"/>
      <c r="IQ18" s="611"/>
      <c r="IR18" s="611"/>
      <c r="IS18" s="611"/>
      <c r="IT18" s="611"/>
      <c r="IU18" s="611"/>
      <c r="IV18" s="611"/>
      <c r="IW18" s="611"/>
      <c r="IX18" s="611"/>
      <c r="IY18" s="611"/>
      <c r="IZ18" s="611"/>
      <c r="JA18" s="611"/>
      <c r="JB18" s="611"/>
      <c r="JC18" s="611"/>
      <c r="JD18" s="611"/>
      <c r="JE18" s="611"/>
      <c r="JF18" s="611"/>
      <c r="JG18" s="611"/>
      <c r="JH18" s="611"/>
      <c r="JI18" s="611"/>
      <c r="JJ18" s="611"/>
      <c r="JK18" s="611"/>
      <c r="JL18" s="611"/>
      <c r="JM18" s="611"/>
      <c r="JN18" s="611"/>
      <c r="JO18" s="611"/>
      <c r="JP18" s="611"/>
      <c r="JQ18" s="611"/>
      <c r="JR18" s="611"/>
      <c r="JS18" s="611"/>
      <c r="JT18" s="611"/>
      <c r="JU18" s="611"/>
      <c r="JV18" s="611"/>
      <c r="JW18" s="611"/>
      <c r="JX18" s="611"/>
      <c r="JY18" s="611"/>
      <c r="JZ18" s="611"/>
      <c r="KA18" s="611"/>
      <c r="KB18" s="611"/>
      <c r="KC18" s="611"/>
      <c r="KD18" s="611"/>
      <c r="KE18" s="611"/>
      <c r="KF18" s="611"/>
      <c r="KG18" s="611"/>
      <c r="KH18" s="611"/>
      <c r="KI18" s="611"/>
      <c r="KJ18" s="611"/>
      <c r="KK18" s="611"/>
      <c r="KL18" s="611"/>
      <c r="KM18" s="611"/>
      <c r="KN18" s="611"/>
      <c r="KO18" s="611"/>
      <c r="KP18" s="611"/>
      <c r="KQ18" s="611"/>
      <c r="KR18" s="611"/>
      <c r="KS18" s="611"/>
      <c r="KT18" s="611"/>
      <c r="KU18" s="611"/>
      <c r="KV18" s="611"/>
      <c r="KW18" s="611"/>
      <c r="KX18" s="611"/>
      <c r="KY18" s="611"/>
      <c r="KZ18" s="611"/>
      <c r="LA18" s="611"/>
      <c r="LB18" s="611"/>
      <c r="LC18" s="611"/>
      <c r="LD18" s="611"/>
      <c r="LE18" s="611"/>
      <c r="LF18" s="611"/>
      <c r="LG18" s="611"/>
      <c r="LH18" s="611"/>
      <c r="LI18" s="611"/>
      <c r="LJ18" s="611"/>
      <c r="LK18" s="611"/>
      <c r="LL18" s="611"/>
      <c r="LM18" s="611"/>
      <c r="LN18" s="611"/>
      <c r="LO18" s="611"/>
      <c r="LP18" s="611"/>
      <c r="LQ18" s="611"/>
      <c r="LR18" s="611"/>
      <c r="LS18" s="611"/>
      <c r="LT18" s="611"/>
      <c r="LU18" s="611"/>
      <c r="LV18" s="611"/>
      <c r="LW18" s="611"/>
      <c r="LX18" s="611"/>
      <c r="LY18" s="611"/>
      <c r="LZ18" s="611"/>
      <c r="MA18" s="611"/>
      <c r="MB18" s="611"/>
      <c r="MC18" s="611"/>
      <c r="MD18" s="611"/>
      <c r="ME18" s="611"/>
      <c r="MF18" s="611"/>
      <c r="MG18" s="611"/>
      <c r="MH18" s="611"/>
      <c r="MI18" s="611"/>
      <c r="MJ18" s="611"/>
      <c r="MK18" s="611"/>
      <c r="ML18" s="611"/>
      <c r="MM18" s="611"/>
      <c r="MN18" s="611"/>
      <c r="MO18" s="611"/>
      <c r="MP18" s="611"/>
      <c r="MQ18" s="611"/>
      <c r="MR18" s="611"/>
      <c r="MS18" s="611"/>
      <c r="MT18" s="611"/>
      <c r="MU18" s="611"/>
      <c r="MV18" s="611"/>
      <c r="MW18" s="611"/>
      <c r="MX18" s="611"/>
      <c r="MY18" s="611"/>
      <c r="MZ18" s="611"/>
      <c r="NA18" s="611"/>
      <c r="NB18" s="611"/>
      <c r="NC18" s="611"/>
      <c r="ND18" s="611"/>
      <c r="NE18" s="611"/>
      <c r="NF18" s="611"/>
      <c r="NG18" s="611"/>
      <c r="NH18" s="611"/>
      <c r="NI18" s="611"/>
      <c r="NJ18" s="611"/>
      <c r="NK18" s="611"/>
      <c r="NL18" s="611"/>
      <c r="NM18" s="611"/>
      <c r="NN18" s="611"/>
      <c r="NO18" s="611"/>
      <c r="NP18" s="611"/>
      <c r="NQ18" s="611"/>
      <c r="NR18" s="611"/>
      <c r="NS18" s="611"/>
      <c r="NT18" s="611"/>
      <c r="NU18" s="611"/>
      <c r="NV18" s="611"/>
      <c r="NW18" s="611"/>
      <c r="NX18" s="611"/>
      <c r="NY18" s="611"/>
      <c r="NZ18" s="611"/>
      <c r="OA18" s="611"/>
      <c r="OB18" s="611"/>
      <c r="OC18" s="611"/>
      <c r="OD18" s="611"/>
      <c r="OE18" s="611"/>
      <c r="OF18" s="611"/>
      <c r="OG18" s="611"/>
      <c r="OH18" s="611"/>
      <c r="OI18" s="611"/>
      <c r="OJ18" s="611"/>
      <c r="OK18" s="611"/>
      <c r="OL18" s="611"/>
      <c r="OM18" s="611"/>
      <c r="ON18" s="611"/>
      <c r="OO18" s="611"/>
      <c r="OP18" s="611"/>
      <c r="OQ18" s="611"/>
      <c r="OR18" s="611"/>
      <c r="OS18" s="611"/>
      <c r="OT18" s="611"/>
      <c r="OU18" s="611"/>
      <c r="OV18" s="611"/>
      <c r="OW18" s="611"/>
      <c r="OX18" s="611"/>
      <c r="OY18" s="611"/>
      <c r="OZ18" s="611"/>
      <c r="PA18" s="611"/>
      <c r="PB18" s="611"/>
      <c r="PC18" s="611"/>
      <c r="PD18" s="611"/>
      <c r="PE18" s="611"/>
      <c r="PF18" s="611"/>
      <c r="PG18" s="611"/>
      <c r="PH18" s="611"/>
      <c r="PI18" s="611"/>
      <c r="PJ18" s="611"/>
      <c r="PK18" s="611"/>
      <c r="PL18" s="611"/>
      <c r="PM18" s="611"/>
      <c r="PN18" s="611"/>
      <c r="PO18" s="611"/>
      <c r="PP18" s="611"/>
      <c r="PQ18" s="611"/>
      <c r="PR18" s="611"/>
      <c r="PS18" s="611"/>
      <c r="PT18" s="611"/>
      <c r="PU18" s="611"/>
      <c r="PV18" s="611"/>
      <c r="PW18" s="611"/>
      <c r="PX18" s="611"/>
      <c r="PY18" s="611"/>
      <c r="PZ18" s="611"/>
      <c r="QA18" s="611"/>
      <c r="QB18" s="611"/>
      <c r="QC18" s="611"/>
      <c r="QD18" s="611"/>
      <c r="QE18" s="611"/>
      <c r="QF18" s="611"/>
      <c r="QG18" s="611"/>
      <c r="QH18" s="611"/>
      <c r="QI18" s="611"/>
      <c r="QJ18" s="611"/>
      <c r="QK18" s="611"/>
      <c r="QL18" s="611"/>
      <c r="QM18" s="611"/>
      <c r="QN18" s="611"/>
      <c r="QO18" s="611"/>
      <c r="QP18" s="611"/>
      <c r="QQ18" s="611"/>
      <c r="QR18" s="611"/>
      <c r="QS18" s="611"/>
      <c r="QT18" s="611"/>
      <c r="QU18" s="611"/>
      <c r="QV18" s="611"/>
      <c r="QW18" s="611"/>
      <c r="QX18" s="611"/>
      <c r="QY18" s="611"/>
      <c r="QZ18" s="611"/>
      <c r="RA18" s="611"/>
      <c r="RB18" s="611"/>
      <c r="RC18" s="611"/>
      <c r="RD18" s="611"/>
      <c r="RE18" s="611"/>
      <c r="RF18" s="611"/>
      <c r="RG18" s="611"/>
      <c r="RH18" s="611"/>
      <c r="RI18" s="611"/>
      <c r="RJ18" s="611"/>
      <c r="RK18" s="611"/>
      <c r="RL18" s="611"/>
      <c r="RM18" s="611"/>
      <c r="RN18" s="611"/>
      <c r="RO18" s="611"/>
      <c r="RP18" s="611"/>
      <c r="RQ18" s="611"/>
      <c r="RR18" s="611"/>
      <c r="RS18" s="611"/>
      <c r="RT18" s="611"/>
      <c r="RU18" s="611"/>
      <c r="RV18" s="611"/>
      <c r="RW18" s="611"/>
      <c r="RX18" s="611"/>
      <c r="RY18" s="611"/>
      <c r="RZ18" s="611"/>
      <c r="SA18" s="611"/>
      <c r="SB18" s="611"/>
      <c r="SC18" s="611"/>
      <c r="SD18" s="611"/>
      <c r="SE18" s="611"/>
      <c r="SF18" s="611"/>
      <c r="SG18" s="611"/>
      <c r="SH18" s="611"/>
      <c r="SI18" s="611"/>
      <c r="SJ18" s="611"/>
      <c r="SK18" s="611"/>
      <c r="SL18" s="611"/>
      <c r="SM18" s="611"/>
      <c r="SN18" s="611"/>
      <c r="SO18" s="611"/>
      <c r="SP18" s="611"/>
      <c r="SQ18" s="611"/>
      <c r="SR18" s="611"/>
      <c r="SS18" s="611"/>
      <c r="ST18" s="611"/>
      <c r="SU18" s="611"/>
      <c r="SV18" s="611"/>
      <c r="SW18" s="611"/>
      <c r="SX18" s="611"/>
      <c r="SY18" s="611"/>
      <c r="SZ18" s="611"/>
      <c r="TA18" s="611"/>
      <c r="TB18" s="611"/>
      <c r="TC18" s="611"/>
      <c r="TD18" s="611"/>
      <c r="TE18" s="611"/>
      <c r="TF18" s="611"/>
      <c r="TG18" s="611"/>
      <c r="TH18" s="611"/>
      <c r="TI18" s="611"/>
      <c r="TJ18" s="611"/>
      <c r="TK18" s="611"/>
      <c r="TL18" s="611"/>
      <c r="TM18" s="611"/>
      <c r="TN18" s="611"/>
      <c r="TO18" s="611"/>
      <c r="TP18" s="611"/>
      <c r="TQ18" s="611"/>
      <c r="TR18" s="611"/>
      <c r="TS18" s="611"/>
      <c r="TT18" s="611"/>
      <c r="TU18" s="611"/>
      <c r="TV18" s="611"/>
      <c r="TW18" s="611"/>
      <c r="TX18" s="611"/>
      <c r="TY18" s="611"/>
      <c r="TZ18" s="611"/>
      <c r="UA18" s="611"/>
      <c r="UB18" s="611"/>
      <c r="UC18" s="611"/>
      <c r="UD18" s="611"/>
      <c r="UE18" s="611"/>
      <c r="UF18" s="611"/>
      <c r="UG18" s="611"/>
      <c r="UH18" s="611"/>
      <c r="UI18" s="611"/>
      <c r="UJ18" s="611"/>
      <c r="UK18" s="611"/>
      <c r="UL18" s="611"/>
      <c r="UM18" s="611"/>
      <c r="UN18" s="611"/>
      <c r="UO18" s="611"/>
      <c r="UP18" s="611"/>
      <c r="UQ18" s="611"/>
      <c r="UR18" s="611"/>
      <c r="US18" s="611"/>
      <c r="UT18" s="611"/>
      <c r="UU18" s="611"/>
      <c r="UV18" s="611"/>
      <c r="UW18" s="611"/>
      <c r="UX18" s="611"/>
      <c r="UY18" s="611"/>
      <c r="UZ18" s="611"/>
      <c r="VA18" s="611"/>
      <c r="VB18" s="611"/>
      <c r="VC18" s="611"/>
      <c r="VD18" s="611"/>
      <c r="VE18" s="611"/>
      <c r="VF18" s="611"/>
      <c r="VG18" s="611"/>
      <c r="VH18" s="611"/>
      <c r="VI18" s="611"/>
      <c r="VJ18" s="611"/>
      <c r="VK18" s="611"/>
      <c r="VL18" s="611"/>
      <c r="VM18" s="611"/>
      <c r="VN18" s="611"/>
      <c r="VO18" s="611"/>
      <c r="VP18" s="611"/>
      <c r="VQ18" s="611"/>
      <c r="VR18" s="611"/>
      <c r="VS18" s="611"/>
      <c r="VT18" s="611"/>
      <c r="VU18" s="611"/>
      <c r="VV18" s="611"/>
      <c r="VW18" s="611"/>
      <c r="VX18" s="611"/>
      <c r="VY18" s="611"/>
      <c r="VZ18" s="611"/>
      <c r="WA18" s="611"/>
      <c r="WB18" s="611"/>
      <c r="WC18" s="611"/>
      <c r="WD18" s="611"/>
      <c r="WE18" s="611"/>
      <c r="WF18" s="611"/>
      <c r="WG18" s="611"/>
      <c r="WH18" s="611"/>
      <c r="WI18" s="611"/>
      <c r="WJ18" s="611"/>
      <c r="WK18" s="611"/>
      <c r="WL18" s="611"/>
      <c r="WM18" s="611"/>
      <c r="WN18" s="611"/>
      <c r="WO18" s="611"/>
      <c r="WP18" s="611"/>
      <c r="WQ18" s="611"/>
      <c r="WR18" s="611"/>
      <c r="WS18" s="611"/>
      <c r="WT18" s="611"/>
      <c r="WU18" s="611"/>
      <c r="WV18" s="611"/>
      <c r="WW18" s="611"/>
      <c r="WX18" s="611"/>
      <c r="WY18" s="611"/>
      <c r="WZ18" s="611"/>
      <c r="XA18" s="611"/>
      <c r="XB18" s="611"/>
      <c r="XC18" s="611"/>
      <c r="XD18" s="611"/>
      <c r="XE18" s="611"/>
      <c r="XF18" s="611"/>
      <c r="XG18" s="611"/>
      <c r="XH18" s="611"/>
      <c r="XI18" s="611"/>
      <c r="XJ18" s="611"/>
      <c r="XK18" s="611"/>
      <c r="XL18" s="611"/>
      <c r="XM18" s="611"/>
      <c r="XN18" s="611"/>
      <c r="XO18" s="611"/>
      <c r="XP18" s="611"/>
      <c r="XQ18" s="611"/>
      <c r="XR18" s="611"/>
      <c r="XS18" s="611"/>
      <c r="XT18" s="611"/>
      <c r="XU18" s="611"/>
      <c r="XV18" s="611"/>
      <c r="XW18" s="611"/>
      <c r="XX18" s="611"/>
      <c r="XY18" s="611"/>
      <c r="XZ18" s="611"/>
      <c r="YA18" s="611"/>
      <c r="YB18" s="611"/>
      <c r="YC18" s="611"/>
      <c r="YD18" s="611"/>
      <c r="YE18" s="611"/>
      <c r="YF18" s="611"/>
      <c r="YG18" s="611"/>
      <c r="YH18" s="611"/>
      <c r="YI18" s="611"/>
      <c r="YJ18" s="611"/>
      <c r="YK18" s="611"/>
      <c r="YL18" s="611"/>
      <c r="YM18" s="611"/>
      <c r="YN18" s="611"/>
      <c r="YO18" s="611"/>
      <c r="YP18" s="611"/>
      <c r="YQ18" s="611"/>
      <c r="YR18" s="611"/>
      <c r="YS18" s="611"/>
      <c r="YT18" s="611"/>
      <c r="YU18" s="611"/>
      <c r="YV18" s="611"/>
      <c r="YW18" s="611"/>
      <c r="YX18" s="611"/>
      <c r="YY18" s="611"/>
      <c r="YZ18" s="611"/>
      <c r="ZA18" s="611"/>
      <c r="ZB18" s="611"/>
      <c r="ZC18" s="611"/>
      <c r="ZD18" s="611"/>
      <c r="ZE18" s="611"/>
      <c r="ZF18" s="611"/>
      <c r="ZG18" s="611"/>
      <c r="ZH18" s="611"/>
      <c r="ZI18" s="611"/>
      <c r="ZJ18" s="611"/>
      <c r="ZK18" s="611"/>
      <c r="ZL18" s="611"/>
      <c r="ZM18" s="611"/>
      <c r="ZN18" s="611"/>
      <c r="ZO18" s="611"/>
      <c r="ZP18" s="611"/>
      <c r="ZQ18" s="611"/>
      <c r="ZR18" s="611"/>
      <c r="ZS18" s="611"/>
      <c r="ZT18" s="611"/>
      <c r="ZU18" s="611"/>
      <c r="ZV18" s="611"/>
      <c r="ZW18" s="611"/>
      <c r="ZX18" s="611"/>
      <c r="ZY18" s="611"/>
      <c r="ZZ18" s="611"/>
      <c r="AAA18" s="611"/>
      <c r="AAB18" s="611"/>
      <c r="AAC18" s="611"/>
      <c r="AAD18" s="611"/>
      <c r="AAE18" s="611"/>
      <c r="AAF18" s="611"/>
      <c r="AAG18" s="611"/>
      <c r="AAH18" s="611"/>
      <c r="AAI18" s="611"/>
      <c r="AAJ18" s="611"/>
      <c r="AAK18" s="611"/>
      <c r="AAL18" s="611"/>
      <c r="AAM18" s="611"/>
      <c r="AAN18" s="611"/>
      <c r="AAO18" s="611"/>
      <c r="AAP18" s="611"/>
      <c r="AAQ18" s="611"/>
      <c r="AAR18" s="611"/>
      <c r="AAS18" s="611"/>
      <c r="AAT18" s="611"/>
      <c r="AAU18" s="611"/>
      <c r="AAV18" s="611"/>
      <c r="AAW18" s="611"/>
      <c r="AAX18" s="611"/>
      <c r="AAY18" s="611"/>
      <c r="AAZ18" s="611"/>
      <c r="ABA18" s="611"/>
      <c r="ABB18" s="611"/>
      <c r="ABC18" s="611"/>
      <c r="ABD18" s="611"/>
      <c r="ABE18" s="611"/>
      <c r="ABF18" s="611"/>
      <c r="ABG18" s="611"/>
      <c r="ABH18" s="611"/>
      <c r="ABI18" s="611"/>
      <c r="ABJ18" s="611"/>
      <c r="ABK18" s="611"/>
      <c r="ABL18" s="611"/>
      <c r="ABM18" s="611"/>
      <c r="ABN18" s="611"/>
      <c r="ABO18" s="611"/>
      <c r="ABP18" s="611"/>
      <c r="ABQ18" s="611"/>
      <c r="ABR18" s="611"/>
      <c r="ABS18" s="611"/>
      <c r="ABT18" s="611"/>
      <c r="ABU18" s="611"/>
      <c r="ABV18" s="611"/>
      <c r="ABW18" s="611"/>
      <c r="ABX18" s="611"/>
      <c r="ABY18" s="611"/>
      <c r="ABZ18" s="611"/>
      <c r="ACA18" s="611"/>
      <c r="ACB18" s="611"/>
      <c r="ACC18" s="611"/>
      <c r="ACD18" s="611"/>
      <c r="ACE18" s="611"/>
      <c r="ACF18" s="611"/>
      <c r="ACG18" s="611"/>
      <c r="ACH18" s="611"/>
      <c r="ACI18" s="611"/>
      <c r="ACJ18" s="611"/>
      <c r="ACK18" s="611"/>
      <c r="ACL18" s="611"/>
      <c r="ACM18" s="611"/>
      <c r="ACN18" s="611"/>
      <c r="ACO18" s="611"/>
      <c r="ACP18" s="611"/>
      <c r="ACQ18" s="611"/>
      <c r="ACR18" s="611"/>
      <c r="ACS18" s="611"/>
      <c r="ACT18" s="611"/>
      <c r="ACU18" s="611"/>
      <c r="ACV18" s="611"/>
      <c r="ACW18" s="611"/>
      <c r="ACX18" s="611"/>
      <c r="ACY18" s="611"/>
      <c r="ACZ18" s="611"/>
      <c r="ADA18" s="611"/>
      <c r="ADB18" s="611"/>
      <c r="ADC18" s="611"/>
      <c r="ADD18" s="611"/>
      <c r="ADE18" s="611"/>
      <c r="ADF18" s="611"/>
      <c r="ADG18" s="611"/>
      <c r="ADH18" s="611"/>
      <c r="ADI18" s="611"/>
      <c r="ADJ18" s="611"/>
      <c r="ADK18" s="611"/>
      <c r="ADL18" s="611"/>
      <c r="ADM18" s="611"/>
      <c r="ADN18" s="611"/>
      <c r="ADO18" s="611"/>
      <c r="ADP18" s="611"/>
      <c r="ADQ18" s="611"/>
      <c r="ADR18" s="611"/>
      <c r="ADS18" s="611"/>
      <c r="ADT18" s="611"/>
      <c r="ADU18" s="611"/>
      <c r="ADV18" s="611"/>
      <c r="ADW18" s="611"/>
      <c r="ADX18" s="611"/>
      <c r="ADY18" s="611"/>
      <c r="ADZ18" s="611"/>
      <c r="AEA18" s="611"/>
      <c r="AEB18" s="611"/>
      <c r="AEC18" s="611"/>
      <c r="AED18" s="611"/>
      <c r="AEE18" s="611"/>
      <c r="AEF18" s="611"/>
      <c r="AEG18" s="611"/>
      <c r="AEH18" s="611"/>
      <c r="AEI18" s="611"/>
      <c r="AEJ18" s="611"/>
      <c r="AEK18" s="611"/>
      <c r="AEL18" s="611"/>
      <c r="AEM18" s="611"/>
      <c r="AEN18" s="611"/>
      <c r="AEO18" s="611"/>
      <c r="AEP18" s="611"/>
      <c r="AEQ18" s="611"/>
      <c r="AER18" s="611"/>
      <c r="AES18" s="611"/>
      <c r="AET18" s="611"/>
      <c r="AEU18" s="611"/>
      <c r="AEV18" s="611"/>
      <c r="AEW18" s="611"/>
      <c r="AEX18" s="611"/>
      <c r="AEY18" s="611"/>
      <c r="AEZ18" s="611"/>
      <c r="AFA18" s="611"/>
      <c r="AFB18" s="611"/>
      <c r="AFC18" s="611"/>
      <c r="AFD18" s="611"/>
      <c r="AFE18" s="611"/>
      <c r="AFF18" s="611"/>
      <c r="AFG18" s="611"/>
      <c r="AFH18" s="611"/>
      <c r="AFI18" s="611"/>
      <c r="AFJ18" s="611"/>
      <c r="AFK18" s="611"/>
      <c r="AFL18" s="611"/>
      <c r="AFM18" s="611"/>
      <c r="AFN18" s="611"/>
      <c r="AFO18" s="611"/>
      <c r="AFP18" s="611"/>
      <c r="AFQ18" s="611"/>
      <c r="AFR18" s="611"/>
      <c r="AFS18" s="611"/>
      <c r="AFT18" s="611"/>
      <c r="AFU18" s="611"/>
      <c r="AFV18" s="611"/>
      <c r="AFW18" s="611"/>
      <c r="AFX18" s="611"/>
      <c r="AFY18" s="611"/>
      <c r="AFZ18" s="611"/>
      <c r="AGA18" s="611"/>
      <c r="AGB18" s="611"/>
      <c r="AGC18" s="611"/>
      <c r="AGD18" s="611"/>
      <c r="AGE18" s="611"/>
      <c r="AGF18" s="611"/>
      <c r="AGG18" s="611"/>
      <c r="AGH18" s="611"/>
      <c r="AGI18" s="611"/>
      <c r="AGJ18" s="611"/>
      <c r="AGK18" s="611"/>
      <c r="AGL18" s="611"/>
      <c r="AGM18" s="611"/>
      <c r="AGN18" s="611"/>
      <c r="AGO18" s="611"/>
      <c r="AGP18" s="611"/>
      <c r="AGQ18" s="611"/>
      <c r="AGR18" s="611"/>
      <c r="AGS18" s="611"/>
      <c r="AGT18" s="611"/>
      <c r="AGU18" s="611"/>
      <c r="AGV18" s="611"/>
      <c r="AGW18" s="611"/>
      <c r="AGX18" s="611"/>
      <c r="AGY18" s="611"/>
      <c r="AGZ18" s="611"/>
      <c r="AHA18" s="611"/>
      <c r="AHB18" s="611"/>
      <c r="AHC18" s="611"/>
      <c r="AHD18" s="611"/>
      <c r="AHE18" s="611"/>
      <c r="AHF18" s="611"/>
      <c r="AHG18" s="611"/>
      <c r="AHH18" s="611"/>
      <c r="AHI18" s="611"/>
      <c r="AHJ18" s="611"/>
      <c r="AHK18" s="611"/>
      <c r="AHL18" s="611"/>
      <c r="AHM18" s="611"/>
      <c r="AHN18" s="611"/>
      <c r="AHO18" s="611"/>
      <c r="AHP18" s="611"/>
      <c r="AHQ18" s="611"/>
      <c r="AHR18" s="611"/>
      <c r="AHS18" s="611"/>
      <c r="AHT18" s="611"/>
      <c r="AHU18" s="611"/>
      <c r="AHV18" s="611"/>
      <c r="AHW18" s="611"/>
      <c r="AHX18" s="611"/>
      <c r="AHY18" s="611"/>
      <c r="AHZ18" s="611"/>
      <c r="AIA18" s="611"/>
      <c r="AIB18" s="611"/>
      <c r="AIC18" s="611"/>
      <c r="AID18" s="611"/>
      <c r="AIE18" s="611"/>
      <c r="AIF18" s="611"/>
      <c r="AIG18" s="611"/>
      <c r="AIH18" s="611"/>
      <c r="AII18" s="611"/>
      <c r="AIJ18" s="611"/>
      <c r="AIK18" s="611"/>
      <c r="AIL18" s="611"/>
      <c r="AIM18" s="611"/>
      <c r="AIN18" s="611"/>
      <c r="AIO18" s="611"/>
      <c r="AIP18" s="611"/>
      <c r="AIQ18" s="611"/>
      <c r="AIR18" s="611"/>
      <c r="AIS18" s="611"/>
      <c r="AIT18" s="611"/>
      <c r="AIU18" s="611"/>
      <c r="AIV18" s="611"/>
      <c r="AIW18" s="611"/>
      <c r="AIX18" s="611"/>
      <c r="AIY18" s="611"/>
      <c r="AIZ18" s="611"/>
      <c r="AJA18" s="611"/>
      <c r="AJB18" s="611"/>
      <c r="AJC18" s="611"/>
      <c r="AJD18" s="611"/>
      <c r="AJE18" s="611"/>
      <c r="AJF18" s="611"/>
      <c r="AJG18" s="611"/>
      <c r="AJH18" s="611"/>
      <c r="AJI18" s="611"/>
      <c r="AJJ18" s="611"/>
      <c r="AJK18" s="611"/>
      <c r="AJL18" s="611"/>
      <c r="AJM18" s="611"/>
      <c r="AJN18" s="611"/>
      <c r="AJO18" s="611"/>
      <c r="AJP18" s="611"/>
      <c r="AJQ18" s="611"/>
      <c r="AJR18" s="611"/>
      <c r="AJS18" s="611"/>
      <c r="AJT18" s="611"/>
      <c r="AJU18" s="611"/>
      <c r="AJV18" s="611"/>
      <c r="AJW18" s="611"/>
      <c r="AJX18" s="611"/>
      <c r="AJY18" s="611"/>
      <c r="AJZ18" s="611"/>
      <c r="AKA18" s="611"/>
      <c r="AKB18" s="611"/>
      <c r="AKC18" s="611"/>
      <c r="AKD18" s="611"/>
      <c r="AKE18" s="611"/>
      <c r="AKF18" s="611"/>
      <c r="AKG18" s="611"/>
      <c r="AKH18" s="611"/>
      <c r="AKI18" s="611"/>
      <c r="AKJ18" s="611"/>
      <c r="AKK18" s="611"/>
      <c r="AKL18" s="611"/>
      <c r="AKM18" s="611"/>
      <c r="AKN18" s="611"/>
      <c r="AKO18" s="611"/>
      <c r="AKP18" s="611"/>
      <c r="AKQ18" s="611"/>
      <c r="AKR18" s="611"/>
      <c r="AKS18" s="611"/>
      <c r="AKT18" s="611"/>
      <c r="AKU18" s="611"/>
      <c r="AKV18" s="611"/>
      <c r="AKW18" s="611"/>
      <c r="AKX18" s="611"/>
      <c r="AKY18" s="611"/>
      <c r="AKZ18" s="611"/>
      <c r="ALA18" s="611"/>
      <c r="ALB18" s="611"/>
      <c r="ALC18" s="611"/>
      <c r="ALD18" s="611"/>
      <c r="ALE18" s="611"/>
      <c r="ALF18" s="611"/>
      <c r="ALG18" s="611"/>
      <c r="ALH18" s="611"/>
      <c r="ALI18" s="611"/>
      <c r="ALJ18" s="611"/>
      <c r="ALK18" s="611"/>
      <c r="ALL18" s="611"/>
      <c r="ALM18" s="611"/>
      <c r="ALN18" s="611"/>
      <c r="ALO18" s="611"/>
      <c r="ALP18" s="611"/>
      <c r="ALQ18" s="611"/>
      <c r="ALR18" s="611"/>
      <c r="ALS18" s="611"/>
      <c r="ALT18" s="611"/>
      <c r="ALU18" s="611"/>
      <c r="ALV18" s="611"/>
      <c r="ALW18" s="611"/>
      <c r="ALX18" s="611"/>
      <c r="ALY18" s="611"/>
      <c r="ALZ18" s="611"/>
      <c r="AMA18" s="611"/>
      <c r="AMB18" s="611"/>
      <c r="AMC18" s="611"/>
      <c r="AMD18" s="611"/>
      <c r="AME18" s="611"/>
      <c r="AMF18" s="611"/>
      <c r="AMG18" s="611"/>
      <c r="AMH18" s="611"/>
      <c r="AMI18" s="611"/>
      <c r="AMJ18" s="611"/>
      <c r="AMK18" s="611"/>
      <c r="AML18" s="611"/>
      <c r="AMM18" s="611"/>
      <c r="AMN18" s="611"/>
      <c r="AMO18" s="611"/>
      <c r="AMP18" s="611"/>
      <c r="AMQ18" s="611"/>
      <c r="AMR18" s="611"/>
      <c r="AMS18" s="611"/>
      <c r="AMT18" s="611"/>
      <c r="AMU18" s="611"/>
      <c r="AMV18" s="611"/>
      <c r="AMW18" s="611"/>
      <c r="AMX18" s="611"/>
      <c r="AMY18" s="611"/>
      <c r="AMZ18" s="611"/>
      <c r="ANA18" s="611"/>
      <c r="ANB18" s="611"/>
      <c r="ANC18" s="611"/>
      <c r="AND18" s="611"/>
      <c r="ANE18" s="611"/>
      <c r="ANF18" s="611"/>
      <c r="ANG18" s="611"/>
      <c r="ANH18" s="611"/>
      <c r="ANI18" s="611"/>
      <c r="ANJ18" s="611"/>
      <c r="ANK18" s="611"/>
      <c r="ANL18" s="611"/>
      <c r="ANM18" s="611"/>
      <c r="ANN18" s="611"/>
      <c r="ANO18" s="611"/>
      <c r="ANP18" s="611"/>
      <c r="ANQ18" s="611"/>
      <c r="ANR18" s="611"/>
      <c r="ANS18" s="611"/>
      <c r="ANT18" s="611"/>
      <c r="ANU18" s="611"/>
      <c r="ANV18" s="611"/>
      <c r="ANW18" s="611"/>
      <c r="ANX18" s="611"/>
      <c r="ANY18" s="611"/>
      <c r="ANZ18" s="611"/>
      <c r="AOA18" s="611"/>
      <c r="AOB18" s="611"/>
      <c r="AOC18" s="611"/>
      <c r="AOD18" s="611"/>
      <c r="AOE18" s="611"/>
      <c r="AOF18" s="611"/>
      <c r="AOG18" s="611"/>
      <c r="AOH18" s="611"/>
      <c r="AOI18" s="611"/>
      <c r="AOJ18" s="611"/>
      <c r="AOK18" s="611"/>
      <c r="AOL18" s="611"/>
      <c r="AOM18" s="611"/>
      <c r="AON18" s="611"/>
      <c r="AOO18" s="611"/>
      <c r="AOP18" s="611"/>
      <c r="AOQ18" s="611"/>
      <c r="AOR18" s="611"/>
      <c r="AOS18" s="611"/>
      <c r="AOT18" s="611"/>
      <c r="AOU18" s="611"/>
      <c r="AOV18" s="611"/>
      <c r="AOW18" s="611"/>
      <c r="AOX18" s="611"/>
      <c r="AOY18" s="611"/>
      <c r="AOZ18" s="611"/>
      <c r="APA18" s="611"/>
      <c r="APB18" s="611"/>
      <c r="APC18" s="611"/>
      <c r="APD18" s="611"/>
      <c r="APE18" s="611"/>
      <c r="APF18" s="611"/>
      <c r="APG18" s="611"/>
      <c r="APH18" s="611"/>
      <c r="API18" s="611"/>
      <c r="APJ18" s="611"/>
      <c r="APK18" s="611"/>
      <c r="APL18" s="611"/>
      <c r="APM18" s="611"/>
      <c r="APN18" s="611"/>
      <c r="APO18" s="611"/>
      <c r="APP18" s="611"/>
      <c r="APQ18" s="611"/>
      <c r="APR18" s="611"/>
      <c r="APS18" s="611"/>
      <c r="APT18" s="611"/>
      <c r="APU18" s="611"/>
      <c r="APV18" s="611"/>
      <c r="APW18" s="611"/>
      <c r="APX18" s="611"/>
      <c r="APY18" s="611"/>
      <c r="APZ18" s="611"/>
      <c r="AQA18" s="611"/>
      <c r="AQB18" s="611"/>
      <c r="AQC18" s="611"/>
      <c r="AQD18" s="611"/>
      <c r="AQE18" s="611"/>
      <c r="AQF18" s="611"/>
      <c r="AQG18" s="611"/>
      <c r="AQH18" s="611"/>
      <c r="AQI18" s="611"/>
      <c r="AQJ18" s="611"/>
      <c r="AQK18" s="611"/>
      <c r="AQL18" s="611"/>
      <c r="AQM18" s="611"/>
      <c r="AQN18" s="611"/>
      <c r="AQO18" s="611"/>
      <c r="AQP18" s="611"/>
      <c r="AQQ18" s="611"/>
      <c r="AQR18" s="611"/>
      <c r="AQS18" s="611"/>
      <c r="AQT18" s="611"/>
      <c r="AQU18" s="611"/>
      <c r="AQV18" s="611"/>
      <c r="AQW18" s="611"/>
      <c r="AQX18" s="611"/>
      <c r="AQY18" s="611"/>
      <c r="AQZ18" s="611"/>
      <c r="ARA18" s="611"/>
      <c r="ARB18" s="611"/>
      <c r="ARC18" s="611"/>
      <c r="ARD18" s="611"/>
      <c r="ARE18" s="611"/>
      <c r="ARF18" s="611"/>
      <c r="ARG18" s="611"/>
      <c r="ARH18" s="611"/>
      <c r="ARI18" s="611"/>
      <c r="ARJ18" s="611"/>
      <c r="ARK18" s="611"/>
      <c r="ARL18" s="611"/>
      <c r="ARM18" s="611"/>
      <c r="ARN18" s="611"/>
      <c r="ARO18" s="611"/>
      <c r="ARP18" s="611"/>
      <c r="ARQ18" s="611"/>
      <c r="ARR18" s="611"/>
      <c r="ARS18" s="611"/>
      <c r="ART18" s="611"/>
      <c r="ARU18" s="611"/>
      <c r="ARV18" s="611"/>
      <c r="ARW18" s="611"/>
      <c r="ARX18" s="611"/>
      <c r="ARY18" s="611"/>
      <c r="ARZ18" s="611"/>
      <c r="ASA18" s="611"/>
      <c r="ASB18" s="611"/>
      <c r="ASC18" s="611"/>
      <c r="ASD18" s="611"/>
      <c r="ASE18" s="611"/>
      <c r="ASF18" s="611"/>
      <c r="ASG18" s="611"/>
      <c r="ASH18" s="611"/>
      <c r="ASI18" s="611"/>
      <c r="ASJ18" s="611"/>
      <c r="ASK18" s="611"/>
      <c r="ASL18" s="611"/>
      <c r="ASM18" s="611"/>
      <c r="ASN18" s="611"/>
      <c r="ASO18" s="611"/>
      <c r="ASP18" s="611"/>
      <c r="ASQ18" s="611"/>
      <c r="ASR18" s="611"/>
      <c r="ASS18" s="611"/>
      <c r="AST18" s="611"/>
      <c r="ASU18" s="611"/>
      <c r="ASV18" s="611"/>
      <c r="ASW18" s="611"/>
      <c r="ASX18" s="611"/>
      <c r="ASY18" s="611"/>
      <c r="ASZ18" s="611"/>
      <c r="ATA18" s="611"/>
      <c r="ATB18" s="611"/>
      <c r="ATC18" s="611"/>
      <c r="ATD18" s="611"/>
      <c r="ATE18" s="611"/>
      <c r="ATF18" s="611"/>
      <c r="ATG18" s="611"/>
      <c r="ATH18" s="611"/>
      <c r="ATI18" s="611"/>
      <c r="ATJ18" s="611"/>
      <c r="ATK18" s="611"/>
      <c r="ATL18" s="611"/>
      <c r="ATM18" s="611"/>
      <c r="ATN18" s="611"/>
      <c r="ATO18" s="611"/>
      <c r="ATP18" s="611"/>
      <c r="ATQ18" s="611"/>
      <c r="ATR18" s="611"/>
      <c r="ATS18" s="611"/>
      <c r="ATT18" s="611"/>
      <c r="ATU18" s="611"/>
      <c r="ATV18" s="611"/>
      <c r="ATW18" s="611"/>
      <c r="ATX18" s="611"/>
      <c r="ATY18" s="611"/>
      <c r="ATZ18" s="611"/>
      <c r="AUA18" s="611"/>
      <c r="AUB18" s="611"/>
      <c r="AUC18" s="611"/>
      <c r="AUD18" s="611"/>
      <c r="AUE18" s="611"/>
      <c r="AUF18" s="611"/>
      <c r="AUG18" s="611"/>
      <c r="AUH18" s="611"/>
      <c r="AUI18" s="611"/>
      <c r="AUJ18" s="611"/>
      <c r="AUK18" s="611"/>
      <c r="AUL18" s="611"/>
      <c r="AUM18" s="611"/>
      <c r="AUN18" s="611"/>
      <c r="AUO18" s="611"/>
      <c r="AUP18" s="611"/>
      <c r="AUQ18" s="611"/>
      <c r="AUR18" s="611"/>
      <c r="AUS18" s="611"/>
      <c r="AUT18" s="611"/>
      <c r="AUU18" s="611"/>
      <c r="AUV18" s="611"/>
      <c r="AUW18" s="611"/>
      <c r="AUX18" s="611"/>
      <c r="AUY18" s="611"/>
      <c r="AUZ18" s="611"/>
      <c r="AVA18" s="611"/>
      <c r="AVB18" s="611"/>
      <c r="AVC18" s="611"/>
      <c r="AVD18" s="611"/>
      <c r="AVE18" s="611"/>
      <c r="AVF18" s="611"/>
      <c r="AVG18" s="611"/>
      <c r="AVH18" s="611"/>
      <c r="AVI18" s="611"/>
      <c r="AVJ18" s="611"/>
      <c r="AVK18" s="611"/>
      <c r="AVL18" s="611"/>
      <c r="AVM18" s="611"/>
      <c r="AVN18" s="611"/>
      <c r="AVO18" s="611"/>
      <c r="AVP18" s="611"/>
      <c r="AVQ18" s="611"/>
      <c r="AVR18" s="611"/>
      <c r="AVS18" s="611"/>
      <c r="AVT18" s="611"/>
      <c r="AVU18" s="611"/>
      <c r="AVV18" s="611"/>
      <c r="AVW18" s="611"/>
      <c r="AVX18" s="611"/>
      <c r="AVY18" s="611"/>
      <c r="AVZ18" s="611"/>
      <c r="AWA18" s="611"/>
      <c r="AWB18" s="611"/>
      <c r="AWC18" s="611"/>
      <c r="AWD18" s="611"/>
      <c r="AWE18" s="611"/>
      <c r="AWF18" s="611"/>
      <c r="AWG18" s="611"/>
      <c r="AWH18" s="611"/>
      <c r="AWI18" s="611"/>
      <c r="AWJ18" s="611"/>
      <c r="AWK18" s="611"/>
      <c r="AWL18" s="611"/>
      <c r="AWM18" s="611"/>
      <c r="AWN18" s="611"/>
      <c r="AWO18" s="611"/>
      <c r="AWP18" s="611"/>
      <c r="AWQ18" s="611"/>
      <c r="AWR18" s="611"/>
      <c r="AWS18" s="611"/>
      <c r="AWT18" s="611"/>
      <c r="AWU18" s="611"/>
      <c r="AWV18" s="611"/>
      <c r="AWW18" s="611"/>
      <c r="AWX18" s="611"/>
      <c r="AWY18" s="611"/>
      <c r="AWZ18" s="611"/>
      <c r="AXA18" s="611"/>
      <c r="AXB18" s="611"/>
      <c r="AXC18" s="611"/>
      <c r="AXD18" s="611"/>
      <c r="AXE18" s="611"/>
      <c r="AXF18" s="611"/>
      <c r="AXG18" s="611"/>
      <c r="AXH18" s="611"/>
      <c r="AXI18" s="611"/>
      <c r="AXJ18" s="611"/>
      <c r="AXK18" s="611"/>
      <c r="AXL18" s="611"/>
      <c r="AXM18" s="611"/>
      <c r="AXN18" s="611"/>
      <c r="AXO18" s="611"/>
      <c r="AXP18" s="611"/>
      <c r="AXQ18" s="611"/>
      <c r="AXR18" s="611"/>
      <c r="AXS18" s="611"/>
      <c r="AXT18" s="611"/>
      <c r="AXU18" s="611"/>
      <c r="AXV18" s="611"/>
      <c r="AXW18" s="611"/>
      <c r="AXX18" s="611"/>
      <c r="AXY18" s="611"/>
      <c r="AXZ18" s="611"/>
      <c r="AYA18" s="611"/>
      <c r="AYB18" s="611"/>
      <c r="AYC18" s="611"/>
      <c r="AYD18" s="611"/>
      <c r="AYE18" s="611"/>
      <c r="AYF18" s="611"/>
      <c r="AYG18" s="611"/>
      <c r="AYH18" s="611"/>
      <c r="AYI18" s="611"/>
      <c r="AYJ18" s="611"/>
      <c r="AYK18" s="611"/>
      <c r="AYL18" s="611"/>
      <c r="AYM18" s="611"/>
      <c r="AYN18" s="611"/>
      <c r="AYO18" s="611"/>
      <c r="AYP18" s="611"/>
      <c r="AYQ18" s="611"/>
      <c r="AYR18" s="611"/>
      <c r="AYS18" s="611"/>
      <c r="AYT18" s="611"/>
      <c r="AYU18" s="611"/>
      <c r="AYV18" s="611"/>
      <c r="AYW18" s="611"/>
      <c r="AYX18" s="611"/>
      <c r="AYY18" s="611"/>
      <c r="AYZ18" s="611"/>
      <c r="AZA18" s="611"/>
      <c r="AZB18" s="611"/>
      <c r="AZC18" s="611"/>
      <c r="AZD18" s="611"/>
      <c r="AZE18" s="611"/>
      <c r="AZF18" s="611"/>
      <c r="AZG18" s="611"/>
      <c r="AZH18" s="611"/>
      <c r="AZI18" s="611"/>
      <c r="AZJ18" s="611"/>
      <c r="AZK18" s="611"/>
      <c r="AZL18" s="611"/>
      <c r="AZM18" s="611"/>
      <c r="AZN18" s="611"/>
      <c r="AZO18" s="611"/>
      <c r="AZP18" s="611"/>
      <c r="AZQ18" s="611"/>
      <c r="AZR18" s="611"/>
      <c r="AZS18" s="611"/>
      <c r="AZT18" s="611"/>
      <c r="AZU18" s="611"/>
      <c r="AZV18" s="611"/>
      <c r="AZW18" s="611"/>
      <c r="AZX18" s="611"/>
      <c r="AZY18" s="611"/>
      <c r="AZZ18" s="611"/>
      <c r="BAA18" s="611"/>
      <c r="BAB18" s="611"/>
      <c r="BAC18" s="611"/>
      <c r="BAD18" s="611"/>
      <c r="BAE18" s="611"/>
      <c r="BAF18" s="611"/>
      <c r="BAG18" s="611"/>
      <c r="BAH18" s="611"/>
      <c r="BAI18" s="611"/>
      <c r="BAJ18" s="611"/>
      <c r="BAK18" s="611"/>
      <c r="BAL18" s="611"/>
      <c r="BAM18" s="611"/>
      <c r="BAN18" s="611"/>
      <c r="BAO18" s="611"/>
      <c r="BAP18" s="611"/>
      <c r="BAQ18" s="611"/>
      <c r="BAR18" s="611"/>
      <c r="BAS18" s="611"/>
      <c r="BAT18" s="611"/>
      <c r="BAU18" s="611"/>
      <c r="BAV18" s="611"/>
      <c r="BAW18" s="611"/>
      <c r="BAX18" s="611"/>
      <c r="BAY18" s="611"/>
      <c r="BAZ18" s="611"/>
      <c r="BBA18" s="611"/>
      <c r="BBB18" s="611"/>
      <c r="BBC18" s="611"/>
      <c r="BBD18" s="611"/>
      <c r="BBE18" s="611"/>
      <c r="BBF18" s="611"/>
      <c r="BBG18" s="611"/>
      <c r="BBH18" s="611"/>
      <c r="BBI18" s="611"/>
      <c r="BBJ18" s="611"/>
      <c r="BBK18" s="611"/>
      <c r="BBL18" s="611"/>
      <c r="BBM18" s="611"/>
      <c r="BBN18" s="611"/>
      <c r="BBO18" s="611"/>
      <c r="BBP18" s="611"/>
      <c r="BBQ18" s="611"/>
      <c r="BBR18" s="611"/>
      <c r="BBS18" s="611"/>
      <c r="BBT18" s="611"/>
      <c r="BBU18" s="611"/>
      <c r="BBV18" s="611"/>
      <c r="BBW18" s="611"/>
      <c r="BBX18" s="611"/>
      <c r="BBY18" s="611"/>
      <c r="BBZ18" s="611"/>
      <c r="BCA18" s="611"/>
      <c r="BCB18" s="611"/>
      <c r="BCC18" s="611"/>
      <c r="BCD18" s="611"/>
      <c r="BCE18" s="611"/>
      <c r="BCF18" s="611"/>
      <c r="BCG18" s="611"/>
      <c r="BCH18" s="611"/>
      <c r="BCI18" s="611"/>
      <c r="BCJ18" s="611"/>
      <c r="BCK18" s="611"/>
      <c r="BCL18" s="611"/>
      <c r="BCM18" s="611"/>
      <c r="BCN18" s="611"/>
      <c r="BCO18" s="611"/>
      <c r="BCP18" s="611"/>
      <c r="BCQ18" s="611"/>
      <c r="BCR18" s="611"/>
      <c r="BCS18" s="611"/>
      <c r="BCT18" s="611"/>
      <c r="BCU18" s="611"/>
      <c r="BCV18" s="611"/>
      <c r="BCW18" s="611"/>
      <c r="BCX18" s="611"/>
      <c r="BCY18" s="611"/>
      <c r="BCZ18" s="611"/>
      <c r="BDA18" s="611"/>
      <c r="BDB18" s="611"/>
      <c r="BDC18" s="611"/>
      <c r="BDD18" s="611"/>
      <c r="BDE18" s="611"/>
      <c r="BDF18" s="611"/>
      <c r="BDG18" s="611"/>
      <c r="BDH18" s="611"/>
      <c r="BDI18" s="611"/>
      <c r="BDJ18" s="611"/>
      <c r="BDK18" s="611"/>
      <c r="BDL18" s="611"/>
      <c r="BDM18" s="611"/>
      <c r="BDN18" s="611"/>
      <c r="BDO18" s="611"/>
      <c r="BDP18" s="611"/>
      <c r="BDQ18" s="611"/>
      <c r="BDR18" s="611"/>
      <c r="BDS18" s="611"/>
      <c r="BDT18" s="611"/>
      <c r="BDU18" s="611"/>
      <c r="BDV18" s="611"/>
      <c r="BDW18" s="611"/>
      <c r="BDX18" s="611"/>
      <c r="BDY18" s="611"/>
      <c r="BDZ18" s="611"/>
      <c r="BEA18" s="611"/>
      <c r="BEB18" s="611"/>
      <c r="BEC18" s="611"/>
      <c r="BED18" s="611"/>
      <c r="BEE18" s="611"/>
      <c r="BEF18" s="611"/>
      <c r="BEG18" s="611"/>
      <c r="BEH18" s="611"/>
      <c r="BEI18" s="611"/>
      <c r="BEJ18" s="611"/>
      <c r="BEK18" s="611"/>
      <c r="BEL18" s="611"/>
      <c r="BEM18" s="611"/>
      <c r="BEN18" s="611"/>
      <c r="BEO18" s="611"/>
      <c r="BEP18" s="611"/>
      <c r="BEQ18" s="611"/>
      <c r="BER18" s="611"/>
      <c r="BES18" s="611"/>
      <c r="BET18" s="611"/>
      <c r="BEU18" s="611"/>
      <c r="BEV18" s="611"/>
      <c r="BEW18" s="611"/>
      <c r="BEX18" s="611"/>
      <c r="BEY18" s="611"/>
      <c r="BEZ18" s="611"/>
      <c r="BFA18" s="611"/>
      <c r="BFB18" s="611"/>
      <c r="BFC18" s="611"/>
      <c r="BFD18" s="611"/>
      <c r="BFE18" s="611"/>
      <c r="BFF18" s="611"/>
      <c r="BFG18" s="611"/>
      <c r="BFH18" s="611"/>
      <c r="BFI18" s="611"/>
      <c r="BFJ18" s="611"/>
      <c r="BFK18" s="611"/>
      <c r="BFL18" s="611"/>
      <c r="BFM18" s="611"/>
      <c r="BFN18" s="611"/>
      <c r="BFO18" s="611"/>
      <c r="BFP18" s="611"/>
      <c r="BFQ18" s="611"/>
      <c r="BFR18" s="611"/>
      <c r="BFS18" s="611"/>
      <c r="BFT18" s="611"/>
      <c r="BFU18" s="611"/>
      <c r="BFV18" s="611"/>
      <c r="BFW18" s="611"/>
      <c r="BFX18" s="611"/>
      <c r="BFY18" s="611"/>
      <c r="BFZ18" s="611"/>
      <c r="BGA18" s="611"/>
      <c r="BGB18" s="611"/>
      <c r="BGC18" s="611"/>
      <c r="BGD18" s="611"/>
      <c r="BGE18" s="611"/>
      <c r="BGF18" s="611"/>
      <c r="BGG18" s="611"/>
      <c r="BGH18" s="611"/>
      <c r="BGI18" s="611"/>
      <c r="BGJ18" s="611"/>
      <c r="BGK18" s="611"/>
      <c r="BGL18" s="611"/>
      <c r="BGM18" s="611"/>
      <c r="BGN18" s="611"/>
      <c r="BGO18" s="611"/>
      <c r="BGP18" s="611"/>
      <c r="BGQ18" s="611"/>
      <c r="BGR18" s="611"/>
      <c r="BGS18" s="611"/>
      <c r="BGT18" s="611"/>
      <c r="BGU18" s="611"/>
      <c r="BGV18" s="611"/>
      <c r="BGW18" s="611"/>
      <c r="BGX18" s="611"/>
      <c r="BGY18" s="611"/>
      <c r="BGZ18" s="611"/>
      <c r="BHA18" s="611"/>
      <c r="BHB18" s="611"/>
      <c r="BHC18" s="611"/>
      <c r="BHD18" s="611"/>
      <c r="BHE18" s="611"/>
      <c r="BHF18" s="611"/>
      <c r="BHG18" s="611"/>
      <c r="BHH18" s="611"/>
      <c r="BHI18" s="611"/>
      <c r="BHJ18" s="611"/>
      <c r="BHK18" s="611"/>
      <c r="BHL18" s="611"/>
      <c r="BHM18" s="611"/>
      <c r="BHN18" s="611"/>
      <c r="BHO18" s="611"/>
      <c r="BHP18" s="611"/>
      <c r="BHQ18" s="611"/>
      <c r="BHR18" s="611"/>
      <c r="BHS18" s="611"/>
      <c r="BHT18" s="611"/>
      <c r="BHU18" s="611"/>
      <c r="BHV18" s="611"/>
      <c r="BHW18" s="611"/>
      <c r="BHX18" s="611"/>
      <c r="BHY18" s="611"/>
      <c r="BHZ18" s="611"/>
      <c r="BIA18" s="611"/>
      <c r="BIB18" s="611"/>
      <c r="BIC18" s="611"/>
      <c r="BID18" s="611"/>
      <c r="BIE18" s="611"/>
      <c r="BIF18" s="611"/>
      <c r="BIG18" s="611"/>
      <c r="BIH18" s="611"/>
      <c r="BII18" s="611"/>
      <c r="BIJ18" s="611"/>
      <c r="BIK18" s="611"/>
      <c r="BIL18" s="611"/>
      <c r="BIM18" s="611"/>
      <c r="BIN18" s="611"/>
      <c r="BIO18" s="611"/>
      <c r="BIP18" s="611"/>
      <c r="BIQ18" s="611"/>
      <c r="BIR18" s="611"/>
      <c r="BIS18" s="611"/>
      <c r="BIT18" s="611"/>
      <c r="BIU18" s="611"/>
      <c r="BIV18" s="611"/>
      <c r="BIW18" s="611"/>
      <c r="BIX18" s="611"/>
      <c r="BIY18" s="611"/>
      <c r="BIZ18" s="611"/>
      <c r="BJA18" s="611"/>
      <c r="BJB18" s="611"/>
      <c r="BJC18" s="611"/>
      <c r="BJD18" s="611"/>
      <c r="BJE18" s="611"/>
      <c r="BJF18" s="611"/>
      <c r="BJG18" s="611"/>
      <c r="BJH18" s="611"/>
      <c r="BJI18" s="611"/>
      <c r="BJJ18" s="611"/>
      <c r="BJK18" s="611"/>
      <c r="BJL18" s="611"/>
      <c r="BJM18" s="611"/>
      <c r="BJN18" s="611"/>
      <c r="BJO18" s="611"/>
      <c r="BJP18" s="611"/>
      <c r="BJQ18" s="611"/>
      <c r="BJR18" s="611"/>
      <c r="BJS18" s="611"/>
      <c r="BJT18" s="611"/>
      <c r="BJU18" s="611"/>
      <c r="BJV18" s="611"/>
      <c r="BJW18" s="611"/>
      <c r="BJX18" s="611"/>
      <c r="BJY18" s="611"/>
      <c r="BJZ18" s="611"/>
      <c r="BKA18" s="611"/>
      <c r="BKB18" s="611"/>
      <c r="BKC18" s="611"/>
      <c r="BKD18" s="611"/>
      <c r="BKE18" s="611"/>
      <c r="BKF18" s="611"/>
      <c r="BKG18" s="611"/>
      <c r="BKH18" s="611"/>
      <c r="BKI18" s="611"/>
      <c r="BKJ18" s="611"/>
      <c r="BKK18" s="611"/>
      <c r="BKL18" s="611"/>
      <c r="BKM18" s="611"/>
      <c r="BKN18" s="611"/>
      <c r="BKO18" s="611"/>
      <c r="BKP18" s="611"/>
      <c r="BKQ18" s="611"/>
      <c r="BKR18" s="611"/>
      <c r="BKS18" s="611"/>
      <c r="BKT18" s="611"/>
      <c r="BKU18" s="611"/>
      <c r="BKV18" s="611"/>
      <c r="BKW18" s="611"/>
      <c r="BKX18" s="611"/>
      <c r="BKY18" s="611"/>
      <c r="BKZ18" s="611"/>
      <c r="BLA18" s="611"/>
      <c r="BLB18" s="611"/>
      <c r="BLC18" s="611"/>
      <c r="BLD18" s="611"/>
      <c r="BLE18" s="611"/>
      <c r="BLF18" s="611"/>
      <c r="BLG18" s="611"/>
      <c r="BLH18" s="611"/>
      <c r="BLI18" s="611"/>
      <c r="BLJ18" s="611"/>
      <c r="BLK18" s="611"/>
      <c r="BLL18" s="611"/>
      <c r="BLM18" s="611"/>
      <c r="BLN18" s="611"/>
      <c r="BLO18" s="611"/>
      <c r="BLP18" s="611"/>
      <c r="BLQ18" s="611"/>
      <c r="BLR18" s="611"/>
      <c r="BLS18" s="611"/>
      <c r="BLT18" s="611"/>
      <c r="BLU18" s="611"/>
      <c r="BLV18" s="611"/>
      <c r="BLW18" s="611"/>
      <c r="BLX18" s="611"/>
      <c r="BLY18" s="611"/>
      <c r="BLZ18" s="611"/>
      <c r="BMA18" s="611"/>
      <c r="BMB18" s="611"/>
      <c r="BMC18" s="611"/>
      <c r="BMD18" s="611"/>
      <c r="BME18" s="611"/>
      <c r="BMF18" s="611"/>
      <c r="BMG18" s="611"/>
      <c r="BMH18" s="611"/>
      <c r="BMI18" s="611"/>
      <c r="BMJ18" s="611"/>
      <c r="BMK18" s="611"/>
      <c r="BML18" s="611"/>
      <c r="BMM18" s="611"/>
      <c r="BMN18" s="611"/>
      <c r="BMO18" s="611"/>
      <c r="BMP18" s="611"/>
      <c r="BMQ18" s="611"/>
      <c r="BMR18" s="611"/>
      <c r="BMS18" s="611"/>
      <c r="BMT18" s="611"/>
      <c r="BMU18" s="611"/>
      <c r="BMV18" s="611"/>
      <c r="BMW18" s="611"/>
      <c r="BMX18" s="611"/>
      <c r="BMY18" s="611"/>
      <c r="BMZ18" s="611"/>
      <c r="BNA18" s="611"/>
      <c r="BNB18" s="611"/>
      <c r="BNC18" s="611"/>
      <c r="BND18" s="611"/>
      <c r="BNE18" s="611"/>
      <c r="BNF18" s="611"/>
      <c r="BNG18" s="611"/>
      <c r="BNH18" s="611"/>
      <c r="BNI18" s="611"/>
      <c r="BNJ18" s="611"/>
      <c r="BNK18" s="611"/>
      <c r="BNL18" s="611"/>
      <c r="BNM18" s="611"/>
      <c r="BNN18" s="611"/>
      <c r="BNO18" s="611"/>
      <c r="BNP18" s="611"/>
      <c r="BNQ18" s="611"/>
      <c r="BNR18" s="611"/>
      <c r="BNS18" s="611"/>
      <c r="BNT18" s="611"/>
      <c r="BNU18" s="611"/>
      <c r="BNV18" s="611"/>
      <c r="BNW18" s="611"/>
      <c r="BNX18" s="611"/>
      <c r="BNY18" s="611"/>
      <c r="BNZ18" s="611"/>
      <c r="BOA18" s="611"/>
      <c r="BOB18" s="611"/>
      <c r="BOC18" s="611"/>
      <c r="BOD18" s="611"/>
      <c r="BOE18" s="611"/>
      <c r="BOF18" s="611"/>
      <c r="BOG18" s="611"/>
      <c r="BOH18" s="611"/>
      <c r="BOI18" s="611"/>
      <c r="BOJ18" s="611"/>
      <c r="BOK18" s="611"/>
      <c r="BOL18" s="611"/>
      <c r="BOM18" s="611"/>
      <c r="BON18" s="611"/>
      <c r="BOO18" s="611"/>
      <c r="BOP18" s="611"/>
      <c r="BOQ18" s="611"/>
      <c r="BOR18" s="611"/>
      <c r="BOS18" s="611"/>
      <c r="BOT18" s="611"/>
      <c r="BOU18" s="611"/>
      <c r="BOV18" s="611"/>
      <c r="BOW18" s="611"/>
      <c r="BOX18" s="611"/>
      <c r="BOY18" s="611"/>
      <c r="BOZ18" s="611"/>
      <c r="BPA18" s="611"/>
      <c r="BPB18" s="611"/>
      <c r="BPC18" s="611"/>
      <c r="BPD18" s="611"/>
      <c r="BPE18" s="611"/>
      <c r="BPF18" s="611"/>
      <c r="BPG18" s="611"/>
      <c r="BPH18" s="611"/>
      <c r="BPI18" s="611"/>
      <c r="BPJ18" s="611"/>
      <c r="BPK18" s="611"/>
      <c r="BPL18" s="611"/>
      <c r="BPM18" s="611"/>
      <c r="BPN18" s="611"/>
      <c r="BPO18" s="611"/>
      <c r="BPP18" s="611"/>
      <c r="BPQ18" s="611"/>
      <c r="BPR18" s="611"/>
      <c r="BPS18" s="611"/>
      <c r="BPT18" s="611"/>
      <c r="BPU18" s="611"/>
      <c r="BPV18" s="611"/>
      <c r="BPW18" s="611"/>
      <c r="BPX18" s="611"/>
      <c r="BPY18" s="611"/>
      <c r="BPZ18" s="611"/>
      <c r="BQA18" s="611"/>
      <c r="BQB18" s="611"/>
      <c r="BQC18" s="611"/>
      <c r="BQD18" s="611"/>
      <c r="BQE18" s="611"/>
      <c r="BQF18" s="611"/>
      <c r="BQG18" s="611"/>
      <c r="BQH18" s="611"/>
      <c r="BQI18" s="611"/>
      <c r="BQJ18" s="611"/>
      <c r="BQK18" s="611"/>
      <c r="BQL18" s="611"/>
      <c r="BQM18" s="611"/>
      <c r="BQN18" s="611"/>
      <c r="BQO18" s="611"/>
      <c r="BQP18" s="611"/>
      <c r="BQQ18" s="611"/>
      <c r="BQR18" s="611"/>
      <c r="BQS18" s="611"/>
      <c r="BQT18" s="611"/>
      <c r="BQU18" s="611"/>
      <c r="BQV18" s="611"/>
      <c r="BQW18" s="611"/>
      <c r="BQX18" s="611"/>
      <c r="BQY18" s="611"/>
      <c r="BQZ18" s="611"/>
      <c r="BRA18" s="611"/>
      <c r="BRB18" s="611"/>
      <c r="BRC18" s="611"/>
      <c r="BRD18" s="611"/>
      <c r="BRE18" s="611"/>
      <c r="BRF18" s="611"/>
      <c r="BRG18" s="611"/>
      <c r="BRH18" s="611"/>
      <c r="BRI18" s="611"/>
      <c r="BRJ18" s="611"/>
      <c r="BRK18" s="611"/>
      <c r="BRL18" s="611"/>
      <c r="BRM18" s="611"/>
      <c r="BRN18" s="611"/>
      <c r="BRO18" s="611"/>
      <c r="BRP18" s="611"/>
      <c r="BRQ18" s="611"/>
      <c r="BRR18" s="611"/>
      <c r="BRS18" s="611"/>
      <c r="BRT18" s="611"/>
      <c r="BRU18" s="611"/>
      <c r="BRV18" s="611"/>
      <c r="BRW18" s="611"/>
      <c r="BRX18" s="611"/>
      <c r="BRY18" s="611"/>
      <c r="BRZ18" s="611"/>
      <c r="BSA18" s="611"/>
      <c r="BSB18" s="611"/>
      <c r="BSC18" s="611"/>
      <c r="BSD18" s="611"/>
      <c r="BSE18" s="611"/>
      <c r="BSF18" s="611"/>
      <c r="BSG18" s="611"/>
      <c r="BSH18" s="611"/>
      <c r="BSI18" s="611"/>
      <c r="BSJ18" s="611"/>
      <c r="BSK18" s="611"/>
      <c r="BSL18" s="611"/>
      <c r="BSM18" s="611"/>
      <c r="BSN18" s="611"/>
      <c r="BSO18" s="611"/>
      <c r="BSP18" s="611"/>
      <c r="BSQ18" s="611"/>
      <c r="BSR18" s="611"/>
      <c r="BSS18" s="611"/>
      <c r="BST18" s="611"/>
      <c r="BSU18" s="611"/>
      <c r="BSV18" s="611"/>
      <c r="BSW18" s="611"/>
      <c r="BSX18" s="611"/>
      <c r="BSY18" s="611"/>
      <c r="BSZ18" s="611"/>
      <c r="BTA18" s="611"/>
      <c r="BTB18" s="611"/>
      <c r="BTC18" s="611"/>
      <c r="BTD18" s="611"/>
      <c r="BTE18" s="611"/>
      <c r="BTF18" s="611"/>
      <c r="BTG18" s="611"/>
      <c r="BTH18" s="611"/>
      <c r="BTI18" s="611"/>
      <c r="BTJ18" s="611"/>
      <c r="BTK18" s="611"/>
      <c r="BTL18" s="611"/>
      <c r="BTM18" s="611"/>
      <c r="BTN18" s="611"/>
      <c r="BTO18" s="611"/>
      <c r="BTP18" s="611"/>
      <c r="BTQ18" s="611"/>
      <c r="BTR18" s="611"/>
      <c r="BTS18" s="611"/>
      <c r="BTT18" s="611"/>
      <c r="BTU18" s="611"/>
      <c r="BTV18" s="611"/>
      <c r="BTW18" s="611"/>
      <c r="BTX18" s="611"/>
      <c r="BTY18" s="611"/>
      <c r="BTZ18" s="611"/>
      <c r="BUA18" s="611"/>
      <c r="BUB18" s="611"/>
      <c r="BUC18" s="611"/>
      <c r="BUD18" s="611"/>
      <c r="BUE18" s="611"/>
      <c r="BUF18" s="611"/>
      <c r="BUG18" s="611"/>
      <c r="BUH18" s="611"/>
      <c r="BUI18" s="611"/>
      <c r="BUJ18" s="611"/>
      <c r="BUK18" s="611"/>
      <c r="BUL18" s="611"/>
      <c r="BUM18" s="611"/>
      <c r="BUN18" s="611"/>
      <c r="BUO18" s="611"/>
      <c r="BUP18" s="611"/>
      <c r="BUQ18" s="611"/>
      <c r="BUR18" s="611"/>
      <c r="BUS18" s="611"/>
      <c r="BUT18" s="611"/>
      <c r="BUU18" s="611"/>
      <c r="BUV18" s="611"/>
      <c r="BUW18" s="611"/>
      <c r="BUX18" s="611"/>
      <c r="BUY18" s="611"/>
      <c r="BUZ18" s="611"/>
      <c r="BVA18" s="611"/>
      <c r="BVB18" s="611"/>
      <c r="BVC18" s="611"/>
      <c r="BVD18" s="611"/>
      <c r="BVE18" s="611"/>
      <c r="BVF18" s="611"/>
      <c r="BVG18" s="611"/>
      <c r="BVH18" s="611"/>
      <c r="BVI18" s="611"/>
      <c r="BVJ18" s="611"/>
      <c r="BVK18" s="611"/>
      <c r="BVL18" s="611"/>
      <c r="BVM18" s="611"/>
      <c r="BVN18" s="611"/>
      <c r="BVO18" s="611"/>
      <c r="BVP18" s="611"/>
      <c r="BVQ18" s="611"/>
      <c r="BVR18" s="611"/>
      <c r="BVS18" s="611"/>
      <c r="BVT18" s="611"/>
      <c r="BVU18" s="611"/>
      <c r="BVV18" s="611"/>
      <c r="BVW18" s="611"/>
      <c r="BVX18" s="611"/>
      <c r="BVY18" s="611"/>
      <c r="BVZ18" s="611"/>
      <c r="BWA18" s="611"/>
      <c r="BWB18" s="611"/>
      <c r="BWC18" s="611"/>
      <c r="BWD18" s="611"/>
      <c r="BWE18" s="611"/>
      <c r="BWF18" s="611"/>
      <c r="BWG18" s="611"/>
      <c r="BWH18" s="611"/>
      <c r="BWI18" s="611"/>
      <c r="BWJ18" s="611"/>
      <c r="BWK18" s="611"/>
      <c r="BWL18" s="611"/>
      <c r="BWM18" s="611"/>
      <c r="BWN18" s="611"/>
      <c r="BWO18" s="611"/>
      <c r="BWP18" s="611"/>
      <c r="BWQ18" s="611"/>
      <c r="BWR18" s="611"/>
      <c r="BWS18" s="611"/>
      <c r="BWT18" s="611"/>
      <c r="BWU18" s="611"/>
      <c r="BWV18" s="611"/>
      <c r="BWW18" s="611"/>
      <c r="BWX18" s="611"/>
      <c r="BWY18" s="611"/>
      <c r="BWZ18" s="611"/>
      <c r="BXA18" s="611"/>
      <c r="BXB18" s="611"/>
      <c r="BXC18" s="611"/>
      <c r="BXD18" s="611"/>
      <c r="BXE18" s="611"/>
      <c r="BXF18" s="611"/>
      <c r="BXG18" s="611"/>
      <c r="BXH18" s="611"/>
      <c r="BXI18" s="611"/>
      <c r="BXJ18" s="611"/>
      <c r="BXK18" s="611"/>
      <c r="BXL18" s="611"/>
      <c r="BXM18" s="611"/>
      <c r="BXN18" s="611"/>
      <c r="BXO18" s="611"/>
      <c r="BXP18" s="611"/>
      <c r="BXQ18" s="611"/>
      <c r="BXR18" s="611"/>
      <c r="BXS18" s="611"/>
      <c r="BXT18" s="611"/>
      <c r="BXU18" s="611"/>
      <c r="BXV18" s="611"/>
      <c r="BXW18" s="611"/>
      <c r="BXX18" s="611"/>
      <c r="BXY18" s="611"/>
      <c r="BXZ18" s="611"/>
      <c r="BYA18" s="611"/>
      <c r="BYB18" s="611"/>
      <c r="BYC18" s="611"/>
      <c r="BYD18" s="611"/>
      <c r="BYE18" s="611"/>
      <c r="BYF18" s="611"/>
      <c r="BYG18" s="611"/>
      <c r="BYH18" s="611"/>
      <c r="BYI18" s="611"/>
      <c r="BYJ18" s="611"/>
      <c r="BYK18" s="611"/>
      <c r="BYL18" s="611"/>
      <c r="BYM18" s="611"/>
      <c r="BYN18" s="611"/>
      <c r="BYO18" s="611"/>
      <c r="BYP18" s="611"/>
      <c r="BYQ18" s="611"/>
      <c r="BYR18" s="611"/>
      <c r="BYS18" s="611"/>
      <c r="BYT18" s="611"/>
      <c r="BYU18" s="611"/>
      <c r="BYV18" s="611"/>
      <c r="BYW18" s="611"/>
      <c r="BYX18" s="611"/>
      <c r="BYY18" s="611"/>
      <c r="BYZ18" s="611"/>
      <c r="BZA18" s="611"/>
      <c r="BZB18" s="611"/>
      <c r="BZC18" s="611"/>
      <c r="BZD18" s="611"/>
      <c r="BZE18" s="611"/>
      <c r="BZF18" s="611"/>
      <c r="BZG18" s="611"/>
      <c r="BZH18" s="611"/>
      <c r="BZI18" s="611"/>
      <c r="BZJ18" s="611"/>
      <c r="BZK18" s="611"/>
      <c r="BZL18" s="611"/>
      <c r="BZM18" s="611"/>
      <c r="BZN18" s="611"/>
      <c r="BZO18" s="611"/>
      <c r="BZP18" s="611"/>
      <c r="BZQ18" s="611"/>
      <c r="BZR18" s="611"/>
      <c r="BZS18" s="611"/>
      <c r="BZT18" s="611"/>
      <c r="BZU18" s="611"/>
      <c r="BZV18" s="611"/>
      <c r="BZW18" s="611"/>
      <c r="BZX18" s="611"/>
      <c r="BZY18" s="611"/>
      <c r="BZZ18" s="611"/>
      <c r="CAA18" s="611"/>
      <c r="CAB18" s="611"/>
      <c r="CAC18" s="611"/>
      <c r="CAD18" s="611"/>
      <c r="CAE18" s="611"/>
      <c r="CAF18" s="611"/>
      <c r="CAG18" s="611"/>
      <c r="CAH18" s="611"/>
      <c r="CAI18" s="611"/>
      <c r="CAJ18" s="611"/>
      <c r="CAK18" s="611"/>
      <c r="CAL18" s="611"/>
      <c r="CAM18" s="611"/>
      <c r="CAN18" s="611"/>
      <c r="CAO18" s="611"/>
      <c r="CAP18" s="611"/>
      <c r="CAQ18" s="611"/>
      <c r="CAR18" s="611"/>
      <c r="CAS18" s="611"/>
      <c r="CAT18" s="611"/>
      <c r="CAU18" s="611"/>
      <c r="CAV18" s="611"/>
      <c r="CAW18" s="611"/>
      <c r="CAX18" s="611"/>
      <c r="CAY18" s="611"/>
      <c r="CAZ18" s="611"/>
      <c r="CBA18" s="611"/>
      <c r="CBB18" s="611"/>
      <c r="CBC18" s="611"/>
      <c r="CBD18" s="611"/>
      <c r="CBE18" s="611"/>
      <c r="CBF18" s="611"/>
      <c r="CBG18" s="611"/>
      <c r="CBH18" s="611"/>
      <c r="CBI18" s="611"/>
      <c r="CBJ18" s="611"/>
      <c r="CBK18" s="611"/>
      <c r="CBL18" s="611"/>
      <c r="CBM18" s="611"/>
      <c r="CBN18" s="611"/>
      <c r="CBO18" s="611"/>
      <c r="CBP18" s="611"/>
      <c r="CBQ18" s="611"/>
      <c r="CBR18" s="611"/>
      <c r="CBS18" s="611"/>
      <c r="CBT18" s="611"/>
      <c r="CBU18" s="611"/>
      <c r="CBV18" s="611"/>
      <c r="CBW18" s="611"/>
      <c r="CBX18" s="611"/>
      <c r="CBY18" s="611"/>
      <c r="CBZ18" s="611"/>
      <c r="CCA18" s="611"/>
      <c r="CCB18" s="611"/>
      <c r="CCC18" s="611"/>
      <c r="CCD18" s="611"/>
      <c r="CCE18" s="611"/>
      <c r="CCF18" s="611"/>
      <c r="CCG18" s="611"/>
      <c r="CCH18" s="611"/>
      <c r="CCI18" s="611"/>
      <c r="CCJ18" s="611"/>
      <c r="CCK18" s="611"/>
      <c r="CCL18" s="611"/>
      <c r="CCM18" s="611"/>
      <c r="CCN18" s="611"/>
      <c r="CCO18" s="611"/>
      <c r="CCP18" s="611"/>
      <c r="CCQ18" s="611"/>
      <c r="CCR18" s="611"/>
      <c r="CCS18" s="611"/>
      <c r="CCT18" s="611"/>
      <c r="CCU18" s="611"/>
      <c r="CCV18" s="611"/>
      <c r="CCW18" s="611"/>
      <c r="CCX18" s="611"/>
      <c r="CCY18" s="611"/>
      <c r="CCZ18" s="611"/>
      <c r="CDA18" s="611"/>
      <c r="CDB18" s="611"/>
      <c r="CDC18" s="611"/>
      <c r="CDD18" s="611"/>
      <c r="CDE18" s="611"/>
      <c r="CDF18" s="611"/>
      <c r="CDG18" s="611"/>
      <c r="CDH18" s="611"/>
      <c r="CDI18" s="611"/>
      <c r="CDJ18" s="611"/>
      <c r="CDK18" s="611"/>
      <c r="CDL18" s="611"/>
      <c r="CDM18" s="611"/>
      <c r="CDN18" s="611"/>
      <c r="CDO18" s="611"/>
      <c r="CDP18" s="611"/>
      <c r="CDQ18" s="611"/>
      <c r="CDR18" s="611"/>
      <c r="CDS18" s="611"/>
      <c r="CDT18" s="611"/>
      <c r="CDU18" s="611"/>
      <c r="CDV18" s="611"/>
      <c r="CDW18" s="611"/>
      <c r="CDX18" s="611"/>
      <c r="CDY18" s="611"/>
      <c r="CDZ18" s="611"/>
      <c r="CEA18" s="611"/>
      <c r="CEB18" s="611"/>
      <c r="CEC18" s="611"/>
      <c r="CED18" s="611"/>
      <c r="CEE18" s="611"/>
      <c r="CEF18" s="611"/>
      <c r="CEG18" s="611"/>
      <c r="CEH18" s="611"/>
      <c r="CEI18" s="611"/>
      <c r="CEJ18" s="611"/>
      <c r="CEK18" s="611"/>
      <c r="CEL18" s="611"/>
      <c r="CEM18" s="611"/>
    </row>
    <row r="19" spans="1:2171" s="214" customFormat="1" ht="24" customHeight="1" x14ac:dyDescent="0.3">
      <c r="A19" s="211"/>
      <c r="B19" s="1143" t="s">
        <v>315</v>
      </c>
      <c r="C19" s="1144"/>
      <c r="D19" s="212"/>
      <c r="E19" s="212"/>
      <c r="F19" s="212"/>
      <c r="G19" s="216"/>
      <c r="H19" s="212"/>
      <c r="I19" s="212"/>
      <c r="J19" s="212"/>
      <c r="K19" s="212"/>
      <c r="L19" s="212"/>
      <c r="M19" s="679"/>
      <c r="N19" s="679"/>
      <c r="O19" s="679"/>
      <c r="P19" s="679"/>
      <c r="Q19" s="679"/>
      <c r="R19" s="679"/>
      <c r="S19" s="679"/>
      <c r="T19" s="358"/>
      <c r="U19" s="358"/>
      <c r="V19" s="358"/>
      <c r="W19" s="358"/>
      <c r="X19" s="358"/>
      <c r="Y19" s="358"/>
      <c r="Z19" s="358"/>
      <c r="AA19" s="358"/>
      <c r="AB19" s="358"/>
      <c r="AC19" s="679"/>
      <c r="AD19" s="679"/>
      <c r="AE19" s="611"/>
      <c r="AF19" s="611"/>
      <c r="AG19" s="611"/>
      <c r="AH19" s="611"/>
      <c r="AI19" s="611"/>
      <c r="AJ19" s="611"/>
      <c r="AK19" s="611"/>
      <c r="AL19" s="611"/>
      <c r="AM19" s="611"/>
      <c r="AN19" s="611"/>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c r="BX19" s="611"/>
      <c r="BY19" s="611"/>
      <c r="BZ19" s="611"/>
      <c r="CA19" s="611"/>
      <c r="CB19" s="611"/>
      <c r="CC19" s="611"/>
      <c r="CD19" s="611"/>
      <c r="CE19" s="611"/>
      <c r="CF19" s="611"/>
      <c r="CG19" s="611"/>
      <c r="CH19" s="611"/>
      <c r="CI19" s="611"/>
      <c r="CJ19" s="611"/>
      <c r="CK19" s="611"/>
      <c r="CL19" s="611"/>
      <c r="CM19" s="611"/>
      <c r="CN19" s="611"/>
      <c r="CO19" s="611"/>
      <c r="CP19" s="611"/>
      <c r="CQ19" s="611"/>
      <c r="CR19" s="611"/>
      <c r="CS19" s="611"/>
      <c r="CT19" s="611"/>
      <c r="CU19" s="611"/>
      <c r="CV19" s="611"/>
      <c r="CW19" s="611"/>
      <c r="CX19" s="611"/>
      <c r="CY19" s="611"/>
      <c r="CZ19" s="611"/>
      <c r="DA19" s="611"/>
      <c r="DB19" s="611"/>
      <c r="DC19" s="611"/>
      <c r="DD19" s="611"/>
      <c r="DE19" s="611"/>
      <c r="DF19" s="611"/>
      <c r="DG19" s="611"/>
      <c r="DH19" s="611"/>
      <c r="DI19" s="611"/>
      <c r="DJ19" s="611"/>
      <c r="DK19" s="611"/>
      <c r="DL19" s="611"/>
      <c r="DM19" s="611"/>
      <c r="DN19" s="611"/>
      <c r="DO19" s="611"/>
      <c r="DP19" s="611"/>
      <c r="DQ19" s="611"/>
      <c r="DR19" s="611"/>
      <c r="DS19" s="611"/>
      <c r="DT19" s="611"/>
      <c r="DU19" s="611"/>
      <c r="DV19" s="611"/>
      <c r="DW19" s="611"/>
      <c r="DX19" s="611"/>
      <c r="DY19" s="611"/>
      <c r="DZ19" s="611"/>
      <c r="EA19" s="611"/>
      <c r="EB19" s="611"/>
      <c r="EC19" s="611"/>
      <c r="ED19" s="611"/>
      <c r="EE19" s="611"/>
      <c r="EF19" s="611"/>
      <c r="EG19" s="611"/>
      <c r="EH19" s="611"/>
      <c r="EI19" s="611"/>
      <c r="EJ19" s="611"/>
      <c r="EK19" s="611"/>
      <c r="EL19" s="611"/>
      <c r="EM19" s="611"/>
      <c r="EN19" s="611"/>
      <c r="EO19" s="611"/>
      <c r="EP19" s="611"/>
      <c r="EQ19" s="611"/>
      <c r="ER19" s="611"/>
      <c r="ES19" s="611"/>
      <c r="ET19" s="611"/>
      <c r="EU19" s="611"/>
      <c r="EV19" s="611"/>
      <c r="EW19" s="611"/>
      <c r="EX19" s="611"/>
      <c r="EY19" s="611"/>
      <c r="EZ19" s="611"/>
      <c r="FA19" s="611"/>
      <c r="FB19" s="611"/>
      <c r="FC19" s="611"/>
      <c r="FD19" s="611"/>
      <c r="FE19" s="611"/>
      <c r="FF19" s="611"/>
      <c r="FG19" s="611"/>
      <c r="FH19" s="611"/>
      <c r="FI19" s="611"/>
      <c r="FJ19" s="611"/>
      <c r="FK19" s="611"/>
      <c r="FL19" s="611"/>
      <c r="FM19" s="611"/>
      <c r="FN19" s="611"/>
      <c r="FO19" s="611"/>
      <c r="FP19" s="611"/>
      <c r="FQ19" s="611"/>
      <c r="FR19" s="611"/>
      <c r="FS19" s="611"/>
      <c r="FT19" s="611"/>
      <c r="FU19" s="611"/>
      <c r="FV19" s="611"/>
      <c r="FW19" s="611"/>
      <c r="FX19" s="611"/>
      <c r="FY19" s="611"/>
      <c r="FZ19" s="611"/>
      <c r="GA19" s="611"/>
      <c r="GB19" s="611"/>
      <c r="GC19" s="611"/>
      <c r="GD19" s="611"/>
      <c r="GE19" s="611"/>
      <c r="GF19" s="611"/>
      <c r="GG19" s="611"/>
      <c r="GH19" s="611"/>
      <c r="GI19" s="611"/>
      <c r="GJ19" s="611"/>
      <c r="GK19" s="611"/>
      <c r="GL19" s="611"/>
      <c r="GM19" s="611"/>
      <c r="GN19" s="611"/>
      <c r="GO19" s="611"/>
      <c r="GP19" s="611"/>
      <c r="GQ19" s="611"/>
      <c r="GR19" s="611"/>
      <c r="GS19" s="611"/>
      <c r="GT19" s="611"/>
      <c r="GU19" s="611"/>
      <c r="GV19" s="611"/>
      <c r="GW19" s="611"/>
      <c r="GX19" s="611"/>
      <c r="GY19" s="611"/>
      <c r="GZ19" s="611"/>
      <c r="HA19" s="611"/>
      <c r="HB19" s="611"/>
      <c r="HC19" s="611"/>
      <c r="HD19" s="611"/>
      <c r="HE19" s="611"/>
      <c r="HF19" s="611"/>
      <c r="HG19" s="611"/>
      <c r="HH19" s="611"/>
      <c r="HI19" s="611"/>
      <c r="HJ19" s="611"/>
      <c r="HK19" s="611"/>
      <c r="HL19" s="611"/>
      <c r="HM19" s="611"/>
      <c r="HN19" s="611"/>
      <c r="HO19" s="611"/>
      <c r="HP19" s="611"/>
      <c r="HQ19" s="611"/>
      <c r="HR19" s="611"/>
      <c r="HS19" s="611"/>
      <c r="HT19" s="611"/>
      <c r="HU19" s="611"/>
      <c r="HV19" s="611"/>
      <c r="HW19" s="611"/>
      <c r="HX19" s="611"/>
      <c r="HY19" s="611"/>
      <c r="HZ19" s="611"/>
      <c r="IA19" s="611"/>
      <c r="IB19" s="611"/>
      <c r="IC19" s="611"/>
      <c r="ID19" s="611"/>
      <c r="IE19" s="611"/>
      <c r="IF19" s="611"/>
      <c r="IG19" s="611"/>
      <c r="IH19" s="611"/>
      <c r="II19" s="611"/>
      <c r="IJ19" s="611"/>
      <c r="IK19" s="611"/>
      <c r="IL19" s="611"/>
      <c r="IM19" s="611"/>
      <c r="IN19" s="611"/>
      <c r="IO19" s="611"/>
      <c r="IP19" s="611"/>
      <c r="IQ19" s="611"/>
      <c r="IR19" s="611"/>
      <c r="IS19" s="611"/>
      <c r="IT19" s="611"/>
      <c r="IU19" s="611"/>
      <c r="IV19" s="611"/>
      <c r="IW19" s="611"/>
      <c r="IX19" s="611"/>
      <c r="IY19" s="611"/>
      <c r="IZ19" s="611"/>
      <c r="JA19" s="611"/>
      <c r="JB19" s="611"/>
      <c r="JC19" s="611"/>
      <c r="JD19" s="611"/>
      <c r="JE19" s="611"/>
      <c r="JF19" s="611"/>
      <c r="JG19" s="611"/>
      <c r="JH19" s="611"/>
      <c r="JI19" s="611"/>
      <c r="JJ19" s="611"/>
      <c r="JK19" s="611"/>
      <c r="JL19" s="611"/>
      <c r="JM19" s="611"/>
      <c r="JN19" s="611"/>
      <c r="JO19" s="611"/>
      <c r="JP19" s="611"/>
      <c r="JQ19" s="611"/>
      <c r="JR19" s="611"/>
      <c r="JS19" s="611"/>
      <c r="JT19" s="611"/>
      <c r="JU19" s="611"/>
      <c r="JV19" s="611"/>
      <c r="JW19" s="611"/>
      <c r="JX19" s="611"/>
      <c r="JY19" s="611"/>
      <c r="JZ19" s="611"/>
      <c r="KA19" s="611"/>
      <c r="KB19" s="611"/>
      <c r="KC19" s="611"/>
      <c r="KD19" s="611"/>
      <c r="KE19" s="611"/>
      <c r="KF19" s="611"/>
      <c r="KG19" s="611"/>
      <c r="KH19" s="611"/>
      <c r="KI19" s="611"/>
      <c r="KJ19" s="611"/>
      <c r="KK19" s="611"/>
      <c r="KL19" s="611"/>
      <c r="KM19" s="611"/>
      <c r="KN19" s="611"/>
      <c r="KO19" s="611"/>
      <c r="KP19" s="611"/>
      <c r="KQ19" s="611"/>
      <c r="KR19" s="611"/>
      <c r="KS19" s="611"/>
      <c r="KT19" s="611"/>
      <c r="KU19" s="611"/>
      <c r="KV19" s="611"/>
      <c r="KW19" s="611"/>
      <c r="KX19" s="611"/>
      <c r="KY19" s="611"/>
      <c r="KZ19" s="611"/>
      <c r="LA19" s="611"/>
      <c r="LB19" s="611"/>
      <c r="LC19" s="611"/>
      <c r="LD19" s="611"/>
      <c r="LE19" s="611"/>
      <c r="LF19" s="611"/>
      <c r="LG19" s="611"/>
      <c r="LH19" s="611"/>
      <c r="LI19" s="611"/>
      <c r="LJ19" s="611"/>
      <c r="LK19" s="611"/>
      <c r="LL19" s="611"/>
      <c r="LM19" s="611"/>
      <c r="LN19" s="611"/>
      <c r="LO19" s="611"/>
      <c r="LP19" s="611"/>
      <c r="LQ19" s="611"/>
      <c r="LR19" s="611"/>
      <c r="LS19" s="611"/>
      <c r="LT19" s="611"/>
      <c r="LU19" s="611"/>
      <c r="LV19" s="611"/>
      <c r="LW19" s="611"/>
      <c r="LX19" s="611"/>
      <c r="LY19" s="611"/>
      <c r="LZ19" s="611"/>
      <c r="MA19" s="611"/>
      <c r="MB19" s="611"/>
      <c r="MC19" s="611"/>
      <c r="MD19" s="611"/>
      <c r="ME19" s="611"/>
      <c r="MF19" s="611"/>
      <c r="MG19" s="611"/>
      <c r="MH19" s="611"/>
      <c r="MI19" s="611"/>
      <c r="MJ19" s="611"/>
      <c r="MK19" s="611"/>
      <c r="ML19" s="611"/>
      <c r="MM19" s="611"/>
      <c r="MN19" s="611"/>
      <c r="MO19" s="611"/>
      <c r="MP19" s="611"/>
      <c r="MQ19" s="611"/>
      <c r="MR19" s="611"/>
      <c r="MS19" s="611"/>
      <c r="MT19" s="611"/>
      <c r="MU19" s="611"/>
      <c r="MV19" s="611"/>
      <c r="MW19" s="611"/>
      <c r="MX19" s="611"/>
      <c r="MY19" s="611"/>
      <c r="MZ19" s="611"/>
      <c r="NA19" s="611"/>
      <c r="NB19" s="611"/>
      <c r="NC19" s="611"/>
      <c r="ND19" s="611"/>
      <c r="NE19" s="611"/>
      <c r="NF19" s="611"/>
      <c r="NG19" s="611"/>
      <c r="NH19" s="611"/>
      <c r="NI19" s="611"/>
      <c r="NJ19" s="611"/>
      <c r="NK19" s="611"/>
      <c r="NL19" s="611"/>
      <c r="NM19" s="611"/>
      <c r="NN19" s="611"/>
      <c r="NO19" s="611"/>
      <c r="NP19" s="611"/>
      <c r="NQ19" s="611"/>
      <c r="NR19" s="611"/>
      <c r="NS19" s="611"/>
      <c r="NT19" s="611"/>
      <c r="NU19" s="611"/>
      <c r="NV19" s="611"/>
      <c r="NW19" s="611"/>
      <c r="NX19" s="611"/>
      <c r="NY19" s="611"/>
      <c r="NZ19" s="611"/>
      <c r="OA19" s="611"/>
      <c r="OB19" s="611"/>
      <c r="OC19" s="611"/>
      <c r="OD19" s="611"/>
      <c r="OE19" s="611"/>
      <c r="OF19" s="611"/>
      <c r="OG19" s="611"/>
      <c r="OH19" s="611"/>
      <c r="OI19" s="611"/>
      <c r="OJ19" s="611"/>
      <c r="OK19" s="611"/>
      <c r="OL19" s="611"/>
      <c r="OM19" s="611"/>
      <c r="ON19" s="611"/>
      <c r="OO19" s="611"/>
      <c r="OP19" s="611"/>
      <c r="OQ19" s="611"/>
      <c r="OR19" s="611"/>
      <c r="OS19" s="611"/>
      <c r="OT19" s="611"/>
      <c r="OU19" s="611"/>
      <c r="OV19" s="611"/>
      <c r="OW19" s="611"/>
      <c r="OX19" s="611"/>
      <c r="OY19" s="611"/>
      <c r="OZ19" s="611"/>
      <c r="PA19" s="611"/>
      <c r="PB19" s="611"/>
      <c r="PC19" s="611"/>
      <c r="PD19" s="611"/>
      <c r="PE19" s="611"/>
      <c r="PF19" s="611"/>
      <c r="PG19" s="611"/>
      <c r="PH19" s="611"/>
      <c r="PI19" s="611"/>
      <c r="PJ19" s="611"/>
      <c r="PK19" s="611"/>
      <c r="PL19" s="611"/>
      <c r="PM19" s="611"/>
      <c r="PN19" s="611"/>
      <c r="PO19" s="611"/>
      <c r="PP19" s="611"/>
      <c r="PQ19" s="611"/>
      <c r="PR19" s="611"/>
      <c r="PS19" s="611"/>
      <c r="PT19" s="611"/>
      <c r="PU19" s="611"/>
      <c r="PV19" s="611"/>
      <c r="PW19" s="611"/>
      <c r="PX19" s="611"/>
      <c r="PY19" s="611"/>
      <c r="PZ19" s="611"/>
      <c r="QA19" s="611"/>
      <c r="QB19" s="611"/>
      <c r="QC19" s="611"/>
      <c r="QD19" s="611"/>
      <c r="QE19" s="611"/>
      <c r="QF19" s="611"/>
      <c r="QG19" s="611"/>
      <c r="QH19" s="611"/>
      <c r="QI19" s="611"/>
      <c r="QJ19" s="611"/>
      <c r="QK19" s="611"/>
      <c r="QL19" s="611"/>
      <c r="QM19" s="611"/>
      <c r="QN19" s="611"/>
      <c r="QO19" s="611"/>
      <c r="QP19" s="611"/>
      <c r="QQ19" s="611"/>
      <c r="QR19" s="611"/>
      <c r="QS19" s="611"/>
      <c r="QT19" s="611"/>
      <c r="QU19" s="611"/>
      <c r="QV19" s="611"/>
      <c r="QW19" s="611"/>
      <c r="QX19" s="611"/>
      <c r="QY19" s="611"/>
      <c r="QZ19" s="611"/>
      <c r="RA19" s="611"/>
      <c r="RB19" s="611"/>
      <c r="RC19" s="611"/>
      <c r="RD19" s="611"/>
      <c r="RE19" s="611"/>
      <c r="RF19" s="611"/>
      <c r="RG19" s="611"/>
      <c r="RH19" s="611"/>
      <c r="RI19" s="611"/>
      <c r="RJ19" s="611"/>
      <c r="RK19" s="611"/>
      <c r="RL19" s="611"/>
      <c r="RM19" s="611"/>
      <c r="RN19" s="611"/>
      <c r="RO19" s="611"/>
      <c r="RP19" s="611"/>
      <c r="RQ19" s="611"/>
      <c r="RR19" s="611"/>
      <c r="RS19" s="611"/>
      <c r="RT19" s="611"/>
      <c r="RU19" s="611"/>
      <c r="RV19" s="611"/>
      <c r="RW19" s="611"/>
      <c r="RX19" s="611"/>
      <c r="RY19" s="611"/>
      <c r="RZ19" s="611"/>
      <c r="SA19" s="611"/>
      <c r="SB19" s="611"/>
      <c r="SC19" s="611"/>
      <c r="SD19" s="611"/>
      <c r="SE19" s="611"/>
      <c r="SF19" s="611"/>
      <c r="SG19" s="611"/>
      <c r="SH19" s="611"/>
      <c r="SI19" s="611"/>
      <c r="SJ19" s="611"/>
      <c r="SK19" s="611"/>
      <c r="SL19" s="611"/>
      <c r="SM19" s="611"/>
      <c r="SN19" s="611"/>
      <c r="SO19" s="611"/>
      <c r="SP19" s="611"/>
      <c r="SQ19" s="611"/>
      <c r="SR19" s="611"/>
      <c r="SS19" s="611"/>
      <c r="ST19" s="611"/>
      <c r="SU19" s="611"/>
      <c r="SV19" s="611"/>
      <c r="SW19" s="611"/>
      <c r="SX19" s="611"/>
      <c r="SY19" s="611"/>
      <c r="SZ19" s="611"/>
      <c r="TA19" s="611"/>
      <c r="TB19" s="611"/>
      <c r="TC19" s="611"/>
      <c r="TD19" s="611"/>
      <c r="TE19" s="611"/>
      <c r="TF19" s="611"/>
      <c r="TG19" s="611"/>
      <c r="TH19" s="611"/>
      <c r="TI19" s="611"/>
      <c r="TJ19" s="611"/>
      <c r="TK19" s="611"/>
      <c r="TL19" s="611"/>
      <c r="TM19" s="611"/>
      <c r="TN19" s="611"/>
      <c r="TO19" s="611"/>
      <c r="TP19" s="611"/>
      <c r="TQ19" s="611"/>
      <c r="TR19" s="611"/>
      <c r="TS19" s="611"/>
      <c r="TT19" s="611"/>
      <c r="TU19" s="611"/>
      <c r="TV19" s="611"/>
      <c r="TW19" s="611"/>
      <c r="TX19" s="611"/>
      <c r="TY19" s="611"/>
      <c r="TZ19" s="611"/>
      <c r="UA19" s="611"/>
      <c r="UB19" s="611"/>
      <c r="UC19" s="611"/>
      <c r="UD19" s="611"/>
      <c r="UE19" s="611"/>
      <c r="UF19" s="611"/>
      <c r="UG19" s="611"/>
      <c r="UH19" s="611"/>
      <c r="UI19" s="611"/>
      <c r="UJ19" s="611"/>
      <c r="UK19" s="611"/>
      <c r="UL19" s="611"/>
      <c r="UM19" s="611"/>
      <c r="UN19" s="611"/>
      <c r="UO19" s="611"/>
      <c r="UP19" s="611"/>
      <c r="UQ19" s="611"/>
      <c r="UR19" s="611"/>
      <c r="US19" s="611"/>
      <c r="UT19" s="611"/>
      <c r="UU19" s="611"/>
      <c r="UV19" s="611"/>
      <c r="UW19" s="611"/>
      <c r="UX19" s="611"/>
      <c r="UY19" s="611"/>
      <c r="UZ19" s="611"/>
      <c r="VA19" s="611"/>
      <c r="VB19" s="611"/>
      <c r="VC19" s="611"/>
      <c r="VD19" s="611"/>
      <c r="VE19" s="611"/>
      <c r="VF19" s="611"/>
      <c r="VG19" s="611"/>
      <c r="VH19" s="611"/>
      <c r="VI19" s="611"/>
      <c r="VJ19" s="611"/>
      <c r="VK19" s="611"/>
      <c r="VL19" s="611"/>
      <c r="VM19" s="611"/>
      <c r="VN19" s="611"/>
      <c r="VO19" s="611"/>
      <c r="VP19" s="611"/>
      <c r="VQ19" s="611"/>
      <c r="VR19" s="611"/>
      <c r="VS19" s="611"/>
      <c r="VT19" s="611"/>
      <c r="VU19" s="611"/>
      <c r="VV19" s="611"/>
      <c r="VW19" s="611"/>
      <c r="VX19" s="611"/>
      <c r="VY19" s="611"/>
      <c r="VZ19" s="611"/>
      <c r="WA19" s="611"/>
      <c r="WB19" s="611"/>
      <c r="WC19" s="611"/>
      <c r="WD19" s="611"/>
      <c r="WE19" s="611"/>
      <c r="WF19" s="611"/>
      <c r="WG19" s="611"/>
      <c r="WH19" s="611"/>
      <c r="WI19" s="611"/>
      <c r="WJ19" s="611"/>
      <c r="WK19" s="611"/>
      <c r="WL19" s="611"/>
      <c r="WM19" s="611"/>
      <c r="WN19" s="611"/>
      <c r="WO19" s="611"/>
      <c r="WP19" s="611"/>
      <c r="WQ19" s="611"/>
      <c r="WR19" s="611"/>
      <c r="WS19" s="611"/>
      <c r="WT19" s="611"/>
      <c r="WU19" s="611"/>
      <c r="WV19" s="611"/>
      <c r="WW19" s="611"/>
      <c r="WX19" s="611"/>
      <c r="WY19" s="611"/>
      <c r="WZ19" s="611"/>
      <c r="XA19" s="611"/>
      <c r="XB19" s="611"/>
      <c r="XC19" s="611"/>
      <c r="XD19" s="611"/>
      <c r="XE19" s="611"/>
      <c r="XF19" s="611"/>
      <c r="XG19" s="611"/>
      <c r="XH19" s="611"/>
      <c r="XI19" s="611"/>
      <c r="XJ19" s="611"/>
      <c r="XK19" s="611"/>
      <c r="XL19" s="611"/>
      <c r="XM19" s="611"/>
      <c r="XN19" s="611"/>
      <c r="XO19" s="611"/>
      <c r="XP19" s="611"/>
      <c r="XQ19" s="611"/>
      <c r="XR19" s="611"/>
      <c r="XS19" s="611"/>
      <c r="XT19" s="611"/>
      <c r="XU19" s="611"/>
      <c r="XV19" s="611"/>
      <c r="XW19" s="611"/>
      <c r="XX19" s="611"/>
      <c r="XY19" s="611"/>
      <c r="XZ19" s="611"/>
      <c r="YA19" s="611"/>
      <c r="YB19" s="611"/>
      <c r="YC19" s="611"/>
      <c r="YD19" s="611"/>
      <c r="YE19" s="611"/>
      <c r="YF19" s="611"/>
      <c r="YG19" s="611"/>
      <c r="YH19" s="611"/>
      <c r="YI19" s="611"/>
      <c r="YJ19" s="611"/>
      <c r="YK19" s="611"/>
      <c r="YL19" s="611"/>
      <c r="YM19" s="611"/>
      <c r="YN19" s="611"/>
      <c r="YO19" s="611"/>
      <c r="YP19" s="611"/>
      <c r="YQ19" s="611"/>
      <c r="YR19" s="611"/>
      <c r="YS19" s="611"/>
      <c r="YT19" s="611"/>
      <c r="YU19" s="611"/>
      <c r="YV19" s="611"/>
      <c r="YW19" s="611"/>
      <c r="YX19" s="611"/>
      <c r="YY19" s="611"/>
      <c r="YZ19" s="611"/>
      <c r="ZA19" s="611"/>
      <c r="ZB19" s="611"/>
      <c r="ZC19" s="611"/>
      <c r="ZD19" s="611"/>
      <c r="ZE19" s="611"/>
      <c r="ZF19" s="611"/>
      <c r="ZG19" s="611"/>
      <c r="ZH19" s="611"/>
      <c r="ZI19" s="611"/>
      <c r="ZJ19" s="611"/>
      <c r="ZK19" s="611"/>
      <c r="ZL19" s="611"/>
      <c r="ZM19" s="611"/>
      <c r="ZN19" s="611"/>
      <c r="ZO19" s="611"/>
      <c r="ZP19" s="611"/>
      <c r="ZQ19" s="611"/>
      <c r="ZR19" s="611"/>
      <c r="ZS19" s="611"/>
      <c r="ZT19" s="611"/>
      <c r="ZU19" s="611"/>
      <c r="ZV19" s="611"/>
      <c r="ZW19" s="611"/>
      <c r="ZX19" s="611"/>
      <c r="ZY19" s="611"/>
      <c r="ZZ19" s="611"/>
      <c r="AAA19" s="611"/>
      <c r="AAB19" s="611"/>
      <c r="AAC19" s="611"/>
      <c r="AAD19" s="611"/>
      <c r="AAE19" s="611"/>
      <c r="AAF19" s="611"/>
      <c r="AAG19" s="611"/>
      <c r="AAH19" s="611"/>
      <c r="AAI19" s="611"/>
      <c r="AAJ19" s="611"/>
      <c r="AAK19" s="611"/>
      <c r="AAL19" s="611"/>
      <c r="AAM19" s="611"/>
      <c r="AAN19" s="611"/>
      <c r="AAO19" s="611"/>
      <c r="AAP19" s="611"/>
      <c r="AAQ19" s="611"/>
      <c r="AAR19" s="611"/>
      <c r="AAS19" s="611"/>
      <c r="AAT19" s="611"/>
      <c r="AAU19" s="611"/>
      <c r="AAV19" s="611"/>
      <c r="AAW19" s="611"/>
      <c r="AAX19" s="611"/>
      <c r="AAY19" s="611"/>
      <c r="AAZ19" s="611"/>
      <c r="ABA19" s="611"/>
      <c r="ABB19" s="611"/>
      <c r="ABC19" s="611"/>
      <c r="ABD19" s="611"/>
      <c r="ABE19" s="611"/>
      <c r="ABF19" s="611"/>
      <c r="ABG19" s="611"/>
      <c r="ABH19" s="611"/>
      <c r="ABI19" s="611"/>
      <c r="ABJ19" s="611"/>
      <c r="ABK19" s="611"/>
      <c r="ABL19" s="611"/>
      <c r="ABM19" s="611"/>
      <c r="ABN19" s="611"/>
      <c r="ABO19" s="611"/>
      <c r="ABP19" s="611"/>
      <c r="ABQ19" s="611"/>
      <c r="ABR19" s="611"/>
      <c r="ABS19" s="611"/>
      <c r="ABT19" s="611"/>
      <c r="ABU19" s="611"/>
      <c r="ABV19" s="611"/>
      <c r="ABW19" s="611"/>
      <c r="ABX19" s="611"/>
      <c r="ABY19" s="611"/>
      <c r="ABZ19" s="611"/>
      <c r="ACA19" s="611"/>
      <c r="ACB19" s="611"/>
      <c r="ACC19" s="611"/>
      <c r="ACD19" s="611"/>
      <c r="ACE19" s="611"/>
      <c r="ACF19" s="611"/>
      <c r="ACG19" s="611"/>
      <c r="ACH19" s="611"/>
      <c r="ACI19" s="611"/>
      <c r="ACJ19" s="611"/>
      <c r="ACK19" s="611"/>
      <c r="ACL19" s="611"/>
      <c r="ACM19" s="611"/>
      <c r="ACN19" s="611"/>
      <c r="ACO19" s="611"/>
      <c r="ACP19" s="611"/>
      <c r="ACQ19" s="611"/>
      <c r="ACR19" s="611"/>
      <c r="ACS19" s="611"/>
      <c r="ACT19" s="611"/>
      <c r="ACU19" s="611"/>
      <c r="ACV19" s="611"/>
      <c r="ACW19" s="611"/>
      <c r="ACX19" s="611"/>
      <c r="ACY19" s="611"/>
      <c r="ACZ19" s="611"/>
      <c r="ADA19" s="611"/>
      <c r="ADB19" s="611"/>
      <c r="ADC19" s="611"/>
      <c r="ADD19" s="611"/>
      <c r="ADE19" s="611"/>
      <c r="ADF19" s="611"/>
      <c r="ADG19" s="611"/>
      <c r="ADH19" s="611"/>
      <c r="ADI19" s="611"/>
      <c r="ADJ19" s="611"/>
      <c r="ADK19" s="611"/>
      <c r="ADL19" s="611"/>
      <c r="ADM19" s="611"/>
      <c r="ADN19" s="611"/>
      <c r="ADO19" s="611"/>
      <c r="ADP19" s="611"/>
      <c r="ADQ19" s="611"/>
      <c r="ADR19" s="611"/>
      <c r="ADS19" s="611"/>
      <c r="ADT19" s="611"/>
      <c r="ADU19" s="611"/>
      <c r="ADV19" s="611"/>
      <c r="ADW19" s="611"/>
      <c r="ADX19" s="611"/>
      <c r="ADY19" s="611"/>
      <c r="ADZ19" s="611"/>
      <c r="AEA19" s="611"/>
      <c r="AEB19" s="611"/>
      <c r="AEC19" s="611"/>
      <c r="AED19" s="611"/>
      <c r="AEE19" s="611"/>
      <c r="AEF19" s="611"/>
      <c r="AEG19" s="611"/>
      <c r="AEH19" s="611"/>
      <c r="AEI19" s="611"/>
      <c r="AEJ19" s="611"/>
      <c r="AEK19" s="611"/>
      <c r="AEL19" s="611"/>
      <c r="AEM19" s="611"/>
      <c r="AEN19" s="611"/>
      <c r="AEO19" s="611"/>
      <c r="AEP19" s="611"/>
      <c r="AEQ19" s="611"/>
      <c r="AER19" s="611"/>
      <c r="AES19" s="611"/>
      <c r="AET19" s="611"/>
      <c r="AEU19" s="611"/>
      <c r="AEV19" s="611"/>
      <c r="AEW19" s="611"/>
      <c r="AEX19" s="611"/>
      <c r="AEY19" s="611"/>
      <c r="AEZ19" s="611"/>
      <c r="AFA19" s="611"/>
      <c r="AFB19" s="611"/>
      <c r="AFC19" s="611"/>
      <c r="AFD19" s="611"/>
      <c r="AFE19" s="611"/>
      <c r="AFF19" s="611"/>
      <c r="AFG19" s="611"/>
      <c r="AFH19" s="611"/>
      <c r="AFI19" s="611"/>
      <c r="AFJ19" s="611"/>
      <c r="AFK19" s="611"/>
      <c r="AFL19" s="611"/>
      <c r="AFM19" s="611"/>
      <c r="AFN19" s="611"/>
      <c r="AFO19" s="611"/>
      <c r="AFP19" s="611"/>
      <c r="AFQ19" s="611"/>
      <c r="AFR19" s="611"/>
      <c r="AFS19" s="611"/>
      <c r="AFT19" s="611"/>
      <c r="AFU19" s="611"/>
      <c r="AFV19" s="611"/>
      <c r="AFW19" s="611"/>
      <c r="AFX19" s="611"/>
      <c r="AFY19" s="611"/>
      <c r="AFZ19" s="611"/>
      <c r="AGA19" s="611"/>
      <c r="AGB19" s="611"/>
      <c r="AGC19" s="611"/>
      <c r="AGD19" s="611"/>
      <c r="AGE19" s="611"/>
      <c r="AGF19" s="611"/>
      <c r="AGG19" s="611"/>
      <c r="AGH19" s="611"/>
      <c r="AGI19" s="611"/>
      <c r="AGJ19" s="611"/>
      <c r="AGK19" s="611"/>
      <c r="AGL19" s="611"/>
      <c r="AGM19" s="611"/>
      <c r="AGN19" s="611"/>
      <c r="AGO19" s="611"/>
      <c r="AGP19" s="611"/>
      <c r="AGQ19" s="611"/>
      <c r="AGR19" s="611"/>
      <c r="AGS19" s="611"/>
      <c r="AGT19" s="611"/>
      <c r="AGU19" s="611"/>
      <c r="AGV19" s="611"/>
      <c r="AGW19" s="611"/>
      <c r="AGX19" s="611"/>
      <c r="AGY19" s="611"/>
      <c r="AGZ19" s="611"/>
      <c r="AHA19" s="611"/>
      <c r="AHB19" s="611"/>
      <c r="AHC19" s="611"/>
      <c r="AHD19" s="611"/>
      <c r="AHE19" s="611"/>
      <c r="AHF19" s="611"/>
      <c r="AHG19" s="611"/>
      <c r="AHH19" s="611"/>
      <c r="AHI19" s="611"/>
      <c r="AHJ19" s="611"/>
      <c r="AHK19" s="611"/>
      <c r="AHL19" s="611"/>
      <c r="AHM19" s="611"/>
      <c r="AHN19" s="611"/>
      <c r="AHO19" s="611"/>
      <c r="AHP19" s="611"/>
      <c r="AHQ19" s="611"/>
      <c r="AHR19" s="611"/>
      <c r="AHS19" s="611"/>
      <c r="AHT19" s="611"/>
      <c r="AHU19" s="611"/>
      <c r="AHV19" s="611"/>
      <c r="AHW19" s="611"/>
      <c r="AHX19" s="611"/>
      <c r="AHY19" s="611"/>
      <c r="AHZ19" s="611"/>
      <c r="AIA19" s="611"/>
      <c r="AIB19" s="611"/>
      <c r="AIC19" s="611"/>
      <c r="AID19" s="611"/>
      <c r="AIE19" s="611"/>
      <c r="AIF19" s="611"/>
      <c r="AIG19" s="611"/>
      <c r="AIH19" s="611"/>
      <c r="AII19" s="611"/>
      <c r="AIJ19" s="611"/>
      <c r="AIK19" s="611"/>
      <c r="AIL19" s="611"/>
      <c r="AIM19" s="611"/>
      <c r="AIN19" s="611"/>
      <c r="AIO19" s="611"/>
      <c r="AIP19" s="611"/>
      <c r="AIQ19" s="611"/>
      <c r="AIR19" s="611"/>
      <c r="AIS19" s="611"/>
      <c r="AIT19" s="611"/>
      <c r="AIU19" s="611"/>
      <c r="AIV19" s="611"/>
      <c r="AIW19" s="611"/>
      <c r="AIX19" s="611"/>
      <c r="AIY19" s="611"/>
      <c r="AIZ19" s="611"/>
      <c r="AJA19" s="611"/>
      <c r="AJB19" s="611"/>
      <c r="AJC19" s="611"/>
      <c r="AJD19" s="611"/>
      <c r="AJE19" s="611"/>
      <c r="AJF19" s="611"/>
      <c r="AJG19" s="611"/>
      <c r="AJH19" s="611"/>
      <c r="AJI19" s="611"/>
      <c r="AJJ19" s="611"/>
      <c r="AJK19" s="611"/>
      <c r="AJL19" s="611"/>
      <c r="AJM19" s="611"/>
      <c r="AJN19" s="611"/>
      <c r="AJO19" s="611"/>
      <c r="AJP19" s="611"/>
      <c r="AJQ19" s="611"/>
      <c r="AJR19" s="611"/>
      <c r="AJS19" s="611"/>
      <c r="AJT19" s="611"/>
      <c r="AJU19" s="611"/>
      <c r="AJV19" s="611"/>
      <c r="AJW19" s="611"/>
      <c r="AJX19" s="611"/>
      <c r="AJY19" s="611"/>
      <c r="AJZ19" s="611"/>
      <c r="AKA19" s="611"/>
      <c r="AKB19" s="611"/>
      <c r="AKC19" s="611"/>
      <c r="AKD19" s="611"/>
      <c r="AKE19" s="611"/>
      <c r="AKF19" s="611"/>
      <c r="AKG19" s="611"/>
      <c r="AKH19" s="611"/>
      <c r="AKI19" s="611"/>
      <c r="AKJ19" s="611"/>
      <c r="AKK19" s="611"/>
      <c r="AKL19" s="611"/>
      <c r="AKM19" s="611"/>
      <c r="AKN19" s="611"/>
      <c r="AKO19" s="611"/>
      <c r="AKP19" s="611"/>
      <c r="AKQ19" s="611"/>
      <c r="AKR19" s="611"/>
      <c r="AKS19" s="611"/>
      <c r="AKT19" s="611"/>
      <c r="AKU19" s="611"/>
      <c r="AKV19" s="611"/>
      <c r="AKW19" s="611"/>
      <c r="AKX19" s="611"/>
      <c r="AKY19" s="611"/>
      <c r="AKZ19" s="611"/>
      <c r="ALA19" s="611"/>
      <c r="ALB19" s="611"/>
      <c r="ALC19" s="611"/>
      <c r="ALD19" s="611"/>
      <c r="ALE19" s="611"/>
      <c r="ALF19" s="611"/>
      <c r="ALG19" s="611"/>
      <c r="ALH19" s="611"/>
      <c r="ALI19" s="611"/>
      <c r="ALJ19" s="611"/>
      <c r="ALK19" s="611"/>
      <c r="ALL19" s="611"/>
      <c r="ALM19" s="611"/>
      <c r="ALN19" s="611"/>
      <c r="ALO19" s="611"/>
      <c r="ALP19" s="611"/>
      <c r="ALQ19" s="611"/>
      <c r="ALR19" s="611"/>
      <c r="ALS19" s="611"/>
      <c r="ALT19" s="611"/>
      <c r="ALU19" s="611"/>
      <c r="ALV19" s="611"/>
      <c r="ALW19" s="611"/>
      <c r="ALX19" s="611"/>
      <c r="ALY19" s="611"/>
      <c r="ALZ19" s="611"/>
      <c r="AMA19" s="611"/>
      <c r="AMB19" s="611"/>
      <c r="AMC19" s="611"/>
      <c r="AMD19" s="611"/>
      <c r="AME19" s="611"/>
      <c r="AMF19" s="611"/>
      <c r="AMG19" s="611"/>
      <c r="AMH19" s="611"/>
      <c r="AMI19" s="611"/>
      <c r="AMJ19" s="611"/>
      <c r="AMK19" s="611"/>
      <c r="AML19" s="611"/>
      <c r="AMM19" s="611"/>
      <c r="AMN19" s="611"/>
      <c r="AMO19" s="611"/>
      <c r="AMP19" s="611"/>
      <c r="AMQ19" s="611"/>
      <c r="AMR19" s="611"/>
      <c r="AMS19" s="611"/>
      <c r="AMT19" s="611"/>
      <c r="AMU19" s="611"/>
      <c r="AMV19" s="611"/>
      <c r="AMW19" s="611"/>
      <c r="AMX19" s="611"/>
      <c r="AMY19" s="611"/>
      <c r="AMZ19" s="611"/>
      <c r="ANA19" s="611"/>
      <c r="ANB19" s="611"/>
      <c r="ANC19" s="611"/>
      <c r="AND19" s="611"/>
      <c r="ANE19" s="611"/>
      <c r="ANF19" s="611"/>
      <c r="ANG19" s="611"/>
      <c r="ANH19" s="611"/>
      <c r="ANI19" s="611"/>
      <c r="ANJ19" s="611"/>
      <c r="ANK19" s="611"/>
      <c r="ANL19" s="611"/>
      <c r="ANM19" s="611"/>
      <c r="ANN19" s="611"/>
      <c r="ANO19" s="611"/>
      <c r="ANP19" s="611"/>
      <c r="ANQ19" s="611"/>
      <c r="ANR19" s="611"/>
      <c r="ANS19" s="611"/>
      <c r="ANT19" s="611"/>
      <c r="ANU19" s="611"/>
      <c r="ANV19" s="611"/>
      <c r="ANW19" s="611"/>
      <c r="ANX19" s="611"/>
      <c r="ANY19" s="611"/>
      <c r="ANZ19" s="611"/>
      <c r="AOA19" s="611"/>
      <c r="AOB19" s="611"/>
      <c r="AOC19" s="611"/>
      <c r="AOD19" s="611"/>
      <c r="AOE19" s="611"/>
      <c r="AOF19" s="611"/>
      <c r="AOG19" s="611"/>
      <c r="AOH19" s="611"/>
      <c r="AOI19" s="611"/>
      <c r="AOJ19" s="611"/>
      <c r="AOK19" s="611"/>
      <c r="AOL19" s="611"/>
      <c r="AOM19" s="611"/>
      <c r="AON19" s="611"/>
      <c r="AOO19" s="611"/>
      <c r="AOP19" s="611"/>
      <c r="AOQ19" s="611"/>
      <c r="AOR19" s="611"/>
      <c r="AOS19" s="611"/>
      <c r="AOT19" s="611"/>
      <c r="AOU19" s="611"/>
      <c r="AOV19" s="611"/>
      <c r="AOW19" s="611"/>
      <c r="AOX19" s="611"/>
      <c r="AOY19" s="611"/>
      <c r="AOZ19" s="611"/>
      <c r="APA19" s="611"/>
      <c r="APB19" s="611"/>
      <c r="APC19" s="611"/>
      <c r="APD19" s="611"/>
      <c r="APE19" s="611"/>
      <c r="APF19" s="611"/>
      <c r="APG19" s="611"/>
      <c r="APH19" s="611"/>
      <c r="API19" s="611"/>
      <c r="APJ19" s="611"/>
      <c r="APK19" s="611"/>
      <c r="APL19" s="611"/>
      <c r="APM19" s="611"/>
      <c r="APN19" s="611"/>
      <c r="APO19" s="611"/>
      <c r="APP19" s="611"/>
      <c r="APQ19" s="611"/>
      <c r="APR19" s="611"/>
      <c r="APS19" s="611"/>
      <c r="APT19" s="611"/>
      <c r="APU19" s="611"/>
      <c r="APV19" s="611"/>
      <c r="APW19" s="611"/>
      <c r="APX19" s="611"/>
      <c r="APY19" s="611"/>
      <c r="APZ19" s="611"/>
      <c r="AQA19" s="611"/>
      <c r="AQB19" s="611"/>
      <c r="AQC19" s="611"/>
      <c r="AQD19" s="611"/>
      <c r="AQE19" s="611"/>
      <c r="AQF19" s="611"/>
      <c r="AQG19" s="611"/>
      <c r="AQH19" s="611"/>
      <c r="AQI19" s="611"/>
      <c r="AQJ19" s="611"/>
      <c r="AQK19" s="611"/>
      <c r="AQL19" s="611"/>
      <c r="AQM19" s="611"/>
      <c r="AQN19" s="611"/>
      <c r="AQO19" s="611"/>
      <c r="AQP19" s="611"/>
      <c r="AQQ19" s="611"/>
      <c r="AQR19" s="611"/>
      <c r="AQS19" s="611"/>
      <c r="AQT19" s="611"/>
      <c r="AQU19" s="611"/>
      <c r="AQV19" s="611"/>
      <c r="AQW19" s="611"/>
      <c r="AQX19" s="611"/>
      <c r="AQY19" s="611"/>
      <c r="AQZ19" s="611"/>
      <c r="ARA19" s="611"/>
      <c r="ARB19" s="611"/>
      <c r="ARC19" s="611"/>
      <c r="ARD19" s="611"/>
      <c r="ARE19" s="611"/>
      <c r="ARF19" s="611"/>
      <c r="ARG19" s="611"/>
      <c r="ARH19" s="611"/>
      <c r="ARI19" s="611"/>
      <c r="ARJ19" s="611"/>
      <c r="ARK19" s="611"/>
      <c r="ARL19" s="611"/>
      <c r="ARM19" s="611"/>
      <c r="ARN19" s="611"/>
      <c r="ARO19" s="611"/>
      <c r="ARP19" s="611"/>
      <c r="ARQ19" s="611"/>
      <c r="ARR19" s="611"/>
      <c r="ARS19" s="611"/>
      <c r="ART19" s="611"/>
      <c r="ARU19" s="611"/>
      <c r="ARV19" s="611"/>
      <c r="ARW19" s="611"/>
      <c r="ARX19" s="611"/>
      <c r="ARY19" s="611"/>
      <c r="ARZ19" s="611"/>
      <c r="ASA19" s="611"/>
      <c r="ASB19" s="611"/>
      <c r="ASC19" s="611"/>
      <c r="ASD19" s="611"/>
      <c r="ASE19" s="611"/>
      <c r="ASF19" s="611"/>
      <c r="ASG19" s="611"/>
      <c r="ASH19" s="611"/>
      <c r="ASI19" s="611"/>
      <c r="ASJ19" s="611"/>
      <c r="ASK19" s="611"/>
      <c r="ASL19" s="611"/>
      <c r="ASM19" s="611"/>
      <c r="ASN19" s="611"/>
      <c r="ASO19" s="611"/>
      <c r="ASP19" s="611"/>
      <c r="ASQ19" s="611"/>
      <c r="ASR19" s="611"/>
      <c r="ASS19" s="611"/>
      <c r="AST19" s="611"/>
      <c r="ASU19" s="611"/>
      <c r="ASV19" s="611"/>
      <c r="ASW19" s="611"/>
      <c r="ASX19" s="611"/>
      <c r="ASY19" s="611"/>
      <c r="ASZ19" s="611"/>
      <c r="ATA19" s="611"/>
      <c r="ATB19" s="611"/>
      <c r="ATC19" s="611"/>
      <c r="ATD19" s="611"/>
      <c r="ATE19" s="611"/>
      <c r="ATF19" s="611"/>
      <c r="ATG19" s="611"/>
      <c r="ATH19" s="611"/>
      <c r="ATI19" s="611"/>
      <c r="ATJ19" s="611"/>
      <c r="ATK19" s="611"/>
      <c r="ATL19" s="611"/>
      <c r="ATM19" s="611"/>
      <c r="ATN19" s="611"/>
      <c r="ATO19" s="611"/>
      <c r="ATP19" s="611"/>
      <c r="ATQ19" s="611"/>
      <c r="ATR19" s="611"/>
      <c r="ATS19" s="611"/>
      <c r="ATT19" s="611"/>
      <c r="ATU19" s="611"/>
      <c r="ATV19" s="611"/>
      <c r="ATW19" s="611"/>
      <c r="ATX19" s="611"/>
      <c r="ATY19" s="611"/>
      <c r="ATZ19" s="611"/>
      <c r="AUA19" s="611"/>
      <c r="AUB19" s="611"/>
      <c r="AUC19" s="611"/>
      <c r="AUD19" s="611"/>
      <c r="AUE19" s="611"/>
      <c r="AUF19" s="611"/>
      <c r="AUG19" s="611"/>
      <c r="AUH19" s="611"/>
      <c r="AUI19" s="611"/>
      <c r="AUJ19" s="611"/>
      <c r="AUK19" s="611"/>
      <c r="AUL19" s="611"/>
      <c r="AUM19" s="611"/>
      <c r="AUN19" s="611"/>
      <c r="AUO19" s="611"/>
      <c r="AUP19" s="611"/>
      <c r="AUQ19" s="611"/>
      <c r="AUR19" s="611"/>
      <c r="AUS19" s="611"/>
      <c r="AUT19" s="611"/>
      <c r="AUU19" s="611"/>
      <c r="AUV19" s="611"/>
      <c r="AUW19" s="611"/>
      <c r="AUX19" s="611"/>
      <c r="AUY19" s="611"/>
      <c r="AUZ19" s="611"/>
      <c r="AVA19" s="611"/>
      <c r="AVB19" s="611"/>
      <c r="AVC19" s="611"/>
      <c r="AVD19" s="611"/>
      <c r="AVE19" s="611"/>
      <c r="AVF19" s="611"/>
      <c r="AVG19" s="611"/>
      <c r="AVH19" s="611"/>
      <c r="AVI19" s="611"/>
      <c r="AVJ19" s="611"/>
      <c r="AVK19" s="611"/>
      <c r="AVL19" s="611"/>
      <c r="AVM19" s="611"/>
      <c r="AVN19" s="611"/>
      <c r="AVO19" s="611"/>
      <c r="AVP19" s="611"/>
      <c r="AVQ19" s="611"/>
      <c r="AVR19" s="611"/>
      <c r="AVS19" s="611"/>
      <c r="AVT19" s="611"/>
      <c r="AVU19" s="611"/>
      <c r="AVV19" s="611"/>
      <c r="AVW19" s="611"/>
      <c r="AVX19" s="611"/>
      <c r="AVY19" s="611"/>
      <c r="AVZ19" s="611"/>
      <c r="AWA19" s="611"/>
      <c r="AWB19" s="611"/>
      <c r="AWC19" s="611"/>
      <c r="AWD19" s="611"/>
      <c r="AWE19" s="611"/>
      <c r="AWF19" s="611"/>
      <c r="AWG19" s="611"/>
      <c r="AWH19" s="611"/>
      <c r="AWI19" s="611"/>
      <c r="AWJ19" s="611"/>
      <c r="AWK19" s="611"/>
      <c r="AWL19" s="611"/>
      <c r="AWM19" s="611"/>
      <c r="AWN19" s="611"/>
      <c r="AWO19" s="611"/>
      <c r="AWP19" s="611"/>
      <c r="AWQ19" s="611"/>
      <c r="AWR19" s="611"/>
      <c r="AWS19" s="611"/>
      <c r="AWT19" s="611"/>
      <c r="AWU19" s="611"/>
      <c r="AWV19" s="611"/>
      <c r="AWW19" s="611"/>
      <c r="AWX19" s="611"/>
      <c r="AWY19" s="611"/>
      <c r="AWZ19" s="611"/>
      <c r="AXA19" s="611"/>
      <c r="AXB19" s="611"/>
      <c r="AXC19" s="611"/>
      <c r="AXD19" s="611"/>
      <c r="AXE19" s="611"/>
      <c r="AXF19" s="611"/>
      <c r="AXG19" s="611"/>
      <c r="AXH19" s="611"/>
      <c r="AXI19" s="611"/>
      <c r="AXJ19" s="611"/>
      <c r="AXK19" s="611"/>
      <c r="AXL19" s="611"/>
      <c r="AXM19" s="611"/>
      <c r="AXN19" s="611"/>
      <c r="AXO19" s="611"/>
      <c r="AXP19" s="611"/>
      <c r="AXQ19" s="611"/>
      <c r="AXR19" s="611"/>
      <c r="AXS19" s="611"/>
      <c r="AXT19" s="611"/>
      <c r="AXU19" s="611"/>
      <c r="AXV19" s="611"/>
      <c r="AXW19" s="611"/>
      <c r="AXX19" s="611"/>
      <c r="AXY19" s="611"/>
      <c r="AXZ19" s="611"/>
      <c r="AYA19" s="611"/>
      <c r="AYB19" s="611"/>
      <c r="AYC19" s="611"/>
      <c r="AYD19" s="611"/>
      <c r="AYE19" s="611"/>
      <c r="AYF19" s="611"/>
      <c r="AYG19" s="611"/>
      <c r="AYH19" s="611"/>
      <c r="AYI19" s="611"/>
      <c r="AYJ19" s="611"/>
      <c r="AYK19" s="611"/>
      <c r="AYL19" s="611"/>
      <c r="AYM19" s="611"/>
      <c r="AYN19" s="611"/>
      <c r="AYO19" s="611"/>
      <c r="AYP19" s="611"/>
      <c r="AYQ19" s="611"/>
      <c r="AYR19" s="611"/>
      <c r="AYS19" s="611"/>
      <c r="AYT19" s="611"/>
      <c r="AYU19" s="611"/>
      <c r="AYV19" s="611"/>
      <c r="AYW19" s="611"/>
      <c r="AYX19" s="611"/>
      <c r="AYY19" s="611"/>
      <c r="AYZ19" s="611"/>
      <c r="AZA19" s="611"/>
      <c r="AZB19" s="611"/>
      <c r="AZC19" s="611"/>
      <c r="AZD19" s="611"/>
      <c r="AZE19" s="611"/>
      <c r="AZF19" s="611"/>
      <c r="AZG19" s="611"/>
      <c r="AZH19" s="611"/>
      <c r="AZI19" s="611"/>
      <c r="AZJ19" s="611"/>
      <c r="AZK19" s="611"/>
      <c r="AZL19" s="611"/>
      <c r="AZM19" s="611"/>
      <c r="AZN19" s="611"/>
      <c r="AZO19" s="611"/>
      <c r="AZP19" s="611"/>
      <c r="AZQ19" s="611"/>
      <c r="AZR19" s="611"/>
      <c r="AZS19" s="611"/>
      <c r="AZT19" s="611"/>
      <c r="AZU19" s="611"/>
      <c r="AZV19" s="611"/>
      <c r="AZW19" s="611"/>
      <c r="AZX19" s="611"/>
      <c r="AZY19" s="611"/>
      <c r="AZZ19" s="611"/>
      <c r="BAA19" s="611"/>
      <c r="BAB19" s="611"/>
      <c r="BAC19" s="611"/>
      <c r="BAD19" s="611"/>
      <c r="BAE19" s="611"/>
      <c r="BAF19" s="611"/>
      <c r="BAG19" s="611"/>
      <c r="BAH19" s="611"/>
      <c r="BAI19" s="611"/>
      <c r="BAJ19" s="611"/>
      <c r="BAK19" s="611"/>
      <c r="BAL19" s="611"/>
      <c r="BAM19" s="611"/>
      <c r="BAN19" s="611"/>
      <c r="BAO19" s="611"/>
      <c r="BAP19" s="611"/>
      <c r="BAQ19" s="611"/>
      <c r="BAR19" s="611"/>
      <c r="BAS19" s="611"/>
      <c r="BAT19" s="611"/>
      <c r="BAU19" s="611"/>
      <c r="BAV19" s="611"/>
      <c r="BAW19" s="611"/>
      <c r="BAX19" s="611"/>
      <c r="BAY19" s="611"/>
      <c r="BAZ19" s="611"/>
      <c r="BBA19" s="611"/>
      <c r="BBB19" s="611"/>
      <c r="BBC19" s="611"/>
      <c r="BBD19" s="611"/>
      <c r="BBE19" s="611"/>
      <c r="BBF19" s="611"/>
      <c r="BBG19" s="611"/>
      <c r="BBH19" s="611"/>
      <c r="BBI19" s="611"/>
      <c r="BBJ19" s="611"/>
      <c r="BBK19" s="611"/>
      <c r="BBL19" s="611"/>
      <c r="BBM19" s="611"/>
      <c r="BBN19" s="611"/>
      <c r="BBO19" s="611"/>
      <c r="BBP19" s="611"/>
      <c r="BBQ19" s="611"/>
      <c r="BBR19" s="611"/>
      <c r="BBS19" s="611"/>
      <c r="BBT19" s="611"/>
      <c r="BBU19" s="611"/>
      <c r="BBV19" s="611"/>
      <c r="BBW19" s="611"/>
      <c r="BBX19" s="611"/>
      <c r="BBY19" s="611"/>
      <c r="BBZ19" s="611"/>
      <c r="BCA19" s="611"/>
      <c r="BCB19" s="611"/>
      <c r="BCC19" s="611"/>
      <c r="BCD19" s="611"/>
      <c r="BCE19" s="611"/>
      <c r="BCF19" s="611"/>
      <c r="BCG19" s="611"/>
      <c r="BCH19" s="611"/>
      <c r="BCI19" s="611"/>
      <c r="BCJ19" s="611"/>
      <c r="BCK19" s="611"/>
      <c r="BCL19" s="611"/>
      <c r="BCM19" s="611"/>
      <c r="BCN19" s="611"/>
      <c r="BCO19" s="611"/>
      <c r="BCP19" s="611"/>
      <c r="BCQ19" s="611"/>
      <c r="BCR19" s="611"/>
      <c r="BCS19" s="611"/>
      <c r="BCT19" s="611"/>
      <c r="BCU19" s="611"/>
      <c r="BCV19" s="611"/>
      <c r="BCW19" s="611"/>
      <c r="BCX19" s="611"/>
      <c r="BCY19" s="611"/>
      <c r="BCZ19" s="611"/>
      <c r="BDA19" s="611"/>
      <c r="BDB19" s="611"/>
      <c r="BDC19" s="611"/>
      <c r="BDD19" s="611"/>
      <c r="BDE19" s="611"/>
      <c r="BDF19" s="611"/>
      <c r="BDG19" s="611"/>
      <c r="BDH19" s="611"/>
      <c r="BDI19" s="611"/>
      <c r="BDJ19" s="611"/>
      <c r="BDK19" s="611"/>
      <c r="BDL19" s="611"/>
      <c r="BDM19" s="611"/>
      <c r="BDN19" s="611"/>
      <c r="BDO19" s="611"/>
      <c r="BDP19" s="611"/>
      <c r="BDQ19" s="611"/>
      <c r="BDR19" s="611"/>
      <c r="BDS19" s="611"/>
      <c r="BDT19" s="611"/>
      <c r="BDU19" s="611"/>
      <c r="BDV19" s="611"/>
      <c r="BDW19" s="611"/>
      <c r="BDX19" s="611"/>
      <c r="BDY19" s="611"/>
      <c r="BDZ19" s="611"/>
      <c r="BEA19" s="611"/>
      <c r="BEB19" s="611"/>
      <c r="BEC19" s="611"/>
      <c r="BED19" s="611"/>
      <c r="BEE19" s="611"/>
      <c r="BEF19" s="611"/>
      <c r="BEG19" s="611"/>
      <c r="BEH19" s="611"/>
      <c r="BEI19" s="611"/>
      <c r="BEJ19" s="611"/>
      <c r="BEK19" s="611"/>
      <c r="BEL19" s="611"/>
      <c r="BEM19" s="611"/>
      <c r="BEN19" s="611"/>
      <c r="BEO19" s="611"/>
      <c r="BEP19" s="611"/>
      <c r="BEQ19" s="611"/>
      <c r="BER19" s="611"/>
      <c r="BES19" s="611"/>
      <c r="BET19" s="611"/>
      <c r="BEU19" s="611"/>
      <c r="BEV19" s="611"/>
      <c r="BEW19" s="611"/>
      <c r="BEX19" s="611"/>
      <c r="BEY19" s="611"/>
      <c r="BEZ19" s="611"/>
      <c r="BFA19" s="611"/>
      <c r="BFB19" s="611"/>
      <c r="BFC19" s="611"/>
      <c r="BFD19" s="611"/>
      <c r="BFE19" s="611"/>
      <c r="BFF19" s="611"/>
      <c r="BFG19" s="611"/>
      <c r="BFH19" s="611"/>
      <c r="BFI19" s="611"/>
      <c r="BFJ19" s="611"/>
      <c r="BFK19" s="611"/>
      <c r="BFL19" s="611"/>
      <c r="BFM19" s="611"/>
      <c r="BFN19" s="611"/>
      <c r="BFO19" s="611"/>
      <c r="BFP19" s="611"/>
      <c r="BFQ19" s="611"/>
      <c r="BFR19" s="611"/>
      <c r="BFS19" s="611"/>
      <c r="BFT19" s="611"/>
      <c r="BFU19" s="611"/>
      <c r="BFV19" s="611"/>
      <c r="BFW19" s="611"/>
      <c r="BFX19" s="611"/>
      <c r="BFY19" s="611"/>
      <c r="BFZ19" s="611"/>
      <c r="BGA19" s="611"/>
      <c r="BGB19" s="611"/>
      <c r="BGC19" s="611"/>
      <c r="BGD19" s="611"/>
      <c r="BGE19" s="611"/>
      <c r="BGF19" s="611"/>
      <c r="BGG19" s="611"/>
      <c r="BGH19" s="611"/>
      <c r="BGI19" s="611"/>
      <c r="BGJ19" s="611"/>
      <c r="BGK19" s="611"/>
      <c r="BGL19" s="611"/>
      <c r="BGM19" s="611"/>
      <c r="BGN19" s="611"/>
      <c r="BGO19" s="611"/>
      <c r="BGP19" s="611"/>
      <c r="BGQ19" s="611"/>
      <c r="BGR19" s="611"/>
      <c r="BGS19" s="611"/>
      <c r="BGT19" s="611"/>
      <c r="BGU19" s="611"/>
      <c r="BGV19" s="611"/>
      <c r="BGW19" s="611"/>
      <c r="BGX19" s="611"/>
      <c r="BGY19" s="611"/>
      <c r="BGZ19" s="611"/>
      <c r="BHA19" s="611"/>
      <c r="BHB19" s="611"/>
      <c r="BHC19" s="611"/>
      <c r="BHD19" s="611"/>
      <c r="BHE19" s="611"/>
      <c r="BHF19" s="611"/>
      <c r="BHG19" s="611"/>
      <c r="BHH19" s="611"/>
      <c r="BHI19" s="611"/>
      <c r="BHJ19" s="611"/>
      <c r="BHK19" s="611"/>
      <c r="BHL19" s="611"/>
      <c r="BHM19" s="611"/>
      <c r="BHN19" s="611"/>
      <c r="BHO19" s="611"/>
      <c r="BHP19" s="611"/>
      <c r="BHQ19" s="611"/>
      <c r="BHR19" s="611"/>
      <c r="BHS19" s="611"/>
      <c r="BHT19" s="611"/>
      <c r="BHU19" s="611"/>
      <c r="BHV19" s="611"/>
      <c r="BHW19" s="611"/>
      <c r="BHX19" s="611"/>
      <c r="BHY19" s="611"/>
      <c r="BHZ19" s="611"/>
      <c r="BIA19" s="611"/>
      <c r="BIB19" s="611"/>
      <c r="BIC19" s="611"/>
      <c r="BID19" s="611"/>
      <c r="BIE19" s="611"/>
      <c r="BIF19" s="611"/>
      <c r="BIG19" s="611"/>
      <c r="BIH19" s="611"/>
      <c r="BII19" s="611"/>
      <c r="BIJ19" s="611"/>
      <c r="BIK19" s="611"/>
      <c r="BIL19" s="611"/>
      <c r="BIM19" s="611"/>
      <c r="BIN19" s="611"/>
      <c r="BIO19" s="611"/>
      <c r="BIP19" s="611"/>
      <c r="BIQ19" s="611"/>
      <c r="BIR19" s="611"/>
      <c r="BIS19" s="611"/>
      <c r="BIT19" s="611"/>
      <c r="BIU19" s="611"/>
      <c r="BIV19" s="611"/>
      <c r="BIW19" s="611"/>
      <c r="BIX19" s="611"/>
      <c r="BIY19" s="611"/>
      <c r="BIZ19" s="611"/>
      <c r="BJA19" s="611"/>
      <c r="BJB19" s="611"/>
      <c r="BJC19" s="611"/>
      <c r="BJD19" s="611"/>
      <c r="BJE19" s="611"/>
      <c r="BJF19" s="611"/>
      <c r="BJG19" s="611"/>
      <c r="BJH19" s="611"/>
      <c r="BJI19" s="611"/>
      <c r="BJJ19" s="611"/>
      <c r="BJK19" s="611"/>
      <c r="BJL19" s="611"/>
      <c r="BJM19" s="611"/>
      <c r="BJN19" s="611"/>
      <c r="BJO19" s="611"/>
      <c r="BJP19" s="611"/>
      <c r="BJQ19" s="611"/>
      <c r="BJR19" s="611"/>
      <c r="BJS19" s="611"/>
      <c r="BJT19" s="611"/>
      <c r="BJU19" s="611"/>
      <c r="BJV19" s="611"/>
      <c r="BJW19" s="611"/>
      <c r="BJX19" s="611"/>
      <c r="BJY19" s="611"/>
      <c r="BJZ19" s="611"/>
      <c r="BKA19" s="611"/>
      <c r="BKB19" s="611"/>
      <c r="BKC19" s="611"/>
      <c r="BKD19" s="611"/>
      <c r="BKE19" s="611"/>
      <c r="BKF19" s="611"/>
      <c r="BKG19" s="611"/>
      <c r="BKH19" s="611"/>
      <c r="BKI19" s="611"/>
      <c r="BKJ19" s="611"/>
      <c r="BKK19" s="611"/>
      <c r="BKL19" s="611"/>
      <c r="BKM19" s="611"/>
      <c r="BKN19" s="611"/>
      <c r="BKO19" s="611"/>
      <c r="BKP19" s="611"/>
      <c r="BKQ19" s="611"/>
      <c r="BKR19" s="611"/>
      <c r="BKS19" s="611"/>
      <c r="BKT19" s="611"/>
      <c r="BKU19" s="611"/>
      <c r="BKV19" s="611"/>
      <c r="BKW19" s="611"/>
      <c r="BKX19" s="611"/>
      <c r="BKY19" s="611"/>
      <c r="BKZ19" s="611"/>
      <c r="BLA19" s="611"/>
      <c r="BLB19" s="611"/>
      <c r="BLC19" s="611"/>
      <c r="BLD19" s="611"/>
      <c r="BLE19" s="611"/>
      <c r="BLF19" s="611"/>
      <c r="BLG19" s="611"/>
      <c r="BLH19" s="611"/>
      <c r="BLI19" s="611"/>
      <c r="BLJ19" s="611"/>
      <c r="BLK19" s="611"/>
      <c r="BLL19" s="611"/>
      <c r="BLM19" s="611"/>
      <c r="BLN19" s="611"/>
      <c r="BLO19" s="611"/>
      <c r="BLP19" s="611"/>
      <c r="BLQ19" s="611"/>
      <c r="BLR19" s="611"/>
      <c r="BLS19" s="611"/>
      <c r="BLT19" s="611"/>
      <c r="BLU19" s="611"/>
      <c r="BLV19" s="611"/>
      <c r="BLW19" s="611"/>
      <c r="BLX19" s="611"/>
      <c r="BLY19" s="611"/>
      <c r="BLZ19" s="611"/>
      <c r="BMA19" s="611"/>
      <c r="BMB19" s="611"/>
      <c r="BMC19" s="611"/>
      <c r="BMD19" s="611"/>
      <c r="BME19" s="611"/>
      <c r="BMF19" s="611"/>
      <c r="BMG19" s="611"/>
      <c r="BMH19" s="611"/>
      <c r="BMI19" s="611"/>
      <c r="BMJ19" s="611"/>
      <c r="BMK19" s="611"/>
      <c r="BML19" s="611"/>
      <c r="BMM19" s="611"/>
      <c r="BMN19" s="611"/>
      <c r="BMO19" s="611"/>
      <c r="BMP19" s="611"/>
      <c r="BMQ19" s="611"/>
      <c r="BMR19" s="611"/>
      <c r="BMS19" s="611"/>
      <c r="BMT19" s="611"/>
      <c r="BMU19" s="611"/>
      <c r="BMV19" s="611"/>
      <c r="BMW19" s="611"/>
      <c r="BMX19" s="611"/>
      <c r="BMY19" s="611"/>
      <c r="BMZ19" s="611"/>
      <c r="BNA19" s="611"/>
      <c r="BNB19" s="611"/>
      <c r="BNC19" s="611"/>
      <c r="BND19" s="611"/>
      <c r="BNE19" s="611"/>
      <c r="BNF19" s="611"/>
      <c r="BNG19" s="611"/>
      <c r="BNH19" s="611"/>
      <c r="BNI19" s="611"/>
      <c r="BNJ19" s="611"/>
      <c r="BNK19" s="611"/>
      <c r="BNL19" s="611"/>
      <c r="BNM19" s="611"/>
      <c r="BNN19" s="611"/>
      <c r="BNO19" s="611"/>
      <c r="BNP19" s="611"/>
      <c r="BNQ19" s="611"/>
      <c r="BNR19" s="611"/>
      <c r="BNS19" s="611"/>
      <c r="BNT19" s="611"/>
      <c r="BNU19" s="611"/>
      <c r="BNV19" s="611"/>
      <c r="BNW19" s="611"/>
      <c r="BNX19" s="611"/>
      <c r="BNY19" s="611"/>
      <c r="BNZ19" s="611"/>
      <c r="BOA19" s="611"/>
      <c r="BOB19" s="611"/>
      <c r="BOC19" s="611"/>
      <c r="BOD19" s="611"/>
      <c r="BOE19" s="611"/>
      <c r="BOF19" s="611"/>
      <c r="BOG19" s="611"/>
      <c r="BOH19" s="611"/>
      <c r="BOI19" s="611"/>
      <c r="BOJ19" s="611"/>
      <c r="BOK19" s="611"/>
      <c r="BOL19" s="611"/>
      <c r="BOM19" s="611"/>
      <c r="BON19" s="611"/>
      <c r="BOO19" s="611"/>
      <c r="BOP19" s="611"/>
      <c r="BOQ19" s="611"/>
      <c r="BOR19" s="611"/>
      <c r="BOS19" s="611"/>
      <c r="BOT19" s="611"/>
      <c r="BOU19" s="611"/>
      <c r="BOV19" s="611"/>
      <c r="BOW19" s="611"/>
      <c r="BOX19" s="611"/>
      <c r="BOY19" s="611"/>
      <c r="BOZ19" s="611"/>
      <c r="BPA19" s="611"/>
      <c r="BPB19" s="611"/>
      <c r="BPC19" s="611"/>
      <c r="BPD19" s="611"/>
      <c r="BPE19" s="611"/>
      <c r="BPF19" s="611"/>
      <c r="BPG19" s="611"/>
      <c r="BPH19" s="611"/>
      <c r="BPI19" s="611"/>
      <c r="BPJ19" s="611"/>
      <c r="BPK19" s="611"/>
      <c r="BPL19" s="611"/>
      <c r="BPM19" s="611"/>
      <c r="BPN19" s="611"/>
      <c r="BPO19" s="611"/>
      <c r="BPP19" s="611"/>
      <c r="BPQ19" s="611"/>
      <c r="BPR19" s="611"/>
      <c r="BPS19" s="611"/>
      <c r="BPT19" s="611"/>
      <c r="BPU19" s="611"/>
      <c r="BPV19" s="611"/>
      <c r="BPW19" s="611"/>
      <c r="BPX19" s="611"/>
      <c r="BPY19" s="611"/>
      <c r="BPZ19" s="611"/>
      <c r="BQA19" s="611"/>
      <c r="BQB19" s="611"/>
      <c r="BQC19" s="611"/>
      <c r="BQD19" s="611"/>
      <c r="BQE19" s="611"/>
      <c r="BQF19" s="611"/>
      <c r="BQG19" s="611"/>
      <c r="BQH19" s="611"/>
      <c r="BQI19" s="611"/>
      <c r="BQJ19" s="611"/>
      <c r="BQK19" s="611"/>
      <c r="BQL19" s="611"/>
      <c r="BQM19" s="611"/>
      <c r="BQN19" s="611"/>
      <c r="BQO19" s="611"/>
      <c r="BQP19" s="611"/>
      <c r="BQQ19" s="611"/>
      <c r="BQR19" s="611"/>
      <c r="BQS19" s="611"/>
      <c r="BQT19" s="611"/>
      <c r="BQU19" s="611"/>
      <c r="BQV19" s="611"/>
      <c r="BQW19" s="611"/>
      <c r="BQX19" s="611"/>
      <c r="BQY19" s="611"/>
      <c r="BQZ19" s="611"/>
      <c r="BRA19" s="611"/>
      <c r="BRB19" s="611"/>
      <c r="BRC19" s="611"/>
      <c r="BRD19" s="611"/>
      <c r="BRE19" s="611"/>
      <c r="BRF19" s="611"/>
      <c r="BRG19" s="611"/>
      <c r="BRH19" s="611"/>
      <c r="BRI19" s="611"/>
      <c r="BRJ19" s="611"/>
      <c r="BRK19" s="611"/>
      <c r="BRL19" s="611"/>
      <c r="BRM19" s="611"/>
      <c r="BRN19" s="611"/>
      <c r="BRO19" s="611"/>
      <c r="BRP19" s="611"/>
      <c r="BRQ19" s="611"/>
      <c r="BRR19" s="611"/>
      <c r="BRS19" s="611"/>
      <c r="BRT19" s="611"/>
      <c r="BRU19" s="611"/>
      <c r="BRV19" s="611"/>
      <c r="BRW19" s="611"/>
      <c r="BRX19" s="611"/>
      <c r="BRY19" s="611"/>
      <c r="BRZ19" s="611"/>
      <c r="BSA19" s="611"/>
      <c r="BSB19" s="611"/>
      <c r="BSC19" s="611"/>
      <c r="BSD19" s="611"/>
      <c r="BSE19" s="611"/>
      <c r="BSF19" s="611"/>
      <c r="BSG19" s="611"/>
      <c r="BSH19" s="611"/>
      <c r="BSI19" s="611"/>
      <c r="BSJ19" s="611"/>
      <c r="BSK19" s="611"/>
      <c r="BSL19" s="611"/>
      <c r="BSM19" s="611"/>
      <c r="BSN19" s="611"/>
      <c r="BSO19" s="611"/>
      <c r="BSP19" s="611"/>
      <c r="BSQ19" s="611"/>
      <c r="BSR19" s="611"/>
      <c r="BSS19" s="611"/>
      <c r="BST19" s="611"/>
      <c r="BSU19" s="611"/>
      <c r="BSV19" s="611"/>
      <c r="BSW19" s="611"/>
      <c r="BSX19" s="611"/>
      <c r="BSY19" s="611"/>
      <c r="BSZ19" s="611"/>
      <c r="BTA19" s="611"/>
      <c r="BTB19" s="611"/>
      <c r="BTC19" s="611"/>
      <c r="BTD19" s="611"/>
      <c r="BTE19" s="611"/>
      <c r="BTF19" s="611"/>
      <c r="BTG19" s="611"/>
      <c r="BTH19" s="611"/>
      <c r="BTI19" s="611"/>
      <c r="BTJ19" s="611"/>
      <c r="BTK19" s="611"/>
      <c r="BTL19" s="611"/>
      <c r="BTM19" s="611"/>
      <c r="BTN19" s="611"/>
      <c r="BTO19" s="611"/>
      <c r="BTP19" s="611"/>
      <c r="BTQ19" s="611"/>
      <c r="BTR19" s="611"/>
      <c r="BTS19" s="611"/>
      <c r="BTT19" s="611"/>
      <c r="BTU19" s="611"/>
      <c r="BTV19" s="611"/>
      <c r="BTW19" s="611"/>
      <c r="BTX19" s="611"/>
      <c r="BTY19" s="611"/>
      <c r="BTZ19" s="611"/>
      <c r="BUA19" s="611"/>
      <c r="BUB19" s="611"/>
      <c r="BUC19" s="611"/>
      <c r="BUD19" s="611"/>
      <c r="BUE19" s="611"/>
      <c r="BUF19" s="611"/>
      <c r="BUG19" s="611"/>
      <c r="BUH19" s="611"/>
      <c r="BUI19" s="611"/>
      <c r="BUJ19" s="611"/>
      <c r="BUK19" s="611"/>
      <c r="BUL19" s="611"/>
      <c r="BUM19" s="611"/>
      <c r="BUN19" s="611"/>
      <c r="BUO19" s="611"/>
      <c r="BUP19" s="611"/>
      <c r="BUQ19" s="611"/>
      <c r="BUR19" s="611"/>
      <c r="BUS19" s="611"/>
      <c r="BUT19" s="611"/>
      <c r="BUU19" s="611"/>
      <c r="BUV19" s="611"/>
      <c r="BUW19" s="611"/>
      <c r="BUX19" s="611"/>
      <c r="BUY19" s="611"/>
      <c r="BUZ19" s="611"/>
      <c r="BVA19" s="611"/>
      <c r="BVB19" s="611"/>
      <c r="BVC19" s="611"/>
      <c r="BVD19" s="611"/>
      <c r="BVE19" s="611"/>
      <c r="BVF19" s="611"/>
      <c r="BVG19" s="611"/>
      <c r="BVH19" s="611"/>
      <c r="BVI19" s="611"/>
      <c r="BVJ19" s="611"/>
      <c r="BVK19" s="611"/>
      <c r="BVL19" s="611"/>
      <c r="BVM19" s="611"/>
      <c r="BVN19" s="611"/>
      <c r="BVO19" s="611"/>
      <c r="BVP19" s="611"/>
      <c r="BVQ19" s="611"/>
      <c r="BVR19" s="611"/>
      <c r="BVS19" s="611"/>
      <c r="BVT19" s="611"/>
      <c r="BVU19" s="611"/>
      <c r="BVV19" s="611"/>
      <c r="BVW19" s="611"/>
      <c r="BVX19" s="611"/>
      <c r="BVY19" s="611"/>
      <c r="BVZ19" s="611"/>
      <c r="BWA19" s="611"/>
      <c r="BWB19" s="611"/>
      <c r="BWC19" s="611"/>
      <c r="BWD19" s="611"/>
      <c r="BWE19" s="611"/>
      <c r="BWF19" s="611"/>
      <c r="BWG19" s="611"/>
      <c r="BWH19" s="611"/>
      <c r="BWI19" s="611"/>
      <c r="BWJ19" s="611"/>
      <c r="BWK19" s="611"/>
      <c r="BWL19" s="611"/>
      <c r="BWM19" s="611"/>
      <c r="BWN19" s="611"/>
      <c r="BWO19" s="611"/>
      <c r="BWP19" s="611"/>
      <c r="BWQ19" s="611"/>
      <c r="BWR19" s="611"/>
      <c r="BWS19" s="611"/>
      <c r="BWT19" s="611"/>
      <c r="BWU19" s="611"/>
      <c r="BWV19" s="611"/>
      <c r="BWW19" s="611"/>
      <c r="BWX19" s="611"/>
      <c r="BWY19" s="611"/>
      <c r="BWZ19" s="611"/>
      <c r="BXA19" s="611"/>
      <c r="BXB19" s="611"/>
      <c r="BXC19" s="611"/>
      <c r="BXD19" s="611"/>
      <c r="BXE19" s="611"/>
      <c r="BXF19" s="611"/>
      <c r="BXG19" s="611"/>
      <c r="BXH19" s="611"/>
      <c r="BXI19" s="611"/>
      <c r="BXJ19" s="611"/>
      <c r="BXK19" s="611"/>
      <c r="BXL19" s="611"/>
      <c r="BXM19" s="611"/>
      <c r="BXN19" s="611"/>
      <c r="BXO19" s="611"/>
      <c r="BXP19" s="611"/>
      <c r="BXQ19" s="611"/>
      <c r="BXR19" s="611"/>
      <c r="BXS19" s="611"/>
      <c r="BXT19" s="611"/>
      <c r="BXU19" s="611"/>
      <c r="BXV19" s="611"/>
      <c r="BXW19" s="611"/>
      <c r="BXX19" s="611"/>
      <c r="BXY19" s="611"/>
      <c r="BXZ19" s="611"/>
      <c r="BYA19" s="611"/>
      <c r="BYB19" s="611"/>
      <c r="BYC19" s="611"/>
      <c r="BYD19" s="611"/>
      <c r="BYE19" s="611"/>
      <c r="BYF19" s="611"/>
      <c r="BYG19" s="611"/>
      <c r="BYH19" s="611"/>
      <c r="BYI19" s="611"/>
      <c r="BYJ19" s="611"/>
      <c r="BYK19" s="611"/>
      <c r="BYL19" s="611"/>
      <c r="BYM19" s="611"/>
      <c r="BYN19" s="611"/>
      <c r="BYO19" s="611"/>
      <c r="BYP19" s="611"/>
      <c r="BYQ19" s="611"/>
      <c r="BYR19" s="611"/>
      <c r="BYS19" s="611"/>
      <c r="BYT19" s="611"/>
      <c r="BYU19" s="611"/>
      <c r="BYV19" s="611"/>
      <c r="BYW19" s="611"/>
      <c r="BYX19" s="611"/>
      <c r="BYY19" s="611"/>
      <c r="BYZ19" s="611"/>
      <c r="BZA19" s="611"/>
      <c r="BZB19" s="611"/>
      <c r="BZC19" s="611"/>
      <c r="BZD19" s="611"/>
      <c r="BZE19" s="611"/>
      <c r="BZF19" s="611"/>
      <c r="BZG19" s="611"/>
      <c r="BZH19" s="611"/>
      <c r="BZI19" s="611"/>
      <c r="BZJ19" s="611"/>
      <c r="BZK19" s="611"/>
      <c r="BZL19" s="611"/>
      <c r="BZM19" s="611"/>
      <c r="BZN19" s="611"/>
      <c r="BZO19" s="611"/>
      <c r="BZP19" s="611"/>
      <c r="BZQ19" s="611"/>
      <c r="BZR19" s="611"/>
      <c r="BZS19" s="611"/>
      <c r="BZT19" s="611"/>
      <c r="BZU19" s="611"/>
      <c r="BZV19" s="611"/>
      <c r="BZW19" s="611"/>
      <c r="BZX19" s="611"/>
      <c r="BZY19" s="611"/>
      <c r="BZZ19" s="611"/>
      <c r="CAA19" s="611"/>
      <c r="CAB19" s="611"/>
      <c r="CAC19" s="611"/>
      <c r="CAD19" s="611"/>
      <c r="CAE19" s="611"/>
      <c r="CAF19" s="611"/>
      <c r="CAG19" s="611"/>
      <c r="CAH19" s="611"/>
      <c r="CAI19" s="611"/>
      <c r="CAJ19" s="611"/>
      <c r="CAK19" s="611"/>
      <c r="CAL19" s="611"/>
      <c r="CAM19" s="611"/>
      <c r="CAN19" s="611"/>
      <c r="CAO19" s="611"/>
      <c r="CAP19" s="611"/>
      <c r="CAQ19" s="611"/>
      <c r="CAR19" s="611"/>
      <c r="CAS19" s="611"/>
      <c r="CAT19" s="611"/>
      <c r="CAU19" s="611"/>
      <c r="CAV19" s="611"/>
      <c r="CAW19" s="611"/>
      <c r="CAX19" s="611"/>
      <c r="CAY19" s="611"/>
      <c r="CAZ19" s="611"/>
      <c r="CBA19" s="611"/>
      <c r="CBB19" s="611"/>
      <c r="CBC19" s="611"/>
      <c r="CBD19" s="611"/>
      <c r="CBE19" s="611"/>
      <c r="CBF19" s="611"/>
      <c r="CBG19" s="611"/>
      <c r="CBH19" s="611"/>
      <c r="CBI19" s="611"/>
      <c r="CBJ19" s="611"/>
      <c r="CBK19" s="611"/>
      <c r="CBL19" s="611"/>
      <c r="CBM19" s="611"/>
      <c r="CBN19" s="611"/>
      <c r="CBO19" s="611"/>
      <c r="CBP19" s="611"/>
      <c r="CBQ19" s="611"/>
      <c r="CBR19" s="611"/>
      <c r="CBS19" s="611"/>
      <c r="CBT19" s="611"/>
      <c r="CBU19" s="611"/>
      <c r="CBV19" s="611"/>
      <c r="CBW19" s="611"/>
      <c r="CBX19" s="611"/>
      <c r="CBY19" s="611"/>
      <c r="CBZ19" s="611"/>
      <c r="CCA19" s="611"/>
      <c r="CCB19" s="611"/>
      <c r="CCC19" s="611"/>
      <c r="CCD19" s="611"/>
      <c r="CCE19" s="611"/>
      <c r="CCF19" s="611"/>
      <c r="CCG19" s="611"/>
      <c r="CCH19" s="611"/>
      <c r="CCI19" s="611"/>
      <c r="CCJ19" s="611"/>
      <c r="CCK19" s="611"/>
      <c r="CCL19" s="611"/>
      <c r="CCM19" s="611"/>
      <c r="CCN19" s="611"/>
      <c r="CCO19" s="611"/>
      <c r="CCP19" s="611"/>
      <c r="CCQ19" s="611"/>
      <c r="CCR19" s="611"/>
      <c r="CCS19" s="611"/>
      <c r="CCT19" s="611"/>
      <c r="CCU19" s="611"/>
      <c r="CCV19" s="611"/>
      <c r="CCW19" s="611"/>
      <c r="CCX19" s="611"/>
      <c r="CCY19" s="611"/>
      <c r="CCZ19" s="611"/>
      <c r="CDA19" s="611"/>
      <c r="CDB19" s="611"/>
      <c r="CDC19" s="611"/>
      <c r="CDD19" s="611"/>
      <c r="CDE19" s="611"/>
      <c r="CDF19" s="611"/>
      <c r="CDG19" s="611"/>
      <c r="CDH19" s="611"/>
      <c r="CDI19" s="611"/>
      <c r="CDJ19" s="611"/>
      <c r="CDK19" s="611"/>
      <c r="CDL19" s="611"/>
      <c r="CDM19" s="611"/>
      <c r="CDN19" s="611"/>
      <c r="CDO19" s="611"/>
      <c r="CDP19" s="611"/>
      <c r="CDQ19" s="611"/>
      <c r="CDR19" s="611"/>
      <c r="CDS19" s="611"/>
      <c r="CDT19" s="611"/>
      <c r="CDU19" s="611"/>
      <c r="CDV19" s="611"/>
      <c r="CDW19" s="611"/>
      <c r="CDX19" s="611"/>
      <c r="CDY19" s="611"/>
      <c r="CDZ19" s="611"/>
      <c r="CEA19" s="611"/>
      <c r="CEB19" s="611"/>
      <c r="CEC19" s="611"/>
      <c r="CED19" s="611"/>
      <c r="CEE19" s="611"/>
      <c r="CEF19" s="611"/>
      <c r="CEG19" s="611"/>
      <c r="CEH19" s="611"/>
      <c r="CEI19" s="611"/>
      <c r="CEJ19" s="611"/>
      <c r="CEK19" s="611"/>
      <c r="CEL19" s="611"/>
      <c r="CEM19" s="611"/>
    </row>
    <row r="20" spans="1:2171" s="191" customFormat="1" ht="15" customHeight="1" x14ac:dyDescent="0.2">
      <c r="A20" s="211"/>
      <c r="B20" s="64" t="s">
        <v>746</v>
      </c>
      <c r="C20" s="277"/>
      <c r="D20" s="212"/>
      <c r="E20" s="212"/>
      <c r="F20" s="212"/>
      <c r="G20" s="212"/>
      <c r="H20" s="212"/>
      <c r="I20" s="212"/>
      <c r="J20" s="212"/>
      <c r="K20" s="212"/>
      <c r="L20" s="212"/>
      <c r="M20" s="679"/>
      <c r="N20" s="679"/>
      <c r="O20" s="679"/>
      <c r="P20" s="679"/>
      <c r="Q20" s="679"/>
      <c r="R20" s="679"/>
      <c r="S20" s="679"/>
      <c r="T20" s="358"/>
      <c r="U20" s="358"/>
      <c r="V20" s="358"/>
      <c r="W20" s="358"/>
      <c r="X20" s="358"/>
      <c r="Y20" s="358"/>
      <c r="Z20" s="358"/>
      <c r="AA20" s="358"/>
      <c r="AB20" s="358"/>
      <c r="AC20" s="679"/>
      <c r="AD20" s="679"/>
      <c r="AE20" s="611"/>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c r="BI20" s="611"/>
      <c r="BJ20" s="611"/>
      <c r="BK20" s="611"/>
      <c r="BL20" s="611"/>
      <c r="BM20" s="611"/>
      <c r="BN20" s="611"/>
      <c r="BO20" s="611"/>
      <c r="BP20" s="611"/>
      <c r="BQ20" s="611"/>
      <c r="BR20" s="611"/>
      <c r="BS20" s="611"/>
      <c r="BT20" s="611"/>
      <c r="BU20" s="611"/>
      <c r="BV20" s="611"/>
      <c r="BW20" s="611"/>
      <c r="BX20" s="611"/>
      <c r="BY20" s="611"/>
      <c r="BZ20" s="611"/>
      <c r="CA20" s="611"/>
      <c r="CB20" s="611"/>
      <c r="CC20" s="611"/>
      <c r="CD20" s="611"/>
      <c r="CE20" s="611"/>
      <c r="CF20" s="611"/>
      <c r="CG20" s="611"/>
      <c r="CH20" s="611"/>
      <c r="CI20" s="611"/>
      <c r="CJ20" s="611"/>
      <c r="CK20" s="611"/>
      <c r="CL20" s="611"/>
      <c r="CM20" s="611"/>
      <c r="CN20" s="611"/>
      <c r="CO20" s="611"/>
      <c r="CP20" s="611"/>
      <c r="CQ20" s="611"/>
      <c r="CR20" s="611"/>
      <c r="CS20" s="611"/>
      <c r="CT20" s="611"/>
      <c r="CU20" s="611"/>
      <c r="CV20" s="611"/>
      <c r="CW20" s="611"/>
      <c r="CX20" s="611"/>
      <c r="CY20" s="611"/>
      <c r="CZ20" s="611"/>
      <c r="DA20" s="611"/>
      <c r="DB20" s="611"/>
      <c r="DC20" s="611"/>
      <c r="DD20" s="611"/>
      <c r="DE20" s="611"/>
      <c r="DF20" s="611"/>
      <c r="DG20" s="611"/>
      <c r="DH20" s="611"/>
      <c r="DI20" s="611"/>
      <c r="DJ20" s="611"/>
      <c r="DK20" s="611"/>
      <c r="DL20" s="611"/>
      <c r="DM20" s="611"/>
      <c r="DN20" s="611"/>
      <c r="DO20" s="611"/>
      <c r="DP20" s="611"/>
      <c r="DQ20" s="611"/>
      <c r="DR20" s="611"/>
      <c r="DS20" s="611"/>
      <c r="DT20" s="611"/>
      <c r="DU20" s="611"/>
      <c r="DV20" s="611"/>
      <c r="DW20" s="611"/>
      <c r="DX20" s="611"/>
      <c r="DY20" s="611"/>
      <c r="DZ20" s="611"/>
      <c r="EA20" s="611"/>
      <c r="EB20" s="611"/>
      <c r="EC20" s="611"/>
      <c r="ED20" s="611"/>
      <c r="EE20" s="611"/>
      <c r="EF20" s="611"/>
      <c r="EG20" s="611"/>
      <c r="EH20" s="611"/>
      <c r="EI20" s="611"/>
      <c r="EJ20" s="611"/>
      <c r="EK20" s="611"/>
      <c r="EL20" s="611"/>
      <c r="EM20" s="611"/>
      <c r="EN20" s="611"/>
      <c r="EO20" s="611"/>
      <c r="EP20" s="611"/>
      <c r="EQ20" s="611"/>
      <c r="ER20" s="611"/>
      <c r="ES20" s="611"/>
      <c r="ET20" s="611"/>
      <c r="EU20" s="611"/>
      <c r="EV20" s="611"/>
      <c r="EW20" s="611"/>
      <c r="EX20" s="611"/>
      <c r="EY20" s="611"/>
      <c r="EZ20" s="611"/>
      <c r="FA20" s="611"/>
      <c r="FB20" s="611"/>
      <c r="FC20" s="611"/>
      <c r="FD20" s="611"/>
      <c r="FE20" s="611"/>
      <c r="FF20" s="611"/>
      <c r="FG20" s="611"/>
      <c r="FH20" s="611"/>
      <c r="FI20" s="611"/>
      <c r="FJ20" s="611"/>
      <c r="FK20" s="611"/>
      <c r="FL20" s="611"/>
      <c r="FM20" s="611"/>
      <c r="FN20" s="611"/>
      <c r="FO20" s="611"/>
      <c r="FP20" s="611"/>
      <c r="FQ20" s="611"/>
      <c r="FR20" s="611"/>
      <c r="FS20" s="611"/>
      <c r="FT20" s="611"/>
      <c r="FU20" s="611"/>
      <c r="FV20" s="611"/>
      <c r="FW20" s="611"/>
      <c r="FX20" s="611"/>
      <c r="FY20" s="611"/>
      <c r="FZ20" s="611"/>
      <c r="GA20" s="611"/>
      <c r="GB20" s="611"/>
      <c r="GC20" s="611"/>
      <c r="GD20" s="611"/>
      <c r="GE20" s="611"/>
      <c r="GF20" s="611"/>
      <c r="GG20" s="611"/>
      <c r="GH20" s="611"/>
      <c r="GI20" s="611"/>
      <c r="GJ20" s="611"/>
      <c r="GK20" s="611"/>
      <c r="GL20" s="611"/>
      <c r="GM20" s="611"/>
      <c r="GN20" s="611"/>
      <c r="GO20" s="611"/>
      <c r="GP20" s="611"/>
      <c r="GQ20" s="611"/>
      <c r="GR20" s="611"/>
      <c r="GS20" s="611"/>
      <c r="GT20" s="611"/>
      <c r="GU20" s="611"/>
      <c r="GV20" s="611"/>
      <c r="GW20" s="611"/>
      <c r="GX20" s="611"/>
      <c r="GY20" s="611"/>
      <c r="GZ20" s="611"/>
      <c r="HA20" s="611"/>
      <c r="HB20" s="611"/>
      <c r="HC20" s="611"/>
      <c r="HD20" s="611"/>
      <c r="HE20" s="611"/>
      <c r="HF20" s="611"/>
      <c r="HG20" s="611"/>
      <c r="HH20" s="611"/>
      <c r="HI20" s="611"/>
      <c r="HJ20" s="611"/>
      <c r="HK20" s="611"/>
      <c r="HL20" s="611"/>
      <c r="HM20" s="611"/>
      <c r="HN20" s="611"/>
      <c r="HO20" s="611"/>
      <c r="HP20" s="611"/>
      <c r="HQ20" s="611"/>
      <c r="HR20" s="611"/>
      <c r="HS20" s="611"/>
      <c r="HT20" s="611"/>
      <c r="HU20" s="611"/>
      <c r="HV20" s="611"/>
      <c r="HW20" s="611"/>
      <c r="HX20" s="611"/>
      <c r="HY20" s="611"/>
      <c r="HZ20" s="611"/>
      <c r="IA20" s="611"/>
      <c r="IB20" s="611"/>
      <c r="IC20" s="611"/>
      <c r="ID20" s="611"/>
      <c r="IE20" s="611"/>
      <c r="IF20" s="611"/>
      <c r="IG20" s="611"/>
      <c r="IH20" s="611"/>
      <c r="II20" s="611"/>
      <c r="IJ20" s="611"/>
      <c r="IK20" s="611"/>
      <c r="IL20" s="611"/>
      <c r="IM20" s="611"/>
      <c r="IN20" s="611"/>
      <c r="IO20" s="611"/>
      <c r="IP20" s="611"/>
      <c r="IQ20" s="611"/>
      <c r="IR20" s="611"/>
      <c r="IS20" s="611"/>
      <c r="IT20" s="611"/>
      <c r="IU20" s="611"/>
      <c r="IV20" s="611"/>
      <c r="IW20" s="611"/>
      <c r="IX20" s="611"/>
      <c r="IY20" s="611"/>
      <c r="IZ20" s="611"/>
      <c r="JA20" s="611"/>
      <c r="JB20" s="611"/>
      <c r="JC20" s="611"/>
      <c r="JD20" s="611"/>
      <c r="JE20" s="611"/>
      <c r="JF20" s="611"/>
      <c r="JG20" s="611"/>
      <c r="JH20" s="611"/>
      <c r="JI20" s="611"/>
      <c r="JJ20" s="611"/>
      <c r="JK20" s="611"/>
      <c r="JL20" s="611"/>
      <c r="JM20" s="611"/>
      <c r="JN20" s="611"/>
      <c r="JO20" s="611"/>
      <c r="JP20" s="611"/>
      <c r="JQ20" s="611"/>
      <c r="JR20" s="611"/>
      <c r="JS20" s="611"/>
      <c r="JT20" s="611"/>
      <c r="JU20" s="611"/>
      <c r="JV20" s="611"/>
      <c r="JW20" s="611"/>
      <c r="JX20" s="611"/>
      <c r="JY20" s="611"/>
      <c r="JZ20" s="611"/>
      <c r="KA20" s="611"/>
      <c r="KB20" s="611"/>
      <c r="KC20" s="611"/>
      <c r="KD20" s="611"/>
      <c r="KE20" s="611"/>
      <c r="KF20" s="611"/>
      <c r="KG20" s="611"/>
      <c r="KH20" s="611"/>
      <c r="KI20" s="611"/>
      <c r="KJ20" s="611"/>
      <c r="KK20" s="611"/>
      <c r="KL20" s="611"/>
      <c r="KM20" s="611"/>
      <c r="KN20" s="611"/>
      <c r="KO20" s="611"/>
      <c r="KP20" s="611"/>
      <c r="KQ20" s="611"/>
      <c r="KR20" s="611"/>
      <c r="KS20" s="611"/>
      <c r="KT20" s="611"/>
      <c r="KU20" s="611"/>
      <c r="KV20" s="611"/>
      <c r="KW20" s="611"/>
      <c r="KX20" s="611"/>
      <c r="KY20" s="611"/>
      <c r="KZ20" s="611"/>
      <c r="LA20" s="611"/>
      <c r="LB20" s="611"/>
      <c r="LC20" s="611"/>
      <c r="LD20" s="611"/>
      <c r="LE20" s="611"/>
      <c r="LF20" s="611"/>
      <c r="LG20" s="611"/>
      <c r="LH20" s="611"/>
      <c r="LI20" s="611"/>
      <c r="LJ20" s="611"/>
      <c r="LK20" s="611"/>
      <c r="LL20" s="611"/>
      <c r="LM20" s="611"/>
      <c r="LN20" s="611"/>
      <c r="LO20" s="611"/>
      <c r="LP20" s="611"/>
      <c r="LQ20" s="611"/>
      <c r="LR20" s="611"/>
      <c r="LS20" s="611"/>
      <c r="LT20" s="611"/>
      <c r="LU20" s="611"/>
      <c r="LV20" s="611"/>
      <c r="LW20" s="611"/>
      <c r="LX20" s="611"/>
      <c r="LY20" s="611"/>
      <c r="LZ20" s="611"/>
      <c r="MA20" s="611"/>
      <c r="MB20" s="611"/>
      <c r="MC20" s="611"/>
      <c r="MD20" s="611"/>
      <c r="ME20" s="611"/>
      <c r="MF20" s="611"/>
      <c r="MG20" s="611"/>
      <c r="MH20" s="611"/>
      <c r="MI20" s="611"/>
      <c r="MJ20" s="611"/>
      <c r="MK20" s="611"/>
      <c r="ML20" s="611"/>
      <c r="MM20" s="611"/>
      <c r="MN20" s="611"/>
      <c r="MO20" s="611"/>
      <c r="MP20" s="611"/>
      <c r="MQ20" s="611"/>
      <c r="MR20" s="611"/>
      <c r="MS20" s="611"/>
      <c r="MT20" s="611"/>
      <c r="MU20" s="611"/>
      <c r="MV20" s="611"/>
      <c r="MW20" s="611"/>
      <c r="MX20" s="611"/>
      <c r="MY20" s="611"/>
      <c r="MZ20" s="611"/>
      <c r="NA20" s="611"/>
      <c r="NB20" s="611"/>
      <c r="NC20" s="611"/>
      <c r="ND20" s="611"/>
      <c r="NE20" s="611"/>
      <c r="NF20" s="611"/>
      <c r="NG20" s="611"/>
      <c r="NH20" s="611"/>
      <c r="NI20" s="611"/>
      <c r="NJ20" s="611"/>
      <c r="NK20" s="611"/>
      <c r="NL20" s="611"/>
      <c r="NM20" s="611"/>
      <c r="NN20" s="611"/>
      <c r="NO20" s="611"/>
      <c r="NP20" s="611"/>
      <c r="NQ20" s="611"/>
      <c r="NR20" s="611"/>
      <c r="NS20" s="611"/>
      <c r="NT20" s="611"/>
      <c r="NU20" s="611"/>
      <c r="NV20" s="611"/>
      <c r="NW20" s="611"/>
      <c r="NX20" s="611"/>
      <c r="NY20" s="611"/>
      <c r="NZ20" s="611"/>
      <c r="OA20" s="611"/>
      <c r="OB20" s="611"/>
      <c r="OC20" s="611"/>
      <c r="OD20" s="611"/>
      <c r="OE20" s="611"/>
      <c r="OF20" s="611"/>
      <c r="OG20" s="611"/>
      <c r="OH20" s="611"/>
      <c r="OI20" s="611"/>
      <c r="OJ20" s="611"/>
      <c r="OK20" s="611"/>
      <c r="OL20" s="611"/>
      <c r="OM20" s="611"/>
      <c r="ON20" s="611"/>
      <c r="OO20" s="611"/>
      <c r="OP20" s="611"/>
      <c r="OQ20" s="611"/>
      <c r="OR20" s="611"/>
      <c r="OS20" s="611"/>
      <c r="OT20" s="611"/>
      <c r="OU20" s="611"/>
      <c r="OV20" s="611"/>
      <c r="OW20" s="611"/>
      <c r="OX20" s="611"/>
      <c r="OY20" s="611"/>
      <c r="OZ20" s="611"/>
      <c r="PA20" s="611"/>
      <c r="PB20" s="611"/>
      <c r="PC20" s="611"/>
      <c r="PD20" s="611"/>
      <c r="PE20" s="611"/>
      <c r="PF20" s="611"/>
      <c r="PG20" s="611"/>
      <c r="PH20" s="611"/>
      <c r="PI20" s="611"/>
      <c r="PJ20" s="611"/>
      <c r="PK20" s="611"/>
      <c r="PL20" s="611"/>
      <c r="PM20" s="611"/>
      <c r="PN20" s="611"/>
      <c r="PO20" s="611"/>
      <c r="PP20" s="611"/>
      <c r="PQ20" s="611"/>
      <c r="PR20" s="611"/>
      <c r="PS20" s="611"/>
      <c r="PT20" s="611"/>
      <c r="PU20" s="611"/>
      <c r="PV20" s="611"/>
      <c r="PW20" s="611"/>
      <c r="PX20" s="611"/>
      <c r="PY20" s="611"/>
      <c r="PZ20" s="611"/>
      <c r="QA20" s="611"/>
      <c r="QB20" s="611"/>
      <c r="QC20" s="611"/>
      <c r="QD20" s="611"/>
      <c r="QE20" s="611"/>
      <c r="QF20" s="611"/>
      <c r="QG20" s="611"/>
      <c r="QH20" s="611"/>
      <c r="QI20" s="611"/>
      <c r="QJ20" s="611"/>
      <c r="QK20" s="611"/>
      <c r="QL20" s="611"/>
      <c r="QM20" s="611"/>
      <c r="QN20" s="611"/>
      <c r="QO20" s="611"/>
      <c r="QP20" s="611"/>
      <c r="QQ20" s="611"/>
      <c r="QR20" s="611"/>
      <c r="QS20" s="611"/>
      <c r="QT20" s="611"/>
      <c r="QU20" s="611"/>
      <c r="QV20" s="611"/>
      <c r="QW20" s="611"/>
      <c r="QX20" s="611"/>
      <c r="QY20" s="611"/>
      <c r="QZ20" s="611"/>
      <c r="RA20" s="611"/>
      <c r="RB20" s="611"/>
      <c r="RC20" s="611"/>
      <c r="RD20" s="611"/>
      <c r="RE20" s="611"/>
      <c r="RF20" s="611"/>
      <c r="RG20" s="611"/>
      <c r="RH20" s="611"/>
      <c r="RI20" s="611"/>
      <c r="RJ20" s="611"/>
      <c r="RK20" s="611"/>
      <c r="RL20" s="611"/>
      <c r="RM20" s="611"/>
      <c r="RN20" s="611"/>
      <c r="RO20" s="611"/>
      <c r="RP20" s="611"/>
      <c r="RQ20" s="611"/>
      <c r="RR20" s="611"/>
      <c r="RS20" s="611"/>
      <c r="RT20" s="611"/>
      <c r="RU20" s="611"/>
      <c r="RV20" s="611"/>
      <c r="RW20" s="611"/>
      <c r="RX20" s="611"/>
      <c r="RY20" s="611"/>
      <c r="RZ20" s="611"/>
      <c r="SA20" s="611"/>
      <c r="SB20" s="611"/>
      <c r="SC20" s="611"/>
      <c r="SD20" s="611"/>
      <c r="SE20" s="611"/>
      <c r="SF20" s="611"/>
      <c r="SG20" s="611"/>
      <c r="SH20" s="611"/>
      <c r="SI20" s="611"/>
      <c r="SJ20" s="611"/>
      <c r="SK20" s="611"/>
      <c r="SL20" s="611"/>
      <c r="SM20" s="611"/>
      <c r="SN20" s="611"/>
      <c r="SO20" s="611"/>
      <c r="SP20" s="611"/>
      <c r="SQ20" s="611"/>
      <c r="SR20" s="611"/>
      <c r="SS20" s="611"/>
      <c r="ST20" s="611"/>
      <c r="SU20" s="611"/>
      <c r="SV20" s="611"/>
      <c r="SW20" s="611"/>
      <c r="SX20" s="611"/>
      <c r="SY20" s="611"/>
      <c r="SZ20" s="611"/>
      <c r="TA20" s="611"/>
      <c r="TB20" s="611"/>
      <c r="TC20" s="611"/>
      <c r="TD20" s="611"/>
      <c r="TE20" s="611"/>
      <c r="TF20" s="611"/>
      <c r="TG20" s="611"/>
      <c r="TH20" s="611"/>
      <c r="TI20" s="611"/>
      <c r="TJ20" s="611"/>
      <c r="TK20" s="611"/>
      <c r="TL20" s="611"/>
      <c r="TM20" s="611"/>
      <c r="TN20" s="611"/>
      <c r="TO20" s="611"/>
      <c r="TP20" s="611"/>
      <c r="TQ20" s="611"/>
      <c r="TR20" s="611"/>
      <c r="TS20" s="611"/>
      <c r="TT20" s="611"/>
      <c r="TU20" s="611"/>
      <c r="TV20" s="611"/>
      <c r="TW20" s="611"/>
      <c r="TX20" s="611"/>
      <c r="TY20" s="611"/>
      <c r="TZ20" s="611"/>
      <c r="UA20" s="611"/>
      <c r="UB20" s="611"/>
      <c r="UC20" s="611"/>
      <c r="UD20" s="611"/>
      <c r="UE20" s="611"/>
      <c r="UF20" s="611"/>
      <c r="UG20" s="611"/>
      <c r="UH20" s="611"/>
      <c r="UI20" s="611"/>
      <c r="UJ20" s="611"/>
      <c r="UK20" s="611"/>
      <c r="UL20" s="611"/>
      <c r="UM20" s="611"/>
      <c r="UN20" s="611"/>
      <c r="UO20" s="611"/>
      <c r="UP20" s="611"/>
      <c r="UQ20" s="611"/>
      <c r="UR20" s="611"/>
      <c r="US20" s="611"/>
      <c r="UT20" s="611"/>
      <c r="UU20" s="611"/>
      <c r="UV20" s="611"/>
      <c r="UW20" s="611"/>
      <c r="UX20" s="611"/>
      <c r="UY20" s="611"/>
      <c r="UZ20" s="611"/>
      <c r="VA20" s="611"/>
      <c r="VB20" s="611"/>
      <c r="VC20" s="611"/>
      <c r="VD20" s="611"/>
      <c r="VE20" s="611"/>
      <c r="VF20" s="611"/>
      <c r="VG20" s="611"/>
      <c r="VH20" s="611"/>
      <c r="VI20" s="611"/>
      <c r="VJ20" s="611"/>
      <c r="VK20" s="611"/>
      <c r="VL20" s="611"/>
      <c r="VM20" s="611"/>
      <c r="VN20" s="611"/>
      <c r="VO20" s="611"/>
      <c r="VP20" s="611"/>
      <c r="VQ20" s="611"/>
      <c r="VR20" s="611"/>
      <c r="VS20" s="611"/>
      <c r="VT20" s="611"/>
      <c r="VU20" s="611"/>
      <c r="VV20" s="611"/>
      <c r="VW20" s="611"/>
      <c r="VX20" s="611"/>
      <c r="VY20" s="611"/>
      <c r="VZ20" s="611"/>
      <c r="WA20" s="611"/>
      <c r="WB20" s="611"/>
      <c r="WC20" s="611"/>
      <c r="WD20" s="611"/>
      <c r="WE20" s="611"/>
      <c r="WF20" s="611"/>
      <c r="WG20" s="611"/>
      <c r="WH20" s="611"/>
      <c r="WI20" s="611"/>
      <c r="WJ20" s="611"/>
      <c r="WK20" s="611"/>
      <c r="WL20" s="611"/>
      <c r="WM20" s="611"/>
      <c r="WN20" s="611"/>
      <c r="WO20" s="611"/>
      <c r="WP20" s="611"/>
      <c r="WQ20" s="611"/>
      <c r="WR20" s="611"/>
      <c r="WS20" s="611"/>
      <c r="WT20" s="611"/>
      <c r="WU20" s="611"/>
      <c r="WV20" s="611"/>
      <c r="WW20" s="611"/>
      <c r="WX20" s="611"/>
      <c r="WY20" s="611"/>
      <c r="WZ20" s="611"/>
      <c r="XA20" s="611"/>
      <c r="XB20" s="611"/>
      <c r="XC20" s="611"/>
      <c r="XD20" s="611"/>
      <c r="XE20" s="611"/>
      <c r="XF20" s="611"/>
      <c r="XG20" s="611"/>
      <c r="XH20" s="611"/>
      <c r="XI20" s="611"/>
      <c r="XJ20" s="611"/>
      <c r="XK20" s="611"/>
      <c r="XL20" s="611"/>
      <c r="XM20" s="611"/>
      <c r="XN20" s="611"/>
      <c r="XO20" s="611"/>
      <c r="XP20" s="611"/>
      <c r="XQ20" s="611"/>
      <c r="XR20" s="611"/>
      <c r="XS20" s="611"/>
      <c r="XT20" s="611"/>
      <c r="XU20" s="611"/>
      <c r="XV20" s="611"/>
      <c r="XW20" s="611"/>
      <c r="XX20" s="611"/>
      <c r="XY20" s="611"/>
      <c r="XZ20" s="611"/>
      <c r="YA20" s="611"/>
      <c r="YB20" s="611"/>
      <c r="YC20" s="611"/>
      <c r="YD20" s="611"/>
      <c r="YE20" s="611"/>
      <c r="YF20" s="611"/>
      <c r="YG20" s="611"/>
      <c r="YH20" s="611"/>
      <c r="YI20" s="611"/>
      <c r="YJ20" s="611"/>
      <c r="YK20" s="611"/>
      <c r="YL20" s="611"/>
      <c r="YM20" s="611"/>
      <c r="YN20" s="611"/>
      <c r="YO20" s="611"/>
      <c r="YP20" s="611"/>
      <c r="YQ20" s="611"/>
      <c r="YR20" s="611"/>
      <c r="YS20" s="611"/>
      <c r="YT20" s="611"/>
      <c r="YU20" s="611"/>
      <c r="YV20" s="611"/>
      <c r="YW20" s="611"/>
      <c r="YX20" s="611"/>
      <c r="YY20" s="611"/>
      <c r="YZ20" s="611"/>
      <c r="ZA20" s="611"/>
      <c r="ZB20" s="611"/>
      <c r="ZC20" s="611"/>
      <c r="ZD20" s="611"/>
      <c r="ZE20" s="611"/>
      <c r="ZF20" s="611"/>
      <c r="ZG20" s="611"/>
      <c r="ZH20" s="611"/>
      <c r="ZI20" s="611"/>
      <c r="ZJ20" s="611"/>
      <c r="ZK20" s="611"/>
      <c r="ZL20" s="611"/>
      <c r="ZM20" s="611"/>
      <c r="ZN20" s="611"/>
      <c r="ZO20" s="611"/>
      <c r="ZP20" s="611"/>
      <c r="ZQ20" s="611"/>
      <c r="ZR20" s="611"/>
      <c r="ZS20" s="611"/>
      <c r="ZT20" s="611"/>
      <c r="ZU20" s="611"/>
      <c r="ZV20" s="611"/>
      <c r="ZW20" s="611"/>
      <c r="ZX20" s="611"/>
      <c r="ZY20" s="611"/>
      <c r="ZZ20" s="611"/>
      <c r="AAA20" s="611"/>
      <c r="AAB20" s="611"/>
      <c r="AAC20" s="611"/>
      <c r="AAD20" s="611"/>
      <c r="AAE20" s="611"/>
      <c r="AAF20" s="611"/>
      <c r="AAG20" s="611"/>
      <c r="AAH20" s="611"/>
      <c r="AAI20" s="611"/>
      <c r="AAJ20" s="611"/>
      <c r="AAK20" s="611"/>
      <c r="AAL20" s="611"/>
      <c r="AAM20" s="611"/>
      <c r="AAN20" s="611"/>
      <c r="AAO20" s="611"/>
      <c r="AAP20" s="611"/>
      <c r="AAQ20" s="611"/>
      <c r="AAR20" s="611"/>
      <c r="AAS20" s="611"/>
      <c r="AAT20" s="611"/>
      <c r="AAU20" s="611"/>
      <c r="AAV20" s="611"/>
      <c r="AAW20" s="611"/>
      <c r="AAX20" s="611"/>
      <c r="AAY20" s="611"/>
      <c r="AAZ20" s="611"/>
      <c r="ABA20" s="611"/>
      <c r="ABB20" s="611"/>
      <c r="ABC20" s="611"/>
      <c r="ABD20" s="611"/>
      <c r="ABE20" s="611"/>
      <c r="ABF20" s="611"/>
      <c r="ABG20" s="611"/>
      <c r="ABH20" s="611"/>
      <c r="ABI20" s="611"/>
      <c r="ABJ20" s="611"/>
      <c r="ABK20" s="611"/>
      <c r="ABL20" s="611"/>
      <c r="ABM20" s="611"/>
      <c r="ABN20" s="611"/>
      <c r="ABO20" s="611"/>
      <c r="ABP20" s="611"/>
      <c r="ABQ20" s="611"/>
      <c r="ABR20" s="611"/>
      <c r="ABS20" s="611"/>
      <c r="ABT20" s="611"/>
      <c r="ABU20" s="611"/>
      <c r="ABV20" s="611"/>
      <c r="ABW20" s="611"/>
      <c r="ABX20" s="611"/>
      <c r="ABY20" s="611"/>
      <c r="ABZ20" s="611"/>
      <c r="ACA20" s="611"/>
      <c r="ACB20" s="611"/>
      <c r="ACC20" s="611"/>
      <c r="ACD20" s="611"/>
      <c r="ACE20" s="611"/>
      <c r="ACF20" s="611"/>
      <c r="ACG20" s="611"/>
      <c r="ACH20" s="611"/>
      <c r="ACI20" s="611"/>
      <c r="ACJ20" s="611"/>
      <c r="ACK20" s="611"/>
      <c r="ACL20" s="611"/>
      <c r="ACM20" s="611"/>
      <c r="ACN20" s="611"/>
      <c r="ACO20" s="611"/>
      <c r="ACP20" s="611"/>
      <c r="ACQ20" s="611"/>
      <c r="ACR20" s="611"/>
      <c r="ACS20" s="611"/>
      <c r="ACT20" s="611"/>
      <c r="ACU20" s="611"/>
      <c r="ACV20" s="611"/>
      <c r="ACW20" s="611"/>
      <c r="ACX20" s="611"/>
      <c r="ACY20" s="611"/>
      <c r="ACZ20" s="611"/>
      <c r="ADA20" s="611"/>
      <c r="ADB20" s="611"/>
      <c r="ADC20" s="611"/>
      <c r="ADD20" s="611"/>
      <c r="ADE20" s="611"/>
      <c r="ADF20" s="611"/>
      <c r="ADG20" s="611"/>
      <c r="ADH20" s="611"/>
      <c r="ADI20" s="611"/>
      <c r="ADJ20" s="611"/>
      <c r="ADK20" s="611"/>
      <c r="ADL20" s="611"/>
      <c r="ADM20" s="611"/>
      <c r="ADN20" s="611"/>
      <c r="ADO20" s="611"/>
      <c r="ADP20" s="611"/>
      <c r="ADQ20" s="611"/>
      <c r="ADR20" s="611"/>
      <c r="ADS20" s="611"/>
      <c r="ADT20" s="611"/>
      <c r="ADU20" s="611"/>
      <c r="ADV20" s="611"/>
      <c r="ADW20" s="611"/>
      <c r="ADX20" s="611"/>
      <c r="ADY20" s="611"/>
      <c r="ADZ20" s="611"/>
      <c r="AEA20" s="611"/>
      <c r="AEB20" s="611"/>
      <c r="AEC20" s="611"/>
      <c r="AED20" s="611"/>
      <c r="AEE20" s="611"/>
      <c r="AEF20" s="611"/>
      <c r="AEG20" s="611"/>
      <c r="AEH20" s="611"/>
      <c r="AEI20" s="611"/>
      <c r="AEJ20" s="611"/>
      <c r="AEK20" s="611"/>
      <c r="AEL20" s="611"/>
      <c r="AEM20" s="611"/>
      <c r="AEN20" s="611"/>
      <c r="AEO20" s="611"/>
      <c r="AEP20" s="611"/>
      <c r="AEQ20" s="611"/>
      <c r="AER20" s="611"/>
      <c r="AES20" s="611"/>
      <c r="AET20" s="611"/>
      <c r="AEU20" s="611"/>
      <c r="AEV20" s="611"/>
      <c r="AEW20" s="611"/>
      <c r="AEX20" s="611"/>
      <c r="AEY20" s="611"/>
      <c r="AEZ20" s="611"/>
      <c r="AFA20" s="611"/>
      <c r="AFB20" s="611"/>
      <c r="AFC20" s="611"/>
      <c r="AFD20" s="611"/>
      <c r="AFE20" s="611"/>
      <c r="AFF20" s="611"/>
      <c r="AFG20" s="611"/>
      <c r="AFH20" s="611"/>
      <c r="AFI20" s="611"/>
      <c r="AFJ20" s="611"/>
      <c r="AFK20" s="611"/>
      <c r="AFL20" s="611"/>
      <c r="AFM20" s="611"/>
      <c r="AFN20" s="611"/>
      <c r="AFO20" s="611"/>
      <c r="AFP20" s="611"/>
      <c r="AFQ20" s="611"/>
      <c r="AFR20" s="611"/>
      <c r="AFS20" s="611"/>
      <c r="AFT20" s="611"/>
      <c r="AFU20" s="611"/>
      <c r="AFV20" s="611"/>
      <c r="AFW20" s="611"/>
      <c r="AFX20" s="611"/>
      <c r="AFY20" s="611"/>
      <c r="AFZ20" s="611"/>
      <c r="AGA20" s="611"/>
      <c r="AGB20" s="611"/>
      <c r="AGC20" s="611"/>
      <c r="AGD20" s="611"/>
      <c r="AGE20" s="611"/>
      <c r="AGF20" s="611"/>
      <c r="AGG20" s="611"/>
      <c r="AGH20" s="611"/>
      <c r="AGI20" s="611"/>
      <c r="AGJ20" s="611"/>
      <c r="AGK20" s="611"/>
      <c r="AGL20" s="611"/>
      <c r="AGM20" s="611"/>
      <c r="AGN20" s="611"/>
      <c r="AGO20" s="611"/>
      <c r="AGP20" s="611"/>
      <c r="AGQ20" s="611"/>
      <c r="AGR20" s="611"/>
      <c r="AGS20" s="611"/>
      <c r="AGT20" s="611"/>
      <c r="AGU20" s="611"/>
      <c r="AGV20" s="611"/>
      <c r="AGW20" s="611"/>
      <c r="AGX20" s="611"/>
      <c r="AGY20" s="611"/>
      <c r="AGZ20" s="611"/>
      <c r="AHA20" s="611"/>
      <c r="AHB20" s="611"/>
      <c r="AHC20" s="611"/>
      <c r="AHD20" s="611"/>
      <c r="AHE20" s="611"/>
      <c r="AHF20" s="611"/>
      <c r="AHG20" s="611"/>
      <c r="AHH20" s="611"/>
      <c r="AHI20" s="611"/>
      <c r="AHJ20" s="611"/>
      <c r="AHK20" s="611"/>
      <c r="AHL20" s="611"/>
      <c r="AHM20" s="611"/>
      <c r="AHN20" s="611"/>
      <c r="AHO20" s="611"/>
      <c r="AHP20" s="611"/>
      <c r="AHQ20" s="611"/>
      <c r="AHR20" s="611"/>
      <c r="AHS20" s="611"/>
      <c r="AHT20" s="611"/>
      <c r="AHU20" s="611"/>
      <c r="AHV20" s="611"/>
      <c r="AHW20" s="611"/>
      <c r="AHX20" s="611"/>
      <c r="AHY20" s="611"/>
      <c r="AHZ20" s="611"/>
      <c r="AIA20" s="611"/>
      <c r="AIB20" s="611"/>
      <c r="AIC20" s="611"/>
      <c r="AID20" s="611"/>
      <c r="AIE20" s="611"/>
      <c r="AIF20" s="611"/>
      <c r="AIG20" s="611"/>
      <c r="AIH20" s="611"/>
      <c r="AII20" s="611"/>
      <c r="AIJ20" s="611"/>
      <c r="AIK20" s="611"/>
      <c r="AIL20" s="611"/>
      <c r="AIM20" s="611"/>
      <c r="AIN20" s="611"/>
      <c r="AIO20" s="611"/>
      <c r="AIP20" s="611"/>
      <c r="AIQ20" s="611"/>
      <c r="AIR20" s="611"/>
      <c r="AIS20" s="611"/>
      <c r="AIT20" s="611"/>
      <c r="AIU20" s="611"/>
      <c r="AIV20" s="611"/>
      <c r="AIW20" s="611"/>
      <c r="AIX20" s="611"/>
      <c r="AIY20" s="611"/>
      <c r="AIZ20" s="611"/>
      <c r="AJA20" s="611"/>
      <c r="AJB20" s="611"/>
      <c r="AJC20" s="611"/>
      <c r="AJD20" s="611"/>
      <c r="AJE20" s="611"/>
      <c r="AJF20" s="611"/>
      <c r="AJG20" s="611"/>
      <c r="AJH20" s="611"/>
      <c r="AJI20" s="611"/>
      <c r="AJJ20" s="611"/>
      <c r="AJK20" s="611"/>
      <c r="AJL20" s="611"/>
      <c r="AJM20" s="611"/>
      <c r="AJN20" s="611"/>
      <c r="AJO20" s="611"/>
      <c r="AJP20" s="611"/>
      <c r="AJQ20" s="611"/>
      <c r="AJR20" s="611"/>
      <c r="AJS20" s="611"/>
      <c r="AJT20" s="611"/>
      <c r="AJU20" s="611"/>
      <c r="AJV20" s="611"/>
      <c r="AJW20" s="611"/>
      <c r="AJX20" s="611"/>
      <c r="AJY20" s="611"/>
      <c r="AJZ20" s="611"/>
      <c r="AKA20" s="611"/>
      <c r="AKB20" s="611"/>
      <c r="AKC20" s="611"/>
      <c r="AKD20" s="611"/>
      <c r="AKE20" s="611"/>
      <c r="AKF20" s="611"/>
      <c r="AKG20" s="611"/>
      <c r="AKH20" s="611"/>
      <c r="AKI20" s="611"/>
      <c r="AKJ20" s="611"/>
      <c r="AKK20" s="611"/>
      <c r="AKL20" s="611"/>
      <c r="AKM20" s="611"/>
      <c r="AKN20" s="611"/>
      <c r="AKO20" s="611"/>
      <c r="AKP20" s="611"/>
      <c r="AKQ20" s="611"/>
      <c r="AKR20" s="611"/>
      <c r="AKS20" s="611"/>
      <c r="AKT20" s="611"/>
      <c r="AKU20" s="611"/>
      <c r="AKV20" s="611"/>
      <c r="AKW20" s="611"/>
      <c r="AKX20" s="611"/>
      <c r="AKY20" s="611"/>
      <c r="AKZ20" s="611"/>
      <c r="ALA20" s="611"/>
      <c r="ALB20" s="611"/>
      <c r="ALC20" s="611"/>
      <c r="ALD20" s="611"/>
      <c r="ALE20" s="611"/>
      <c r="ALF20" s="611"/>
      <c r="ALG20" s="611"/>
      <c r="ALH20" s="611"/>
      <c r="ALI20" s="611"/>
      <c r="ALJ20" s="611"/>
      <c r="ALK20" s="611"/>
      <c r="ALL20" s="611"/>
      <c r="ALM20" s="611"/>
      <c r="ALN20" s="611"/>
      <c r="ALO20" s="611"/>
      <c r="ALP20" s="611"/>
      <c r="ALQ20" s="611"/>
      <c r="ALR20" s="611"/>
      <c r="ALS20" s="611"/>
      <c r="ALT20" s="611"/>
      <c r="ALU20" s="611"/>
      <c r="ALV20" s="611"/>
      <c r="ALW20" s="611"/>
      <c r="ALX20" s="611"/>
      <c r="ALY20" s="611"/>
      <c r="ALZ20" s="611"/>
      <c r="AMA20" s="611"/>
      <c r="AMB20" s="611"/>
      <c r="AMC20" s="611"/>
      <c r="AMD20" s="611"/>
      <c r="AME20" s="611"/>
      <c r="AMF20" s="611"/>
      <c r="AMG20" s="611"/>
      <c r="AMH20" s="611"/>
      <c r="AMI20" s="611"/>
      <c r="AMJ20" s="611"/>
      <c r="AMK20" s="611"/>
      <c r="AML20" s="611"/>
      <c r="AMM20" s="611"/>
      <c r="AMN20" s="611"/>
      <c r="AMO20" s="611"/>
      <c r="AMP20" s="611"/>
      <c r="AMQ20" s="611"/>
      <c r="AMR20" s="611"/>
      <c r="AMS20" s="611"/>
      <c r="AMT20" s="611"/>
      <c r="AMU20" s="611"/>
      <c r="AMV20" s="611"/>
      <c r="AMW20" s="611"/>
      <c r="AMX20" s="611"/>
      <c r="AMY20" s="611"/>
      <c r="AMZ20" s="611"/>
      <c r="ANA20" s="611"/>
      <c r="ANB20" s="611"/>
      <c r="ANC20" s="611"/>
      <c r="AND20" s="611"/>
      <c r="ANE20" s="611"/>
      <c r="ANF20" s="611"/>
      <c r="ANG20" s="611"/>
      <c r="ANH20" s="611"/>
      <c r="ANI20" s="611"/>
      <c r="ANJ20" s="611"/>
      <c r="ANK20" s="611"/>
      <c r="ANL20" s="611"/>
      <c r="ANM20" s="611"/>
      <c r="ANN20" s="611"/>
      <c r="ANO20" s="611"/>
      <c r="ANP20" s="611"/>
      <c r="ANQ20" s="611"/>
      <c r="ANR20" s="611"/>
      <c r="ANS20" s="611"/>
      <c r="ANT20" s="611"/>
      <c r="ANU20" s="611"/>
      <c r="ANV20" s="611"/>
      <c r="ANW20" s="611"/>
      <c r="ANX20" s="611"/>
      <c r="ANY20" s="611"/>
      <c r="ANZ20" s="611"/>
      <c r="AOA20" s="611"/>
      <c r="AOB20" s="611"/>
      <c r="AOC20" s="611"/>
      <c r="AOD20" s="611"/>
      <c r="AOE20" s="611"/>
      <c r="AOF20" s="611"/>
      <c r="AOG20" s="611"/>
      <c r="AOH20" s="611"/>
      <c r="AOI20" s="611"/>
      <c r="AOJ20" s="611"/>
      <c r="AOK20" s="611"/>
      <c r="AOL20" s="611"/>
      <c r="AOM20" s="611"/>
      <c r="AON20" s="611"/>
      <c r="AOO20" s="611"/>
      <c r="AOP20" s="611"/>
      <c r="AOQ20" s="611"/>
      <c r="AOR20" s="611"/>
      <c r="AOS20" s="611"/>
      <c r="AOT20" s="611"/>
      <c r="AOU20" s="611"/>
      <c r="AOV20" s="611"/>
      <c r="AOW20" s="611"/>
      <c r="AOX20" s="611"/>
      <c r="AOY20" s="611"/>
      <c r="AOZ20" s="611"/>
      <c r="APA20" s="611"/>
      <c r="APB20" s="611"/>
      <c r="APC20" s="611"/>
      <c r="APD20" s="611"/>
      <c r="APE20" s="611"/>
      <c r="APF20" s="611"/>
      <c r="APG20" s="611"/>
      <c r="APH20" s="611"/>
      <c r="API20" s="611"/>
      <c r="APJ20" s="611"/>
      <c r="APK20" s="611"/>
      <c r="APL20" s="611"/>
      <c r="APM20" s="611"/>
      <c r="APN20" s="611"/>
      <c r="APO20" s="611"/>
      <c r="APP20" s="611"/>
      <c r="APQ20" s="611"/>
      <c r="APR20" s="611"/>
      <c r="APS20" s="611"/>
      <c r="APT20" s="611"/>
      <c r="APU20" s="611"/>
      <c r="APV20" s="611"/>
      <c r="APW20" s="611"/>
      <c r="APX20" s="611"/>
      <c r="APY20" s="611"/>
      <c r="APZ20" s="611"/>
      <c r="AQA20" s="611"/>
      <c r="AQB20" s="611"/>
      <c r="AQC20" s="611"/>
      <c r="AQD20" s="611"/>
      <c r="AQE20" s="611"/>
      <c r="AQF20" s="611"/>
      <c r="AQG20" s="611"/>
      <c r="AQH20" s="611"/>
      <c r="AQI20" s="611"/>
      <c r="AQJ20" s="611"/>
      <c r="AQK20" s="611"/>
      <c r="AQL20" s="611"/>
      <c r="AQM20" s="611"/>
      <c r="AQN20" s="611"/>
      <c r="AQO20" s="611"/>
      <c r="AQP20" s="611"/>
      <c r="AQQ20" s="611"/>
      <c r="AQR20" s="611"/>
      <c r="AQS20" s="611"/>
      <c r="AQT20" s="611"/>
      <c r="AQU20" s="611"/>
      <c r="AQV20" s="611"/>
      <c r="AQW20" s="611"/>
      <c r="AQX20" s="611"/>
      <c r="AQY20" s="611"/>
      <c r="AQZ20" s="611"/>
      <c r="ARA20" s="611"/>
      <c r="ARB20" s="611"/>
      <c r="ARC20" s="611"/>
      <c r="ARD20" s="611"/>
      <c r="ARE20" s="611"/>
      <c r="ARF20" s="611"/>
      <c r="ARG20" s="611"/>
      <c r="ARH20" s="611"/>
      <c r="ARI20" s="611"/>
      <c r="ARJ20" s="611"/>
      <c r="ARK20" s="611"/>
      <c r="ARL20" s="611"/>
      <c r="ARM20" s="611"/>
      <c r="ARN20" s="611"/>
      <c r="ARO20" s="611"/>
      <c r="ARP20" s="611"/>
      <c r="ARQ20" s="611"/>
      <c r="ARR20" s="611"/>
      <c r="ARS20" s="611"/>
      <c r="ART20" s="611"/>
      <c r="ARU20" s="611"/>
      <c r="ARV20" s="611"/>
      <c r="ARW20" s="611"/>
      <c r="ARX20" s="611"/>
      <c r="ARY20" s="611"/>
      <c r="ARZ20" s="611"/>
      <c r="ASA20" s="611"/>
      <c r="ASB20" s="611"/>
      <c r="ASC20" s="611"/>
      <c r="ASD20" s="611"/>
      <c r="ASE20" s="611"/>
      <c r="ASF20" s="611"/>
      <c r="ASG20" s="611"/>
      <c r="ASH20" s="611"/>
      <c r="ASI20" s="611"/>
      <c r="ASJ20" s="611"/>
      <c r="ASK20" s="611"/>
      <c r="ASL20" s="611"/>
      <c r="ASM20" s="611"/>
      <c r="ASN20" s="611"/>
      <c r="ASO20" s="611"/>
      <c r="ASP20" s="611"/>
      <c r="ASQ20" s="611"/>
      <c r="ASR20" s="611"/>
      <c r="ASS20" s="611"/>
      <c r="AST20" s="611"/>
      <c r="ASU20" s="611"/>
      <c r="ASV20" s="611"/>
      <c r="ASW20" s="611"/>
      <c r="ASX20" s="611"/>
      <c r="ASY20" s="611"/>
      <c r="ASZ20" s="611"/>
      <c r="ATA20" s="611"/>
      <c r="ATB20" s="611"/>
      <c r="ATC20" s="611"/>
      <c r="ATD20" s="611"/>
      <c r="ATE20" s="611"/>
      <c r="ATF20" s="611"/>
      <c r="ATG20" s="611"/>
      <c r="ATH20" s="611"/>
      <c r="ATI20" s="611"/>
      <c r="ATJ20" s="611"/>
      <c r="ATK20" s="611"/>
      <c r="ATL20" s="611"/>
      <c r="ATM20" s="611"/>
      <c r="ATN20" s="611"/>
      <c r="ATO20" s="611"/>
      <c r="ATP20" s="611"/>
      <c r="ATQ20" s="611"/>
      <c r="ATR20" s="611"/>
      <c r="ATS20" s="611"/>
      <c r="ATT20" s="611"/>
      <c r="ATU20" s="611"/>
      <c r="ATV20" s="611"/>
      <c r="ATW20" s="611"/>
      <c r="ATX20" s="611"/>
      <c r="ATY20" s="611"/>
      <c r="ATZ20" s="611"/>
      <c r="AUA20" s="611"/>
      <c r="AUB20" s="611"/>
      <c r="AUC20" s="611"/>
      <c r="AUD20" s="611"/>
      <c r="AUE20" s="611"/>
      <c r="AUF20" s="611"/>
      <c r="AUG20" s="611"/>
      <c r="AUH20" s="611"/>
      <c r="AUI20" s="611"/>
      <c r="AUJ20" s="611"/>
      <c r="AUK20" s="611"/>
      <c r="AUL20" s="611"/>
      <c r="AUM20" s="611"/>
      <c r="AUN20" s="611"/>
      <c r="AUO20" s="611"/>
      <c r="AUP20" s="611"/>
      <c r="AUQ20" s="611"/>
      <c r="AUR20" s="611"/>
      <c r="AUS20" s="611"/>
      <c r="AUT20" s="611"/>
      <c r="AUU20" s="611"/>
      <c r="AUV20" s="611"/>
      <c r="AUW20" s="611"/>
      <c r="AUX20" s="611"/>
      <c r="AUY20" s="611"/>
      <c r="AUZ20" s="611"/>
      <c r="AVA20" s="611"/>
      <c r="AVB20" s="611"/>
      <c r="AVC20" s="611"/>
      <c r="AVD20" s="611"/>
      <c r="AVE20" s="611"/>
      <c r="AVF20" s="611"/>
      <c r="AVG20" s="611"/>
      <c r="AVH20" s="611"/>
      <c r="AVI20" s="611"/>
      <c r="AVJ20" s="611"/>
      <c r="AVK20" s="611"/>
      <c r="AVL20" s="611"/>
      <c r="AVM20" s="611"/>
      <c r="AVN20" s="611"/>
      <c r="AVO20" s="611"/>
      <c r="AVP20" s="611"/>
      <c r="AVQ20" s="611"/>
      <c r="AVR20" s="611"/>
      <c r="AVS20" s="611"/>
      <c r="AVT20" s="611"/>
      <c r="AVU20" s="611"/>
      <c r="AVV20" s="611"/>
      <c r="AVW20" s="611"/>
      <c r="AVX20" s="611"/>
      <c r="AVY20" s="611"/>
      <c r="AVZ20" s="611"/>
      <c r="AWA20" s="611"/>
      <c r="AWB20" s="611"/>
      <c r="AWC20" s="611"/>
      <c r="AWD20" s="611"/>
      <c r="AWE20" s="611"/>
      <c r="AWF20" s="611"/>
      <c r="AWG20" s="611"/>
      <c r="AWH20" s="611"/>
      <c r="AWI20" s="611"/>
      <c r="AWJ20" s="611"/>
      <c r="AWK20" s="611"/>
      <c r="AWL20" s="611"/>
      <c r="AWM20" s="611"/>
      <c r="AWN20" s="611"/>
      <c r="AWO20" s="611"/>
      <c r="AWP20" s="611"/>
      <c r="AWQ20" s="611"/>
      <c r="AWR20" s="611"/>
      <c r="AWS20" s="611"/>
      <c r="AWT20" s="611"/>
      <c r="AWU20" s="611"/>
      <c r="AWV20" s="611"/>
      <c r="AWW20" s="611"/>
      <c r="AWX20" s="611"/>
      <c r="AWY20" s="611"/>
      <c r="AWZ20" s="611"/>
      <c r="AXA20" s="611"/>
      <c r="AXB20" s="611"/>
      <c r="AXC20" s="611"/>
      <c r="AXD20" s="611"/>
      <c r="AXE20" s="611"/>
      <c r="AXF20" s="611"/>
      <c r="AXG20" s="611"/>
      <c r="AXH20" s="611"/>
      <c r="AXI20" s="611"/>
      <c r="AXJ20" s="611"/>
      <c r="AXK20" s="611"/>
      <c r="AXL20" s="611"/>
      <c r="AXM20" s="611"/>
      <c r="AXN20" s="611"/>
      <c r="AXO20" s="611"/>
      <c r="AXP20" s="611"/>
      <c r="AXQ20" s="611"/>
      <c r="AXR20" s="611"/>
      <c r="AXS20" s="611"/>
      <c r="AXT20" s="611"/>
      <c r="AXU20" s="611"/>
      <c r="AXV20" s="611"/>
      <c r="AXW20" s="611"/>
      <c r="AXX20" s="611"/>
      <c r="AXY20" s="611"/>
      <c r="AXZ20" s="611"/>
      <c r="AYA20" s="611"/>
      <c r="AYB20" s="611"/>
      <c r="AYC20" s="611"/>
      <c r="AYD20" s="611"/>
      <c r="AYE20" s="611"/>
      <c r="AYF20" s="611"/>
      <c r="AYG20" s="611"/>
      <c r="AYH20" s="611"/>
      <c r="AYI20" s="611"/>
      <c r="AYJ20" s="611"/>
      <c r="AYK20" s="611"/>
      <c r="AYL20" s="611"/>
      <c r="AYM20" s="611"/>
      <c r="AYN20" s="611"/>
      <c r="AYO20" s="611"/>
      <c r="AYP20" s="611"/>
      <c r="AYQ20" s="611"/>
      <c r="AYR20" s="611"/>
      <c r="AYS20" s="611"/>
      <c r="AYT20" s="611"/>
      <c r="AYU20" s="611"/>
      <c r="AYV20" s="611"/>
      <c r="AYW20" s="611"/>
      <c r="AYX20" s="611"/>
      <c r="AYY20" s="611"/>
      <c r="AYZ20" s="611"/>
      <c r="AZA20" s="611"/>
      <c r="AZB20" s="611"/>
      <c r="AZC20" s="611"/>
      <c r="AZD20" s="611"/>
      <c r="AZE20" s="611"/>
      <c r="AZF20" s="611"/>
      <c r="AZG20" s="611"/>
      <c r="AZH20" s="611"/>
      <c r="AZI20" s="611"/>
      <c r="AZJ20" s="611"/>
      <c r="AZK20" s="611"/>
      <c r="AZL20" s="611"/>
      <c r="AZM20" s="611"/>
      <c r="AZN20" s="611"/>
      <c r="AZO20" s="611"/>
      <c r="AZP20" s="611"/>
      <c r="AZQ20" s="611"/>
      <c r="AZR20" s="611"/>
      <c r="AZS20" s="611"/>
      <c r="AZT20" s="611"/>
      <c r="AZU20" s="611"/>
      <c r="AZV20" s="611"/>
      <c r="AZW20" s="611"/>
      <c r="AZX20" s="611"/>
      <c r="AZY20" s="611"/>
      <c r="AZZ20" s="611"/>
      <c r="BAA20" s="611"/>
      <c r="BAB20" s="611"/>
      <c r="BAC20" s="611"/>
      <c r="BAD20" s="611"/>
      <c r="BAE20" s="611"/>
      <c r="BAF20" s="611"/>
      <c r="BAG20" s="611"/>
      <c r="BAH20" s="611"/>
      <c r="BAI20" s="611"/>
      <c r="BAJ20" s="611"/>
      <c r="BAK20" s="611"/>
      <c r="BAL20" s="611"/>
      <c r="BAM20" s="611"/>
      <c r="BAN20" s="611"/>
      <c r="BAO20" s="611"/>
      <c r="BAP20" s="611"/>
      <c r="BAQ20" s="611"/>
      <c r="BAR20" s="611"/>
      <c r="BAS20" s="611"/>
      <c r="BAT20" s="611"/>
      <c r="BAU20" s="611"/>
      <c r="BAV20" s="611"/>
      <c r="BAW20" s="611"/>
      <c r="BAX20" s="611"/>
      <c r="BAY20" s="611"/>
      <c r="BAZ20" s="611"/>
      <c r="BBA20" s="611"/>
      <c r="BBB20" s="611"/>
      <c r="BBC20" s="611"/>
      <c r="BBD20" s="611"/>
      <c r="BBE20" s="611"/>
      <c r="BBF20" s="611"/>
      <c r="BBG20" s="611"/>
      <c r="BBH20" s="611"/>
      <c r="BBI20" s="611"/>
      <c r="BBJ20" s="611"/>
      <c r="BBK20" s="611"/>
      <c r="BBL20" s="611"/>
      <c r="BBM20" s="611"/>
      <c r="BBN20" s="611"/>
      <c r="BBO20" s="611"/>
      <c r="BBP20" s="611"/>
      <c r="BBQ20" s="611"/>
      <c r="BBR20" s="611"/>
      <c r="BBS20" s="611"/>
      <c r="BBT20" s="611"/>
      <c r="BBU20" s="611"/>
      <c r="BBV20" s="611"/>
      <c r="BBW20" s="611"/>
      <c r="BBX20" s="611"/>
      <c r="BBY20" s="611"/>
      <c r="BBZ20" s="611"/>
      <c r="BCA20" s="611"/>
      <c r="BCB20" s="611"/>
      <c r="BCC20" s="611"/>
      <c r="BCD20" s="611"/>
      <c r="BCE20" s="611"/>
      <c r="BCF20" s="611"/>
      <c r="BCG20" s="611"/>
      <c r="BCH20" s="611"/>
      <c r="BCI20" s="611"/>
      <c r="BCJ20" s="611"/>
      <c r="BCK20" s="611"/>
      <c r="BCL20" s="611"/>
      <c r="BCM20" s="611"/>
      <c r="BCN20" s="611"/>
      <c r="BCO20" s="611"/>
      <c r="BCP20" s="611"/>
      <c r="BCQ20" s="611"/>
      <c r="BCR20" s="611"/>
      <c r="BCS20" s="611"/>
      <c r="BCT20" s="611"/>
      <c r="BCU20" s="611"/>
      <c r="BCV20" s="611"/>
      <c r="BCW20" s="611"/>
      <c r="BCX20" s="611"/>
      <c r="BCY20" s="611"/>
      <c r="BCZ20" s="611"/>
      <c r="BDA20" s="611"/>
      <c r="BDB20" s="611"/>
      <c r="BDC20" s="611"/>
      <c r="BDD20" s="611"/>
      <c r="BDE20" s="611"/>
      <c r="BDF20" s="611"/>
      <c r="BDG20" s="611"/>
      <c r="BDH20" s="611"/>
      <c r="BDI20" s="611"/>
      <c r="BDJ20" s="611"/>
      <c r="BDK20" s="611"/>
      <c r="BDL20" s="611"/>
      <c r="BDM20" s="611"/>
      <c r="BDN20" s="611"/>
      <c r="BDO20" s="611"/>
      <c r="BDP20" s="611"/>
      <c r="BDQ20" s="611"/>
      <c r="BDR20" s="611"/>
      <c r="BDS20" s="611"/>
      <c r="BDT20" s="611"/>
      <c r="BDU20" s="611"/>
      <c r="BDV20" s="611"/>
      <c r="BDW20" s="611"/>
      <c r="BDX20" s="611"/>
      <c r="BDY20" s="611"/>
      <c r="BDZ20" s="611"/>
      <c r="BEA20" s="611"/>
      <c r="BEB20" s="611"/>
      <c r="BEC20" s="611"/>
      <c r="BED20" s="611"/>
      <c r="BEE20" s="611"/>
      <c r="BEF20" s="611"/>
      <c r="BEG20" s="611"/>
      <c r="BEH20" s="611"/>
      <c r="BEI20" s="611"/>
      <c r="BEJ20" s="611"/>
      <c r="BEK20" s="611"/>
      <c r="BEL20" s="611"/>
      <c r="BEM20" s="611"/>
      <c r="BEN20" s="611"/>
      <c r="BEO20" s="611"/>
      <c r="BEP20" s="611"/>
      <c r="BEQ20" s="611"/>
      <c r="BER20" s="611"/>
      <c r="BES20" s="611"/>
      <c r="BET20" s="611"/>
      <c r="BEU20" s="611"/>
      <c r="BEV20" s="611"/>
      <c r="BEW20" s="611"/>
      <c r="BEX20" s="611"/>
      <c r="BEY20" s="611"/>
      <c r="BEZ20" s="611"/>
      <c r="BFA20" s="611"/>
      <c r="BFB20" s="611"/>
      <c r="BFC20" s="611"/>
      <c r="BFD20" s="611"/>
      <c r="BFE20" s="611"/>
      <c r="BFF20" s="611"/>
      <c r="BFG20" s="611"/>
      <c r="BFH20" s="611"/>
      <c r="BFI20" s="611"/>
      <c r="BFJ20" s="611"/>
      <c r="BFK20" s="611"/>
      <c r="BFL20" s="611"/>
      <c r="BFM20" s="611"/>
      <c r="BFN20" s="611"/>
      <c r="BFO20" s="611"/>
      <c r="BFP20" s="611"/>
      <c r="BFQ20" s="611"/>
      <c r="BFR20" s="611"/>
      <c r="BFS20" s="611"/>
      <c r="BFT20" s="611"/>
      <c r="BFU20" s="611"/>
      <c r="BFV20" s="611"/>
      <c r="BFW20" s="611"/>
      <c r="BFX20" s="611"/>
      <c r="BFY20" s="611"/>
      <c r="BFZ20" s="611"/>
      <c r="BGA20" s="611"/>
      <c r="BGB20" s="611"/>
      <c r="BGC20" s="611"/>
      <c r="BGD20" s="611"/>
      <c r="BGE20" s="611"/>
      <c r="BGF20" s="611"/>
      <c r="BGG20" s="611"/>
      <c r="BGH20" s="611"/>
      <c r="BGI20" s="611"/>
      <c r="BGJ20" s="611"/>
      <c r="BGK20" s="611"/>
      <c r="BGL20" s="611"/>
      <c r="BGM20" s="611"/>
      <c r="BGN20" s="611"/>
      <c r="BGO20" s="611"/>
      <c r="BGP20" s="611"/>
      <c r="BGQ20" s="611"/>
      <c r="BGR20" s="611"/>
      <c r="BGS20" s="611"/>
      <c r="BGT20" s="611"/>
      <c r="BGU20" s="611"/>
      <c r="BGV20" s="611"/>
      <c r="BGW20" s="611"/>
      <c r="BGX20" s="611"/>
      <c r="BGY20" s="611"/>
      <c r="BGZ20" s="611"/>
      <c r="BHA20" s="611"/>
      <c r="BHB20" s="611"/>
      <c r="BHC20" s="611"/>
      <c r="BHD20" s="611"/>
      <c r="BHE20" s="611"/>
      <c r="BHF20" s="611"/>
      <c r="BHG20" s="611"/>
      <c r="BHH20" s="611"/>
      <c r="BHI20" s="611"/>
      <c r="BHJ20" s="611"/>
      <c r="BHK20" s="611"/>
      <c r="BHL20" s="611"/>
      <c r="BHM20" s="611"/>
      <c r="BHN20" s="611"/>
      <c r="BHO20" s="611"/>
      <c r="BHP20" s="611"/>
      <c r="BHQ20" s="611"/>
      <c r="BHR20" s="611"/>
      <c r="BHS20" s="611"/>
      <c r="BHT20" s="611"/>
      <c r="BHU20" s="611"/>
      <c r="BHV20" s="611"/>
      <c r="BHW20" s="611"/>
      <c r="BHX20" s="611"/>
      <c r="BHY20" s="611"/>
      <c r="BHZ20" s="611"/>
      <c r="BIA20" s="611"/>
      <c r="BIB20" s="611"/>
      <c r="BIC20" s="611"/>
      <c r="BID20" s="611"/>
      <c r="BIE20" s="611"/>
      <c r="BIF20" s="611"/>
      <c r="BIG20" s="611"/>
      <c r="BIH20" s="611"/>
      <c r="BII20" s="611"/>
      <c r="BIJ20" s="611"/>
      <c r="BIK20" s="611"/>
      <c r="BIL20" s="611"/>
      <c r="BIM20" s="611"/>
      <c r="BIN20" s="611"/>
      <c r="BIO20" s="611"/>
      <c r="BIP20" s="611"/>
      <c r="BIQ20" s="611"/>
      <c r="BIR20" s="611"/>
      <c r="BIS20" s="611"/>
      <c r="BIT20" s="611"/>
      <c r="BIU20" s="611"/>
      <c r="BIV20" s="611"/>
      <c r="BIW20" s="611"/>
      <c r="BIX20" s="611"/>
      <c r="BIY20" s="611"/>
      <c r="BIZ20" s="611"/>
      <c r="BJA20" s="611"/>
      <c r="BJB20" s="611"/>
      <c r="BJC20" s="611"/>
      <c r="BJD20" s="611"/>
      <c r="BJE20" s="611"/>
      <c r="BJF20" s="611"/>
      <c r="BJG20" s="611"/>
      <c r="BJH20" s="611"/>
      <c r="BJI20" s="611"/>
      <c r="BJJ20" s="611"/>
      <c r="BJK20" s="611"/>
      <c r="BJL20" s="611"/>
      <c r="BJM20" s="611"/>
      <c r="BJN20" s="611"/>
      <c r="BJO20" s="611"/>
      <c r="BJP20" s="611"/>
      <c r="BJQ20" s="611"/>
      <c r="BJR20" s="611"/>
      <c r="BJS20" s="611"/>
      <c r="BJT20" s="611"/>
      <c r="BJU20" s="611"/>
      <c r="BJV20" s="611"/>
      <c r="BJW20" s="611"/>
      <c r="BJX20" s="611"/>
      <c r="BJY20" s="611"/>
      <c r="BJZ20" s="611"/>
      <c r="BKA20" s="611"/>
      <c r="BKB20" s="611"/>
      <c r="BKC20" s="611"/>
      <c r="BKD20" s="611"/>
      <c r="BKE20" s="611"/>
      <c r="BKF20" s="611"/>
      <c r="BKG20" s="611"/>
      <c r="BKH20" s="611"/>
      <c r="BKI20" s="611"/>
      <c r="BKJ20" s="611"/>
      <c r="BKK20" s="611"/>
      <c r="BKL20" s="611"/>
      <c r="BKM20" s="611"/>
      <c r="BKN20" s="611"/>
      <c r="BKO20" s="611"/>
      <c r="BKP20" s="611"/>
      <c r="BKQ20" s="611"/>
      <c r="BKR20" s="611"/>
      <c r="BKS20" s="611"/>
      <c r="BKT20" s="611"/>
      <c r="BKU20" s="611"/>
      <c r="BKV20" s="611"/>
      <c r="BKW20" s="611"/>
      <c r="BKX20" s="611"/>
      <c r="BKY20" s="611"/>
      <c r="BKZ20" s="611"/>
      <c r="BLA20" s="611"/>
      <c r="BLB20" s="611"/>
      <c r="BLC20" s="611"/>
      <c r="BLD20" s="611"/>
      <c r="BLE20" s="611"/>
      <c r="BLF20" s="611"/>
      <c r="BLG20" s="611"/>
      <c r="BLH20" s="611"/>
      <c r="BLI20" s="611"/>
      <c r="BLJ20" s="611"/>
      <c r="BLK20" s="611"/>
      <c r="BLL20" s="611"/>
      <c r="BLM20" s="611"/>
      <c r="BLN20" s="611"/>
      <c r="BLO20" s="611"/>
      <c r="BLP20" s="611"/>
      <c r="BLQ20" s="611"/>
      <c r="BLR20" s="611"/>
      <c r="BLS20" s="611"/>
      <c r="BLT20" s="611"/>
      <c r="BLU20" s="611"/>
      <c r="BLV20" s="611"/>
      <c r="BLW20" s="611"/>
      <c r="BLX20" s="611"/>
      <c r="BLY20" s="611"/>
      <c r="BLZ20" s="611"/>
      <c r="BMA20" s="611"/>
      <c r="BMB20" s="611"/>
      <c r="BMC20" s="611"/>
      <c r="BMD20" s="611"/>
      <c r="BME20" s="611"/>
      <c r="BMF20" s="611"/>
      <c r="BMG20" s="611"/>
      <c r="BMH20" s="611"/>
      <c r="BMI20" s="611"/>
      <c r="BMJ20" s="611"/>
      <c r="BMK20" s="611"/>
      <c r="BML20" s="611"/>
      <c r="BMM20" s="611"/>
      <c r="BMN20" s="611"/>
      <c r="BMO20" s="611"/>
      <c r="BMP20" s="611"/>
      <c r="BMQ20" s="611"/>
      <c r="BMR20" s="611"/>
      <c r="BMS20" s="611"/>
      <c r="BMT20" s="611"/>
      <c r="BMU20" s="611"/>
      <c r="BMV20" s="611"/>
      <c r="BMW20" s="611"/>
      <c r="BMX20" s="611"/>
      <c r="BMY20" s="611"/>
      <c r="BMZ20" s="611"/>
      <c r="BNA20" s="611"/>
      <c r="BNB20" s="611"/>
      <c r="BNC20" s="611"/>
      <c r="BND20" s="611"/>
      <c r="BNE20" s="611"/>
      <c r="BNF20" s="611"/>
      <c r="BNG20" s="611"/>
      <c r="BNH20" s="611"/>
      <c r="BNI20" s="611"/>
      <c r="BNJ20" s="611"/>
      <c r="BNK20" s="611"/>
      <c r="BNL20" s="611"/>
      <c r="BNM20" s="611"/>
      <c r="BNN20" s="611"/>
      <c r="BNO20" s="611"/>
      <c r="BNP20" s="611"/>
      <c r="BNQ20" s="611"/>
      <c r="BNR20" s="611"/>
      <c r="BNS20" s="611"/>
      <c r="BNT20" s="611"/>
      <c r="BNU20" s="611"/>
      <c r="BNV20" s="611"/>
      <c r="BNW20" s="611"/>
      <c r="BNX20" s="611"/>
      <c r="BNY20" s="611"/>
      <c r="BNZ20" s="611"/>
      <c r="BOA20" s="611"/>
      <c r="BOB20" s="611"/>
      <c r="BOC20" s="611"/>
      <c r="BOD20" s="611"/>
      <c r="BOE20" s="611"/>
      <c r="BOF20" s="611"/>
      <c r="BOG20" s="611"/>
      <c r="BOH20" s="611"/>
      <c r="BOI20" s="611"/>
      <c r="BOJ20" s="611"/>
      <c r="BOK20" s="611"/>
      <c r="BOL20" s="611"/>
      <c r="BOM20" s="611"/>
      <c r="BON20" s="611"/>
      <c r="BOO20" s="611"/>
      <c r="BOP20" s="611"/>
      <c r="BOQ20" s="611"/>
      <c r="BOR20" s="611"/>
      <c r="BOS20" s="611"/>
      <c r="BOT20" s="611"/>
      <c r="BOU20" s="611"/>
      <c r="BOV20" s="611"/>
      <c r="BOW20" s="611"/>
      <c r="BOX20" s="611"/>
      <c r="BOY20" s="611"/>
      <c r="BOZ20" s="611"/>
      <c r="BPA20" s="611"/>
      <c r="BPB20" s="611"/>
      <c r="BPC20" s="611"/>
      <c r="BPD20" s="611"/>
      <c r="BPE20" s="611"/>
      <c r="BPF20" s="611"/>
      <c r="BPG20" s="611"/>
      <c r="BPH20" s="611"/>
      <c r="BPI20" s="611"/>
      <c r="BPJ20" s="611"/>
      <c r="BPK20" s="611"/>
      <c r="BPL20" s="611"/>
      <c r="BPM20" s="611"/>
      <c r="BPN20" s="611"/>
      <c r="BPO20" s="611"/>
      <c r="BPP20" s="611"/>
      <c r="BPQ20" s="611"/>
      <c r="BPR20" s="611"/>
      <c r="BPS20" s="611"/>
      <c r="BPT20" s="611"/>
      <c r="BPU20" s="611"/>
      <c r="BPV20" s="611"/>
      <c r="BPW20" s="611"/>
      <c r="BPX20" s="611"/>
      <c r="BPY20" s="611"/>
      <c r="BPZ20" s="611"/>
      <c r="BQA20" s="611"/>
      <c r="BQB20" s="611"/>
      <c r="BQC20" s="611"/>
      <c r="BQD20" s="611"/>
      <c r="BQE20" s="611"/>
      <c r="BQF20" s="611"/>
      <c r="BQG20" s="611"/>
      <c r="BQH20" s="611"/>
      <c r="BQI20" s="611"/>
      <c r="BQJ20" s="611"/>
      <c r="BQK20" s="611"/>
      <c r="BQL20" s="611"/>
      <c r="BQM20" s="611"/>
      <c r="BQN20" s="611"/>
      <c r="BQO20" s="611"/>
      <c r="BQP20" s="611"/>
      <c r="BQQ20" s="611"/>
      <c r="BQR20" s="611"/>
      <c r="BQS20" s="611"/>
      <c r="BQT20" s="611"/>
      <c r="BQU20" s="611"/>
      <c r="BQV20" s="611"/>
      <c r="BQW20" s="611"/>
      <c r="BQX20" s="611"/>
      <c r="BQY20" s="611"/>
      <c r="BQZ20" s="611"/>
      <c r="BRA20" s="611"/>
      <c r="BRB20" s="611"/>
      <c r="BRC20" s="611"/>
      <c r="BRD20" s="611"/>
      <c r="BRE20" s="611"/>
      <c r="BRF20" s="611"/>
      <c r="BRG20" s="611"/>
      <c r="BRH20" s="611"/>
      <c r="BRI20" s="611"/>
      <c r="BRJ20" s="611"/>
      <c r="BRK20" s="611"/>
      <c r="BRL20" s="611"/>
      <c r="BRM20" s="611"/>
      <c r="BRN20" s="611"/>
      <c r="BRO20" s="611"/>
      <c r="BRP20" s="611"/>
      <c r="BRQ20" s="611"/>
      <c r="BRR20" s="611"/>
      <c r="BRS20" s="611"/>
      <c r="BRT20" s="611"/>
      <c r="BRU20" s="611"/>
      <c r="BRV20" s="611"/>
      <c r="BRW20" s="611"/>
      <c r="BRX20" s="611"/>
      <c r="BRY20" s="611"/>
      <c r="BRZ20" s="611"/>
      <c r="BSA20" s="611"/>
      <c r="BSB20" s="611"/>
      <c r="BSC20" s="611"/>
      <c r="BSD20" s="611"/>
      <c r="BSE20" s="611"/>
      <c r="BSF20" s="611"/>
      <c r="BSG20" s="611"/>
      <c r="BSH20" s="611"/>
      <c r="BSI20" s="611"/>
      <c r="BSJ20" s="611"/>
      <c r="BSK20" s="611"/>
      <c r="BSL20" s="611"/>
      <c r="BSM20" s="611"/>
      <c r="BSN20" s="611"/>
      <c r="BSO20" s="611"/>
      <c r="BSP20" s="611"/>
      <c r="BSQ20" s="611"/>
      <c r="BSR20" s="611"/>
      <c r="BSS20" s="611"/>
      <c r="BST20" s="611"/>
      <c r="BSU20" s="611"/>
      <c r="BSV20" s="611"/>
      <c r="BSW20" s="611"/>
      <c r="BSX20" s="611"/>
      <c r="BSY20" s="611"/>
      <c r="BSZ20" s="611"/>
      <c r="BTA20" s="611"/>
      <c r="BTB20" s="611"/>
      <c r="BTC20" s="611"/>
      <c r="BTD20" s="611"/>
      <c r="BTE20" s="611"/>
      <c r="BTF20" s="611"/>
      <c r="BTG20" s="611"/>
      <c r="BTH20" s="611"/>
      <c r="BTI20" s="611"/>
      <c r="BTJ20" s="611"/>
      <c r="BTK20" s="611"/>
      <c r="BTL20" s="611"/>
      <c r="BTM20" s="611"/>
      <c r="BTN20" s="611"/>
      <c r="BTO20" s="611"/>
      <c r="BTP20" s="611"/>
      <c r="BTQ20" s="611"/>
      <c r="BTR20" s="611"/>
      <c r="BTS20" s="611"/>
      <c r="BTT20" s="611"/>
      <c r="BTU20" s="611"/>
      <c r="BTV20" s="611"/>
      <c r="BTW20" s="611"/>
      <c r="BTX20" s="611"/>
      <c r="BTY20" s="611"/>
      <c r="BTZ20" s="611"/>
      <c r="BUA20" s="611"/>
      <c r="BUB20" s="611"/>
      <c r="BUC20" s="611"/>
      <c r="BUD20" s="611"/>
      <c r="BUE20" s="611"/>
      <c r="BUF20" s="611"/>
      <c r="BUG20" s="611"/>
      <c r="BUH20" s="611"/>
      <c r="BUI20" s="611"/>
      <c r="BUJ20" s="611"/>
      <c r="BUK20" s="611"/>
      <c r="BUL20" s="611"/>
      <c r="BUM20" s="611"/>
      <c r="BUN20" s="611"/>
      <c r="BUO20" s="611"/>
      <c r="BUP20" s="611"/>
      <c r="BUQ20" s="611"/>
      <c r="BUR20" s="611"/>
      <c r="BUS20" s="611"/>
      <c r="BUT20" s="611"/>
      <c r="BUU20" s="611"/>
      <c r="BUV20" s="611"/>
      <c r="BUW20" s="611"/>
      <c r="BUX20" s="611"/>
      <c r="BUY20" s="611"/>
      <c r="BUZ20" s="611"/>
      <c r="BVA20" s="611"/>
      <c r="BVB20" s="611"/>
      <c r="BVC20" s="611"/>
      <c r="BVD20" s="611"/>
      <c r="BVE20" s="611"/>
      <c r="BVF20" s="611"/>
      <c r="BVG20" s="611"/>
      <c r="BVH20" s="611"/>
      <c r="BVI20" s="611"/>
      <c r="BVJ20" s="611"/>
      <c r="BVK20" s="611"/>
      <c r="BVL20" s="611"/>
      <c r="BVM20" s="611"/>
      <c r="BVN20" s="611"/>
      <c r="BVO20" s="611"/>
      <c r="BVP20" s="611"/>
      <c r="BVQ20" s="611"/>
      <c r="BVR20" s="611"/>
      <c r="BVS20" s="611"/>
      <c r="BVT20" s="611"/>
      <c r="BVU20" s="611"/>
      <c r="BVV20" s="611"/>
      <c r="BVW20" s="611"/>
      <c r="BVX20" s="611"/>
      <c r="BVY20" s="611"/>
      <c r="BVZ20" s="611"/>
      <c r="BWA20" s="611"/>
      <c r="BWB20" s="611"/>
      <c r="BWC20" s="611"/>
      <c r="BWD20" s="611"/>
      <c r="BWE20" s="611"/>
      <c r="BWF20" s="611"/>
      <c r="BWG20" s="611"/>
      <c r="BWH20" s="611"/>
      <c r="BWI20" s="611"/>
      <c r="BWJ20" s="611"/>
      <c r="BWK20" s="611"/>
      <c r="BWL20" s="611"/>
      <c r="BWM20" s="611"/>
      <c r="BWN20" s="611"/>
      <c r="BWO20" s="611"/>
      <c r="BWP20" s="611"/>
      <c r="BWQ20" s="611"/>
      <c r="BWR20" s="611"/>
      <c r="BWS20" s="611"/>
      <c r="BWT20" s="611"/>
      <c r="BWU20" s="611"/>
      <c r="BWV20" s="611"/>
      <c r="BWW20" s="611"/>
      <c r="BWX20" s="611"/>
      <c r="BWY20" s="611"/>
      <c r="BWZ20" s="611"/>
      <c r="BXA20" s="611"/>
      <c r="BXB20" s="611"/>
      <c r="BXC20" s="611"/>
      <c r="BXD20" s="611"/>
      <c r="BXE20" s="611"/>
      <c r="BXF20" s="611"/>
      <c r="BXG20" s="611"/>
      <c r="BXH20" s="611"/>
      <c r="BXI20" s="611"/>
      <c r="BXJ20" s="611"/>
      <c r="BXK20" s="611"/>
      <c r="BXL20" s="611"/>
      <c r="BXM20" s="611"/>
      <c r="BXN20" s="611"/>
      <c r="BXO20" s="611"/>
      <c r="BXP20" s="611"/>
      <c r="BXQ20" s="611"/>
      <c r="BXR20" s="611"/>
      <c r="BXS20" s="611"/>
      <c r="BXT20" s="611"/>
      <c r="BXU20" s="611"/>
      <c r="BXV20" s="611"/>
      <c r="BXW20" s="611"/>
      <c r="BXX20" s="611"/>
      <c r="BXY20" s="611"/>
      <c r="BXZ20" s="611"/>
      <c r="BYA20" s="611"/>
      <c r="BYB20" s="611"/>
      <c r="BYC20" s="611"/>
      <c r="BYD20" s="611"/>
      <c r="BYE20" s="611"/>
      <c r="BYF20" s="611"/>
      <c r="BYG20" s="611"/>
      <c r="BYH20" s="611"/>
      <c r="BYI20" s="611"/>
      <c r="BYJ20" s="611"/>
      <c r="BYK20" s="611"/>
      <c r="BYL20" s="611"/>
      <c r="BYM20" s="611"/>
      <c r="BYN20" s="611"/>
      <c r="BYO20" s="611"/>
      <c r="BYP20" s="611"/>
      <c r="BYQ20" s="611"/>
      <c r="BYR20" s="611"/>
      <c r="BYS20" s="611"/>
      <c r="BYT20" s="611"/>
      <c r="BYU20" s="611"/>
      <c r="BYV20" s="611"/>
      <c r="BYW20" s="611"/>
      <c r="BYX20" s="611"/>
      <c r="BYY20" s="611"/>
      <c r="BYZ20" s="611"/>
      <c r="BZA20" s="611"/>
      <c r="BZB20" s="611"/>
      <c r="BZC20" s="611"/>
      <c r="BZD20" s="611"/>
      <c r="BZE20" s="611"/>
      <c r="BZF20" s="611"/>
      <c r="BZG20" s="611"/>
      <c r="BZH20" s="611"/>
      <c r="BZI20" s="611"/>
      <c r="BZJ20" s="611"/>
      <c r="BZK20" s="611"/>
      <c r="BZL20" s="611"/>
      <c r="BZM20" s="611"/>
      <c r="BZN20" s="611"/>
      <c r="BZO20" s="611"/>
      <c r="BZP20" s="611"/>
      <c r="BZQ20" s="611"/>
      <c r="BZR20" s="611"/>
      <c r="BZS20" s="611"/>
      <c r="BZT20" s="611"/>
      <c r="BZU20" s="611"/>
      <c r="BZV20" s="611"/>
      <c r="BZW20" s="611"/>
      <c r="BZX20" s="611"/>
      <c r="BZY20" s="611"/>
      <c r="BZZ20" s="611"/>
      <c r="CAA20" s="611"/>
      <c r="CAB20" s="611"/>
      <c r="CAC20" s="611"/>
      <c r="CAD20" s="611"/>
      <c r="CAE20" s="611"/>
      <c r="CAF20" s="611"/>
      <c r="CAG20" s="611"/>
      <c r="CAH20" s="611"/>
      <c r="CAI20" s="611"/>
      <c r="CAJ20" s="611"/>
      <c r="CAK20" s="611"/>
      <c r="CAL20" s="611"/>
      <c r="CAM20" s="611"/>
      <c r="CAN20" s="611"/>
      <c r="CAO20" s="611"/>
      <c r="CAP20" s="611"/>
      <c r="CAQ20" s="611"/>
      <c r="CAR20" s="611"/>
      <c r="CAS20" s="611"/>
      <c r="CAT20" s="611"/>
      <c r="CAU20" s="611"/>
      <c r="CAV20" s="611"/>
      <c r="CAW20" s="611"/>
      <c r="CAX20" s="611"/>
      <c r="CAY20" s="611"/>
      <c r="CAZ20" s="611"/>
      <c r="CBA20" s="611"/>
      <c r="CBB20" s="611"/>
      <c r="CBC20" s="611"/>
      <c r="CBD20" s="611"/>
      <c r="CBE20" s="611"/>
      <c r="CBF20" s="611"/>
      <c r="CBG20" s="611"/>
      <c r="CBH20" s="611"/>
      <c r="CBI20" s="611"/>
      <c r="CBJ20" s="611"/>
      <c r="CBK20" s="611"/>
      <c r="CBL20" s="611"/>
      <c r="CBM20" s="611"/>
      <c r="CBN20" s="611"/>
      <c r="CBO20" s="611"/>
      <c r="CBP20" s="611"/>
      <c r="CBQ20" s="611"/>
      <c r="CBR20" s="611"/>
      <c r="CBS20" s="611"/>
      <c r="CBT20" s="611"/>
      <c r="CBU20" s="611"/>
      <c r="CBV20" s="611"/>
      <c r="CBW20" s="611"/>
      <c r="CBX20" s="611"/>
      <c r="CBY20" s="611"/>
      <c r="CBZ20" s="611"/>
      <c r="CCA20" s="611"/>
      <c r="CCB20" s="611"/>
      <c r="CCC20" s="611"/>
      <c r="CCD20" s="611"/>
      <c r="CCE20" s="611"/>
      <c r="CCF20" s="611"/>
      <c r="CCG20" s="611"/>
      <c r="CCH20" s="611"/>
      <c r="CCI20" s="611"/>
      <c r="CCJ20" s="611"/>
      <c r="CCK20" s="611"/>
      <c r="CCL20" s="611"/>
      <c r="CCM20" s="611"/>
      <c r="CCN20" s="611"/>
      <c r="CCO20" s="611"/>
      <c r="CCP20" s="611"/>
      <c r="CCQ20" s="611"/>
      <c r="CCR20" s="611"/>
      <c r="CCS20" s="611"/>
      <c r="CCT20" s="611"/>
      <c r="CCU20" s="611"/>
      <c r="CCV20" s="611"/>
      <c r="CCW20" s="611"/>
      <c r="CCX20" s="611"/>
      <c r="CCY20" s="611"/>
      <c r="CCZ20" s="611"/>
      <c r="CDA20" s="611"/>
      <c r="CDB20" s="611"/>
      <c r="CDC20" s="611"/>
      <c r="CDD20" s="611"/>
      <c r="CDE20" s="611"/>
      <c r="CDF20" s="611"/>
      <c r="CDG20" s="611"/>
      <c r="CDH20" s="611"/>
      <c r="CDI20" s="611"/>
      <c r="CDJ20" s="611"/>
      <c r="CDK20" s="611"/>
      <c r="CDL20" s="611"/>
      <c r="CDM20" s="611"/>
      <c r="CDN20" s="611"/>
      <c r="CDO20" s="611"/>
      <c r="CDP20" s="611"/>
      <c r="CDQ20" s="611"/>
      <c r="CDR20" s="611"/>
      <c r="CDS20" s="611"/>
      <c r="CDT20" s="611"/>
      <c r="CDU20" s="611"/>
      <c r="CDV20" s="611"/>
      <c r="CDW20" s="611"/>
      <c r="CDX20" s="611"/>
      <c r="CDY20" s="611"/>
      <c r="CDZ20" s="611"/>
      <c r="CEA20" s="611"/>
      <c r="CEB20" s="611"/>
      <c r="CEC20" s="611"/>
      <c r="CED20" s="611"/>
      <c r="CEE20" s="611"/>
      <c r="CEF20" s="611"/>
      <c r="CEG20" s="611"/>
      <c r="CEH20" s="611"/>
      <c r="CEI20" s="611"/>
      <c r="CEJ20" s="611"/>
      <c r="CEK20" s="611"/>
      <c r="CEL20" s="611"/>
      <c r="CEM20" s="611"/>
    </row>
    <row r="21" spans="1:2171" s="191" customFormat="1" ht="12.75" customHeight="1" x14ac:dyDescent="0.2">
      <c r="A21" s="211"/>
      <c r="B21" s="64"/>
      <c r="C21" s="217"/>
      <c r="D21" s="212"/>
      <c r="E21" s="212"/>
      <c r="F21" s="212"/>
      <c r="G21" s="212"/>
      <c r="H21" s="212"/>
      <c r="I21" s="212"/>
      <c r="J21" s="212"/>
      <c r="K21" s="212"/>
      <c r="L21" s="212"/>
      <c r="M21" s="679"/>
      <c r="N21" s="679"/>
      <c r="O21" s="679"/>
      <c r="P21" s="679"/>
      <c r="Q21" s="679"/>
      <c r="R21" s="679"/>
      <c r="S21" s="679"/>
      <c r="T21" s="358"/>
      <c r="U21" s="358"/>
      <c r="V21" s="358"/>
      <c r="W21" s="358"/>
      <c r="X21" s="358"/>
      <c r="Y21" s="358"/>
      <c r="Z21" s="358"/>
      <c r="AA21" s="358"/>
      <c r="AB21" s="358"/>
      <c r="AC21" s="679"/>
      <c r="AD21" s="679"/>
      <c r="AE21" s="611"/>
      <c r="AF21" s="611"/>
      <c r="AG21" s="611"/>
      <c r="AH21" s="611"/>
      <c r="AI21" s="611"/>
      <c r="AJ21" s="611"/>
      <c r="AK21" s="611"/>
      <c r="AL21" s="611"/>
      <c r="AM21" s="611"/>
      <c r="AN21" s="611"/>
      <c r="AO21" s="611"/>
      <c r="AP21" s="611"/>
      <c r="AQ21" s="611"/>
      <c r="AR21" s="611"/>
      <c r="AS21" s="611"/>
      <c r="AT21" s="611"/>
      <c r="AU21" s="611"/>
      <c r="AV21" s="611"/>
      <c r="AW21" s="611"/>
      <c r="AX21" s="611"/>
      <c r="AY21" s="611"/>
      <c r="AZ21" s="611"/>
      <c r="BA21" s="611"/>
      <c r="BB21" s="611"/>
      <c r="BC21" s="611"/>
      <c r="BD21" s="611"/>
      <c r="BE21" s="611"/>
      <c r="BF21" s="611"/>
      <c r="BG21" s="611"/>
      <c r="BH21" s="611"/>
      <c r="BI21" s="611"/>
      <c r="BJ21" s="611"/>
      <c r="BK21" s="611"/>
      <c r="BL21" s="611"/>
      <c r="BM21" s="611"/>
      <c r="BN21" s="611"/>
      <c r="BO21" s="611"/>
      <c r="BP21" s="611"/>
      <c r="BQ21" s="611"/>
      <c r="BR21" s="611"/>
      <c r="BS21" s="611"/>
      <c r="BT21" s="611"/>
      <c r="BU21" s="611"/>
      <c r="BV21" s="611"/>
      <c r="BW21" s="611"/>
      <c r="BX21" s="611"/>
      <c r="BY21" s="611"/>
      <c r="BZ21" s="611"/>
      <c r="CA21" s="611"/>
      <c r="CB21" s="611"/>
      <c r="CC21" s="611"/>
      <c r="CD21" s="611"/>
      <c r="CE21" s="611"/>
      <c r="CF21" s="611"/>
      <c r="CG21" s="611"/>
      <c r="CH21" s="611"/>
      <c r="CI21" s="611"/>
      <c r="CJ21" s="611"/>
      <c r="CK21" s="611"/>
      <c r="CL21" s="611"/>
      <c r="CM21" s="611"/>
      <c r="CN21" s="611"/>
      <c r="CO21" s="611"/>
      <c r="CP21" s="611"/>
      <c r="CQ21" s="611"/>
      <c r="CR21" s="611"/>
      <c r="CS21" s="611"/>
      <c r="CT21" s="611"/>
      <c r="CU21" s="611"/>
      <c r="CV21" s="611"/>
      <c r="CW21" s="611"/>
      <c r="CX21" s="611"/>
      <c r="CY21" s="611"/>
      <c r="CZ21" s="611"/>
      <c r="DA21" s="611"/>
      <c r="DB21" s="611"/>
      <c r="DC21" s="611"/>
      <c r="DD21" s="611"/>
      <c r="DE21" s="611"/>
      <c r="DF21" s="611"/>
      <c r="DG21" s="611"/>
      <c r="DH21" s="611"/>
      <c r="DI21" s="611"/>
      <c r="DJ21" s="611"/>
      <c r="DK21" s="611"/>
      <c r="DL21" s="611"/>
      <c r="DM21" s="611"/>
      <c r="DN21" s="611"/>
      <c r="DO21" s="611"/>
      <c r="DP21" s="611"/>
      <c r="DQ21" s="611"/>
      <c r="DR21" s="611"/>
      <c r="DS21" s="611"/>
      <c r="DT21" s="611"/>
      <c r="DU21" s="611"/>
      <c r="DV21" s="611"/>
      <c r="DW21" s="611"/>
      <c r="DX21" s="611"/>
      <c r="DY21" s="611"/>
      <c r="DZ21" s="611"/>
      <c r="EA21" s="611"/>
      <c r="EB21" s="611"/>
      <c r="EC21" s="611"/>
      <c r="ED21" s="611"/>
      <c r="EE21" s="611"/>
      <c r="EF21" s="611"/>
      <c r="EG21" s="611"/>
      <c r="EH21" s="611"/>
      <c r="EI21" s="611"/>
      <c r="EJ21" s="611"/>
      <c r="EK21" s="611"/>
      <c r="EL21" s="611"/>
      <c r="EM21" s="611"/>
      <c r="EN21" s="611"/>
      <c r="EO21" s="611"/>
      <c r="EP21" s="611"/>
      <c r="EQ21" s="611"/>
      <c r="ER21" s="611"/>
      <c r="ES21" s="611"/>
      <c r="ET21" s="611"/>
      <c r="EU21" s="611"/>
      <c r="EV21" s="611"/>
      <c r="EW21" s="611"/>
      <c r="EX21" s="611"/>
      <c r="EY21" s="611"/>
      <c r="EZ21" s="611"/>
      <c r="FA21" s="611"/>
      <c r="FB21" s="611"/>
      <c r="FC21" s="611"/>
      <c r="FD21" s="611"/>
      <c r="FE21" s="611"/>
      <c r="FF21" s="611"/>
      <c r="FG21" s="611"/>
      <c r="FH21" s="611"/>
      <c r="FI21" s="611"/>
      <c r="FJ21" s="611"/>
      <c r="FK21" s="611"/>
      <c r="FL21" s="611"/>
      <c r="FM21" s="611"/>
      <c r="FN21" s="611"/>
      <c r="FO21" s="611"/>
      <c r="FP21" s="611"/>
      <c r="FQ21" s="611"/>
      <c r="FR21" s="611"/>
      <c r="FS21" s="611"/>
      <c r="FT21" s="611"/>
      <c r="FU21" s="611"/>
      <c r="FV21" s="611"/>
      <c r="FW21" s="611"/>
      <c r="FX21" s="611"/>
      <c r="FY21" s="611"/>
      <c r="FZ21" s="611"/>
      <c r="GA21" s="611"/>
      <c r="GB21" s="611"/>
      <c r="GC21" s="611"/>
      <c r="GD21" s="611"/>
      <c r="GE21" s="611"/>
      <c r="GF21" s="611"/>
      <c r="GG21" s="611"/>
      <c r="GH21" s="611"/>
      <c r="GI21" s="611"/>
      <c r="GJ21" s="611"/>
      <c r="GK21" s="611"/>
      <c r="GL21" s="611"/>
      <c r="GM21" s="611"/>
      <c r="GN21" s="611"/>
      <c r="GO21" s="611"/>
      <c r="GP21" s="611"/>
      <c r="GQ21" s="611"/>
      <c r="GR21" s="611"/>
      <c r="GS21" s="611"/>
      <c r="GT21" s="611"/>
      <c r="GU21" s="611"/>
      <c r="GV21" s="611"/>
      <c r="GW21" s="611"/>
      <c r="GX21" s="611"/>
      <c r="GY21" s="611"/>
      <c r="GZ21" s="611"/>
      <c r="HA21" s="611"/>
      <c r="HB21" s="611"/>
      <c r="HC21" s="611"/>
      <c r="HD21" s="611"/>
      <c r="HE21" s="611"/>
      <c r="HF21" s="611"/>
      <c r="HG21" s="611"/>
      <c r="HH21" s="611"/>
      <c r="HI21" s="611"/>
      <c r="HJ21" s="611"/>
      <c r="HK21" s="611"/>
      <c r="HL21" s="611"/>
      <c r="HM21" s="611"/>
      <c r="HN21" s="611"/>
      <c r="HO21" s="611"/>
      <c r="HP21" s="611"/>
      <c r="HQ21" s="611"/>
      <c r="HR21" s="611"/>
      <c r="HS21" s="611"/>
      <c r="HT21" s="611"/>
      <c r="HU21" s="611"/>
      <c r="HV21" s="611"/>
      <c r="HW21" s="611"/>
      <c r="HX21" s="611"/>
      <c r="HY21" s="611"/>
      <c r="HZ21" s="611"/>
      <c r="IA21" s="611"/>
      <c r="IB21" s="611"/>
      <c r="IC21" s="611"/>
      <c r="ID21" s="611"/>
      <c r="IE21" s="611"/>
      <c r="IF21" s="611"/>
      <c r="IG21" s="611"/>
      <c r="IH21" s="611"/>
      <c r="II21" s="611"/>
      <c r="IJ21" s="611"/>
      <c r="IK21" s="611"/>
      <c r="IL21" s="611"/>
      <c r="IM21" s="611"/>
      <c r="IN21" s="611"/>
      <c r="IO21" s="611"/>
      <c r="IP21" s="611"/>
      <c r="IQ21" s="611"/>
      <c r="IR21" s="611"/>
      <c r="IS21" s="611"/>
      <c r="IT21" s="611"/>
      <c r="IU21" s="611"/>
      <c r="IV21" s="611"/>
      <c r="IW21" s="611"/>
      <c r="IX21" s="611"/>
      <c r="IY21" s="611"/>
      <c r="IZ21" s="611"/>
      <c r="JA21" s="611"/>
      <c r="JB21" s="611"/>
      <c r="JC21" s="611"/>
      <c r="JD21" s="611"/>
      <c r="JE21" s="611"/>
      <c r="JF21" s="611"/>
      <c r="JG21" s="611"/>
      <c r="JH21" s="611"/>
      <c r="JI21" s="611"/>
      <c r="JJ21" s="611"/>
      <c r="JK21" s="611"/>
      <c r="JL21" s="611"/>
      <c r="JM21" s="611"/>
      <c r="JN21" s="611"/>
      <c r="JO21" s="611"/>
      <c r="JP21" s="611"/>
      <c r="JQ21" s="611"/>
      <c r="JR21" s="611"/>
      <c r="JS21" s="611"/>
      <c r="JT21" s="611"/>
      <c r="JU21" s="611"/>
      <c r="JV21" s="611"/>
      <c r="JW21" s="611"/>
      <c r="JX21" s="611"/>
      <c r="JY21" s="611"/>
      <c r="JZ21" s="611"/>
      <c r="KA21" s="611"/>
      <c r="KB21" s="611"/>
      <c r="KC21" s="611"/>
      <c r="KD21" s="611"/>
      <c r="KE21" s="611"/>
      <c r="KF21" s="611"/>
      <c r="KG21" s="611"/>
      <c r="KH21" s="611"/>
      <c r="KI21" s="611"/>
      <c r="KJ21" s="611"/>
      <c r="KK21" s="611"/>
      <c r="KL21" s="611"/>
      <c r="KM21" s="611"/>
      <c r="KN21" s="611"/>
      <c r="KO21" s="611"/>
      <c r="KP21" s="611"/>
      <c r="KQ21" s="611"/>
      <c r="KR21" s="611"/>
      <c r="KS21" s="611"/>
      <c r="KT21" s="611"/>
      <c r="KU21" s="611"/>
      <c r="KV21" s="611"/>
      <c r="KW21" s="611"/>
      <c r="KX21" s="611"/>
      <c r="KY21" s="611"/>
      <c r="KZ21" s="611"/>
      <c r="LA21" s="611"/>
      <c r="LB21" s="611"/>
      <c r="LC21" s="611"/>
      <c r="LD21" s="611"/>
      <c r="LE21" s="611"/>
      <c r="LF21" s="611"/>
      <c r="LG21" s="611"/>
      <c r="LH21" s="611"/>
      <c r="LI21" s="611"/>
      <c r="LJ21" s="611"/>
      <c r="LK21" s="611"/>
      <c r="LL21" s="611"/>
      <c r="LM21" s="611"/>
      <c r="LN21" s="611"/>
      <c r="LO21" s="611"/>
      <c r="LP21" s="611"/>
      <c r="LQ21" s="611"/>
      <c r="LR21" s="611"/>
      <c r="LS21" s="611"/>
      <c r="LT21" s="611"/>
      <c r="LU21" s="611"/>
      <c r="LV21" s="611"/>
      <c r="LW21" s="611"/>
      <c r="LX21" s="611"/>
      <c r="LY21" s="611"/>
      <c r="LZ21" s="611"/>
      <c r="MA21" s="611"/>
      <c r="MB21" s="611"/>
      <c r="MC21" s="611"/>
      <c r="MD21" s="611"/>
      <c r="ME21" s="611"/>
      <c r="MF21" s="611"/>
      <c r="MG21" s="611"/>
      <c r="MH21" s="611"/>
      <c r="MI21" s="611"/>
      <c r="MJ21" s="611"/>
      <c r="MK21" s="611"/>
      <c r="ML21" s="611"/>
      <c r="MM21" s="611"/>
      <c r="MN21" s="611"/>
      <c r="MO21" s="611"/>
      <c r="MP21" s="611"/>
      <c r="MQ21" s="611"/>
      <c r="MR21" s="611"/>
      <c r="MS21" s="611"/>
      <c r="MT21" s="611"/>
      <c r="MU21" s="611"/>
      <c r="MV21" s="611"/>
      <c r="MW21" s="611"/>
      <c r="MX21" s="611"/>
      <c r="MY21" s="611"/>
      <c r="MZ21" s="611"/>
      <c r="NA21" s="611"/>
      <c r="NB21" s="611"/>
      <c r="NC21" s="611"/>
      <c r="ND21" s="611"/>
      <c r="NE21" s="611"/>
      <c r="NF21" s="611"/>
      <c r="NG21" s="611"/>
      <c r="NH21" s="611"/>
      <c r="NI21" s="611"/>
      <c r="NJ21" s="611"/>
      <c r="NK21" s="611"/>
      <c r="NL21" s="611"/>
      <c r="NM21" s="611"/>
      <c r="NN21" s="611"/>
      <c r="NO21" s="611"/>
      <c r="NP21" s="611"/>
      <c r="NQ21" s="611"/>
      <c r="NR21" s="611"/>
      <c r="NS21" s="611"/>
      <c r="NT21" s="611"/>
      <c r="NU21" s="611"/>
      <c r="NV21" s="611"/>
      <c r="NW21" s="611"/>
      <c r="NX21" s="611"/>
      <c r="NY21" s="611"/>
      <c r="NZ21" s="611"/>
      <c r="OA21" s="611"/>
      <c r="OB21" s="611"/>
      <c r="OC21" s="611"/>
      <c r="OD21" s="611"/>
      <c r="OE21" s="611"/>
      <c r="OF21" s="611"/>
      <c r="OG21" s="611"/>
      <c r="OH21" s="611"/>
      <c r="OI21" s="611"/>
      <c r="OJ21" s="611"/>
      <c r="OK21" s="611"/>
      <c r="OL21" s="611"/>
      <c r="OM21" s="611"/>
      <c r="ON21" s="611"/>
      <c r="OO21" s="611"/>
      <c r="OP21" s="611"/>
      <c r="OQ21" s="611"/>
      <c r="OR21" s="611"/>
      <c r="OS21" s="611"/>
      <c r="OT21" s="611"/>
      <c r="OU21" s="611"/>
      <c r="OV21" s="611"/>
      <c r="OW21" s="611"/>
      <c r="OX21" s="611"/>
      <c r="OY21" s="611"/>
      <c r="OZ21" s="611"/>
      <c r="PA21" s="611"/>
      <c r="PB21" s="611"/>
      <c r="PC21" s="611"/>
      <c r="PD21" s="611"/>
      <c r="PE21" s="611"/>
      <c r="PF21" s="611"/>
      <c r="PG21" s="611"/>
      <c r="PH21" s="611"/>
      <c r="PI21" s="611"/>
      <c r="PJ21" s="611"/>
      <c r="PK21" s="611"/>
      <c r="PL21" s="611"/>
      <c r="PM21" s="611"/>
      <c r="PN21" s="611"/>
      <c r="PO21" s="611"/>
      <c r="PP21" s="611"/>
      <c r="PQ21" s="611"/>
      <c r="PR21" s="611"/>
      <c r="PS21" s="611"/>
      <c r="PT21" s="611"/>
      <c r="PU21" s="611"/>
      <c r="PV21" s="611"/>
      <c r="PW21" s="611"/>
      <c r="PX21" s="611"/>
      <c r="PY21" s="611"/>
      <c r="PZ21" s="611"/>
      <c r="QA21" s="611"/>
      <c r="QB21" s="611"/>
      <c r="QC21" s="611"/>
      <c r="QD21" s="611"/>
      <c r="QE21" s="611"/>
      <c r="QF21" s="611"/>
      <c r="QG21" s="611"/>
      <c r="QH21" s="611"/>
      <c r="QI21" s="611"/>
      <c r="QJ21" s="611"/>
      <c r="QK21" s="611"/>
      <c r="QL21" s="611"/>
      <c r="QM21" s="611"/>
      <c r="QN21" s="611"/>
      <c r="QO21" s="611"/>
      <c r="QP21" s="611"/>
      <c r="QQ21" s="611"/>
      <c r="QR21" s="611"/>
      <c r="QS21" s="611"/>
      <c r="QT21" s="611"/>
      <c r="QU21" s="611"/>
      <c r="QV21" s="611"/>
      <c r="QW21" s="611"/>
      <c r="QX21" s="611"/>
      <c r="QY21" s="611"/>
      <c r="QZ21" s="611"/>
      <c r="RA21" s="611"/>
      <c r="RB21" s="611"/>
      <c r="RC21" s="611"/>
      <c r="RD21" s="611"/>
      <c r="RE21" s="611"/>
      <c r="RF21" s="611"/>
      <c r="RG21" s="611"/>
      <c r="RH21" s="611"/>
      <c r="RI21" s="611"/>
      <c r="RJ21" s="611"/>
      <c r="RK21" s="611"/>
      <c r="RL21" s="611"/>
      <c r="RM21" s="611"/>
      <c r="RN21" s="611"/>
      <c r="RO21" s="611"/>
      <c r="RP21" s="611"/>
      <c r="RQ21" s="611"/>
      <c r="RR21" s="611"/>
      <c r="RS21" s="611"/>
      <c r="RT21" s="611"/>
      <c r="RU21" s="611"/>
      <c r="RV21" s="611"/>
      <c r="RW21" s="611"/>
      <c r="RX21" s="611"/>
      <c r="RY21" s="611"/>
      <c r="RZ21" s="611"/>
      <c r="SA21" s="611"/>
      <c r="SB21" s="611"/>
      <c r="SC21" s="611"/>
      <c r="SD21" s="611"/>
      <c r="SE21" s="611"/>
      <c r="SF21" s="611"/>
      <c r="SG21" s="611"/>
      <c r="SH21" s="611"/>
      <c r="SI21" s="611"/>
      <c r="SJ21" s="611"/>
      <c r="SK21" s="611"/>
      <c r="SL21" s="611"/>
      <c r="SM21" s="611"/>
      <c r="SN21" s="611"/>
      <c r="SO21" s="611"/>
      <c r="SP21" s="611"/>
      <c r="SQ21" s="611"/>
      <c r="SR21" s="611"/>
      <c r="SS21" s="611"/>
      <c r="ST21" s="611"/>
      <c r="SU21" s="611"/>
      <c r="SV21" s="611"/>
      <c r="SW21" s="611"/>
      <c r="SX21" s="611"/>
      <c r="SY21" s="611"/>
      <c r="SZ21" s="611"/>
      <c r="TA21" s="611"/>
      <c r="TB21" s="611"/>
      <c r="TC21" s="611"/>
      <c r="TD21" s="611"/>
      <c r="TE21" s="611"/>
      <c r="TF21" s="611"/>
      <c r="TG21" s="611"/>
      <c r="TH21" s="611"/>
      <c r="TI21" s="611"/>
      <c r="TJ21" s="611"/>
      <c r="TK21" s="611"/>
      <c r="TL21" s="611"/>
      <c r="TM21" s="611"/>
      <c r="TN21" s="611"/>
      <c r="TO21" s="611"/>
      <c r="TP21" s="611"/>
      <c r="TQ21" s="611"/>
      <c r="TR21" s="611"/>
      <c r="TS21" s="611"/>
      <c r="TT21" s="611"/>
      <c r="TU21" s="611"/>
      <c r="TV21" s="611"/>
      <c r="TW21" s="611"/>
      <c r="TX21" s="611"/>
      <c r="TY21" s="611"/>
      <c r="TZ21" s="611"/>
      <c r="UA21" s="611"/>
      <c r="UB21" s="611"/>
      <c r="UC21" s="611"/>
      <c r="UD21" s="611"/>
      <c r="UE21" s="611"/>
      <c r="UF21" s="611"/>
      <c r="UG21" s="611"/>
      <c r="UH21" s="611"/>
      <c r="UI21" s="611"/>
      <c r="UJ21" s="611"/>
      <c r="UK21" s="611"/>
      <c r="UL21" s="611"/>
      <c r="UM21" s="611"/>
      <c r="UN21" s="611"/>
      <c r="UO21" s="611"/>
      <c r="UP21" s="611"/>
      <c r="UQ21" s="611"/>
      <c r="UR21" s="611"/>
      <c r="US21" s="611"/>
      <c r="UT21" s="611"/>
      <c r="UU21" s="611"/>
      <c r="UV21" s="611"/>
      <c r="UW21" s="611"/>
      <c r="UX21" s="611"/>
      <c r="UY21" s="611"/>
      <c r="UZ21" s="611"/>
      <c r="VA21" s="611"/>
      <c r="VB21" s="611"/>
      <c r="VC21" s="611"/>
      <c r="VD21" s="611"/>
      <c r="VE21" s="611"/>
      <c r="VF21" s="611"/>
      <c r="VG21" s="611"/>
      <c r="VH21" s="611"/>
      <c r="VI21" s="611"/>
      <c r="VJ21" s="611"/>
      <c r="VK21" s="611"/>
      <c r="VL21" s="611"/>
      <c r="VM21" s="611"/>
      <c r="VN21" s="611"/>
      <c r="VO21" s="611"/>
      <c r="VP21" s="611"/>
      <c r="VQ21" s="611"/>
      <c r="VR21" s="611"/>
      <c r="VS21" s="611"/>
      <c r="VT21" s="611"/>
      <c r="VU21" s="611"/>
      <c r="VV21" s="611"/>
      <c r="VW21" s="611"/>
      <c r="VX21" s="611"/>
      <c r="VY21" s="611"/>
      <c r="VZ21" s="611"/>
      <c r="WA21" s="611"/>
      <c r="WB21" s="611"/>
      <c r="WC21" s="611"/>
      <c r="WD21" s="611"/>
      <c r="WE21" s="611"/>
      <c r="WF21" s="611"/>
      <c r="WG21" s="611"/>
      <c r="WH21" s="611"/>
      <c r="WI21" s="611"/>
      <c r="WJ21" s="611"/>
      <c r="WK21" s="611"/>
      <c r="WL21" s="611"/>
      <c r="WM21" s="611"/>
      <c r="WN21" s="611"/>
      <c r="WO21" s="611"/>
      <c r="WP21" s="611"/>
      <c r="WQ21" s="611"/>
      <c r="WR21" s="611"/>
      <c r="WS21" s="611"/>
      <c r="WT21" s="611"/>
      <c r="WU21" s="611"/>
      <c r="WV21" s="611"/>
      <c r="WW21" s="611"/>
      <c r="WX21" s="611"/>
      <c r="WY21" s="611"/>
      <c r="WZ21" s="611"/>
      <c r="XA21" s="611"/>
      <c r="XB21" s="611"/>
      <c r="XC21" s="611"/>
      <c r="XD21" s="611"/>
      <c r="XE21" s="611"/>
      <c r="XF21" s="611"/>
      <c r="XG21" s="611"/>
      <c r="XH21" s="611"/>
      <c r="XI21" s="611"/>
      <c r="XJ21" s="611"/>
      <c r="XK21" s="611"/>
      <c r="XL21" s="611"/>
      <c r="XM21" s="611"/>
      <c r="XN21" s="611"/>
      <c r="XO21" s="611"/>
      <c r="XP21" s="611"/>
      <c r="XQ21" s="611"/>
      <c r="XR21" s="611"/>
      <c r="XS21" s="611"/>
      <c r="XT21" s="611"/>
      <c r="XU21" s="611"/>
      <c r="XV21" s="611"/>
      <c r="XW21" s="611"/>
      <c r="XX21" s="611"/>
      <c r="XY21" s="611"/>
      <c r="XZ21" s="611"/>
      <c r="YA21" s="611"/>
      <c r="YB21" s="611"/>
      <c r="YC21" s="611"/>
      <c r="YD21" s="611"/>
      <c r="YE21" s="611"/>
      <c r="YF21" s="611"/>
      <c r="YG21" s="611"/>
      <c r="YH21" s="611"/>
      <c r="YI21" s="611"/>
      <c r="YJ21" s="611"/>
      <c r="YK21" s="611"/>
      <c r="YL21" s="611"/>
      <c r="YM21" s="611"/>
      <c r="YN21" s="611"/>
      <c r="YO21" s="611"/>
      <c r="YP21" s="611"/>
      <c r="YQ21" s="611"/>
      <c r="YR21" s="611"/>
      <c r="YS21" s="611"/>
      <c r="YT21" s="611"/>
      <c r="YU21" s="611"/>
      <c r="YV21" s="611"/>
      <c r="YW21" s="611"/>
      <c r="YX21" s="611"/>
      <c r="YY21" s="611"/>
      <c r="YZ21" s="611"/>
      <c r="ZA21" s="611"/>
      <c r="ZB21" s="611"/>
      <c r="ZC21" s="611"/>
      <c r="ZD21" s="611"/>
      <c r="ZE21" s="611"/>
      <c r="ZF21" s="611"/>
      <c r="ZG21" s="611"/>
      <c r="ZH21" s="611"/>
      <c r="ZI21" s="611"/>
      <c r="ZJ21" s="611"/>
      <c r="ZK21" s="611"/>
      <c r="ZL21" s="611"/>
      <c r="ZM21" s="611"/>
      <c r="ZN21" s="611"/>
      <c r="ZO21" s="611"/>
      <c r="ZP21" s="611"/>
      <c r="ZQ21" s="611"/>
      <c r="ZR21" s="611"/>
      <c r="ZS21" s="611"/>
      <c r="ZT21" s="611"/>
      <c r="ZU21" s="611"/>
      <c r="ZV21" s="611"/>
      <c r="ZW21" s="611"/>
      <c r="ZX21" s="611"/>
      <c r="ZY21" s="611"/>
      <c r="ZZ21" s="611"/>
      <c r="AAA21" s="611"/>
      <c r="AAB21" s="611"/>
      <c r="AAC21" s="611"/>
      <c r="AAD21" s="611"/>
      <c r="AAE21" s="611"/>
      <c r="AAF21" s="611"/>
      <c r="AAG21" s="611"/>
      <c r="AAH21" s="611"/>
      <c r="AAI21" s="611"/>
      <c r="AAJ21" s="611"/>
      <c r="AAK21" s="611"/>
      <c r="AAL21" s="611"/>
      <c r="AAM21" s="611"/>
      <c r="AAN21" s="611"/>
      <c r="AAO21" s="611"/>
      <c r="AAP21" s="611"/>
      <c r="AAQ21" s="611"/>
      <c r="AAR21" s="611"/>
      <c r="AAS21" s="611"/>
      <c r="AAT21" s="611"/>
      <c r="AAU21" s="611"/>
      <c r="AAV21" s="611"/>
      <c r="AAW21" s="611"/>
      <c r="AAX21" s="611"/>
      <c r="AAY21" s="611"/>
      <c r="AAZ21" s="611"/>
      <c r="ABA21" s="611"/>
      <c r="ABB21" s="611"/>
      <c r="ABC21" s="611"/>
      <c r="ABD21" s="611"/>
      <c r="ABE21" s="611"/>
      <c r="ABF21" s="611"/>
      <c r="ABG21" s="611"/>
      <c r="ABH21" s="611"/>
      <c r="ABI21" s="611"/>
      <c r="ABJ21" s="611"/>
      <c r="ABK21" s="611"/>
      <c r="ABL21" s="611"/>
      <c r="ABM21" s="611"/>
      <c r="ABN21" s="611"/>
      <c r="ABO21" s="611"/>
      <c r="ABP21" s="611"/>
      <c r="ABQ21" s="611"/>
      <c r="ABR21" s="611"/>
      <c r="ABS21" s="611"/>
      <c r="ABT21" s="611"/>
      <c r="ABU21" s="611"/>
      <c r="ABV21" s="611"/>
      <c r="ABW21" s="611"/>
      <c r="ABX21" s="611"/>
      <c r="ABY21" s="611"/>
      <c r="ABZ21" s="611"/>
      <c r="ACA21" s="611"/>
      <c r="ACB21" s="611"/>
      <c r="ACC21" s="611"/>
      <c r="ACD21" s="611"/>
      <c r="ACE21" s="611"/>
      <c r="ACF21" s="611"/>
      <c r="ACG21" s="611"/>
      <c r="ACH21" s="611"/>
      <c r="ACI21" s="611"/>
      <c r="ACJ21" s="611"/>
      <c r="ACK21" s="611"/>
      <c r="ACL21" s="611"/>
      <c r="ACM21" s="611"/>
      <c r="ACN21" s="611"/>
      <c r="ACO21" s="611"/>
      <c r="ACP21" s="611"/>
      <c r="ACQ21" s="611"/>
      <c r="ACR21" s="611"/>
      <c r="ACS21" s="611"/>
      <c r="ACT21" s="611"/>
      <c r="ACU21" s="611"/>
      <c r="ACV21" s="611"/>
      <c r="ACW21" s="611"/>
      <c r="ACX21" s="611"/>
      <c r="ACY21" s="611"/>
      <c r="ACZ21" s="611"/>
      <c r="ADA21" s="611"/>
      <c r="ADB21" s="611"/>
      <c r="ADC21" s="611"/>
      <c r="ADD21" s="611"/>
      <c r="ADE21" s="611"/>
      <c r="ADF21" s="611"/>
      <c r="ADG21" s="611"/>
      <c r="ADH21" s="611"/>
      <c r="ADI21" s="611"/>
      <c r="ADJ21" s="611"/>
      <c r="ADK21" s="611"/>
      <c r="ADL21" s="611"/>
      <c r="ADM21" s="611"/>
      <c r="ADN21" s="611"/>
      <c r="ADO21" s="611"/>
      <c r="ADP21" s="611"/>
      <c r="ADQ21" s="611"/>
      <c r="ADR21" s="611"/>
      <c r="ADS21" s="611"/>
      <c r="ADT21" s="611"/>
      <c r="ADU21" s="611"/>
      <c r="ADV21" s="611"/>
      <c r="ADW21" s="611"/>
      <c r="ADX21" s="611"/>
      <c r="ADY21" s="611"/>
      <c r="ADZ21" s="611"/>
      <c r="AEA21" s="611"/>
      <c r="AEB21" s="611"/>
      <c r="AEC21" s="611"/>
      <c r="AED21" s="611"/>
      <c r="AEE21" s="611"/>
      <c r="AEF21" s="611"/>
      <c r="AEG21" s="611"/>
      <c r="AEH21" s="611"/>
      <c r="AEI21" s="611"/>
      <c r="AEJ21" s="611"/>
      <c r="AEK21" s="611"/>
      <c r="AEL21" s="611"/>
      <c r="AEM21" s="611"/>
      <c r="AEN21" s="611"/>
      <c r="AEO21" s="611"/>
      <c r="AEP21" s="611"/>
      <c r="AEQ21" s="611"/>
      <c r="AER21" s="611"/>
      <c r="AES21" s="611"/>
      <c r="AET21" s="611"/>
      <c r="AEU21" s="611"/>
      <c r="AEV21" s="611"/>
      <c r="AEW21" s="611"/>
      <c r="AEX21" s="611"/>
      <c r="AEY21" s="611"/>
      <c r="AEZ21" s="611"/>
      <c r="AFA21" s="611"/>
      <c r="AFB21" s="611"/>
      <c r="AFC21" s="611"/>
      <c r="AFD21" s="611"/>
      <c r="AFE21" s="611"/>
      <c r="AFF21" s="611"/>
      <c r="AFG21" s="611"/>
      <c r="AFH21" s="611"/>
      <c r="AFI21" s="611"/>
      <c r="AFJ21" s="611"/>
      <c r="AFK21" s="611"/>
      <c r="AFL21" s="611"/>
      <c r="AFM21" s="611"/>
      <c r="AFN21" s="611"/>
      <c r="AFO21" s="611"/>
      <c r="AFP21" s="611"/>
      <c r="AFQ21" s="611"/>
      <c r="AFR21" s="611"/>
      <c r="AFS21" s="611"/>
      <c r="AFT21" s="611"/>
      <c r="AFU21" s="611"/>
      <c r="AFV21" s="611"/>
      <c r="AFW21" s="611"/>
      <c r="AFX21" s="611"/>
      <c r="AFY21" s="611"/>
      <c r="AFZ21" s="611"/>
      <c r="AGA21" s="611"/>
      <c r="AGB21" s="611"/>
      <c r="AGC21" s="611"/>
      <c r="AGD21" s="611"/>
      <c r="AGE21" s="611"/>
      <c r="AGF21" s="611"/>
      <c r="AGG21" s="611"/>
      <c r="AGH21" s="611"/>
      <c r="AGI21" s="611"/>
      <c r="AGJ21" s="611"/>
      <c r="AGK21" s="611"/>
      <c r="AGL21" s="611"/>
      <c r="AGM21" s="611"/>
      <c r="AGN21" s="611"/>
      <c r="AGO21" s="611"/>
      <c r="AGP21" s="611"/>
      <c r="AGQ21" s="611"/>
      <c r="AGR21" s="611"/>
      <c r="AGS21" s="611"/>
      <c r="AGT21" s="611"/>
      <c r="AGU21" s="611"/>
      <c r="AGV21" s="611"/>
      <c r="AGW21" s="611"/>
      <c r="AGX21" s="611"/>
      <c r="AGY21" s="611"/>
      <c r="AGZ21" s="611"/>
      <c r="AHA21" s="611"/>
      <c r="AHB21" s="611"/>
      <c r="AHC21" s="611"/>
      <c r="AHD21" s="611"/>
      <c r="AHE21" s="611"/>
      <c r="AHF21" s="611"/>
      <c r="AHG21" s="611"/>
      <c r="AHH21" s="611"/>
      <c r="AHI21" s="611"/>
      <c r="AHJ21" s="611"/>
      <c r="AHK21" s="611"/>
      <c r="AHL21" s="611"/>
      <c r="AHM21" s="611"/>
      <c r="AHN21" s="611"/>
      <c r="AHO21" s="611"/>
      <c r="AHP21" s="611"/>
      <c r="AHQ21" s="611"/>
      <c r="AHR21" s="611"/>
      <c r="AHS21" s="611"/>
      <c r="AHT21" s="611"/>
      <c r="AHU21" s="611"/>
      <c r="AHV21" s="611"/>
      <c r="AHW21" s="611"/>
      <c r="AHX21" s="611"/>
      <c r="AHY21" s="611"/>
      <c r="AHZ21" s="611"/>
      <c r="AIA21" s="611"/>
      <c r="AIB21" s="611"/>
      <c r="AIC21" s="611"/>
      <c r="AID21" s="611"/>
      <c r="AIE21" s="611"/>
      <c r="AIF21" s="611"/>
      <c r="AIG21" s="611"/>
      <c r="AIH21" s="611"/>
      <c r="AII21" s="611"/>
      <c r="AIJ21" s="611"/>
      <c r="AIK21" s="611"/>
      <c r="AIL21" s="611"/>
      <c r="AIM21" s="611"/>
      <c r="AIN21" s="611"/>
      <c r="AIO21" s="611"/>
      <c r="AIP21" s="611"/>
      <c r="AIQ21" s="611"/>
      <c r="AIR21" s="611"/>
      <c r="AIS21" s="611"/>
      <c r="AIT21" s="611"/>
      <c r="AIU21" s="611"/>
      <c r="AIV21" s="611"/>
      <c r="AIW21" s="611"/>
      <c r="AIX21" s="611"/>
      <c r="AIY21" s="611"/>
      <c r="AIZ21" s="611"/>
      <c r="AJA21" s="611"/>
      <c r="AJB21" s="611"/>
      <c r="AJC21" s="611"/>
      <c r="AJD21" s="611"/>
      <c r="AJE21" s="611"/>
      <c r="AJF21" s="611"/>
      <c r="AJG21" s="611"/>
      <c r="AJH21" s="611"/>
      <c r="AJI21" s="611"/>
      <c r="AJJ21" s="611"/>
      <c r="AJK21" s="611"/>
      <c r="AJL21" s="611"/>
      <c r="AJM21" s="611"/>
      <c r="AJN21" s="611"/>
      <c r="AJO21" s="611"/>
      <c r="AJP21" s="611"/>
      <c r="AJQ21" s="611"/>
      <c r="AJR21" s="611"/>
      <c r="AJS21" s="611"/>
      <c r="AJT21" s="611"/>
      <c r="AJU21" s="611"/>
      <c r="AJV21" s="611"/>
      <c r="AJW21" s="611"/>
      <c r="AJX21" s="611"/>
      <c r="AJY21" s="611"/>
      <c r="AJZ21" s="611"/>
      <c r="AKA21" s="611"/>
      <c r="AKB21" s="611"/>
      <c r="AKC21" s="611"/>
      <c r="AKD21" s="611"/>
      <c r="AKE21" s="611"/>
      <c r="AKF21" s="611"/>
      <c r="AKG21" s="611"/>
      <c r="AKH21" s="611"/>
      <c r="AKI21" s="611"/>
      <c r="AKJ21" s="611"/>
      <c r="AKK21" s="611"/>
      <c r="AKL21" s="611"/>
      <c r="AKM21" s="611"/>
      <c r="AKN21" s="611"/>
      <c r="AKO21" s="611"/>
      <c r="AKP21" s="611"/>
      <c r="AKQ21" s="611"/>
      <c r="AKR21" s="611"/>
      <c r="AKS21" s="611"/>
      <c r="AKT21" s="611"/>
      <c r="AKU21" s="611"/>
      <c r="AKV21" s="611"/>
      <c r="AKW21" s="611"/>
      <c r="AKX21" s="611"/>
      <c r="AKY21" s="611"/>
      <c r="AKZ21" s="611"/>
      <c r="ALA21" s="611"/>
      <c r="ALB21" s="611"/>
      <c r="ALC21" s="611"/>
      <c r="ALD21" s="611"/>
      <c r="ALE21" s="611"/>
      <c r="ALF21" s="611"/>
      <c r="ALG21" s="611"/>
      <c r="ALH21" s="611"/>
      <c r="ALI21" s="611"/>
      <c r="ALJ21" s="611"/>
      <c r="ALK21" s="611"/>
      <c r="ALL21" s="611"/>
      <c r="ALM21" s="611"/>
      <c r="ALN21" s="611"/>
      <c r="ALO21" s="611"/>
      <c r="ALP21" s="611"/>
      <c r="ALQ21" s="611"/>
      <c r="ALR21" s="611"/>
      <c r="ALS21" s="611"/>
      <c r="ALT21" s="611"/>
      <c r="ALU21" s="611"/>
      <c r="ALV21" s="611"/>
      <c r="ALW21" s="611"/>
      <c r="ALX21" s="611"/>
      <c r="ALY21" s="611"/>
      <c r="ALZ21" s="611"/>
      <c r="AMA21" s="611"/>
      <c r="AMB21" s="611"/>
      <c r="AMC21" s="611"/>
      <c r="AMD21" s="611"/>
      <c r="AME21" s="611"/>
      <c r="AMF21" s="611"/>
      <c r="AMG21" s="611"/>
      <c r="AMH21" s="611"/>
      <c r="AMI21" s="611"/>
      <c r="AMJ21" s="611"/>
      <c r="AMK21" s="611"/>
      <c r="AML21" s="611"/>
      <c r="AMM21" s="611"/>
      <c r="AMN21" s="611"/>
      <c r="AMO21" s="611"/>
      <c r="AMP21" s="611"/>
      <c r="AMQ21" s="611"/>
      <c r="AMR21" s="611"/>
      <c r="AMS21" s="611"/>
      <c r="AMT21" s="611"/>
      <c r="AMU21" s="611"/>
      <c r="AMV21" s="611"/>
      <c r="AMW21" s="611"/>
      <c r="AMX21" s="611"/>
      <c r="AMY21" s="611"/>
      <c r="AMZ21" s="611"/>
      <c r="ANA21" s="611"/>
      <c r="ANB21" s="611"/>
      <c r="ANC21" s="611"/>
      <c r="AND21" s="611"/>
      <c r="ANE21" s="611"/>
      <c r="ANF21" s="611"/>
      <c r="ANG21" s="611"/>
      <c r="ANH21" s="611"/>
      <c r="ANI21" s="611"/>
      <c r="ANJ21" s="611"/>
      <c r="ANK21" s="611"/>
      <c r="ANL21" s="611"/>
      <c r="ANM21" s="611"/>
      <c r="ANN21" s="611"/>
      <c r="ANO21" s="611"/>
      <c r="ANP21" s="611"/>
      <c r="ANQ21" s="611"/>
      <c r="ANR21" s="611"/>
      <c r="ANS21" s="611"/>
      <c r="ANT21" s="611"/>
      <c r="ANU21" s="611"/>
      <c r="ANV21" s="611"/>
      <c r="ANW21" s="611"/>
      <c r="ANX21" s="611"/>
      <c r="ANY21" s="611"/>
      <c r="ANZ21" s="611"/>
      <c r="AOA21" s="611"/>
      <c r="AOB21" s="611"/>
      <c r="AOC21" s="611"/>
      <c r="AOD21" s="611"/>
      <c r="AOE21" s="611"/>
      <c r="AOF21" s="611"/>
      <c r="AOG21" s="611"/>
      <c r="AOH21" s="611"/>
      <c r="AOI21" s="611"/>
      <c r="AOJ21" s="611"/>
      <c r="AOK21" s="611"/>
      <c r="AOL21" s="611"/>
      <c r="AOM21" s="611"/>
      <c r="AON21" s="611"/>
      <c r="AOO21" s="611"/>
      <c r="AOP21" s="611"/>
      <c r="AOQ21" s="611"/>
      <c r="AOR21" s="611"/>
      <c r="AOS21" s="611"/>
      <c r="AOT21" s="611"/>
      <c r="AOU21" s="611"/>
      <c r="AOV21" s="611"/>
      <c r="AOW21" s="611"/>
      <c r="AOX21" s="611"/>
      <c r="AOY21" s="611"/>
      <c r="AOZ21" s="611"/>
      <c r="APA21" s="611"/>
      <c r="APB21" s="611"/>
      <c r="APC21" s="611"/>
      <c r="APD21" s="611"/>
      <c r="APE21" s="611"/>
      <c r="APF21" s="611"/>
      <c r="APG21" s="611"/>
      <c r="APH21" s="611"/>
      <c r="API21" s="611"/>
      <c r="APJ21" s="611"/>
      <c r="APK21" s="611"/>
      <c r="APL21" s="611"/>
      <c r="APM21" s="611"/>
      <c r="APN21" s="611"/>
      <c r="APO21" s="611"/>
      <c r="APP21" s="611"/>
      <c r="APQ21" s="611"/>
      <c r="APR21" s="611"/>
      <c r="APS21" s="611"/>
      <c r="APT21" s="611"/>
      <c r="APU21" s="611"/>
      <c r="APV21" s="611"/>
      <c r="APW21" s="611"/>
      <c r="APX21" s="611"/>
      <c r="APY21" s="611"/>
      <c r="APZ21" s="611"/>
      <c r="AQA21" s="611"/>
      <c r="AQB21" s="611"/>
      <c r="AQC21" s="611"/>
      <c r="AQD21" s="611"/>
      <c r="AQE21" s="611"/>
      <c r="AQF21" s="611"/>
      <c r="AQG21" s="611"/>
      <c r="AQH21" s="611"/>
      <c r="AQI21" s="611"/>
      <c r="AQJ21" s="611"/>
      <c r="AQK21" s="611"/>
      <c r="AQL21" s="611"/>
      <c r="AQM21" s="611"/>
      <c r="AQN21" s="611"/>
      <c r="AQO21" s="611"/>
      <c r="AQP21" s="611"/>
      <c r="AQQ21" s="611"/>
      <c r="AQR21" s="611"/>
      <c r="AQS21" s="611"/>
      <c r="AQT21" s="611"/>
      <c r="AQU21" s="611"/>
      <c r="AQV21" s="611"/>
      <c r="AQW21" s="611"/>
      <c r="AQX21" s="611"/>
      <c r="AQY21" s="611"/>
      <c r="AQZ21" s="611"/>
      <c r="ARA21" s="611"/>
      <c r="ARB21" s="611"/>
      <c r="ARC21" s="611"/>
      <c r="ARD21" s="611"/>
      <c r="ARE21" s="611"/>
      <c r="ARF21" s="611"/>
      <c r="ARG21" s="611"/>
      <c r="ARH21" s="611"/>
      <c r="ARI21" s="611"/>
      <c r="ARJ21" s="611"/>
      <c r="ARK21" s="611"/>
      <c r="ARL21" s="611"/>
      <c r="ARM21" s="611"/>
      <c r="ARN21" s="611"/>
      <c r="ARO21" s="611"/>
      <c r="ARP21" s="611"/>
      <c r="ARQ21" s="611"/>
      <c r="ARR21" s="611"/>
      <c r="ARS21" s="611"/>
      <c r="ART21" s="611"/>
      <c r="ARU21" s="611"/>
      <c r="ARV21" s="611"/>
      <c r="ARW21" s="611"/>
      <c r="ARX21" s="611"/>
      <c r="ARY21" s="611"/>
      <c r="ARZ21" s="611"/>
      <c r="ASA21" s="611"/>
      <c r="ASB21" s="611"/>
      <c r="ASC21" s="611"/>
      <c r="ASD21" s="611"/>
      <c r="ASE21" s="611"/>
      <c r="ASF21" s="611"/>
      <c r="ASG21" s="611"/>
      <c r="ASH21" s="611"/>
      <c r="ASI21" s="611"/>
      <c r="ASJ21" s="611"/>
      <c r="ASK21" s="611"/>
      <c r="ASL21" s="611"/>
      <c r="ASM21" s="611"/>
      <c r="ASN21" s="611"/>
      <c r="ASO21" s="611"/>
      <c r="ASP21" s="611"/>
      <c r="ASQ21" s="611"/>
      <c r="ASR21" s="611"/>
      <c r="ASS21" s="611"/>
      <c r="AST21" s="611"/>
      <c r="ASU21" s="611"/>
      <c r="ASV21" s="611"/>
      <c r="ASW21" s="611"/>
      <c r="ASX21" s="611"/>
      <c r="ASY21" s="611"/>
      <c r="ASZ21" s="611"/>
      <c r="ATA21" s="611"/>
      <c r="ATB21" s="611"/>
      <c r="ATC21" s="611"/>
      <c r="ATD21" s="611"/>
      <c r="ATE21" s="611"/>
      <c r="ATF21" s="611"/>
      <c r="ATG21" s="611"/>
      <c r="ATH21" s="611"/>
      <c r="ATI21" s="611"/>
      <c r="ATJ21" s="611"/>
      <c r="ATK21" s="611"/>
      <c r="ATL21" s="611"/>
      <c r="ATM21" s="611"/>
      <c r="ATN21" s="611"/>
      <c r="ATO21" s="611"/>
      <c r="ATP21" s="611"/>
      <c r="ATQ21" s="611"/>
      <c r="ATR21" s="611"/>
      <c r="ATS21" s="611"/>
      <c r="ATT21" s="611"/>
      <c r="ATU21" s="611"/>
      <c r="ATV21" s="611"/>
      <c r="ATW21" s="611"/>
      <c r="ATX21" s="611"/>
      <c r="ATY21" s="611"/>
      <c r="ATZ21" s="611"/>
      <c r="AUA21" s="611"/>
      <c r="AUB21" s="611"/>
      <c r="AUC21" s="611"/>
      <c r="AUD21" s="611"/>
      <c r="AUE21" s="611"/>
      <c r="AUF21" s="611"/>
      <c r="AUG21" s="611"/>
      <c r="AUH21" s="611"/>
      <c r="AUI21" s="611"/>
      <c r="AUJ21" s="611"/>
      <c r="AUK21" s="611"/>
      <c r="AUL21" s="611"/>
      <c r="AUM21" s="611"/>
      <c r="AUN21" s="611"/>
      <c r="AUO21" s="611"/>
      <c r="AUP21" s="611"/>
      <c r="AUQ21" s="611"/>
      <c r="AUR21" s="611"/>
      <c r="AUS21" s="611"/>
      <c r="AUT21" s="611"/>
      <c r="AUU21" s="611"/>
      <c r="AUV21" s="611"/>
      <c r="AUW21" s="611"/>
      <c r="AUX21" s="611"/>
      <c r="AUY21" s="611"/>
      <c r="AUZ21" s="611"/>
      <c r="AVA21" s="611"/>
      <c r="AVB21" s="611"/>
      <c r="AVC21" s="611"/>
      <c r="AVD21" s="611"/>
      <c r="AVE21" s="611"/>
      <c r="AVF21" s="611"/>
      <c r="AVG21" s="611"/>
      <c r="AVH21" s="611"/>
      <c r="AVI21" s="611"/>
      <c r="AVJ21" s="611"/>
      <c r="AVK21" s="611"/>
      <c r="AVL21" s="611"/>
      <c r="AVM21" s="611"/>
      <c r="AVN21" s="611"/>
      <c r="AVO21" s="611"/>
      <c r="AVP21" s="611"/>
      <c r="AVQ21" s="611"/>
      <c r="AVR21" s="611"/>
      <c r="AVS21" s="611"/>
      <c r="AVT21" s="611"/>
      <c r="AVU21" s="611"/>
      <c r="AVV21" s="611"/>
      <c r="AVW21" s="611"/>
      <c r="AVX21" s="611"/>
      <c r="AVY21" s="611"/>
      <c r="AVZ21" s="611"/>
      <c r="AWA21" s="611"/>
      <c r="AWB21" s="611"/>
      <c r="AWC21" s="611"/>
      <c r="AWD21" s="611"/>
      <c r="AWE21" s="611"/>
      <c r="AWF21" s="611"/>
      <c r="AWG21" s="611"/>
      <c r="AWH21" s="611"/>
      <c r="AWI21" s="611"/>
      <c r="AWJ21" s="611"/>
      <c r="AWK21" s="611"/>
      <c r="AWL21" s="611"/>
      <c r="AWM21" s="611"/>
      <c r="AWN21" s="611"/>
      <c r="AWO21" s="611"/>
      <c r="AWP21" s="611"/>
      <c r="AWQ21" s="611"/>
      <c r="AWR21" s="611"/>
      <c r="AWS21" s="611"/>
      <c r="AWT21" s="611"/>
      <c r="AWU21" s="611"/>
      <c r="AWV21" s="611"/>
      <c r="AWW21" s="611"/>
      <c r="AWX21" s="611"/>
      <c r="AWY21" s="611"/>
      <c r="AWZ21" s="611"/>
      <c r="AXA21" s="611"/>
      <c r="AXB21" s="611"/>
      <c r="AXC21" s="611"/>
      <c r="AXD21" s="611"/>
      <c r="AXE21" s="611"/>
      <c r="AXF21" s="611"/>
      <c r="AXG21" s="611"/>
      <c r="AXH21" s="611"/>
      <c r="AXI21" s="611"/>
      <c r="AXJ21" s="611"/>
      <c r="AXK21" s="611"/>
      <c r="AXL21" s="611"/>
      <c r="AXM21" s="611"/>
      <c r="AXN21" s="611"/>
      <c r="AXO21" s="611"/>
      <c r="AXP21" s="611"/>
      <c r="AXQ21" s="611"/>
      <c r="AXR21" s="611"/>
      <c r="AXS21" s="611"/>
      <c r="AXT21" s="611"/>
      <c r="AXU21" s="611"/>
      <c r="AXV21" s="611"/>
      <c r="AXW21" s="611"/>
      <c r="AXX21" s="611"/>
      <c r="AXY21" s="611"/>
      <c r="AXZ21" s="611"/>
      <c r="AYA21" s="611"/>
      <c r="AYB21" s="611"/>
      <c r="AYC21" s="611"/>
      <c r="AYD21" s="611"/>
      <c r="AYE21" s="611"/>
      <c r="AYF21" s="611"/>
      <c r="AYG21" s="611"/>
      <c r="AYH21" s="611"/>
      <c r="AYI21" s="611"/>
      <c r="AYJ21" s="611"/>
      <c r="AYK21" s="611"/>
      <c r="AYL21" s="611"/>
      <c r="AYM21" s="611"/>
      <c r="AYN21" s="611"/>
      <c r="AYO21" s="611"/>
      <c r="AYP21" s="611"/>
      <c r="AYQ21" s="611"/>
      <c r="AYR21" s="611"/>
      <c r="AYS21" s="611"/>
      <c r="AYT21" s="611"/>
      <c r="AYU21" s="611"/>
      <c r="AYV21" s="611"/>
      <c r="AYW21" s="611"/>
      <c r="AYX21" s="611"/>
      <c r="AYY21" s="611"/>
      <c r="AYZ21" s="611"/>
      <c r="AZA21" s="611"/>
      <c r="AZB21" s="611"/>
      <c r="AZC21" s="611"/>
      <c r="AZD21" s="611"/>
      <c r="AZE21" s="611"/>
      <c r="AZF21" s="611"/>
      <c r="AZG21" s="611"/>
      <c r="AZH21" s="611"/>
      <c r="AZI21" s="611"/>
      <c r="AZJ21" s="611"/>
      <c r="AZK21" s="611"/>
      <c r="AZL21" s="611"/>
      <c r="AZM21" s="611"/>
      <c r="AZN21" s="611"/>
      <c r="AZO21" s="611"/>
      <c r="AZP21" s="611"/>
      <c r="AZQ21" s="611"/>
      <c r="AZR21" s="611"/>
      <c r="AZS21" s="611"/>
      <c r="AZT21" s="611"/>
      <c r="AZU21" s="611"/>
      <c r="AZV21" s="611"/>
      <c r="AZW21" s="611"/>
      <c r="AZX21" s="611"/>
      <c r="AZY21" s="611"/>
      <c r="AZZ21" s="611"/>
      <c r="BAA21" s="611"/>
      <c r="BAB21" s="611"/>
      <c r="BAC21" s="611"/>
      <c r="BAD21" s="611"/>
      <c r="BAE21" s="611"/>
      <c r="BAF21" s="611"/>
      <c r="BAG21" s="611"/>
      <c r="BAH21" s="611"/>
      <c r="BAI21" s="611"/>
      <c r="BAJ21" s="611"/>
      <c r="BAK21" s="611"/>
      <c r="BAL21" s="611"/>
      <c r="BAM21" s="611"/>
      <c r="BAN21" s="611"/>
      <c r="BAO21" s="611"/>
      <c r="BAP21" s="611"/>
      <c r="BAQ21" s="611"/>
      <c r="BAR21" s="611"/>
      <c r="BAS21" s="611"/>
      <c r="BAT21" s="611"/>
      <c r="BAU21" s="611"/>
      <c r="BAV21" s="611"/>
      <c r="BAW21" s="611"/>
      <c r="BAX21" s="611"/>
      <c r="BAY21" s="611"/>
      <c r="BAZ21" s="611"/>
      <c r="BBA21" s="611"/>
      <c r="BBB21" s="611"/>
      <c r="BBC21" s="611"/>
      <c r="BBD21" s="611"/>
      <c r="BBE21" s="611"/>
      <c r="BBF21" s="611"/>
      <c r="BBG21" s="611"/>
      <c r="BBH21" s="611"/>
      <c r="BBI21" s="611"/>
      <c r="BBJ21" s="611"/>
      <c r="BBK21" s="611"/>
      <c r="BBL21" s="611"/>
      <c r="BBM21" s="611"/>
      <c r="BBN21" s="611"/>
      <c r="BBO21" s="611"/>
      <c r="BBP21" s="611"/>
      <c r="BBQ21" s="611"/>
      <c r="BBR21" s="611"/>
      <c r="BBS21" s="611"/>
      <c r="BBT21" s="611"/>
      <c r="BBU21" s="611"/>
      <c r="BBV21" s="611"/>
      <c r="BBW21" s="611"/>
      <c r="BBX21" s="611"/>
      <c r="BBY21" s="611"/>
      <c r="BBZ21" s="611"/>
      <c r="BCA21" s="611"/>
      <c r="BCB21" s="611"/>
      <c r="BCC21" s="611"/>
      <c r="BCD21" s="611"/>
      <c r="BCE21" s="611"/>
      <c r="BCF21" s="611"/>
      <c r="BCG21" s="611"/>
      <c r="BCH21" s="611"/>
      <c r="BCI21" s="611"/>
      <c r="BCJ21" s="611"/>
      <c r="BCK21" s="611"/>
      <c r="BCL21" s="611"/>
      <c r="BCM21" s="611"/>
      <c r="BCN21" s="611"/>
      <c r="BCO21" s="611"/>
      <c r="BCP21" s="611"/>
      <c r="BCQ21" s="611"/>
      <c r="BCR21" s="611"/>
      <c r="BCS21" s="611"/>
      <c r="BCT21" s="611"/>
      <c r="BCU21" s="611"/>
      <c r="BCV21" s="611"/>
      <c r="BCW21" s="611"/>
      <c r="BCX21" s="611"/>
      <c r="BCY21" s="611"/>
      <c r="BCZ21" s="611"/>
      <c r="BDA21" s="611"/>
      <c r="BDB21" s="611"/>
      <c r="BDC21" s="611"/>
      <c r="BDD21" s="611"/>
      <c r="BDE21" s="611"/>
      <c r="BDF21" s="611"/>
      <c r="BDG21" s="611"/>
      <c r="BDH21" s="611"/>
      <c r="BDI21" s="611"/>
      <c r="BDJ21" s="611"/>
      <c r="BDK21" s="611"/>
      <c r="BDL21" s="611"/>
      <c r="BDM21" s="611"/>
      <c r="BDN21" s="611"/>
      <c r="BDO21" s="611"/>
      <c r="BDP21" s="611"/>
      <c r="BDQ21" s="611"/>
      <c r="BDR21" s="611"/>
      <c r="BDS21" s="611"/>
      <c r="BDT21" s="611"/>
      <c r="BDU21" s="611"/>
      <c r="BDV21" s="611"/>
      <c r="BDW21" s="611"/>
      <c r="BDX21" s="611"/>
      <c r="BDY21" s="611"/>
      <c r="BDZ21" s="611"/>
      <c r="BEA21" s="611"/>
      <c r="BEB21" s="611"/>
      <c r="BEC21" s="611"/>
      <c r="BED21" s="611"/>
      <c r="BEE21" s="611"/>
      <c r="BEF21" s="611"/>
      <c r="BEG21" s="611"/>
      <c r="BEH21" s="611"/>
      <c r="BEI21" s="611"/>
      <c r="BEJ21" s="611"/>
      <c r="BEK21" s="611"/>
      <c r="BEL21" s="611"/>
      <c r="BEM21" s="611"/>
      <c r="BEN21" s="611"/>
      <c r="BEO21" s="611"/>
      <c r="BEP21" s="611"/>
      <c r="BEQ21" s="611"/>
      <c r="BER21" s="611"/>
      <c r="BES21" s="611"/>
      <c r="BET21" s="611"/>
      <c r="BEU21" s="611"/>
      <c r="BEV21" s="611"/>
      <c r="BEW21" s="611"/>
      <c r="BEX21" s="611"/>
      <c r="BEY21" s="611"/>
      <c r="BEZ21" s="611"/>
      <c r="BFA21" s="611"/>
      <c r="BFB21" s="611"/>
      <c r="BFC21" s="611"/>
      <c r="BFD21" s="611"/>
      <c r="BFE21" s="611"/>
      <c r="BFF21" s="611"/>
      <c r="BFG21" s="611"/>
      <c r="BFH21" s="611"/>
      <c r="BFI21" s="611"/>
      <c r="BFJ21" s="611"/>
      <c r="BFK21" s="611"/>
      <c r="BFL21" s="611"/>
      <c r="BFM21" s="611"/>
      <c r="BFN21" s="611"/>
      <c r="BFO21" s="611"/>
      <c r="BFP21" s="611"/>
      <c r="BFQ21" s="611"/>
      <c r="BFR21" s="611"/>
      <c r="BFS21" s="611"/>
      <c r="BFT21" s="611"/>
      <c r="BFU21" s="611"/>
      <c r="BFV21" s="611"/>
      <c r="BFW21" s="611"/>
      <c r="BFX21" s="611"/>
      <c r="BFY21" s="611"/>
      <c r="BFZ21" s="611"/>
      <c r="BGA21" s="611"/>
      <c r="BGB21" s="611"/>
      <c r="BGC21" s="611"/>
      <c r="BGD21" s="611"/>
      <c r="BGE21" s="611"/>
      <c r="BGF21" s="611"/>
      <c r="BGG21" s="611"/>
      <c r="BGH21" s="611"/>
      <c r="BGI21" s="611"/>
      <c r="BGJ21" s="611"/>
      <c r="BGK21" s="611"/>
      <c r="BGL21" s="611"/>
      <c r="BGM21" s="611"/>
      <c r="BGN21" s="611"/>
      <c r="BGO21" s="611"/>
      <c r="BGP21" s="611"/>
      <c r="BGQ21" s="611"/>
      <c r="BGR21" s="611"/>
      <c r="BGS21" s="611"/>
      <c r="BGT21" s="611"/>
      <c r="BGU21" s="611"/>
      <c r="BGV21" s="611"/>
      <c r="BGW21" s="611"/>
      <c r="BGX21" s="611"/>
      <c r="BGY21" s="611"/>
      <c r="BGZ21" s="611"/>
      <c r="BHA21" s="611"/>
      <c r="BHB21" s="611"/>
      <c r="BHC21" s="611"/>
      <c r="BHD21" s="611"/>
      <c r="BHE21" s="611"/>
      <c r="BHF21" s="611"/>
      <c r="BHG21" s="611"/>
      <c r="BHH21" s="611"/>
      <c r="BHI21" s="611"/>
      <c r="BHJ21" s="611"/>
      <c r="BHK21" s="611"/>
      <c r="BHL21" s="611"/>
      <c r="BHM21" s="611"/>
      <c r="BHN21" s="611"/>
      <c r="BHO21" s="611"/>
      <c r="BHP21" s="611"/>
      <c r="BHQ21" s="611"/>
      <c r="BHR21" s="611"/>
      <c r="BHS21" s="611"/>
      <c r="BHT21" s="611"/>
      <c r="BHU21" s="611"/>
      <c r="BHV21" s="611"/>
      <c r="BHW21" s="611"/>
      <c r="BHX21" s="611"/>
      <c r="BHY21" s="611"/>
      <c r="BHZ21" s="611"/>
      <c r="BIA21" s="611"/>
      <c r="BIB21" s="611"/>
      <c r="BIC21" s="611"/>
      <c r="BID21" s="611"/>
      <c r="BIE21" s="611"/>
      <c r="BIF21" s="611"/>
      <c r="BIG21" s="611"/>
      <c r="BIH21" s="611"/>
      <c r="BII21" s="611"/>
      <c r="BIJ21" s="611"/>
      <c r="BIK21" s="611"/>
      <c r="BIL21" s="611"/>
      <c r="BIM21" s="611"/>
      <c r="BIN21" s="611"/>
      <c r="BIO21" s="611"/>
      <c r="BIP21" s="611"/>
      <c r="BIQ21" s="611"/>
      <c r="BIR21" s="611"/>
      <c r="BIS21" s="611"/>
      <c r="BIT21" s="611"/>
      <c r="BIU21" s="611"/>
      <c r="BIV21" s="611"/>
      <c r="BIW21" s="611"/>
      <c r="BIX21" s="611"/>
      <c r="BIY21" s="611"/>
      <c r="BIZ21" s="611"/>
      <c r="BJA21" s="611"/>
      <c r="BJB21" s="611"/>
      <c r="BJC21" s="611"/>
      <c r="BJD21" s="611"/>
      <c r="BJE21" s="611"/>
      <c r="BJF21" s="611"/>
      <c r="BJG21" s="611"/>
      <c r="BJH21" s="611"/>
      <c r="BJI21" s="611"/>
      <c r="BJJ21" s="611"/>
      <c r="BJK21" s="611"/>
      <c r="BJL21" s="611"/>
      <c r="BJM21" s="611"/>
      <c r="BJN21" s="611"/>
      <c r="BJO21" s="611"/>
      <c r="BJP21" s="611"/>
      <c r="BJQ21" s="611"/>
      <c r="BJR21" s="611"/>
      <c r="BJS21" s="611"/>
      <c r="BJT21" s="611"/>
      <c r="BJU21" s="611"/>
      <c r="BJV21" s="611"/>
      <c r="BJW21" s="611"/>
      <c r="BJX21" s="611"/>
      <c r="BJY21" s="611"/>
      <c r="BJZ21" s="611"/>
      <c r="BKA21" s="611"/>
      <c r="BKB21" s="611"/>
      <c r="BKC21" s="611"/>
      <c r="BKD21" s="611"/>
      <c r="BKE21" s="611"/>
      <c r="BKF21" s="611"/>
      <c r="BKG21" s="611"/>
      <c r="BKH21" s="611"/>
      <c r="BKI21" s="611"/>
      <c r="BKJ21" s="611"/>
      <c r="BKK21" s="611"/>
      <c r="BKL21" s="611"/>
      <c r="BKM21" s="611"/>
      <c r="BKN21" s="611"/>
      <c r="BKO21" s="611"/>
      <c r="BKP21" s="611"/>
      <c r="BKQ21" s="611"/>
      <c r="BKR21" s="611"/>
      <c r="BKS21" s="611"/>
      <c r="BKT21" s="611"/>
      <c r="BKU21" s="611"/>
      <c r="BKV21" s="611"/>
      <c r="BKW21" s="611"/>
      <c r="BKX21" s="611"/>
      <c r="BKY21" s="611"/>
      <c r="BKZ21" s="611"/>
      <c r="BLA21" s="611"/>
      <c r="BLB21" s="611"/>
      <c r="BLC21" s="611"/>
      <c r="BLD21" s="611"/>
      <c r="BLE21" s="611"/>
      <c r="BLF21" s="611"/>
      <c r="BLG21" s="611"/>
      <c r="BLH21" s="611"/>
      <c r="BLI21" s="611"/>
      <c r="BLJ21" s="611"/>
      <c r="BLK21" s="611"/>
      <c r="BLL21" s="611"/>
      <c r="BLM21" s="611"/>
      <c r="BLN21" s="611"/>
      <c r="BLO21" s="611"/>
      <c r="BLP21" s="611"/>
      <c r="BLQ21" s="611"/>
      <c r="BLR21" s="611"/>
      <c r="BLS21" s="611"/>
      <c r="BLT21" s="611"/>
      <c r="BLU21" s="611"/>
      <c r="BLV21" s="611"/>
      <c r="BLW21" s="611"/>
      <c r="BLX21" s="611"/>
      <c r="BLY21" s="611"/>
      <c r="BLZ21" s="611"/>
      <c r="BMA21" s="611"/>
      <c r="BMB21" s="611"/>
      <c r="BMC21" s="611"/>
      <c r="BMD21" s="611"/>
      <c r="BME21" s="611"/>
      <c r="BMF21" s="611"/>
      <c r="BMG21" s="611"/>
      <c r="BMH21" s="611"/>
      <c r="BMI21" s="611"/>
      <c r="BMJ21" s="611"/>
      <c r="BMK21" s="611"/>
      <c r="BML21" s="611"/>
      <c r="BMM21" s="611"/>
      <c r="BMN21" s="611"/>
      <c r="BMO21" s="611"/>
      <c r="BMP21" s="611"/>
      <c r="BMQ21" s="611"/>
      <c r="BMR21" s="611"/>
      <c r="BMS21" s="611"/>
      <c r="BMT21" s="611"/>
      <c r="BMU21" s="611"/>
      <c r="BMV21" s="611"/>
      <c r="BMW21" s="611"/>
      <c r="BMX21" s="611"/>
      <c r="BMY21" s="611"/>
      <c r="BMZ21" s="611"/>
      <c r="BNA21" s="611"/>
      <c r="BNB21" s="611"/>
      <c r="BNC21" s="611"/>
      <c r="BND21" s="611"/>
      <c r="BNE21" s="611"/>
      <c r="BNF21" s="611"/>
      <c r="BNG21" s="611"/>
      <c r="BNH21" s="611"/>
      <c r="BNI21" s="611"/>
      <c r="BNJ21" s="611"/>
      <c r="BNK21" s="611"/>
      <c r="BNL21" s="611"/>
      <c r="BNM21" s="611"/>
      <c r="BNN21" s="611"/>
      <c r="BNO21" s="611"/>
      <c r="BNP21" s="611"/>
      <c r="BNQ21" s="611"/>
      <c r="BNR21" s="611"/>
      <c r="BNS21" s="611"/>
      <c r="BNT21" s="611"/>
      <c r="BNU21" s="611"/>
      <c r="BNV21" s="611"/>
      <c r="BNW21" s="611"/>
      <c r="BNX21" s="611"/>
      <c r="BNY21" s="611"/>
      <c r="BNZ21" s="611"/>
      <c r="BOA21" s="611"/>
      <c r="BOB21" s="611"/>
      <c r="BOC21" s="611"/>
      <c r="BOD21" s="611"/>
      <c r="BOE21" s="611"/>
      <c r="BOF21" s="611"/>
      <c r="BOG21" s="611"/>
      <c r="BOH21" s="611"/>
      <c r="BOI21" s="611"/>
      <c r="BOJ21" s="611"/>
      <c r="BOK21" s="611"/>
      <c r="BOL21" s="611"/>
      <c r="BOM21" s="611"/>
      <c r="BON21" s="611"/>
      <c r="BOO21" s="611"/>
      <c r="BOP21" s="611"/>
      <c r="BOQ21" s="611"/>
      <c r="BOR21" s="611"/>
      <c r="BOS21" s="611"/>
      <c r="BOT21" s="611"/>
      <c r="BOU21" s="611"/>
      <c r="BOV21" s="611"/>
      <c r="BOW21" s="611"/>
      <c r="BOX21" s="611"/>
      <c r="BOY21" s="611"/>
      <c r="BOZ21" s="611"/>
      <c r="BPA21" s="611"/>
      <c r="BPB21" s="611"/>
      <c r="BPC21" s="611"/>
      <c r="BPD21" s="611"/>
      <c r="BPE21" s="611"/>
      <c r="BPF21" s="611"/>
      <c r="BPG21" s="611"/>
      <c r="BPH21" s="611"/>
      <c r="BPI21" s="611"/>
      <c r="BPJ21" s="611"/>
      <c r="BPK21" s="611"/>
      <c r="BPL21" s="611"/>
      <c r="BPM21" s="611"/>
      <c r="BPN21" s="611"/>
      <c r="BPO21" s="611"/>
      <c r="BPP21" s="611"/>
      <c r="BPQ21" s="611"/>
      <c r="BPR21" s="611"/>
      <c r="BPS21" s="611"/>
      <c r="BPT21" s="611"/>
      <c r="BPU21" s="611"/>
      <c r="BPV21" s="611"/>
      <c r="BPW21" s="611"/>
      <c r="BPX21" s="611"/>
      <c r="BPY21" s="611"/>
      <c r="BPZ21" s="611"/>
      <c r="BQA21" s="611"/>
      <c r="BQB21" s="611"/>
      <c r="BQC21" s="611"/>
      <c r="BQD21" s="611"/>
      <c r="BQE21" s="611"/>
      <c r="BQF21" s="611"/>
      <c r="BQG21" s="611"/>
      <c r="BQH21" s="611"/>
      <c r="BQI21" s="611"/>
      <c r="BQJ21" s="611"/>
      <c r="BQK21" s="611"/>
      <c r="BQL21" s="611"/>
      <c r="BQM21" s="611"/>
      <c r="BQN21" s="611"/>
      <c r="BQO21" s="611"/>
      <c r="BQP21" s="611"/>
      <c r="BQQ21" s="611"/>
      <c r="BQR21" s="611"/>
      <c r="BQS21" s="611"/>
      <c r="BQT21" s="611"/>
      <c r="BQU21" s="611"/>
      <c r="BQV21" s="611"/>
      <c r="BQW21" s="611"/>
      <c r="BQX21" s="611"/>
      <c r="BQY21" s="611"/>
      <c r="BQZ21" s="611"/>
      <c r="BRA21" s="611"/>
      <c r="BRB21" s="611"/>
      <c r="BRC21" s="611"/>
      <c r="BRD21" s="611"/>
      <c r="BRE21" s="611"/>
      <c r="BRF21" s="611"/>
      <c r="BRG21" s="611"/>
      <c r="BRH21" s="611"/>
      <c r="BRI21" s="611"/>
      <c r="BRJ21" s="611"/>
      <c r="BRK21" s="611"/>
      <c r="BRL21" s="611"/>
      <c r="BRM21" s="611"/>
      <c r="BRN21" s="611"/>
      <c r="BRO21" s="611"/>
      <c r="BRP21" s="611"/>
      <c r="BRQ21" s="611"/>
      <c r="BRR21" s="611"/>
      <c r="BRS21" s="611"/>
      <c r="BRT21" s="611"/>
      <c r="BRU21" s="611"/>
      <c r="BRV21" s="611"/>
      <c r="BRW21" s="611"/>
      <c r="BRX21" s="611"/>
      <c r="BRY21" s="611"/>
      <c r="BRZ21" s="611"/>
      <c r="BSA21" s="611"/>
      <c r="BSB21" s="611"/>
      <c r="BSC21" s="611"/>
      <c r="BSD21" s="611"/>
      <c r="BSE21" s="611"/>
      <c r="BSF21" s="611"/>
      <c r="BSG21" s="611"/>
      <c r="BSH21" s="611"/>
      <c r="BSI21" s="611"/>
      <c r="BSJ21" s="611"/>
      <c r="BSK21" s="611"/>
      <c r="BSL21" s="611"/>
      <c r="BSM21" s="611"/>
      <c r="BSN21" s="611"/>
      <c r="BSO21" s="611"/>
      <c r="BSP21" s="611"/>
      <c r="BSQ21" s="611"/>
      <c r="BSR21" s="611"/>
      <c r="BSS21" s="611"/>
      <c r="BST21" s="611"/>
      <c r="BSU21" s="611"/>
      <c r="BSV21" s="611"/>
      <c r="BSW21" s="611"/>
      <c r="BSX21" s="611"/>
      <c r="BSY21" s="611"/>
      <c r="BSZ21" s="611"/>
      <c r="BTA21" s="611"/>
      <c r="BTB21" s="611"/>
      <c r="BTC21" s="611"/>
      <c r="BTD21" s="611"/>
      <c r="BTE21" s="611"/>
      <c r="BTF21" s="611"/>
      <c r="BTG21" s="611"/>
      <c r="BTH21" s="611"/>
      <c r="BTI21" s="611"/>
      <c r="BTJ21" s="611"/>
      <c r="BTK21" s="611"/>
      <c r="BTL21" s="611"/>
      <c r="BTM21" s="611"/>
      <c r="BTN21" s="611"/>
      <c r="BTO21" s="611"/>
      <c r="BTP21" s="611"/>
      <c r="BTQ21" s="611"/>
      <c r="BTR21" s="611"/>
      <c r="BTS21" s="611"/>
      <c r="BTT21" s="611"/>
      <c r="BTU21" s="611"/>
      <c r="BTV21" s="611"/>
      <c r="BTW21" s="611"/>
      <c r="BTX21" s="611"/>
      <c r="BTY21" s="611"/>
      <c r="BTZ21" s="611"/>
      <c r="BUA21" s="611"/>
      <c r="BUB21" s="611"/>
      <c r="BUC21" s="611"/>
      <c r="BUD21" s="611"/>
      <c r="BUE21" s="611"/>
      <c r="BUF21" s="611"/>
      <c r="BUG21" s="611"/>
      <c r="BUH21" s="611"/>
      <c r="BUI21" s="611"/>
      <c r="BUJ21" s="611"/>
      <c r="BUK21" s="611"/>
      <c r="BUL21" s="611"/>
      <c r="BUM21" s="611"/>
      <c r="BUN21" s="611"/>
      <c r="BUO21" s="611"/>
      <c r="BUP21" s="611"/>
      <c r="BUQ21" s="611"/>
      <c r="BUR21" s="611"/>
      <c r="BUS21" s="611"/>
      <c r="BUT21" s="611"/>
      <c r="BUU21" s="611"/>
      <c r="BUV21" s="611"/>
      <c r="BUW21" s="611"/>
      <c r="BUX21" s="611"/>
      <c r="BUY21" s="611"/>
      <c r="BUZ21" s="611"/>
      <c r="BVA21" s="611"/>
      <c r="BVB21" s="611"/>
      <c r="BVC21" s="611"/>
      <c r="BVD21" s="611"/>
      <c r="BVE21" s="611"/>
      <c r="BVF21" s="611"/>
      <c r="BVG21" s="611"/>
      <c r="BVH21" s="611"/>
      <c r="BVI21" s="611"/>
      <c r="BVJ21" s="611"/>
      <c r="BVK21" s="611"/>
      <c r="BVL21" s="611"/>
      <c r="BVM21" s="611"/>
      <c r="BVN21" s="611"/>
      <c r="BVO21" s="611"/>
      <c r="BVP21" s="611"/>
      <c r="BVQ21" s="611"/>
      <c r="BVR21" s="611"/>
      <c r="BVS21" s="611"/>
      <c r="BVT21" s="611"/>
      <c r="BVU21" s="611"/>
      <c r="BVV21" s="611"/>
      <c r="BVW21" s="611"/>
      <c r="BVX21" s="611"/>
      <c r="BVY21" s="611"/>
      <c r="BVZ21" s="611"/>
      <c r="BWA21" s="611"/>
      <c r="BWB21" s="611"/>
      <c r="BWC21" s="611"/>
      <c r="BWD21" s="611"/>
      <c r="BWE21" s="611"/>
      <c r="BWF21" s="611"/>
      <c r="BWG21" s="611"/>
      <c r="BWH21" s="611"/>
      <c r="BWI21" s="611"/>
      <c r="BWJ21" s="611"/>
      <c r="BWK21" s="611"/>
      <c r="BWL21" s="611"/>
      <c r="BWM21" s="611"/>
      <c r="BWN21" s="611"/>
      <c r="BWO21" s="611"/>
      <c r="BWP21" s="611"/>
      <c r="BWQ21" s="611"/>
      <c r="BWR21" s="611"/>
      <c r="BWS21" s="611"/>
      <c r="BWT21" s="611"/>
      <c r="BWU21" s="611"/>
      <c r="BWV21" s="611"/>
      <c r="BWW21" s="611"/>
      <c r="BWX21" s="611"/>
      <c r="BWY21" s="611"/>
      <c r="BWZ21" s="611"/>
      <c r="BXA21" s="611"/>
      <c r="BXB21" s="611"/>
      <c r="BXC21" s="611"/>
      <c r="BXD21" s="611"/>
      <c r="BXE21" s="611"/>
      <c r="BXF21" s="611"/>
      <c r="BXG21" s="611"/>
      <c r="BXH21" s="611"/>
      <c r="BXI21" s="611"/>
      <c r="BXJ21" s="611"/>
      <c r="BXK21" s="611"/>
      <c r="BXL21" s="611"/>
      <c r="BXM21" s="611"/>
      <c r="BXN21" s="611"/>
      <c r="BXO21" s="611"/>
      <c r="BXP21" s="611"/>
      <c r="BXQ21" s="611"/>
      <c r="BXR21" s="611"/>
      <c r="BXS21" s="611"/>
      <c r="BXT21" s="611"/>
      <c r="BXU21" s="611"/>
      <c r="BXV21" s="611"/>
      <c r="BXW21" s="611"/>
      <c r="BXX21" s="611"/>
      <c r="BXY21" s="611"/>
      <c r="BXZ21" s="611"/>
      <c r="BYA21" s="611"/>
      <c r="BYB21" s="611"/>
      <c r="BYC21" s="611"/>
      <c r="BYD21" s="611"/>
      <c r="BYE21" s="611"/>
      <c r="BYF21" s="611"/>
      <c r="BYG21" s="611"/>
      <c r="BYH21" s="611"/>
      <c r="BYI21" s="611"/>
      <c r="BYJ21" s="611"/>
      <c r="BYK21" s="611"/>
      <c r="BYL21" s="611"/>
      <c r="BYM21" s="611"/>
      <c r="BYN21" s="611"/>
      <c r="BYO21" s="611"/>
      <c r="BYP21" s="611"/>
      <c r="BYQ21" s="611"/>
      <c r="BYR21" s="611"/>
      <c r="BYS21" s="611"/>
      <c r="BYT21" s="611"/>
      <c r="BYU21" s="611"/>
      <c r="BYV21" s="611"/>
      <c r="BYW21" s="611"/>
      <c r="BYX21" s="611"/>
      <c r="BYY21" s="611"/>
      <c r="BYZ21" s="611"/>
      <c r="BZA21" s="611"/>
      <c r="BZB21" s="611"/>
      <c r="BZC21" s="611"/>
      <c r="BZD21" s="611"/>
      <c r="BZE21" s="611"/>
      <c r="BZF21" s="611"/>
      <c r="BZG21" s="611"/>
      <c r="BZH21" s="611"/>
      <c r="BZI21" s="611"/>
      <c r="BZJ21" s="611"/>
      <c r="BZK21" s="611"/>
      <c r="BZL21" s="611"/>
      <c r="BZM21" s="611"/>
      <c r="BZN21" s="611"/>
      <c r="BZO21" s="611"/>
      <c r="BZP21" s="611"/>
      <c r="BZQ21" s="611"/>
      <c r="BZR21" s="611"/>
      <c r="BZS21" s="611"/>
      <c r="BZT21" s="611"/>
      <c r="BZU21" s="611"/>
      <c r="BZV21" s="611"/>
      <c r="BZW21" s="611"/>
      <c r="BZX21" s="611"/>
      <c r="BZY21" s="611"/>
      <c r="BZZ21" s="611"/>
      <c r="CAA21" s="611"/>
      <c r="CAB21" s="611"/>
      <c r="CAC21" s="611"/>
      <c r="CAD21" s="611"/>
      <c r="CAE21" s="611"/>
      <c r="CAF21" s="611"/>
      <c r="CAG21" s="611"/>
      <c r="CAH21" s="611"/>
      <c r="CAI21" s="611"/>
      <c r="CAJ21" s="611"/>
      <c r="CAK21" s="611"/>
      <c r="CAL21" s="611"/>
      <c r="CAM21" s="611"/>
      <c r="CAN21" s="611"/>
      <c r="CAO21" s="611"/>
      <c r="CAP21" s="611"/>
      <c r="CAQ21" s="611"/>
      <c r="CAR21" s="611"/>
      <c r="CAS21" s="611"/>
      <c r="CAT21" s="611"/>
      <c r="CAU21" s="611"/>
      <c r="CAV21" s="611"/>
      <c r="CAW21" s="611"/>
      <c r="CAX21" s="611"/>
      <c r="CAY21" s="611"/>
      <c r="CAZ21" s="611"/>
      <c r="CBA21" s="611"/>
      <c r="CBB21" s="611"/>
      <c r="CBC21" s="611"/>
      <c r="CBD21" s="611"/>
      <c r="CBE21" s="611"/>
      <c r="CBF21" s="611"/>
      <c r="CBG21" s="611"/>
      <c r="CBH21" s="611"/>
      <c r="CBI21" s="611"/>
      <c r="CBJ21" s="611"/>
      <c r="CBK21" s="611"/>
      <c r="CBL21" s="611"/>
      <c r="CBM21" s="611"/>
      <c r="CBN21" s="611"/>
      <c r="CBO21" s="611"/>
      <c r="CBP21" s="611"/>
      <c r="CBQ21" s="611"/>
      <c r="CBR21" s="611"/>
      <c r="CBS21" s="611"/>
      <c r="CBT21" s="611"/>
      <c r="CBU21" s="611"/>
      <c r="CBV21" s="611"/>
      <c r="CBW21" s="611"/>
      <c r="CBX21" s="611"/>
      <c r="CBY21" s="611"/>
      <c r="CBZ21" s="611"/>
      <c r="CCA21" s="611"/>
      <c r="CCB21" s="611"/>
      <c r="CCC21" s="611"/>
      <c r="CCD21" s="611"/>
      <c r="CCE21" s="611"/>
      <c r="CCF21" s="611"/>
      <c r="CCG21" s="611"/>
      <c r="CCH21" s="611"/>
      <c r="CCI21" s="611"/>
      <c r="CCJ21" s="611"/>
      <c r="CCK21" s="611"/>
      <c r="CCL21" s="611"/>
      <c r="CCM21" s="611"/>
      <c r="CCN21" s="611"/>
      <c r="CCO21" s="611"/>
      <c r="CCP21" s="611"/>
      <c r="CCQ21" s="611"/>
      <c r="CCR21" s="611"/>
      <c r="CCS21" s="611"/>
      <c r="CCT21" s="611"/>
      <c r="CCU21" s="611"/>
      <c r="CCV21" s="611"/>
      <c r="CCW21" s="611"/>
      <c r="CCX21" s="611"/>
      <c r="CCY21" s="611"/>
      <c r="CCZ21" s="611"/>
      <c r="CDA21" s="611"/>
      <c r="CDB21" s="611"/>
      <c r="CDC21" s="611"/>
      <c r="CDD21" s="611"/>
      <c r="CDE21" s="611"/>
      <c r="CDF21" s="611"/>
      <c r="CDG21" s="611"/>
      <c r="CDH21" s="611"/>
      <c r="CDI21" s="611"/>
      <c r="CDJ21" s="611"/>
      <c r="CDK21" s="611"/>
      <c r="CDL21" s="611"/>
      <c r="CDM21" s="611"/>
      <c r="CDN21" s="611"/>
      <c r="CDO21" s="611"/>
      <c r="CDP21" s="611"/>
      <c r="CDQ21" s="611"/>
      <c r="CDR21" s="611"/>
      <c r="CDS21" s="611"/>
      <c r="CDT21" s="611"/>
      <c r="CDU21" s="611"/>
      <c r="CDV21" s="611"/>
      <c r="CDW21" s="611"/>
      <c r="CDX21" s="611"/>
      <c r="CDY21" s="611"/>
      <c r="CDZ21" s="611"/>
      <c r="CEA21" s="611"/>
      <c r="CEB21" s="611"/>
      <c r="CEC21" s="611"/>
      <c r="CED21" s="611"/>
      <c r="CEE21" s="611"/>
      <c r="CEF21" s="611"/>
      <c r="CEG21" s="611"/>
      <c r="CEH21" s="611"/>
      <c r="CEI21" s="611"/>
      <c r="CEJ21" s="611"/>
      <c r="CEK21" s="611"/>
      <c r="CEL21" s="611"/>
      <c r="CEM21" s="611"/>
    </row>
    <row r="22" spans="1:2171" s="191" customFormat="1" ht="49.5" customHeight="1" x14ac:dyDescent="0.2">
      <c r="A22" s="211"/>
      <c r="B22" s="218" t="s">
        <v>316</v>
      </c>
      <c r="C22" s="219" t="s">
        <v>317</v>
      </c>
      <c r="D22" s="212"/>
      <c r="E22" s="212"/>
      <c r="F22" s="212"/>
      <c r="G22" s="212"/>
      <c r="H22" s="212"/>
      <c r="I22" s="212"/>
      <c r="J22" s="212"/>
      <c r="K22" s="212"/>
      <c r="L22" s="212"/>
      <c r="M22" s="679"/>
      <c r="N22" s="679"/>
      <c r="O22" s="679"/>
      <c r="P22" s="679"/>
      <c r="Q22" s="679"/>
      <c r="R22" s="679"/>
      <c r="S22" s="679"/>
      <c r="T22" s="358"/>
      <c r="U22" s="358"/>
      <c r="V22" s="358"/>
      <c r="W22" s="358"/>
      <c r="X22" s="358"/>
      <c r="Y22" s="358"/>
      <c r="Z22" s="358"/>
      <c r="AA22" s="358"/>
      <c r="AB22" s="358"/>
      <c r="AC22" s="679"/>
      <c r="AD22" s="679"/>
      <c r="AE22" s="611"/>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c r="BP22" s="611"/>
      <c r="BQ22" s="611"/>
      <c r="BR22" s="611"/>
      <c r="BS22" s="611"/>
      <c r="BT22" s="611"/>
      <c r="BU22" s="611"/>
      <c r="BV22" s="611"/>
      <c r="BW22" s="611"/>
      <c r="BX22" s="611"/>
      <c r="BY22" s="611"/>
      <c r="BZ22" s="611"/>
      <c r="CA22" s="611"/>
      <c r="CB22" s="611"/>
      <c r="CC22" s="611"/>
      <c r="CD22" s="611"/>
      <c r="CE22" s="611"/>
      <c r="CF22" s="611"/>
      <c r="CG22" s="611"/>
      <c r="CH22" s="611"/>
      <c r="CI22" s="611"/>
      <c r="CJ22" s="611"/>
      <c r="CK22" s="611"/>
      <c r="CL22" s="611"/>
      <c r="CM22" s="611"/>
      <c r="CN22" s="611"/>
      <c r="CO22" s="611"/>
      <c r="CP22" s="611"/>
      <c r="CQ22" s="611"/>
      <c r="CR22" s="611"/>
      <c r="CS22" s="611"/>
      <c r="CT22" s="611"/>
      <c r="CU22" s="611"/>
      <c r="CV22" s="611"/>
      <c r="CW22" s="611"/>
      <c r="CX22" s="611"/>
      <c r="CY22" s="611"/>
      <c r="CZ22" s="611"/>
      <c r="DA22" s="611"/>
      <c r="DB22" s="611"/>
      <c r="DC22" s="611"/>
      <c r="DD22" s="611"/>
      <c r="DE22" s="611"/>
      <c r="DF22" s="611"/>
      <c r="DG22" s="611"/>
      <c r="DH22" s="611"/>
      <c r="DI22" s="611"/>
      <c r="DJ22" s="611"/>
      <c r="DK22" s="611"/>
      <c r="DL22" s="611"/>
      <c r="DM22" s="611"/>
      <c r="DN22" s="611"/>
      <c r="DO22" s="611"/>
      <c r="DP22" s="611"/>
      <c r="DQ22" s="611"/>
      <c r="DR22" s="611"/>
      <c r="DS22" s="611"/>
      <c r="DT22" s="611"/>
      <c r="DU22" s="611"/>
      <c r="DV22" s="611"/>
      <c r="DW22" s="611"/>
      <c r="DX22" s="611"/>
      <c r="DY22" s="611"/>
      <c r="DZ22" s="611"/>
      <c r="EA22" s="611"/>
      <c r="EB22" s="611"/>
      <c r="EC22" s="611"/>
      <c r="ED22" s="611"/>
      <c r="EE22" s="611"/>
      <c r="EF22" s="611"/>
      <c r="EG22" s="611"/>
      <c r="EH22" s="611"/>
      <c r="EI22" s="611"/>
      <c r="EJ22" s="611"/>
      <c r="EK22" s="611"/>
      <c r="EL22" s="611"/>
      <c r="EM22" s="611"/>
      <c r="EN22" s="611"/>
      <c r="EO22" s="611"/>
      <c r="EP22" s="611"/>
      <c r="EQ22" s="611"/>
      <c r="ER22" s="611"/>
      <c r="ES22" s="611"/>
      <c r="ET22" s="611"/>
      <c r="EU22" s="611"/>
      <c r="EV22" s="611"/>
      <c r="EW22" s="611"/>
      <c r="EX22" s="611"/>
      <c r="EY22" s="611"/>
      <c r="EZ22" s="611"/>
      <c r="FA22" s="611"/>
      <c r="FB22" s="611"/>
      <c r="FC22" s="611"/>
      <c r="FD22" s="611"/>
      <c r="FE22" s="611"/>
      <c r="FF22" s="611"/>
      <c r="FG22" s="611"/>
      <c r="FH22" s="611"/>
      <c r="FI22" s="611"/>
      <c r="FJ22" s="611"/>
      <c r="FK22" s="611"/>
      <c r="FL22" s="611"/>
      <c r="FM22" s="611"/>
      <c r="FN22" s="611"/>
      <c r="FO22" s="611"/>
      <c r="FP22" s="611"/>
      <c r="FQ22" s="611"/>
      <c r="FR22" s="611"/>
      <c r="FS22" s="611"/>
      <c r="FT22" s="611"/>
      <c r="FU22" s="611"/>
      <c r="FV22" s="611"/>
      <c r="FW22" s="611"/>
      <c r="FX22" s="611"/>
      <c r="FY22" s="611"/>
      <c r="FZ22" s="611"/>
      <c r="GA22" s="611"/>
      <c r="GB22" s="611"/>
      <c r="GC22" s="611"/>
      <c r="GD22" s="611"/>
      <c r="GE22" s="611"/>
      <c r="GF22" s="611"/>
      <c r="GG22" s="611"/>
      <c r="GH22" s="611"/>
      <c r="GI22" s="611"/>
      <c r="GJ22" s="611"/>
      <c r="GK22" s="611"/>
      <c r="GL22" s="611"/>
      <c r="GM22" s="611"/>
      <c r="GN22" s="611"/>
      <c r="GO22" s="611"/>
      <c r="GP22" s="611"/>
      <c r="GQ22" s="611"/>
      <c r="GR22" s="611"/>
      <c r="GS22" s="611"/>
      <c r="GT22" s="611"/>
      <c r="GU22" s="611"/>
      <c r="GV22" s="611"/>
      <c r="GW22" s="611"/>
      <c r="GX22" s="611"/>
      <c r="GY22" s="611"/>
      <c r="GZ22" s="611"/>
      <c r="HA22" s="611"/>
      <c r="HB22" s="611"/>
      <c r="HC22" s="611"/>
      <c r="HD22" s="611"/>
      <c r="HE22" s="611"/>
      <c r="HF22" s="611"/>
      <c r="HG22" s="611"/>
      <c r="HH22" s="611"/>
      <c r="HI22" s="611"/>
      <c r="HJ22" s="611"/>
      <c r="HK22" s="611"/>
      <c r="HL22" s="611"/>
      <c r="HM22" s="611"/>
      <c r="HN22" s="611"/>
      <c r="HO22" s="611"/>
      <c r="HP22" s="611"/>
      <c r="HQ22" s="611"/>
      <c r="HR22" s="611"/>
      <c r="HS22" s="611"/>
      <c r="HT22" s="611"/>
      <c r="HU22" s="611"/>
      <c r="HV22" s="611"/>
      <c r="HW22" s="611"/>
      <c r="HX22" s="611"/>
      <c r="HY22" s="611"/>
      <c r="HZ22" s="611"/>
      <c r="IA22" s="611"/>
      <c r="IB22" s="611"/>
      <c r="IC22" s="611"/>
      <c r="ID22" s="611"/>
      <c r="IE22" s="611"/>
      <c r="IF22" s="611"/>
      <c r="IG22" s="611"/>
      <c r="IH22" s="611"/>
      <c r="II22" s="611"/>
      <c r="IJ22" s="611"/>
      <c r="IK22" s="611"/>
      <c r="IL22" s="611"/>
      <c r="IM22" s="611"/>
      <c r="IN22" s="611"/>
      <c r="IO22" s="611"/>
      <c r="IP22" s="611"/>
      <c r="IQ22" s="611"/>
      <c r="IR22" s="611"/>
      <c r="IS22" s="611"/>
      <c r="IT22" s="611"/>
      <c r="IU22" s="611"/>
      <c r="IV22" s="611"/>
      <c r="IW22" s="611"/>
      <c r="IX22" s="611"/>
      <c r="IY22" s="611"/>
      <c r="IZ22" s="611"/>
      <c r="JA22" s="611"/>
      <c r="JB22" s="611"/>
      <c r="JC22" s="611"/>
      <c r="JD22" s="611"/>
      <c r="JE22" s="611"/>
      <c r="JF22" s="611"/>
      <c r="JG22" s="611"/>
      <c r="JH22" s="611"/>
      <c r="JI22" s="611"/>
      <c r="JJ22" s="611"/>
      <c r="JK22" s="611"/>
      <c r="JL22" s="611"/>
      <c r="JM22" s="611"/>
      <c r="JN22" s="611"/>
      <c r="JO22" s="611"/>
      <c r="JP22" s="611"/>
      <c r="JQ22" s="611"/>
      <c r="JR22" s="611"/>
      <c r="JS22" s="611"/>
      <c r="JT22" s="611"/>
      <c r="JU22" s="611"/>
      <c r="JV22" s="611"/>
      <c r="JW22" s="611"/>
      <c r="JX22" s="611"/>
      <c r="JY22" s="611"/>
      <c r="JZ22" s="611"/>
      <c r="KA22" s="611"/>
      <c r="KB22" s="611"/>
      <c r="KC22" s="611"/>
      <c r="KD22" s="611"/>
      <c r="KE22" s="611"/>
      <c r="KF22" s="611"/>
      <c r="KG22" s="611"/>
      <c r="KH22" s="611"/>
      <c r="KI22" s="611"/>
      <c r="KJ22" s="611"/>
      <c r="KK22" s="611"/>
      <c r="KL22" s="611"/>
      <c r="KM22" s="611"/>
      <c r="KN22" s="611"/>
      <c r="KO22" s="611"/>
      <c r="KP22" s="611"/>
      <c r="KQ22" s="611"/>
      <c r="KR22" s="611"/>
      <c r="KS22" s="611"/>
      <c r="KT22" s="611"/>
      <c r="KU22" s="611"/>
      <c r="KV22" s="611"/>
      <c r="KW22" s="611"/>
      <c r="KX22" s="611"/>
      <c r="KY22" s="611"/>
      <c r="KZ22" s="611"/>
      <c r="LA22" s="611"/>
      <c r="LB22" s="611"/>
      <c r="LC22" s="611"/>
      <c r="LD22" s="611"/>
      <c r="LE22" s="611"/>
      <c r="LF22" s="611"/>
      <c r="LG22" s="611"/>
      <c r="LH22" s="611"/>
      <c r="LI22" s="611"/>
      <c r="LJ22" s="611"/>
      <c r="LK22" s="611"/>
      <c r="LL22" s="611"/>
      <c r="LM22" s="611"/>
      <c r="LN22" s="611"/>
      <c r="LO22" s="611"/>
      <c r="LP22" s="611"/>
      <c r="LQ22" s="611"/>
      <c r="LR22" s="611"/>
      <c r="LS22" s="611"/>
      <c r="LT22" s="611"/>
      <c r="LU22" s="611"/>
      <c r="LV22" s="611"/>
      <c r="LW22" s="611"/>
      <c r="LX22" s="611"/>
      <c r="LY22" s="611"/>
      <c r="LZ22" s="611"/>
      <c r="MA22" s="611"/>
      <c r="MB22" s="611"/>
      <c r="MC22" s="611"/>
      <c r="MD22" s="611"/>
      <c r="ME22" s="611"/>
      <c r="MF22" s="611"/>
      <c r="MG22" s="611"/>
      <c r="MH22" s="611"/>
      <c r="MI22" s="611"/>
      <c r="MJ22" s="611"/>
      <c r="MK22" s="611"/>
      <c r="ML22" s="611"/>
      <c r="MM22" s="611"/>
      <c r="MN22" s="611"/>
      <c r="MO22" s="611"/>
      <c r="MP22" s="611"/>
      <c r="MQ22" s="611"/>
      <c r="MR22" s="611"/>
      <c r="MS22" s="611"/>
      <c r="MT22" s="611"/>
      <c r="MU22" s="611"/>
      <c r="MV22" s="611"/>
      <c r="MW22" s="611"/>
      <c r="MX22" s="611"/>
      <c r="MY22" s="611"/>
      <c r="MZ22" s="611"/>
      <c r="NA22" s="611"/>
      <c r="NB22" s="611"/>
      <c r="NC22" s="611"/>
      <c r="ND22" s="611"/>
      <c r="NE22" s="611"/>
      <c r="NF22" s="611"/>
      <c r="NG22" s="611"/>
      <c r="NH22" s="611"/>
      <c r="NI22" s="611"/>
      <c r="NJ22" s="611"/>
      <c r="NK22" s="611"/>
      <c r="NL22" s="611"/>
      <c r="NM22" s="611"/>
      <c r="NN22" s="611"/>
      <c r="NO22" s="611"/>
      <c r="NP22" s="611"/>
      <c r="NQ22" s="611"/>
      <c r="NR22" s="611"/>
      <c r="NS22" s="611"/>
      <c r="NT22" s="611"/>
      <c r="NU22" s="611"/>
      <c r="NV22" s="611"/>
      <c r="NW22" s="611"/>
      <c r="NX22" s="611"/>
      <c r="NY22" s="611"/>
      <c r="NZ22" s="611"/>
      <c r="OA22" s="611"/>
      <c r="OB22" s="611"/>
      <c r="OC22" s="611"/>
      <c r="OD22" s="611"/>
      <c r="OE22" s="611"/>
      <c r="OF22" s="611"/>
      <c r="OG22" s="611"/>
      <c r="OH22" s="611"/>
      <c r="OI22" s="611"/>
      <c r="OJ22" s="611"/>
      <c r="OK22" s="611"/>
      <c r="OL22" s="611"/>
      <c r="OM22" s="611"/>
      <c r="ON22" s="611"/>
      <c r="OO22" s="611"/>
      <c r="OP22" s="611"/>
      <c r="OQ22" s="611"/>
      <c r="OR22" s="611"/>
      <c r="OS22" s="611"/>
      <c r="OT22" s="611"/>
      <c r="OU22" s="611"/>
      <c r="OV22" s="611"/>
      <c r="OW22" s="611"/>
      <c r="OX22" s="611"/>
      <c r="OY22" s="611"/>
      <c r="OZ22" s="611"/>
      <c r="PA22" s="611"/>
      <c r="PB22" s="611"/>
      <c r="PC22" s="611"/>
      <c r="PD22" s="611"/>
      <c r="PE22" s="611"/>
      <c r="PF22" s="611"/>
      <c r="PG22" s="611"/>
      <c r="PH22" s="611"/>
      <c r="PI22" s="611"/>
      <c r="PJ22" s="611"/>
      <c r="PK22" s="611"/>
      <c r="PL22" s="611"/>
      <c r="PM22" s="611"/>
      <c r="PN22" s="611"/>
      <c r="PO22" s="611"/>
      <c r="PP22" s="611"/>
      <c r="PQ22" s="611"/>
      <c r="PR22" s="611"/>
      <c r="PS22" s="611"/>
      <c r="PT22" s="611"/>
      <c r="PU22" s="611"/>
      <c r="PV22" s="611"/>
      <c r="PW22" s="611"/>
      <c r="PX22" s="611"/>
      <c r="PY22" s="611"/>
      <c r="PZ22" s="611"/>
      <c r="QA22" s="611"/>
      <c r="QB22" s="611"/>
      <c r="QC22" s="611"/>
      <c r="QD22" s="611"/>
      <c r="QE22" s="611"/>
      <c r="QF22" s="611"/>
      <c r="QG22" s="611"/>
      <c r="QH22" s="611"/>
      <c r="QI22" s="611"/>
      <c r="QJ22" s="611"/>
      <c r="QK22" s="611"/>
      <c r="QL22" s="611"/>
      <c r="QM22" s="611"/>
      <c r="QN22" s="611"/>
      <c r="QO22" s="611"/>
      <c r="QP22" s="611"/>
      <c r="QQ22" s="611"/>
      <c r="QR22" s="611"/>
      <c r="QS22" s="611"/>
      <c r="QT22" s="611"/>
      <c r="QU22" s="611"/>
      <c r="QV22" s="611"/>
      <c r="QW22" s="611"/>
      <c r="QX22" s="611"/>
      <c r="QY22" s="611"/>
      <c r="QZ22" s="611"/>
      <c r="RA22" s="611"/>
      <c r="RB22" s="611"/>
      <c r="RC22" s="611"/>
      <c r="RD22" s="611"/>
      <c r="RE22" s="611"/>
      <c r="RF22" s="611"/>
      <c r="RG22" s="611"/>
      <c r="RH22" s="611"/>
      <c r="RI22" s="611"/>
      <c r="RJ22" s="611"/>
      <c r="RK22" s="611"/>
      <c r="RL22" s="611"/>
      <c r="RM22" s="611"/>
      <c r="RN22" s="611"/>
      <c r="RO22" s="611"/>
      <c r="RP22" s="611"/>
      <c r="RQ22" s="611"/>
      <c r="RR22" s="611"/>
      <c r="RS22" s="611"/>
      <c r="RT22" s="611"/>
      <c r="RU22" s="611"/>
      <c r="RV22" s="611"/>
      <c r="RW22" s="611"/>
      <c r="RX22" s="611"/>
      <c r="RY22" s="611"/>
      <c r="RZ22" s="611"/>
      <c r="SA22" s="611"/>
      <c r="SB22" s="611"/>
      <c r="SC22" s="611"/>
      <c r="SD22" s="611"/>
      <c r="SE22" s="611"/>
      <c r="SF22" s="611"/>
      <c r="SG22" s="611"/>
      <c r="SH22" s="611"/>
      <c r="SI22" s="611"/>
      <c r="SJ22" s="611"/>
      <c r="SK22" s="611"/>
      <c r="SL22" s="611"/>
      <c r="SM22" s="611"/>
      <c r="SN22" s="611"/>
      <c r="SO22" s="611"/>
      <c r="SP22" s="611"/>
      <c r="SQ22" s="611"/>
      <c r="SR22" s="611"/>
      <c r="SS22" s="611"/>
      <c r="ST22" s="611"/>
      <c r="SU22" s="611"/>
      <c r="SV22" s="611"/>
      <c r="SW22" s="611"/>
      <c r="SX22" s="611"/>
      <c r="SY22" s="611"/>
      <c r="SZ22" s="611"/>
      <c r="TA22" s="611"/>
      <c r="TB22" s="611"/>
      <c r="TC22" s="611"/>
      <c r="TD22" s="611"/>
      <c r="TE22" s="611"/>
      <c r="TF22" s="611"/>
      <c r="TG22" s="611"/>
      <c r="TH22" s="611"/>
      <c r="TI22" s="611"/>
      <c r="TJ22" s="611"/>
      <c r="TK22" s="611"/>
      <c r="TL22" s="611"/>
      <c r="TM22" s="611"/>
      <c r="TN22" s="611"/>
      <c r="TO22" s="611"/>
      <c r="TP22" s="611"/>
      <c r="TQ22" s="611"/>
      <c r="TR22" s="611"/>
      <c r="TS22" s="611"/>
      <c r="TT22" s="611"/>
      <c r="TU22" s="611"/>
      <c r="TV22" s="611"/>
      <c r="TW22" s="611"/>
      <c r="TX22" s="611"/>
      <c r="TY22" s="611"/>
      <c r="TZ22" s="611"/>
      <c r="UA22" s="611"/>
      <c r="UB22" s="611"/>
      <c r="UC22" s="611"/>
      <c r="UD22" s="611"/>
      <c r="UE22" s="611"/>
      <c r="UF22" s="611"/>
      <c r="UG22" s="611"/>
      <c r="UH22" s="611"/>
      <c r="UI22" s="611"/>
      <c r="UJ22" s="611"/>
      <c r="UK22" s="611"/>
      <c r="UL22" s="611"/>
      <c r="UM22" s="611"/>
      <c r="UN22" s="611"/>
      <c r="UO22" s="611"/>
      <c r="UP22" s="611"/>
      <c r="UQ22" s="611"/>
      <c r="UR22" s="611"/>
      <c r="US22" s="611"/>
      <c r="UT22" s="611"/>
      <c r="UU22" s="611"/>
      <c r="UV22" s="611"/>
      <c r="UW22" s="611"/>
      <c r="UX22" s="611"/>
      <c r="UY22" s="611"/>
      <c r="UZ22" s="611"/>
      <c r="VA22" s="611"/>
      <c r="VB22" s="611"/>
      <c r="VC22" s="611"/>
      <c r="VD22" s="611"/>
      <c r="VE22" s="611"/>
      <c r="VF22" s="611"/>
      <c r="VG22" s="611"/>
      <c r="VH22" s="611"/>
      <c r="VI22" s="611"/>
      <c r="VJ22" s="611"/>
      <c r="VK22" s="611"/>
      <c r="VL22" s="611"/>
      <c r="VM22" s="611"/>
      <c r="VN22" s="611"/>
      <c r="VO22" s="611"/>
      <c r="VP22" s="611"/>
      <c r="VQ22" s="611"/>
      <c r="VR22" s="611"/>
      <c r="VS22" s="611"/>
      <c r="VT22" s="611"/>
      <c r="VU22" s="611"/>
      <c r="VV22" s="611"/>
      <c r="VW22" s="611"/>
      <c r="VX22" s="611"/>
      <c r="VY22" s="611"/>
      <c r="VZ22" s="611"/>
      <c r="WA22" s="611"/>
      <c r="WB22" s="611"/>
      <c r="WC22" s="611"/>
      <c r="WD22" s="611"/>
      <c r="WE22" s="611"/>
      <c r="WF22" s="611"/>
      <c r="WG22" s="611"/>
      <c r="WH22" s="611"/>
      <c r="WI22" s="611"/>
      <c r="WJ22" s="611"/>
      <c r="WK22" s="611"/>
      <c r="WL22" s="611"/>
      <c r="WM22" s="611"/>
      <c r="WN22" s="611"/>
      <c r="WO22" s="611"/>
      <c r="WP22" s="611"/>
      <c r="WQ22" s="611"/>
      <c r="WR22" s="611"/>
      <c r="WS22" s="611"/>
      <c r="WT22" s="611"/>
      <c r="WU22" s="611"/>
      <c r="WV22" s="611"/>
      <c r="WW22" s="611"/>
      <c r="WX22" s="611"/>
      <c r="WY22" s="611"/>
      <c r="WZ22" s="611"/>
      <c r="XA22" s="611"/>
      <c r="XB22" s="611"/>
      <c r="XC22" s="611"/>
      <c r="XD22" s="611"/>
      <c r="XE22" s="611"/>
      <c r="XF22" s="611"/>
      <c r="XG22" s="611"/>
      <c r="XH22" s="611"/>
      <c r="XI22" s="611"/>
      <c r="XJ22" s="611"/>
      <c r="XK22" s="611"/>
      <c r="XL22" s="611"/>
      <c r="XM22" s="611"/>
      <c r="XN22" s="611"/>
      <c r="XO22" s="611"/>
      <c r="XP22" s="611"/>
      <c r="XQ22" s="611"/>
      <c r="XR22" s="611"/>
      <c r="XS22" s="611"/>
      <c r="XT22" s="611"/>
      <c r="XU22" s="611"/>
      <c r="XV22" s="611"/>
      <c r="XW22" s="611"/>
      <c r="XX22" s="611"/>
      <c r="XY22" s="611"/>
      <c r="XZ22" s="611"/>
      <c r="YA22" s="611"/>
      <c r="YB22" s="611"/>
      <c r="YC22" s="611"/>
      <c r="YD22" s="611"/>
      <c r="YE22" s="611"/>
      <c r="YF22" s="611"/>
      <c r="YG22" s="611"/>
      <c r="YH22" s="611"/>
      <c r="YI22" s="611"/>
      <c r="YJ22" s="611"/>
      <c r="YK22" s="611"/>
      <c r="YL22" s="611"/>
      <c r="YM22" s="611"/>
      <c r="YN22" s="611"/>
      <c r="YO22" s="611"/>
      <c r="YP22" s="611"/>
      <c r="YQ22" s="611"/>
      <c r="YR22" s="611"/>
      <c r="YS22" s="611"/>
      <c r="YT22" s="611"/>
      <c r="YU22" s="611"/>
      <c r="YV22" s="611"/>
      <c r="YW22" s="611"/>
      <c r="YX22" s="611"/>
      <c r="YY22" s="611"/>
      <c r="YZ22" s="611"/>
      <c r="ZA22" s="611"/>
      <c r="ZB22" s="611"/>
      <c r="ZC22" s="611"/>
      <c r="ZD22" s="611"/>
      <c r="ZE22" s="611"/>
      <c r="ZF22" s="611"/>
      <c r="ZG22" s="611"/>
      <c r="ZH22" s="611"/>
      <c r="ZI22" s="611"/>
      <c r="ZJ22" s="611"/>
      <c r="ZK22" s="611"/>
      <c r="ZL22" s="611"/>
      <c r="ZM22" s="611"/>
      <c r="ZN22" s="611"/>
      <c r="ZO22" s="611"/>
      <c r="ZP22" s="611"/>
      <c r="ZQ22" s="611"/>
      <c r="ZR22" s="611"/>
      <c r="ZS22" s="611"/>
      <c r="ZT22" s="611"/>
      <c r="ZU22" s="611"/>
      <c r="ZV22" s="611"/>
      <c r="ZW22" s="611"/>
      <c r="ZX22" s="611"/>
      <c r="ZY22" s="611"/>
      <c r="ZZ22" s="611"/>
      <c r="AAA22" s="611"/>
      <c r="AAB22" s="611"/>
      <c r="AAC22" s="611"/>
      <c r="AAD22" s="611"/>
      <c r="AAE22" s="611"/>
      <c r="AAF22" s="611"/>
      <c r="AAG22" s="611"/>
      <c r="AAH22" s="611"/>
      <c r="AAI22" s="611"/>
      <c r="AAJ22" s="611"/>
      <c r="AAK22" s="611"/>
      <c r="AAL22" s="611"/>
      <c r="AAM22" s="611"/>
      <c r="AAN22" s="611"/>
      <c r="AAO22" s="611"/>
      <c r="AAP22" s="611"/>
      <c r="AAQ22" s="611"/>
      <c r="AAR22" s="611"/>
      <c r="AAS22" s="611"/>
      <c r="AAT22" s="611"/>
      <c r="AAU22" s="611"/>
      <c r="AAV22" s="611"/>
      <c r="AAW22" s="611"/>
      <c r="AAX22" s="611"/>
      <c r="AAY22" s="611"/>
      <c r="AAZ22" s="611"/>
      <c r="ABA22" s="611"/>
      <c r="ABB22" s="611"/>
      <c r="ABC22" s="611"/>
      <c r="ABD22" s="611"/>
      <c r="ABE22" s="611"/>
      <c r="ABF22" s="611"/>
      <c r="ABG22" s="611"/>
      <c r="ABH22" s="611"/>
      <c r="ABI22" s="611"/>
      <c r="ABJ22" s="611"/>
      <c r="ABK22" s="611"/>
      <c r="ABL22" s="611"/>
      <c r="ABM22" s="611"/>
      <c r="ABN22" s="611"/>
      <c r="ABO22" s="611"/>
      <c r="ABP22" s="611"/>
      <c r="ABQ22" s="611"/>
      <c r="ABR22" s="611"/>
      <c r="ABS22" s="611"/>
      <c r="ABT22" s="611"/>
      <c r="ABU22" s="611"/>
      <c r="ABV22" s="611"/>
      <c r="ABW22" s="611"/>
      <c r="ABX22" s="611"/>
      <c r="ABY22" s="611"/>
      <c r="ABZ22" s="611"/>
      <c r="ACA22" s="611"/>
      <c r="ACB22" s="611"/>
      <c r="ACC22" s="611"/>
      <c r="ACD22" s="611"/>
      <c r="ACE22" s="611"/>
      <c r="ACF22" s="611"/>
      <c r="ACG22" s="611"/>
      <c r="ACH22" s="611"/>
      <c r="ACI22" s="611"/>
      <c r="ACJ22" s="611"/>
      <c r="ACK22" s="611"/>
      <c r="ACL22" s="611"/>
      <c r="ACM22" s="611"/>
      <c r="ACN22" s="611"/>
      <c r="ACO22" s="611"/>
      <c r="ACP22" s="611"/>
      <c r="ACQ22" s="611"/>
      <c r="ACR22" s="611"/>
      <c r="ACS22" s="611"/>
      <c r="ACT22" s="611"/>
      <c r="ACU22" s="611"/>
      <c r="ACV22" s="611"/>
      <c r="ACW22" s="611"/>
      <c r="ACX22" s="611"/>
      <c r="ACY22" s="611"/>
      <c r="ACZ22" s="611"/>
      <c r="ADA22" s="611"/>
      <c r="ADB22" s="611"/>
      <c r="ADC22" s="611"/>
      <c r="ADD22" s="611"/>
      <c r="ADE22" s="611"/>
      <c r="ADF22" s="611"/>
      <c r="ADG22" s="611"/>
      <c r="ADH22" s="611"/>
      <c r="ADI22" s="611"/>
      <c r="ADJ22" s="611"/>
      <c r="ADK22" s="611"/>
      <c r="ADL22" s="611"/>
      <c r="ADM22" s="611"/>
      <c r="ADN22" s="611"/>
      <c r="ADO22" s="611"/>
      <c r="ADP22" s="611"/>
      <c r="ADQ22" s="611"/>
      <c r="ADR22" s="611"/>
      <c r="ADS22" s="611"/>
      <c r="ADT22" s="611"/>
      <c r="ADU22" s="611"/>
      <c r="ADV22" s="611"/>
      <c r="ADW22" s="611"/>
      <c r="ADX22" s="611"/>
      <c r="ADY22" s="611"/>
      <c r="ADZ22" s="611"/>
      <c r="AEA22" s="611"/>
      <c r="AEB22" s="611"/>
      <c r="AEC22" s="611"/>
      <c r="AED22" s="611"/>
      <c r="AEE22" s="611"/>
      <c r="AEF22" s="611"/>
      <c r="AEG22" s="611"/>
      <c r="AEH22" s="611"/>
      <c r="AEI22" s="611"/>
      <c r="AEJ22" s="611"/>
      <c r="AEK22" s="611"/>
      <c r="AEL22" s="611"/>
      <c r="AEM22" s="611"/>
      <c r="AEN22" s="611"/>
      <c r="AEO22" s="611"/>
      <c r="AEP22" s="611"/>
      <c r="AEQ22" s="611"/>
      <c r="AER22" s="611"/>
      <c r="AES22" s="611"/>
      <c r="AET22" s="611"/>
      <c r="AEU22" s="611"/>
      <c r="AEV22" s="611"/>
      <c r="AEW22" s="611"/>
      <c r="AEX22" s="611"/>
      <c r="AEY22" s="611"/>
      <c r="AEZ22" s="611"/>
      <c r="AFA22" s="611"/>
      <c r="AFB22" s="611"/>
      <c r="AFC22" s="611"/>
      <c r="AFD22" s="611"/>
      <c r="AFE22" s="611"/>
      <c r="AFF22" s="611"/>
      <c r="AFG22" s="611"/>
      <c r="AFH22" s="611"/>
      <c r="AFI22" s="611"/>
      <c r="AFJ22" s="611"/>
      <c r="AFK22" s="611"/>
      <c r="AFL22" s="611"/>
      <c r="AFM22" s="611"/>
      <c r="AFN22" s="611"/>
      <c r="AFO22" s="611"/>
      <c r="AFP22" s="611"/>
      <c r="AFQ22" s="611"/>
      <c r="AFR22" s="611"/>
      <c r="AFS22" s="611"/>
      <c r="AFT22" s="611"/>
      <c r="AFU22" s="611"/>
      <c r="AFV22" s="611"/>
      <c r="AFW22" s="611"/>
      <c r="AFX22" s="611"/>
      <c r="AFY22" s="611"/>
      <c r="AFZ22" s="611"/>
      <c r="AGA22" s="611"/>
      <c r="AGB22" s="611"/>
      <c r="AGC22" s="611"/>
      <c r="AGD22" s="611"/>
      <c r="AGE22" s="611"/>
      <c r="AGF22" s="611"/>
      <c r="AGG22" s="611"/>
      <c r="AGH22" s="611"/>
      <c r="AGI22" s="611"/>
      <c r="AGJ22" s="611"/>
      <c r="AGK22" s="611"/>
      <c r="AGL22" s="611"/>
      <c r="AGM22" s="611"/>
      <c r="AGN22" s="611"/>
      <c r="AGO22" s="611"/>
      <c r="AGP22" s="611"/>
      <c r="AGQ22" s="611"/>
      <c r="AGR22" s="611"/>
      <c r="AGS22" s="611"/>
      <c r="AGT22" s="611"/>
      <c r="AGU22" s="611"/>
      <c r="AGV22" s="611"/>
      <c r="AGW22" s="611"/>
      <c r="AGX22" s="611"/>
      <c r="AGY22" s="611"/>
      <c r="AGZ22" s="611"/>
      <c r="AHA22" s="611"/>
      <c r="AHB22" s="611"/>
      <c r="AHC22" s="611"/>
      <c r="AHD22" s="611"/>
      <c r="AHE22" s="611"/>
      <c r="AHF22" s="611"/>
      <c r="AHG22" s="611"/>
      <c r="AHH22" s="611"/>
      <c r="AHI22" s="611"/>
      <c r="AHJ22" s="611"/>
      <c r="AHK22" s="611"/>
      <c r="AHL22" s="611"/>
      <c r="AHM22" s="611"/>
      <c r="AHN22" s="611"/>
      <c r="AHO22" s="611"/>
      <c r="AHP22" s="611"/>
      <c r="AHQ22" s="611"/>
      <c r="AHR22" s="611"/>
      <c r="AHS22" s="611"/>
      <c r="AHT22" s="611"/>
      <c r="AHU22" s="611"/>
      <c r="AHV22" s="611"/>
      <c r="AHW22" s="611"/>
      <c r="AHX22" s="611"/>
      <c r="AHY22" s="611"/>
      <c r="AHZ22" s="611"/>
      <c r="AIA22" s="611"/>
      <c r="AIB22" s="611"/>
      <c r="AIC22" s="611"/>
      <c r="AID22" s="611"/>
      <c r="AIE22" s="611"/>
      <c r="AIF22" s="611"/>
      <c r="AIG22" s="611"/>
      <c r="AIH22" s="611"/>
      <c r="AII22" s="611"/>
      <c r="AIJ22" s="611"/>
      <c r="AIK22" s="611"/>
      <c r="AIL22" s="611"/>
      <c r="AIM22" s="611"/>
      <c r="AIN22" s="611"/>
      <c r="AIO22" s="611"/>
      <c r="AIP22" s="611"/>
      <c r="AIQ22" s="611"/>
      <c r="AIR22" s="611"/>
      <c r="AIS22" s="611"/>
      <c r="AIT22" s="611"/>
      <c r="AIU22" s="611"/>
      <c r="AIV22" s="611"/>
      <c r="AIW22" s="611"/>
      <c r="AIX22" s="611"/>
      <c r="AIY22" s="611"/>
      <c r="AIZ22" s="611"/>
      <c r="AJA22" s="611"/>
      <c r="AJB22" s="611"/>
      <c r="AJC22" s="611"/>
      <c r="AJD22" s="611"/>
      <c r="AJE22" s="611"/>
      <c r="AJF22" s="611"/>
      <c r="AJG22" s="611"/>
      <c r="AJH22" s="611"/>
      <c r="AJI22" s="611"/>
      <c r="AJJ22" s="611"/>
      <c r="AJK22" s="611"/>
      <c r="AJL22" s="611"/>
      <c r="AJM22" s="611"/>
      <c r="AJN22" s="611"/>
      <c r="AJO22" s="611"/>
      <c r="AJP22" s="611"/>
      <c r="AJQ22" s="611"/>
      <c r="AJR22" s="611"/>
      <c r="AJS22" s="611"/>
      <c r="AJT22" s="611"/>
      <c r="AJU22" s="611"/>
      <c r="AJV22" s="611"/>
      <c r="AJW22" s="611"/>
      <c r="AJX22" s="611"/>
      <c r="AJY22" s="611"/>
      <c r="AJZ22" s="611"/>
      <c r="AKA22" s="611"/>
      <c r="AKB22" s="611"/>
      <c r="AKC22" s="611"/>
      <c r="AKD22" s="611"/>
      <c r="AKE22" s="611"/>
      <c r="AKF22" s="611"/>
      <c r="AKG22" s="611"/>
      <c r="AKH22" s="611"/>
      <c r="AKI22" s="611"/>
      <c r="AKJ22" s="611"/>
      <c r="AKK22" s="611"/>
      <c r="AKL22" s="611"/>
      <c r="AKM22" s="611"/>
      <c r="AKN22" s="611"/>
      <c r="AKO22" s="611"/>
      <c r="AKP22" s="611"/>
      <c r="AKQ22" s="611"/>
      <c r="AKR22" s="611"/>
      <c r="AKS22" s="611"/>
      <c r="AKT22" s="611"/>
      <c r="AKU22" s="611"/>
      <c r="AKV22" s="611"/>
      <c r="AKW22" s="611"/>
      <c r="AKX22" s="611"/>
      <c r="AKY22" s="611"/>
      <c r="AKZ22" s="611"/>
      <c r="ALA22" s="611"/>
      <c r="ALB22" s="611"/>
      <c r="ALC22" s="611"/>
      <c r="ALD22" s="611"/>
      <c r="ALE22" s="611"/>
      <c r="ALF22" s="611"/>
      <c r="ALG22" s="611"/>
      <c r="ALH22" s="611"/>
      <c r="ALI22" s="611"/>
      <c r="ALJ22" s="611"/>
      <c r="ALK22" s="611"/>
      <c r="ALL22" s="611"/>
      <c r="ALM22" s="611"/>
      <c r="ALN22" s="611"/>
      <c r="ALO22" s="611"/>
      <c r="ALP22" s="611"/>
      <c r="ALQ22" s="611"/>
      <c r="ALR22" s="611"/>
      <c r="ALS22" s="611"/>
      <c r="ALT22" s="611"/>
      <c r="ALU22" s="611"/>
      <c r="ALV22" s="611"/>
      <c r="ALW22" s="611"/>
      <c r="ALX22" s="611"/>
      <c r="ALY22" s="611"/>
      <c r="ALZ22" s="611"/>
      <c r="AMA22" s="611"/>
      <c r="AMB22" s="611"/>
      <c r="AMC22" s="611"/>
      <c r="AMD22" s="611"/>
      <c r="AME22" s="611"/>
      <c r="AMF22" s="611"/>
      <c r="AMG22" s="611"/>
      <c r="AMH22" s="611"/>
      <c r="AMI22" s="611"/>
      <c r="AMJ22" s="611"/>
      <c r="AMK22" s="611"/>
      <c r="AML22" s="611"/>
      <c r="AMM22" s="611"/>
      <c r="AMN22" s="611"/>
      <c r="AMO22" s="611"/>
      <c r="AMP22" s="611"/>
      <c r="AMQ22" s="611"/>
      <c r="AMR22" s="611"/>
      <c r="AMS22" s="611"/>
      <c r="AMT22" s="611"/>
      <c r="AMU22" s="611"/>
      <c r="AMV22" s="611"/>
      <c r="AMW22" s="611"/>
      <c r="AMX22" s="611"/>
      <c r="AMY22" s="611"/>
      <c r="AMZ22" s="611"/>
      <c r="ANA22" s="611"/>
      <c r="ANB22" s="611"/>
      <c r="ANC22" s="611"/>
      <c r="AND22" s="611"/>
      <c r="ANE22" s="611"/>
      <c r="ANF22" s="611"/>
      <c r="ANG22" s="611"/>
      <c r="ANH22" s="611"/>
      <c r="ANI22" s="611"/>
      <c r="ANJ22" s="611"/>
      <c r="ANK22" s="611"/>
      <c r="ANL22" s="611"/>
      <c r="ANM22" s="611"/>
      <c r="ANN22" s="611"/>
      <c r="ANO22" s="611"/>
      <c r="ANP22" s="611"/>
      <c r="ANQ22" s="611"/>
      <c r="ANR22" s="611"/>
      <c r="ANS22" s="611"/>
      <c r="ANT22" s="611"/>
      <c r="ANU22" s="611"/>
      <c r="ANV22" s="611"/>
      <c r="ANW22" s="611"/>
      <c r="ANX22" s="611"/>
      <c r="ANY22" s="611"/>
      <c r="ANZ22" s="611"/>
      <c r="AOA22" s="611"/>
      <c r="AOB22" s="611"/>
      <c r="AOC22" s="611"/>
      <c r="AOD22" s="611"/>
      <c r="AOE22" s="611"/>
      <c r="AOF22" s="611"/>
      <c r="AOG22" s="611"/>
      <c r="AOH22" s="611"/>
      <c r="AOI22" s="611"/>
      <c r="AOJ22" s="611"/>
      <c r="AOK22" s="611"/>
      <c r="AOL22" s="611"/>
      <c r="AOM22" s="611"/>
      <c r="AON22" s="611"/>
      <c r="AOO22" s="611"/>
      <c r="AOP22" s="611"/>
      <c r="AOQ22" s="611"/>
      <c r="AOR22" s="611"/>
      <c r="AOS22" s="611"/>
      <c r="AOT22" s="611"/>
      <c r="AOU22" s="611"/>
      <c r="AOV22" s="611"/>
      <c r="AOW22" s="611"/>
      <c r="AOX22" s="611"/>
      <c r="AOY22" s="611"/>
      <c r="AOZ22" s="611"/>
      <c r="APA22" s="611"/>
      <c r="APB22" s="611"/>
      <c r="APC22" s="611"/>
      <c r="APD22" s="611"/>
      <c r="APE22" s="611"/>
      <c r="APF22" s="611"/>
      <c r="APG22" s="611"/>
      <c r="APH22" s="611"/>
      <c r="API22" s="611"/>
      <c r="APJ22" s="611"/>
      <c r="APK22" s="611"/>
      <c r="APL22" s="611"/>
      <c r="APM22" s="611"/>
      <c r="APN22" s="611"/>
      <c r="APO22" s="611"/>
      <c r="APP22" s="611"/>
      <c r="APQ22" s="611"/>
      <c r="APR22" s="611"/>
      <c r="APS22" s="611"/>
      <c r="APT22" s="611"/>
      <c r="APU22" s="611"/>
      <c r="APV22" s="611"/>
      <c r="APW22" s="611"/>
      <c r="APX22" s="611"/>
      <c r="APY22" s="611"/>
      <c r="APZ22" s="611"/>
      <c r="AQA22" s="611"/>
      <c r="AQB22" s="611"/>
      <c r="AQC22" s="611"/>
      <c r="AQD22" s="611"/>
      <c r="AQE22" s="611"/>
      <c r="AQF22" s="611"/>
      <c r="AQG22" s="611"/>
      <c r="AQH22" s="611"/>
      <c r="AQI22" s="611"/>
      <c r="AQJ22" s="611"/>
      <c r="AQK22" s="611"/>
      <c r="AQL22" s="611"/>
      <c r="AQM22" s="611"/>
      <c r="AQN22" s="611"/>
      <c r="AQO22" s="611"/>
      <c r="AQP22" s="611"/>
      <c r="AQQ22" s="611"/>
      <c r="AQR22" s="611"/>
      <c r="AQS22" s="611"/>
      <c r="AQT22" s="611"/>
      <c r="AQU22" s="611"/>
      <c r="AQV22" s="611"/>
      <c r="AQW22" s="611"/>
      <c r="AQX22" s="611"/>
      <c r="AQY22" s="611"/>
      <c r="AQZ22" s="611"/>
      <c r="ARA22" s="611"/>
      <c r="ARB22" s="611"/>
      <c r="ARC22" s="611"/>
      <c r="ARD22" s="611"/>
      <c r="ARE22" s="611"/>
      <c r="ARF22" s="611"/>
      <c r="ARG22" s="611"/>
      <c r="ARH22" s="611"/>
      <c r="ARI22" s="611"/>
      <c r="ARJ22" s="611"/>
      <c r="ARK22" s="611"/>
      <c r="ARL22" s="611"/>
      <c r="ARM22" s="611"/>
      <c r="ARN22" s="611"/>
      <c r="ARO22" s="611"/>
      <c r="ARP22" s="611"/>
      <c r="ARQ22" s="611"/>
      <c r="ARR22" s="611"/>
      <c r="ARS22" s="611"/>
      <c r="ART22" s="611"/>
      <c r="ARU22" s="611"/>
      <c r="ARV22" s="611"/>
      <c r="ARW22" s="611"/>
      <c r="ARX22" s="611"/>
      <c r="ARY22" s="611"/>
      <c r="ARZ22" s="611"/>
      <c r="ASA22" s="611"/>
      <c r="ASB22" s="611"/>
      <c r="ASC22" s="611"/>
      <c r="ASD22" s="611"/>
      <c r="ASE22" s="611"/>
      <c r="ASF22" s="611"/>
      <c r="ASG22" s="611"/>
      <c r="ASH22" s="611"/>
      <c r="ASI22" s="611"/>
      <c r="ASJ22" s="611"/>
      <c r="ASK22" s="611"/>
      <c r="ASL22" s="611"/>
      <c r="ASM22" s="611"/>
      <c r="ASN22" s="611"/>
      <c r="ASO22" s="611"/>
      <c r="ASP22" s="611"/>
      <c r="ASQ22" s="611"/>
      <c r="ASR22" s="611"/>
      <c r="ASS22" s="611"/>
      <c r="AST22" s="611"/>
      <c r="ASU22" s="611"/>
      <c r="ASV22" s="611"/>
      <c r="ASW22" s="611"/>
      <c r="ASX22" s="611"/>
      <c r="ASY22" s="611"/>
      <c r="ASZ22" s="611"/>
      <c r="ATA22" s="611"/>
      <c r="ATB22" s="611"/>
      <c r="ATC22" s="611"/>
      <c r="ATD22" s="611"/>
      <c r="ATE22" s="611"/>
      <c r="ATF22" s="611"/>
      <c r="ATG22" s="611"/>
      <c r="ATH22" s="611"/>
      <c r="ATI22" s="611"/>
      <c r="ATJ22" s="611"/>
      <c r="ATK22" s="611"/>
      <c r="ATL22" s="611"/>
      <c r="ATM22" s="611"/>
      <c r="ATN22" s="611"/>
      <c r="ATO22" s="611"/>
      <c r="ATP22" s="611"/>
      <c r="ATQ22" s="611"/>
      <c r="ATR22" s="611"/>
      <c r="ATS22" s="611"/>
      <c r="ATT22" s="611"/>
      <c r="ATU22" s="611"/>
      <c r="ATV22" s="611"/>
      <c r="ATW22" s="611"/>
      <c r="ATX22" s="611"/>
      <c r="ATY22" s="611"/>
      <c r="ATZ22" s="611"/>
      <c r="AUA22" s="611"/>
      <c r="AUB22" s="611"/>
      <c r="AUC22" s="611"/>
      <c r="AUD22" s="611"/>
      <c r="AUE22" s="611"/>
      <c r="AUF22" s="611"/>
      <c r="AUG22" s="611"/>
      <c r="AUH22" s="611"/>
      <c r="AUI22" s="611"/>
      <c r="AUJ22" s="611"/>
      <c r="AUK22" s="611"/>
      <c r="AUL22" s="611"/>
      <c r="AUM22" s="611"/>
      <c r="AUN22" s="611"/>
      <c r="AUO22" s="611"/>
      <c r="AUP22" s="611"/>
      <c r="AUQ22" s="611"/>
      <c r="AUR22" s="611"/>
      <c r="AUS22" s="611"/>
      <c r="AUT22" s="611"/>
      <c r="AUU22" s="611"/>
      <c r="AUV22" s="611"/>
      <c r="AUW22" s="611"/>
      <c r="AUX22" s="611"/>
      <c r="AUY22" s="611"/>
      <c r="AUZ22" s="611"/>
      <c r="AVA22" s="611"/>
      <c r="AVB22" s="611"/>
      <c r="AVC22" s="611"/>
      <c r="AVD22" s="611"/>
      <c r="AVE22" s="611"/>
      <c r="AVF22" s="611"/>
      <c r="AVG22" s="611"/>
      <c r="AVH22" s="611"/>
      <c r="AVI22" s="611"/>
      <c r="AVJ22" s="611"/>
      <c r="AVK22" s="611"/>
      <c r="AVL22" s="611"/>
      <c r="AVM22" s="611"/>
      <c r="AVN22" s="611"/>
      <c r="AVO22" s="611"/>
      <c r="AVP22" s="611"/>
      <c r="AVQ22" s="611"/>
      <c r="AVR22" s="611"/>
      <c r="AVS22" s="611"/>
      <c r="AVT22" s="611"/>
      <c r="AVU22" s="611"/>
      <c r="AVV22" s="611"/>
      <c r="AVW22" s="611"/>
      <c r="AVX22" s="611"/>
      <c r="AVY22" s="611"/>
      <c r="AVZ22" s="611"/>
      <c r="AWA22" s="611"/>
      <c r="AWB22" s="611"/>
      <c r="AWC22" s="611"/>
      <c r="AWD22" s="611"/>
      <c r="AWE22" s="611"/>
      <c r="AWF22" s="611"/>
      <c r="AWG22" s="611"/>
      <c r="AWH22" s="611"/>
      <c r="AWI22" s="611"/>
      <c r="AWJ22" s="611"/>
      <c r="AWK22" s="611"/>
      <c r="AWL22" s="611"/>
      <c r="AWM22" s="611"/>
      <c r="AWN22" s="611"/>
      <c r="AWO22" s="611"/>
      <c r="AWP22" s="611"/>
      <c r="AWQ22" s="611"/>
      <c r="AWR22" s="611"/>
      <c r="AWS22" s="611"/>
      <c r="AWT22" s="611"/>
      <c r="AWU22" s="611"/>
      <c r="AWV22" s="611"/>
      <c r="AWW22" s="611"/>
      <c r="AWX22" s="611"/>
      <c r="AWY22" s="611"/>
      <c r="AWZ22" s="611"/>
      <c r="AXA22" s="611"/>
      <c r="AXB22" s="611"/>
      <c r="AXC22" s="611"/>
      <c r="AXD22" s="611"/>
      <c r="AXE22" s="611"/>
      <c r="AXF22" s="611"/>
      <c r="AXG22" s="611"/>
      <c r="AXH22" s="611"/>
      <c r="AXI22" s="611"/>
      <c r="AXJ22" s="611"/>
      <c r="AXK22" s="611"/>
      <c r="AXL22" s="611"/>
      <c r="AXM22" s="611"/>
      <c r="AXN22" s="611"/>
      <c r="AXO22" s="611"/>
      <c r="AXP22" s="611"/>
      <c r="AXQ22" s="611"/>
      <c r="AXR22" s="611"/>
      <c r="AXS22" s="611"/>
      <c r="AXT22" s="611"/>
      <c r="AXU22" s="611"/>
      <c r="AXV22" s="611"/>
      <c r="AXW22" s="611"/>
      <c r="AXX22" s="611"/>
      <c r="AXY22" s="611"/>
      <c r="AXZ22" s="611"/>
      <c r="AYA22" s="611"/>
      <c r="AYB22" s="611"/>
      <c r="AYC22" s="611"/>
      <c r="AYD22" s="611"/>
      <c r="AYE22" s="611"/>
      <c r="AYF22" s="611"/>
      <c r="AYG22" s="611"/>
      <c r="AYH22" s="611"/>
      <c r="AYI22" s="611"/>
      <c r="AYJ22" s="611"/>
      <c r="AYK22" s="611"/>
      <c r="AYL22" s="611"/>
      <c r="AYM22" s="611"/>
      <c r="AYN22" s="611"/>
      <c r="AYO22" s="611"/>
      <c r="AYP22" s="611"/>
      <c r="AYQ22" s="611"/>
      <c r="AYR22" s="611"/>
      <c r="AYS22" s="611"/>
      <c r="AYT22" s="611"/>
      <c r="AYU22" s="611"/>
      <c r="AYV22" s="611"/>
      <c r="AYW22" s="611"/>
      <c r="AYX22" s="611"/>
      <c r="AYY22" s="611"/>
      <c r="AYZ22" s="611"/>
      <c r="AZA22" s="611"/>
      <c r="AZB22" s="611"/>
      <c r="AZC22" s="611"/>
      <c r="AZD22" s="611"/>
      <c r="AZE22" s="611"/>
      <c r="AZF22" s="611"/>
      <c r="AZG22" s="611"/>
      <c r="AZH22" s="611"/>
      <c r="AZI22" s="611"/>
      <c r="AZJ22" s="611"/>
      <c r="AZK22" s="611"/>
      <c r="AZL22" s="611"/>
      <c r="AZM22" s="611"/>
      <c r="AZN22" s="611"/>
      <c r="AZO22" s="611"/>
      <c r="AZP22" s="611"/>
      <c r="AZQ22" s="611"/>
      <c r="AZR22" s="611"/>
      <c r="AZS22" s="611"/>
      <c r="AZT22" s="611"/>
      <c r="AZU22" s="611"/>
      <c r="AZV22" s="611"/>
      <c r="AZW22" s="611"/>
      <c r="AZX22" s="611"/>
      <c r="AZY22" s="611"/>
      <c r="AZZ22" s="611"/>
      <c r="BAA22" s="611"/>
      <c r="BAB22" s="611"/>
      <c r="BAC22" s="611"/>
      <c r="BAD22" s="611"/>
      <c r="BAE22" s="611"/>
      <c r="BAF22" s="611"/>
      <c r="BAG22" s="611"/>
      <c r="BAH22" s="611"/>
      <c r="BAI22" s="611"/>
      <c r="BAJ22" s="611"/>
      <c r="BAK22" s="611"/>
      <c r="BAL22" s="611"/>
      <c r="BAM22" s="611"/>
      <c r="BAN22" s="611"/>
      <c r="BAO22" s="611"/>
      <c r="BAP22" s="611"/>
      <c r="BAQ22" s="611"/>
      <c r="BAR22" s="611"/>
      <c r="BAS22" s="611"/>
      <c r="BAT22" s="611"/>
      <c r="BAU22" s="611"/>
      <c r="BAV22" s="611"/>
      <c r="BAW22" s="611"/>
      <c r="BAX22" s="611"/>
      <c r="BAY22" s="611"/>
      <c r="BAZ22" s="611"/>
      <c r="BBA22" s="611"/>
      <c r="BBB22" s="611"/>
      <c r="BBC22" s="611"/>
      <c r="BBD22" s="611"/>
      <c r="BBE22" s="611"/>
      <c r="BBF22" s="611"/>
      <c r="BBG22" s="611"/>
      <c r="BBH22" s="611"/>
      <c r="BBI22" s="611"/>
      <c r="BBJ22" s="611"/>
      <c r="BBK22" s="611"/>
      <c r="BBL22" s="611"/>
      <c r="BBM22" s="611"/>
      <c r="BBN22" s="611"/>
      <c r="BBO22" s="611"/>
      <c r="BBP22" s="611"/>
      <c r="BBQ22" s="611"/>
      <c r="BBR22" s="611"/>
      <c r="BBS22" s="611"/>
      <c r="BBT22" s="611"/>
      <c r="BBU22" s="611"/>
      <c r="BBV22" s="611"/>
      <c r="BBW22" s="611"/>
      <c r="BBX22" s="611"/>
      <c r="BBY22" s="611"/>
      <c r="BBZ22" s="611"/>
      <c r="BCA22" s="611"/>
      <c r="BCB22" s="611"/>
      <c r="BCC22" s="611"/>
      <c r="BCD22" s="611"/>
      <c r="BCE22" s="611"/>
      <c r="BCF22" s="611"/>
      <c r="BCG22" s="611"/>
      <c r="BCH22" s="611"/>
      <c r="BCI22" s="611"/>
      <c r="BCJ22" s="611"/>
      <c r="BCK22" s="611"/>
      <c r="BCL22" s="611"/>
      <c r="BCM22" s="611"/>
      <c r="BCN22" s="611"/>
      <c r="BCO22" s="611"/>
      <c r="BCP22" s="611"/>
      <c r="BCQ22" s="611"/>
      <c r="BCR22" s="611"/>
      <c r="BCS22" s="611"/>
      <c r="BCT22" s="611"/>
      <c r="BCU22" s="611"/>
      <c r="BCV22" s="611"/>
      <c r="BCW22" s="611"/>
      <c r="BCX22" s="611"/>
      <c r="BCY22" s="611"/>
      <c r="BCZ22" s="611"/>
      <c r="BDA22" s="611"/>
      <c r="BDB22" s="611"/>
      <c r="BDC22" s="611"/>
      <c r="BDD22" s="611"/>
      <c r="BDE22" s="611"/>
      <c r="BDF22" s="611"/>
      <c r="BDG22" s="611"/>
      <c r="BDH22" s="611"/>
      <c r="BDI22" s="611"/>
      <c r="BDJ22" s="611"/>
      <c r="BDK22" s="611"/>
      <c r="BDL22" s="611"/>
      <c r="BDM22" s="611"/>
      <c r="BDN22" s="611"/>
      <c r="BDO22" s="611"/>
      <c r="BDP22" s="611"/>
      <c r="BDQ22" s="611"/>
      <c r="BDR22" s="611"/>
      <c r="BDS22" s="611"/>
      <c r="BDT22" s="611"/>
      <c r="BDU22" s="611"/>
      <c r="BDV22" s="611"/>
      <c r="BDW22" s="611"/>
      <c r="BDX22" s="611"/>
      <c r="BDY22" s="611"/>
      <c r="BDZ22" s="611"/>
      <c r="BEA22" s="611"/>
      <c r="BEB22" s="611"/>
      <c r="BEC22" s="611"/>
      <c r="BED22" s="611"/>
      <c r="BEE22" s="611"/>
      <c r="BEF22" s="611"/>
      <c r="BEG22" s="611"/>
      <c r="BEH22" s="611"/>
      <c r="BEI22" s="611"/>
      <c r="BEJ22" s="611"/>
      <c r="BEK22" s="611"/>
      <c r="BEL22" s="611"/>
      <c r="BEM22" s="611"/>
      <c r="BEN22" s="611"/>
      <c r="BEO22" s="611"/>
      <c r="BEP22" s="611"/>
      <c r="BEQ22" s="611"/>
      <c r="BER22" s="611"/>
      <c r="BES22" s="611"/>
      <c r="BET22" s="611"/>
      <c r="BEU22" s="611"/>
      <c r="BEV22" s="611"/>
      <c r="BEW22" s="611"/>
      <c r="BEX22" s="611"/>
      <c r="BEY22" s="611"/>
      <c r="BEZ22" s="611"/>
      <c r="BFA22" s="611"/>
      <c r="BFB22" s="611"/>
      <c r="BFC22" s="611"/>
      <c r="BFD22" s="611"/>
      <c r="BFE22" s="611"/>
      <c r="BFF22" s="611"/>
      <c r="BFG22" s="611"/>
      <c r="BFH22" s="611"/>
      <c r="BFI22" s="611"/>
      <c r="BFJ22" s="611"/>
      <c r="BFK22" s="611"/>
      <c r="BFL22" s="611"/>
      <c r="BFM22" s="611"/>
      <c r="BFN22" s="611"/>
      <c r="BFO22" s="611"/>
      <c r="BFP22" s="611"/>
      <c r="BFQ22" s="611"/>
      <c r="BFR22" s="611"/>
      <c r="BFS22" s="611"/>
      <c r="BFT22" s="611"/>
      <c r="BFU22" s="611"/>
      <c r="BFV22" s="611"/>
      <c r="BFW22" s="611"/>
      <c r="BFX22" s="611"/>
      <c r="BFY22" s="611"/>
      <c r="BFZ22" s="611"/>
      <c r="BGA22" s="611"/>
      <c r="BGB22" s="611"/>
      <c r="BGC22" s="611"/>
      <c r="BGD22" s="611"/>
      <c r="BGE22" s="611"/>
      <c r="BGF22" s="611"/>
      <c r="BGG22" s="611"/>
      <c r="BGH22" s="611"/>
      <c r="BGI22" s="611"/>
      <c r="BGJ22" s="611"/>
      <c r="BGK22" s="611"/>
      <c r="BGL22" s="611"/>
      <c r="BGM22" s="611"/>
      <c r="BGN22" s="611"/>
      <c r="BGO22" s="611"/>
      <c r="BGP22" s="611"/>
      <c r="BGQ22" s="611"/>
      <c r="BGR22" s="611"/>
      <c r="BGS22" s="611"/>
      <c r="BGT22" s="611"/>
      <c r="BGU22" s="611"/>
      <c r="BGV22" s="611"/>
      <c r="BGW22" s="611"/>
      <c r="BGX22" s="611"/>
      <c r="BGY22" s="611"/>
      <c r="BGZ22" s="611"/>
      <c r="BHA22" s="611"/>
      <c r="BHB22" s="611"/>
      <c r="BHC22" s="611"/>
      <c r="BHD22" s="611"/>
      <c r="BHE22" s="611"/>
      <c r="BHF22" s="611"/>
      <c r="BHG22" s="611"/>
      <c r="BHH22" s="611"/>
      <c r="BHI22" s="611"/>
      <c r="BHJ22" s="611"/>
      <c r="BHK22" s="611"/>
      <c r="BHL22" s="611"/>
      <c r="BHM22" s="611"/>
      <c r="BHN22" s="611"/>
      <c r="BHO22" s="611"/>
      <c r="BHP22" s="611"/>
      <c r="BHQ22" s="611"/>
      <c r="BHR22" s="611"/>
      <c r="BHS22" s="611"/>
      <c r="BHT22" s="611"/>
      <c r="BHU22" s="611"/>
      <c r="BHV22" s="611"/>
      <c r="BHW22" s="611"/>
      <c r="BHX22" s="611"/>
      <c r="BHY22" s="611"/>
      <c r="BHZ22" s="611"/>
      <c r="BIA22" s="611"/>
      <c r="BIB22" s="611"/>
      <c r="BIC22" s="611"/>
      <c r="BID22" s="611"/>
      <c r="BIE22" s="611"/>
      <c r="BIF22" s="611"/>
      <c r="BIG22" s="611"/>
      <c r="BIH22" s="611"/>
      <c r="BII22" s="611"/>
      <c r="BIJ22" s="611"/>
      <c r="BIK22" s="611"/>
      <c r="BIL22" s="611"/>
      <c r="BIM22" s="611"/>
      <c r="BIN22" s="611"/>
      <c r="BIO22" s="611"/>
      <c r="BIP22" s="611"/>
      <c r="BIQ22" s="611"/>
      <c r="BIR22" s="611"/>
      <c r="BIS22" s="611"/>
      <c r="BIT22" s="611"/>
      <c r="BIU22" s="611"/>
      <c r="BIV22" s="611"/>
      <c r="BIW22" s="611"/>
      <c r="BIX22" s="611"/>
      <c r="BIY22" s="611"/>
      <c r="BIZ22" s="611"/>
      <c r="BJA22" s="611"/>
      <c r="BJB22" s="611"/>
      <c r="BJC22" s="611"/>
      <c r="BJD22" s="611"/>
      <c r="BJE22" s="611"/>
      <c r="BJF22" s="611"/>
      <c r="BJG22" s="611"/>
      <c r="BJH22" s="611"/>
      <c r="BJI22" s="611"/>
      <c r="BJJ22" s="611"/>
      <c r="BJK22" s="611"/>
      <c r="BJL22" s="611"/>
      <c r="BJM22" s="611"/>
      <c r="BJN22" s="611"/>
      <c r="BJO22" s="611"/>
      <c r="BJP22" s="611"/>
      <c r="BJQ22" s="611"/>
      <c r="BJR22" s="611"/>
      <c r="BJS22" s="611"/>
      <c r="BJT22" s="611"/>
      <c r="BJU22" s="611"/>
      <c r="BJV22" s="611"/>
      <c r="BJW22" s="611"/>
      <c r="BJX22" s="611"/>
      <c r="BJY22" s="611"/>
      <c r="BJZ22" s="611"/>
      <c r="BKA22" s="611"/>
      <c r="BKB22" s="611"/>
      <c r="BKC22" s="611"/>
      <c r="BKD22" s="611"/>
      <c r="BKE22" s="611"/>
      <c r="BKF22" s="611"/>
      <c r="BKG22" s="611"/>
      <c r="BKH22" s="611"/>
      <c r="BKI22" s="611"/>
      <c r="BKJ22" s="611"/>
      <c r="BKK22" s="611"/>
      <c r="BKL22" s="611"/>
      <c r="BKM22" s="611"/>
      <c r="BKN22" s="611"/>
      <c r="BKO22" s="611"/>
      <c r="BKP22" s="611"/>
      <c r="BKQ22" s="611"/>
      <c r="BKR22" s="611"/>
      <c r="BKS22" s="611"/>
      <c r="BKT22" s="611"/>
      <c r="BKU22" s="611"/>
      <c r="BKV22" s="611"/>
      <c r="BKW22" s="611"/>
      <c r="BKX22" s="611"/>
      <c r="BKY22" s="611"/>
      <c r="BKZ22" s="611"/>
      <c r="BLA22" s="611"/>
      <c r="BLB22" s="611"/>
      <c r="BLC22" s="611"/>
      <c r="BLD22" s="611"/>
      <c r="BLE22" s="611"/>
      <c r="BLF22" s="611"/>
      <c r="BLG22" s="611"/>
      <c r="BLH22" s="611"/>
      <c r="BLI22" s="611"/>
      <c r="BLJ22" s="611"/>
      <c r="BLK22" s="611"/>
      <c r="BLL22" s="611"/>
      <c r="BLM22" s="611"/>
      <c r="BLN22" s="611"/>
      <c r="BLO22" s="611"/>
      <c r="BLP22" s="611"/>
      <c r="BLQ22" s="611"/>
      <c r="BLR22" s="611"/>
      <c r="BLS22" s="611"/>
      <c r="BLT22" s="611"/>
      <c r="BLU22" s="611"/>
      <c r="BLV22" s="611"/>
      <c r="BLW22" s="611"/>
      <c r="BLX22" s="611"/>
      <c r="BLY22" s="611"/>
      <c r="BLZ22" s="611"/>
      <c r="BMA22" s="611"/>
      <c r="BMB22" s="611"/>
      <c r="BMC22" s="611"/>
      <c r="BMD22" s="611"/>
      <c r="BME22" s="611"/>
      <c r="BMF22" s="611"/>
      <c r="BMG22" s="611"/>
      <c r="BMH22" s="611"/>
      <c r="BMI22" s="611"/>
      <c r="BMJ22" s="611"/>
      <c r="BMK22" s="611"/>
      <c r="BML22" s="611"/>
      <c r="BMM22" s="611"/>
      <c r="BMN22" s="611"/>
      <c r="BMO22" s="611"/>
      <c r="BMP22" s="611"/>
      <c r="BMQ22" s="611"/>
      <c r="BMR22" s="611"/>
      <c r="BMS22" s="611"/>
      <c r="BMT22" s="611"/>
      <c r="BMU22" s="611"/>
      <c r="BMV22" s="611"/>
      <c r="BMW22" s="611"/>
      <c r="BMX22" s="611"/>
      <c r="BMY22" s="611"/>
      <c r="BMZ22" s="611"/>
      <c r="BNA22" s="611"/>
      <c r="BNB22" s="611"/>
      <c r="BNC22" s="611"/>
      <c r="BND22" s="611"/>
      <c r="BNE22" s="611"/>
      <c r="BNF22" s="611"/>
      <c r="BNG22" s="611"/>
      <c r="BNH22" s="611"/>
      <c r="BNI22" s="611"/>
      <c r="BNJ22" s="611"/>
      <c r="BNK22" s="611"/>
      <c r="BNL22" s="611"/>
      <c r="BNM22" s="611"/>
      <c r="BNN22" s="611"/>
      <c r="BNO22" s="611"/>
      <c r="BNP22" s="611"/>
      <c r="BNQ22" s="611"/>
      <c r="BNR22" s="611"/>
      <c r="BNS22" s="611"/>
      <c r="BNT22" s="611"/>
      <c r="BNU22" s="611"/>
      <c r="BNV22" s="611"/>
      <c r="BNW22" s="611"/>
      <c r="BNX22" s="611"/>
      <c r="BNY22" s="611"/>
      <c r="BNZ22" s="611"/>
      <c r="BOA22" s="611"/>
      <c r="BOB22" s="611"/>
      <c r="BOC22" s="611"/>
      <c r="BOD22" s="611"/>
      <c r="BOE22" s="611"/>
      <c r="BOF22" s="611"/>
      <c r="BOG22" s="611"/>
      <c r="BOH22" s="611"/>
      <c r="BOI22" s="611"/>
      <c r="BOJ22" s="611"/>
      <c r="BOK22" s="611"/>
      <c r="BOL22" s="611"/>
      <c r="BOM22" s="611"/>
      <c r="BON22" s="611"/>
      <c r="BOO22" s="611"/>
      <c r="BOP22" s="611"/>
      <c r="BOQ22" s="611"/>
      <c r="BOR22" s="611"/>
      <c r="BOS22" s="611"/>
      <c r="BOT22" s="611"/>
      <c r="BOU22" s="611"/>
      <c r="BOV22" s="611"/>
      <c r="BOW22" s="611"/>
      <c r="BOX22" s="611"/>
      <c r="BOY22" s="611"/>
      <c r="BOZ22" s="611"/>
      <c r="BPA22" s="611"/>
      <c r="BPB22" s="611"/>
      <c r="BPC22" s="611"/>
      <c r="BPD22" s="611"/>
      <c r="BPE22" s="611"/>
      <c r="BPF22" s="611"/>
      <c r="BPG22" s="611"/>
      <c r="BPH22" s="611"/>
      <c r="BPI22" s="611"/>
      <c r="BPJ22" s="611"/>
      <c r="BPK22" s="611"/>
      <c r="BPL22" s="611"/>
      <c r="BPM22" s="611"/>
      <c r="BPN22" s="611"/>
      <c r="BPO22" s="611"/>
      <c r="BPP22" s="611"/>
      <c r="BPQ22" s="611"/>
      <c r="BPR22" s="611"/>
      <c r="BPS22" s="611"/>
      <c r="BPT22" s="611"/>
      <c r="BPU22" s="611"/>
      <c r="BPV22" s="611"/>
      <c r="BPW22" s="611"/>
      <c r="BPX22" s="611"/>
      <c r="BPY22" s="611"/>
      <c r="BPZ22" s="611"/>
      <c r="BQA22" s="611"/>
      <c r="BQB22" s="611"/>
      <c r="BQC22" s="611"/>
      <c r="BQD22" s="611"/>
      <c r="BQE22" s="611"/>
      <c r="BQF22" s="611"/>
      <c r="BQG22" s="611"/>
      <c r="BQH22" s="611"/>
      <c r="BQI22" s="611"/>
      <c r="BQJ22" s="611"/>
      <c r="BQK22" s="611"/>
      <c r="BQL22" s="611"/>
      <c r="BQM22" s="611"/>
      <c r="BQN22" s="611"/>
      <c r="BQO22" s="611"/>
      <c r="BQP22" s="611"/>
      <c r="BQQ22" s="611"/>
      <c r="BQR22" s="611"/>
      <c r="BQS22" s="611"/>
      <c r="BQT22" s="611"/>
      <c r="BQU22" s="611"/>
      <c r="BQV22" s="611"/>
      <c r="BQW22" s="611"/>
      <c r="BQX22" s="611"/>
      <c r="BQY22" s="611"/>
      <c r="BQZ22" s="611"/>
      <c r="BRA22" s="611"/>
      <c r="BRB22" s="611"/>
      <c r="BRC22" s="611"/>
      <c r="BRD22" s="611"/>
      <c r="BRE22" s="611"/>
      <c r="BRF22" s="611"/>
      <c r="BRG22" s="611"/>
      <c r="BRH22" s="611"/>
      <c r="BRI22" s="611"/>
      <c r="BRJ22" s="611"/>
      <c r="BRK22" s="611"/>
      <c r="BRL22" s="611"/>
      <c r="BRM22" s="611"/>
      <c r="BRN22" s="611"/>
      <c r="BRO22" s="611"/>
      <c r="BRP22" s="611"/>
      <c r="BRQ22" s="611"/>
      <c r="BRR22" s="611"/>
      <c r="BRS22" s="611"/>
      <c r="BRT22" s="611"/>
      <c r="BRU22" s="611"/>
      <c r="BRV22" s="611"/>
      <c r="BRW22" s="611"/>
      <c r="BRX22" s="611"/>
      <c r="BRY22" s="611"/>
      <c r="BRZ22" s="611"/>
      <c r="BSA22" s="611"/>
      <c r="BSB22" s="611"/>
      <c r="BSC22" s="611"/>
      <c r="BSD22" s="611"/>
      <c r="BSE22" s="611"/>
      <c r="BSF22" s="611"/>
      <c r="BSG22" s="611"/>
      <c r="BSH22" s="611"/>
      <c r="BSI22" s="611"/>
      <c r="BSJ22" s="611"/>
      <c r="BSK22" s="611"/>
      <c r="BSL22" s="611"/>
      <c r="BSM22" s="611"/>
      <c r="BSN22" s="611"/>
      <c r="BSO22" s="611"/>
      <c r="BSP22" s="611"/>
      <c r="BSQ22" s="611"/>
      <c r="BSR22" s="611"/>
      <c r="BSS22" s="611"/>
      <c r="BST22" s="611"/>
      <c r="BSU22" s="611"/>
      <c r="BSV22" s="611"/>
      <c r="BSW22" s="611"/>
      <c r="BSX22" s="611"/>
      <c r="BSY22" s="611"/>
      <c r="BSZ22" s="611"/>
      <c r="BTA22" s="611"/>
      <c r="BTB22" s="611"/>
      <c r="BTC22" s="611"/>
      <c r="BTD22" s="611"/>
      <c r="BTE22" s="611"/>
      <c r="BTF22" s="611"/>
      <c r="BTG22" s="611"/>
      <c r="BTH22" s="611"/>
      <c r="BTI22" s="611"/>
      <c r="BTJ22" s="611"/>
      <c r="BTK22" s="611"/>
      <c r="BTL22" s="611"/>
      <c r="BTM22" s="611"/>
      <c r="BTN22" s="611"/>
      <c r="BTO22" s="611"/>
      <c r="BTP22" s="611"/>
      <c r="BTQ22" s="611"/>
      <c r="BTR22" s="611"/>
      <c r="BTS22" s="611"/>
      <c r="BTT22" s="611"/>
      <c r="BTU22" s="611"/>
      <c r="BTV22" s="611"/>
      <c r="BTW22" s="611"/>
      <c r="BTX22" s="611"/>
      <c r="BTY22" s="611"/>
      <c r="BTZ22" s="611"/>
      <c r="BUA22" s="611"/>
      <c r="BUB22" s="611"/>
      <c r="BUC22" s="611"/>
      <c r="BUD22" s="611"/>
      <c r="BUE22" s="611"/>
      <c r="BUF22" s="611"/>
      <c r="BUG22" s="611"/>
      <c r="BUH22" s="611"/>
      <c r="BUI22" s="611"/>
      <c r="BUJ22" s="611"/>
      <c r="BUK22" s="611"/>
      <c r="BUL22" s="611"/>
      <c r="BUM22" s="611"/>
      <c r="BUN22" s="611"/>
      <c r="BUO22" s="611"/>
      <c r="BUP22" s="611"/>
      <c r="BUQ22" s="611"/>
      <c r="BUR22" s="611"/>
      <c r="BUS22" s="611"/>
      <c r="BUT22" s="611"/>
      <c r="BUU22" s="611"/>
      <c r="BUV22" s="611"/>
      <c r="BUW22" s="611"/>
      <c r="BUX22" s="611"/>
      <c r="BUY22" s="611"/>
      <c r="BUZ22" s="611"/>
      <c r="BVA22" s="611"/>
      <c r="BVB22" s="611"/>
      <c r="BVC22" s="611"/>
      <c r="BVD22" s="611"/>
      <c r="BVE22" s="611"/>
      <c r="BVF22" s="611"/>
      <c r="BVG22" s="611"/>
      <c r="BVH22" s="611"/>
      <c r="BVI22" s="611"/>
      <c r="BVJ22" s="611"/>
      <c r="BVK22" s="611"/>
      <c r="BVL22" s="611"/>
      <c r="BVM22" s="611"/>
      <c r="BVN22" s="611"/>
      <c r="BVO22" s="611"/>
      <c r="BVP22" s="611"/>
      <c r="BVQ22" s="611"/>
      <c r="BVR22" s="611"/>
      <c r="BVS22" s="611"/>
      <c r="BVT22" s="611"/>
      <c r="BVU22" s="611"/>
      <c r="BVV22" s="611"/>
      <c r="BVW22" s="611"/>
      <c r="BVX22" s="611"/>
      <c r="BVY22" s="611"/>
      <c r="BVZ22" s="611"/>
      <c r="BWA22" s="611"/>
      <c r="BWB22" s="611"/>
      <c r="BWC22" s="611"/>
      <c r="BWD22" s="611"/>
      <c r="BWE22" s="611"/>
      <c r="BWF22" s="611"/>
      <c r="BWG22" s="611"/>
      <c r="BWH22" s="611"/>
      <c r="BWI22" s="611"/>
      <c r="BWJ22" s="611"/>
      <c r="BWK22" s="611"/>
      <c r="BWL22" s="611"/>
      <c r="BWM22" s="611"/>
      <c r="BWN22" s="611"/>
      <c r="BWO22" s="611"/>
      <c r="BWP22" s="611"/>
      <c r="BWQ22" s="611"/>
      <c r="BWR22" s="611"/>
      <c r="BWS22" s="611"/>
      <c r="BWT22" s="611"/>
      <c r="BWU22" s="611"/>
      <c r="BWV22" s="611"/>
      <c r="BWW22" s="611"/>
      <c r="BWX22" s="611"/>
      <c r="BWY22" s="611"/>
      <c r="BWZ22" s="611"/>
      <c r="BXA22" s="611"/>
      <c r="BXB22" s="611"/>
      <c r="BXC22" s="611"/>
      <c r="BXD22" s="611"/>
      <c r="BXE22" s="611"/>
      <c r="BXF22" s="611"/>
      <c r="BXG22" s="611"/>
      <c r="BXH22" s="611"/>
      <c r="BXI22" s="611"/>
      <c r="BXJ22" s="611"/>
      <c r="BXK22" s="611"/>
      <c r="BXL22" s="611"/>
      <c r="BXM22" s="611"/>
      <c r="BXN22" s="611"/>
      <c r="BXO22" s="611"/>
      <c r="BXP22" s="611"/>
      <c r="BXQ22" s="611"/>
      <c r="BXR22" s="611"/>
      <c r="BXS22" s="611"/>
      <c r="BXT22" s="611"/>
      <c r="BXU22" s="611"/>
      <c r="BXV22" s="611"/>
      <c r="BXW22" s="611"/>
      <c r="BXX22" s="611"/>
      <c r="BXY22" s="611"/>
      <c r="BXZ22" s="611"/>
      <c r="BYA22" s="611"/>
      <c r="BYB22" s="611"/>
      <c r="BYC22" s="611"/>
      <c r="BYD22" s="611"/>
      <c r="BYE22" s="611"/>
      <c r="BYF22" s="611"/>
      <c r="BYG22" s="611"/>
      <c r="BYH22" s="611"/>
      <c r="BYI22" s="611"/>
      <c r="BYJ22" s="611"/>
      <c r="BYK22" s="611"/>
      <c r="BYL22" s="611"/>
      <c r="BYM22" s="611"/>
      <c r="BYN22" s="611"/>
      <c r="BYO22" s="611"/>
      <c r="BYP22" s="611"/>
      <c r="BYQ22" s="611"/>
      <c r="BYR22" s="611"/>
      <c r="BYS22" s="611"/>
      <c r="BYT22" s="611"/>
      <c r="BYU22" s="611"/>
      <c r="BYV22" s="611"/>
      <c r="BYW22" s="611"/>
      <c r="BYX22" s="611"/>
      <c r="BYY22" s="611"/>
      <c r="BYZ22" s="611"/>
      <c r="BZA22" s="611"/>
      <c r="BZB22" s="611"/>
      <c r="BZC22" s="611"/>
      <c r="BZD22" s="611"/>
      <c r="BZE22" s="611"/>
      <c r="BZF22" s="611"/>
      <c r="BZG22" s="611"/>
      <c r="BZH22" s="611"/>
      <c r="BZI22" s="611"/>
      <c r="BZJ22" s="611"/>
      <c r="BZK22" s="611"/>
      <c r="BZL22" s="611"/>
      <c r="BZM22" s="611"/>
      <c r="BZN22" s="611"/>
      <c r="BZO22" s="611"/>
      <c r="BZP22" s="611"/>
      <c r="BZQ22" s="611"/>
      <c r="BZR22" s="611"/>
      <c r="BZS22" s="611"/>
      <c r="BZT22" s="611"/>
      <c r="BZU22" s="611"/>
      <c r="BZV22" s="611"/>
      <c r="BZW22" s="611"/>
      <c r="BZX22" s="611"/>
      <c r="BZY22" s="611"/>
      <c r="BZZ22" s="611"/>
      <c r="CAA22" s="611"/>
      <c r="CAB22" s="611"/>
      <c r="CAC22" s="611"/>
      <c r="CAD22" s="611"/>
      <c r="CAE22" s="611"/>
      <c r="CAF22" s="611"/>
      <c r="CAG22" s="611"/>
      <c r="CAH22" s="611"/>
      <c r="CAI22" s="611"/>
      <c r="CAJ22" s="611"/>
      <c r="CAK22" s="611"/>
      <c r="CAL22" s="611"/>
      <c r="CAM22" s="611"/>
      <c r="CAN22" s="611"/>
      <c r="CAO22" s="611"/>
      <c r="CAP22" s="611"/>
      <c r="CAQ22" s="611"/>
      <c r="CAR22" s="611"/>
      <c r="CAS22" s="611"/>
      <c r="CAT22" s="611"/>
      <c r="CAU22" s="611"/>
      <c r="CAV22" s="611"/>
      <c r="CAW22" s="611"/>
      <c r="CAX22" s="611"/>
      <c r="CAY22" s="611"/>
      <c r="CAZ22" s="611"/>
      <c r="CBA22" s="611"/>
      <c r="CBB22" s="611"/>
      <c r="CBC22" s="611"/>
      <c r="CBD22" s="611"/>
      <c r="CBE22" s="611"/>
      <c r="CBF22" s="611"/>
      <c r="CBG22" s="611"/>
      <c r="CBH22" s="611"/>
      <c r="CBI22" s="611"/>
      <c r="CBJ22" s="611"/>
      <c r="CBK22" s="611"/>
      <c r="CBL22" s="611"/>
      <c r="CBM22" s="611"/>
      <c r="CBN22" s="611"/>
      <c r="CBO22" s="611"/>
      <c r="CBP22" s="611"/>
      <c r="CBQ22" s="611"/>
      <c r="CBR22" s="611"/>
      <c r="CBS22" s="611"/>
      <c r="CBT22" s="611"/>
      <c r="CBU22" s="611"/>
      <c r="CBV22" s="611"/>
      <c r="CBW22" s="611"/>
      <c r="CBX22" s="611"/>
      <c r="CBY22" s="611"/>
      <c r="CBZ22" s="611"/>
      <c r="CCA22" s="611"/>
      <c r="CCB22" s="611"/>
      <c r="CCC22" s="611"/>
      <c r="CCD22" s="611"/>
      <c r="CCE22" s="611"/>
      <c r="CCF22" s="611"/>
      <c r="CCG22" s="611"/>
      <c r="CCH22" s="611"/>
      <c r="CCI22" s="611"/>
      <c r="CCJ22" s="611"/>
      <c r="CCK22" s="611"/>
      <c r="CCL22" s="611"/>
      <c r="CCM22" s="611"/>
      <c r="CCN22" s="611"/>
      <c r="CCO22" s="611"/>
      <c r="CCP22" s="611"/>
      <c r="CCQ22" s="611"/>
      <c r="CCR22" s="611"/>
      <c r="CCS22" s="611"/>
      <c r="CCT22" s="611"/>
      <c r="CCU22" s="611"/>
      <c r="CCV22" s="611"/>
      <c r="CCW22" s="611"/>
      <c r="CCX22" s="611"/>
      <c r="CCY22" s="611"/>
      <c r="CCZ22" s="611"/>
      <c r="CDA22" s="611"/>
      <c r="CDB22" s="611"/>
      <c r="CDC22" s="611"/>
      <c r="CDD22" s="611"/>
      <c r="CDE22" s="611"/>
      <c r="CDF22" s="611"/>
      <c r="CDG22" s="611"/>
      <c r="CDH22" s="611"/>
      <c r="CDI22" s="611"/>
      <c r="CDJ22" s="611"/>
      <c r="CDK22" s="611"/>
      <c r="CDL22" s="611"/>
      <c r="CDM22" s="611"/>
      <c r="CDN22" s="611"/>
      <c r="CDO22" s="611"/>
      <c r="CDP22" s="611"/>
      <c r="CDQ22" s="611"/>
      <c r="CDR22" s="611"/>
      <c r="CDS22" s="611"/>
      <c r="CDT22" s="611"/>
      <c r="CDU22" s="611"/>
      <c r="CDV22" s="611"/>
      <c r="CDW22" s="611"/>
      <c r="CDX22" s="611"/>
      <c r="CDY22" s="611"/>
      <c r="CDZ22" s="611"/>
      <c r="CEA22" s="611"/>
      <c r="CEB22" s="611"/>
      <c r="CEC22" s="611"/>
      <c r="CED22" s="611"/>
      <c r="CEE22" s="611"/>
      <c r="CEF22" s="611"/>
      <c r="CEG22" s="611"/>
      <c r="CEH22" s="611"/>
      <c r="CEI22" s="611"/>
      <c r="CEJ22" s="611"/>
      <c r="CEK22" s="611"/>
      <c r="CEL22" s="611"/>
      <c r="CEM22" s="611"/>
    </row>
    <row r="23" spans="1:2171" s="191" customFormat="1" ht="11.25" customHeight="1" x14ac:dyDescent="0.2">
      <c r="A23" s="211"/>
      <c r="B23" s="64" t="s">
        <v>319</v>
      </c>
      <c r="C23" s="556" t="s">
        <v>331</v>
      </c>
      <c r="D23" s="212"/>
      <c r="E23" s="212"/>
      <c r="F23" s="212"/>
      <c r="G23" s="212"/>
      <c r="H23" s="212"/>
      <c r="I23" s="212"/>
      <c r="J23" s="212"/>
      <c r="K23" s="212"/>
      <c r="L23" s="212"/>
      <c r="M23" s="679"/>
      <c r="N23" s="679"/>
      <c r="O23" s="679"/>
      <c r="P23" s="679"/>
      <c r="Q23" s="679"/>
      <c r="R23" s="679"/>
      <c r="S23" s="679"/>
      <c r="T23" s="358"/>
      <c r="U23" s="358"/>
      <c r="V23" s="358"/>
      <c r="W23" s="358"/>
      <c r="X23" s="358"/>
      <c r="Y23" s="358"/>
      <c r="Z23" s="358"/>
      <c r="AA23" s="358"/>
      <c r="AB23" s="358"/>
      <c r="AC23" s="679"/>
      <c r="AD23" s="679"/>
      <c r="AE23" s="611"/>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1"/>
      <c r="BD23" s="611"/>
      <c r="BE23" s="611"/>
      <c r="BF23" s="611"/>
      <c r="BG23" s="611"/>
      <c r="BH23" s="611"/>
      <c r="BI23" s="611"/>
      <c r="BJ23" s="611"/>
      <c r="BK23" s="611"/>
      <c r="BL23" s="611"/>
      <c r="BM23" s="611"/>
      <c r="BN23" s="611"/>
      <c r="BO23" s="611"/>
      <c r="BP23" s="611"/>
      <c r="BQ23" s="611"/>
      <c r="BR23" s="611"/>
      <c r="BS23" s="611"/>
      <c r="BT23" s="611"/>
      <c r="BU23" s="611"/>
      <c r="BV23" s="611"/>
      <c r="BW23" s="611"/>
      <c r="BX23" s="611"/>
      <c r="BY23" s="611"/>
      <c r="BZ23" s="611"/>
      <c r="CA23" s="611"/>
      <c r="CB23" s="611"/>
      <c r="CC23" s="611"/>
      <c r="CD23" s="611"/>
      <c r="CE23" s="611"/>
      <c r="CF23" s="611"/>
      <c r="CG23" s="611"/>
      <c r="CH23" s="611"/>
      <c r="CI23" s="611"/>
      <c r="CJ23" s="611"/>
      <c r="CK23" s="611"/>
      <c r="CL23" s="611"/>
      <c r="CM23" s="611"/>
      <c r="CN23" s="611"/>
      <c r="CO23" s="611"/>
      <c r="CP23" s="611"/>
      <c r="CQ23" s="611"/>
      <c r="CR23" s="611"/>
      <c r="CS23" s="611"/>
      <c r="CT23" s="611"/>
      <c r="CU23" s="611"/>
      <c r="CV23" s="611"/>
      <c r="CW23" s="611"/>
      <c r="CX23" s="611"/>
      <c r="CY23" s="611"/>
      <c r="CZ23" s="611"/>
      <c r="DA23" s="611"/>
      <c r="DB23" s="611"/>
      <c r="DC23" s="611"/>
      <c r="DD23" s="611"/>
      <c r="DE23" s="611"/>
      <c r="DF23" s="611"/>
      <c r="DG23" s="611"/>
      <c r="DH23" s="611"/>
      <c r="DI23" s="611"/>
      <c r="DJ23" s="611"/>
      <c r="DK23" s="611"/>
      <c r="DL23" s="611"/>
      <c r="DM23" s="611"/>
      <c r="DN23" s="611"/>
      <c r="DO23" s="611"/>
      <c r="DP23" s="611"/>
      <c r="DQ23" s="611"/>
      <c r="DR23" s="611"/>
      <c r="DS23" s="611"/>
      <c r="DT23" s="611"/>
      <c r="DU23" s="611"/>
      <c r="DV23" s="611"/>
      <c r="DW23" s="611"/>
      <c r="DX23" s="611"/>
      <c r="DY23" s="611"/>
      <c r="DZ23" s="611"/>
      <c r="EA23" s="611"/>
      <c r="EB23" s="611"/>
      <c r="EC23" s="611"/>
      <c r="ED23" s="611"/>
      <c r="EE23" s="611"/>
      <c r="EF23" s="611"/>
      <c r="EG23" s="611"/>
      <c r="EH23" s="611"/>
      <c r="EI23" s="611"/>
      <c r="EJ23" s="611"/>
      <c r="EK23" s="611"/>
      <c r="EL23" s="611"/>
      <c r="EM23" s="611"/>
      <c r="EN23" s="611"/>
      <c r="EO23" s="611"/>
      <c r="EP23" s="611"/>
      <c r="EQ23" s="611"/>
      <c r="ER23" s="611"/>
      <c r="ES23" s="611"/>
      <c r="ET23" s="611"/>
      <c r="EU23" s="611"/>
      <c r="EV23" s="611"/>
      <c r="EW23" s="611"/>
      <c r="EX23" s="611"/>
      <c r="EY23" s="611"/>
      <c r="EZ23" s="611"/>
      <c r="FA23" s="611"/>
      <c r="FB23" s="611"/>
      <c r="FC23" s="611"/>
      <c r="FD23" s="611"/>
      <c r="FE23" s="611"/>
      <c r="FF23" s="611"/>
      <c r="FG23" s="611"/>
      <c r="FH23" s="611"/>
      <c r="FI23" s="611"/>
      <c r="FJ23" s="611"/>
      <c r="FK23" s="611"/>
      <c r="FL23" s="611"/>
      <c r="FM23" s="611"/>
      <c r="FN23" s="611"/>
      <c r="FO23" s="611"/>
      <c r="FP23" s="611"/>
      <c r="FQ23" s="611"/>
      <c r="FR23" s="611"/>
      <c r="FS23" s="611"/>
      <c r="FT23" s="611"/>
      <c r="FU23" s="611"/>
      <c r="FV23" s="611"/>
      <c r="FW23" s="611"/>
      <c r="FX23" s="611"/>
      <c r="FY23" s="611"/>
      <c r="FZ23" s="611"/>
      <c r="GA23" s="611"/>
      <c r="GB23" s="611"/>
      <c r="GC23" s="611"/>
      <c r="GD23" s="611"/>
      <c r="GE23" s="611"/>
      <c r="GF23" s="611"/>
      <c r="GG23" s="611"/>
      <c r="GH23" s="611"/>
      <c r="GI23" s="611"/>
      <c r="GJ23" s="611"/>
      <c r="GK23" s="611"/>
      <c r="GL23" s="611"/>
      <c r="GM23" s="611"/>
      <c r="GN23" s="611"/>
      <c r="GO23" s="611"/>
      <c r="GP23" s="611"/>
      <c r="GQ23" s="611"/>
      <c r="GR23" s="611"/>
      <c r="GS23" s="611"/>
      <c r="GT23" s="611"/>
      <c r="GU23" s="611"/>
      <c r="GV23" s="611"/>
      <c r="GW23" s="611"/>
      <c r="GX23" s="611"/>
      <c r="GY23" s="611"/>
      <c r="GZ23" s="611"/>
      <c r="HA23" s="611"/>
      <c r="HB23" s="611"/>
      <c r="HC23" s="611"/>
      <c r="HD23" s="611"/>
      <c r="HE23" s="611"/>
      <c r="HF23" s="611"/>
      <c r="HG23" s="611"/>
      <c r="HH23" s="611"/>
      <c r="HI23" s="611"/>
      <c r="HJ23" s="611"/>
      <c r="HK23" s="611"/>
      <c r="HL23" s="611"/>
      <c r="HM23" s="611"/>
      <c r="HN23" s="611"/>
      <c r="HO23" s="611"/>
      <c r="HP23" s="611"/>
      <c r="HQ23" s="611"/>
      <c r="HR23" s="611"/>
      <c r="HS23" s="611"/>
      <c r="HT23" s="611"/>
      <c r="HU23" s="611"/>
      <c r="HV23" s="611"/>
      <c r="HW23" s="611"/>
      <c r="HX23" s="611"/>
      <c r="HY23" s="611"/>
      <c r="HZ23" s="611"/>
      <c r="IA23" s="611"/>
      <c r="IB23" s="611"/>
      <c r="IC23" s="611"/>
      <c r="ID23" s="611"/>
      <c r="IE23" s="611"/>
      <c r="IF23" s="611"/>
      <c r="IG23" s="611"/>
      <c r="IH23" s="611"/>
      <c r="II23" s="611"/>
      <c r="IJ23" s="611"/>
      <c r="IK23" s="611"/>
      <c r="IL23" s="611"/>
      <c r="IM23" s="611"/>
      <c r="IN23" s="611"/>
      <c r="IO23" s="611"/>
      <c r="IP23" s="611"/>
      <c r="IQ23" s="611"/>
      <c r="IR23" s="611"/>
      <c r="IS23" s="611"/>
      <c r="IT23" s="611"/>
      <c r="IU23" s="611"/>
      <c r="IV23" s="611"/>
      <c r="IW23" s="611"/>
      <c r="IX23" s="611"/>
      <c r="IY23" s="611"/>
      <c r="IZ23" s="611"/>
      <c r="JA23" s="611"/>
      <c r="JB23" s="611"/>
      <c r="JC23" s="611"/>
      <c r="JD23" s="611"/>
      <c r="JE23" s="611"/>
      <c r="JF23" s="611"/>
      <c r="JG23" s="611"/>
      <c r="JH23" s="611"/>
      <c r="JI23" s="611"/>
      <c r="JJ23" s="611"/>
      <c r="JK23" s="611"/>
      <c r="JL23" s="611"/>
      <c r="JM23" s="611"/>
      <c r="JN23" s="611"/>
      <c r="JO23" s="611"/>
      <c r="JP23" s="611"/>
      <c r="JQ23" s="611"/>
      <c r="JR23" s="611"/>
      <c r="JS23" s="611"/>
      <c r="JT23" s="611"/>
      <c r="JU23" s="611"/>
      <c r="JV23" s="611"/>
      <c r="JW23" s="611"/>
      <c r="JX23" s="611"/>
      <c r="JY23" s="611"/>
      <c r="JZ23" s="611"/>
      <c r="KA23" s="611"/>
      <c r="KB23" s="611"/>
      <c r="KC23" s="611"/>
      <c r="KD23" s="611"/>
      <c r="KE23" s="611"/>
      <c r="KF23" s="611"/>
      <c r="KG23" s="611"/>
      <c r="KH23" s="611"/>
      <c r="KI23" s="611"/>
      <c r="KJ23" s="611"/>
      <c r="KK23" s="611"/>
      <c r="KL23" s="611"/>
      <c r="KM23" s="611"/>
      <c r="KN23" s="611"/>
      <c r="KO23" s="611"/>
      <c r="KP23" s="611"/>
      <c r="KQ23" s="611"/>
      <c r="KR23" s="611"/>
      <c r="KS23" s="611"/>
      <c r="KT23" s="611"/>
      <c r="KU23" s="611"/>
      <c r="KV23" s="611"/>
      <c r="KW23" s="611"/>
      <c r="KX23" s="611"/>
      <c r="KY23" s="611"/>
      <c r="KZ23" s="611"/>
      <c r="LA23" s="611"/>
      <c r="LB23" s="611"/>
      <c r="LC23" s="611"/>
      <c r="LD23" s="611"/>
      <c r="LE23" s="611"/>
      <c r="LF23" s="611"/>
      <c r="LG23" s="611"/>
      <c r="LH23" s="611"/>
      <c r="LI23" s="611"/>
      <c r="LJ23" s="611"/>
      <c r="LK23" s="611"/>
      <c r="LL23" s="611"/>
      <c r="LM23" s="611"/>
      <c r="LN23" s="611"/>
      <c r="LO23" s="611"/>
      <c r="LP23" s="611"/>
      <c r="LQ23" s="611"/>
      <c r="LR23" s="611"/>
      <c r="LS23" s="611"/>
      <c r="LT23" s="611"/>
      <c r="LU23" s="611"/>
      <c r="LV23" s="611"/>
      <c r="LW23" s="611"/>
      <c r="LX23" s="611"/>
      <c r="LY23" s="611"/>
      <c r="LZ23" s="611"/>
      <c r="MA23" s="611"/>
      <c r="MB23" s="611"/>
      <c r="MC23" s="611"/>
      <c r="MD23" s="611"/>
      <c r="ME23" s="611"/>
      <c r="MF23" s="611"/>
      <c r="MG23" s="611"/>
      <c r="MH23" s="611"/>
      <c r="MI23" s="611"/>
      <c r="MJ23" s="611"/>
      <c r="MK23" s="611"/>
      <c r="ML23" s="611"/>
      <c r="MM23" s="611"/>
      <c r="MN23" s="611"/>
      <c r="MO23" s="611"/>
      <c r="MP23" s="611"/>
      <c r="MQ23" s="611"/>
      <c r="MR23" s="611"/>
      <c r="MS23" s="611"/>
      <c r="MT23" s="611"/>
      <c r="MU23" s="611"/>
      <c r="MV23" s="611"/>
      <c r="MW23" s="611"/>
      <c r="MX23" s="611"/>
      <c r="MY23" s="611"/>
      <c r="MZ23" s="611"/>
      <c r="NA23" s="611"/>
      <c r="NB23" s="611"/>
      <c r="NC23" s="611"/>
      <c r="ND23" s="611"/>
      <c r="NE23" s="611"/>
      <c r="NF23" s="611"/>
      <c r="NG23" s="611"/>
      <c r="NH23" s="611"/>
      <c r="NI23" s="611"/>
      <c r="NJ23" s="611"/>
      <c r="NK23" s="611"/>
      <c r="NL23" s="611"/>
      <c r="NM23" s="611"/>
      <c r="NN23" s="611"/>
      <c r="NO23" s="611"/>
      <c r="NP23" s="611"/>
      <c r="NQ23" s="611"/>
      <c r="NR23" s="611"/>
      <c r="NS23" s="611"/>
      <c r="NT23" s="611"/>
      <c r="NU23" s="611"/>
      <c r="NV23" s="611"/>
      <c r="NW23" s="611"/>
      <c r="NX23" s="611"/>
      <c r="NY23" s="611"/>
      <c r="NZ23" s="611"/>
      <c r="OA23" s="611"/>
      <c r="OB23" s="611"/>
      <c r="OC23" s="611"/>
      <c r="OD23" s="611"/>
      <c r="OE23" s="611"/>
      <c r="OF23" s="611"/>
      <c r="OG23" s="611"/>
      <c r="OH23" s="611"/>
      <c r="OI23" s="611"/>
      <c r="OJ23" s="611"/>
      <c r="OK23" s="611"/>
      <c r="OL23" s="611"/>
      <c r="OM23" s="611"/>
      <c r="ON23" s="611"/>
      <c r="OO23" s="611"/>
      <c r="OP23" s="611"/>
      <c r="OQ23" s="611"/>
      <c r="OR23" s="611"/>
      <c r="OS23" s="611"/>
      <c r="OT23" s="611"/>
      <c r="OU23" s="611"/>
      <c r="OV23" s="611"/>
      <c r="OW23" s="611"/>
      <c r="OX23" s="611"/>
      <c r="OY23" s="611"/>
      <c r="OZ23" s="611"/>
      <c r="PA23" s="611"/>
      <c r="PB23" s="611"/>
      <c r="PC23" s="611"/>
      <c r="PD23" s="611"/>
      <c r="PE23" s="611"/>
      <c r="PF23" s="611"/>
      <c r="PG23" s="611"/>
      <c r="PH23" s="611"/>
      <c r="PI23" s="611"/>
      <c r="PJ23" s="611"/>
      <c r="PK23" s="611"/>
      <c r="PL23" s="611"/>
      <c r="PM23" s="611"/>
      <c r="PN23" s="611"/>
      <c r="PO23" s="611"/>
      <c r="PP23" s="611"/>
      <c r="PQ23" s="611"/>
      <c r="PR23" s="611"/>
      <c r="PS23" s="611"/>
      <c r="PT23" s="611"/>
      <c r="PU23" s="611"/>
      <c r="PV23" s="611"/>
      <c r="PW23" s="611"/>
      <c r="PX23" s="611"/>
      <c r="PY23" s="611"/>
      <c r="PZ23" s="611"/>
      <c r="QA23" s="611"/>
      <c r="QB23" s="611"/>
      <c r="QC23" s="611"/>
      <c r="QD23" s="611"/>
      <c r="QE23" s="611"/>
      <c r="QF23" s="611"/>
      <c r="QG23" s="611"/>
      <c r="QH23" s="611"/>
      <c r="QI23" s="611"/>
      <c r="QJ23" s="611"/>
      <c r="QK23" s="611"/>
      <c r="QL23" s="611"/>
      <c r="QM23" s="611"/>
      <c r="QN23" s="611"/>
      <c r="QO23" s="611"/>
      <c r="QP23" s="611"/>
      <c r="QQ23" s="611"/>
      <c r="QR23" s="611"/>
      <c r="QS23" s="611"/>
      <c r="QT23" s="611"/>
      <c r="QU23" s="611"/>
      <c r="QV23" s="611"/>
      <c r="QW23" s="611"/>
      <c r="QX23" s="611"/>
      <c r="QY23" s="611"/>
      <c r="QZ23" s="611"/>
      <c r="RA23" s="611"/>
      <c r="RB23" s="611"/>
      <c r="RC23" s="611"/>
      <c r="RD23" s="611"/>
      <c r="RE23" s="611"/>
      <c r="RF23" s="611"/>
      <c r="RG23" s="611"/>
      <c r="RH23" s="611"/>
      <c r="RI23" s="611"/>
      <c r="RJ23" s="611"/>
      <c r="RK23" s="611"/>
      <c r="RL23" s="611"/>
      <c r="RM23" s="611"/>
      <c r="RN23" s="611"/>
      <c r="RO23" s="611"/>
      <c r="RP23" s="611"/>
      <c r="RQ23" s="611"/>
      <c r="RR23" s="611"/>
      <c r="RS23" s="611"/>
      <c r="RT23" s="611"/>
      <c r="RU23" s="611"/>
      <c r="RV23" s="611"/>
      <c r="RW23" s="611"/>
      <c r="RX23" s="611"/>
      <c r="RY23" s="611"/>
      <c r="RZ23" s="611"/>
      <c r="SA23" s="611"/>
      <c r="SB23" s="611"/>
      <c r="SC23" s="611"/>
      <c r="SD23" s="611"/>
      <c r="SE23" s="611"/>
      <c r="SF23" s="611"/>
      <c r="SG23" s="611"/>
      <c r="SH23" s="611"/>
      <c r="SI23" s="611"/>
      <c r="SJ23" s="611"/>
      <c r="SK23" s="611"/>
      <c r="SL23" s="611"/>
      <c r="SM23" s="611"/>
      <c r="SN23" s="611"/>
      <c r="SO23" s="611"/>
      <c r="SP23" s="611"/>
      <c r="SQ23" s="611"/>
      <c r="SR23" s="611"/>
      <c r="SS23" s="611"/>
      <c r="ST23" s="611"/>
      <c r="SU23" s="611"/>
      <c r="SV23" s="611"/>
      <c r="SW23" s="611"/>
      <c r="SX23" s="611"/>
      <c r="SY23" s="611"/>
      <c r="SZ23" s="611"/>
      <c r="TA23" s="611"/>
      <c r="TB23" s="611"/>
      <c r="TC23" s="611"/>
      <c r="TD23" s="611"/>
      <c r="TE23" s="611"/>
      <c r="TF23" s="611"/>
      <c r="TG23" s="611"/>
      <c r="TH23" s="611"/>
      <c r="TI23" s="611"/>
      <c r="TJ23" s="611"/>
      <c r="TK23" s="611"/>
      <c r="TL23" s="611"/>
      <c r="TM23" s="611"/>
      <c r="TN23" s="611"/>
      <c r="TO23" s="611"/>
      <c r="TP23" s="611"/>
      <c r="TQ23" s="611"/>
      <c r="TR23" s="611"/>
      <c r="TS23" s="611"/>
      <c r="TT23" s="611"/>
      <c r="TU23" s="611"/>
      <c r="TV23" s="611"/>
      <c r="TW23" s="611"/>
      <c r="TX23" s="611"/>
      <c r="TY23" s="611"/>
      <c r="TZ23" s="611"/>
      <c r="UA23" s="611"/>
      <c r="UB23" s="611"/>
      <c r="UC23" s="611"/>
      <c r="UD23" s="611"/>
      <c r="UE23" s="611"/>
      <c r="UF23" s="611"/>
      <c r="UG23" s="611"/>
      <c r="UH23" s="611"/>
      <c r="UI23" s="611"/>
      <c r="UJ23" s="611"/>
      <c r="UK23" s="611"/>
      <c r="UL23" s="611"/>
      <c r="UM23" s="611"/>
      <c r="UN23" s="611"/>
      <c r="UO23" s="611"/>
      <c r="UP23" s="611"/>
      <c r="UQ23" s="611"/>
      <c r="UR23" s="611"/>
      <c r="US23" s="611"/>
      <c r="UT23" s="611"/>
      <c r="UU23" s="611"/>
      <c r="UV23" s="611"/>
      <c r="UW23" s="611"/>
      <c r="UX23" s="611"/>
      <c r="UY23" s="611"/>
      <c r="UZ23" s="611"/>
      <c r="VA23" s="611"/>
      <c r="VB23" s="611"/>
      <c r="VC23" s="611"/>
      <c r="VD23" s="611"/>
      <c r="VE23" s="611"/>
      <c r="VF23" s="611"/>
      <c r="VG23" s="611"/>
      <c r="VH23" s="611"/>
      <c r="VI23" s="611"/>
      <c r="VJ23" s="611"/>
      <c r="VK23" s="611"/>
      <c r="VL23" s="611"/>
      <c r="VM23" s="611"/>
      <c r="VN23" s="611"/>
      <c r="VO23" s="611"/>
      <c r="VP23" s="611"/>
      <c r="VQ23" s="611"/>
      <c r="VR23" s="611"/>
      <c r="VS23" s="611"/>
      <c r="VT23" s="611"/>
      <c r="VU23" s="611"/>
      <c r="VV23" s="611"/>
      <c r="VW23" s="611"/>
      <c r="VX23" s="611"/>
      <c r="VY23" s="611"/>
      <c r="VZ23" s="611"/>
      <c r="WA23" s="611"/>
      <c r="WB23" s="611"/>
      <c r="WC23" s="611"/>
      <c r="WD23" s="611"/>
      <c r="WE23" s="611"/>
      <c r="WF23" s="611"/>
      <c r="WG23" s="611"/>
      <c r="WH23" s="611"/>
      <c r="WI23" s="611"/>
      <c r="WJ23" s="611"/>
      <c r="WK23" s="611"/>
      <c r="WL23" s="611"/>
      <c r="WM23" s="611"/>
      <c r="WN23" s="611"/>
      <c r="WO23" s="611"/>
      <c r="WP23" s="611"/>
      <c r="WQ23" s="611"/>
      <c r="WR23" s="611"/>
      <c r="WS23" s="611"/>
      <c r="WT23" s="611"/>
      <c r="WU23" s="611"/>
      <c r="WV23" s="611"/>
      <c r="WW23" s="611"/>
      <c r="WX23" s="611"/>
      <c r="WY23" s="611"/>
      <c r="WZ23" s="611"/>
      <c r="XA23" s="611"/>
      <c r="XB23" s="611"/>
      <c r="XC23" s="611"/>
      <c r="XD23" s="611"/>
      <c r="XE23" s="611"/>
      <c r="XF23" s="611"/>
      <c r="XG23" s="611"/>
      <c r="XH23" s="611"/>
      <c r="XI23" s="611"/>
      <c r="XJ23" s="611"/>
      <c r="XK23" s="611"/>
      <c r="XL23" s="611"/>
      <c r="XM23" s="611"/>
      <c r="XN23" s="611"/>
      <c r="XO23" s="611"/>
      <c r="XP23" s="611"/>
      <c r="XQ23" s="611"/>
      <c r="XR23" s="611"/>
      <c r="XS23" s="611"/>
      <c r="XT23" s="611"/>
      <c r="XU23" s="611"/>
      <c r="XV23" s="611"/>
      <c r="XW23" s="611"/>
      <c r="XX23" s="611"/>
      <c r="XY23" s="611"/>
      <c r="XZ23" s="611"/>
      <c r="YA23" s="611"/>
      <c r="YB23" s="611"/>
      <c r="YC23" s="611"/>
      <c r="YD23" s="611"/>
      <c r="YE23" s="611"/>
      <c r="YF23" s="611"/>
      <c r="YG23" s="611"/>
      <c r="YH23" s="611"/>
      <c r="YI23" s="611"/>
      <c r="YJ23" s="611"/>
      <c r="YK23" s="611"/>
      <c r="YL23" s="611"/>
      <c r="YM23" s="611"/>
      <c r="YN23" s="611"/>
      <c r="YO23" s="611"/>
      <c r="YP23" s="611"/>
      <c r="YQ23" s="611"/>
      <c r="YR23" s="611"/>
      <c r="YS23" s="611"/>
      <c r="YT23" s="611"/>
      <c r="YU23" s="611"/>
      <c r="YV23" s="611"/>
      <c r="YW23" s="611"/>
      <c r="YX23" s="611"/>
      <c r="YY23" s="611"/>
      <c r="YZ23" s="611"/>
      <c r="ZA23" s="611"/>
      <c r="ZB23" s="611"/>
      <c r="ZC23" s="611"/>
      <c r="ZD23" s="611"/>
      <c r="ZE23" s="611"/>
      <c r="ZF23" s="611"/>
      <c r="ZG23" s="611"/>
      <c r="ZH23" s="611"/>
      <c r="ZI23" s="611"/>
      <c r="ZJ23" s="611"/>
      <c r="ZK23" s="611"/>
      <c r="ZL23" s="611"/>
      <c r="ZM23" s="611"/>
      <c r="ZN23" s="611"/>
      <c r="ZO23" s="611"/>
      <c r="ZP23" s="611"/>
      <c r="ZQ23" s="611"/>
      <c r="ZR23" s="611"/>
      <c r="ZS23" s="611"/>
      <c r="ZT23" s="611"/>
      <c r="ZU23" s="611"/>
      <c r="ZV23" s="611"/>
      <c r="ZW23" s="611"/>
      <c r="ZX23" s="611"/>
      <c r="ZY23" s="611"/>
      <c r="ZZ23" s="611"/>
      <c r="AAA23" s="611"/>
      <c r="AAB23" s="611"/>
      <c r="AAC23" s="611"/>
      <c r="AAD23" s="611"/>
      <c r="AAE23" s="611"/>
      <c r="AAF23" s="611"/>
      <c r="AAG23" s="611"/>
      <c r="AAH23" s="611"/>
      <c r="AAI23" s="611"/>
      <c r="AAJ23" s="611"/>
      <c r="AAK23" s="611"/>
      <c r="AAL23" s="611"/>
      <c r="AAM23" s="611"/>
      <c r="AAN23" s="611"/>
      <c r="AAO23" s="611"/>
      <c r="AAP23" s="611"/>
      <c r="AAQ23" s="611"/>
      <c r="AAR23" s="611"/>
      <c r="AAS23" s="611"/>
      <c r="AAT23" s="611"/>
      <c r="AAU23" s="611"/>
      <c r="AAV23" s="611"/>
      <c r="AAW23" s="611"/>
      <c r="AAX23" s="611"/>
      <c r="AAY23" s="611"/>
      <c r="AAZ23" s="611"/>
      <c r="ABA23" s="611"/>
      <c r="ABB23" s="611"/>
      <c r="ABC23" s="611"/>
      <c r="ABD23" s="611"/>
      <c r="ABE23" s="611"/>
      <c r="ABF23" s="611"/>
      <c r="ABG23" s="611"/>
      <c r="ABH23" s="611"/>
      <c r="ABI23" s="611"/>
      <c r="ABJ23" s="611"/>
      <c r="ABK23" s="611"/>
      <c r="ABL23" s="611"/>
      <c r="ABM23" s="611"/>
      <c r="ABN23" s="611"/>
      <c r="ABO23" s="611"/>
      <c r="ABP23" s="611"/>
      <c r="ABQ23" s="611"/>
      <c r="ABR23" s="611"/>
      <c r="ABS23" s="611"/>
      <c r="ABT23" s="611"/>
      <c r="ABU23" s="611"/>
      <c r="ABV23" s="611"/>
      <c r="ABW23" s="611"/>
      <c r="ABX23" s="611"/>
      <c r="ABY23" s="611"/>
      <c r="ABZ23" s="611"/>
      <c r="ACA23" s="611"/>
      <c r="ACB23" s="611"/>
      <c r="ACC23" s="611"/>
      <c r="ACD23" s="611"/>
      <c r="ACE23" s="611"/>
      <c r="ACF23" s="611"/>
      <c r="ACG23" s="611"/>
      <c r="ACH23" s="611"/>
      <c r="ACI23" s="611"/>
      <c r="ACJ23" s="611"/>
      <c r="ACK23" s="611"/>
      <c r="ACL23" s="611"/>
      <c r="ACM23" s="611"/>
      <c r="ACN23" s="611"/>
      <c r="ACO23" s="611"/>
      <c r="ACP23" s="611"/>
      <c r="ACQ23" s="611"/>
      <c r="ACR23" s="611"/>
      <c r="ACS23" s="611"/>
      <c r="ACT23" s="611"/>
      <c r="ACU23" s="611"/>
      <c r="ACV23" s="611"/>
      <c r="ACW23" s="611"/>
      <c r="ACX23" s="611"/>
      <c r="ACY23" s="611"/>
      <c r="ACZ23" s="611"/>
      <c r="ADA23" s="611"/>
      <c r="ADB23" s="611"/>
      <c r="ADC23" s="611"/>
      <c r="ADD23" s="611"/>
      <c r="ADE23" s="611"/>
      <c r="ADF23" s="611"/>
      <c r="ADG23" s="611"/>
      <c r="ADH23" s="611"/>
      <c r="ADI23" s="611"/>
      <c r="ADJ23" s="611"/>
      <c r="ADK23" s="611"/>
      <c r="ADL23" s="611"/>
      <c r="ADM23" s="611"/>
      <c r="ADN23" s="611"/>
      <c r="ADO23" s="611"/>
      <c r="ADP23" s="611"/>
      <c r="ADQ23" s="611"/>
      <c r="ADR23" s="611"/>
      <c r="ADS23" s="611"/>
      <c r="ADT23" s="611"/>
      <c r="ADU23" s="611"/>
      <c r="ADV23" s="611"/>
      <c r="ADW23" s="611"/>
      <c r="ADX23" s="611"/>
      <c r="ADY23" s="611"/>
      <c r="ADZ23" s="611"/>
      <c r="AEA23" s="611"/>
      <c r="AEB23" s="611"/>
      <c r="AEC23" s="611"/>
      <c r="AED23" s="611"/>
      <c r="AEE23" s="611"/>
      <c r="AEF23" s="611"/>
      <c r="AEG23" s="611"/>
      <c r="AEH23" s="611"/>
      <c r="AEI23" s="611"/>
      <c r="AEJ23" s="611"/>
      <c r="AEK23" s="611"/>
      <c r="AEL23" s="611"/>
      <c r="AEM23" s="611"/>
      <c r="AEN23" s="611"/>
      <c r="AEO23" s="611"/>
      <c r="AEP23" s="611"/>
      <c r="AEQ23" s="611"/>
      <c r="AER23" s="611"/>
      <c r="AES23" s="611"/>
      <c r="AET23" s="611"/>
      <c r="AEU23" s="611"/>
      <c r="AEV23" s="611"/>
      <c r="AEW23" s="611"/>
      <c r="AEX23" s="611"/>
      <c r="AEY23" s="611"/>
      <c r="AEZ23" s="611"/>
      <c r="AFA23" s="611"/>
      <c r="AFB23" s="611"/>
      <c r="AFC23" s="611"/>
      <c r="AFD23" s="611"/>
      <c r="AFE23" s="611"/>
      <c r="AFF23" s="611"/>
      <c r="AFG23" s="611"/>
      <c r="AFH23" s="611"/>
      <c r="AFI23" s="611"/>
      <c r="AFJ23" s="611"/>
      <c r="AFK23" s="611"/>
      <c r="AFL23" s="611"/>
      <c r="AFM23" s="611"/>
      <c r="AFN23" s="611"/>
      <c r="AFO23" s="611"/>
      <c r="AFP23" s="611"/>
      <c r="AFQ23" s="611"/>
      <c r="AFR23" s="611"/>
      <c r="AFS23" s="611"/>
      <c r="AFT23" s="611"/>
      <c r="AFU23" s="611"/>
      <c r="AFV23" s="611"/>
      <c r="AFW23" s="611"/>
      <c r="AFX23" s="611"/>
      <c r="AFY23" s="611"/>
      <c r="AFZ23" s="611"/>
      <c r="AGA23" s="611"/>
      <c r="AGB23" s="611"/>
      <c r="AGC23" s="611"/>
      <c r="AGD23" s="611"/>
      <c r="AGE23" s="611"/>
      <c r="AGF23" s="611"/>
      <c r="AGG23" s="611"/>
      <c r="AGH23" s="611"/>
      <c r="AGI23" s="611"/>
      <c r="AGJ23" s="611"/>
      <c r="AGK23" s="611"/>
      <c r="AGL23" s="611"/>
      <c r="AGM23" s="611"/>
      <c r="AGN23" s="611"/>
      <c r="AGO23" s="611"/>
      <c r="AGP23" s="611"/>
      <c r="AGQ23" s="611"/>
      <c r="AGR23" s="611"/>
      <c r="AGS23" s="611"/>
      <c r="AGT23" s="611"/>
      <c r="AGU23" s="611"/>
      <c r="AGV23" s="611"/>
      <c r="AGW23" s="611"/>
      <c r="AGX23" s="611"/>
      <c r="AGY23" s="611"/>
      <c r="AGZ23" s="611"/>
      <c r="AHA23" s="611"/>
      <c r="AHB23" s="611"/>
      <c r="AHC23" s="611"/>
      <c r="AHD23" s="611"/>
      <c r="AHE23" s="611"/>
      <c r="AHF23" s="611"/>
      <c r="AHG23" s="611"/>
      <c r="AHH23" s="611"/>
      <c r="AHI23" s="611"/>
      <c r="AHJ23" s="611"/>
      <c r="AHK23" s="611"/>
      <c r="AHL23" s="611"/>
      <c r="AHM23" s="611"/>
      <c r="AHN23" s="611"/>
      <c r="AHO23" s="611"/>
      <c r="AHP23" s="611"/>
      <c r="AHQ23" s="611"/>
      <c r="AHR23" s="611"/>
      <c r="AHS23" s="611"/>
      <c r="AHT23" s="611"/>
      <c r="AHU23" s="611"/>
      <c r="AHV23" s="611"/>
      <c r="AHW23" s="611"/>
      <c r="AHX23" s="611"/>
      <c r="AHY23" s="611"/>
      <c r="AHZ23" s="611"/>
      <c r="AIA23" s="611"/>
      <c r="AIB23" s="611"/>
      <c r="AIC23" s="611"/>
      <c r="AID23" s="611"/>
      <c r="AIE23" s="611"/>
      <c r="AIF23" s="611"/>
      <c r="AIG23" s="611"/>
      <c r="AIH23" s="611"/>
      <c r="AII23" s="611"/>
      <c r="AIJ23" s="611"/>
      <c r="AIK23" s="611"/>
      <c r="AIL23" s="611"/>
      <c r="AIM23" s="611"/>
      <c r="AIN23" s="611"/>
      <c r="AIO23" s="611"/>
      <c r="AIP23" s="611"/>
      <c r="AIQ23" s="611"/>
      <c r="AIR23" s="611"/>
      <c r="AIS23" s="611"/>
      <c r="AIT23" s="611"/>
      <c r="AIU23" s="611"/>
      <c r="AIV23" s="611"/>
      <c r="AIW23" s="611"/>
      <c r="AIX23" s="611"/>
      <c r="AIY23" s="611"/>
      <c r="AIZ23" s="611"/>
      <c r="AJA23" s="611"/>
      <c r="AJB23" s="611"/>
      <c r="AJC23" s="611"/>
      <c r="AJD23" s="611"/>
      <c r="AJE23" s="611"/>
      <c r="AJF23" s="611"/>
      <c r="AJG23" s="611"/>
      <c r="AJH23" s="611"/>
      <c r="AJI23" s="611"/>
      <c r="AJJ23" s="611"/>
      <c r="AJK23" s="611"/>
      <c r="AJL23" s="611"/>
      <c r="AJM23" s="611"/>
      <c r="AJN23" s="611"/>
      <c r="AJO23" s="611"/>
      <c r="AJP23" s="611"/>
      <c r="AJQ23" s="611"/>
      <c r="AJR23" s="611"/>
      <c r="AJS23" s="611"/>
      <c r="AJT23" s="611"/>
      <c r="AJU23" s="611"/>
      <c r="AJV23" s="611"/>
      <c r="AJW23" s="611"/>
      <c r="AJX23" s="611"/>
      <c r="AJY23" s="611"/>
      <c r="AJZ23" s="611"/>
      <c r="AKA23" s="611"/>
      <c r="AKB23" s="611"/>
      <c r="AKC23" s="611"/>
      <c r="AKD23" s="611"/>
      <c r="AKE23" s="611"/>
      <c r="AKF23" s="611"/>
      <c r="AKG23" s="611"/>
      <c r="AKH23" s="611"/>
      <c r="AKI23" s="611"/>
      <c r="AKJ23" s="611"/>
      <c r="AKK23" s="611"/>
      <c r="AKL23" s="611"/>
      <c r="AKM23" s="611"/>
      <c r="AKN23" s="611"/>
      <c r="AKO23" s="611"/>
      <c r="AKP23" s="611"/>
      <c r="AKQ23" s="611"/>
      <c r="AKR23" s="611"/>
      <c r="AKS23" s="611"/>
      <c r="AKT23" s="611"/>
      <c r="AKU23" s="611"/>
      <c r="AKV23" s="611"/>
      <c r="AKW23" s="611"/>
      <c r="AKX23" s="611"/>
      <c r="AKY23" s="611"/>
      <c r="AKZ23" s="611"/>
      <c r="ALA23" s="611"/>
      <c r="ALB23" s="611"/>
      <c r="ALC23" s="611"/>
      <c r="ALD23" s="611"/>
      <c r="ALE23" s="611"/>
      <c r="ALF23" s="611"/>
      <c r="ALG23" s="611"/>
      <c r="ALH23" s="611"/>
      <c r="ALI23" s="611"/>
      <c r="ALJ23" s="611"/>
      <c r="ALK23" s="611"/>
      <c r="ALL23" s="611"/>
      <c r="ALM23" s="611"/>
      <c r="ALN23" s="611"/>
      <c r="ALO23" s="611"/>
      <c r="ALP23" s="611"/>
      <c r="ALQ23" s="611"/>
      <c r="ALR23" s="611"/>
      <c r="ALS23" s="611"/>
      <c r="ALT23" s="611"/>
      <c r="ALU23" s="611"/>
      <c r="ALV23" s="611"/>
      <c r="ALW23" s="611"/>
      <c r="ALX23" s="611"/>
      <c r="ALY23" s="611"/>
      <c r="ALZ23" s="611"/>
      <c r="AMA23" s="611"/>
      <c r="AMB23" s="611"/>
      <c r="AMC23" s="611"/>
      <c r="AMD23" s="611"/>
      <c r="AME23" s="611"/>
      <c r="AMF23" s="611"/>
      <c r="AMG23" s="611"/>
      <c r="AMH23" s="611"/>
      <c r="AMI23" s="611"/>
      <c r="AMJ23" s="611"/>
      <c r="AMK23" s="611"/>
      <c r="AML23" s="611"/>
      <c r="AMM23" s="611"/>
      <c r="AMN23" s="611"/>
      <c r="AMO23" s="611"/>
      <c r="AMP23" s="611"/>
      <c r="AMQ23" s="611"/>
      <c r="AMR23" s="611"/>
      <c r="AMS23" s="611"/>
      <c r="AMT23" s="611"/>
      <c r="AMU23" s="611"/>
      <c r="AMV23" s="611"/>
      <c r="AMW23" s="611"/>
      <c r="AMX23" s="611"/>
      <c r="AMY23" s="611"/>
      <c r="AMZ23" s="611"/>
      <c r="ANA23" s="611"/>
      <c r="ANB23" s="611"/>
      <c r="ANC23" s="611"/>
      <c r="AND23" s="611"/>
      <c r="ANE23" s="611"/>
      <c r="ANF23" s="611"/>
      <c r="ANG23" s="611"/>
      <c r="ANH23" s="611"/>
      <c r="ANI23" s="611"/>
      <c r="ANJ23" s="611"/>
      <c r="ANK23" s="611"/>
      <c r="ANL23" s="611"/>
      <c r="ANM23" s="611"/>
      <c r="ANN23" s="611"/>
      <c r="ANO23" s="611"/>
      <c r="ANP23" s="611"/>
      <c r="ANQ23" s="611"/>
      <c r="ANR23" s="611"/>
      <c r="ANS23" s="611"/>
      <c r="ANT23" s="611"/>
      <c r="ANU23" s="611"/>
      <c r="ANV23" s="611"/>
      <c r="ANW23" s="611"/>
      <c r="ANX23" s="611"/>
      <c r="ANY23" s="611"/>
      <c r="ANZ23" s="611"/>
      <c r="AOA23" s="611"/>
      <c r="AOB23" s="611"/>
      <c r="AOC23" s="611"/>
      <c r="AOD23" s="611"/>
      <c r="AOE23" s="611"/>
      <c r="AOF23" s="611"/>
      <c r="AOG23" s="611"/>
      <c r="AOH23" s="611"/>
      <c r="AOI23" s="611"/>
      <c r="AOJ23" s="611"/>
      <c r="AOK23" s="611"/>
      <c r="AOL23" s="611"/>
      <c r="AOM23" s="611"/>
      <c r="AON23" s="611"/>
      <c r="AOO23" s="611"/>
      <c r="AOP23" s="611"/>
      <c r="AOQ23" s="611"/>
      <c r="AOR23" s="611"/>
      <c r="AOS23" s="611"/>
      <c r="AOT23" s="611"/>
      <c r="AOU23" s="611"/>
      <c r="AOV23" s="611"/>
      <c r="AOW23" s="611"/>
      <c r="AOX23" s="611"/>
      <c r="AOY23" s="611"/>
      <c r="AOZ23" s="611"/>
      <c r="APA23" s="611"/>
      <c r="APB23" s="611"/>
      <c r="APC23" s="611"/>
      <c r="APD23" s="611"/>
      <c r="APE23" s="611"/>
      <c r="APF23" s="611"/>
      <c r="APG23" s="611"/>
      <c r="APH23" s="611"/>
      <c r="API23" s="611"/>
      <c r="APJ23" s="611"/>
      <c r="APK23" s="611"/>
      <c r="APL23" s="611"/>
      <c r="APM23" s="611"/>
      <c r="APN23" s="611"/>
      <c r="APO23" s="611"/>
      <c r="APP23" s="611"/>
      <c r="APQ23" s="611"/>
      <c r="APR23" s="611"/>
      <c r="APS23" s="611"/>
      <c r="APT23" s="611"/>
      <c r="APU23" s="611"/>
      <c r="APV23" s="611"/>
      <c r="APW23" s="611"/>
      <c r="APX23" s="611"/>
      <c r="APY23" s="611"/>
      <c r="APZ23" s="611"/>
      <c r="AQA23" s="611"/>
      <c r="AQB23" s="611"/>
      <c r="AQC23" s="611"/>
      <c r="AQD23" s="611"/>
      <c r="AQE23" s="611"/>
      <c r="AQF23" s="611"/>
      <c r="AQG23" s="611"/>
      <c r="AQH23" s="611"/>
      <c r="AQI23" s="611"/>
      <c r="AQJ23" s="611"/>
      <c r="AQK23" s="611"/>
      <c r="AQL23" s="611"/>
      <c r="AQM23" s="611"/>
      <c r="AQN23" s="611"/>
      <c r="AQO23" s="611"/>
      <c r="AQP23" s="611"/>
      <c r="AQQ23" s="611"/>
      <c r="AQR23" s="611"/>
      <c r="AQS23" s="611"/>
      <c r="AQT23" s="611"/>
      <c r="AQU23" s="611"/>
      <c r="AQV23" s="611"/>
      <c r="AQW23" s="611"/>
      <c r="AQX23" s="611"/>
      <c r="AQY23" s="611"/>
      <c r="AQZ23" s="611"/>
      <c r="ARA23" s="611"/>
      <c r="ARB23" s="611"/>
      <c r="ARC23" s="611"/>
      <c r="ARD23" s="611"/>
      <c r="ARE23" s="611"/>
      <c r="ARF23" s="611"/>
      <c r="ARG23" s="611"/>
      <c r="ARH23" s="611"/>
      <c r="ARI23" s="611"/>
      <c r="ARJ23" s="611"/>
      <c r="ARK23" s="611"/>
      <c r="ARL23" s="611"/>
      <c r="ARM23" s="611"/>
      <c r="ARN23" s="611"/>
      <c r="ARO23" s="611"/>
      <c r="ARP23" s="611"/>
      <c r="ARQ23" s="611"/>
      <c r="ARR23" s="611"/>
      <c r="ARS23" s="611"/>
      <c r="ART23" s="611"/>
      <c r="ARU23" s="611"/>
      <c r="ARV23" s="611"/>
      <c r="ARW23" s="611"/>
      <c r="ARX23" s="611"/>
      <c r="ARY23" s="611"/>
      <c r="ARZ23" s="611"/>
      <c r="ASA23" s="611"/>
      <c r="ASB23" s="611"/>
      <c r="ASC23" s="611"/>
      <c r="ASD23" s="611"/>
      <c r="ASE23" s="611"/>
      <c r="ASF23" s="611"/>
      <c r="ASG23" s="611"/>
      <c r="ASH23" s="611"/>
      <c r="ASI23" s="611"/>
      <c r="ASJ23" s="611"/>
      <c r="ASK23" s="611"/>
      <c r="ASL23" s="611"/>
      <c r="ASM23" s="611"/>
      <c r="ASN23" s="611"/>
      <c r="ASO23" s="611"/>
      <c r="ASP23" s="611"/>
      <c r="ASQ23" s="611"/>
      <c r="ASR23" s="611"/>
      <c r="ASS23" s="611"/>
      <c r="AST23" s="611"/>
      <c r="ASU23" s="611"/>
      <c r="ASV23" s="611"/>
      <c r="ASW23" s="611"/>
      <c r="ASX23" s="611"/>
      <c r="ASY23" s="611"/>
      <c r="ASZ23" s="611"/>
      <c r="ATA23" s="611"/>
      <c r="ATB23" s="611"/>
      <c r="ATC23" s="611"/>
      <c r="ATD23" s="611"/>
      <c r="ATE23" s="611"/>
      <c r="ATF23" s="611"/>
      <c r="ATG23" s="611"/>
      <c r="ATH23" s="611"/>
      <c r="ATI23" s="611"/>
      <c r="ATJ23" s="611"/>
      <c r="ATK23" s="611"/>
      <c r="ATL23" s="611"/>
      <c r="ATM23" s="611"/>
      <c r="ATN23" s="611"/>
      <c r="ATO23" s="611"/>
      <c r="ATP23" s="611"/>
      <c r="ATQ23" s="611"/>
      <c r="ATR23" s="611"/>
      <c r="ATS23" s="611"/>
      <c r="ATT23" s="611"/>
      <c r="ATU23" s="611"/>
      <c r="ATV23" s="611"/>
      <c r="ATW23" s="611"/>
      <c r="ATX23" s="611"/>
      <c r="ATY23" s="611"/>
      <c r="ATZ23" s="611"/>
      <c r="AUA23" s="611"/>
      <c r="AUB23" s="611"/>
      <c r="AUC23" s="611"/>
      <c r="AUD23" s="611"/>
      <c r="AUE23" s="611"/>
      <c r="AUF23" s="611"/>
      <c r="AUG23" s="611"/>
      <c r="AUH23" s="611"/>
      <c r="AUI23" s="611"/>
      <c r="AUJ23" s="611"/>
      <c r="AUK23" s="611"/>
      <c r="AUL23" s="611"/>
      <c r="AUM23" s="611"/>
      <c r="AUN23" s="611"/>
      <c r="AUO23" s="611"/>
      <c r="AUP23" s="611"/>
      <c r="AUQ23" s="611"/>
      <c r="AUR23" s="611"/>
      <c r="AUS23" s="611"/>
      <c r="AUT23" s="611"/>
      <c r="AUU23" s="611"/>
      <c r="AUV23" s="611"/>
      <c r="AUW23" s="611"/>
      <c r="AUX23" s="611"/>
      <c r="AUY23" s="611"/>
      <c r="AUZ23" s="611"/>
      <c r="AVA23" s="611"/>
      <c r="AVB23" s="611"/>
      <c r="AVC23" s="611"/>
      <c r="AVD23" s="611"/>
      <c r="AVE23" s="611"/>
      <c r="AVF23" s="611"/>
      <c r="AVG23" s="611"/>
      <c r="AVH23" s="611"/>
      <c r="AVI23" s="611"/>
      <c r="AVJ23" s="611"/>
      <c r="AVK23" s="611"/>
      <c r="AVL23" s="611"/>
      <c r="AVM23" s="611"/>
      <c r="AVN23" s="611"/>
      <c r="AVO23" s="611"/>
      <c r="AVP23" s="611"/>
      <c r="AVQ23" s="611"/>
      <c r="AVR23" s="611"/>
      <c r="AVS23" s="611"/>
      <c r="AVT23" s="611"/>
      <c r="AVU23" s="611"/>
      <c r="AVV23" s="611"/>
      <c r="AVW23" s="611"/>
      <c r="AVX23" s="611"/>
      <c r="AVY23" s="611"/>
      <c r="AVZ23" s="611"/>
      <c r="AWA23" s="611"/>
      <c r="AWB23" s="611"/>
      <c r="AWC23" s="611"/>
      <c r="AWD23" s="611"/>
      <c r="AWE23" s="611"/>
      <c r="AWF23" s="611"/>
      <c r="AWG23" s="611"/>
      <c r="AWH23" s="611"/>
      <c r="AWI23" s="611"/>
      <c r="AWJ23" s="611"/>
      <c r="AWK23" s="611"/>
      <c r="AWL23" s="611"/>
      <c r="AWM23" s="611"/>
      <c r="AWN23" s="611"/>
      <c r="AWO23" s="611"/>
      <c r="AWP23" s="611"/>
      <c r="AWQ23" s="611"/>
      <c r="AWR23" s="611"/>
      <c r="AWS23" s="611"/>
      <c r="AWT23" s="611"/>
      <c r="AWU23" s="611"/>
      <c r="AWV23" s="611"/>
      <c r="AWW23" s="611"/>
      <c r="AWX23" s="611"/>
      <c r="AWY23" s="611"/>
      <c r="AWZ23" s="611"/>
      <c r="AXA23" s="611"/>
      <c r="AXB23" s="611"/>
      <c r="AXC23" s="611"/>
      <c r="AXD23" s="611"/>
      <c r="AXE23" s="611"/>
      <c r="AXF23" s="611"/>
      <c r="AXG23" s="611"/>
      <c r="AXH23" s="611"/>
      <c r="AXI23" s="611"/>
      <c r="AXJ23" s="611"/>
      <c r="AXK23" s="611"/>
      <c r="AXL23" s="611"/>
      <c r="AXM23" s="611"/>
      <c r="AXN23" s="611"/>
      <c r="AXO23" s="611"/>
      <c r="AXP23" s="611"/>
      <c r="AXQ23" s="611"/>
      <c r="AXR23" s="611"/>
      <c r="AXS23" s="611"/>
      <c r="AXT23" s="611"/>
      <c r="AXU23" s="611"/>
      <c r="AXV23" s="611"/>
      <c r="AXW23" s="611"/>
      <c r="AXX23" s="611"/>
      <c r="AXY23" s="611"/>
      <c r="AXZ23" s="611"/>
      <c r="AYA23" s="611"/>
      <c r="AYB23" s="611"/>
      <c r="AYC23" s="611"/>
      <c r="AYD23" s="611"/>
      <c r="AYE23" s="611"/>
      <c r="AYF23" s="611"/>
      <c r="AYG23" s="611"/>
      <c r="AYH23" s="611"/>
      <c r="AYI23" s="611"/>
      <c r="AYJ23" s="611"/>
      <c r="AYK23" s="611"/>
      <c r="AYL23" s="611"/>
      <c r="AYM23" s="611"/>
      <c r="AYN23" s="611"/>
      <c r="AYO23" s="611"/>
      <c r="AYP23" s="611"/>
      <c r="AYQ23" s="611"/>
      <c r="AYR23" s="611"/>
      <c r="AYS23" s="611"/>
      <c r="AYT23" s="611"/>
      <c r="AYU23" s="611"/>
      <c r="AYV23" s="611"/>
      <c r="AYW23" s="611"/>
      <c r="AYX23" s="611"/>
      <c r="AYY23" s="611"/>
      <c r="AYZ23" s="611"/>
      <c r="AZA23" s="611"/>
      <c r="AZB23" s="611"/>
      <c r="AZC23" s="611"/>
      <c r="AZD23" s="611"/>
      <c r="AZE23" s="611"/>
      <c r="AZF23" s="611"/>
      <c r="AZG23" s="611"/>
      <c r="AZH23" s="611"/>
      <c r="AZI23" s="611"/>
      <c r="AZJ23" s="611"/>
      <c r="AZK23" s="611"/>
      <c r="AZL23" s="611"/>
      <c r="AZM23" s="611"/>
      <c r="AZN23" s="611"/>
      <c r="AZO23" s="611"/>
      <c r="AZP23" s="611"/>
      <c r="AZQ23" s="611"/>
      <c r="AZR23" s="611"/>
      <c r="AZS23" s="611"/>
      <c r="AZT23" s="611"/>
      <c r="AZU23" s="611"/>
      <c r="AZV23" s="611"/>
      <c r="AZW23" s="611"/>
      <c r="AZX23" s="611"/>
      <c r="AZY23" s="611"/>
      <c r="AZZ23" s="611"/>
      <c r="BAA23" s="611"/>
      <c r="BAB23" s="611"/>
      <c r="BAC23" s="611"/>
      <c r="BAD23" s="611"/>
      <c r="BAE23" s="611"/>
      <c r="BAF23" s="611"/>
      <c r="BAG23" s="611"/>
      <c r="BAH23" s="611"/>
      <c r="BAI23" s="611"/>
      <c r="BAJ23" s="611"/>
      <c r="BAK23" s="611"/>
      <c r="BAL23" s="611"/>
      <c r="BAM23" s="611"/>
      <c r="BAN23" s="611"/>
      <c r="BAO23" s="611"/>
      <c r="BAP23" s="611"/>
      <c r="BAQ23" s="611"/>
      <c r="BAR23" s="611"/>
      <c r="BAS23" s="611"/>
      <c r="BAT23" s="611"/>
      <c r="BAU23" s="611"/>
      <c r="BAV23" s="611"/>
      <c r="BAW23" s="611"/>
      <c r="BAX23" s="611"/>
      <c r="BAY23" s="611"/>
      <c r="BAZ23" s="611"/>
      <c r="BBA23" s="611"/>
      <c r="BBB23" s="611"/>
      <c r="BBC23" s="611"/>
      <c r="BBD23" s="611"/>
      <c r="BBE23" s="611"/>
      <c r="BBF23" s="611"/>
      <c r="BBG23" s="611"/>
      <c r="BBH23" s="611"/>
      <c r="BBI23" s="611"/>
      <c r="BBJ23" s="611"/>
      <c r="BBK23" s="611"/>
      <c r="BBL23" s="611"/>
      <c r="BBM23" s="611"/>
      <c r="BBN23" s="611"/>
      <c r="BBO23" s="611"/>
      <c r="BBP23" s="611"/>
      <c r="BBQ23" s="611"/>
      <c r="BBR23" s="611"/>
      <c r="BBS23" s="611"/>
      <c r="BBT23" s="611"/>
      <c r="BBU23" s="611"/>
      <c r="BBV23" s="611"/>
      <c r="BBW23" s="611"/>
      <c r="BBX23" s="611"/>
      <c r="BBY23" s="611"/>
      <c r="BBZ23" s="611"/>
      <c r="BCA23" s="611"/>
      <c r="BCB23" s="611"/>
      <c r="BCC23" s="611"/>
      <c r="BCD23" s="611"/>
      <c r="BCE23" s="611"/>
      <c r="BCF23" s="611"/>
      <c r="BCG23" s="611"/>
      <c r="BCH23" s="611"/>
      <c r="BCI23" s="611"/>
      <c r="BCJ23" s="611"/>
      <c r="BCK23" s="611"/>
      <c r="BCL23" s="611"/>
      <c r="BCM23" s="611"/>
      <c r="BCN23" s="611"/>
      <c r="BCO23" s="611"/>
      <c r="BCP23" s="611"/>
      <c r="BCQ23" s="611"/>
      <c r="BCR23" s="611"/>
      <c r="BCS23" s="611"/>
      <c r="BCT23" s="611"/>
      <c r="BCU23" s="611"/>
      <c r="BCV23" s="611"/>
      <c r="BCW23" s="611"/>
      <c r="BCX23" s="611"/>
      <c r="BCY23" s="611"/>
      <c r="BCZ23" s="611"/>
      <c r="BDA23" s="611"/>
      <c r="BDB23" s="611"/>
      <c r="BDC23" s="611"/>
      <c r="BDD23" s="611"/>
      <c r="BDE23" s="611"/>
      <c r="BDF23" s="611"/>
      <c r="BDG23" s="611"/>
      <c r="BDH23" s="611"/>
      <c r="BDI23" s="611"/>
      <c r="BDJ23" s="611"/>
      <c r="BDK23" s="611"/>
      <c r="BDL23" s="611"/>
      <c r="BDM23" s="611"/>
      <c r="BDN23" s="611"/>
      <c r="BDO23" s="611"/>
      <c r="BDP23" s="611"/>
      <c r="BDQ23" s="611"/>
      <c r="BDR23" s="611"/>
      <c r="BDS23" s="611"/>
      <c r="BDT23" s="611"/>
      <c r="BDU23" s="611"/>
      <c r="BDV23" s="611"/>
      <c r="BDW23" s="611"/>
      <c r="BDX23" s="611"/>
      <c r="BDY23" s="611"/>
      <c r="BDZ23" s="611"/>
      <c r="BEA23" s="611"/>
      <c r="BEB23" s="611"/>
      <c r="BEC23" s="611"/>
      <c r="BED23" s="611"/>
      <c r="BEE23" s="611"/>
      <c r="BEF23" s="611"/>
      <c r="BEG23" s="611"/>
      <c r="BEH23" s="611"/>
      <c r="BEI23" s="611"/>
      <c r="BEJ23" s="611"/>
      <c r="BEK23" s="611"/>
      <c r="BEL23" s="611"/>
      <c r="BEM23" s="611"/>
      <c r="BEN23" s="611"/>
      <c r="BEO23" s="611"/>
      <c r="BEP23" s="611"/>
      <c r="BEQ23" s="611"/>
      <c r="BER23" s="611"/>
      <c r="BES23" s="611"/>
      <c r="BET23" s="611"/>
      <c r="BEU23" s="611"/>
      <c r="BEV23" s="611"/>
      <c r="BEW23" s="611"/>
      <c r="BEX23" s="611"/>
      <c r="BEY23" s="611"/>
      <c r="BEZ23" s="611"/>
      <c r="BFA23" s="611"/>
      <c r="BFB23" s="611"/>
      <c r="BFC23" s="611"/>
      <c r="BFD23" s="611"/>
      <c r="BFE23" s="611"/>
      <c r="BFF23" s="611"/>
      <c r="BFG23" s="611"/>
      <c r="BFH23" s="611"/>
      <c r="BFI23" s="611"/>
      <c r="BFJ23" s="611"/>
      <c r="BFK23" s="611"/>
      <c r="BFL23" s="611"/>
      <c r="BFM23" s="611"/>
      <c r="BFN23" s="611"/>
      <c r="BFO23" s="611"/>
      <c r="BFP23" s="611"/>
      <c r="BFQ23" s="611"/>
      <c r="BFR23" s="611"/>
      <c r="BFS23" s="611"/>
      <c r="BFT23" s="611"/>
      <c r="BFU23" s="611"/>
      <c r="BFV23" s="611"/>
      <c r="BFW23" s="611"/>
      <c r="BFX23" s="611"/>
      <c r="BFY23" s="611"/>
      <c r="BFZ23" s="611"/>
      <c r="BGA23" s="611"/>
      <c r="BGB23" s="611"/>
      <c r="BGC23" s="611"/>
      <c r="BGD23" s="611"/>
      <c r="BGE23" s="611"/>
      <c r="BGF23" s="611"/>
      <c r="BGG23" s="611"/>
      <c r="BGH23" s="611"/>
      <c r="BGI23" s="611"/>
      <c r="BGJ23" s="611"/>
      <c r="BGK23" s="611"/>
      <c r="BGL23" s="611"/>
      <c r="BGM23" s="611"/>
      <c r="BGN23" s="611"/>
      <c r="BGO23" s="611"/>
      <c r="BGP23" s="611"/>
      <c r="BGQ23" s="611"/>
      <c r="BGR23" s="611"/>
      <c r="BGS23" s="611"/>
      <c r="BGT23" s="611"/>
      <c r="BGU23" s="611"/>
      <c r="BGV23" s="611"/>
      <c r="BGW23" s="611"/>
      <c r="BGX23" s="611"/>
      <c r="BGY23" s="611"/>
      <c r="BGZ23" s="611"/>
      <c r="BHA23" s="611"/>
      <c r="BHB23" s="611"/>
      <c r="BHC23" s="611"/>
      <c r="BHD23" s="611"/>
      <c r="BHE23" s="611"/>
      <c r="BHF23" s="611"/>
      <c r="BHG23" s="611"/>
      <c r="BHH23" s="611"/>
      <c r="BHI23" s="611"/>
      <c r="BHJ23" s="611"/>
      <c r="BHK23" s="611"/>
      <c r="BHL23" s="611"/>
      <c r="BHM23" s="611"/>
      <c r="BHN23" s="611"/>
      <c r="BHO23" s="611"/>
      <c r="BHP23" s="611"/>
      <c r="BHQ23" s="611"/>
      <c r="BHR23" s="611"/>
      <c r="BHS23" s="611"/>
      <c r="BHT23" s="611"/>
      <c r="BHU23" s="611"/>
      <c r="BHV23" s="611"/>
      <c r="BHW23" s="611"/>
      <c r="BHX23" s="611"/>
      <c r="BHY23" s="611"/>
      <c r="BHZ23" s="611"/>
      <c r="BIA23" s="611"/>
      <c r="BIB23" s="611"/>
      <c r="BIC23" s="611"/>
      <c r="BID23" s="611"/>
      <c r="BIE23" s="611"/>
      <c r="BIF23" s="611"/>
      <c r="BIG23" s="611"/>
      <c r="BIH23" s="611"/>
      <c r="BII23" s="611"/>
      <c r="BIJ23" s="611"/>
      <c r="BIK23" s="611"/>
      <c r="BIL23" s="611"/>
      <c r="BIM23" s="611"/>
      <c r="BIN23" s="611"/>
      <c r="BIO23" s="611"/>
      <c r="BIP23" s="611"/>
      <c r="BIQ23" s="611"/>
      <c r="BIR23" s="611"/>
      <c r="BIS23" s="611"/>
      <c r="BIT23" s="611"/>
      <c r="BIU23" s="611"/>
      <c r="BIV23" s="611"/>
      <c r="BIW23" s="611"/>
      <c r="BIX23" s="611"/>
      <c r="BIY23" s="611"/>
      <c r="BIZ23" s="611"/>
      <c r="BJA23" s="611"/>
      <c r="BJB23" s="611"/>
      <c r="BJC23" s="611"/>
      <c r="BJD23" s="611"/>
      <c r="BJE23" s="611"/>
      <c r="BJF23" s="611"/>
      <c r="BJG23" s="611"/>
      <c r="BJH23" s="611"/>
      <c r="BJI23" s="611"/>
      <c r="BJJ23" s="611"/>
      <c r="BJK23" s="611"/>
      <c r="BJL23" s="611"/>
      <c r="BJM23" s="611"/>
      <c r="BJN23" s="611"/>
      <c r="BJO23" s="611"/>
      <c r="BJP23" s="611"/>
      <c r="BJQ23" s="611"/>
      <c r="BJR23" s="611"/>
      <c r="BJS23" s="611"/>
      <c r="BJT23" s="611"/>
      <c r="BJU23" s="611"/>
      <c r="BJV23" s="611"/>
      <c r="BJW23" s="611"/>
      <c r="BJX23" s="611"/>
      <c r="BJY23" s="611"/>
      <c r="BJZ23" s="611"/>
      <c r="BKA23" s="611"/>
      <c r="BKB23" s="611"/>
      <c r="BKC23" s="611"/>
      <c r="BKD23" s="611"/>
      <c r="BKE23" s="611"/>
      <c r="BKF23" s="611"/>
      <c r="BKG23" s="611"/>
      <c r="BKH23" s="611"/>
      <c r="BKI23" s="611"/>
      <c r="BKJ23" s="611"/>
      <c r="BKK23" s="611"/>
      <c r="BKL23" s="611"/>
      <c r="BKM23" s="611"/>
      <c r="BKN23" s="611"/>
      <c r="BKO23" s="611"/>
      <c r="BKP23" s="611"/>
      <c r="BKQ23" s="611"/>
      <c r="BKR23" s="611"/>
      <c r="BKS23" s="611"/>
      <c r="BKT23" s="611"/>
      <c r="BKU23" s="611"/>
      <c r="BKV23" s="611"/>
      <c r="BKW23" s="611"/>
      <c r="BKX23" s="611"/>
      <c r="BKY23" s="611"/>
      <c r="BKZ23" s="611"/>
      <c r="BLA23" s="611"/>
      <c r="BLB23" s="611"/>
      <c r="BLC23" s="611"/>
      <c r="BLD23" s="611"/>
      <c r="BLE23" s="611"/>
      <c r="BLF23" s="611"/>
      <c r="BLG23" s="611"/>
      <c r="BLH23" s="611"/>
      <c r="BLI23" s="611"/>
      <c r="BLJ23" s="611"/>
      <c r="BLK23" s="611"/>
      <c r="BLL23" s="611"/>
      <c r="BLM23" s="611"/>
      <c r="BLN23" s="611"/>
      <c r="BLO23" s="611"/>
      <c r="BLP23" s="611"/>
      <c r="BLQ23" s="611"/>
      <c r="BLR23" s="611"/>
      <c r="BLS23" s="611"/>
      <c r="BLT23" s="611"/>
      <c r="BLU23" s="611"/>
      <c r="BLV23" s="611"/>
      <c r="BLW23" s="611"/>
      <c r="BLX23" s="611"/>
      <c r="BLY23" s="611"/>
      <c r="BLZ23" s="611"/>
      <c r="BMA23" s="611"/>
      <c r="BMB23" s="611"/>
      <c r="BMC23" s="611"/>
      <c r="BMD23" s="611"/>
      <c r="BME23" s="611"/>
      <c r="BMF23" s="611"/>
      <c r="BMG23" s="611"/>
      <c r="BMH23" s="611"/>
      <c r="BMI23" s="611"/>
      <c r="BMJ23" s="611"/>
      <c r="BMK23" s="611"/>
      <c r="BML23" s="611"/>
      <c r="BMM23" s="611"/>
      <c r="BMN23" s="611"/>
      <c r="BMO23" s="611"/>
      <c r="BMP23" s="611"/>
      <c r="BMQ23" s="611"/>
      <c r="BMR23" s="611"/>
      <c r="BMS23" s="611"/>
      <c r="BMT23" s="611"/>
      <c r="BMU23" s="611"/>
      <c r="BMV23" s="611"/>
      <c r="BMW23" s="611"/>
      <c r="BMX23" s="611"/>
      <c r="BMY23" s="611"/>
      <c r="BMZ23" s="611"/>
      <c r="BNA23" s="611"/>
      <c r="BNB23" s="611"/>
      <c r="BNC23" s="611"/>
      <c r="BND23" s="611"/>
      <c r="BNE23" s="611"/>
      <c r="BNF23" s="611"/>
      <c r="BNG23" s="611"/>
      <c r="BNH23" s="611"/>
      <c r="BNI23" s="611"/>
      <c r="BNJ23" s="611"/>
      <c r="BNK23" s="611"/>
      <c r="BNL23" s="611"/>
      <c r="BNM23" s="611"/>
      <c r="BNN23" s="611"/>
      <c r="BNO23" s="611"/>
      <c r="BNP23" s="611"/>
      <c r="BNQ23" s="611"/>
      <c r="BNR23" s="611"/>
      <c r="BNS23" s="611"/>
      <c r="BNT23" s="611"/>
      <c r="BNU23" s="611"/>
      <c r="BNV23" s="611"/>
      <c r="BNW23" s="611"/>
      <c r="BNX23" s="611"/>
      <c r="BNY23" s="611"/>
      <c r="BNZ23" s="611"/>
      <c r="BOA23" s="611"/>
      <c r="BOB23" s="611"/>
      <c r="BOC23" s="611"/>
      <c r="BOD23" s="611"/>
      <c r="BOE23" s="611"/>
      <c r="BOF23" s="611"/>
      <c r="BOG23" s="611"/>
      <c r="BOH23" s="611"/>
      <c r="BOI23" s="611"/>
      <c r="BOJ23" s="611"/>
      <c r="BOK23" s="611"/>
      <c r="BOL23" s="611"/>
      <c r="BOM23" s="611"/>
      <c r="BON23" s="611"/>
      <c r="BOO23" s="611"/>
      <c r="BOP23" s="611"/>
      <c r="BOQ23" s="611"/>
      <c r="BOR23" s="611"/>
      <c r="BOS23" s="611"/>
      <c r="BOT23" s="611"/>
      <c r="BOU23" s="611"/>
      <c r="BOV23" s="611"/>
      <c r="BOW23" s="611"/>
      <c r="BOX23" s="611"/>
      <c r="BOY23" s="611"/>
      <c r="BOZ23" s="611"/>
      <c r="BPA23" s="611"/>
      <c r="BPB23" s="611"/>
      <c r="BPC23" s="611"/>
      <c r="BPD23" s="611"/>
      <c r="BPE23" s="611"/>
      <c r="BPF23" s="611"/>
      <c r="BPG23" s="611"/>
      <c r="BPH23" s="611"/>
      <c r="BPI23" s="611"/>
      <c r="BPJ23" s="611"/>
      <c r="BPK23" s="611"/>
      <c r="BPL23" s="611"/>
      <c r="BPM23" s="611"/>
      <c r="BPN23" s="611"/>
      <c r="BPO23" s="611"/>
      <c r="BPP23" s="611"/>
      <c r="BPQ23" s="611"/>
      <c r="BPR23" s="611"/>
      <c r="BPS23" s="611"/>
      <c r="BPT23" s="611"/>
      <c r="BPU23" s="611"/>
      <c r="BPV23" s="611"/>
      <c r="BPW23" s="611"/>
      <c r="BPX23" s="611"/>
      <c r="BPY23" s="611"/>
      <c r="BPZ23" s="611"/>
      <c r="BQA23" s="611"/>
      <c r="BQB23" s="611"/>
      <c r="BQC23" s="611"/>
      <c r="BQD23" s="611"/>
      <c r="BQE23" s="611"/>
      <c r="BQF23" s="611"/>
      <c r="BQG23" s="611"/>
      <c r="BQH23" s="611"/>
      <c r="BQI23" s="611"/>
      <c r="BQJ23" s="611"/>
      <c r="BQK23" s="611"/>
      <c r="BQL23" s="611"/>
      <c r="BQM23" s="611"/>
      <c r="BQN23" s="611"/>
      <c r="BQO23" s="611"/>
      <c r="BQP23" s="611"/>
      <c r="BQQ23" s="611"/>
      <c r="BQR23" s="611"/>
      <c r="BQS23" s="611"/>
      <c r="BQT23" s="611"/>
      <c r="BQU23" s="611"/>
      <c r="BQV23" s="611"/>
      <c r="BQW23" s="611"/>
      <c r="BQX23" s="611"/>
      <c r="BQY23" s="611"/>
      <c r="BQZ23" s="611"/>
      <c r="BRA23" s="611"/>
      <c r="BRB23" s="611"/>
      <c r="BRC23" s="611"/>
      <c r="BRD23" s="611"/>
      <c r="BRE23" s="611"/>
      <c r="BRF23" s="611"/>
      <c r="BRG23" s="611"/>
      <c r="BRH23" s="611"/>
      <c r="BRI23" s="611"/>
      <c r="BRJ23" s="611"/>
      <c r="BRK23" s="611"/>
      <c r="BRL23" s="611"/>
      <c r="BRM23" s="611"/>
      <c r="BRN23" s="611"/>
      <c r="BRO23" s="611"/>
      <c r="BRP23" s="611"/>
      <c r="BRQ23" s="611"/>
      <c r="BRR23" s="611"/>
      <c r="BRS23" s="611"/>
      <c r="BRT23" s="611"/>
      <c r="BRU23" s="611"/>
      <c r="BRV23" s="611"/>
      <c r="BRW23" s="611"/>
      <c r="BRX23" s="611"/>
      <c r="BRY23" s="611"/>
      <c r="BRZ23" s="611"/>
      <c r="BSA23" s="611"/>
      <c r="BSB23" s="611"/>
      <c r="BSC23" s="611"/>
      <c r="BSD23" s="611"/>
      <c r="BSE23" s="611"/>
      <c r="BSF23" s="611"/>
      <c r="BSG23" s="611"/>
      <c r="BSH23" s="611"/>
      <c r="BSI23" s="611"/>
      <c r="BSJ23" s="611"/>
      <c r="BSK23" s="611"/>
      <c r="BSL23" s="611"/>
      <c r="BSM23" s="611"/>
      <c r="BSN23" s="611"/>
      <c r="BSO23" s="611"/>
      <c r="BSP23" s="611"/>
      <c r="BSQ23" s="611"/>
      <c r="BSR23" s="611"/>
      <c r="BSS23" s="611"/>
      <c r="BST23" s="611"/>
      <c r="BSU23" s="611"/>
      <c r="BSV23" s="611"/>
      <c r="BSW23" s="611"/>
      <c r="BSX23" s="611"/>
      <c r="BSY23" s="611"/>
      <c r="BSZ23" s="611"/>
      <c r="BTA23" s="611"/>
      <c r="BTB23" s="611"/>
      <c r="BTC23" s="611"/>
      <c r="BTD23" s="611"/>
      <c r="BTE23" s="611"/>
      <c r="BTF23" s="611"/>
      <c r="BTG23" s="611"/>
      <c r="BTH23" s="611"/>
      <c r="BTI23" s="611"/>
      <c r="BTJ23" s="611"/>
      <c r="BTK23" s="611"/>
      <c r="BTL23" s="611"/>
      <c r="BTM23" s="611"/>
      <c r="BTN23" s="611"/>
      <c r="BTO23" s="611"/>
      <c r="BTP23" s="611"/>
      <c r="BTQ23" s="611"/>
      <c r="BTR23" s="611"/>
      <c r="BTS23" s="611"/>
      <c r="BTT23" s="611"/>
      <c r="BTU23" s="611"/>
      <c r="BTV23" s="611"/>
      <c r="BTW23" s="611"/>
      <c r="BTX23" s="611"/>
      <c r="BTY23" s="611"/>
      <c r="BTZ23" s="611"/>
      <c r="BUA23" s="611"/>
      <c r="BUB23" s="611"/>
      <c r="BUC23" s="611"/>
      <c r="BUD23" s="611"/>
      <c r="BUE23" s="611"/>
      <c r="BUF23" s="611"/>
      <c r="BUG23" s="611"/>
      <c r="BUH23" s="611"/>
      <c r="BUI23" s="611"/>
      <c r="BUJ23" s="611"/>
      <c r="BUK23" s="611"/>
      <c r="BUL23" s="611"/>
      <c r="BUM23" s="611"/>
      <c r="BUN23" s="611"/>
      <c r="BUO23" s="611"/>
      <c r="BUP23" s="611"/>
      <c r="BUQ23" s="611"/>
      <c r="BUR23" s="611"/>
      <c r="BUS23" s="611"/>
      <c r="BUT23" s="611"/>
      <c r="BUU23" s="611"/>
      <c r="BUV23" s="611"/>
      <c r="BUW23" s="611"/>
      <c r="BUX23" s="611"/>
      <c r="BUY23" s="611"/>
      <c r="BUZ23" s="611"/>
      <c r="BVA23" s="611"/>
      <c r="BVB23" s="611"/>
      <c r="BVC23" s="611"/>
      <c r="BVD23" s="611"/>
      <c r="BVE23" s="611"/>
      <c r="BVF23" s="611"/>
      <c r="BVG23" s="611"/>
      <c r="BVH23" s="611"/>
      <c r="BVI23" s="611"/>
      <c r="BVJ23" s="611"/>
      <c r="BVK23" s="611"/>
      <c r="BVL23" s="611"/>
      <c r="BVM23" s="611"/>
      <c r="BVN23" s="611"/>
      <c r="BVO23" s="611"/>
      <c r="BVP23" s="611"/>
      <c r="BVQ23" s="611"/>
      <c r="BVR23" s="611"/>
      <c r="BVS23" s="611"/>
      <c r="BVT23" s="611"/>
      <c r="BVU23" s="611"/>
      <c r="BVV23" s="611"/>
      <c r="BVW23" s="611"/>
      <c r="BVX23" s="611"/>
      <c r="BVY23" s="611"/>
      <c r="BVZ23" s="611"/>
      <c r="BWA23" s="611"/>
      <c r="BWB23" s="611"/>
      <c r="BWC23" s="611"/>
      <c r="BWD23" s="611"/>
      <c r="BWE23" s="611"/>
      <c r="BWF23" s="611"/>
      <c r="BWG23" s="611"/>
      <c r="BWH23" s="611"/>
      <c r="BWI23" s="611"/>
      <c r="BWJ23" s="611"/>
      <c r="BWK23" s="611"/>
      <c r="BWL23" s="611"/>
      <c r="BWM23" s="611"/>
      <c r="BWN23" s="611"/>
      <c r="BWO23" s="611"/>
      <c r="BWP23" s="611"/>
      <c r="BWQ23" s="611"/>
      <c r="BWR23" s="611"/>
      <c r="BWS23" s="611"/>
      <c r="BWT23" s="611"/>
      <c r="BWU23" s="611"/>
      <c r="BWV23" s="611"/>
      <c r="BWW23" s="611"/>
      <c r="BWX23" s="611"/>
      <c r="BWY23" s="611"/>
      <c r="BWZ23" s="611"/>
      <c r="BXA23" s="611"/>
      <c r="BXB23" s="611"/>
      <c r="BXC23" s="611"/>
      <c r="BXD23" s="611"/>
      <c r="BXE23" s="611"/>
      <c r="BXF23" s="611"/>
      <c r="BXG23" s="611"/>
      <c r="BXH23" s="611"/>
      <c r="BXI23" s="611"/>
      <c r="BXJ23" s="611"/>
      <c r="BXK23" s="611"/>
      <c r="BXL23" s="611"/>
      <c r="BXM23" s="611"/>
      <c r="BXN23" s="611"/>
      <c r="BXO23" s="611"/>
      <c r="BXP23" s="611"/>
      <c r="BXQ23" s="611"/>
      <c r="BXR23" s="611"/>
      <c r="BXS23" s="611"/>
      <c r="BXT23" s="611"/>
      <c r="BXU23" s="611"/>
      <c r="BXV23" s="611"/>
      <c r="BXW23" s="611"/>
      <c r="BXX23" s="611"/>
      <c r="BXY23" s="611"/>
      <c r="BXZ23" s="611"/>
      <c r="BYA23" s="611"/>
      <c r="BYB23" s="611"/>
      <c r="BYC23" s="611"/>
      <c r="BYD23" s="611"/>
      <c r="BYE23" s="611"/>
      <c r="BYF23" s="611"/>
      <c r="BYG23" s="611"/>
      <c r="BYH23" s="611"/>
      <c r="BYI23" s="611"/>
      <c r="BYJ23" s="611"/>
      <c r="BYK23" s="611"/>
      <c r="BYL23" s="611"/>
      <c r="BYM23" s="611"/>
      <c r="BYN23" s="611"/>
      <c r="BYO23" s="611"/>
      <c r="BYP23" s="611"/>
      <c r="BYQ23" s="611"/>
      <c r="BYR23" s="611"/>
      <c r="BYS23" s="611"/>
      <c r="BYT23" s="611"/>
      <c r="BYU23" s="611"/>
      <c r="BYV23" s="611"/>
      <c r="BYW23" s="611"/>
      <c r="BYX23" s="611"/>
      <c r="BYY23" s="611"/>
      <c r="BYZ23" s="611"/>
      <c r="BZA23" s="611"/>
      <c r="BZB23" s="611"/>
      <c r="BZC23" s="611"/>
      <c r="BZD23" s="611"/>
      <c r="BZE23" s="611"/>
      <c r="BZF23" s="611"/>
      <c r="BZG23" s="611"/>
      <c r="BZH23" s="611"/>
      <c r="BZI23" s="611"/>
      <c r="BZJ23" s="611"/>
      <c r="BZK23" s="611"/>
      <c r="BZL23" s="611"/>
      <c r="BZM23" s="611"/>
      <c r="BZN23" s="611"/>
      <c r="BZO23" s="611"/>
      <c r="BZP23" s="611"/>
      <c r="BZQ23" s="611"/>
      <c r="BZR23" s="611"/>
      <c r="BZS23" s="611"/>
      <c r="BZT23" s="611"/>
      <c r="BZU23" s="611"/>
      <c r="BZV23" s="611"/>
      <c r="BZW23" s="611"/>
      <c r="BZX23" s="611"/>
      <c r="BZY23" s="611"/>
      <c r="BZZ23" s="611"/>
      <c r="CAA23" s="611"/>
      <c r="CAB23" s="611"/>
      <c r="CAC23" s="611"/>
      <c r="CAD23" s="611"/>
      <c r="CAE23" s="611"/>
      <c r="CAF23" s="611"/>
      <c r="CAG23" s="611"/>
      <c r="CAH23" s="611"/>
      <c r="CAI23" s="611"/>
      <c r="CAJ23" s="611"/>
      <c r="CAK23" s="611"/>
      <c r="CAL23" s="611"/>
      <c r="CAM23" s="611"/>
      <c r="CAN23" s="611"/>
      <c r="CAO23" s="611"/>
      <c r="CAP23" s="611"/>
      <c r="CAQ23" s="611"/>
      <c r="CAR23" s="611"/>
      <c r="CAS23" s="611"/>
      <c r="CAT23" s="611"/>
      <c r="CAU23" s="611"/>
      <c r="CAV23" s="611"/>
      <c r="CAW23" s="611"/>
      <c r="CAX23" s="611"/>
      <c r="CAY23" s="611"/>
      <c r="CAZ23" s="611"/>
      <c r="CBA23" s="611"/>
      <c r="CBB23" s="611"/>
      <c r="CBC23" s="611"/>
      <c r="CBD23" s="611"/>
      <c r="CBE23" s="611"/>
      <c r="CBF23" s="611"/>
      <c r="CBG23" s="611"/>
      <c r="CBH23" s="611"/>
      <c r="CBI23" s="611"/>
      <c r="CBJ23" s="611"/>
      <c r="CBK23" s="611"/>
      <c r="CBL23" s="611"/>
      <c r="CBM23" s="611"/>
      <c r="CBN23" s="611"/>
      <c r="CBO23" s="611"/>
      <c r="CBP23" s="611"/>
      <c r="CBQ23" s="611"/>
      <c r="CBR23" s="611"/>
      <c r="CBS23" s="611"/>
      <c r="CBT23" s="611"/>
      <c r="CBU23" s="611"/>
      <c r="CBV23" s="611"/>
      <c r="CBW23" s="611"/>
      <c r="CBX23" s="611"/>
      <c r="CBY23" s="611"/>
      <c r="CBZ23" s="611"/>
      <c r="CCA23" s="611"/>
      <c r="CCB23" s="611"/>
      <c r="CCC23" s="611"/>
      <c r="CCD23" s="611"/>
      <c r="CCE23" s="611"/>
      <c r="CCF23" s="611"/>
      <c r="CCG23" s="611"/>
      <c r="CCH23" s="611"/>
      <c r="CCI23" s="611"/>
      <c r="CCJ23" s="611"/>
      <c r="CCK23" s="611"/>
      <c r="CCL23" s="611"/>
      <c r="CCM23" s="611"/>
      <c r="CCN23" s="611"/>
      <c r="CCO23" s="611"/>
      <c r="CCP23" s="611"/>
      <c r="CCQ23" s="611"/>
      <c r="CCR23" s="611"/>
      <c r="CCS23" s="611"/>
      <c r="CCT23" s="611"/>
      <c r="CCU23" s="611"/>
      <c r="CCV23" s="611"/>
      <c r="CCW23" s="611"/>
      <c r="CCX23" s="611"/>
      <c r="CCY23" s="611"/>
      <c r="CCZ23" s="611"/>
      <c r="CDA23" s="611"/>
      <c r="CDB23" s="611"/>
      <c r="CDC23" s="611"/>
      <c r="CDD23" s="611"/>
      <c r="CDE23" s="611"/>
      <c r="CDF23" s="611"/>
      <c r="CDG23" s="611"/>
      <c r="CDH23" s="611"/>
      <c r="CDI23" s="611"/>
      <c r="CDJ23" s="611"/>
      <c r="CDK23" s="611"/>
      <c r="CDL23" s="611"/>
      <c r="CDM23" s="611"/>
      <c r="CDN23" s="611"/>
      <c r="CDO23" s="611"/>
      <c r="CDP23" s="611"/>
      <c r="CDQ23" s="611"/>
      <c r="CDR23" s="611"/>
      <c r="CDS23" s="611"/>
      <c r="CDT23" s="611"/>
      <c r="CDU23" s="611"/>
      <c r="CDV23" s="611"/>
      <c r="CDW23" s="611"/>
      <c r="CDX23" s="611"/>
      <c r="CDY23" s="611"/>
      <c r="CDZ23" s="611"/>
      <c r="CEA23" s="611"/>
      <c r="CEB23" s="611"/>
      <c r="CEC23" s="611"/>
      <c r="CED23" s="611"/>
      <c r="CEE23" s="611"/>
      <c r="CEF23" s="611"/>
      <c r="CEG23" s="611"/>
      <c r="CEH23" s="611"/>
      <c r="CEI23" s="611"/>
      <c r="CEJ23" s="611"/>
      <c r="CEK23" s="611"/>
      <c r="CEL23" s="611"/>
      <c r="CEM23" s="611"/>
    </row>
    <row r="24" spans="1:2171" s="191" customFormat="1" ht="11.25" customHeight="1" x14ac:dyDescent="0.2">
      <c r="A24" s="211"/>
      <c r="B24" s="220" t="s">
        <v>320</v>
      </c>
      <c r="C24" s="273" t="s">
        <v>331</v>
      </c>
      <c r="D24" s="212"/>
      <c r="E24" s="212"/>
      <c r="F24" s="212"/>
      <c r="G24" s="212"/>
      <c r="H24" s="212"/>
      <c r="I24" s="212"/>
      <c r="J24" s="212"/>
      <c r="K24" s="212"/>
      <c r="L24" s="212"/>
      <c r="M24" s="679"/>
      <c r="N24" s="679"/>
      <c r="O24" s="679"/>
      <c r="P24" s="679"/>
      <c r="Q24" s="679"/>
      <c r="R24" s="679"/>
      <c r="S24" s="679"/>
      <c r="T24" s="358"/>
      <c r="U24" s="358"/>
      <c r="V24" s="358"/>
      <c r="W24" s="358"/>
      <c r="X24" s="358"/>
      <c r="Y24" s="358"/>
      <c r="Z24" s="358"/>
      <c r="AA24" s="358"/>
      <c r="AB24" s="358"/>
      <c r="AC24" s="679"/>
      <c r="AD24" s="679"/>
      <c r="AE24" s="611"/>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c r="BI24" s="611"/>
      <c r="BJ24" s="611"/>
      <c r="BK24" s="611"/>
      <c r="BL24" s="611"/>
      <c r="BM24" s="611"/>
      <c r="BN24" s="611"/>
      <c r="BO24" s="611"/>
      <c r="BP24" s="611"/>
      <c r="BQ24" s="611"/>
      <c r="BR24" s="611"/>
      <c r="BS24" s="611"/>
      <c r="BT24" s="611"/>
      <c r="BU24" s="611"/>
      <c r="BV24" s="611"/>
      <c r="BW24" s="611"/>
      <c r="BX24" s="611"/>
      <c r="BY24" s="611"/>
      <c r="BZ24" s="611"/>
      <c r="CA24" s="611"/>
      <c r="CB24" s="611"/>
      <c r="CC24" s="611"/>
      <c r="CD24" s="611"/>
      <c r="CE24" s="611"/>
      <c r="CF24" s="611"/>
      <c r="CG24" s="611"/>
      <c r="CH24" s="611"/>
      <c r="CI24" s="611"/>
      <c r="CJ24" s="611"/>
      <c r="CK24" s="611"/>
      <c r="CL24" s="611"/>
      <c r="CM24" s="611"/>
      <c r="CN24" s="611"/>
      <c r="CO24" s="611"/>
      <c r="CP24" s="611"/>
      <c r="CQ24" s="611"/>
      <c r="CR24" s="611"/>
      <c r="CS24" s="611"/>
      <c r="CT24" s="611"/>
      <c r="CU24" s="611"/>
      <c r="CV24" s="611"/>
      <c r="CW24" s="611"/>
      <c r="CX24" s="611"/>
      <c r="CY24" s="611"/>
      <c r="CZ24" s="611"/>
      <c r="DA24" s="611"/>
      <c r="DB24" s="611"/>
      <c r="DC24" s="611"/>
      <c r="DD24" s="611"/>
      <c r="DE24" s="611"/>
      <c r="DF24" s="611"/>
      <c r="DG24" s="611"/>
      <c r="DH24" s="611"/>
      <c r="DI24" s="611"/>
      <c r="DJ24" s="611"/>
      <c r="DK24" s="611"/>
      <c r="DL24" s="611"/>
      <c r="DM24" s="611"/>
      <c r="DN24" s="611"/>
      <c r="DO24" s="611"/>
      <c r="DP24" s="611"/>
      <c r="DQ24" s="611"/>
      <c r="DR24" s="611"/>
      <c r="DS24" s="611"/>
      <c r="DT24" s="611"/>
      <c r="DU24" s="611"/>
      <c r="DV24" s="611"/>
      <c r="DW24" s="611"/>
      <c r="DX24" s="611"/>
      <c r="DY24" s="611"/>
      <c r="DZ24" s="611"/>
      <c r="EA24" s="611"/>
      <c r="EB24" s="611"/>
      <c r="EC24" s="611"/>
      <c r="ED24" s="611"/>
      <c r="EE24" s="611"/>
      <c r="EF24" s="611"/>
      <c r="EG24" s="611"/>
      <c r="EH24" s="611"/>
      <c r="EI24" s="611"/>
      <c r="EJ24" s="611"/>
      <c r="EK24" s="611"/>
      <c r="EL24" s="611"/>
      <c r="EM24" s="611"/>
      <c r="EN24" s="611"/>
      <c r="EO24" s="611"/>
      <c r="EP24" s="611"/>
      <c r="EQ24" s="611"/>
      <c r="ER24" s="611"/>
      <c r="ES24" s="611"/>
      <c r="ET24" s="611"/>
      <c r="EU24" s="611"/>
      <c r="EV24" s="611"/>
      <c r="EW24" s="611"/>
      <c r="EX24" s="611"/>
      <c r="EY24" s="611"/>
      <c r="EZ24" s="611"/>
      <c r="FA24" s="611"/>
      <c r="FB24" s="611"/>
      <c r="FC24" s="611"/>
      <c r="FD24" s="611"/>
      <c r="FE24" s="611"/>
      <c r="FF24" s="611"/>
      <c r="FG24" s="611"/>
      <c r="FH24" s="611"/>
      <c r="FI24" s="611"/>
      <c r="FJ24" s="611"/>
      <c r="FK24" s="611"/>
      <c r="FL24" s="611"/>
      <c r="FM24" s="611"/>
      <c r="FN24" s="611"/>
      <c r="FO24" s="611"/>
      <c r="FP24" s="611"/>
      <c r="FQ24" s="611"/>
      <c r="FR24" s="611"/>
      <c r="FS24" s="611"/>
      <c r="FT24" s="611"/>
      <c r="FU24" s="611"/>
      <c r="FV24" s="611"/>
      <c r="FW24" s="611"/>
      <c r="FX24" s="611"/>
      <c r="FY24" s="611"/>
      <c r="FZ24" s="611"/>
      <c r="GA24" s="611"/>
      <c r="GB24" s="611"/>
      <c r="GC24" s="611"/>
      <c r="GD24" s="611"/>
      <c r="GE24" s="611"/>
      <c r="GF24" s="611"/>
      <c r="GG24" s="611"/>
      <c r="GH24" s="611"/>
      <c r="GI24" s="611"/>
      <c r="GJ24" s="611"/>
      <c r="GK24" s="611"/>
      <c r="GL24" s="611"/>
      <c r="GM24" s="611"/>
      <c r="GN24" s="611"/>
      <c r="GO24" s="611"/>
      <c r="GP24" s="611"/>
      <c r="GQ24" s="611"/>
      <c r="GR24" s="611"/>
      <c r="GS24" s="611"/>
      <c r="GT24" s="611"/>
      <c r="GU24" s="611"/>
      <c r="GV24" s="611"/>
      <c r="GW24" s="611"/>
      <c r="GX24" s="611"/>
      <c r="GY24" s="611"/>
      <c r="GZ24" s="611"/>
      <c r="HA24" s="611"/>
      <c r="HB24" s="611"/>
      <c r="HC24" s="611"/>
      <c r="HD24" s="611"/>
      <c r="HE24" s="611"/>
      <c r="HF24" s="611"/>
      <c r="HG24" s="611"/>
      <c r="HH24" s="611"/>
      <c r="HI24" s="611"/>
      <c r="HJ24" s="611"/>
      <c r="HK24" s="611"/>
      <c r="HL24" s="611"/>
      <c r="HM24" s="611"/>
      <c r="HN24" s="611"/>
      <c r="HO24" s="611"/>
      <c r="HP24" s="611"/>
      <c r="HQ24" s="611"/>
      <c r="HR24" s="611"/>
      <c r="HS24" s="611"/>
      <c r="HT24" s="611"/>
      <c r="HU24" s="611"/>
      <c r="HV24" s="611"/>
      <c r="HW24" s="611"/>
      <c r="HX24" s="611"/>
      <c r="HY24" s="611"/>
      <c r="HZ24" s="611"/>
      <c r="IA24" s="611"/>
      <c r="IB24" s="611"/>
      <c r="IC24" s="611"/>
      <c r="ID24" s="611"/>
      <c r="IE24" s="611"/>
      <c r="IF24" s="611"/>
      <c r="IG24" s="611"/>
      <c r="IH24" s="611"/>
      <c r="II24" s="611"/>
      <c r="IJ24" s="611"/>
      <c r="IK24" s="611"/>
      <c r="IL24" s="611"/>
      <c r="IM24" s="611"/>
      <c r="IN24" s="611"/>
      <c r="IO24" s="611"/>
      <c r="IP24" s="611"/>
      <c r="IQ24" s="611"/>
      <c r="IR24" s="611"/>
      <c r="IS24" s="611"/>
      <c r="IT24" s="611"/>
      <c r="IU24" s="611"/>
      <c r="IV24" s="611"/>
      <c r="IW24" s="611"/>
      <c r="IX24" s="611"/>
      <c r="IY24" s="611"/>
      <c r="IZ24" s="611"/>
      <c r="JA24" s="611"/>
      <c r="JB24" s="611"/>
      <c r="JC24" s="611"/>
      <c r="JD24" s="611"/>
      <c r="JE24" s="611"/>
      <c r="JF24" s="611"/>
      <c r="JG24" s="611"/>
      <c r="JH24" s="611"/>
      <c r="JI24" s="611"/>
      <c r="JJ24" s="611"/>
      <c r="JK24" s="611"/>
      <c r="JL24" s="611"/>
      <c r="JM24" s="611"/>
      <c r="JN24" s="611"/>
      <c r="JO24" s="611"/>
      <c r="JP24" s="611"/>
      <c r="JQ24" s="611"/>
      <c r="JR24" s="611"/>
      <c r="JS24" s="611"/>
      <c r="JT24" s="611"/>
      <c r="JU24" s="611"/>
      <c r="JV24" s="611"/>
      <c r="JW24" s="611"/>
      <c r="JX24" s="611"/>
      <c r="JY24" s="611"/>
      <c r="JZ24" s="611"/>
      <c r="KA24" s="611"/>
      <c r="KB24" s="611"/>
      <c r="KC24" s="611"/>
      <c r="KD24" s="611"/>
      <c r="KE24" s="611"/>
      <c r="KF24" s="611"/>
      <c r="KG24" s="611"/>
      <c r="KH24" s="611"/>
      <c r="KI24" s="611"/>
      <c r="KJ24" s="611"/>
      <c r="KK24" s="611"/>
      <c r="KL24" s="611"/>
      <c r="KM24" s="611"/>
      <c r="KN24" s="611"/>
      <c r="KO24" s="611"/>
      <c r="KP24" s="611"/>
      <c r="KQ24" s="611"/>
      <c r="KR24" s="611"/>
      <c r="KS24" s="611"/>
      <c r="KT24" s="611"/>
      <c r="KU24" s="611"/>
      <c r="KV24" s="611"/>
      <c r="KW24" s="611"/>
      <c r="KX24" s="611"/>
      <c r="KY24" s="611"/>
      <c r="KZ24" s="611"/>
      <c r="LA24" s="611"/>
      <c r="LB24" s="611"/>
      <c r="LC24" s="611"/>
      <c r="LD24" s="611"/>
      <c r="LE24" s="611"/>
      <c r="LF24" s="611"/>
      <c r="LG24" s="611"/>
      <c r="LH24" s="611"/>
      <c r="LI24" s="611"/>
      <c r="LJ24" s="611"/>
      <c r="LK24" s="611"/>
      <c r="LL24" s="611"/>
      <c r="LM24" s="611"/>
      <c r="LN24" s="611"/>
      <c r="LO24" s="611"/>
      <c r="LP24" s="611"/>
      <c r="LQ24" s="611"/>
      <c r="LR24" s="611"/>
      <c r="LS24" s="611"/>
      <c r="LT24" s="611"/>
      <c r="LU24" s="611"/>
      <c r="LV24" s="611"/>
      <c r="LW24" s="611"/>
      <c r="LX24" s="611"/>
      <c r="LY24" s="611"/>
      <c r="LZ24" s="611"/>
      <c r="MA24" s="611"/>
      <c r="MB24" s="611"/>
      <c r="MC24" s="611"/>
      <c r="MD24" s="611"/>
      <c r="ME24" s="611"/>
      <c r="MF24" s="611"/>
      <c r="MG24" s="611"/>
      <c r="MH24" s="611"/>
      <c r="MI24" s="611"/>
      <c r="MJ24" s="611"/>
      <c r="MK24" s="611"/>
      <c r="ML24" s="611"/>
      <c r="MM24" s="611"/>
      <c r="MN24" s="611"/>
      <c r="MO24" s="611"/>
      <c r="MP24" s="611"/>
      <c r="MQ24" s="611"/>
      <c r="MR24" s="611"/>
      <c r="MS24" s="611"/>
      <c r="MT24" s="611"/>
      <c r="MU24" s="611"/>
      <c r="MV24" s="611"/>
      <c r="MW24" s="611"/>
      <c r="MX24" s="611"/>
      <c r="MY24" s="611"/>
      <c r="MZ24" s="611"/>
      <c r="NA24" s="611"/>
      <c r="NB24" s="611"/>
      <c r="NC24" s="611"/>
      <c r="ND24" s="611"/>
      <c r="NE24" s="611"/>
      <c r="NF24" s="611"/>
      <c r="NG24" s="611"/>
      <c r="NH24" s="611"/>
      <c r="NI24" s="611"/>
      <c r="NJ24" s="611"/>
      <c r="NK24" s="611"/>
      <c r="NL24" s="611"/>
      <c r="NM24" s="611"/>
      <c r="NN24" s="611"/>
      <c r="NO24" s="611"/>
      <c r="NP24" s="611"/>
      <c r="NQ24" s="611"/>
      <c r="NR24" s="611"/>
      <c r="NS24" s="611"/>
      <c r="NT24" s="611"/>
      <c r="NU24" s="611"/>
      <c r="NV24" s="611"/>
      <c r="NW24" s="611"/>
      <c r="NX24" s="611"/>
      <c r="NY24" s="611"/>
      <c r="NZ24" s="611"/>
      <c r="OA24" s="611"/>
      <c r="OB24" s="611"/>
      <c r="OC24" s="611"/>
      <c r="OD24" s="611"/>
      <c r="OE24" s="611"/>
      <c r="OF24" s="611"/>
      <c r="OG24" s="611"/>
      <c r="OH24" s="611"/>
      <c r="OI24" s="611"/>
      <c r="OJ24" s="611"/>
      <c r="OK24" s="611"/>
      <c r="OL24" s="611"/>
      <c r="OM24" s="611"/>
      <c r="ON24" s="611"/>
      <c r="OO24" s="611"/>
      <c r="OP24" s="611"/>
      <c r="OQ24" s="611"/>
      <c r="OR24" s="611"/>
      <c r="OS24" s="611"/>
      <c r="OT24" s="611"/>
      <c r="OU24" s="611"/>
      <c r="OV24" s="611"/>
      <c r="OW24" s="611"/>
      <c r="OX24" s="611"/>
      <c r="OY24" s="611"/>
      <c r="OZ24" s="611"/>
      <c r="PA24" s="611"/>
      <c r="PB24" s="611"/>
      <c r="PC24" s="611"/>
      <c r="PD24" s="611"/>
      <c r="PE24" s="611"/>
      <c r="PF24" s="611"/>
      <c r="PG24" s="611"/>
      <c r="PH24" s="611"/>
      <c r="PI24" s="611"/>
      <c r="PJ24" s="611"/>
      <c r="PK24" s="611"/>
      <c r="PL24" s="611"/>
      <c r="PM24" s="611"/>
      <c r="PN24" s="611"/>
      <c r="PO24" s="611"/>
      <c r="PP24" s="611"/>
      <c r="PQ24" s="611"/>
      <c r="PR24" s="611"/>
      <c r="PS24" s="611"/>
      <c r="PT24" s="611"/>
      <c r="PU24" s="611"/>
      <c r="PV24" s="611"/>
      <c r="PW24" s="611"/>
      <c r="PX24" s="611"/>
      <c r="PY24" s="611"/>
      <c r="PZ24" s="611"/>
      <c r="QA24" s="611"/>
      <c r="QB24" s="611"/>
      <c r="QC24" s="611"/>
      <c r="QD24" s="611"/>
      <c r="QE24" s="611"/>
      <c r="QF24" s="611"/>
      <c r="QG24" s="611"/>
      <c r="QH24" s="611"/>
      <c r="QI24" s="611"/>
      <c r="QJ24" s="611"/>
      <c r="QK24" s="611"/>
      <c r="QL24" s="611"/>
      <c r="QM24" s="611"/>
      <c r="QN24" s="611"/>
      <c r="QO24" s="611"/>
      <c r="QP24" s="611"/>
      <c r="QQ24" s="611"/>
      <c r="QR24" s="611"/>
      <c r="QS24" s="611"/>
      <c r="QT24" s="611"/>
      <c r="QU24" s="611"/>
      <c r="QV24" s="611"/>
      <c r="QW24" s="611"/>
      <c r="QX24" s="611"/>
      <c r="QY24" s="611"/>
      <c r="QZ24" s="611"/>
      <c r="RA24" s="611"/>
      <c r="RB24" s="611"/>
      <c r="RC24" s="611"/>
      <c r="RD24" s="611"/>
      <c r="RE24" s="611"/>
      <c r="RF24" s="611"/>
      <c r="RG24" s="611"/>
      <c r="RH24" s="611"/>
      <c r="RI24" s="611"/>
      <c r="RJ24" s="611"/>
      <c r="RK24" s="611"/>
      <c r="RL24" s="611"/>
      <c r="RM24" s="611"/>
      <c r="RN24" s="611"/>
      <c r="RO24" s="611"/>
      <c r="RP24" s="611"/>
      <c r="RQ24" s="611"/>
      <c r="RR24" s="611"/>
      <c r="RS24" s="611"/>
      <c r="RT24" s="611"/>
      <c r="RU24" s="611"/>
      <c r="RV24" s="611"/>
      <c r="RW24" s="611"/>
      <c r="RX24" s="611"/>
      <c r="RY24" s="611"/>
      <c r="RZ24" s="611"/>
      <c r="SA24" s="611"/>
      <c r="SB24" s="611"/>
      <c r="SC24" s="611"/>
      <c r="SD24" s="611"/>
      <c r="SE24" s="611"/>
      <c r="SF24" s="611"/>
      <c r="SG24" s="611"/>
      <c r="SH24" s="611"/>
      <c r="SI24" s="611"/>
      <c r="SJ24" s="611"/>
      <c r="SK24" s="611"/>
      <c r="SL24" s="611"/>
      <c r="SM24" s="611"/>
      <c r="SN24" s="611"/>
      <c r="SO24" s="611"/>
      <c r="SP24" s="611"/>
      <c r="SQ24" s="611"/>
      <c r="SR24" s="611"/>
      <c r="SS24" s="611"/>
      <c r="ST24" s="611"/>
      <c r="SU24" s="611"/>
      <c r="SV24" s="611"/>
      <c r="SW24" s="611"/>
      <c r="SX24" s="611"/>
      <c r="SY24" s="611"/>
      <c r="SZ24" s="611"/>
      <c r="TA24" s="611"/>
      <c r="TB24" s="611"/>
      <c r="TC24" s="611"/>
      <c r="TD24" s="611"/>
      <c r="TE24" s="611"/>
      <c r="TF24" s="611"/>
      <c r="TG24" s="611"/>
      <c r="TH24" s="611"/>
      <c r="TI24" s="611"/>
      <c r="TJ24" s="611"/>
      <c r="TK24" s="611"/>
      <c r="TL24" s="611"/>
      <c r="TM24" s="611"/>
      <c r="TN24" s="611"/>
      <c r="TO24" s="611"/>
      <c r="TP24" s="611"/>
      <c r="TQ24" s="611"/>
      <c r="TR24" s="611"/>
      <c r="TS24" s="611"/>
      <c r="TT24" s="611"/>
      <c r="TU24" s="611"/>
      <c r="TV24" s="611"/>
      <c r="TW24" s="611"/>
      <c r="TX24" s="611"/>
      <c r="TY24" s="611"/>
      <c r="TZ24" s="611"/>
      <c r="UA24" s="611"/>
      <c r="UB24" s="611"/>
      <c r="UC24" s="611"/>
      <c r="UD24" s="611"/>
      <c r="UE24" s="611"/>
      <c r="UF24" s="611"/>
      <c r="UG24" s="611"/>
      <c r="UH24" s="611"/>
      <c r="UI24" s="611"/>
      <c r="UJ24" s="611"/>
      <c r="UK24" s="611"/>
      <c r="UL24" s="611"/>
      <c r="UM24" s="611"/>
      <c r="UN24" s="611"/>
      <c r="UO24" s="611"/>
      <c r="UP24" s="611"/>
      <c r="UQ24" s="611"/>
      <c r="UR24" s="611"/>
      <c r="US24" s="611"/>
      <c r="UT24" s="611"/>
      <c r="UU24" s="611"/>
      <c r="UV24" s="611"/>
      <c r="UW24" s="611"/>
      <c r="UX24" s="611"/>
      <c r="UY24" s="611"/>
      <c r="UZ24" s="611"/>
      <c r="VA24" s="611"/>
      <c r="VB24" s="611"/>
      <c r="VC24" s="611"/>
      <c r="VD24" s="611"/>
      <c r="VE24" s="611"/>
      <c r="VF24" s="611"/>
      <c r="VG24" s="611"/>
      <c r="VH24" s="611"/>
      <c r="VI24" s="611"/>
      <c r="VJ24" s="611"/>
      <c r="VK24" s="611"/>
      <c r="VL24" s="611"/>
      <c r="VM24" s="611"/>
      <c r="VN24" s="611"/>
      <c r="VO24" s="611"/>
      <c r="VP24" s="611"/>
      <c r="VQ24" s="611"/>
      <c r="VR24" s="611"/>
      <c r="VS24" s="611"/>
      <c r="VT24" s="611"/>
      <c r="VU24" s="611"/>
      <c r="VV24" s="611"/>
      <c r="VW24" s="611"/>
      <c r="VX24" s="611"/>
      <c r="VY24" s="611"/>
      <c r="VZ24" s="611"/>
      <c r="WA24" s="611"/>
      <c r="WB24" s="611"/>
      <c r="WC24" s="611"/>
      <c r="WD24" s="611"/>
      <c r="WE24" s="611"/>
      <c r="WF24" s="611"/>
      <c r="WG24" s="611"/>
      <c r="WH24" s="611"/>
      <c r="WI24" s="611"/>
      <c r="WJ24" s="611"/>
      <c r="WK24" s="611"/>
      <c r="WL24" s="611"/>
      <c r="WM24" s="611"/>
      <c r="WN24" s="611"/>
      <c r="WO24" s="611"/>
      <c r="WP24" s="611"/>
      <c r="WQ24" s="611"/>
      <c r="WR24" s="611"/>
      <c r="WS24" s="611"/>
      <c r="WT24" s="611"/>
      <c r="WU24" s="611"/>
      <c r="WV24" s="611"/>
      <c r="WW24" s="611"/>
      <c r="WX24" s="611"/>
      <c r="WY24" s="611"/>
      <c r="WZ24" s="611"/>
      <c r="XA24" s="611"/>
      <c r="XB24" s="611"/>
      <c r="XC24" s="611"/>
      <c r="XD24" s="611"/>
      <c r="XE24" s="611"/>
      <c r="XF24" s="611"/>
      <c r="XG24" s="611"/>
      <c r="XH24" s="611"/>
      <c r="XI24" s="611"/>
      <c r="XJ24" s="611"/>
      <c r="XK24" s="611"/>
      <c r="XL24" s="611"/>
      <c r="XM24" s="611"/>
      <c r="XN24" s="611"/>
      <c r="XO24" s="611"/>
      <c r="XP24" s="611"/>
      <c r="XQ24" s="611"/>
      <c r="XR24" s="611"/>
      <c r="XS24" s="611"/>
      <c r="XT24" s="611"/>
      <c r="XU24" s="611"/>
      <c r="XV24" s="611"/>
      <c r="XW24" s="611"/>
      <c r="XX24" s="611"/>
      <c r="XY24" s="611"/>
      <c r="XZ24" s="611"/>
      <c r="YA24" s="611"/>
      <c r="YB24" s="611"/>
      <c r="YC24" s="611"/>
      <c r="YD24" s="611"/>
      <c r="YE24" s="611"/>
      <c r="YF24" s="611"/>
      <c r="YG24" s="611"/>
      <c r="YH24" s="611"/>
      <c r="YI24" s="611"/>
      <c r="YJ24" s="611"/>
      <c r="YK24" s="611"/>
      <c r="YL24" s="611"/>
      <c r="YM24" s="611"/>
      <c r="YN24" s="611"/>
      <c r="YO24" s="611"/>
      <c r="YP24" s="611"/>
      <c r="YQ24" s="611"/>
      <c r="YR24" s="611"/>
      <c r="YS24" s="611"/>
      <c r="YT24" s="611"/>
      <c r="YU24" s="611"/>
      <c r="YV24" s="611"/>
      <c r="YW24" s="611"/>
      <c r="YX24" s="611"/>
      <c r="YY24" s="611"/>
      <c r="YZ24" s="611"/>
      <c r="ZA24" s="611"/>
      <c r="ZB24" s="611"/>
      <c r="ZC24" s="611"/>
      <c r="ZD24" s="611"/>
      <c r="ZE24" s="611"/>
      <c r="ZF24" s="611"/>
      <c r="ZG24" s="611"/>
      <c r="ZH24" s="611"/>
      <c r="ZI24" s="611"/>
      <c r="ZJ24" s="611"/>
      <c r="ZK24" s="611"/>
      <c r="ZL24" s="611"/>
      <c r="ZM24" s="611"/>
      <c r="ZN24" s="611"/>
      <c r="ZO24" s="611"/>
      <c r="ZP24" s="611"/>
      <c r="ZQ24" s="611"/>
      <c r="ZR24" s="611"/>
      <c r="ZS24" s="611"/>
      <c r="ZT24" s="611"/>
      <c r="ZU24" s="611"/>
      <c r="ZV24" s="611"/>
      <c r="ZW24" s="611"/>
      <c r="ZX24" s="611"/>
      <c r="ZY24" s="611"/>
      <c r="ZZ24" s="611"/>
      <c r="AAA24" s="611"/>
      <c r="AAB24" s="611"/>
      <c r="AAC24" s="611"/>
      <c r="AAD24" s="611"/>
      <c r="AAE24" s="611"/>
      <c r="AAF24" s="611"/>
      <c r="AAG24" s="611"/>
      <c r="AAH24" s="611"/>
      <c r="AAI24" s="611"/>
      <c r="AAJ24" s="611"/>
      <c r="AAK24" s="611"/>
      <c r="AAL24" s="611"/>
      <c r="AAM24" s="611"/>
      <c r="AAN24" s="611"/>
      <c r="AAO24" s="611"/>
      <c r="AAP24" s="611"/>
      <c r="AAQ24" s="611"/>
      <c r="AAR24" s="611"/>
      <c r="AAS24" s="611"/>
      <c r="AAT24" s="611"/>
      <c r="AAU24" s="611"/>
      <c r="AAV24" s="611"/>
      <c r="AAW24" s="611"/>
      <c r="AAX24" s="611"/>
      <c r="AAY24" s="611"/>
      <c r="AAZ24" s="611"/>
      <c r="ABA24" s="611"/>
      <c r="ABB24" s="611"/>
      <c r="ABC24" s="611"/>
      <c r="ABD24" s="611"/>
      <c r="ABE24" s="611"/>
      <c r="ABF24" s="611"/>
      <c r="ABG24" s="611"/>
      <c r="ABH24" s="611"/>
      <c r="ABI24" s="611"/>
      <c r="ABJ24" s="611"/>
      <c r="ABK24" s="611"/>
      <c r="ABL24" s="611"/>
      <c r="ABM24" s="611"/>
      <c r="ABN24" s="611"/>
      <c r="ABO24" s="611"/>
      <c r="ABP24" s="611"/>
      <c r="ABQ24" s="611"/>
      <c r="ABR24" s="611"/>
      <c r="ABS24" s="611"/>
      <c r="ABT24" s="611"/>
      <c r="ABU24" s="611"/>
      <c r="ABV24" s="611"/>
      <c r="ABW24" s="611"/>
      <c r="ABX24" s="611"/>
      <c r="ABY24" s="611"/>
      <c r="ABZ24" s="611"/>
      <c r="ACA24" s="611"/>
      <c r="ACB24" s="611"/>
      <c r="ACC24" s="611"/>
      <c r="ACD24" s="611"/>
      <c r="ACE24" s="611"/>
      <c r="ACF24" s="611"/>
      <c r="ACG24" s="611"/>
      <c r="ACH24" s="611"/>
      <c r="ACI24" s="611"/>
      <c r="ACJ24" s="611"/>
      <c r="ACK24" s="611"/>
      <c r="ACL24" s="611"/>
      <c r="ACM24" s="611"/>
      <c r="ACN24" s="611"/>
      <c r="ACO24" s="611"/>
      <c r="ACP24" s="611"/>
      <c r="ACQ24" s="611"/>
      <c r="ACR24" s="611"/>
      <c r="ACS24" s="611"/>
      <c r="ACT24" s="611"/>
      <c r="ACU24" s="611"/>
      <c r="ACV24" s="611"/>
      <c r="ACW24" s="611"/>
      <c r="ACX24" s="611"/>
      <c r="ACY24" s="611"/>
      <c r="ACZ24" s="611"/>
      <c r="ADA24" s="611"/>
      <c r="ADB24" s="611"/>
      <c r="ADC24" s="611"/>
      <c r="ADD24" s="611"/>
      <c r="ADE24" s="611"/>
      <c r="ADF24" s="611"/>
      <c r="ADG24" s="611"/>
      <c r="ADH24" s="611"/>
      <c r="ADI24" s="611"/>
      <c r="ADJ24" s="611"/>
      <c r="ADK24" s="611"/>
      <c r="ADL24" s="611"/>
      <c r="ADM24" s="611"/>
      <c r="ADN24" s="611"/>
      <c r="ADO24" s="611"/>
      <c r="ADP24" s="611"/>
      <c r="ADQ24" s="611"/>
      <c r="ADR24" s="611"/>
      <c r="ADS24" s="611"/>
      <c r="ADT24" s="611"/>
      <c r="ADU24" s="611"/>
      <c r="ADV24" s="611"/>
      <c r="ADW24" s="611"/>
      <c r="ADX24" s="611"/>
      <c r="ADY24" s="611"/>
      <c r="ADZ24" s="611"/>
      <c r="AEA24" s="611"/>
      <c r="AEB24" s="611"/>
      <c r="AEC24" s="611"/>
      <c r="AED24" s="611"/>
      <c r="AEE24" s="611"/>
      <c r="AEF24" s="611"/>
      <c r="AEG24" s="611"/>
      <c r="AEH24" s="611"/>
      <c r="AEI24" s="611"/>
      <c r="AEJ24" s="611"/>
      <c r="AEK24" s="611"/>
      <c r="AEL24" s="611"/>
      <c r="AEM24" s="611"/>
      <c r="AEN24" s="611"/>
      <c r="AEO24" s="611"/>
      <c r="AEP24" s="611"/>
      <c r="AEQ24" s="611"/>
      <c r="AER24" s="611"/>
      <c r="AES24" s="611"/>
      <c r="AET24" s="611"/>
      <c r="AEU24" s="611"/>
      <c r="AEV24" s="611"/>
      <c r="AEW24" s="611"/>
      <c r="AEX24" s="611"/>
      <c r="AEY24" s="611"/>
      <c r="AEZ24" s="611"/>
      <c r="AFA24" s="611"/>
      <c r="AFB24" s="611"/>
      <c r="AFC24" s="611"/>
      <c r="AFD24" s="611"/>
      <c r="AFE24" s="611"/>
      <c r="AFF24" s="611"/>
      <c r="AFG24" s="611"/>
      <c r="AFH24" s="611"/>
      <c r="AFI24" s="611"/>
      <c r="AFJ24" s="611"/>
      <c r="AFK24" s="611"/>
      <c r="AFL24" s="611"/>
      <c r="AFM24" s="611"/>
      <c r="AFN24" s="611"/>
      <c r="AFO24" s="611"/>
      <c r="AFP24" s="611"/>
      <c r="AFQ24" s="611"/>
      <c r="AFR24" s="611"/>
      <c r="AFS24" s="611"/>
      <c r="AFT24" s="611"/>
      <c r="AFU24" s="611"/>
      <c r="AFV24" s="611"/>
      <c r="AFW24" s="611"/>
      <c r="AFX24" s="611"/>
      <c r="AFY24" s="611"/>
      <c r="AFZ24" s="611"/>
      <c r="AGA24" s="611"/>
      <c r="AGB24" s="611"/>
      <c r="AGC24" s="611"/>
      <c r="AGD24" s="611"/>
      <c r="AGE24" s="611"/>
      <c r="AGF24" s="611"/>
      <c r="AGG24" s="611"/>
      <c r="AGH24" s="611"/>
      <c r="AGI24" s="611"/>
      <c r="AGJ24" s="611"/>
      <c r="AGK24" s="611"/>
      <c r="AGL24" s="611"/>
      <c r="AGM24" s="611"/>
      <c r="AGN24" s="611"/>
      <c r="AGO24" s="611"/>
      <c r="AGP24" s="611"/>
      <c r="AGQ24" s="611"/>
      <c r="AGR24" s="611"/>
      <c r="AGS24" s="611"/>
      <c r="AGT24" s="611"/>
      <c r="AGU24" s="611"/>
      <c r="AGV24" s="611"/>
      <c r="AGW24" s="611"/>
      <c r="AGX24" s="611"/>
      <c r="AGY24" s="611"/>
      <c r="AGZ24" s="611"/>
      <c r="AHA24" s="611"/>
      <c r="AHB24" s="611"/>
      <c r="AHC24" s="611"/>
      <c r="AHD24" s="611"/>
      <c r="AHE24" s="611"/>
      <c r="AHF24" s="611"/>
      <c r="AHG24" s="611"/>
      <c r="AHH24" s="611"/>
      <c r="AHI24" s="611"/>
      <c r="AHJ24" s="611"/>
      <c r="AHK24" s="611"/>
      <c r="AHL24" s="611"/>
      <c r="AHM24" s="611"/>
      <c r="AHN24" s="611"/>
      <c r="AHO24" s="611"/>
      <c r="AHP24" s="611"/>
      <c r="AHQ24" s="611"/>
      <c r="AHR24" s="611"/>
      <c r="AHS24" s="611"/>
      <c r="AHT24" s="611"/>
      <c r="AHU24" s="611"/>
      <c r="AHV24" s="611"/>
      <c r="AHW24" s="611"/>
      <c r="AHX24" s="611"/>
      <c r="AHY24" s="611"/>
      <c r="AHZ24" s="611"/>
      <c r="AIA24" s="611"/>
      <c r="AIB24" s="611"/>
      <c r="AIC24" s="611"/>
      <c r="AID24" s="611"/>
      <c r="AIE24" s="611"/>
      <c r="AIF24" s="611"/>
      <c r="AIG24" s="611"/>
      <c r="AIH24" s="611"/>
      <c r="AII24" s="611"/>
      <c r="AIJ24" s="611"/>
      <c r="AIK24" s="611"/>
      <c r="AIL24" s="611"/>
      <c r="AIM24" s="611"/>
      <c r="AIN24" s="611"/>
      <c r="AIO24" s="611"/>
      <c r="AIP24" s="611"/>
      <c r="AIQ24" s="611"/>
      <c r="AIR24" s="611"/>
      <c r="AIS24" s="611"/>
      <c r="AIT24" s="611"/>
      <c r="AIU24" s="611"/>
      <c r="AIV24" s="611"/>
      <c r="AIW24" s="611"/>
      <c r="AIX24" s="611"/>
      <c r="AIY24" s="611"/>
      <c r="AIZ24" s="611"/>
      <c r="AJA24" s="611"/>
      <c r="AJB24" s="611"/>
      <c r="AJC24" s="611"/>
      <c r="AJD24" s="611"/>
      <c r="AJE24" s="611"/>
      <c r="AJF24" s="611"/>
      <c r="AJG24" s="611"/>
      <c r="AJH24" s="611"/>
      <c r="AJI24" s="611"/>
      <c r="AJJ24" s="611"/>
      <c r="AJK24" s="611"/>
      <c r="AJL24" s="611"/>
      <c r="AJM24" s="611"/>
      <c r="AJN24" s="611"/>
      <c r="AJO24" s="611"/>
      <c r="AJP24" s="611"/>
      <c r="AJQ24" s="611"/>
      <c r="AJR24" s="611"/>
      <c r="AJS24" s="611"/>
      <c r="AJT24" s="611"/>
      <c r="AJU24" s="611"/>
      <c r="AJV24" s="611"/>
      <c r="AJW24" s="611"/>
      <c r="AJX24" s="611"/>
      <c r="AJY24" s="611"/>
      <c r="AJZ24" s="611"/>
      <c r="AKA24" s="611"/>
      <c r="AKB24" s="611"/>
      <c r="AKC24" s="611"/>
      <c r="AKD24" s="611"/>
      <c r="AKE24" s="611"/>
      <c r="AKF24" s="611"/>
      <c r="AKG24" s="611"/>
      <c r="AKH24" s="611"/>
      <c r="AKI24" s="611"/>
      <c r="AKJ24" s="611"/>
      <c r="AKK24" s="611"/>
      <c r="AKL24" s="611"/>
      <c r="AKM24" s="611"/>
      <c r="AKN24" s="611"/>
      <c r="AKO24" s="611"/>
      <c r="AKP24" s="611"/>
      <c r="AKQ24" s="611"/>
      <c r="AKR24" s="611"/>
      <c r="AKS24" s="611"/>
      <c r="AKT24" s="611"/>
      <c r="AKU24" s="611"/>
      <c r="AKV24" s="611"/>
      <c r="AKW24" s="611"/>
      <c r="AKX24" s="611"/>
      <c r="AKY24" s="611"/>
      <c r="AKZ24" s="611"/>
      <c r="ALA24" s="611"/>
      <c r="ALB24" s="611"/>
      <c r="ALC24" s="611"/>
      <c r="ALD24" s="611"/>
      <c r="ALE24" s="611"/>
      <c r="ALF24" s="611"/>
      <c r="ALG24" s="611"/>
      <c r="ALH24" s="611"/>
      <c r="ALI24" s="611"/>
      <c r="ALJ24" s="611"/>
      <c r="ALK24" s="611"/>
      <c r="ALL24" s="611"/>
      <c r="ALM24" s="611"/>
      <c r="ALN24" s="611"/>
      <c r="ALO24" s="611"/>
      <c r="ALP24" s="611"/>
      <c r="ALQ24" s="611"/>
      <c r="ALR24" s="611"/>
      <c r="ALS24" s="611"/>
      <c r="ALT24" s="611"/>
      <c r="ALU24" s="611"/>
      <c r="ALV24" s="611"/>
      <c r="ALW24" s="611"/>
      <c r="ALX24" s="611"/>
      <c r="ALY24" s="611"/>
      <c r="ALZ24" s="611"/>
      <c r="AMA24" s="611"/>
      <c r="AMB24" s="611"/>
      <c r="AMC24" s="611"/>
      <c r="AMD24" s="611"/>
      <c r="AME24" s="611"/>
      <c r="AMF24" s="611"/>
      <c r="AMG24" s="611"/>
      <c r="AMH24" s="611"/>
      <c r="AMI24" s="611"/>
      <c r="AMJ24" s="611"/>
      <c r="AMK24" s="611"/>
      <c r="AML24" s="611"/>
      <c r="AMM24" s="611"/>
      <c r="AMN24" s="611"/>
      <c r="AMO24" s="611"/>
      <c r="AMP24" s="611"/>
      <c r="AMQ24" s="611"/>
      <c r="AMR24" s="611"/>
      <c r="AMS24" s="611"/>
      <c r="AMT24" s="611"/>
      <c r="AMU24" s="611"/>
      <c r="AMV24" s="611"/>
      <c r="AMW24" s="611"/>
      <c r="AMX24" s="611"/>
      <c r="AMY24" s="611"/>
      <c r="AMZ24" s="611"/>
      <c r="ANA24" s="611"/>
      <c r="ANB24" s="611"/>
      <c r="ANC24" s="611"/>
      <c r="AND24" s="611"/>
      <c r="ANE24" s="611"/>
      <c r="ANF24" s="611"/>
      <c r="ANG24" s="611"/>
      <c r="ANH24" s="611"/>
      <c r="ANI24" s="611"/>
      <c r="ANJ24" s="611"/>
      <c r="ANK24" s="611"/>
      <c r="ANL24" s="611"/>
      <c r="ANM24" s="611"/>
      <c r="ANN24" s="611"/>
      <c r="ANO24" s="611"/>
      <c r="ANP24" s="611"/>
      <c r="ANQ24" s="611"/>
      <c r="ANR24" s="611"/>
      <c r="ANS24" s="611"/>
      <c r="ANT24" s="611"/>
      <c r="ANU24" s="611"/>
      <c r="ANV24" s="611"/>
      <c r="ANW24" s="611"/>
      <c r="ANX24" s="611"/>
      <c r="ANY24" s="611"/>
      <c r="ANZ24" s="611"/>
      <c r="AOA24" s="611"/>
      <c r="AOB24" s="611"/>
      <c r="AOC24" s="611"/>
      <c r="AOD24" s="611"/>
      <c r="AOE24" s="611"/>
      <c r="AOF24" s="611"/>
      <c r="AOG24" s="611"/>
      <c r="AOH24" s="611"/>
      <c r="AOI24" s="611"/>
      <c r="AOJ24" s="611"/>
      <c r="AOK24" s="611"/>
      <c r="AOL24" s="611"/>
      <c r="AOM24" s="611"/>
      <c r="AON24" s="611"/>
      <c r="AOO24" s="611"/>
      <c r="AOP24" s="611"/>
      <c r="AOQ24" s="611"/>
      <c r="AOR24" s="611"/>
      <c r="AOS24" s="611"/>
      <c r="AOT24" s="611"/>
      <c r="AOU24" s="611"/>
      <c r="AOV24" s="611"/>
      <c r="AOW24" s="611"/>
      <c r="AOX24" s="611"/>
      <c r="AOY24" s="611"/>
      <c r="AOZ24" s="611"/>
      <c r="APA24" s="611"/>
      <c r="APB24" s="611"/>
      <c r="APC24" s="611"/>
      <c r="APD24" s="611"/>
      <c r="APE24" s="611"/>
      <c r="APF24" s="611"/>
      <c r="APG24" s="611"/>
      <c r="APH24" s="611"/>
      <c r="API24" s="611"/>
      <c r="APJ24" s="611"/>
      <c r="APK24" s="611"/>
      <c r="APL24" s="611"/>
      <c r="APM24" s="611"/>
      <c r="APN24" s="611"/>
      <c r="APO24" s="611"/>
      <c r="APP24" s="611"/>
      <c r="APQ24" s="611"/>
      <c r="APR24" s="611"/>
      <c r="APS24" s="611"/>
      <c r="APT24" s="611"/>
      <c r="APU24" s="611"/>
      <c r="APV24" s="611"/>
      <c r="APW24" s="611"/>
      <c r="APX24" s="611"/>
      <c r="APY24" s="611"/>
      <c r="APZ24" s="611"/>
      <c r="AQA24" s="611"/>
      <c r="AQB24" s="611"/>
      <c r="AQC24" s="611"/>
      <c r="AQD24" s="611"/>
      <c r="AQE24" s="611"/>
      <c r="AQF24" s="611"/>
      <c r="AQG24" s="611"/>
      <c r="AQH24" s="611"/>
      <c r="AQI24" s="611"/>
      <c r="AQJ24" s="611"/>
      <c r="AQK24" s="611"/>
      <c r="AQL24" s="611"/>
      <c r="AQM24" s="611"/>
      <c r="AQN24" s="611"/>
      <c r="AQO24" s="611"/>
      <c r="AQP24" s="611"/>
      <c r="AQQ24" s="611"/>
      <c r="AQR24" s="611"/>
      <c r="AQS24" s="611"/>
      <c r="AQT24" s="611"/>
      <c r="AQU24" s="611"/>
      <c r="AQV24" s="611"/>
      <c r="AQW24" s="611"/>
      <c r="AQX24" s="611"/>
      <c r="AQY24" s="611"/>
      <c r="AQZ24" s="611"/>
      <c r="ARA24" s="611"/>
      <c r="ARB24" s="611"/>
      <c r="ARC24" s="611"/>
      <c r="ARD24" s="611"/>
      <c r="ARE24" s="611"/>
      <c r="ARF24" s="611"/>
      <c r="ARG24" s="611"/>
      <c r="ARH24" s="611"/>
      <c r="ARI24" s="611"/>
      <c r="ARJ24" s="611"/>
      <c r="ARK24" s="611"/>
      <c r="ARL24" s="611"/>
      <c r="ARM24" s="611"/>
      <c r="ARN24" s="611"/>
      <c r="ARO24" s="611"/>
      <c r="ARP24" s="611"/>
      <c r="ARQ24" s="611"/>
      <c r="ARR24" s="611"/>
      <c r="ARS24" s="611"/>
      <c r="ART24" s="611"/>
      <c r="ARU24" s="611"/>
      <c r="ARV24" s="611"/>
      <c r="ARW24" s="611"/>
      <c r="ARX24" s="611"/>
      <c r="ARY24" s="611"/>
      <c r="ARZ24" s="611"/>
      <c r="ASA24" s="611"/>
      <c r="ASB24" s="611"/>
      <c r="ASC24" s="611"/>
      <c r="ASD24" s="611"/>
      <c r="ASE24" s="611"/>
      <c r="ASF24" s="611"/>
      <c r="ASG24" s="611"/>
      <c r="ASH24" s="611"/>
      <c r="ASI24" s="611"/>
      <c r="ASJ24" s="611"/>
      <c r="ASK24" s="611"/>
      <c r="ASL24" s="611"/>
      <c r="ASM24" s="611"/>
      <c r="ASN24" s="611"/>
      <c r="ASO24" s="611"/>
      <c r="ASP24" s="611"/>
      <c r="ASQ24" s="611"/>
      <c r="ASR24" s="611"/>
      <c r="ASS24" s="611"/>
      <c r="AST24" s="611"/>
      <c r="ASU24" s="611"/>
      <c r="ASV24" s="611"/>
      <c r="ASW24" s="611"/>
      <c r="ASX24" s="611"/>
      <c r="ASY24" s="611"/>
      <c r="ASZ24" s="611"/>
      <c r="ATA24" s="611"/>
      <c r="ATB24" s="611"/>
      <c r="ATC24" s="611"/>
      <c r="ATD24" s="611"/>
      <c r="ATE24" s="611"/>
      <c r="ATF24" s="611"/>
      <c r="ATG24" s="611"/>
      <c r="ATH24" s="611"/>
      <c r="ATI24" s="611"/>
      <c r="ATJ24" s="611"/>
      <c r="ATK24" s="611"/>
      <c r="ATL24" s="611"/>
      <c r="ATM24" s="611"/>
      <c r="ATN24" s="611"/>
      <c r="ATO24" s="611"/>
      <c r="ATP24" s="611"/>
      <c r="ATQ24" s="611"/>
      <c r="ATR24" s="611"/>
      <c r="ATS24" s="611"/>
      <c r="ATT24" s="611"/>
      <c r="ATU24" s="611"/>
      <c r="ATV24" s="611"/>
      <c r="ATW24" s="611"/>
      <c r="ATX24" s="611"/>
      <c r="ATY24" s="611"/>
      <c r="ATZ24" s="611"/>
      <c r="AUA24" s="611"/>
      <c r="AUB24" s="611"/>
      <c r="AUC24" s="611"/>
      <c r="AUD24" s="611"/>
      <c r="AUE24" s="611"/>
      <c r="AUF24" s="611"/>
      <c r="AUG24" s="611"/>
      <c r="AUH24" s="611"/>
      <c r="AUI24" s="611"/>
      <c r="AUJ24" s="611"/>
      <c r="AUK24" s="611"/>
      <c r="AUL24" s="611"/>
      <c r="AUM24" s="611"/>
      <c r="AUN24" s="611"/>
      <c r="AUO24" s="611"/>
      <c r="AUP24" s="611"/>
      <c r="AUQ24" s="611"/>
      <c r="AUR24" s="611"/>
      <c r="AUS24" s="611"/>
      <c r="AUT24" s="611"/>
      <c r="AUU24" s="611"/>
      <c r="AUV24" s="611"/>
      <c r="AUW24" s="611"/>
      <c r="AUX24" s="611"/>
      <c r="AUY24" s="611"/>
      <c r="AUZ24" s="611"/>
      <c r="AVA24" s="611"/>
      <c r="AVB24" s="611"/>
      <c r="AVC24" s="611"/>
      <c r="AVD24" s="611"/>
      <c r="AVE24" s="611"/>
      <c r="AVF24" s="611"/>
      <c r="AVG24" s="611"/>
      <c r="AVH24" s="611"/>
      <c r="AVI24" s="611"/>
      <c r="AVJ24" s="611"/>
      <c r="AVK24" s="611"/>
      <c r="AVL24" s="611"/>
      <c r="AVM24" s="611"/>
      <c r="AVN24" s="611"/>
      <c r="AVO24" s="611"/>
      <c r="AVP24" s="611"/>
      <c r="AVQ24" s="611"/>
      <c r="AVR24" s="611"/>
      <c r="AVS24" s="611"/>
      <c r="AVT24" s="611"/>
      <c r="AVU24" s="611"/>
      <c r="AVV24" s="611"/>
      <c r="AVW24" s="611"/>
      <c r="AVX24" s="611"/>
      <c r="AVY24" s="611"/>
      <c r="AVZ24" s="611"/>
      <c r="AWA24" s="611"/>
      <c r="AWB24" s="611"/>
      <c r="AWC24" s="611"/>
      <c r="AWD24" s="611"/>
      <c r="AWE24" s="611"/>
      <c r="AWF24" s="611"/>
      <c r="AWG24" s="611"/>
      <c r="AWH24" s="611"/>
      <c r="AWI24" s="611"/>
      <c r="AWJ24" s="611"/>
      <c r="AWK24" s="611"/>
      <c r="AWL24" s="611"/>
      <c r="AWM24" s="611"/>
      <c r="AWN24" s="611"/>
      <c r="AWO24" s="611"/>
      <c r="AWP24" s="611"/>
      <c r="AWQ24" s="611"/>
      <c r="AWR24" s="611"/>
      <c r="AWS24" s="611"/>
      <c r="AWT24" s="611"/>
      <c r="AWU24" s="611"/>
      <c r="AWV24" s="611"/>
      <c r="AWW24" s="611"/>
      <c r="AWX24" s="611"/>
      <c r="AWY24" s="611"/>
      <c r="AWZ24" s="611"/>
      <c r="AXA24" s="611"/>
      <c r="AXB24" s="611"/>
      <c r="AXC24" s="611"/>
      <c r="AXD24" s="611"/>
      <c r="AXE24" s="611"/>
      <c r="AXF24" s="611"/>
      <c r="AXG24" s="611"/>
      <c r="AXH24" s="611"/>
      <c r="AXI24" s="611"/>
      <c r="AXJ24" s="611"/>
      <c r="AXK24" s="611"/>
      <c r="AXL24" s="611"/>
      <c r="AXM24" s="611"/>
      <c r="AXN24" s="611"/>
      <c r="AXO24" s="611"/>
      <c r="AXP24" s="611"/>
      <c r="AXQ24" s="611"/>
      <c r="AXR24" s="611"/>
      <c r="AXS24" s="611"/>
      <c r="AXT24" s="611"/>
      <c r="AXU24" s="611"/>
      <c r="AXV24" s="611"/>
      <c r="AXW24" s="611"/>
      <c r="AXX24" s="611"/>
      <c r="AXY24" s="611"/>
      <c r="AXZ24" s="611"/>
      <c r="AYA24" s="611"/>
      <c r="AYB24" s="611"/>
      <c r="AYC24" s="611"/>
      <c r="AYD24" s="611"/>
      <c r="AYE24" s="611"/>
      <c r="AYF24" s="611"/>
      <c r="AYG24" s="611"/>
      <c r="AYH24" s="611"/>
      <c r="AYI24" s="611"/>
      <c r="AYJ24" s="611"/>
      <c r="AYK24" s="611"/>
      <c r="AYL24" s="611"/>
      <c r="AYM24" s="611"/>
      <c r="AYN24" s="611"/>
      <c r="AYO24" s="611"/>
      <c r="AYP24" s="611"/>
      <c r="AYQ24" s="611"/>
      <c r="AYR24" s="611"/>
      <c r="AYS24" s="611"/>
      <c r="AYT24" s="611"/>
      <c r="AYU24" s="611"/>
      <c r="AYV24" s="611"/>
      <c r="AYW24" s="611"/>
      <c r="AYX24" s="611"/>
      <c r="AYY24" s="611"/>
      <c r="AYZ24" s="611"/>
      <c r="AZA24" s="611"/>
      <c r="AZB24" s="611"/>
      <c r="AZC24" s="611"/>
      <c r="AZD24" s="611"/>
      <c r="AZE24" s="611"/>
      <c r="AZF24" s="611"/>
      <c r="AZG24" s="611"/>
      <c r="AZH24" s="611"/>
      <c r="AZI24" s="611"/>
      <c r="AZJ24" s="611"/>
      <c r="AZK24" s="611"/>
      <c r="AZL24" s="611"/>
      <c r="AZM24" s="611"/>
      <c r="AZN24" s="611"/>
      <c r="AZO24" s="611"/>
      <c r="AZP24" s="611"/>
      <c r="AZQ24" s="611"/>
      <c r="AZR24" s="611"/>
      <c r="AZS24" s="611"/>
      <c r="AZT24" s="611"/>
      <c r="AZU24" s="611"/>
      <c r="AZV24" s="611"/>
      <c r="AZW24" s="611"/>
      <c r="AZX24" s="611"/>
      <c r="AZY24" s="611"/>
      <c r="AZZ24" s="611"/>
      <c r="BAA24" s="611"/>
      <c r="BAB24" s="611"/>
      <c r="BAC24" s="611"/>
      <c r="BAD24" s="611"/>
      <c r="BAE24" s="611"/>
      <c r="BAF24" s="611"/>
      <c r="BAG24" s="611"/>
      <c r="BAH24" s="611"/>
      <c r="BAI24" s="611"/>
      <c r="BAJ24" s="611"/>
      <c r="BAK24" s="611"/>
      <c r="BAL24" s="611"/>
      <c r="BAM24" s="611"/>
      <c r="BAN24" s="611"/>
      <c r="BAO24" s="611"/>
      <c r="BAP24" s="611"/>
      <c r="BAQ24" s="611"/>
      <c r="BAR24" s="611"/>
      <c r="BAS24" s="611"/>
      <c r="BAT24" s="611"/>
      <c r="BAU24" s="611"/>
      <c r="BAV24" s="611"/>
      <c r="BAW24" s="611"/>
      <c r="BAX24" s="611"/>
      <c r="BAY24" s="611"/>
      <c r="BAZ24" s="611"/>
      <c r="BBA24" s="611"/>
      <c r="BBB24" s="611"/>
      <c r="BBC24" s="611"/>
      <c r="BBD24" s="611"/>
      <c r="BBE24" s="611"/>
      <c r="BBF24" s="611"/>
      <c r="BBG24" s="611"/>
      <c r="BBH24" s="611"/>
      <c r="BBI24" s="611"/>
      <c r="BBJ24" s="611"/>
      <c r="BBK24" s="611"/>
      <c r="BBL24" s="611"/>
      <c r="BBM24" s="611"/>
      <c r="BBN24" s="611"/>
      <c r="BBO24" s="611"/>
      <c r="BBP24" s="611"/>
      <c r="BBQ24" s="611"/>
      <c r="BBR24" s="611"/>
      <c r="BBS24" s="611"/>
      <c r="BBT24" s="611"/>
      <c r="BBU24" s="611"/>
      <c r="BBV24" s="611"/>
      <c r="BBW24" s="611"/>
      <c r="BBX24" s="611"/>
      <c r="BBY24" s="611"/>
      <c r="BBZ24" s="611"/>
      <c r="BCA24" s="611"/>
      <c r="BCB24" s="611"/>
      <c r="BCC24" s="611"/>
      <c r="BCD24" s="611"/>
      <c r="BCE24" s="611"/>
      <c r="BCF24" s="611"/>
      <c r="BCG24" s="611"/>
      <c r="BCH24" s="611"/>
      <c r="BCI24" s="611"/>
      <c r="BCJ24" s="611"/>
      <c r="BCK24" s="611"/>
      <c r="BCL24" s="611"/>
      <c r="BCM24" s="611"/>
      <c r="BCN24" s="611"/>
      <c r="BCO24" s="611"/>
      <c r="BCP24" s="611"/>
      <c r="BCQ24" s="611"/>
      <c r="BCR24" s="611"/>
      <c r="BCS24" s="611"/>
      <c r="BCT24" s="611"/>
      <c r="BCU24" s="611"/>
      <c r="BCV24" s="611"/>
      <c r="BCW24" s="611"/>
      <c r="BCX24" s="611"/>
      <c r="BCY24" s="611"/>
      <c r="BCZ24" s="611"/>
      <c r="BDA24" s="611"/>
      <c r="BDB24" s="611"/>
      <c r="BDC24" s="611"/>
      <c r="BDD24" s="611"/>
      <c r="BDE24" s="611"/>
      <c r="BDF24" s="611"/>
      <c r="BDG24" s="611"/>
      <c r="BDH24" s="611"/>
      <c r="BDI24" s="611"/>
      <c r="BDJ24" s="611"/>
      <c r="BDK24" s="611"/>
      <c r="BDL24" s="611"/>
      <c r="BDM24" s="611"/>
      <c r="BDN24" s="611"/>
      <c r="BDO24" s="611"/>
      <c r="BDP24" s="611"/>
      <c r="BDQ24" s="611"/>
      <c r="BDR24" s="611"/>
      <c r="BDS24" s="611"/>
      <c r="BDT24" s="611"/>
      <c r="BDU24" s="611"/>
      <c r="BDV24" s="611"/>
      <c r="BDW24" s="611"/>
      <c r="BDX24" s="611"/>
      <c r="BDY24" s="611"/>
      <c r="BDZ24" s="611"/>
      <c r="BEA24" s="611"/>
      <c r="BEB24" s="611"/>
      <c r="BEC24" s="611"/>
      <c r="BED24" s="611"/>
      <c r="BEE24" s="611"/>
      <c r="BEF24" s="611"/>
      <c r="BEG24" s="611"/>
      <c r="BEH24" s="611"/>
      <c r="BEI24" s="611"/>
      <c r="BEJ24" s="611"/>
      <c r="BEK24" s="611"/>
      <c r="BEL24" s="611"/>
      <c r="BEM24" s="611"/>
      <c r="BEN24" s="611"/>
      <c r="BEO24" s="611"/>
      <c r="BEP24" s="611"/>
      <c r="BEQ24" s="611"/>
      <c r="BER24" s="611"/>
      <c r="BES24" s="611"/>
      <c r="BET24" s="611"/>
      <c r="BEU24" s="611"/>
      <c r="BEV24" s="611"/>
      <c r="BEW24" s="611"/>
      <c r="BEX24" s="611"/>
      <c r="BEY24" s="611"/>
      <c r="BEZ24" s="611"/>
      <c r="BFA24" s="611"/>
      <c r="BFB24" s="611"/>
      <c r="BFC24" s="611"/>
      <c r="BFD24" s="611"/>
      <c r="BFE24" s="611"/>
      <c r="BFF24" s="611"/>
      <c r="BFG24" s="611"/>
      <c r="BFH24" s="611"/>
      <c r="BFI24" s="611"/>
      <c r="BFJ24" s="611"/>
      <c r="BFK24" s="611"/>
      <c r="BFL24" s="611"/>
      <c r="BFM24" s="611"/>
      <c r="BFN24" s="611"/>
      <c r="BFO24" s="611"/>
      <c r="BFP24" s="611"/>
      <c r="BFQ24" s="611"/>
      <c r="BFR24" s="611"/>
      <c r="BFS24" s="611"/>
      <c r="BFT24" s="611"/>
      <c r="BFU24" s="611"/>
      <c r="BFV24" s="611"/>
      <c r="BFW24" s="611"/>
      <c r="BFX24" s="611"/>
      <c r="BFY24" s="611"/>
      <c r="BFZ24" s="611"/>
      <c r="BGA24" s="611"/>
      <c r="BGB24" s="611"/>
      <c r="BGC24" s="611"/>
      <c r="BGD24" s="611"/>
      <c r="BGE24" s="611"/>
      <c r="BGF24" s="611"/>
      <c r="BGG24" s="611"/>
      <c r="BGH24" s="611"/>
      <c r="BGI24" s="611"/>
      <c r="BGJ24" s="611"/>
      <c r="BGK24" s="611"/>
      <c r="BGL24" s="611"/>
      <c r="BGM24" s="611"/>
      <c r="BGN24" s="611"/>
      <c r="BGO24" s="611"/>
      <c r="BGP24" s="611"/>
      <c r="BGQ24" s="611"/>
      <c r="BGR24" s="611"/>
      <c r="BGS24" s="611"/>
      <c r="BGT24" s="611"/>
      <c r="BGU24" s="611"/>
      <c r="BGV24" s="611"/>
      <c r="BGW24" s="611"/>
      <c r="BGX24" s="611"/>
      <c r="BGY24" s="611"/>
      <c r="BGZ24" s="611"/>
      <c r="BHA24" s="611"/>
      <c r="BHB24" s="611"/>
      <c r="BHC24" s="611"/>
      <c r="BHD24" s="611"/>
      <c r="BHE24" s="611"/>
      <c r="BHF24" s="611"/>
      <c r="BHG24" s="611"/>
      <c r="BHH24" s="611"/>
      <c r="BHI24" s="611"/>
      <c r="BHJ24" s="611"/>
      <c r="BHK24" s="611"/>
      <c r="BHL24" s="611"/>
      <c r="BHM24" s="611"/>
      <c r="BHN24" s="611"/>
      <c r="BHO24" s="611"/>
      <c r="BHP24" s="611"/>
      <c r="BHQ24" s="611"/>
      <c r="BHR24" s="611"/>
      <c r="BHS24" s="611"/>
      <c r="BHT24" s="611"/>
      <c r="BHU24" s="611"/>
      <c r="BHV24" s="611"/>
      <c r="BHW24" s="611"/>
      <c r="BHX24" s="611"/>
      <c r="BHY24" s="611"/>
      <c r="BHZ24" s="611"/>
      <c r="BIA24" s="611"/>
      <c r="BIB24" s="611"/>
      <c r="BIC24" s="611"/>
      <c r="BID24" s="611"/>
      <c r="BIE24" s="611"/>
      <c r="BIF24" s="611"/>
      <c r="BIG24" s="611"/>
      <c r="BIH24" s="611"/>
      <c r="BII24" s="611"/>
      <c r="BIJ24" s="611"/>
      <c r="BIK24" s="611"/>
      <c r="BIL24" s="611"/>
      <c r="BIM24" s="611"/>
      <c r="BIN24" s="611"/>
      <c r="BIO24" s="611"/>
      <c r="BIP24" s="611"/>
      <c r="BIQ24" s="611"/>
      <c r="BIR24" s="611"/>
      <c r="BIS24" s="611"/>
      <c r="BIT24" s="611"/>
      <c r="BIU24" s="611"/>
      <c r="BIV24" s="611"/>
      <c r="BIW24" s="611"/>
      <c r="BIX24" s="611"/>
      <c r="BIY24" s="611"/>
      <c r="BIZ24" s="611"/>
      <c r="BJA24" s="611"/>
      <c r="BJB24" s="611"/>
      <c r="BJC24" s="611"/>
      <c r="BJD24" s="611"/>
      <c r="BJE24" s="611"/>
      <c r="BJF24" s="611"/>
      <c r="BJG24" s="611"/>
      <c r="BJH24" s="611"/>
      <c r="BJI24" s="611"/>
      <c r="BJJ24" s="611"/>
      <c r="BJK24" s="611"/>
      <c r="BJL24" s="611"/>
      <c r="BJM24" s="611"/>
      <c r="BJN24" s="611"/>
      <c r="BJO24" s="611"/>
      <c r="BJP24" s="611"/>
      <c r="BJQ24" s="611"/>
      <c r="BJR24" s="611"/>
      <c r="BJS24" s="611"/>
      <c r="BJT24" s="611"/>
      <c r="BJU24" s="611"/>
      <c r="BJV24" s="611"/>
      <c r="BJW24" s="611"/>
      <c r="BJX24" s="611"/>
      <c r="BJY24" s="611"/>
      <c r="BJZ24" s="611"/>
      <c r="BKA24" s="611"/>
      <c r="BKB24" s="611"/>
      <c r="BKC24" s="611"/>
      <c r="BKD24" s="611"/>
      <c r="BKE24" s="611"/>
      <c r="BKF24" s="611"/>
      <c r="BKG24" s="611"/>
      <c r="BKH24" s="611"/>
      <c r="BKI24" s="611"/>
      <c r="BKJ24" s="611"/>
      <c r="BKK24" s="611"/>
      <c r="BKL24" s="611"/>
      <c r="BKM24" s="611"/>
      <c r="BKN24" s="611"/>
      <c r="BKO24" s="611"/>
      <c r="BKP24" s="611"/>
      <c r="BKQ24" s="611"/>
      <c r="BKR24" s="611"/>
      <c r="BKS24" s="611"/>
      <c r="BKT24" s="611"/>
      <c r="BKU24" s="611"/>
      <c r="BKV24" s="611"/>
      <c r="BKW24" s="611"/>
      <c r="BKX24" s="611"/>
      <c r="BKY24" s="611"/>
      <c r="BKZ24" s="611"/>
      <c r="BLA24" s="611"/>
      <c r="BLB24" s="611"/>
      <c r="BLC24" s="611"/>
      <c r="BLD24" s="611"/>
      <c r="BLE24" s="611"/>
      <c r="BLF24" s="611"/>
      <c r="BLG24" s="611"/>
      <c r="BLH24" s="611"/>
      <c r="BLI24" s="611"/>
      <c r="BLJ24" s="611"/>
      <c r="BLK24" s="611"/>
      <c r="BLL24" s="611"/>
      <c r="BLM24" s="611"/>
      <c r="BLN24" s="611"/>
      <c r="BLO24" s="611"/>
      <c r="BLP24" s="611"/>
      <c r="BLQ24" s="611"/>
      <c r="BLR24" s="611"/>
      <c r="BLS24" s="611"/>
      <c r="BLT24" s="611"/>
      <c r="BLU24" s="611"/>
      <c r="BLV24" s="611"/>
      <c r="BLW24" s="611"/>
      <c r="BLX24" s="611"/>
      <c r="BLY24" s="611"/>
      <c r="BLZ24" s="611"/>
      <c r="BMA24" s="611"/>
      <c r="BMB24" s="611"/>
      <c r="BMC24" s="611"/>
      <c r="BMD24" s="611"/>
      <c r="BME24" s="611"/>
      <c r="BMF24" s="611"/>
      <c r="BMG24" s="611"/>
      <c r="BMH24" s="611"/>
      <c r="BMI24" s="611"/>
      <c r="BMJ24" s="611"/>
      <c r="BMK24" s="611"/>
      <c r="BML24" s="611"/>
      <c r="BMM24" s="611"/>
      <c r="BMN24" s="611"/>
      <c r="BMO24" s="611"/>
      <c r="BMP24" s="611"/>
      <c r="BMQ24" s="611"/>
      <c r="BMR24" s="611"/>
      <c r="BMS24" s="611"/>
      <c r="BMT24" s="611"/>
      <c r="BMU24" s="611"/>
      <c r="BMV24" s="611"/>
      <c r="BMW24" s="611"/>
      <c r="BMX24" s="611"/>
      <c r="BMY24" s="611"/>
      <c r="BMZ24" s="611"/>
      <c r="BNA24" s="611"/>
      <c r="BNB24" s="611"/>
      <c r="BNC24" s="611"/>
      <c r="BND24" s="611"/>
      <c r="BNE24" s="611"/>
      <c r="BNF24" s="611"/>
      <c r="BNG24" s="611"/>
      <c r="BNH24" s="611"/>
      <c r="BNI24" s="611"/>
      <c r="BNJ24" s="611"/>
      <c r="BNK24" s="611"/>
      <c r="BNL24" s="611"/>
      <c r="BNM24" s="611"/>
      <c r="BNN24" s="611"/>
      <c r="BNO24" s="611"/>
      <c r="BNP24" s="611"/>
      <c r="BNQ24" s="611"/>
      <c r="BNR24" s="611"/>
      <c r="BNS24" s="611"/>
      <c r="BNT24" s="611"/>
      <c r="BNU24" s="611"/>
      <c r="BNV24" s="611"/>
      <c r="BNW24" s="611"/>
      <c r="BNX24" s="611"/>
      <c r="BNY24" s="611"/>
      <c r="BNZ24" s="611"/>
      <c r="BOA24" s="611"/>
      <c r="BOB24" s="611"/>
      <c r="BOC24" s="611"/>
      <c r="BOD24" s="611"/>
      <c r="BOE24" s="611"/>
      <c r="BOF24" s="611"/>
      <c r="BOG24" s="611"/>
      <c r="BOH24" s="611"/>
      <c r="BOI24" s="611"/>
      <c r="BOJ24" s="611"/>
      <c r="BOK24" s="611"/>
      <c r="BOL24" s="611"/>
      <c r="BOM24" s="611"/>
      <c r="BON24" s="611"/>
      <c r="BOO24" s="611"/>
      <c r="BOP24" s="611"/>
      <c r="BOQ24" s="611"/>
      <c r="BOR24" s="611"/>
      <c r="BOS24" s="611"/>
      <c r="BOT24" s="611"/>
      <c r="BOU24" s="611"/>
      <c r="BOV24" s="611"/>
      <c r="BOW24" s="611"/>
      <c r="BOX24" s="611"/>
      <c r="BOY24" s="611"/>
      <c r="BOZ24" s="611"/>
      <c r="BPA24" s="611"/>
      <c r="BPB24" s="611"/>
      <c r="BPC24" s="611"/>
      <c r="BPD24" s="611"/>
      <c r="BPE24" s="611"/>
      <c r="BPF24" s="611"/>
      <c r="BPG24" s="611"/>
      <c r="BPH24" s="611"/>
      <c r="BPI24" s="611"/>
      <c r="BPJ24" s="611"/>
      <c r="BPK24" s="611"/>
      <c r="BPL24" s="611"/>
      <c r="BPM24" s="611"/>
      <c r="BPN24" s="611"/>
      <c r="BPO24" s="611"/>
      <c r="BPP24" s="611"/>
      <c r="BPQ24" s="611"/>
      <c r="BPR24" s="611"/>
      <c r="BPS24" s="611"/>
      <c r="BPT24" s="611"/>
      <c r="BPU24" s="611"/>
      <c r="BPV24" s="611"/>
      <c r="BPW24" s="611"/>
      <c r="BPX24" s="611"/>
      <c r="BPY24" s="611"/>
      <c r="BPZ24" s="611"/>
      <c r="BQA24" s="611"/>
      <c r="BQB24" s="611"/>
      <c r="BQC24" s="611"/>
      <c r="BQD24" s="611"/>
      <c r="BQE24" s="611"/>
      <c r="BQF24" s="611"/>
      <c r="BQG24" s="611"/>
      <c r="BQH24" s="611"/>
      <c r="BQI24" s="611"/>
      <c r="BQJ24" s="611"/>
      <c r="BQK24" s="611"/>
      <c r="BQL24" s="611"/>
      <c r="BQM24" s="611"/>
      <c r="BQN24" s="611"/>
      <c r="BQO24" s="611"/>
      <c r="BQP24" s="611"/>
      <c r="BQQ24" s="611"/>
      <c r="BQR24" s="611"/>
      <c r="BQS24" s="611"/>
      <c r="BQT24" s="611"/>
      <c r="BQU24" s="611"/>
      <c r="BQV24" s="611"/>
      <c r="BQW24" s="611"/>
      <c r="BQX24" s="611"/>
      <c r="BQY24" s="611"/>
      <c r="BQZ24" s="611"/>
      <c r="BRA24" s="611"/>
      <c r="BRB24" s="611"/>
      <c r="BRC24" s="611"/>
      <c r="BRD24" s="611"/>
      <c r="BRE24" s="611"/>
      <c r="BRF24" s="611"/>
      <c r="BRG24" s="611"/>
      <c r="BRH24" s="611"/>
      <c r="BRI24" s="611"/>
      <c r="BRJ24" s="611"/>
      <c r="BRK24" s="611"/>
      <c r="BRL24" s="611"/>
      <c r="BRM24" s="611"/>
      <c r="BRN24" s="611"/>
      <c r="BRO24" s="611"/>
      <c r="BRP24" s="611"/>
      <c r="BRQ24" s="611"/>
      <c r="BRR24" s="611"/>
      <c r="BRS24" s="611"/>
      <c r="BRT24" s="611"/>
      <c r="BRU24" s="611"/>
      <c r="BRV24" s="611"/>
      <c r="BRW24" s="611"/>
      <c r="BRX24" s="611"/>
      <c r="BRY24" s="611"/>
      <c r="BRZ24" s="611"/>
      <c r="BSA24" s="611"/>
      <c r="BSB24" s="611"/>
      <c r="BSC24" s="611"/>
      <c r="BSD24" s="611"/>
      <c r="BSE24" s="611"/>
      <c r="BSF24" s="611"/>
      <c r="BSG24" s="611"/>
      <c r="BSH24" s="611"/>
      <c r="BSI24" s="611"/>
      <c r="BSJ24" s="611"/>
      <c r="BSK24" s="611"/>
      <c r="BSL24" s="611"/>
      <c r="BSM24" s="611"/>
      <c r="BSN24" s="611"/>
      <c r="BSO24" s="611"/>
      <c r="BSP24" s="611"/>
      <c r="BSQ24" s="611"/>
      <c r="BSR24" s="611"/>
      <c r="BSS24" s="611"/>
      <c r="BST24" s="611"/>
      <c r="BSU24" s="611"/>
      <c r="BSV24" s="611"/>
      <c r="BSW24" s="611"/>
      <c r="BSX24" s="611"/>
      <c r="BSY24" s="611"/>
      <c r="BSZ24" s="611"/>
      <c r="BTA24" s="611"/>
      <c r="BTB24" s="611"/>
      <c r="BTC24" s="611"/>
      <c r="BTD24" s="611"/>
      <c r="BTE24" s="611"/>
      <c r="BTF24" s="611"/>
      <c r="BTG24" s="611"/>
      <c r="BTH24" s="611"/>
      <c r="BTI24" s="611"/>
      <c r="BTJ24" s="611"/>
      <c r="BTK24" s="611"/>
      <c r="BTL24" s="611"/>
      <c r="BTM24" s="611"/>
      <c r="BTN24" s="611"/>
      <c r="BTO24" s="611"/>
      <c r="BTP24" s="611"/>
      <c r="BTQ24" s="611"/>
      <c r="BTR24" s="611"/>
      <c r="BTS24" s="611"/>
      <c r="BTT24" s="611"/>
      <c r="BTU24" s="611"/>
      <c r="BTV24" s="611"/>
      <c r="BTW24" s="611"/>
      <c r="BTX24" s="611"/>
      <c r="BTY24" s="611"/>
      <c r="BTZ24" s="611"/>
      <c r="BUA24" s="611"/>
      <c r="BUB24" s="611"/>
      <c r="BUC24" s="611"/>
      <c r="BUD24" s="611"/>
      <c r="BUE24" s="611"/>
      <c r="BUF24" s="611"/>
      <c r="BUG24" s="611"/>
      <c r="BUH24" s="611"/>
      <c r="BUI24" s="611"/>
      <c r="BUJ24" s="611"/>
      <c r="BUK24" s="611"/>
      <c r="BUL24" s="611"/>
      <c r="BUM24" s="611"/>
      <c r="BUN24" s="611"/>
      <c r="BUO24" s="611"/>
      <c r="BUP24" s="611"/>
      <c r="BUQ24" s="611"/>
      <c r="BUR24" s="611"/>
      <c r="BUS24" s="611"/>
      <c r="BUT24" s="611"/>
      <c r="BUU24" s="611"/>
      <c r="BUV24" s="611"/>
      <c r="BUW24" s="611"/>
      <c r="BUX24" s="611"/>
      <c r="BUY24" s="611"/>
      <c r="BUZ24" s="611"/>
      <c r="BVA24" s="611"/>
      <c r="BVB24" s="611"/>
      <c r="BVC24" s="611"/>
      <c r="BVD24" s="611"/>
      <c r="BVE24" s="611"/>
      <c r="BVF24" s="611"/>
      <c r="BVG24" s="611"/>
      <c r="BVH24" s="611"/>
      <c r="BVI24" s="611"/>
      <c r="BVJ24" s="611"/>
      <c r="BVK24" s="611"/>
      <c r="BVL24" s="611"/>
      <c r="BVM24" s="611"/>
      <c r="BVN24" s="611"/>
      <c r="BVO24" s="611"/>
      <c r="BVP24" s="611"/>
      <c r="BVQ24" s="611"/>
      <c r="BVR24" s="611"/>
      <c r="BVS24" s="611"/>
      <c r="BVT24" s="611"/>
      <c r="BVU24" s="611"/>
      <c r="BVV24" s="611"/>
      <c r="BVW24" s="611"/>
      <c r="BVX24" s="611"/>
      <c r="BVY24" s="611"/>
      <c r="BVZ24" s="611"/>
      <c r="BWA24" s="611"/>
      <c r="BWB24" s="611"/>
      <c r="BWC24" s="611"/>
      <c r="BWD24" s="611"/>
      <c r="BWE24" s="611"/>
      <c r="BWF24" s="611"/>
      <c r="BWG24" s="611"/>
      <c r="BWH24" s="611"/>
      <c r="BWI24" s="611"/>
      <c r="BWJ24" s="611"/>
      <c r="BWK24" s="611"/>
      <c r="BWL24" s="611"/>
      <c r="BWM24" s="611"/>
      <c r="BWN24" s="611"/>
      <c r="BWO24" s="611"/>
      <c r="BWP24" s="611"/>
      <c r="BWQ24" s="611"/>
      <c r="BWR24" s="611"/>
      <c r="BWS24" s="611"/>
      <c r="BWT24" s="611"/>
      <c r="BWU24" s="611"/>
      <c r="BWV24" s="611"/>
      <c r="BWW24" s="611"/>
      <c r="BWX24" s="611"/>
      <c r="BWY24" s="611"/>
      <c r="BWZ24" s="611"/>
      <c r="BXA24" s="611"/>
      <c r="BXB24" s="611"/>
      <c r="BXC24" s="611"/>
      <c r="BXD24" s="611"/>
      <c r="BXE24" s="611"/>
      <c r="BXF24" s="611"/>
      <c r="BXG24" s="611"/>
      <c r="BXH24" s="611"/>
      <c r="BXI24" s="611"/>
      <c r="BXJ24" s="611"/>
      <c r="BXK24" s="611"/>
      <c r="BXL24" s="611"/>
      <c r="BXM24" s="611"/>
      <c r="BXN24" s="611"/>
      <c r="BXO24" s="611"/>
      <c r="BXP24" s="611"/>
      <c r="BXQ24" s="611"/>
      <c r="BXR24" s="611"/>
      <c r="BXS24" s="611"/>
      <c r="BXT24" s="611"/>
      <c r="BXU24" s="611"/>
      <c r="BXV24" s="611"/>
      <c r="BXW24" s="611"/>
      <c r="BXX24" s="611"/>
      <c r="BXY24" s="611"/>
      <c r="BXZ24" s="611"/>
      <c r="BYA24" s="611"/>
      <c r="BYB24" s="611"/>
      <c r="BYC24" s="611"/>
      <c r="BYD24" s="611"/>
      <c r="BYE24" s="611"/>
      <c r="BYF24" s="611"/>
      <c r="BYG24" s="611"/>
      <c r="BYH24" s="611"/>
      <c r="BYI24" s="611"/>
      <c r="BYJ24" s="611"/>
      <c r="BYK24" s="611"/>
      <c r="BYL24" s="611"/>
      <c r="BYM24" s="611"/>
      <c r="BYN24" s="611"/>
      <c r="BYO24" s="611"/>
      <c r="BYP24" s="611"/>
      <c r="BYQ24" s="611"/>
      <c r="BYR24" s="611"/>
      <c r="BYS24" s="611"/>
      <c r="BYT24" s="611"/>
      <c r="BYU24" s="611"/>
      <c r="BYV24" s="611"/>
      <c r="BYW24" s="611"/>
      <c r="BYX24" s="611"/>
      <c r="BYY24" s="611"/>
      <c r="BYZ24" s="611"/>
      <c r="BZA24" s="611"/>
      <c r="BZB24" s="611"/>
      <c r="BZC24" s="611"/>
      <c r="BZD24" s="611"/>
      <c r="BZE24" s="611"/>
      <c r="BZF24" s="611"/>
      <c r="BZG24" s="611"/>
      <c r="BZH24" s="611"/>
      <c r="BZI24" s="611"/>
      <c r="BZJ24" s="611"/>
      <c r="BZK24" s="611"/>
      <c r="BZL24" s="611"/>
      <c r="BZM24" s="611"/>
      <c r="BZN24" s="611"/>
      <c r="BZO24" s="611"/>
      <c r="BZP24" s="611"/>
      <c r="BZQ24" s="611"/>
      <c r="BZR24" s="611"/>
      <c r="BZS24" s="611"/>
      <c r="BZT24" s="611"/>
      <c r="BZU24" s="611"/>
      <c r="BZV24" s="611"/>
      <c r="BZW24" s="611"/>
      <c r="BZX24" s="611"/>
      <c r="BZY24" s="611"/>
      <c r="BZZ24" s="611"/>
      <c r="CAA24" s="611"/>
      <c r="CAB24" s="611"/>
      <c r="CAC24" s="611"/>
      <c r="CAD24" s="611"/>
      <c r="CAE24" s="611"/>
      <c r="CAF24" s="611"/>
      <c r="CAG24" s="611"/>
      <c r="CAH24" s="611"/>
      <c r="CAI24" s="611"/>
      <c r="CAJ24" s="611"/>
      <c r="CAK24" s="611"/>
      <c r="CAL24" s="611"/>
      <c r="CAM24" s="611"/>
      <c r="CAN24" s="611"/>
      <c r="CAO24" s="611"/>
      <c r="CAP24" s="611"/>
      <c r="CAQ24" s="611"/>
      <c r="CAR24" s="611"/>
      <c r="CAS24" s="611"/>
      <c r="CAT24" s="611"/>
      <c r="CAU24" s="611"/>
      <c r="CAV24" s="611"/>
      <c r="CAW24" s="611"/>
      <c r="CAX24" s="611"/>
      <c r="CAY24" s="611"/>
      <c r="CAZ24" s="611"/>
      <c r="CBA24" s="611"/>
      <c r="CBB24" s="611"/>
      <c r="CBC24" s="611"/>
      <c r="CBD24" s="611"/>
      <c r="CBE24" s="611"/>
      <c r="CBF24" s="611"/>
      <c r="CBG24" s="611"/>
      <c r="CBH24" s="611"/>
      <c r="CBI24" s="611"/>
      <c r="CBJ24" s="611"/>
      <c r="CBK24" s="611"/>
      <c r="CBL24" s="611"/>
      <c r="CBM24" s="611"/>
      <c r="CBN24" s="611"/>
      <c r="CBO24" s="611"/>
      <c r="CBP24" s="611"/>
      <c r="CBQ24" s="611"/>
      <c r="CBR24" s="611"/>
      <c r="CBS24" s="611"/>
      <c r="CBT24" s="611"/>
      <c r="CBU24" s="611"/>
      <c r="CBV24" s="611"/>
      <c r="CBW24" s="611"/>
      <c r="CBX24" s="611"/>
      <c r="CBY24" s="611"/>
      <c r="CBZ24" s="611"/>
      <c r="CCA24" s="611"/>
      <c r="CCB24" s="611"/>
      <c r="CCC24" s="611"/>
      <c r="CCD24" s="611"/>
      <c r="CCE24" s="611"/>
      <c r="CCF24" s="611"/>
      <c r="CCG24" s="611"/>
      <c r="CCH24" s="611"/>
      <c r="CCI24" s="611"/>
      <c r="CCJ24" s="611"/>
      <c r="CCK24" s="611"/>
      <c r="CCL24" s="611"/>
      <c r="CCM24" s="611"/>
      <c r="CCN24" s="611"/>
      <c r="CCO24" s="611"/>
      <c r="CCP24" s="611"/>
      <c r="CCQ24" s="611"/>
      <c r="CCR24" s="611"/>
      <c r="CCS24" s="611"/>
      <c r="CCT24" s="611"/>
      <c r="CCU24" s="611"/>
      <c r="CCV24" s="611"/>
      <c r="CCW24" s="611"/>
      <c r="CCX24" s="611"/>
      <c r="CCY24" s="611"/>
      <c r="CCZ24" s="611"/>
      <c r="CDA24" s="611"/>
      <c r="CDB24" s="611"/>
      <c r="CDC24" s="611"/>
      <c r="CDD24" s="611"/>
      <c r="CDE24" s="611"/>
      <c r="CDF24" s="611"/>
      <c r="CDG24" s="611"/>
      <c r="CDH24" s="611"/>
      <c r="CDI24" s="611"/>
      <c r="CDJ24" s="611"/>
      <c r="CDK24" s="611"/>
      <c r="CDL24" s="611"/>
      <c r="CDM24" s="611"/>
      <c r="CDN24" s="611"/>
      <c r="CDO24" s="611"/>
      <c r="CDP24" s="611"/>
      <c r="CDQ24" s="611"/>
      <c r="CDR24" s="611"/>
      <c r="CDS24" s="611"/>
      <c r="CDT24" s="611"/>
      <c r="CDU24" s="611"/>
      <c r="CDV24" s="611"/>
      <c r="CDW24" s="611"/>
      <c r="CDX24" s="611"/>
      <c r="CDY24" s="611"/>
      <c r="CDZ24" s="611"/>
      <c r="CEA24" s="611"/>
      <c r="CEB24" s="611"/>
      <c r="CEC24" s="611"/>
      <c r="CED24" s="611"/>
      <c r="CEE24" s="611"/>
      <c r="CEF24" s="611"/>
      <c r="CEG24" s="611"/>
      <c r="CEH24" s="611"/>
      <c r="CEI24" s="611"/>
      <c r="CEJ24" s="611"/>
      <c r="CEK24" s="611"/>
      <c r="CEL24" s="611"/>
      <c r="CEM24" s="611"/>
    </row>
    <row r="25" spans="1:2171" s="191" customFormat="1" ht="14.25" customHeight="1" x14ac:dyDescent="0.2">
      <c r="A25" s="211"/>
      <c r="B25" s="64" t="s">
        <v>321</v>
      </c>
      <c r="C25" s="273" t="s">
        <v>331</v>
      </c>
      <c r="D25" s="212"/>
      <c r="E25" s="212"/>
      <c r="F25" s="212"/>
      <c r="G25" s="212"/>
      <c r="H25" s="212"/>
      <c r="I25" s="212"/>
      <c r="J25" s="212"/>
      <c r="K25" s="212"/>
      <c r="L25" s="212"/>
      <c r="M25" s="679"/>
      <c r="N25" s="679"/>
      <c r="O25" s="679"/>
      <c r="P25" s="679"/>
      <c r="Q25" s="679"/>
      <c r="R25" s="679"/>
      <c r="S25" s="679"/>
      <c r="T25" s="358"/>
      <c r="U25" s="358"/>
      <c r="V25" s="358"/>
      <c r="W25" s="358"/>
      <c r="X25" s="358"/>
      <c r="Y25" s="358"/>
      <c r="Z25" s="358"/>
      <c r="AA25" s="358"/>
      <c r="AB25" s="358"/>
      <c r="AC25" s="679"/>
      <c r="AD25" s="679"/>
      <c r="AE25" s="611"/>
      <c r="AF25" s="611"/>
      <c r="AG25" s="611"/>
      <c r="AH25" s="611"/>
      <c r="AI25" s="611"/>
      <c r="AJ25" s="611"/>
      <c r="AK25" s="611"/>
      <c r="AL25" s="611"/>
      <c r="AM25" s="611"/>
      <c r="AN25" s="611"/>
      <c r="AO25" s="611"/>
      <c r="AP25" s="611"/>
      <c r="AQ25" s="611"/>
      <c r="AR25" s="611"/>
      <c r="AS25" s="611"/>
      <c r="AT25" s="611"/>
      <c r="AU25" s="611"/>
      <c r="AV25" s="611"/>
      <c r="AW25" s="611"/>
      <c r="AX25" s="611"/>
      <c r="AY25" s="611"/>
      <c r="AZ25" s="611"/>
      <c r="BA25" s="611"/>
      <c r="BB25" s="611"/>
      <c r="BC25" s="611"/>
      <c r="BD25" s="611"/>
      <c r="BE25" s="611"/>
      <c r="BF25" s="611"/>
      <c r="BG25" s="611"/>
      <c r="BH25" s="611"/>
      <c r="BI25" s="611"/>
      <c r="BJ25" s="611"/>
      <c r="BK25" s="611"/>
      <c r="BL25" s="611"/>
      <c r="BM25" s="611"/>
      <c r="BN25" s="611"/>
      <c r="BO25" s="611"/>
      <c r="BP25" s="611"/>
      <c r="BQ25" s="611"/>
      <c r="BR25" s="611"/>
      <c r="BS25" s="611"/>
      <c r="BT25" s="611"/>
      <c r="BU25" s="611"/>
      <c r="BV25" s="611"/>
      <c r="BW25" s="611"/>
      <c r="BX25" s="611"/>
      <c r="BY25" s="611"/>
      <c r="BZ25" s="611"/>
      <c r="CA25" s="611"/>
      <c r="CB25" s="611"/>
      <c r="CC25" s="611"/>
      <c r="CD25" s="611"/>
      <c r="CE25" s="611"/>
      <c r="CF25" s="611"/>
      <c r="CG25" s="611"/>
      <c r="CH25" s="611"/>
      <c r="CI25" s="611"/>
      <c r="CJ25" s="611"/>
      <c r="CK25" s="611"/>
      <c r="CL25" s="611"/>
      <c r="CM25" s="611"/>
      <c r="CN25" s="611"/>
      <c r="CO25" s="611"/>
      <c r="CP25" s="611"/>
      <c r="CQ25" s="611"/>
      <c r="CR25" s="611"/>
      <c r="CS25" s="611"/>
      <c r="CT25" s="611"/>
      <c r="CU25" s="611"/>
      <c r="CV25" s="611"/>
      <c r="CW25" s="611"/>
      <c r="CX25" s="611"/>
      <c r="CY25" s="611"/>
      <c r="CZ25" s="611"/>
      <c r="DA25" s="611"/>
      <c r="DB25" s="611"/>
      <c r="DC25" s="611"/>
      <c r="DD25" s="611"/>
      <c r="DE25" s="611"/>
      <c r="DF25" s="611"/>
      <c r="DG25" s="611"/>
      <c r="DH25" s="611"/>
      <c r="DI25" s="611"/>
      <c r="DJ25" s="611"/>
      <c r="DK25" s="611"/>
      <c r="DL25" s="611"/>
      <c r="DM25" s="611"/>
      <c r="DN25" s="611"/>
      <c r="DO25" s="611"/>
      <c r="DP25" s="611"/>
      <c r="DQ25" s="611"/>
      <c r="DR25" s="611"/>
      <c r="DS25" s="611"/>
      <c r="DT25" s="611"/>
      <c r="DU25" s="611"/>
      <c r="DV25" s="611"/>
      <c r="DW25" s="611"/>
      <c r="DX25" s="611"/>
      <c r="DY25" s="611"/>
      <c r="DZ25" s="611"/>
      <c r="EA25" s="611"/>
      <c r="EB25" s="611"/>
      <c r="EC25" s="611"/>
      <c r="ED25" s="611"/>
      <c r="EE25" s="611"/>
      <c r="EF25" s="611"/>
      <c r="EG25" s="611"/>
      <c r="EH25" s="611"/>
      <c r="EI25" s="611"/>
      <c r="EJ25" s="611"/>
      <c r="EK25" s="611"/>
      <c r="EL25" s="611"/>
      <c r="EM25" s="611"/>
      <c r="EN25" s="611"/>
      <c r="EO25" s="611"/>
      <c r="EP25" s="611"/>
      <c r="EQ25" s="611"/>
      <c r="ER25" s="611"/>
      <c r="ES25" s="611"/>
      <c r="ET25" s="611"/>
      <c r="EU25" s="611"/>
      <c r="EV25" s="611"/>
      <c r="EW25" s="611"/>
      <c r="EX25" s="611"/>
      <c r="EY25" s="611"/>
      <c r="EZ25" s="611"/>
      <c r="FA25" s="611"/>
      <c r="FB25" s="611"/>
      <c r="FC25" s="611"/>
      <c r="FD25" s="611"/>
      <c r="FE25" s="611"/>
      <c r="FF25" s="611"/>
      <c r="FG25" s="611"/>
      <c r="FH25" s="611"/>
      <c r="FI25" s="611"/>
      <c r="FJ25" s="611"/>
      <c r="FK25" s="611"/>
      <c r="FL25" s="611"/>
      <c r="FM25" s="611"/>
      <c r="FN25" s="611"/>
      <c r="FO25" s="611"/>
      <c r="FP25" s="611"/>
      <c r="FQ25" s="611"/>
      <c r="FR25" s="611"/>
      <c r="FS25" s="611"/>
      <c r="FT25" s="611"/>
      <c r="FU25" s="611"/>
      <c r="FV25" s="611"/>
      <c r="FW25" s="611"/>
      <c r="FX25" s="611"/>
      <c r="FY25" s="611"/>
      <c r="FZ25" s="611"/>
      <c r="GA25" s="611"/>
      <c r="GB25" s="611"/>
      <c r="GC25" s="611"/>
      <c r="GD25" s="611"/>
      <c r="GE25" s="611"/>
      <c r="GF25" s="611"/>
      <c r="GG25" s="611"/>
      <c r="GH25" s="611"/>
      <c r="GI25" s="611"/>
      <c r="GJ25" s="611"/>
      <c r="GK25" s="611"/>
      <c r="GL25" s="611"/>
      <c r="GM25" s="611"/>
      <c r="GN25" s="611"/>
      <c r="GO25" s="611"/>
      <c r="GP25" s="611"/>
      <c r="GQ25" s="611"/>
      <c r="GR25" s="611"/>
      <c r="GS25" s="611"/>
      <c r="GT25" s="611"/>
      <c r="GU25" s="611"/>
      <c r="GV25" s="611"/>
      <c r="GW25" s="611"/>
      <c r="GX25" s="611"/>
      <c r="GY25" s="611"/>
      <c r="GZ25" s="611"/>
      <c r="HA25" s="611"/>
      <c r="HB25" s="611"/>
      <c r="HC25" s="611"/>
      <c r="HD25" s="611"/>
      <c r="HE25" s="611"/>
      <c r="HF25" s="611"/>
      <c r="HG25" s="611"/>
      <c r="HH25" s="611"/>
      <c r="HI25" s="611"/>
      <c r="HJ25" s="611"/>
      <c r="HK25" s="611"/>
      <c r="HL25" s="611"/>
      <c r="HM25" s="611"/>
      <c r="HN25" s="611"/>
      <c r="HO25" s="611"/>
      <c r="HP25" s="611"/>
      <c r="HQ25" s="611"/>
      <c r="HR25" s="611"/>
      <c r="HS25" s="611"/>
      <c r="HT25" s="611"/>
      <c r="HU25" s="611"/>
      <c r="HV25" s="611"/>
      <c r="HW25" s="611"/>
      <c r="HX25" s="611"/>
      <c r="HY25" s="611"/>
      <c r="HZ25" s="611"/>
      <c r="IA25" s="611"/>
      <c r="IB25" s="611"/>
      <c r="IC25" s="611"/>
      <c r="ID25" s="611"/>
      <c r="IE25" s="611"/>
      <c r="IF25" s="611"/>
      <c r="IG25" s="611"/>
      <c r="IH25" s="611"/>
      <c r="II25" s="611"/>
      <c r="IJ25" s="611"/>
      <c r="IK25" s="611"/>
      <c r="IL25" s="611"/>
      <c r="IM25" s="611"/>
      <c r="IN25" s="611"/>
      <c r="IO25" s="611"/>
      <c r="IP25" s="611"/>
      <c r="IQ25" s="611"/>
      <c r="IR25" s="611"/>
      <c r="IS25" s="611"/>
      <c r="IT25" s="611"/>
      <c r="IU25" s="611"/>
      <c r="IV25" s="611"/>
      <c r="IW25" s="611"/>
      <c r="IX25" s="611"/>
      <c r="IY25" s="611"/>
      <c r="IZ25" s="611"/>
      <c r="JA25" s="611"/>
      <c r="JB25" s="611"/>
      <c r="JC25" s="611"/>
      <c r="JD25" s="611"/>
      <c r="JE25" s="611"/>
      <c r="JF25" s="611"/>
      <c r="JG25" s="611"/>
      <c r="JH25" s="611"/>
      <c r="JI25" s="611"/>
      <c r="JJ25" s="611"/>
      <c r="JK25" s="611"/>
      <c r="JL25" s="611"/>
      <c r="JM25" s="611"/>
      <c r="JN25" s="611"/>
      <c r="JO25" s="611"/>
      <c r="JP25" s="611"/>
      <c r="JQ25" s="611"/>
      <c r="JR25" s="611"/>
      <c r="JS25" s="611"/>
      <c r="JT25" s="611"/>
      <c r="JU25" s="611"/>
      <c r="JV25" s="611"/>
      <c r="JW25" s="611"/>
      <c r="JX25" s="611"/>
      <c r="JY25" s="611"/>
      <c r="JZ25" s="611"/>
      <c r="KA25" s="611"/>
      <c r="KB25" s="611"/>
      <c r="KC25" s="611"/>
      <c r="KD25" s="611"/>
      <c r="KE25" s="611"/>
      <c r="KF25" s="611"/>
      <c r="KG25" s="611"/>
      <c r="KH25" s="611"/>
      <c r="KI25" s="611"/>
      <c r="KJ25" s="611"/>
      <c r="KK25" s="611"/>
      <c r="KL25" s="611"/>
      <c r="KM25" s="611"/>
      <c r="KN25" s="611"/>
      <c r="KO25" s="611"/>
      <c r="KP25" s="611"/>
      <c r="KQ25" s="611"/>
      <c r="KR25" s="611"/>
      <c r="KS25" s="611"/>
      <c r="KT25" s="611"/>
      <c r="KU25" s="611"/>
      <c r="KV25" s="611"/>
      <c r="KW25" s="611"/>
      <c r="KX25" s="611"/>
      <c r="KY25" s="611"/>
      <c r="KZ25" s="611"/>
      <c r="LA25" s="611"/>
      <c r="LB25" s="611"/>
      <c r="LC25" s="611"/>
      <c r="LD25" s="611"/>
      <c r="LE25" s="611"/>
      <c r="LF25" s="611"/>
      <c r="LG25" s="611"/>
      <c r="LH25" s="611"/>
      <c r="LI25" s="611"/>
      <c r="LJ25" s="611"/>
      <c r="LK25" s="611"/>
      <c r="LL25" s="611"/>
      <c r="LM25" s="611"/>
      <c r="LN25" s="611"/>
      <c r="LO25" s="611"/>
      <c r="LP25" s="611"/>
      <c r="LQ25" s="611"/>
      <c r="LR25" s="611"/>
      <c r="LS25" s="611"/>
      <c r="LT25" s="611"/>
      <c r="LU25" s="611"/>
      <c r="LV25" s="611"/>
      <c r="LW25" s="611"/>
      <c r="LX25" s="611"/>
      <c r="LY25" s="611"/>
      <c r="LZ25" s="611"/>
      <c r="MA25" s="611"/>
      <c r="MB25" s="611"/>
      <c r="MC25" s="611"/>
      <c r="MD25" s="611"/>
      <c r="ME25" s="611"/>
      <c r="MF25" s="611"/>
      <c r="MG25" s="611"/>
      <c r="MH25" s="611"/>
      <c r="MI25" s="611"/>
      <c r="MJ25" s="611"/>
      <c r="MK25" s="611"/>
      <c r="ML25" s="611"/>
      <c r="MM25" s="611"/>
      <c r="MN25" s="611"/>
      <c r="MO25" s="611"/>
      <c r="MP25" s="611"/>
      <c r="MQ25" s="611"/>
      <c r="MR25" s="611"/>
      <c r="MS25" s="611"/>
      <c r="MT25" s="611"/>
      <c r="MU25" s="611"/>
      <c r="MV25" s="611"/>
      <c r="MW25" s="611"/>
      <c r="MX25" s="611"/>
      <c r="MY25" s="611"/>
      <c r="MZ25" s="611"/>
      <c r="NA25" s="611"/>
      <c r="NB25" s="611"/>
      <c r="NC25" s="611"/>
      <c r="ND25" s="611"/>
      <c r="NE25" s="611"/>
      <c r="NF25" s="611"/>
      <c r="NG25" s="611"/>
      <c r="NH25" s="611"/>
      <c r="NI25" s="611"/>
      <c r="NJ25" s="611"/>
      <c r="NK25" s="611"/>
      <c r="NL25" s="611"/>
      <c r="NM25" s="611"/>
      <c r="NN25" s="611"/>
      <c r="NO25" s="611"/>
      <c r="NP25" s="611"/>
      <c r="NQ25" s="611"/>
      <c r="NR25" s="611"/>
      <c r="NS25" s="611"/>
      <c r="NT25" s="611"/>
      <c r="NU25" s="611"/>
      <c r="NV25" s="611"/>
      <c r="NW25" s="611"/>
      <c r="NX25" s="611"/>
      <c r="NY25" s="611"/>
      <c r="NZ25" s="611"/>
      <c r="OA25" s="611"/>
      <c r="OB25" s="611"/>
      <c r="OC25" s="611"/>
      <c r="OD25" s="611"/>
      <c r="OE25" s="611"/>
      <c r="OF25" s="611"/>
      <c r="OG25" s="611"/>
      <c r="OH25" s="611"/>
      <c r="OI25" s="611"/>
      <c r="OJ25" s="611"/>
      <c r="OK25" s="611"/>
      <c r="OL25" s="611"/>
      <c r="OM25" s="611"/>
      <c r="ON25" s="611"/>
      <c r="OO25" s="611"/>
      <c r="OP25" s="611"/>
      <c r="OQ25" s="611"/>
      <c r="OR25" s="611"/>
      <c r="OS25" s="611"/>
      <c r="OT25" s="611"/>
      <c r="OU25" s="611"/>
      <c r="OV25" s="611"/>
      <c r="OW25" s="611"/>
      <c r="OX25" s="611"/>
      <c r="OY25" s="611"/>
      <c r="OZ25" s="611"/>
      <c r="PA25" s="611"/>
      <c r="PB25" s="611"/>
      <c r="PC25" s="611"/>
      <c r="PD25" s="611"/>
      <c r="PE25" s="611"/>
      <c r="PF25" s="611"/>
      <c r="PG25" s="611"/>
      <c r="PH25" s="611"/>
      <c r="PI25" s="611"/>
      <c r="PJ25" s="611"/>
      <c r="PK25" s="611"/>
      <c r="PL25" s="611"/>
      <c r="PM25" s="611"/>
      <c r="PN25" s="611"/>
      <c r="PO25" s="611"/>
      <c r="PP25" s="611"/>
      <c r="PQ25" s="611"/>
      <c r="PR25" s="611"/>
      <c r="PS25" s="611"/>
      <c r="PT25" s="611"/>
      <c r="PU25" s="611"/>
      <c r="PV25" s="611"/>
      <c r="PW25" s="611"/>
      <c r="PX25" s="611"/>
      <c r="PY25" s="611"/>
      <c r="PZ25" s="611"/>
      <c r="QA25" s="611"/>
      <c r="QB25" s="611"/>
      <c r="QC25" s="611"/>
      <c r="QD25" s="611"/>
      <c r="QE25" s="611"/>
      <c r="QF25" s="611"/>
      <c r="QG25" s="611"/>
      <c r="QH25" s="611"/>
      <c r="QI25" s="611"/>
      <c r="QJ25" s="611"/>
      <c r="QK25" s="611"/>
      <c r="QL25" s="611"/>
      <c r="QM25" s="611"/>
      <c r="QN25" s="611"/>
      <c r="QO25" s="611"/>
      <c r="QP25" s="611"/>
      <c r="QQ25" s="611"/>
      <c r="QR25" s="611"/>
      <c r="QS25" s="611"/>
      <c r="QT25" s="611"/>
      <c r="QU25" s="611"/>
      <c r="QV25" s="611"/>
      <c r="QW25" s="611"/>
      <c r="QX25" s="611"/>
      <c r="QY25" s="611"/>
      <c r="QZ25" s="611"/>
      <c r="RA25" s="611"/>
      <c r="RB25" s="611"/>
      <c r="RC25" s="611"/>
      <c r="RD25" s="611"/>
      <c r="RE25" s="611"/>
      <c r="RF25" s="611"/>
      <c r="RG25" s="611"/>
      <c r="RH25" s="611"/>
      <c r="RI25" s="611"/>
      <c r="RJ25" s="611"/>
      <c r="RK25" s="611"/>
      <c r="RL25" s="611"/>
      <c r="RM25" s="611"/>
      <c r="RN25" s="611"/>
      <c r="RO25" s="611"/>
      <c r="RP25" s="611"/>
      <c r="RQ25" s="611"/>
      <c r="RR25" s="611"/>
      <c r="RS25" s="611"/>
      <c r="RT25" s="611"/>
      <c r="RU25" s="611"/>
      <c r="RV25" s="611"/>
      <c r="RW25" s="611"/>
      <c r="RX25" s="611"/>
      <c r="RY25" s="611"/>
      <c r="RZ25" s="611"/>
      <c r="SA25" s="611"/>
      <c r="SB25" s="611"/>
      <c r="SC25" s="611"/>
      <c r="SD25" s="611"/>
      <c r="SE25" s="611"/>
      <c r="SF25" s="611"/>
      <c r="SG25" s="611"/>
      <c r="SH25" s="611"/>
      <c r="SI25" s="611"/>
      <c r="SJ25" s="611"/>
      <c r="SK25" s="611"/>
      <c r="SL25" s="611"/>
      <c r="SM25" s="611"/>
      <c r="SN25" s="611"/>
      <c r="SO25" s="611"/>
      <c r="SP25" s="611"/>
      <c r="SQ25" s="611"/>
      <c r="SR25" s="611"/>
      <c r="SS25" s="611"/>
      <c r="ST25" s="611"/>
      <c r="SU25" s="611"/>
      <c r="SV25" s="611"/>
      <c r="SW25" s="611"/>
      <c r="SX25" s="611"/>
      <c r="SY25" s="611"/>
      <c r="SZ25" s="611"/>
      <c r="TA25" s="611"/>
      <c r="TB25" s="611"/>
      <c r="TC25" s="611"/>
      <c r="TD25" s="611"/>
      <c r="TE25" s="611"/>
      <c r="TF25" s="611"/>
      <c r="TG25" s="611"/>
      <c r="TH25" s="611"/>
      <c r="TI25" s="611"/>
      <c r="TJ25" s="611"/>
      <c r="TK25" s="611"/>
      <c r="TL25" s="611"/>
      <c r="TM25" s="611"/>
      <c r="TN25" s="611"/>
      <c r="TO25" s="611"/>
      <c r="TP25" s="611"/>
      <c r="TQ25" s="611"/>
      <c r="TR25" s="611"/>
      <c r="TS25" s="611"/>
      <c r="TT25" s="611"/>
      <c r="TU25" s="611"/>
      <c r="TV25" s="611"/>
      <c r="TW25" s="611"/>
      <c r="TX25" s="611"/>
      <c r="TY25" s="611"/>
      <c r="TZ25" s="611"/>
      <c r="UA25" s="611"/>
      <c r="UB25" s="611"/>
      <c r="UC25" s="611"/>
      <c r="UD25" s="611"/>
      <c r="UE25" s="611"/>
      <c r="UF25" s="611"/>
      <c r="UG25" s="611"/>
      <c r="UH25" s="611"/>
      <c r="UI25" s="611"/>
      <c r="UJ25" s="611"/>
      <c r="UK25" s="611"/>
      <c r="UL25" s="611"/>
      <c r="UM25" s="611"/>
      <c r="UN25" s="611"/>
      <c r="UO25" s="611"/>
      <c r="UP25" s="611"/>
      <c r="UQ25" s="611"/>
      <c r="UR25" s="611"/>
      <c r="US25" s="611"/>
      <c r="UT25" s="611"/>
      <c r="UU25" s="611"/>
      <c r="UV25" s="611"/>
      <c r="UW25" s="611"/>
      <c r="UX25" s="611"/>
      <c r="UY25" s="611"/>
      <c r="UZ25" s="611"/>
      <c r="VA25" s="611"/>
      <c r="VB25" s="611"/>
      <c r="VC25" s="611"/>
      <c r="VD25" s="611"/>
      <c r="VE25" s="611"/>
      <c r="VF25" s="611"/>
      <c r="VG25" s="611"/>
      <c r="VH25" s="611"/>
      <c r="VI25" s="611"/>
      <c r="VJ25" s="611"/>
      <c r="VK25" s="611"/>
      <c r="VL25" s="611"/>
      <c r="VM25" s="611"/>
      <c r="VN25" s="611"/>
      <c r="VO25" s="611"/>
      <c r="VP25" s="611"/>
      <c r="VQ25" s="611"/>
      <c r="VR25" s="611"/>
      <c r="VS25" s="611"/>
      <c r="VT25" s="611"/>
      <c r="VU25" s="611"/>
      <c r="VV25" s="611"/>
      <c r="VW25" s="611"/>
      <c r="VX25" s="611"/>
      <c r="VY25" s="611"/>
      <c r="VZ25" s="611"/>
      <c r="WA25" s="611"/>
      <c r="WB25" s="611"/>
      <c r="WC25" s="611"/>
      <c r="WD25" s="611"/>
      <c r="WE25" s="611"/>
      <c r="WF25" s="611"/>
      <c r="WG25" s="611"/>
      <c r="WH25" s="611"/>
      <c r="WI25" s="611"/>
      <c r="WJ25" s="611"/>
      <c r="WK25" s="611"/>
      <c r="WL25" s="611"/>
      <c r="WM25" s="611"/>
      <c r="WN25" s="611"/>
      <c r="WO25" s="611"/>
      <c r="WP25" s="611"/>
      <c r="WQ25" s="611"/>
      <c r="WR25" s="611"/>
      <c r="WS25" s="611"/>
      <c r="WT25" s="611"/>
      <c r="WU25" s="611"/>
      <c r="WV25" s="611"/>
      <c r="WW25" s="611"/>
      <c r="WX25" s="611"/>
      <c r="WY25" s="611"/>
      <c r="WZ25" s="611"/>
      <c r="XA25" s="611"/>
      <c r="XB25" s="611"/>
      <c r="XC25" s="611"/>
      <c r="XD25" s="611"/>
      <c r="XE25" s="611"/>
      <c r="XF25" s="611"/>
      <c r="XG25" s="611"/>
      <c r="XH25" s="611"/>
      <c r="XI25" s="611"/>
      <c r="XJ25" s="611"/>
      <c r="XK25" s="611"/>
      <c r="XL25" s="611"/>
      <c r="XM25" s="611"/>
      <c r="XN25" s="611"/>
      <c r="XO25" s="611"/>
      <c r="XP25" s="611"/>
      <c r="XQ25" s="611"/>
      <c r="XR25" s="611"/>
      <c r="XS25" s="611"/>
      <c r="XT25" s="611"/>
      <c r="XU25" s="611"/>
      <c r="XV25" s="611"/>
      <c r="XW25" s="611"/>
      <c r="XX25" s="611"/>
      <c r="XY25" s="611"/>
      <c r="XZ25" s="611"/>
      <c r="YA25" s="611"/>
      <c r="YB25" s="611"/>
      <c r="YC25" s="611"/>
      <c r="YD25" s="611"/>
      <c r="YE25" s="611"/>
      <c r="YF25" s="611"/>
      <c r="YG25" s="611"/>
      <c r="YH25" s="611"/>
      <c r="YI25" s="611"/>
      <c r="YJ25" s="611"/>
      <c r="YK25" s="611"/>
      <c r="YL25" s="611"/>
      <c r="YM25" s="611"/>
      <c r="YN25" s="611"/>
      <c r="YO25" s="611"/>
      <c r="YP25" s="611"/>
      <c r="YQ25" s="611"/>
      <c r="YR25" s="611"/>
      <c r="YS25" s="611"/>
      <c r="YT25" s="611"/>
      <c r="YU25" s="611"/>
      <c r="YV25" s="611"/>
      <c r="YW25" s="611"/>
      <c r="YX25" s="611"/>
      <c r="YY25" s="611"/>
      <c r="YZ25" s="611"/>
      <c r="ZA25" s="611"/>
      <c r="ZB25" s="611"/>
      <c r="ZC25" s="611"/>
      <c r="ZD25" s="611"/>
      <c r="ZE25" s="611"/>
      <c r="ZF25" s="611"/>
      <c r="ZG25" s="611"/>
      <c r="ZH25" s="611"/>
      <c r="ZI25" s="611"/>
      <c r="ZJ25" s="611"/>
      <c r="ZK25" s="611"/>
      <c r="ZL25" s="611"/>
      <c r="ZM25" s="611"/>
      <c r="ZN25" s="611"/>
      <c r="ZO25" s="611"/>
      <c r="ZP25" s="611"/>
      <c r="ZQ25" s="611"/>
      <c r="ZR25" s="611"/>
      <c r="ZS25" s="611"/>
      <c r="ZT25" s="611"/>
      <c r="ZU25" s="611"/>
      <c r="ZV25" s="611"/>
      <c r="ZW25" s="611"/>
      <c r="ZX25" s="611"/>
      <c r="ZY25" s="611"/>
      <c r="ZZ25" s="611"/>
      <c r="AAA25" s="611"/>
      <c r="AAB25" s="611"/>
      <c r="AAC25" s="611"/>
      <c r="AAD25" s="611"/>
      <c r="AAE25" s="611"/>
      <c r="AAF25" s="611"/>
      <c r="AAG25" s="611"/>
      <c r="AAH25" s="611"/>
      <c r="AAI25" s="611"/>
      <c r="AAJ25" s="611"/>
      <c r="AAK25" s="611"/>
      <c r="AAL25" s="611"/>
      <c r="AAM25" s="611"/>
      <c r="AAN25" s="611"/>
      <c r="AAO25" s="611"/>
      <c r="AAP25" s="611"/>
      <c r="AAQ25" s="611"/>
      <c r="AAR25" s="611"/>
      <c r="AAS25" s="611"/>
      <c r="AAT25" s="611"/>
      <c r="AAU25" s="611"/>
      <c r="AAV25" s="611"/>
      <c r="AAW25" s="611"/>
      <c r="AAX25" s="611"/>
      <c r="AAY25" s="611"/>
      <c r="AAZ25" s="611"/>
      <c r="ABA25" s="611"/>
      <c r="ABB25" s="611"/>
      <c r="ABC25" s="611"/>
      <c r="ABD25" s="611"/>
      <c r="ABE25" s="611"/>
      <c r="ABF25" s="611"/>
      <c r="ABG25" s="611"/>
      <c r="ABH25" s="611"/>
      <c r="ABI25" s="611"/>
      <c r="ABJ25" s="611"/>
      <c r="ABK25" s="611"/>
      <c r="ABL25" s="611"/>
      <c r="ABM25" s="611"/>
      <c r="ABN25" s="611"/>
      <c r="ABO25" s="611"/>
      <c r="ABP25" s="611"/>
      <c r="ABQ25" s="611"/>
      <c r="ABR25" s="611"/>
      <c r="ABS25" s="611"/>
      <c r="ABT25" s="611"/>
      <c r="ABU25" s="611"/>
      <c r="ABV25" s="611"/>
      <c r="ABW25" s="611"/>
      <c r="ABX25" s="611"/>
      <c r="ABY25" s="611"/>
      <c r="ABZ25" s="611"/>
      <c r="ACA25" s="611"/>
      <c r="ACB25" s="611"/>
      <c r="ACC25" s="611"/>
      <c r="ACD25" s="611"/>
      <c r="ACE25" s="611"/>
      <c r="ACF25" s="611"/>
      <c r="ACG25" s="611"/>
      <c r="ACH25" s="611"/>
      <c r="ACI25" s="611"/>
      <c r="ACJ25" s="611"/>
      <c r="ACK25" s="611"/>
      <c r="ACL25" s="611"/>
      <c r="ACM25" s="611"/>
      <c r="ACN25" s="611"/>
      <c r="ACO25" s="611"/>
      <c r="ACP25" s="611"/>
      <c r="ACQ25" s="611"/>
      <c r="ACR25" s="611"/>
      <c r="ACS25" s="611"/>
      <c r="ACT25" s="611"/>
      <c r="ACU25" s="611"/>
      <c r="ACV25" s="611"/>
      <c r="ACW25" s="611"/>
      <c r="ACX25" s="611"/>
      <c r="ACY25" s="611"/>
      <c r="ACZ25" s="611"/>
      <c r="ADA25" s="611"/>
      <c r="ADB25" s="611"/>
      <c r="ADC25" s="611"/>
      <c r="ADD25" s="611"/>
      <c r="ADE25" s="611"/>
      <c r="ADF25" s="611"/>
      <c r="ADG25" s="611"/>
      <c r="ADH25" s="611"/>
      <c r="ADI25" s="611"/>
      <c r="ADJ25" s="611"/>
      <c r="ADK25" s="611"/>
      <c r="ADL25" s="611"/>
      <c r="ADM25" s="611"/>
      <c r="ADN25" s="611"/>
      <c r="ADO25" s="611"/>
      <c r="ADP25" s="611"/>
      <c r="ADQ25" s="611"/>
      <c r="ADR25" s="611"/>
      <c r="ADS25" s="611"/>
      <c r="ADT25" s="611"/>
      <c r="ADU25" s="611"/>
      <c r="ADV25" s="611"/>
      <c r="ADW25" s="611"/>
      <c r="ADX25" s="611"/>
      <c r="ADY25" s="611"/>
      <c r="ADZ25" s="611"/>
      <c r="AEA25" s="611"/>
      <c r="AEB25" s="611"/>
      <c r="AEC25" s="611"/>
      <c r="AED25" s="611"/>
      <c r="AEE25" s="611"/>
      <c r="AEF25" s="611"/>
      <c r="AEG25" s="611"/>
      <c r="AEH25" s="611"/>
      <c r="AEI25" s="611"/>
      <c r="AEJ25" s="611"/>
      <c r="AEK25" s="611"/>
      <c r="AEL25" s="611"/>
      <c r="AEM25" s="611"/>
      <c r="AEN25" s="611"/>
      <c r="AEO25" s="611"/>
      <c r="AEP25" s="611"/>
      <c r="AEQ25" s="611"/>
      <c r="AER25" s="611"/>
      <c r="AES25" s="611"/>
      <c r="AET25" s="611"/>
      <c r="AEU25" s="611"/>
      <c r="AEV25" s="611"/>
      <c r="AEW25" s="611"/>
      <c r="AEX25" s="611"/>
      <c r="AEY25" s="611"/>
      <c r="AEZ25" s="611"/>
      <c r="AFA25" s="611"/>
      <c r="AFB25" s="611"/>
      <c r="AFC25" s="611"/>
      <c r="AFD25" s="611"/>
      <c r="AFE25" s="611"/>
      <c r="AFF25" s="611"/>
      <c r="AFG25" s="611"/>
      <c r="AFH25" s="611"/>
      <c r="AFI25" s="611"/>
      <c r="AFJ25" s="611"/>
      <c r="AFK25" s="611"/>
      <c r="AFL25" s="611"/>
      <c r="AFM25" s="611"/>
      <c r="AFN25" s="611"/>
      <c r="AFO25" s="611"/>
      <c r="AFP25" s="611"/>
      <c r="AFQ25" s="611"/>
      <c r="AFR25" s="611"/>
      <c r="AFS25" s="611"/>
      <c r="AFT25" s="611"/>
      <c r="AFU25" s="611"/>
      <c r="AFV25" s="611"/>
      <c r="AFW25" s="611"/>
      <c r="AFX25" s="611"/>
      <c r="AFY25" s="611"/>
      <c r="AFZ25" s="611"/>
      <c r="AGA25" s="611"/>
      <c r="AGB25" s="611"/>
      <c r="AGC25" s="611"/>
      <c r="AGD25" s="611"/>
      <c r="AGE25" s="611"/>
      <c r="AGF25" s="611"/>
      <c r="AGG25" s="611"/>
      <c r="AGH25" s="611"/>
      <c r="AGI25" s="611"/>
      <c r="AGJ25" s="611"/>
      <c r="AGK25" s="611"/>
      <c r="AGL25" s="611"/>
      <c r="AGM25" s="611"/>
      <c r="AGN25" s="611"/>
      <c r="AGO25" s="611"/>
      <c r="AGP25" s="611"/>
      <c r="AGQ25" s="611"/>
      <c r="AGR25" s="611"/>
      <c r="AGS25" s="611"/>
      <c r="AGT25" s="611"/>
      <c r="AGU25" s="611"/>
      <c r="AGV25" s="611"/>
      <c r="AGW25" s="611"/>
      <c r="AGX25" s="611"/>
      <c r="AGY25" s="611"/>
      <c r="AGZ25" s="611"/>
      <c r="AHA25" s="611"/>
      <c r="AHB25" s="611"/>
      <c r="AHC25" s="611"/>
      <c r="AHD25" s="611"/>
      <c r="AHE25" s="611"/>
      <c r="AHF25" s="611"/>
      <c r="AHG25" s="611"/>
      <c r="AHH25" s="611"/>
      <c r="AHI25" s="611"/>
      <c r="AHJ25" s="611"/>
      <c r="AHK25" s="611"/>
      <c r="AHL25" s="611"/>
      <c r="AHM25" s="611"/>
      <c r="AHN25" s="611"/>
      <c r="AHO25" s="611"/>
      <c r="AHP25" s="611"/>
      <c r="AHQ25" s="611"/>
      <c r="AHR25" s="611"/>
      <c r="AHS25" s="611"/>
      <c r="AHT25" s="611"/>
      <c r="AHU25" s="611"/>
      <c r="AHV25" s="611"/>
      <c r="AHW25" s="611"/>
      <c r="AHX25" s="611"/>
      <c r="AHY25" s="611"/>
      <c r="AHZ25" s="611"/>
      <c r="AIA25" s="611"/>
      <c r="AIB25" s="611"/>
      <c r="AIC25" s="611"/>
      <c r="AID25" s="611"/>
      <c r="AIE25" s="611"/>
      <c r="AIF25" s="611"/>
      <c r="AIG25" s="611"/>
      <c r="AIH25" s="611"/>
      <c r="AII25" s="611"/>
      <c r="AIJ25" s="611"/>
      <c r="AIK25" s="611"/>
      <c r="AIL25" s="611"/>
      <c r="AIM25" s="611"/>
      <c r="AIN25" s="611"/>
      <c r="AIO25" s="611"/>
      <c r="AIP25" s="611"/>
      <c r="AIQ25" s="611"/>
      <c r="AIR25" s="611"/>
      <c r="AIS25" s="611"/>
      <c r="AIT25" s="611"/>
      <c r="AIU25" s="611"/>
      <c r="AIV25" s="611"/>
      <c r="AIW25" s="611"/>
      <c r="AIX25" s="611"/>
      <c r="AIY25" s="611"/>
      <c r="AIZ25" s="611"/>
      <c r="AJA25" s="611"/>
      <c r="AJB25" s="611"/>
      <c r="AJC25" s="611"/>
      <c r="AJD25" s="611"/>
      <c r="AJE25" s="611"/>
      <c r="AJF25" s="611"/>
      <c r="AJG25" s="611"/>
      <c r="AJH25" s="611"/>
      <c r="AJI25" s="611"/>
      <c r="AJJ25" s="611"/>
      <c r="AJK25" s="611"/>
      <c r="AJL25" s="611"/>
      <c r="AJM25" s="611"/>
      <c r="AJN25" s="611"/>
      <c r="AJO25" s="611"/>
      <c r="AJP25" s="611"/>
      <c r="AJQ25" s="611"/>
      <c r="AJR25" s="611"/>
      <c r="AJS25" s="611"/>
      <c r="AJT25" s="611"/>
      <c r="AJU25" s="611"/>
      <c r="AJV25" s="611"/>
      <c r="AJW25" s="611"/>
      <c r="AJX25" s="611"/>
      <c r="AJY25" s="611"/>
      <c r="AJZ25" s="611"/>
      <c r="AKA25" s="611"/>
      <c r="AKB25" s="611"/>
      <c r="AKC25" s="611"/>
      <c r="AKD25" s="611"/>
      <c r="AKE25" s="611"/>
      <c r="AKF25" s="611"/>
      <c r="AKG25" s="611"/>
      <c r="AKH25" s="611"/>
      <c r="AKI25" s="611"/>
      <c r="AKJ25" s="611"/>
      <c r="AKK25" s="611"/>
      <c r="AKL25" s="611"/>
      <c r="AKM25" s="611"/>
      <c r="AKN25" s="611"/>
      <c r="AKO25" s="611"/>
      <c r="AKP25" s="611"/>
      <c r="AKQ25" s="611"/>
      <c r="AKR25" s="611"/>
      <c r="AKS25" s="611"/>
      <c r="AKT25" s="611"/>
      <c r="AKU25" s="611"/>
      <c r="AKV25" s="611"/>
      <c r="AKW25" s="611"/>
      <c r="AKX25" s="611"/>
      <c r="AKY25" s="611"/>
      <c r="AKZ25" s="611"/>
      <c r="ALA25" s="611"/>
      <c r="ALB25" s="611"/>
      <c r="ALC25" s="611"/>
      <c r="ALD25" s="611"/>
      <c r="ALE25" s="611"/>
      <c r="ALF25" s="611"/>
      <c r="ALG25" s="611"/>
      <c r="ALH25" s="611"/>
      <c r="ALI25" s="611"/>
      <c r="ALJ25" s="611"/>
      <c r="ALK25" s="611"/>
      <c r="ALL25" s="611"/>
      <c r="ALM25" s="611"/>
      <c r="ALN25" s="611"/>
      <c r="ALO25" s="611"/>
      <c r="ALP25" s="611"/>
      <c r="ALQ25" s="611"/>
      <c r="ALR25" s="611"/>
      <c r="ALS25" s="611"/>
      <c r="ALT25" s="611"/>
      <c r="ALU25" s="611"/>
      <c r="ALV25" s="611"/>
      <c r="ALW25" s="611"/>
      <c r="ALX25" s="611"/>
      <c r="ALY25" s="611"/>
      <c r="ALZ25" s="611"/>
      <c r="AMA25" s="611"/>
      <c r="AMB25" s="611"/>
      <c r="AMC25" s="611"/>
      <c r="AMD25" s="611"/>
      <c r="AME25" s="611"/>
      <c r="AMF25" s="611"/>
      <c r="AMG25" s="611"/>
      <c r="AMH25" s="611"/>
      <c r="AMI25" s="611"/>
      <c r="AMJ25" s="611"/>
      <c r="AMK25" s="611"/>
      <c r="AML25" s="611"/>
      <c r="AMM25" s="611"/>
      <c r="AMN25" s="611"/>
      <c r="AMO25" s="611"/>
      <c r="AMP25" s="611"/>
      <c r="AMQ25" s="611"/>
      <c r="AMR25" s="611"/>
      <c r="AMS25" s="611"/>
      <c r="AMT25" s="611"/>
      <c r="AMU25" s="611"/>
      <c r="AMV25" s="611"/>
      <c r="AMW25" s="611"/>
      <c r="AMX25" s="611"/>
      <c r="AMY25" s="611"/>
      <c r="AMZ25" s="611"/>
      <c r="ANA25" s="611"/>
      <c r="ANB25" s="611"/>
      <c r="ANC25" s="611"/>
      <c r="AND25" s="611"/>
      <c r="ANE25" s="611"/>
      <c r="ANF25" s="611"/>
      <c r="ANG25" s="611"/>
      <c r="ANH25" s="611"/>
      <c r="ANI25" s="611"/>
      <c r="ANJ25" s="611"/>
      <c r="ANK25" s="611"/>
      <c r="ANL25" s="611"/>
      <c r="ANM25" s="611"/>
      <c r="ANN25" s="611"/>
      <c r="ANO25" s="611"/>
      <c r="ANP25" s="611"/>
      <c r="ANQ25" s="611"/>
      <c r="ANR25" s="611"/>
      <c r="ANS25" s="611"/>
      <c r="ANT25" s="611"/>
      <c r="ANU25" s="611"/>
      <c r="ANV25" s="611"/>
      <c r="ANW25" s="611"/>
      <c r="ANX25" s="611"/>
      <c r="ANY25" s="611"/>
      <c r="ANZ25" s="611"/>
      <c r="AOA25" s="611"/>
      <c r="AOB25" s="611"/>
      <c r="AOC25" s="611"/>
      <c r="AOD25" s="611"/>
      <c r="AOE25" s="611"/>
      <c r="AOF25" s="611"/>
      <c r="AOG25" s="611"/>
      <c r="AOH25" s="611"/>
      <c r="AOI25" s="611"/>
      <c r="AOJ25" s="611"/>
      <c r="AOK25" s="611"/>
      <c r="AOL25" s="611"/>
      <c r="AOM25" s="611"/>
      <c r="AON25" s="611"/>
      <c r="AOO25" s="611"/>
      <c r="AOP25" s="611"/>
      <c r="AOQ25" s="611"/>
      <c r="AOR25" s="611"/>
      <c r="AOS25" s="611"/>
      <c r="AOT25" s="611"/>
      <c r="AOU25" s="611"/>
      <c r="AOV25" s="611"/>
      <c r="AOW25" s="611"/>
      <c r="AOX25" s="611"/>
      <c r="AOY25" s="611"/>
      <c r="AOZ25" s="611"/>
      <c r="APA25" s="611"/>
      <c r="APB25" s="611"/>
      <c r="APC25" s="611"/>
      <c r="APD25" s="611"/>
      <c r="APE25" s="611"/>
      <c r="APF25" s="611"/>
      <c r="APG25" s="611"/>
      <c r="APH25" s="611"/>
      <c r="API25" s="611"/>
      <c r="APJ25" s="611"/>
      <c r="APK25" s="611"/>
      <c r="APL25" s="611"/>
      <c r="APM25" s="611"/>
      <c r="APN25" s="611"/>
      <c r="APO25" s="611"/>
      <c r="APP25" s="611"/>
      <c r="APQ25" s="611"/>
      <c r="APR25" s="611"/>
      <c r="APS25" s="611"/>
      <c r="APT25" s="611"/>
      <c r="APU25" s="611"/>
      <c r="APV25" s="611"/>
      <c r="APW25" s="611"/>
      <c r="APX25" s="611"/>
      <c r="APY25" s="611"/>
      <c r="APZ25" s="611"/>
      <c r="AQA25" s="611"/>
      <c r="AQB25" s="611"/>
      <c r="AQC25" s="611"/>
      <c r="AQD25" s="611"/>
      <c r="AQE25" s="611"/>
      <c r="AQF25" s="611"/>
      <c r="AQG25" s="611"/>
      <c r="AQH25" s="611"/>
      <c r="AQI25" s="611"/>
      <c r="AQJ25" s="611"/>
      <c r="AQK25" s="611"/>
      <c r="AQL25" s="611"/>
      <c r="AQM25" s="611"/>
      <c r="AQN25" s="611"/>
      <c r="AQO25" s="611"/>
      <c r="AQP25" s="611"/>
      <c r="AQQ25" s="611"/>
      <c r="AQR25" s="611"/>
      <c r="AQS25" s="611"/>
      <c r="AQT25" s="611"/>
      <c r="AQU25" s="611"/>
      <c r="AQV25" s="611"/>
      <c r="AQW25" s="611"/>
      <c r="AQX25" s="611"/>
      <c r="AQY25" s="611"/>
      <c r="AQZ25" s="611"/>
      <c r="ARA25" s="611"/>
      <c r="ARB25" s="611"/>
      <c r="ARC25" s="611"/>
      <c r="ARD25" s="611"/>
      <c r="ARE25" s="611"/>
      <c r="ARF25" s="611"/>
      <c r="ARG25" s="611"/>
      <c r="ARH25" s="611"/>
      <c r="ARI25" s="611"/>
      <c r="ARJ25" s="611"/>
      <c r="ARK25" s="611"/>
      <c r="ARL25" s="611"/>
      <c r="ARM25" s="611"/>
      <c r="ARN25" s="611"/>
      <c r="ARO25" s="611"/>
      <c r="ARP25" s="611"/>
      <c r="ARQ25" s="611"/>
      <c r="ARR25" s="611"/>
      <c r="ARS25" s="611"/>
      <c r="ART25" s="611"/>
      <c r="ARU25" s="611"/>
      <c r="ARV25" s="611"/>
      <c r="ARW25" s="611"/>
      <c r="ARX25" s="611"/>
      <c r="ARY25" s="611"/>
      <c r="ARZ25" s="611"/>
      <c r="ASA25" s="611"/>
      <c r="ASB25" s="611"/>
      <c r="ASC25" s="611"/>
      <c r="ASD25" s="611"/>
      <c r="ASE25" s="611"/>
      <c r="ASF25" s="611"/>
      <c r="ASG25" s="611"/>
      <c r="ASH25" s="611"/>
      <c r="ASI25" s="611"/>
      <c r="ASJ25" s="611"/>
      <c r="ASK25" s="611"/>
      <c r="ASL25" s="611"/>
      <c r="ASM25" s="611"/>
      <c r="ASN25" s="611"/>
      <c r="ASO25" s="611"/>
      <c r="ASP25" s="611"/>
      <c r="ASQ25" s="611"/>
      <c r="ASR25" s="611"/>
      <c r="ASS25" s="611"/>
      <c r="AST25" s="611"/>
      <c r="ASU25" s="611"/>
      <c r="ASV25" s="611"/>
      <c r="ASW25" s="611"/>
      <c r="ASX25" s="611"/>
      <c r="ASY25" s="611"/>
      <c r="ASZ25" s="611"/>
      <c r="ATA25" s="611"/>
      <c r="ATB25" s="611"/>
      <c r="ATC25" s="611"/>
      <c r="ATD25" s="611"/>
      <c r="ATE25" s="611"/>
      <c r="ATF25" s="611"/>
      <c r="ATG25" s="611"/>
      <c r="ATH25" s="611"/>
      <c r="ATI25" s="611"/>
      <c r="ATJ25" s="611"/>
      <c r="ATK25" s="611"/>
      <c r="ATL25" s="611"/>
      <c r="ATM25" s="611"/>
      <c r="ATN25" s="611"/>
      <c r="ATO25" s="611"/>
      <c r="ATP25" s="611"/>
      <c r="ATQ25" s="611"/>
      <c r="ATR25" s="611"/>
      <c r="ATS25" s="611"/>
      <c r="ATT25" s="611"/>
      <c r="ATU25" s="611"/>
      <c r="ATV25" s="611"/>
      <c r="ATW25" s="611"/>
      <c r="ATX25" s="611"/>
      <c r="ATY25" s="611"/>
      <c r="ATZ25" s="611"/>
      <c r="AUA25" s="611"/>
      <c r="AUB25" s="611"/>
      <c r="AUC25" s="611"/>
      <c r="AUD25" s="611"/>
      <c r="AUE25" s="611"/>
      <c r="AUF25" s="611"/>
      <c r="AUG25" s="611"/>
      <c r="AUH25" s="611"/>
      <c r="AUI25" s="611"/>
      <c r="AUJ25" s="611"/>
      <c r="AUK25" s="611"/>
      <c r="AUL25" s="611"/>
      <c r="AUM25" s="611"/>
      <c r="AUN25" s="611"/>
      <c r="AUO25" s="611"/>
      <c r="AUP25" s="611"/>
      <c r="AUQ25" s="611"/>
      <c r="AUR25" s="611"/>
      <c r="AUS25" s="611"/>
      <c r="AUT25" s="611"/>
      <c r="AUU25" s="611"/>
      <c r="AUV25" s="611"/>
      <c r="AUW25" s="611"/>
      <c r="AUX25" s="611"/>
      <c r="AUY25" s="611"/>
      <c r="AUZ25" s="611"/>
      <c r="AVA25" s="611"/>
      <c r="AVB25" s="611"/>
      <c r="AVC25" s="611"/>
      <c r="AVD25" s="611"/>
      <c r="AVE25" s="611"/>
      <c r="AVF25" s="611"/>
      <c r="AVG25" s="611"/>
      <c r="AVH25" s="611"/>
      <c r="AVI25" s="611"/>
      <c r="AVJ25" s="611"/>
      <c r="AVK25" s="611"/>
      <c r="AVL25" s="611"/>
      <c r="AVM25" s="611"/>
      <c r="AVN25" s="611"/>
      <c r="AVO25" s="611"/>
      <c r="AVP25" s="611"/>
      <c r="AVQ25" s="611"/>
      <c r="AVR25" s="611"/>
      <c r="AVS25" s="611"/>
      <c r="AVT25" s="611"/>
      <c r="AVU25" s="611"/>
      <c r="AVV25" s="611"/>
      <c r="AVW25" s="611"/>
      <c r="AVX25" s="611"/>
      <c r="AVY25" s="611"/>
      <c r="AVZ25" s="611"/>
      <c r="AWA25" s="611"/>
      <c r="AWB25" s="611"/>
      <c r="AWC25" s="611"/>
      <c r="AWD25" s="611"/>
      <c r="AWE25" s="611"/>
      <c r="AWF25" s="611"/>
      <c r="AWG25" s="611"/>
      <c r="AWH25" s="611"/>
      <c r="AWI25" s="611"/>
      <c r="AWJ25" s="611"/>
      <c r="AWK25" s="611"/>
      <c r="AWL25" s="611"/>
      <c r="AWM25" s="611"/>
      <c r="AWN25" s="611"/>
      <c r="AWO25" s="611"/>
      <c r="AWP25" s="611"/>
      <c r="AWQ25" s="611"/>
      <c r="AWR25" s="611"/>
      <c r="AWS25" s="611"/>
      <c r="AWT25" s="611"/>
      <c r="AWU25" s="611"/>
      <c r="AWV25" s="611"/>
      <c r="AWW25" s="611"/>
      <c r="AWX25" s="611"/>
      <c r="AWY25" s="611"/>
      <c r="AWZ25" s="611"/>
      <c r="AXA25" s="611"/>
      <c r="AXB25" s="611"/>
      <c r="AXC25" s="611"/>
      <c r="AXD25" s="611"/>
      <c r="AXE25" s="611"/>
      <c r="AXF25" s="611"/>
      <c r="AXG25" s="611"/>
      <c r="AXH25" s="611"/>
      <c r="AXI25" s="611"/>
      <c r="AXJ25" s="611"/>
      <c r="AXK25" s="611"/>
      <c r="AXL25" s="611"/>
      <c r="AXM25" s="611"/>
      <c r="AXN25" s="611"/>
      <c r="AXO25" s="611"/>
      <c r="AXP25" s="611"/>
      <c r="AXQ25" s="611"/>
      <c r="AXR25" s="611"/>
      <c r="AXS25" s="611"/>
      <c r="AXT25" s="611"/>
      <c r="AXU25" s="611"/>
      <c r="AXV25" s="611"/>
      <c r="AXW25" s="611"/>
      <c r="AXX25" s="611"/>
      <c r="AXY25" s="611"/>
      <c r="AXZ25" s="611"/>
      <c r="AYA25" s="611"/>
      <c r="AYB25" s="611"/>
      <c r="AYC25" s="611"/>
      <c r="AYD25" s="611"/>
      <c r="AYE25" s="611"/>
      <c r="AYF25" s="611"/>
      <c r="AYG25" s="611"/>
      <c r="AYH25" s="611"/>
      <c r="AYI25" s="611"/>
      <c r="AYJ25" s="611"/>
      <c r="AYK25" s="611"/>
      <c r="AYL25" s="611"/>
      <c r="AYM25" s="611"/>
      <c r="AYN25" s="611"/>
      <c r="AYO25" s="611"/>
      <c r="AYP25" s="611"/>
      <c r="AYQ25" s="611"/>
      <c r="AYR25" s="611"/>
      <c r="AYS25" s="611"/>
      <c r="AYT25" s="611"/>
      <c r="AYU25" s="611"/>
      <c r="AYV25" s="611"/>
      <c r="AYW25" s="611"/>
      <c r="AYX25" s="611"/>
      <c r="AYY25" s="611"/>
      <c r="AYZ25" s="611"/>
      <c r="AZA25" s="611"/>
      <c r="AZB25" s="611"/>
      <c r="AZC25" s="611"/>
      <c r="AZD25" s="611"/>
      <c r="AZE25" s="611"/>
      <c r="AZF25" s="611"/>
      <c r="AZG25" s="611"/>
      <c r="AZH25" s="611"/>
      <c r="AZI25" s="611"/>
      <c r="AZJ25" s="611"/>
      <c r="AZK25" s="611"/>
      <c r="AZL25" s="611"/>
      <c r="AZM25" s="611"/>
      <c r="AZN25" s="611"/>
      <c r="AZO25" s="611"/>
      <c r="AZP25" s="611"/>
      <c r="AZQ25" s="611"/>
      <c r="AZR25" s="611"/>
      <c r="AZS25" s="611"/>
      <c r="AZT25" s="611"/>
      <c r="AZU25" s="611"/>
      <c r="AZV25" s="611"/>
      <c r="AZW25" s="611"/>
      <c r="AZX25" s="611"/>
      <c r="AZY25" s="611"/>
      <c r="AZZ25" s="611"/>
      <c r="BAA25" s="611"/>
      <c r="BAB25" s="611"/>
      <c r="BAC25" s="611"/>
      <c r="BAD25" s="611"/>
      <c r="BAE25" s="611"/>
      <c r="BAF25" s="611"/>
      <c r="BAG25" s="611"/>
      <c r="BAH25" s="611"/>
      <c r="BAI25" s="611"/>
      <c r="BAJ25" s="611"/>
      <c r="BAK25" s="611"/>
      <c r="BAL25" s="611"/>
      <c r="BAM25" s="611"/>
      <c r="BAN25" s="611"/>
      <c r="BAO25" s="611"/>
      <c r="BAP25" s="611"/>
      <c r="BAQ25" s="611"/>
      <c r="BAR25" s="611"/>
      <c r="BAS25" s="611"/>
      <c r="BAT25" s="611"/>
      <c r="BAU25" s="611"/>
      <c r="BAV25" s="611"/>
      <c r="BAW25" s="611"/>
      <c r="BAX25" s="611"/>
      <c r="BAY25" s="611"/>
      <c r="BAZ25" s="611"/>
      <c r="BBA25" s="611"/>
      <c r="BBB25" s="611"/>
      <c r="BBC25" s="611"/>
      <c r="BBD25" s="611"/>
      <c r="BBE25" s="611"/>
      <c r="BBF25" s="611"/>
      <c r="BBG25" s="611"/>
      <c r="BBH25" s="611"/>
      <c r="BBI25" s="611"/>
      <c r="BBJ25" s="611"/>
      <c r="BBK25" s="611"/>
      <c r="BBL25" s="611"/>
      <c r="BBM25" s="611"/>
      <c r="BBN25" s="611"/>
      <c r="BBO25" s="611"/>
      <c r="BBP25" s="611"/>
      <c r="BBQ25" s="611"/>
      <c r="BBR25" s="611"/>
      <c r="BBS25" s="611"/>
      <c r="BBT25" s="611"/>
      <c r="BBU25" s="611"/>
      <c r="BBV25" s="611"/>
      <c r="BBW25" s="611"/>
      <c r="BBX25" s="611"/>
      <c r="BBY25" s="611"/>
      <c r="BBZ25" s="611"/>
      <c r="BCA25" s="611"/>
      <c r="BCB25" s="611"/>
      <c r="BCC25" s="611"/>
      <c r="BCD25" s="611"/>
      <c r="BCE25" s="611"/>
      <c r="BCF25" s="611"/>
      <c r="BCG25" s="611"/>
      <c r="BCH25" s="611"/>
      <c r="BCI25" s="611"/>
      <c r="BCJ25" s="611"/>
      <c r="BCK25" s="611"/>
      <c r="BCL25" s="611"/>
      <c r="BCM25" s="611"/>
      <c r="BCN25" s="611"/>
      <c r="BCO25" s="611"/>
      <c r="BCP25" s="611"/>
      <c r="BCQ25" s="611"/>
      <c r="BCR25" s="611"/>
      <c r="BCS25" s="611"/>
      <c r="BCT25" s="611"/>
      <c r="BCU25" s="611"/>
      <c r="BCV25" s="611"/>
      <c r="BCW25" s="611"/>
      <c r="BCX25" s="611"/>
      <c r="BCY25" s="611"/>
      <c r="BCZ25" s="611"/>
      <c r="BDA25" s="611"/>
      <c r="BDB25" s="611"/>
      <c r="BDC25" s="611"/>
      <c r="BDD25" s="611"/>
      <c r="BDE25" s="611"/>
      <c r="BDF25" s="611"/>
      <c r="BDG25" s="611"/>
      <c r="BDH25" s="611"/>
      <c r="BDI25" s="611"/>
      <c r="BDJ25" s="611"/>
      <c r="BDK25" s="611"/>
      <c r="BDL25" s="611"/>
      <c r="BDM25" s="611"/>
      <c r="BDN25" s="611"/>
      <c r="BDO25" s="611"/>
      <c r="BDP25" s="611"/>
      <c r="BDQ25" s="611"/>
      <c r="BDR25" s="611"/>
      <c r="BDS25" s="611"/>
      <c r="BDT25" s="611"/>
      <c r="BDU25" s="611"/>
      <c r="BDV25" s="611"/>
      <c r="BDW25" s="611"/>
      <c r="BDX25" s="611"/>
      <c r="BDY25" s="611"/>
      <c r="BDZ25" s="611"/>
      <c r="BEA25" s="611"/>
      <c r="BEB25" s="611"/>
      <c r="BEC25" s="611"/>
      <c r="BED25" s="611"/>
      <c r="BEE25" s="611"/>
      <c r="BEF25" s="611"/>
      <c r="BEG25" s="611"/>
      <c r="BEH25" s="611"/>
      <c r="BEI25" s="611"/>
      <c r="BEJ25" s="611"/>
      <c r="BEK25" s="611"/>
      <c r="BEL25" s="611"/>
      <c r="BEM25" s="611"/>
      <c r="BEN25" s="611"/>
      <c r="BEO25" s="611"/>
      <c r="BEP25" s="611"/>
      <c r="BEQ25" s="611"/>
      <c r="BER25" s="611"/>
      <c r="BES25" s="611"/>
      <c r="BET25" s="611"/>
      <c r="BEU25" s="611"/>
      <c r="BEV25" s="611"/>
      <c r="BEW25" s="611"/>
      <c r="BEX25" s="611"/>
      <c r="BEY25" s="611"/>
      <c r="BEZ25" s="611"/>
      <c r="BFA25" s="611"/>
      <c r="BFB25" s="611"/>
      <c r="BFC25" s="611"/>
      <c r="BFD25" s="611"/>
      <c r="BFE25" s="611"/>
      <c r="BFF25" s="611"/>
      <c r="BFG25" s="611"/>
      <c r="BFH25" s="611"/>
      <c r="BFI25" s="611"/>
      <c r="BFJ25" s="611"/>
      <c r="BFK25" s="611"/>
      <c r="BFL25" s="611"/>
      <c r="BFM25" s="611"/>
      <c r="BFN25" s="611"/>
      <c r="BFO25" s="611"/>
      <c r="BFP25" s="611"/>
      <c r="BFQ25" s="611"/>
      <c r="BFR25" s="611"/>
      <c r="BFS25" s="611"/>
      <c r="BFT25" s="611"/>
      <c r="BFU25" s="611"/>
      <c r="BFV25" s="611"/>
      <c r="BFW25" s="611"/>
      <c r="BFX25" s="611"/>
      <c r="BFY25" s="611"/>
      <c r="BFZ25" s="611"/>
      <c r="BGA25" s="611"/>
      <c r="BGB25" s="611"/>
      <c r="BGC25" s="611"/>
      <c r="BGD25" s="611"/>
      <c r="BGE25" s="611"/>
      <c r="BGF25" s="611"/>
      <c r="BGG25" s="611"/>
      <c r="BGH25" s="611"/>
      <c r="BGI25" s="611"/>
      <c r="BGJ25" s="611"/>
      <c r="BGK25" s="611"/>
      <c r="BGL25" s="611"/>
      <c r="BGM25" s="611"/>
      <c r="BGN25" s="611"/>
      <c r="BGO25" s="611"/>
      <c r="BGP25" s="611"/>
      <c r="BGQ25" s="611"/>
      <c r="BGR25" s="611"/>
      <c r="BGS25" s="611"/>
      <c r="BGT25" s="611"/>
      <c r="BGU25" s="611"/>
      <c r="BGV25" s="611"/>
      <c r="BGW25" s="611"/>
      <c r="BGX25" s="611"/>
      <c r="BGY25" s="611"/>
      <c r="BGZ25" s="611"/>
      <c r="BHA25" s="611"/>
      <c r="BHB25" s="611"/>
      <c r="BHC25" s="611"/>
      <c r="BHD25" s="611"/>
      <c r="BHE25" s="611"/>
      <c r="BHF25" s="611"/>
      <c r="BHG25" s="611"/>
      <c r="BHH25" s="611"/>
      <c r="BHI25" s="611"/>
      <c r="BHJ25" s="611"/>
      <c r="BHK25" s="611"/>
      <c r="BHL25" s="611"/>
      <c r="BHM25" s="611"/>
      <c r="BHN25" s="611"/>
      <c r="BHO25" s="611"/>
      <c r="BHP25" s="611"/>
      <c r="BHQ25" s="611"/>
      <c r="BHR25" s="611"/>
      <c r="BHS25" s="611"/>
      <c r="BHT25" s="611"/>
      <c r="BHU25" s="611"/>
      <c r="BHV25" s="611"/>
      <c r="BHW25" s="611"/>
      <c r="BHX25" s="611"/>
      <c r="BHY25" s="611"/>
      <c r="BHZ25" s="611"/>
      <c r="BIA25" s="611"/>
      <c r="BIB25" s="611"/>
      <c r="BIC25" s="611"/>
      <c r="BID25" s="611"/>
      <c r="BIE25" s="611"/>
      <c r="BIF25" s="611"/>
      <c r="BIG25" s="611"/>
      <c r="BIH25" s="611"/>
      <c r="BII25" s="611"/>
      <c r="BIJ25" s="611"/>
      <c r="BIK25" s="611"/>
      <c r="BIL25" s="611"/>
      <c r="BIM25" s="611"/>
      <c r="BIN25" s="611"/>
      <c r="BIO25" s="611"/>
      <c r="BIP25" s="611"/>
      <c r="BIQ25" s="611"/>
      <c r="BIR25" s="611"/>
      <c r="BIS25" s="611"/>
      <c r="BIT25" s="611"/>
      <c r="BIU25" s="611"/>
      <c r="BIV25" s="611"/>
      <c r="BIW25" s="611"/>
      <c r="BIX25" s="611"/>
      <c r="BIY25" s="611"/>
      <c r="BIZ25" s="611"/>
      <c r="BJA25" s="611"/>
      <c r="BJB25" s="611"/>
      <c r="BJC25" s="611"/>
      <c r="BJD25" s="611"/>
      <c r="BJE25" s="611"/>
      <c r="BJF25" s="611"/>
      <c r="BJG25" s="611"/>
      <c r="BJH25" s="611"/>
      <c r="BJI25" s="611"/>
      <c r="BJJ25" s="611"/>
      <c r="BJK25" s="611"/>
      <c r="BJL25" s="611"/>
      <c r="BJM25" s="611"/>
      <c r="BJN25" s="611"/>
      <c r="BJO25" s="611"/>
      <c r="BJP25" s="611"/>
      <c r="BJQ25" s="611"/>
      <c r="BJR25" s="611"/>
      <c r="BJS25" s="611"/>
      <c r="BJT25" s="611"/>
      <c r="BJU25" s="611"/>
      <c r="BJV25" s="611"/>
      <c r="BJW25" s="611"/>
      <c r="BJX25" s="611"/>
      <c r="BJY25" s="611"/>
      <c r="BJZ25" s="611"/>
      <c r="BKA25" s="611"/>
      <c r="BKB25" s="611"/>
      <c r="BKC25" s="611"/>
      <c r="BKD25" s="611"/>
      <c r="BKE25" s="611"/>
      <c r="BKF25" s="611"/>
      <c r="BKG25" s="611"/>
      <c r="BKH25" s="611"/>
      <c r="BKI25" s="611"/>
      <c r="BKJ25" s="611"/>
      <c r="BKK25" s="611"/>
      <c r="BKL25" s="611"/>
      <c r="BKM25" s="611"/>
      <c r="BKN25" s="611"/>
      <c r="BKO25" s="611"/>
      <c r="BKP25" s="611"/>
      <c r="BKQ25" s="611"/>
      <c r="BKR25" s="611"/>
      <c r="BKS25" s="611"/>
      <c r="BKT25" s="611"/>
      <c r="BKU25" s="611"/>
      <c r="BKV25" s="611"/>
      <c r="BKW25" s="611"/>
      <c r="BKX25" s="611"/>
      <c r="BKY25" s="611"/>
      <c r="BKZ25" s="611"/>
      <c r="BLA25" s="611"/>
      <c r="BLB25" s="611"/>
      <c r="BLC25" s="611"/>
      <c r="BLD25" s="611"/>
      <c r="BLE25" s="611"/>
      <c r="BLF25" s="611"/>
      <c r="BLG25" s="611"/>
      <c r="BLH25" s="611"/>
      <c r="BLI25" s="611"/>
      <c r="BLJ25" s="611"/>
      <c r="BLK25" s="611"/>
      <c r="BLL25" s="611"/>
      <c r="BLM25" s="611"/>
      <c r="BLN25" s="611"/>
      <c r="BLO25" s="611"/>
      <c r="BLP25" s="611"/>
      <c r="BLQ25" s="611"/>
      <c r="BLR25" s="611"/>
      <c r="BLS25" s="611"/>
      <c r="BLT25" s="611"/>
      <c r="BLU25" s="611"/>
      <c r="BLV25" s="611"/>
      <c r="BLW25" s="611"/>
      <c r="BLX25" s="611"/>
      <c r="BLY25" s="611"/>
      <c r="BLZ25" s="611"/>
      <c r="BMA25" s="611"/>
      <c r="BMB25" s="611"/>
      <c r="BMC25" s="611"/>
      <c r="BMD25" s="611"/>
      <c r="BME25" s="611"/>
      <c r="BMF25" s="611"/>
      <c r="BMG25" s="611"/>
      <c r="BMH25" s="611"/>
      <c r="BMI25" s="611"/>
      <c r="BMJ25" s="611"/>
      <c r="BMK25" s="611"/>
      <c r="BML25" s="611"/>
      <c r="BMM25" s="611"/>
      <c r="BMN25" s="611"/>
      <c r="BMO25" s="611"/>
      <c r="BMP25" s="611"/>
      <c r="BMQ25" s="611"/>
      <c r="BMR25" s="611"/>
      <c r="BMS25" s="611"/>
      <c r="BMT25" s="611"/>
      <c r="BMU25" s="611"/>
      <c r="BMV25" s="611"/>
      <c r="BMW25" s="611"/>
      <c r="BMX25" s="611"/>
      <c r="BMY25" s="611"/>
      <c r="BMZ25" s="611"/>
      <c r="BNA25" s="611"/>
      <c r="BNB25" s="611"/>
      <c r="BNC25" s="611"/>
      <c r="BND25" s="611"/>
      <c r="BNE25" s="611"/>
      <c r="BNF25" s="611"/>
      <c r="BNG25" s="611"/>
      <c r="BNH25" s="611"/>
      <c r="BNI25" s="611"/>
      <c r="BNJ25" s="611"/>
      <c r="BNK25" s="611"/>
      <c r="BNL25" s="611"/>
      <c r="BNM25" s="611"/>
      <c r="BNN25" s="611"/>
      <c r="BNO25" s="611"/>
      <c r="BNP25" s="611"/>
      <c r="BNQ25" s="611"/>
      <c r="BNR25" s="611"/>
      <c r="BNS25" s="611"/>
      <c r="BNT25" s="611"/>
      <c r="BNU25" s="611"/>
      <c r="BNV25" s="611"/>
      <c r="BNW25" s="611"/>
      <c r="BNX25" s="611"/>
      <c r="BNY25" s="611"/>
      <c r="BNZ25" s="611"/>
      <c r="BOA25" s="611"/>
      <c r="BOB25" s="611"/>
      <c r="BOC25" s="611"/>
      <c r="BOD25" s="611"/>
      <c r="BOE25" s="611"/>
      <c r="BOF25" s="611"/>
      <c r="BOG25" s="611"/>
      <c r="BOH25" s="611"/>
      <c r="BOI25" s="611"/>
      <c r="BOJ25" s="611"/>
      <c r="BOK25" s="611"/>
      <c r="BOL25" s="611"/>
      <c r="BOM25" s="611"/>
      <c r="BON25" s="611"/>
      <c r="BOO25" s="611"/>
      <c r="BOP25" s="611"/>
      <c r="BOQ25" s="611"/>
      <c r="BOR25" s="611"/>
      <c r="BOS25" s="611"/>
      <c r="BOT25" s="611"/>
      <c r="BOU25" s="611"/>
      <c r="BOV25" s="611"/>
      <c r="BOW25" s="611"/>
      <c r="BOX25" s="611"/>
      <c r="BOY25" s="611"/>
      <c r="BOZ25" s="611"/>
      <c r="BPA25" s="611"/>
      <c r="BPB25" s="611"/>
      <c r="BPC25" s="611"/>
      <c r="BPD25" s="611"/>
      <c r="BPE25" s="611"/>
      <c r="BPF25" s="611"/>
      <c r="BPG25" s="611"/>
      <c r="BPH25" s="611"/>
      <c r="BPI25" s="611"/>
      <c r="BPJ25" s="611"/>
      <c r="BPK25" s="611"/>
      <c r="BPL25" s="611"/>
      <c r="BPM25" s="611"/>
      <c r="BPN25" s="611"/>
      <c r="BPO25" s="611"/>
      <c r="BPP25" s="611"/>
      <c r="BPQ25" s="611"/>
      <c r="BPR25" s="611"/>
      <c r="BPS25" s="611"/>
      <c r="BPT25" s="611"/>
      <c r="BPU25" s="611"/>
      <c r="BPV25" s="611"/>
      <c r="BPW25" s="611"/>
      <c r="BPX25" s="611"/>
      <c r="BPY25" s="611"/>
      <c r="BPZ25" s="611"/>
      <c r="BQA25" s="611"/>
      <c r="BQB25" s="611"/>
      <c r="BQC25" s="611"/>
      <c r="BQD25" s="611"/>
      <c r="BQE25" s="611"/>
      <c r="BQF25" s="611"/>
      <c r="BQG25" s="611"/>
      <c r="BQH25" s="611"/>
      <c r="BQI25" s="611"/>
      <c r="BQJ25" s="611"/>
      <c r="BQK25" s="611"/>
      <c r="BQL25" s="611"/>
      <c r="BQM25" s="611"/>
      <c r="BQN25" s="611"/>
      <c r="BQO25" s="611"/>
      <c r="BQP25" s="611"/>
      <c r="BQQ25" s="611"/>
      <c r="BQR25" s="611"/>
      <c r="BQS25" s="611"/>
      <c r="BQT25" s="611"/>
      <c r="BQU25" s="611"/>
      <c r="BQV25" s="611"/>
      <c r="BQW25" s="611"/>
      <c r="BQX25" s="611"/>
      <c r="BQY25" s="611"/>
      <c r="BQZ25" s="611"/>
      <c r="BRA25" s="611"/>
      <c r="BRB25" s="611"/>
      <c r="BRC25" s="611"/>
      <c r="BRD25" s="611"/>
      <c r="BRE25" s="611"/>
      <c r="BRF25" s="611"/>
      <c r="BRG25" s="611"/>
      <c r="BRH25" s="611"/>
      <c r="BRI25" s="611"/>
      <c r="BRJ25" s="611"/>
      <c r="BRK25" s="611"/>
      <c r="BRL25" s="611"/>
      <c r="BRM25" s="611"/>
      <c r="BRN25" s="611"/>
      <c r="BRO25" s="611"/>
      <c r="BRP25" s="611"/>
      <c r="BRQ25" s="611"/>
      <c r="BRR25" s="611"/>
      <c r="BRS25" s="611"/>
      <c r="BRT25" s="611"/>
      <c r="BRU25" s="611"/>
      <c r="BRV25" s="611"/>
      <c r="BRW25" s="611"/>
      <c r="BRX25" s="611"/>
      <c r="BRY25" s="611"/>
      <c r="BRZ25" s="611"/>
      <c r="BSA25" s="611"/>
      <c r="BSB25" s="611"/>
      <c r="BSC25" s="611"/>
      <c r="BSD25" s="611"/>
      <c r="BSE25" s="611"/>
      <c r="BSF25" s="611"/>
      <c r="BSG25" s="611"/>
      <c r="BSH25" s="611"/>
      <c r="BSI25" s="611"/>
      <c r="BSJ25" s="611"/>
      <c r="BSK25" s="611"/>
      <c r="BSL25" s="611"/>
      <c r="BSM25" s="611"/>
      <c r="BSN25" s="611"/>
      <c r="BSO25" s="611"/>
      <c r="BSP25" s="611"/>
      <c r="BSQ25" s="611"/>
      <c r="BSR25" s="611"/>
      <c r="BSS25" s="611"/>
      <c r="BST25" s="611"/>
      <c r="BSU25" s="611"/>
      <c r="BSV25" s="611"/>
      <c r="BSW25" s="611"/>
      <c r="BSX25" s="611"/>
      <c r="BSY25" s="611"/>
      <c r="BSZ25" s="611"/>
      <c r="BTA25" s="611"/>
      <c r="BTB25" s="611"/>
      <c r="BTC25" s="611"/>
      <c r="BTD25" s="611"/>
      <c r="BTE25" s="611"/>
      <c r="BTF25" s="611"/>
      <c r="BTG25" s="611"/>
      <c r="BTH25" s="611"/>
      <c r="BTI25" s="611"/>
      <c r="BTJ25" s="611"/>
      <c r="BTK25" s="611"/>
      <c r="BTL25" s="611"/>
      <c r="BTM25" s="611"/>
      <c r="BTN25" s="611"/>
      <c r="BTO25" s="611"/>
      <c r="BTP25" s="611"/>
      <c r="BTQ25" s="611"/>
      <c r="BTR25" s="611"/>
      <c r="BTS25" s="611"/>
      <c r="BTT25" s="611"/>
      <c r="BTU25" s="611"/>
      <c r="BTV25" s="611"/>
      <c r="BTW25" s="611"/>
      <c r="BTX25" s="611"/>
      <c r="BTY25" s="611"/>
      <c r="BTZ25" s="611"/>
      <c r="BUA25" s="611"/>
      <c r="BUB25" s="611"/>
      <c r="BUC25" s="611"/>
      <c r="BUD25" s="611"/>
      <c r="BUE25" s="611"/>
      <c r="BUF25" s="611"/>
      <c r="BUG25" s="611"/>
      <c r="BUH25" s="611"/>
      <c r="BUI25" s="611"/>
      <c r="BUJ25" s="611"/>
      <c r="BUK25" s="611"/>
      <c r="BUL25" s="611"/>
      <c r="BUM25" s="611"/>
      <c r="BUN25" s="611"/>
      <c r="BUO25" s="611"/>
      <c r="BUP25" s="611"/>
      <c r="BUQ25" s="611"/>
      <c r="BUR25" s="611"/>
      <c r="BUS25" s="611"/>
      <c r="BUT25" s="611"/>
      <c r="BUU25" s="611"/>
      <c r="BUV25" s="611"/>
      <c r="BUW25" s="611"/>
      <c r="BUX25" s="611"/>
      <c r="BUY25" s="611"/>
      <c r="BUZ25" s="611"/>
      <c r="BVA25" s="611"/>
      <c r="BVB25" s="611"/>
      <c r="BVC25" s="611"/>
      <c r="BVD25" s="611"/>
      <c r="BVE25" s="611"/>
      <c r="BVF25" s="611"/>
      <c r="BVG25" s="611"/>
      <c r="BVH25" s="611"/>
      <c r="BVI25" s="611"/>
      <c r="BVJ25" s="611"/>
      <c r="BVK25" s="611"/>
      <c r="BVL25" s="611"/>
      <c r="BVM25" s="611"/>
      <c r="BVN25" s="611"/>
      <c r="BVO25" s="611"/>
      <c r="BVP25" s="611"/>
      <c r="BVQ25" s="611"/>
      <c r="BVR25" s="611"/>
      <c r="BVS25" s="611"/>
      <c r="BVT25" s="611"/>
      <c r="BVU25" s="611"/>
      <c r="BVV25" s="611"/>
      <c r="BVW25" s="611"/>
      <c r="BVX25" s="611"/>
      <c r="BVY25" s="611"/>
      <c r="BVZ25" s="611"/>
      <c r="BWA25" s="611"/>
      <c r="BWB25" s="611"/>
      <c r="BWC25" s="611"/>
      <c r="BWD25" s="611"/>
      <c r="BWE25" s="611"/>
      <c r="BWF25" s="611"/>
      <c r="BWG25" s="611"/>
      <c r="BWH25" s="611"/>
      <c r="BWI25" s="611"/>
      <c r="BWJ25" s="611"/>
      <c r="BWK25" s="611"/>
      <c r="BWL25" s="611"/>
      <c r="BWM25" s="611"/>
      <c r="BWN25" s="611"/>
      <c r="BWO25" s="611"/>
      <c r="BWP25" s="611"/>
      <c r="BWQ25" s="611"/>
      <c r="BWR25" s="611"/>
      <c r="BWS25" s="611"/>
      <c r="BWT25" s="611"/>
      <c r="BWU25" s="611"/>
      <c r="BWV25" s="611"/>
      <c r="BWW25" s="611"/>
      <c r="BWX25" s="611"/>
      <c r="BWY25" s="611"/>
      <c r="BWZ25" s="611"/>
      <c r="BXA25" s="611"/>
      <c r="BXB25" s="611"/>
      <c r="BXC25" s="611"/>
      <c r="BXD25" s="611"/>
      <c r="BXE25" s="611"/>
      <c r="BXF25" s="611"/>
      <c r="BXG25" s="611"/>
      <c r="BXH25" s="611"/>
      <c r="BXI25" s="611"/>
      <c r="BXJ25" s="611"/>
      <c r="BXK25" s="611"/>
      <c r="BXL25" s="611"/>
      <c r="BXM25" s="611"/>
      <c r="BXN25" s="611"/>
      <c r="BXO25" s="611"/>
      <c r="BXP25" s="611"/>
      <c r="BXQ25" s="611"/>
      <c r="BXR25" s="611"/>
      <c r="BXS25" s="611"/>
      <c r="BXT25" s="611"/>
      <c r="BXU25" s="611"/>
      <c r="BXV25" s="611"/>
      <c r="BXW25" s="611"/>
      <c r="BXX25" s="611"/>
      <c r="BXY25" s="611"/>
      <c r="BXZ25" s="611"/>
      <c r="BYA25" s="611"/>
      <c r="BYB25" s="611"/>
      <c r="BYC25" s="611"/>
      <c r="BYD25" s="611"/>
      <c r="BYE25" s="611"/>
      <c r="BYF25" s="611"/>
      <c r="BYG25" s="611"/>
      <c r="BYH25" s="611"/>
      <c r="BYI25" s="611"/>
      <c r="BYJ25" s="611"/>
      <c r="BYK25" s="611"/>
      <c r="BYL25" s="611"/>
      <c r="BYM25" s="611"/>
      <c r="BYN25" s="611"/>
      <c r="BYO25" s="611"/>
      <c r="BYP25" s="611"/>
      <c r="BYQ25" s="611"/>
      <c r="BYR25" s="611"/>
      <c r="BYS25" s="611"/>
      <c r="BYT25" s="611"/>
      <c r="BYU25" s="611"/>
      <c r="BYV25" s="611"/>
      <c r="BYW25" s="611"/>
      <c r="BYX25" s="611"/>
      <c r="BYY25" s="611"/>
      <c r="BYZ25" s="611"/>
      <c r="BZA25" s="611"/>
      <c r="BZB25" s="611"/>
      <c r="BZC25" s="611"/>
      <c r="BZD25" s="611"/>
      <c r="BZE25" s="611"/>
      <c r="BZF25" s="611"/>
      <c r="BZG25" s="611"/>
      <c r="BZH25" s="611"/>
      <c r="BZI25" s="611"/>
      <c r="BZJ25" s="611"/>
      <c r="BZK25" s="611"/>
      <c r="BZL25" s="611"/>
      <c r="BZM25" s="611"/>
      <c r="BZN25" s="611"/>
      <c r="BZO25" s="611"/>
      <c r="BZP25" s="611"/>
      <c r="BZQ25" s="611"/>
      <c r="BZR25" s="611"/>
      <c r="BZS25" s="611"/>
      <c r="BZT25" s="611"/>
      <c r="BZU25" s="611"/>
      <c r="BZV25" s="611"/>
      <c r="BZW25" s="611"/>
      <c r="BZX25" s="611"/>
      <c r="BZY25" s="611"/>
      <c r="BZZ25" s="611"/>
      <c r="CAA25" s="611"/>
      <c r="CAB25" s="611"/>
      <c r="CAC25" s="611"/>
      <c r="CAD25" s="611"/>
      <c r="CAE25" s="611"/>
      <c r="CAF25" s="611"/>
      <c r="CAG25" s="611"/>
      <c r="CAH25" s="611"/>
      <c r="CAI25" s="611"/>
      <c r="CAJ25" s="611"/>
      <c r="CAK25" s="611"/>
      <c r="CAL25" s="611"/>
      <c r="CAM25" s="611"/>
      <c r="CAN25" s="611"/>
      <c r="CAO25" s="611"/>
      <c r="CAP25" s="611"/>
      <c r="CAQ25" s="611"/>
      <c r="CAR25" s="611"/>
      <c r="CAS25" s="611"/>
      <c r="CAT25" s="611"/>
      <c r="CAU25" s="611"/>
      <c r="CAV25" s="611"/>
      <c r="CAW25" s="611"/>
      <c r="CAX25" s="611"/>
      <c r="CAY25" s="611"/>
      <c r="CAZ25" s="611"/>
      <c r="CBA25" s="611"/>
      <c r="CBB25" s="611"/>
      <c r="CBC25" s="611"/>
      <c r="CBD25" s="611"/>
      <c r="CBE25" s="611"/>
      <c r="CBF25" s="611"/>
      <c r="CBG25" s="611"/>
      <c r="CBH25" s="611"/>
      <c r="CBI25" s="611"/>
      <c r="CBJ25" s="611"/>
      <c r="CBK25" s="611"/>
      <c r="CBL25" s="611"/>
      <c r="CBM25" s="611"/>
      <c r="CBN25" s="611"/>
      <c r="CBO25" s="611"/>
      <c r="CBP25" s="611"/>
      <c r="CBQ25" s="611"/>
      <c r="CBR25" s="611"/>
      <c r="CBS25" s="611"/>
      <c r="CBT25" s="611"/>
      <c r="CBU25" s="611"/>
      <c r="CBV25" s="611"/>
      <c r="CBW25" s="611"/>
      <c r="CBX25" s="611"/>
      <c r="CBY25" s="611"/>
      <c r="CBZ25" s="611"/>
      <c r="CCA25" s="611"/>
      <c r="CCB25" s="611"/>
      <c r="CCC25" s="611"/>
      <c r="CCD25" s="611"/>
      <c r="CCE25" s="611"/>
      <c r="CCF25" s="611"/>
      <c r="CCG25" s="611"/>
      <c r="CCH25" s="611"/>
      <c r="CCI25" s="611"/>
      <c r="CCJ25" s="611"/>
      <c r="CCK25" s="611"/>
      <c r="CCL25" s="611"/>
      <c r="CCM25" s="611"/>
      <c r="CCN25" s="611"/>
      <c r="CCO25" s="611"/>
      <c r="CCP25" s="611"/>
      <c r="CCQ25" s="611"/>
      <c r="CCR25" s="611"/>
      <c r="CCS25" s="611"/>
      <c r="CCT25" s="611"/>
      <c r="CCU25" s="611"/>
      <c r="CCV25" s="611"/>
      <c r="CCW25" s="611"/>
      <c r="CCX25" s="611"/>
      <c r="CCY25" s="611"/>
      <c r="CCZ25" s="611"/>
      <c r="CDA25" s="611"/>
      <c r="CDB25" s="611"/>
      <c r="CDC25" s="611"/>
      <c r="CDD25" s="611"/>
      <c r="CDE25" s="611"/>
      <c r="CDF25" s="611"/>
      <c r="CDG25" s="611"/>
      <c r="CDH25" s="611"/>
      <c r="CDI25" s="611"/>
      <c r="CDJ25" s="611"/>
      <c r="CDK25" s="611"/>
      <c r="CDL25" s="611"/>
      <c r="CDM25" s="611"/>
      <c r="CDN25" s="611"/>
      <c r="CDO25" s="611"/>
      <c r="CDP25" s="611"/>
      <c r="CDQ25" s="611"/>
      <c r="CDR25" s="611"/>
      <c r="CDS25" s="611"/>
      <c r="CDT25" s="611"/>
      <c r="CDU25" s="611"/>
      <c r="CDV25" s="611"/>
      <c r="CDW25" s="611"/>
      <c r="CDX25" s="611"/>
      <c r="CDY25" s="611"/>
      <c r="CDZ25" s="611"/>
      <c r="CEA25" s="611"/>
      <c r="CEB25" s="611"/>
      <c r="CEC25" s="611"/>
      <c r="CED25" s="611"/>
      <c r="CEE25" s="611"/>
      <c r="CEF25" s="611"/>
      <c r="CEG25" s="611"/>
      <c r="CEH25" s="611"/>
      <c r="CEI25" s="611"/>
      <c r="CEJ25" s="611"/>
      <c r="CEK25" s="611"/>
      <c r="CEL25" s="611"/>
      <c r="CEM25" s="611"/>
    </row>
    <row r="26" spans="1:2171" s="191" customFormat="1" ht="14.25" customHeight="1" x14ac:dyDescent="0.2">
      <c r="A26" s="211"/>
      <c r="B26" s="64" t="s">
        <v>322</v>
      </c>
      <c r="C26" s="273" t="s">
        <v>331</v>
      </c>
      <c r="D26" s="212"/>
      <c r="E26" s="212"/>
      <c r="F26" s="212"/>
      <c r="G26" s="212"/>
      <c r="H26" s="212"/>
      <c r="I26" s="212"/>
      <c r="J26" s="212"/>
      <c r="K26" s="212"/>
      <c r="L26" s="212"/>
      <c r="M26" s="679"/>
      <c r="N26" s="679"/>
      <c r="O26" s="679"/>
      <c r="P26" s="679"/>
      <c r="Q26" s="679"/>
      <c r="R26" s="679"/>
      <c r="S26" s="679"/>
      <c r="T26" s="358"/>
      <c r="U26" s="358"/>
      <c r="V26" s="358"/>
      <c r="W26" s="358"/>
      <c r="X26" s="358"/>
      <c r="Y26" s="358"/>
      <c r="Z26" s="358"/>
      <c r="AA26" s="358"/>
      <c r="AB26" s="358"/>
      <c r="AC26" s="679"/>
      <c r="AD26" s="679"/>
      <c r="AE26" s="611"/>
      <c r="AF26" s="611"/>
      <c r="AG26" s="611"/>
      <c r="AH26" s="611"/>
      <c r="AI26" s="611"/>
      <c r="AJ26" s="611"/>
      <c r="AK26" s="611"/>
      <c r="AL26" s="611"/>
      <c r="AM26" s="611"/>
      <c r="AN26" s="611"/>
      <c r="AO26" s="611"/>
      <c r="AP26" s="611"/>
      <c r="AQ26" s="611"/>
      <c r="AR26" s="611"/>
      <c r="AS26" s="611"/>
      <c r="AT26" s="611"/>
      <c r="AU26" s="611"/>
      <c r="AV26" s="611"/>
      <c r="AW26" s="611"/>
      <c r="AX26" s="611"/>
      <c r="AY26" s="611"/>
      <c r="AZ26" s="611"/>
      <c r="BA26" s="611"/>
      <c r="BB26" s="611"/>
      <c r="BC26" s="611"/>
      <c r="BD26" s="611"/>
      <c r="BE26" s="611"/>
      <c r="BF26" s="611"/>
      <c r="BG26" s="611"/>
      <c r="BH26" s="611"/>
      <c r="BI26" s="611"/>
      <c r="BJ26" s="611"/>
      <c r="BK26" s="611"/>
      <c r="BL26" s="611"/>
      <c r="BM26" s="611"/>
      <c r="BN26" s="611"/>
      <c r="BO26" s="611"/>
      <c r="BP26" s="611"/>
      <c r="BQ26" s="611"/>
      <c r="BR26" s="611"/>
      <c r="BS26" s="611"/>
      <c r="BT26" s="611"/>
      <c r="BU26" s="611"/>
      <c r="BV26" s="611"/>
      <c r="BW26" s="611"/>
      <c r="BX26" s="611"/>
      <c r="BY26" s="611"/>
      <c r="BZ26" s="611"/>
      <c r="CA26" s="611"/>
      <c r="CB26" s="611"/>
      <c r="CC26" s="611"/>
      <c r="CD26" s="611"/>
      <c r="CE26" s="611"/>
      <c r="CF26" s="611"/>
      <c r="CG26" s="611"/>
      <c r="CH26" s="611"/>
      <c r="CI26" s="611"/>
      <c r="CJ26" s="611"/>
      <c r="CK26" s="611"/>
      <c r="CL26" s="611"/>
      <c r="CM26" s="611"/>
      <c r="CN26" s="611"/>
      <c r="CO26" s="611"/>
      <c r="CP26" s="611"/>
      <c r="CQ26" s="611"/>
      <c r="CR26" s="611"/>
      <c r="CS26" s="611"/>
      <c r="CT26" s="611"/>
      <c r="CU26" s="611"/>
      <c r="CV26" s="611"/>
      <c r="CW26" s="611"/>
      <c r="CX26" s="611"/>
      <c r="CY26" s="611"/>
      <c r="CZ26" s="611"/>
      <c r="DA26" s="611"/>
      <c r="DB26" s="611"/>
      <c r="DC26" s="611"/>
      <c r="DD26" s="611"/>
      <c r="DE26" s="611"/>
      <c r="DF26" s="611"/>
      <c r="DG26" s="611"/>
      <c r="DH26" s="611"/>
      <c r="DI26" s="611"/>
      <c r="DJ26" s="611"/>
      <c r="DK26" s="611"/>
      <c r="DL26" s="611"/>
      <c r="DM26" s="611"/>
      <c r="DN26" s="611"/>
      <c r="DO26" s="611"/>
      <c r="DP26" s="611"/>
      <c r="DQ26" s="611"/>
      <c r="DR26" s="611"/>
      <c r="DS26" s="611"/>
      <c r="DT26" s="611"/>
      <c r="DU26" s="611"/>
      <c r="DV26" s="611"/>
      <c r="DW26" s="611"/>
      <c r="DX26" s="611"/>
      <c r="DY26" s="611"/>
      <c r="DZ26" s="611"/>
      <c r="EA26" s="611"/>
      <c r="EB26" s="611"/>
      <c r="EC26" s="611"/>
      <c r="ED26" s="611"/>
      <c r="EE26" s="611"/>
      <c r="EF26" s="611"/>
      <c r="EG26" s="611"/>
      <c r="EH26" s="611"/>
      <c r="EI26" s="611"/>
      <c r="EJ26" s="611"/>
      <c r="EK26" s="611"/>
      <c r="EL26" s="611"/>
      <c r="EM26" s="611"/>
      <c r="EN26" s="611"/>
      <c r="EO26" s="611"/>
      <c r="EP26" s="611"/>
      <c r="EQ26" s="611"/>
      <c r="ER26" s="611"/>
      <c r="ES26" s="611"/>
      <c r="ET26" s="611"/>
      <c r="EU26" s="611"/>
      <c r="EV26" s="611"/>
      <c r="EW26" s="611"/>
      <c r="EX26" s="611"/>
      <c r="EY26" s="611"/>
      <c r="EZ26" s="611"/>
      <c r="FA26" s="611"/>
      <c r="FB26" s="611"/>
      <c r="FC26" s="611"/>
      <c r="FD26" s="611"/>
      <c r="FE26" s="611"/>
      <c r="FF26" s="611"/>
      <c r="FG26" s="611"/>
      <c r="FH26" s="611"/>
      <c r="FI26" s="611"/>
      <c r="FJ26" s="611"/>
      <c r="FK26" s="611"/>
      <c r="FL26" s="611"/>
      <c r="FM26" s="611"/>
      <c r="FN26" s="611"/>
      <c r="FO26" s="611"/>
      <c r="FP26" s="611"/>
      <c r="FQ26" s="611"/>
      <c r="FR26" s="611"/>
      <c r="FS26" s="611"/>
      <c r="FT26" s="611"/>
      <c r="FU26" s="611"/>
      <c r="FV26" s="611"/>
      <c r="FW26" s="611"/>
      <c r="FX26" s="611"/>
      <c r="FY26" s="611"/>
      <c r="FZ26" s="611"/>
      <c r="GA26" s="611"/>
      <c r="GB26" s="611"/>
      <c r="GC26" s="611"/>
      <c r="GD26" s="611"/>
      <c r="GE26" s="611"/>
      <c r="GF26" s="611"/>
      <c r="GG26" s="611"/>
      <c r="GH26" s="611"/>
      <c r="GI26" s="611"/>
      <c r="GJ26" s="611"/>
      <c r="GK26" s="611"/>
      <c r="GL26" s="611"/>
      <c r="GM26" s="611"/>
      <c r="GN26" s="611"/>
      <c r="GO26" s="611"/>
      <c r="GP26" s="611"/>
      <c r="GQ26" s="611"/>
      <c r="GR26" s="611"/>
      <c r="GS26" s="611"/>
      <c r="GT26" s="611"/>
      <c r="GU26" s="611"/>
      <c r="GV26" s="611"/>
      <c r="GW26" s="611"/>
      <c r="GX26" s="611"/>
      <c r="GY26" s="611"/>
      <c r="GZ26" s="611"/>
      <c r="HA26" s="611"/>
      <c r="HB26" s="611"/>
      <c r="HC26" s="611"/>
      <c r="HD26" s="611"/>
      <c r="HE26" s="611"/>
      <c r="HF26" s="611"/>
      <c r="HG26" s="611"/>
      <c r="HH26" s="611"/>
      <c r="HI26" s="611"/>
      <c r="HJ26" s="611"/>
      <c r="HK26" s="611"/>
      <c r="HL26" s="611"/>
      <c r="HM26" s="611"/>
      <c r="HN26" s="611"/>
      <c r="HO26" s="611"/>
      <c r="HP26" s="611"/>
      <c r="HQ26" s="611"/>
      <c r="HR26" s="611"/>
      <c r="HS26" s="611"/>
      <c r="HT26" s="611"/>
      <c r="HU26" s="611"/>
      <c r="HV26" s="611"/>
      <c r="HW26" s="611"/>
      <c r="HX26" s="611"/>
      <c r="HY26" s="611"/>
      <c r="HZ26" s="611"/>
      <c r="IA26" s="611"/>
      <c r="IB26" s="611"/>
      <c r="IC26" s="611"/>
      <c r="ID26" s="611"/>
      <c r="IE26" s="611"/>
      <c r="IF26" s="611"/>
      <c r="IG26" s="611"/>
      <c r="IH26" s="611"/>
      <c r="II26" s="611"/>
      <c r="IJ26" s="611"/>
      <c r="IK26" s="611"/>
      <c r="IL26" s="611"/>
      <c r="IM26" s="611"/>
      <c r="IN26" s="611"/>
      <c r="IO26" s="611"/>
      <c r="IP26" s="611"/>
      <c r="IQ26" s="611"/>
      <c r="IR26" s="611"/>
      <c r="IS26" s="611"/>
      <c r="IT26" s="611"/>
      <c r="IU26" s="611"/>
      <c r="IV26" s="611"/>
      <c r="IW26" s="611"/>
      <c r="IX26" s="611"/>
      <c r="IY26" s="611"/>
      <c r="IZ26" s="611"/>
      <c r="JA26" s="611"/>
      <c r="JB26" s="611"/>
      <c r="JC26" s="611"/>
      <c r="JD26" s="611"/>
      <c r="JE26" s="611"/>
      <c r="JF26" s="611"/>
      <c r="JG26" s="611"/>
      <c r="JH26" s="611"/>
      <c r="JI26" s="611"/>
      <c r="JJ26" s="611"/>
      <c r="JK26" s="611"/>
      <c r="JL26" s="611"/>
      <c r="JM26" s="611"/>
      <c r="JN26" s="611"/>
      <c r="JO26" s="611"/>
      <c r="JP26" s="611"/>
      <c r="JQ26" s="611"/>
      <c r="JR26" s="611"/>
      <c r="JS26" s="611"/>
      <c r="JT26" s="611"/>
      <c r="JU26" s="611"/>
      <c r="JV26" s="611"/>
      <c r="JW26" s="611"/>
      <c r="JX26" s="611"/>
      <c r="JY26" s="611"/>
      <c r="JZ26" s="611"/>
      <c r="KA26" s="611"/>
      <c r="KB26" s="611"/>
      <c r="KC26" s="611"/>
      <c r="KD26" s="611"/>
      <c r="KE26" s="611"/>
      <c r="KF26" s="611"/>
      <c r="KG26" s="611"/>
      <c r="KH26" s="611"/>
      <c r="KI26" s="611"/>
      <c r="KJ26" s="611"/>
      <c r="KK26" s="611"/>
      <c r="KL26" s="611"/>
      <c r="KM26" s="611"/>
      <c r="KN26" s="611"/>
      <c r="KO26" s="611"/>
      <c r="KP26" s="611"/>
      <c r="KQ26" s="611"/>
      <c r="KR26" s="611"/>
      <c r="KS26" s="611"/>
      <c r="KT26" s="611"/>
      <c r="KU26" s="611"/>
      <c r="KV26" s="611"/>
      <c r="KW26" s="611"/>
      <c r="KX26" s="611"/>
      <c r="KY26" s="611"/>
      <c r="KZ26" s="611"/>
      <c r="LA26" s="611"/>
      <c r="LB26" s="611"/>
      <c r="LC26" s="611"/>
      <c r="LD26" s="611"/>
      <c r="LE26" s="611"/>
      <c r="LF26" s="611"/>
      <c r="LG26" s="611"/>
      <c r="LH26" s="611"/>
      <c r="LI26" s="611"/>
      <c r="LJ26" s="611"/>
      <c r="LK26" s="611"/>
      <c r="LL26" s="611"/>
      <c r="LM26" s="611"/>
      <c r="LN26" s="611"/>
      <c r="LO26" s="611"/>
      <c r="LP26" s="611"/>
      <c r="LQ26" s="611"/>
      <c r="LR26" s="611"/>
      <c r="LS26" s="611"/>
      <c r="LT26" s="611"/>
      <c r="LU26" s="611"/>
      <c r="LV26" s="611"/>
      <c r="LW26" s="611"/>
      <c r="LX26" s="611"/>
      <c r="LY26" s="611"/>
      <c r="LZ26" s="611"/>
      <c r="MA26" s="611"/>
      <c r="MB26" s="611"/>
      <c r="MC26" s="611"/>
      <c r="MD26" s="611"/>
      <c r="ME26" s="611"/>
      <c r="MF26" s="611"/>
      <c r="MG26" s="611"/>
      <c r="MH26" s="611"/>
      <c r="MI26" s="611"/>
      <c r="MJ26" s="611"/>
      <c r="MK26" s="611"/>
      <c r="ML26" s="611"/>
      <c r="MM26" s="611"/>
      <c r="MN26" s="611"/>
      <c r="MO26" s="611"/>
      <c r="MP26" s="611"/>
      <c r="MQ26" s="611"/>
      <c r="MR26" s="611"/>
      <c r="MS26" s="611"/>
      <c r="MT26" s="611"/>
      <c r="MU26" s="611"/>
      <c r="MV26" s="611"/>
      <c r="MW26" s="611"/>
      <c r="MX26" s="611"/>
      <c r="MY26" s="611"/>
      <c r="MZ26" s="611"/>
      <c r="NA26" s="611"/>
      <c r="NB26" s="611"/>
      <c r="NC26" s="611"/>
      <c r="ND26" s="611"/>
      <c r="NE26" s="611"/>
      <c r="NF26" s="611"/>
      <c r="NG26" s="611"/>
      <c r="NH26" s="611"/>
      <c r="NI26" s="611"/>
      <c r="NJ26" s="611"/>
      <c r="NK26" s="611"/>
      <c r="NL26" s="611"/>
      <c r="NM26" s="611"/>
      <c r="NN26" s="611"/>
      <c r="NO26" s="611"/>
      <c r="NP26" s="611"/>
      <c r="NQ26" s="611"/>
      <c r="NR26" s="611"/>
      <c r="NS26" s="611"/>
      <c r="NT26" s="611"/>
      <c r="NU26" s="611"/>
      <c r="NV26" s="611"/>
      <c r="NW26" s="611"/>
      <c r="NX26" s="611"/>
      <c r="NY26" s="611"/>
      <c r="NZ26" s="611"/>
      <c r="OA26" s="611"/>
      <c r="OB26" s="611"/>
      <c r="OC26" s="611"/>
      <c r="OD26" s="611"/>
      <c r="OE26" s="611"/>
      <c r="OF26" s="611"/>
      <c r="OG26" s="611"/>
      <c r="OH26" s="611"/>
      <c r="OI26" s="611"/>
      <c r="OJ26" s="611"/>
      <c r="OK26" s="611"/>
      <c r="OL26" s="611"/>
      <c r="OM26" s="611"/>
      <c r="ON26" s="611"/>
      <c r="OO26" s="611"/>
      <c r="OP26" s="611"/>
      <c r="OQ26" s="611"/>
      <c r="OR26" s="611"/>
      <c r="OS26" s="611"/>
      <c r="OT26" s="611"/>
      <c r="OU26" s="611"/>
      <c r="OV26" s="611"/>
      <c r="OW26" s="611"/>
      <c r="OX26" s="611"/>
      <c r="OY26" s="611"/>
      <c r="OZ26" s="611"/>
      <c r="PA26" s="611"/>
      <c r="PB26" s="611"/>
      <c r="PC26" s="611"/>
      <c r="PD26" s="611"/>
      <c r="PE26" s="611"/>
      <c r="PF26" s="611"/>
      <c r="PG26" s="611"/>
      <c r="PH26" s="611"/>
      <c r="PI26" s="611"/>
      <c r="PJ26" s="611"/>
      <c r="PK26" s="611"/>
      <c r="PL26" s="611"/>
      <c r="PM26" s="611"/>
      <c r="PN26" s="611"/>
      <c r="PO26" s="611"/>
      <c r="PP26" s="611"/>
      <c r="PQ26" s="611"/>
      <c r="PR26" s="611"/>
      <c r="PS26" s="611"/>
      <c r="PT26" s="611"/>
      <c r="PU26" s="611"/>
      <c r="PV26" s="611"/>
      <c r="PW26" s="611"/>
      <c r="PX26" s="611"/>
      <c r="PY26" s="611"/>
      <c r="PZ26" s="611"/>
      <c r="QA26" s="611"/>
      <c r="QB26" s="611"/>
      <c r="QC26" s="611"/>
      <c r="QD26" s="611"/>
      <c r="QE26" s="611"/>
      <c r="QF26" s="611"/>
      <c r="QG26" s="611"/>
      <c r="QH26" s="611"/>
      <c r="QI26" s="611"/>
      <c r="QJ26" s="611"/>
      <c r="QK26" s="611"/>
      <c r="QL26" s="611"/>
      <c r="QM26" s="611"/>
      <c r="QN26" s="611"/>
      <c r="QO26" s="611"/>
      <c r="QP26" s="611"/>
      <c r="QQ26" s="611"/>
      <c r="QR26" s="611"/>
      <c r="QS26" s="611"/>
      <c r="QT26" s="611"/>
      <c r="QU26" s="611"/>
      <c r="QV26" s="611"/>
      <c r="QW26" s="611"/>
      <c r="QX26" s="611"/>
      <c r="QY26" s="611"/>
      <c r="QZ26" s="611"/>
      <c r="RA26" s="611"/>
      <c r="RB26" s="611"/>
      <c r="RC26" s="611"/>
      <c r="RD26" s="611"/>
      <c r="RE26" s="611"/>
      <c r="RF26" s="611"/>
      <c r="RG26" s="611"/>
      <c r="RH26" s="611"/>
      <c r="RI26" s="611"/>
      <c r="RJ26" s="611"/>
      <c r="RK26" s="611"/>
      <c r="RL26" s="611"/>
      <c r="RM26" s="611"/>
      <c r="RN26" s="611"/>
      <c r="RO26" s="611"/>
      <c r="RP26" s="611"/>
      <c r="RQ26" s="611"/>
      <c r="RR26" s="611"/>
      <c r="RS26" s="611"/>
      <c r="RT26" s="611"/>
      <c r="RU26" s="611"/>
      <c r="RV26" s="611"/>
      <c r="RW26" s="611"/>
      <c r="RX26" s="611"/>
      <c r="RY26" s="611"/>
      <c r="RZ26" s="611"/>
      <c r="SA26" s="611"/>
      <c r="SB26" s="611"/>
      <c r="SC26" s="611"/>
      <c r="SD26" s="611"/>
      <c r="SE26" s="611"/>
      <c r="SF26" s="611"/>
      <c r="SG26" s="611"/>
      <c r="SH26" s="611"/>
      <c r="SI26" s="611"/>
      <c r="SJ26" s="611"/>
      <c r="SK26" s="611"/>
      <c r="SL26" s="611"/>
      <c r="SM26" s="611"/>
      <c r="SN26" s="611"/>
      <c r="SO26" s="611"/>
      <c r="SP26" s="611"/>
      <c r="SQ26" s="611"/>
      <c r="SR26" s="611"/>
      <c r="SS26" s="611"/>
      <c r="ST26" s="611"/>
      <c r="SU26" s="611"/>
      <c r="SV26" s="611"/>
      <c r="SW26" s="611"/>
      <c r="SX26" s="611"/>
      <c r="SY26" s="611"/>
      <c r="SZ26" s="611"/>
      <c r="TA26" s="611"/>
      <c r="TB26" s="611"/>
      <c r="TC26" s="611"/>
      <c r="TD26" s="611"/>
      <c r="TE26" s="611"/>
      <c r="TF26" s="611"/>
      <c r="TG26" s="611"/>
      <c r="TH26" s="611"/>
      <c r="TI26" s="611"/>
      <c r="TJ26" s="611"/>
      <c r="TK26" s="611"/>
      <c r="TL26" s="611"/>
      <c r="TM26" s="611"/>
      <c r="TN26" s="611"/>
      <c r="TO26" s="611"/>
      <c r="TP26" s="611"/>
      <c r="TQ26" s="611"/>
      <c r="TR26" s="611"/>
      <c r="TS26" s="611"/>
      <c r="TT26" s="611"/>
      <c r="TU26" s="611"/>
      <c r="TV26" s="611"/>
      <c r="TW26" s="611"/>
      <c r="TX26" s="611"/>
      <c r="TY26" s="611"/>
      <c r="TZ26" s="611"/>
      <c r="UA26" s="611"/>
      <c r="UB26" s="611"/>
      <c r="UC26" s="611"/>
      <c r="UD26" s="611"/>
      <c r="UE26" s="611"/>
      <c r="UF26" s="611"/>
      <c r="UG26" s="611"/>
      <c r="UH26" s="611"/>
      <c r="UI26" s="611"/>
      <c r="UJ26" s="611"/>
      <c r="UK26" s="611"/>
      <c r="UL26" s="611"/>
      <c r="UM26" s="611"/>
      <c r="UN26" s="611"/>
      <c r="UO26" s="611"/>
      <c r="UP26" s="611"/>
      <c r="UQ26" s="611"/>
      <c r="UR26" s="611"/>
      <c r="US26" s="611"/>
      <c r="UT26" s="611"/>
      <c r="UU26" s="611"/>
      <c r="UV26" s="611"/>
      <c r="UW26" s="611"/>
      <c r="UX26" s="611"/>
      <c r="UY26" s="611"/>
      <c r="UZ26" s="611"/>
      <c r="VA26" s="611"/>
      <c r="VB26" s="611"/>
      <c r="VC26" s="611"/>
      <c r="VD26" s="611"/>
      <c r="VE26" s="611"/>
      <c r="VF26" s="611"/>
      <c r="VG26" s="611"/>
      <c r="VH26" s="611"/>
      <c r="VI26" s="611"/>
      <c r="VJ26" s="611"/>
      <c r="VK26" s="611"/>
      <c r="VL26" s="611"/>
      <c r="VM26" s="611"/>
      <c r="VN26" s="611"/>
      <c r="VO26" s="611"/>
      <c r="VP26" s="611"/>
      <c r="VQ26" s="611"/>
      <c r="VR26" s="611"/>
      <c r="VS26" s="611"/>
      <c r="VT26" s="611"/>
      <c r="VU26" s="611"/>
      <c r="VV26" s="611"/>
      <c r="VW26" s="611"/>
      <c r="VX26" s="611"/>
      <c r="VY26" s="611"/>
      <c r="VZ26" s="611"/>
      <c r="WA26" s="611"/>
      <c r="WB26" s="611"/>
      <c r="WC26" s="611"/>
      <c r="WD26" s="611"/>
      <c r="WE26" s="611"/>
      <c r="WF26" s="611"/>
      <c r="WG26" s="611"/>
      <c r="WH26" s="611"/>
      <c r="WI26" s="611"/>
      <c r="WJ26" s="611"/>
      <c r="WK26" s="611"/>
      <c r="WL26" s="611"/>
      <c r="WM26" s="611"/>
      <c r="WN26" s="611"/>
      <c r="WO26" s="611"/>
      <c r="WP26" s="611"/>
      <c r="WQ26" s="611"/>
      <c r="WR26" s="611"/>
      <c r="WS26" s="611"/>
      <c r="WT26" s="611"/>
      <c r="WU26" s="611"/>
      <c r="WV26" s="611"/>
      <c r="WW26" s="611"/>
      <c r="WX26" s="611"/>
      <c r="WY26" s="611"/>
      <c r="WZ26" s="611"/>
      <c r="XA26" s="611"/>
      <c r="XB26" s="611"/>
      <c r="XC26" s="611"/>
      <c r="XD26" s="611"/>
      <c r="XE26" s="611"/>
      <c r="XF26" s="611"/>
      <c r="XG26" s="611"/>
      <c r="XH26" s="611"/>
      <c r="XI26" s="611"/>
      <c r="XJ26" s="611"/>
      <c r="XK26" s="611"/>
      <c r="XL26" s="611"/>
      <c r="XM26" s="611"/>
      <c r="XN26" s="611"/>
      <c r="XO26" s="611"/>
      <c r="XP26" s="611"/>
      <c r="XQ26" s="611"/>
      <c r="XR26" s="611"/>
      <c r="XS26" s="611"/>
      <c r="XT26" s="611"/>
      <c r="XU26" s="611"/>
      <c r="XV26" s="611"/>
      <c r="XW26" s="611"/>
      <c r="XX26" s="611"/>
      <c r="XY26" s="611"/>
      <c r="XZ26" s="611"/>
      <c r="YA26" s="611"/>
      <c r="YB26" s="611"/>
      <c r="YC26" s="611"/>
      <c r="YD26" s="611"/>
      <c r="YE26" s="611"/>
      <c r="YF26" s="611"/>
      <c r="YG26" s="611"/>
      <c r="YH26" s="611"/>
      <c r="YI26" s="611"/>
      <c r="YJ26" s="611"/>
      <c r="YK26" s="611"/>
      <c r="YL26" s="611"/>
      <c r="YM26" s="611"/>
      <c r="YN26" s="611"/>
      <c r="YO26" s="611"/>
      <c r="YP26" s="611"/>
      <c r="YQ26" s="611"/>
      <c r="YR26" s="611"/>
      <c r="YS26" s="611"/>
      <c r="YT26" s="611"/>
      <c r="YU26" s="611"/>
      <c r="YV26" s="611"/>
      <c r="YW26" s="611"/>
      <c r="YX26" s="611"/>
      <c r="YY26" s="611"/>
      <c r="YZ26" s="611"/>
      <c r="ZA26" s="611"/>
      <c r="ZB26" s="611"/>
      <c r="ZC26" s="611"/>
      <c r="ZD26" s="611"/>
      <c r="ZE26" s="611"/>
      <c r="ZF26" s="611"/>
      <c r="ZG26" s="611"/>
      <c r="ZH26" s="611"/>
      <c r="ZI26" s="611"/>
      <c r="ZJ26" s="611"/>
      <c r="ZK26" s="611"/>
      <c r="ZL26" s="611"/>
      <c r="ZM26" s="611"/>
      <c r="ZN26" s="611"/>
      <c r="ZO26" s="611"/>
      <c r="ZP26" s="611"/>
      <c r="ZQ26" s="611"/>
      <c r="ZR26" s="611"/>
      <c r="ZS26" s="611"/>
      <c r="ZT26" s="611"/>
      <c r="ZU26" s="611"/>
      <c r="ZV26" s="611"/>
      <c r="ZW26" s="611"/>
      <c r="ZX26" s="611"/>
      <c r="ZY26" s="611"/>
      <c r="ZZ26" s="611"/>
      <c r="AAA26" s="611"/>
      <c r="AAB26" s="611"/>
      <c r="AAC26" s="611"/>
      <c r="AAD26" s="611"/>
      <c r="AAE26" s="611"/>
      <c r="AAF26" s="611"/>
      <c r="AAG26" s="611"/>
      <c r="AAH26" s="611"/>
      <c r="AAI26" s="611"/>
      <c r="AAJ26" s="611"/>
      <c r="AAK26" s="611"/>
      <c r="AAL26" s="611"/>
      <c r="AAM26" s="611"/>
      <c r="AAN26" s="611"/>
      <c r="AAO26" s="611"/>
      <c r="AAP26" s="611"/>
      <c r="AAQ26" s="611"/>
      <c r="AAR26" s="611"/>
      <c r="AAS26" s="611"/>
      <c r="AAT26" s="611"/>
      <c r="AAU26" s="611"/>
      <c r="AAV26" s="611"/>
      <c r="AAW26" s="611"/>
      <c r="AAX26" s="611"/>
      <c r="AAY26" s="611"/>
      <c r="AAZ26" s="611"/>
      <c r="ABA26" s="611"/>
      <c r="ABB26" s="611"/>
      <c r="ABC26" s="611"/>
      <c r="ABD26" s="611"/>
      <c r="ABE26" s="611"/>
      <c r="ABF26" s="611"/>
      <c r="ABG26" s="611"/>
      <c r="ABH26" s="611"/>
      <c r="ABI26" s="611"/>
      <c r="ABJ26" s="611"/>
      <c r="ABK26" s="611"/>
      <c r="ABL26" s="611"/>
      <c r="ABM26" s="611"/>
      <c r="ABN26" s="611"/>
      <c r="ABO26" s="611"/>
      <c r="ABP26" s="611"/>
      <c r="ABQ26" s="611"/>
      <c r="ABR26" s="611"/>
      <c r="ABS26" s="611"/>
      <c r="ABT26" s="611"/>
      <c r="ABU26" s="611"/>
      <c r="ABV26" s="611"/>
      <c r="ABW26" s="611"/>
      <c r="ABX26" s="611"/>
      <c r="ABY26" s="611"/>
      <c r="ABZ26" s="611"/>
      <c r="ACA26" s="611"/>
      <c r="ACB26" s="611"/>
      <c r="ACC26" s="611"/>
      <c r="ACD26" s="611"/>
      <c r="ACE26" s="611"/>
      <c r="ACF26" s="611"/>
      <c r="ACG26" s="611"/>
      <c r="ACH26" s="611"/>
      <c r="ACI26" s="611"/>
      <c r="ACJ26" s="611"/>
      <c r="ACK26" s="611"/>
      <c r="ACL26" s="611"/>
      <c r="ACM26" s="611"/>
      <c r="ACN26" s="611"/>
      <c r="ACO26" s="611"/>
      <c r="ACP26" s="611"/>
      <c r="ACQ26" s="611"/>
      <c r="ACR26" s="611"/>
      <c r="ACS26" s="611"/>
      <c r="ACT26" s="611"/>
      <c r="ACU26" s="611"/>
      <c r="ACV26" s="611"/>
      <c r="ACW26" s="611"/>
      <c r="ACX26" s="611"/>
      <c r="ACY26" s="611"/>
      <c r="ACZ26" s="611"/>
      <c r="ADA26" s="611"/>
      <c r="ADB26" s="611"/>
      <c r="ADC26" s="611"/>
      <c r="ADD26" s="611"/>
      <c r="ADE26" s="611"/>
      <c r="ADF26" s="611"/>
      <c r="ADG26" s="611"/>
      <c r="ADH26" s="611"/>
      <c r="ADI26" s="611"/>
      <c r="ADJ26" s="611"/>
      <c r="ADK26" s="611"/>
      <c r="ADL26" s="611"/>
      <c r="ADM26" s="611"/>
      <c r="ADN26" s="611"/>
      <c r="ADO26" s="611"/>
      <c r="ADP26" s="611"/>
      <c r="ADQ26" s="611"/>
      <c r="ADR26" s="611"/>
      <c r="ADS26" s="611"/>
      <c r="ADT26" s="611"/>
      <c r="ADU26" s="611"/>
      <c r="ADV26" s="611"/>
      <c r="ADW26" s="611"/>
      <c r="ADX26" s="611"/>
      <c r="ADY26" s="611"/>
      <c r="ADZ26" s="611"/>
      <c r="AEA26" s="611"/>
      <c r="AEB26" s="611"/>
      <c r="AEC26" s="611"/>
      <c r="AED26" s="611"/>
      <c r="AEE26" s="611"/>
      <c r="AEF26" s="611"/>
      <c r="AEG26" s="611"/>
      <c r="AEH26" s="611"/>
      <c r="AEI26" s="611"/>
      <c r="AEJ26" s="611"/>
      <c r="AEK26" s="611"/>
      <c r="AEL26" s="611"/>
      <c r="AEM26" s="611"/>
      <c r="AEN26" s="611"/>
      <c r="AEO26" s="611"/>
      <c r="AEP26" s="611"/>
      <c r="AEQ26" s="611"/>
      <c r="AER26" s="611"/>
      <c r="AES26" s="611"/>
      <c r="AET26" s="611"/>
      <c r="AEU26" s="611"/>
      <c r="AEV26" s="611"/>
      <c r="AEW26" s="611"/>
      <c r="AEX26" s="611"/>
      <c r="AEY26" s="611"/>
      <c r="AEZ26" s="611"/>
      <c r="AFA26" s="611"/>
      <c r="AFB26" s="611"/>
      <c r="AFC26" s="611"/>
      <c r="AFD26" s="611"/>
      <c r="AFE26" s="611"/>
      <c r="AFF26" s="611"/>
      <c r="AFG26" s="611"/>
      <c r="AFH26" s="611"/>
      <c r="AFI26" s="611"/>
      <c r="AFJ26" s="611"/>
      <c r="AFK26" s="611"/>
      <c r="AFL26" s="611"/>
      <c r="AFM26" s="611"/>
      <c r="AFN26" s="611"/>
      <c r="AFO26" s="611"/>
      <c r="AFP26" s="611"/>
      <c r="AFQ26" s="611"/>
      <c r="AFR26" s="611"/>
      <c r="AFS26" s="611"/>
      <c r="AFT26" s="611"/>
      <c r="AFU26" s="611"/>
      <c r="AFV26" s="611"/>
      <c r="AFW26" s="611"/>
      <c r="AFX26" s="611"/>
      <c r="AFY26" s="611"/>
      <c r="AFZ26" s="611"/>
      <c r="AGA26" s="611"/>
      <c r="AGB26" s="611"/>
      <c r="AGC26" s="611"/>
      <c r="AGD26" s="611"/>
      <c r="AGE26" s="611"/>
      <c r="AGF26" s="611"/>
      <c r="AGG26" s="611"/>
      <c r="AGH26" s="611"/>
      <c r="AGI26" s="611"/>
      <c r="AGJ26" s="611"/>
      <c r="AGK26" s="611"/>
      <c r="AGL26" s="611"/>
      <c r="AGM26" s="611"/>
      <c r="AGN26" s="611"/>
      <c r="AGO26" s="611"/>
      <c r="AGP26" s="611"/>
      <c r="AGQ26" s="611"/>
      <c r="AGR26" s="611"/>
      <c r="AGS26" s="611"/>
      <c r="AGT26" s="611"/>
      <c r="AGU26" s="611"/>
      <c r="AGV26" s="611"/>
      <c r="AGW26" s="611"/>
      <c r="AGX26" s="611"/>
      <c r="AGY26" s="611"/>
      <c r="AGZ26" s="611"/>
      <c r="AHA26" s="611"/>
      <c r="AHB26" s="611"/>
      <c r="AHC26" s="611"/>
      <c r="AHD26" s="611"/>
      <c r="AHE26" s="611"/>
      <c r="AHF26" s="611"/>
      <c r="AHG26" s="611"/>
      <c r="AHH26" s="611"/>
      <c r="AHI26" s="611"/>
      <c r="AHJ26" s="611"/>
      <c r="AHK26" s="611"/>
      <c r="AHL26" s="611"/>
      <c r="AHM26" s="611"/>
      <c r="AHN26" s="611"/>
      <c r="AHO26" s="611"/>
      <c r="AHP26" s="611"/>
      <c r="AHQ26" s="611"/>
      <c r="AHR26" s="611"/>
      <c r="AHS26" s="611"/>
      <c r="AHT26" s="611"/>
      <c r="AHU26" s="611"/>
      <c r="AHV26" s="611"/>
      <c r="AHW26" s="611"/>
      <c r="AHX26" s="611"/>
      <c r="AHY26" s="611"/>
      <c r="AHZ26" s="611"/>
      <c r="AIA26" s="611"/>
      <c r="AIB26" s="611"/>
      <c r="AIC26" s="611"/>
      <c r="AID26" s="611"/>
      <c r="AIE26" s="611"/>
      <c r="AIF26" s="611"/>
      <c r="AIG26" s="611"/>
      <c r="AIH26" s="611"/>
      <c r="AII26" s="611"/>
      <c r="AIJ26" s="611"/>
      <c r="AIK26" s="611"/>
      <c r="AIL26" s="611"/>
      <c r="AIM26" s="611"/>
      <c r="AIN26" s="611"/>
      <c r="AIO26" s="611"/>
      <c r="AIP26" s="611"/>
      <c r="AIQ26" s="611"/>
      <c r="AIR26" s="611"/>
      <c r="AIS26" s="611"/>
      <c r="AIT26" s="611"/>
      <c r="AIU26" s="611"/>
      <c r="AIV26" s="611"/>
      <c r="AIW26" s="611"/>
      <c r="AIX26" s="611"/>
      <c r="AIY26" s="611"/>
      <c r="AIZ26" s="611"/>
      <c r="AJA26" s="611"/>
      <c r="AJB26" s="611"/>
      <c r="AJC26" s="611"/>
      <c r="AJD26" s="611"/>
      <c r="AJE26" s="611"/>
      <c r="AJF26" s="611"/>
      <c r="AJG26" s="611"/>
      <c r="AJH26" s="611"/>
      <c r="AJI26" s="611"/>
      <c r="AJJ26" s="611"/>
      <c r="AJK26" s="611"/>
      <c r="AJL26" s="611"/>
      <c r="AJM26" s="611"/>
      <c r="AJN26" s="611"/>
      <c r="AJO26" s="611"/>
      <c r="AJP26" s="611"/>
      <c r="AJQ26" s="611"/>
      <c r="AJR26" s="611"/>
      <c r="AJS26" s="611"/>
      <c r="AJT26" s="611"/>
      <c r="AJU26" s="611"/>
      <c r="AJV26" s="611"/>
      <c r="AJW26" s="611"/>
      <c r="AJX26" s="611"/>
      <c r="AJY26" s="611"/>
      <c r="AJZ26" s="611"/>
      <c r="AKA26" s="611"/>
      <c r="AKB26" s="611"/>
      <c r="AKC26" s="611"/>
      <c r="AKD26" s="611"/>
      <c r="AKE26" s="611"/>
      <c r="AKF26" s="611"/>
      <c r="AKG26" s="611"/>
      <c r="AKH26" s="611"/>
      <c r="AKI26" s="611"/>
      <c r="AKJ26" s="611"/>
      <c r="AKK26" s="611"/>
      <c r="AKL26" s="611"/>
      <c r="AKM26" s="611"/>
      <c r="AKN26" s="611"/>
      <c r="AKO26" s="611"/>
      <c r="AKP26" s="611"/>
      <c r="AKQ26" s="611"/>
      <c r="AKR26" s="611"/>
      <c r="AKS26" s="611"/>
      <c r="AKT26" s="611"/>
      <c r="AKU26" s="611"/>
      <c r="AKV26" s="611"/>
      <c r="AKW26" s="611"/>
      <c r="AKX26" s="611"/>
      <c r="AKY26" s="611"/>
      <c r="AKZ26" s="611"/>
      <c r="ALA26" s="611"/>
      <c r="ALB26" s="611"/>
      <c r="ALC26" s="611"/>
      <c r="ALD26" s="611"/>
      <c r="ALE26" s="611"/>
      <c r="ALF26" s="611"/>
      <c r="ALG26" s="611"/>
      <c r="ALH26" s="611"/>
      <c r="ALI26" s="611"/>
      <c r="ALJ26" s="611"/>
      <c r="ALK26" s="611"/>
      <c r="ALL26" s="611"/>
      <c r="ALM26" s="611"/>
      <c r="ALN26" s="611"/>
      <c r="ALO26" s="611"/>
      <c r="ALP26" s="611"/>
      <c r="ALQ26" s="611"/>
      <c r="ALR26" s="611"/>
      <c r="ALS26" s="611"/>
      <c r="ALT26" s="611"/>
      <c r="ALU26" s="611"/>
      <c r="ALV26" s="611"/>
      <c r="ALW26" s="611"/>
      <c r="ALX26" s="611"/>
      <c r="ALY26" s="611"/>
      <c r="ALZ26" s="611"/>
      <c r="AMA26" s="611"/>
      <c r="AMB26" s="611"/>
      <c r="AMC26" s="611"/>
      <c r="AMD26" s="611"/>
      <c r="AME26" s="611"/>
      <c r="AMF26" s="611"/>
      <c r="AMG26" s="611"/>
      <c r="AMH26" s="611"/>
      <c r="AMI26" s="611"/>
      <c r="AMJ26" s="611"/>
      <c r="AMK26" s="611"/>
      <c r="AML26" s="611"/>
      <c r="AMM26" s="611"/>
      <c r="AMN26" s="611"/>
      <c r="AMO26" s="611"/>
      <c r="AMP26" s="611"/>
      <c r="AMQ26" s="611"/>
      <c r="AMR26" s="611"/>
      <c r="AMS26" s="611"/>
      <c r="AMT26" s="611"/>
      <c r="AMU26" s="611"/>
      <c r="AMV26" s="611"/>
      <c r="AMW26" s="611"/>
      <c r="AMX26" s="611"/>
      <c r="AMY26" s="611"/>
      <c r="AMZ26" s="611"/>
      <c r="ANA26" s="611"/>
      <c r="ANB26" s="611"/>
      <c r="ANC26" s="611"/>
      <c r="AND26" s="611"/>
      <c r="ANE26" s="611"/>
      <c r="ANF26" s="611"/>
      <c r="ANG26" s="611"/>
      <c r="ANH26" s="611"/>
      <c r="ANI26" s="611"/>
      <c r="ANJ26" s="611"/>
      <c r="ANK26" s="611"/>
      <c r="ANL26" s="611"/>
      <c r="ANM26" s="611"/>
      <c r="ANN26" s="611"/>
      <c r="ANO26" s="611"/>
      <c r="ANP26" s="611"/>
      <c r="ANQ26" s="611"/>
      <c r="ANR26" s="611"/>
      <c r="ANS26" s="611"/>
      <c r="ANT26" s="611"/>
      <c r="ANU26" s="611"/>
      <c r="ANV26" s="611"/>
      <c r="ANW26" s="611"/>
      <c r="ANX26" s="611"/>
      <c r="ANY26" s="611"/>
      <c r="ANZ26" s="611"/>
      <c r="AOA26" s="611"/>
      <c r="AOB26" s="611"/>
      <c r="AOC26" s="611"/>
      <c r="AOD26" s="611"/>
      <c r="AOE26" s="611"/>
      <c r="AOF26" s="611"/>
      <c r="AOG26" s="611"/>
      <c r="AOH26" s="611"/>
      <c r="AOI26" s="611"/>
      <c r="AOJ26" s="611"/>
      <c r="AOK26" s="611"/>
      <c r="AOL26" s="611"/>
      <c r="AOM26" s="611"/>
      <c r="AON26" s="611"/>
      <c r="AOO26" s="611"/>
      <c r="AOP26" s="611"/>
      <c r="AOQ26" s="611"/>
      <c r="AOR26" s="611"/>
      <c r="AOS26" s="611"/>
      <c r="AOT26" s="611"/>
      <c r="AOU26" s="611"/>
      <c r="AOV26" s="611"/>
      <c r="AOW26" s="611"/>
      <c r="AOX26" s="611"/>
      <c r="AOY26" s="611"/>
      <c r="AOZ26" s="611"/>
      <c r="APA26" s="611"/>
      <c r="APB26" s="611"/>
      <c r="APC26" s="611"/>
      <c r="APD26" s="611"/>
      <c r="APE26" s="611"/>
      <c r="APF26" s="611"/>
      <c r="APG26" s="611"/>
      <c r="APH26" s="611"/>
      <c r="API26" s="611"/>
      <c r="APJ26" s="611"/>
      <c r="APK26" s="611"/>
      <c r="APL26" s="611"/>
      <c r="APM26" s="611"/>
      <c r="APN26" s="611"/>
      <c r="APO26" s="611"/>
      <c r="APP26" s="611"/>
      <c r="APQ26" s="611"/>
      <c r="APR26" s="611"/>
      <c r="APS26" s="611"/>
      <c r="APT26" s="611"/>
      <c r="APU26" s="611"/>
      <c r="APV26" s="611"/>
      <c r="APW26" s="611"/>
      <c r="APX26" s="611"/>
      <c r="APY26" s="611"/>
      <c r="APZ26" s="611"/>
      <c r="AQA26" s="611"/>
      <c r="AQB26" s="611"/>
      <c r="AQC26" s="611"/>
      <c r="AQD26" s="611"/>
      <c r="AQE26" s="611"/>
      <c r="AQF26" s="611"/>
      <c r="AQG26" s="611"/>
      <c r="AQH26" s="611"/>
      <c r="AQI26" s="611"/>
      <c r="AQJ26" s="611"/>
      <c r="AQK26" s="611"/>
      <c r="AQL26" s="611"/>
      <c r="AQM26" s="611"/>
      <c r="AQN26" s="611"/>
      <c r="AQO26" s="611"/>
      <c r="AQP26" s="611"/>
      <c r="AQQ26" s="611"/>
      <c r="AQR26" s="611"/>
      <c r="AQS26" s="611"/>
      <c r="AQT26" s="611"/>
      <c r="AQU26" s="611"/>
      <c r="AQV26" s="611"/>
      <c r="AQW26" s="611"/>
      <c r="AQX26" s="611"/>
      <c r="AQY26" s="611"/>
      <c r="AQZ26" s="611"/>
      <c r="ARA26" s="611"/>
      <c r="ARB26" s="611"/>
      <c r="ARC26" s="611"/>
      <c r="ARD26" s="611"/>
      <c r="ARE26" s="611"/>
      <c r="ARF26" s="611"/>
      <c r="ARG26" s="611"/>
      <c r="ARH26" s="611"/>
      <c r="ARI26" s="611"/>
      <c r="ARJ26" s="611"/>
      <c r="ARK26" s="611"/>
      <c r="ARL26" s="611"/>
      <c r="ARM26" s="611"/>
      <c r="ARN26" s="611"/>
      <c r="ARO26" s="611"/>
      <c r="ARP26" s="611"/>
      <c r="ARQ26" s="611"/>
      <c r="ARR26" s="611"/>
      <c r="ARS26" s="611"/>
      <c r="ART26" s="611"/>
      <c r="ARU26" s="611"/>
      <c r="ARV26" s="611"/>
      <c r="ARW26" s="611"/>
      <c r="ARX26" s="611"/>
      <c r="ARY26" s="611"/>
      <c r="ARZ26" s="611"/>
      <c r="ASA26" s="611"/>
      <c r="ASB26" s="611"/>
      <c r="ASC26" s="611"/>
      <c r="ASD26" s="611"/>
      <c r="ASE26" s="611"/>
      <c r="ASF26" s="611"/>
      <c r="ASG26" s="611"/>
      <c r="ASH26" s="611"/>
      <c r="ASI26" s="611"/>
      <c r="ASJ26" s="611"/>
      <c r="ASK26" s="611"/>
      <c r="ASL26" s="611"/>
      <c r="ASM26" s="611"/>
      <c r="ASN26" s="611"/>
      <c r="ASO26" s="611"/>
      <c r="ASP26" s="611"/>
      <c r="ASQ26" s="611"/>
      <c r="ASR26" s="611"/>
      <c r="ASS26" s="611"/>
      <c r="AST26" s="611"/>
      <c r="ASU26" s="611"/>
      <c r="ASV26" s="611"/>
      <c r="ASW26" s="611"/>
      <c r="ASX26" s="611"/>
      <c r="ASY26" s="611"/>
      <c r="ASZ26" s="611"/>
      <c r="ATA26" s="611"/>
      <c r="ATB26" s="611"/>
      <c r="ATC26" s="611"/>
      <c r="ATD26" s="611"/>
      <c r="ATE26" s="611"/>
      <c r="ATF26" s="611"/>
      <c r="ATG26" s="611"/>
      <c r="ATH26" s="611"/>
      <c r="ATI26" s="611"/>
      <c r="ATJ26" s="611"/>
      <c r="ATK26" s="611"/>
      <c r="ATL26" s="611"/>
      <c r="ATM26" s="611"/>
      <c r="ATN26" s="611"/>
      <c r="ATO26" s="611"/>
      <c r="ATP26" s="611"/>
      <c r="ATQ26" s="611"/>
      <c r="ATR26" s="611"/>
      <c r="ATS26" s="611"/>
      <c r="ATT26" s="611"/>
      <c r="ATU26" s="611"/>
      <c r="ATV26" s="611"/>
      <c r="ATW26" s="611"/>
      <c r="ATX26" s="611"/>
      <c r="ATY26" s="611"/>
      <c r="ATZ26" s="611"/>
      <c r="AUA26" s="611"/>
      <c r="AUB26" s="611"/>
      <c r="AUC26" s="611"/>
      <c r="AUD26" s="611"/>
      <c r="AUE26" s="611"/>
      <c r="AUF26" s="611"/>
      <c r="AUG26" s="611"/>
      <c r="AUH26" s="611"/>
      <c r="AUI26" s="611"/>
      <c r="AUJ26" s="611"/>
      <c r="AUK26" s="611"/>
      <c r="AUL26" s="611"/>
      <c r="AUM26" s="611"/>
      <c r="AUN26" s="611"/>
      <c r="AUO26" s="611"/>
      <c r="AUP26" s="611"/>
      <c r="AUQ26" s="611"/>
      <c r="AUR26" s="611"/>
      <c r="AUS26" s="611"/>
      <c r="AUT26" s="611"/>
      <c r="AUU26" s="611"/>
      <c r="AUV26" s="611"/>
      <c r="AUW26" s="611"/>
      <c r="AUX26" s="611"/>
      <c r="AUY26" s="611"/>
      <c r="AUZ26" s="611"/>
      <c r="AVA26" s="611"/>
      <c r="AVB26" s="611"/>
      <c r="AVC26" s="611"/>
      <c r="AVD26" s="611"/>
      <c r="AVE26" s="611"/>
      <c r="AVF26" s="611"/>
      <c r="AVG26" s="611"/>
      <c r="AVH26" s="611"/>
      <c r="AVI26" s="611"/>
      <c r="AVJ26" s="611"/>
      <c r="AVK26" s="611"/>
      <c r="AVL26" s="611"/>
      <c r="AVM26" s="611"/>
      <c r="AVN26" s="611"/>
      <c r="AVO26" s="611"/>
      <c r="AVP26" s="611"/>
      <c r="AVQ26" s="611"/>
      <c r="AVR26" s="611"/>
      <c r="AVS26" s="611"/>
      <c r="AVT26" s="611"/>
      <c r="AVU26" s="611"/>
      <c r="AVV26" s="611"/>
      <c r="AVW26" s="611"/>
      <c r="AVX26" s="611"/>
      <c r="AVY26" s="611"/>
      <c r="AVZ26" s="611"/>
      <c r="AWA26" s="611"/>
      <c r="AWB26" s="611"/>
      <c r="AWC26" s="611"/>
      <c r="AWD26" s="611"/>
      <c r="AWE26" s="611"/>
      <c r="AWF26" s="611"/>
      <c r="AWG26" s="611"/>
      <c r="AWH26" s="611"/>
      <c r="AWI26" s="611"/>
      <c r="AWJ26" s="611"/>
      <c r="AWK26" s="611"/>
      <c r="AWL26" s="611"/>
      <c r="AWM26" s="611"/>
      <c r="AWN26" s="611"/>
      <c r="AWO26" s="611"/>
      <c r="AWP26" s="611"/>
      <c r="AWQ26" s="611"/>
      <c r="AWR26" s="611"/>
      <c r="AWS26" s="611"/>
      <c r="AWT26" s="611"/>
      <c r="AWU26" s="611"/>
      <c r="AWV26" s="611"/>
      <c r="AWW26" s="611"/>
      <c r="AWX26" s="611"/>
      <c r="AWY26" s="611"/>
      <c r="AWZ26" s="611"/>
      <c r="AXA26" s="611"/>
      <c r="AXB26" s="611"/>
      <c r="AXC26" s="611"/>
      <c r="AXD26" s="611"/>
      <c r="AXE26" s="611"/>
      <c r="AXF26" s="611"/>
      <c r="AXG26" s="611"/>
      <c r="AXH26" s="611"/>
      <c r="AXI26" s="611"/>
      <c r="AXJ26" s="611"/>
      <c r="AXK26" s="611"/>
      <c r="AXL26" s="611"/>
      <c r="AXM26" s="611"/>
      <c r="AXN26" s="611"/>
      <c r="AXO26" s="611"/>
      <c r="AXP26" s="611"/>
      <c r="AXQ26" s="611"/>
      <c r="AXR26" s="611"/>
      <c r="AXS26" s="611"/>
      <c r="AXT26" s="611"/>
      <c r="AXU26" s="611"/>
      <c r="AXV26" s="611"/>
      <c r="AXW26" s="611"/>
      <c r="AXX26" s="611"/>
      <c r="AXY26" s="611"/>
      <c r="AXZ26" s="611"/>
      <c r="AYA26" s="611"/>
      <c r="AYB26" s="611"/>
      <c r="AYC26" s="611"/>
      <c r="AYD26" s="611"/>
      <c r="AYE26" s="611"/>
      <c r="AYF26" s="611"/>
      <c r="AYG26" s="611"/>
      <c r="AYH26" s="611"/>
      <c r="AYI26" s="611"/>
      <c r="AYJ26" s="611"/>
      <c r="AYK26" s="611"/>
      <c r="AYL26" s="611"/>
      <c r="AYM26" s="611"/>
      <c r="AYN26" s="611"/>
      <c r="AYO26" s="611"/>
      <c r="AYP26" s="611"/>
      <c r="AYQ26" s="611"/>
      <c r="AYR26" s="611"/>
      <c r="AYS26" s="611"/>
      <c r="AYT26" s="611"/>
      <c r="AYU26" s="611"/>
      <c r="AYV26" s="611"/>
      <c r="AYW26" s="611"/>
      <c r="AYX26" s="611"/>
      <c r="AYY26" s="611"/>
      <c r="AYZ26" s="611"/>
      <c r="AZA26" s="611"/>
      <c r="AZB26" s="611"/>
      <c r="AZC26" s="611"/>
      <c r="AZD26" s="611"/>
      <c r="AZE26" s="611"/>
      <c r="AZF26" s="611"/>
      <c r="AZG26" s="611"/>
      <c r="AZH26" s="611"/>
      <c r="AZI26" s="611"/>
      <c r="AZJ26" s="611"/>
      <c r="AZK26" s="611"/>
      <c r="AZL26" s="611"/>
      <c r="AZM26" s="611"/>
      <c r="AZN26" s="611"/>
      <c r="AZO26" s="611"/>
      <c r="AZP26" s="611"/>
      <c r="AZQ26" s="611"/>
      <c r="AZR26" s="611"/>
      <c r="AZS26" s="611"/>
      <c r="AZT26" s="611"/>
      <c r="AZU26" s="611"/>
      <c r="AZV26" s="611"/>
      <c r="AZW26" s="611"/>
      <c r="AZX26" s="611"/>
      <c r="AZY26" s="611"/>
      <c r="AZZ26" s="611"/>
      <c r="BAA26" s="611"/>
      <c r="BAB26" s="611"/>
      <c r="BAC26" s="611"/>
      <c r="BAD26" s="611"/>
      <c r="BAE26" s="611"/>
      <c r="BAF26" s="611"/>
      <c r="BAG26" s="611"/>
      <c r="BAH26" s="611"/>
      <c r="BAI26" s="611"/>
      <c r="BAJ26" s="611"/>
      <c r="BAK26" s="611"/>
      <c r="BAL26" s="611"/>
      <c r="BAM26" s="611"/>
      <c r="BAN26" s="611"/>
      <c r="BAO26" s="611"/>
      <c r="BAP26" s="611"/>
      <c r="BAQ26" s="611"/>
      <c r="BAR26" s="611"/>
      <c r="BAS26" s="611"/>
      <c r="BAT26" s="611"/>
      <c r="BAU26" s="611"/>
      <c r="BAV26" s="611"/>
      <c r="BAW26" s="611"/>
      <c r="BAX26" s="611"/>
      <c r="BAY26" s="611"/>
      <c r="BAZ26" s="611"/>
      <c r="BBA26" s="611"/>
      <c r="BBB26" s="611"/>
      <c r="BBC26" s="611"/>
      <c r="BBD26" s="611"/>
      <c r="BBE26" s="611"/>
      <c r="BBF26" s="611"/>
      <c r="BBG26" s="611"/>
      <c r="BBH26" s="611"/>
      <c r="BBI26" s="611"/>
      <c r="BBJ26" s="611"/>
      <c r="BBK26" s="611"/>
      <c r="BBL26" s="611"/>
      <c r="BBM26" s="611"/>
      <c r="BBN26" s="611"/>
      <c r="BBO26" s="611"/>
      <c r="BBP26" s="611"/>
      <c r="BBQ26" s="611"/>
      <c r="BBR26" s="611"/>
      <c r="BBS26" s="611"/>
      <c r="BBT26" s="611"/>
      <c r="BBU26" s="611"/>
      <c r="BBV26" s="611"/>
      <c r="BBW26" s="611"/>
      <c r="BBX26" s="611"/>
      <c r="BBY26" s="611"/>
      <c r="BBZ26" s="611"/>
      <c r="BCA26" s="611"/>
      <c r="BCB26" s="611"/>
      <c r="BCC26" s="611"/>
      <c r="BCD26" s="611"/>
      <c r="BCE26" s="611"/>
      <c r="BCF26" s="611"/>
      <c r="BCG26" s="611"/>
      <c r="BCH26" s="611"/>
      <c r="BCI26" s="611"/>
      <c r="BCJ26" s="611"/>
      <c r="BCK26" s="611"/>
      <c r="BCL26" s="611"/>
      <c r="BCM26" s="611"/>
      <c r="BCN26" s="611"/>
      <c r="BCO26" s="611"/>
      <c r="BCP26" s="611"/>
      <c r="BCQ26" s="611"/>
      <c r="BCR26" s="611"/>
      <c r="BCS26" s="611"/>
      <c r="BCT26" s="611"/>
      <c r="BCU26" s="611"/>
      <c r="BCV26" s="611"/>
      <c r="BCW26" s="611"/>
      <c r="BCX26" s="611"/>
      <c r="BCY26" s="611"/>
      <c r="BCZ26" s="611"/>
      <c r="BDA26" s="611"/>
      <c r="BDB26" s="611"/>
      <c r="BDC26" s="611"/>
      <c r="BDD26" s="611"/>
      <c r="BDE26" s="611"/>
      <c r="BDF26" s="611"/>
      <c r="BDG26" s="611"/>
      <c r="BDH26" s="611"/>
      <c r="BDI26" s="611"/>
      <c r="BDJ26" s="611"/>
      <c r="BDK26" s="611"/>
      <c r="BDL26" s="611"/>
      <c r="BDM26" s="611"/>
      <c r="BDN26" s="611"/>
      <c r="BDO26" s="611"/>
      <c r="BDP26" s="611"/>
      <c r="BDQ26" s="611"/>
      <c r="BDR26" s="611"/>
      <c r="BDS26" s="611"/>
      <c r="BDT26" s="611"/>
      <c r="BDU26" s="611"/>
      <c r="BDV26" s="611"/>
      <c r="BDW26" s="611"/>
      <c r="BDX26" s="611"/>
      <c r="BDY26" s="611"/>
      <c r="BDZ26" s="611"/>
      <c r="BEA26" s="611"/>
      <c r="BEB26" s="611"/>
      <c r="BEC26" s="611"/>
      <c r="BED26" s="611"/>
      <c r="BEE26" s="611"/>
      <c r="BEF26" s="611"/>
      <c r="BEG26" s="611"/>
      <c r="BEH26" s="611"/>
      <c r="BEI26" s="611"/>
      <c r="BEJ26" s="611"/>
      <c r="BEK26" s="611"/>
      <c r="BEL26" s="611"/>
      <c r="BEM26" s="611"/>
      <c r="BEN26" s="611"/>
      <c r="BEO26" s="611"/>
      <c r="BEP26" s="611"/>
      <c r="BEQ26" s="611"/>
      <c r="BER26" s="611"/>
      <c r="BES26" s="611"/>
      <c r="BET26" s="611"/>
      <c r="BEU26" s="611"/>
      <c r="BEV26" s="611"/>
      <c r="BEW26" s="611"/>
      <c r="BEX26" s="611"/>
      <c r="BEY26" s="611"/>
      <c r="BEZ26" s="611"/>
      <c r="BFA26" s="611"/>
      <c r="BFB26" s="611"/>
      <c r="BFC26" s="611"/>
      <c r="BFD26" s="611"/>
      <c r="BFE26" s="611"/>
      <c r="BFF26" s="611"/>
      <c r="BFG26" s="611"/>
      <c r="BFH26" s="611"/>
      <c r="BFI26" s="611"/>
      <c r="BFJ26" s="611"/>
      <c r="BFK26" s="611"/>
      <c r="BFL26" s="611"/>
      <c r="BFM26" s="611"/>
      <c r="BFN26" s="611"/>
      <c r="BFO26" s="611"/>
      <c r="BFP26" s="611"/>
      <c r="BFQ26" s="611"/>
      <c r="BFR26" s="611"/>
      <c r="BFS26" s="611"/>
      <c r="BFT26" s="611"/>
      <c r="BFU26" s="611"/>
      <c r="BFV26" s="611"/>
      <c r="BFW26" s="611"/>
      <c r="BFX26" s="611"/>
      <c r="BFY26" s="611"/>
      <c r="BFZ26" s="611"/>
      <c r="BGA26" s="611"/>
      <c r="BGB26" s="611"/>
      <c r="BGC26" s="611"/>
      <c r="BGD26" s="611"/>
      <c r="BGE26" s="611"/>
      <c r="BGF26" s="611"/>
      <c r="BGG26" s="611"/>
      <c r="BGH26" s="611"/>
      <c r="BGI26" s="611"/>
      <c r="BGJ26" s="611"/>
      <c r="BGK26" s="611"/>
      <c r="BGL26" s="611"/>
      <c r="BGM26" s="611"/>
      <c r="BGN26" s="611"/>
      <c r="BGO26" s="611"/>
      <c r="BGP26" s="611"/>
      <c r="BGQ26" s="611"/>
      <c r="BGR26" s="611"/>
      <c r="BGS26" s="611"/>
      <c r="BGT26" s="611"/>
      <c r="BGU26" s="611"/>
      <c r="BGV26" s="611"/>
      <c r="BGW26" s="611"/>
      <c r="BGX26" s="611"/>
      <c r="BGY26" s="611"/>
      <c r="BGZ26" s="611"/>
      <c r="BHA26" s="611"/>
      <c r="BHB26" s="611"/>
      <c r="BHC26" s="611"/>
      <c r="BHD26" s="611"/>
      <c r="BHE26" s="611"/>
      <c r="BHF26" s="611"/>
      <c r="BHG26" s="611"/>
      <c r="BHH26" s="611"/>
      <c r="BHI26" s="611"/>
      <c r="BHJ26" s="611"/>
      <c r="BHK26" s="611"/>
      <c r="BHL26" s="611"/>
      <c r="BHM26" s="611"/>
      <c r="BHN26" s="611"/>
      <c r="BHO26" s="611"/>
      <c r="BHP26" s="611"/>
      <c r="BHQ26" s="611"/>
      <c r="BHR26" s="611"/>
      <c r="BHS26" s="611"/>
      <c r="BHT26" s="611"/>
      <c r="BHU26" s="611"/>
      <c r="BHV26" s="611"/>
      <c r="BHW26" s="611"/>
      <c r="BHX26" s="611"/>
      <c r="BHY26" s="611"/>
      <c r="BHZ26" s="611"/>
      <c r="BIA26" s="611"/>
      <c r="BIB26" s="611"/>
      <c r="BIC26" s="611"/>
      <c r="BID26" s="611"/>
      <c r="BIE26" s="611"/>
      <c r="BIF26" s="611"/>
      <c r="BIG26" s="611"/>
      <c r="BIH26" s="611"/>
      <c r="BII26" s="611"/>
      <c r="BIJ26" s="611"/>
      <c r="BIK26" s="611"/>
      <c r="BIL26" s="611"/>
      <c r="BIM26" s="611"/>
      <c r="BIN26" s="611"/>
      <c r="BIO26" s="611"/>
      <c r="BIP26" s="611"/>
      <c r="BIQ26" s="611"/>
      <c r="BIR26" s="611"/>
      <c r="BIS26" s="611"/>
      <c r="BIT26" s="611"/>
      <c r="BIU26" s="611"/>
      <c r="BIV26" s="611"/>
      <c r="BIW26" s="611"/>
      <c r="BIX26" s="611"/>
      <c r="BIY26" s="611"/>
      <c r="BIZ26" s="611"/>
      <c r="BJA26" s="611"/>
      <c r="BJB26" s="611"/>
      <c r="BJC26" s="611"/>
      <c r="BJD26" s="611"/>
      <c r="BJE26" s="611"/>
      <c r="BJF26" s="611"/>
      <c r="BJG26" s="611"/>
      <c r="BJH26" s="611"/>
      <c r="BJI26" s="611"/>
      <c r="BJJ26" s="611"/>
      <c r="BJK26" s="611"/>
      <c r="BJL26" s="611"/>
      <c r="BJM26" s="611"/>
      <c r="BJN26" s="611"/>
      <c r="BJO26" s="611"/>
      <c r="BJP26" s="611"/>
      <c r="BJQ26" s="611"/>
      <c r="BJR26" s="611"/>
      <c r="BJS26" s="611"/>
      <c r="BJT26" s="611"/>
      <c r="BJU26" s="611"/>
      <c r="BJV26" s="611"/>
      <c r="BJW26" s="611"/>
      <c r="BJX26" s="611"/>
      <c r="BJY26" s="611"/>
      <c r="BJZ26" s="611"/>
      <c r="BKA26" s="611"/>
      <c r="BKB26" s="611"/>
      <c r="BKC26" s="611"/>
      <c r="BKD26" s="611"/>
      <c r="BKE26" s="611"/>
      <c r="BKF26" s="611"/>
      <c r="BKG26" s="611"/>
      <c r="BKH26" s="611"/>
      <c r="BKI26" s="611"/>
      <c r="BKJ26" s="611"/>
      <c r="BKK26" s="611"/>
      <c r="BKL26" s="611"/>
      <c r="BKM26" s="611"/>
      <c r="BKN26" s="611"/>
      <c r="BKO26" s="611"/>
      <c r="BKP26" s="611"/>
      <c r="BKQ26" s="611"/>
      <c r="BKR26" s="611"/>
      <c r="BKS26" s="611"/>
      <c r="BKT26" s="611"/>
      <c r="BKU26" s="611"/>
      <c r="BKV26" s="611"/>
      <c r="BKW26" s="611"/>
      <c r="BKX26" s="611"/>
      <c r="BKY26" s="611"/>
      <c r="BKZ26" s="611"/>
      <c r="BLA26" s="611"/>
      <c r="BLB26" s="611"/>
      <c r="BLC26" s="611"/>
      <c r="BLD26" s="611"/>
      <c r="BLE26" s="611"/>
      <c r="BLF26" s="611"/>
      <c r="BLG26" s="611"/>
      <c r="BLH26" s="611"/>
      <c r="BLI26" s="611"/>
      <c r="BLJ26" s="611"/>
      <c r="BLK26" s="611"/>
      <c r="BLL26" s="611"/>
      <c r="BLM26" s="611"/>
      <c r="BLN26" s="611"/>
      <c r="BLO26" s="611"/>
      <c r="BLP26" s="611"/>
      <c r="BLQ26" s="611"/>
      <c r="BLR26" s="611"/>
      <c r="BLS26" s="611"/>
      <c r="BLT26" s="611"/>
      <c r="BLU26" s="611"/>
      <c r="BLV26" s="611"/>
      <c r="BLW26" s="611"/>
      <c r="BLX26" s="611"/>
      <c r="BLY26" s="611"/>
      <c r="BLZ26" s="611"/>
      <c r="BMA26" s="611"/>
      <c r="BMB26" s="611"/>
      <c r="BMC26" s="611"/>
      <c r="BMD26" s="611"/>
      <c r="BME26" s="611"/>
      <c r="BMF26" s="611"/>
      <c r="BMG26" s="611"/>
      <c r="BMH26" s="611"/>
      <c r="BMI26" s="611"/>
      <c r="BMJ26" s="611"/>
      <c r="BMK26" s="611"/>
      <c r="BML26" s="611"/>
      <c r="BMM26" s="611"/>
      <c r="BMN26" s="611"/>
      <c r="BMO26" s="611"/>
      <c r="BMP26" s="611"/>
      <c r="BMQ26" s="611"/>
      <c r="BMR26" s="611"/>
      <c r="BMS26" s="611"/>
      <c r="BMT26" s="611"/>
      <c r="BMU26" s="611"/>
      <c r="BMV26" s="611"/>
      <c r="BMW26" s="611"/>
      <c r="BMX26" s="611"/>
      <c r="BMY26" s="611"/>
      <c r="BMZ26" s="611"/>
      <c r="BNA26" s="611"/>
      <c r="BNB26" s="611"/>
      <c r="BNC26" s="611"/>
      <c r="BND26" s="611"/>
      <c r="BNE26" s="611"/>
      <c r="BNF26" s="611"/>
      <c r="BNG26" s="611"/>
      <c r="BNH26" s="611"/>
      <c r="BNI26" s="611"/>
      <c r="BNJ26" s="611"/>
      <c r="BNK26" s="611"/>
      <c r="BNL26" s="611"/>
      <c r="BNM26" s="611"/>
      <c r="BNN26" s="611"/>
      <c r="BNO26" s="611"/>
      <c r="BNP26" s="611"/>
      <c r="BNQ26" s="611"/>
      <c r="BNR26" s="611"/>
      <c r="BNS26" s="611"/>
      <c r="BNT26" s="611"/>
      <c r="BNU26" s="611"/>
      <c r="BNV26" s="611"/>
      <c r="BNW26" s="611"/>
      <c r="BNX26" s="611"/>
      <c r="BNY26" s="611"/>
      <c r="BNZ26" s="611"/>
      <c r="BOA26" s="611"/>
      <c r="BOB26" s="611"/>
      <c r="BOC26" s="611"/>
      <c r="BOD26" s="611"/>
      <c r="BOE26" s="611"/>
      <c r="BOF26" s="611"/>
      <c r="BOG26" s="611"/>
      <c r="BOH26" s="611"/>
      <c r="BOI26" s="611"/>
      <c r="BOJ26" s="611"/>
      <c r="BOK26" s="611"/>
      <c r="BOL26" s="611"/>
      <c r="BOM26" s="611"/>
      <c r="BON26" s="611"/>
      <c r="BOO26" s="611"/>
      <c r="BOP26" s="611"/>
      <c r="BOQ26" s="611"/>
      <c r="BOR26" s="611"/>
      <c r="BOS26" s="611"/>
      <c r="BOT26" s="611"/>
      <c r="BOU26" s="611"/>
      <c r="BOV26" s="611"/>
      <c r="BOW26" s="611"/>
      <c r="BOX26" s="611"/>
      <c r="BOY26" s="611"/>
      <c r="BOZ26" s="611"/>
      <c r="BPA26" s="611"/>
      <c r="BPB26" s="611"/>
      <c r="BPC26" s="611"/>
      <c r="BPD26" s="611"/>
      <c r="BPE26" s="611"/>
      <c r="BPF26" s="611"/>
      <c r="BPG26" s="611"/>
      <c r="BPH26" s="611"/>
      <c r="BPI26" s="611"/>
      <c r="BPJ26" s="611"/>
      <c r="BPK26" s="611"/>
      <c r="BPL26" s="611"/>
      <c r="BPM26" s="611"/>
      <c r="BPN26" s="611"/>
      <c r="BPO26" s="611"/>
      <c r="BPP26" s="611"/>
      <c r="BPQ26" s="611"/>
      <c r="BPR26" s="611"/>
      <c r="BPS26" s="611"/>
      <c r="BPT26" s="611"/>
      <c r="BPU26" s="611"/>
      <c r="BPV26" s="611"/>
      <c r="BPW26" s="611"/>
      <c r="BPX26" s="611"/>
      <c r="BPY26" s="611"/>
      <c r="BPZ26" s="611"/>
      <c r="BQA26" s="611"/>
      <c r="BQB26" s="611"/>
      <c r="BQC26" s="611"/>
      <c r="BQD26" s="611"/>
      <c r="BQE26" s="611"/>
      <c r="BQF26" s="611"/>
      <c r="BQG26" s="611"/>
      <c r="BQH26" s="611"/>
      <c r="BQI26" s="611"/>
      <c r="BQJ26" s="611"/>
      <c r="BQK26" s="611"/>
      <c r="BQL26" s="611"/>
      <c r="BQM26" s="611"/>
      <c r="BQN26" s="611"/>
      <c r="BQO26" s="611"/>
      <c r="BQP26" s="611"/>
      <c r="BQQ26" s="611"/>
      <c r="BQR26" s="611"/>
      <c r="BQS26" s="611"/>
      <c r="BQT26" s="611"/>
      <c r="BQU26" s="611"/>
      <c r="BQV26" s="611"/>
      <c r="BQW26" s="611"/>
      <c r="BQX26" s="611"/>
      <c r="BQY26" s="611"/>
      <c r="BQZ26" s="611"/>
      <c r="BRA26" s="611"/>
      <c r="BRB26" s="611"/>
      <c r="BRC26" s="611"/>
      <c r="BRD26" s="611"/>
      <c r="BRE26" s="611"/>
      <c r="BRF26" s="611"/>
      <c r="BRG26" s="611"/>
      <c r="BRH26" s="611"/>
      <c r="BRI26" s="611"/>
      <c r="BRJ26" s="611"/>
      <c r="BRK26" s="611"/>
      <c r="BRL26" s="611"/>
      <c r="BRM26" s="611"/>
      <c r="BRN26" s="611"/>
      <c r="BRO26" s="611"/>
      <c r="BRP26" s="611"/>
      <c r="BRQ26" s="611"/>
      <c r="BRR26" s="611"/>
      <c r="BRS26" s="611"/>
      <c r="BRT26" s="611"/>
      <c r="BRU26" s="611"/>
      <c r="BRV26" s="611"/>
      <c r="BRW26" s="611"/>
      <c r="BRX26" s="611"/>
      <c r="BRY26" s="611"/>
      <c r="BRZ26" s="611"/>
      <c r="BSA26" s="611"/>
      <c r="BSB26" s="611"/>
      <c r="BSC26" s="611"/>
      <c r="BSD26" s="611"/>
      <c r="BSE26" s="611"/>
      <c r="BSF26" s="611"/>
      <c r="BSG26" s="611"/>
      <c r="BSH26" s="611"/>
      <c r="BSI26" s="611"/>
      <c r="BSJ26" s="611"/>
      <c r="BSK26" s="611"/>
      <c r="BSL26" s="611"/>
      <c r="BSM26" s="611"/>
      <c r="BSN26" s="611"/>
      <c r="BSO26" s="611"/>
      <c r="BSP26" s="611"/>
      <c r="BSQ26" s="611"/>
      <c r="BSR26" s="611"/>
      <c r="BSS26" s="611"/>
      <c r="BST26" s="611"/>
      <c r="BSU26" s="611"/>
      <c r="BSV26" s="611"/>
      <c r="BSW26" s="611"/>
      <c r="BSX26" s="611"/>
      <c r="BSY26" s="611"/>
      <c r="BSZ26" s="611"/>
      <c r="BTA26" s="611"/>
      <c r="BTB26" s="611"/>
      <c r="BTC26" s="611"/>
      <c r="BTD26" s="611"/>
      <c r="BTE26" s="611"/>
      <c r="BTF26" s="611"/>
      <c r="BTG26" s="611"/>
      <c r="BTH26" s="611"/>
      <c r="BTI26" s="611"/>
      <c r="BTJ26" s="611"/>
      <c r="BTK26" s="611"/>
      <c r="BTL26" s="611"/>
      <c r="BTM26" s="611"/>
      <c r="BTN26" s="611"/>
      <c r="BTO26" s="611"/>
      <c r="BTP26" s="611"/>
      <c r="BTQ26" s="611"/>
      <c r="BTR26" s="611"/>
      <c r="BTS26" s="611"/>
      <c r="BTT26" s="611"/>
      <c r="BTU26" s="611"/>
      <c r="BTV26" s="611"/>
      <c r="BTW26" s="611"/>
      <c r="BTX26" s="611"/>
      <c r="BTY26" s="611"/>
      <c r="BTZ26" s="611"/>
      <c r="BUA26" s="611"/>
      <c r="BUB26" s="611"/>
      <c r="BUC26" s="611"/>
      <c r="BUD26" s="611"/>
      <c r="BUE26" s="611"/>
      <c r="BUF26" s="611"/>
      <c r="BUG26" s="611"/>
      <c r="BUH26" s="611"/>
      <c r="BUI26" s="611"/>
      <c r="BUJ26" s="611"/>
      <c r="BUK26" s="611"/>
      <c r="BUL26" s="611"/>
      <c r="BUM26" s="611"/>
      <c r="BUN26" s="611"/>
      <c r="BUO26" s="611"/>
      <c r="BUP26" s="611"/>
      <c r="BUQ26" s="611"/>
      <c r="BUR26" s="611"/>
      <c r="BUS26" s="611"/>
      <c r="BUT26" s="611"/>
      <c r="BUU26" s="611"/>
      <c r="BUV26" s="611"/>
      <c r="BUW26" s="611"/>
      <c r="BUX26" s="611"/>
      <c r="BUY26" s="611"/>
      <c r="BUZ26" s="611"/>
      <c r="BVA26" s="611"/>
      <c r="BVB26" s="611"/>
      <c r="BVC26" s="611"/>
      <c r="BVD26" s="611"/>
      <c r="BVE26" s="611"/>
      <c r="BVF26" s="611"/>
      <c r="BVG26" s="611"/>
      <c r="BVH26" s="611"/>
      <c r="BVI26" s="611"/>
      <c r="BVJ26" s="611"/>
      <c r="BVK26" s="611"/>
      <c r="BVL26" s="611"/>
      <c r="BVM26" s="611"/>
      <c r="BVN26" s="611"/>
      <c r="BVO26" s="611"/>
      <c r="BVP26" s="611"/>
      <c r="BVQ26" s="611"/>
      <c r="BVR26" s="611"/>
      <c r="BVS26" s="611"/>
      <c r="BVT26" s="611"/>
      <c r="BVU26" s="611"/>
      <c r="BVV26" s="611"/>
      <c r="BVW26" s="611"/>
      <c r="BVX26" s="611"/>
      <c r="BVY26" s="611"/>
      <c r="BVZ26" s="611"/>
      <c r="BWA26" s="611"/>
      <c r="BWB26" s="611"/>
      <c r="BWC26" s="611"/>
      <c r="BWD26" s="611"/>
      <c r="BWE26" s="611"/>
      <c r="BWF26" s="611"/>
      <c r="BWG26" s="611"/>
      <c r="BWH26" s="611"/>
      <c r="BWI26" s="611"/>
      <c r="BWJ26" s="611"/>
      <c r="BWK26" s="611"/>
      <c r="BWL26" s="611"/>
      <c r="BWM26" s="611"/>
      <c r="BWN26" s="611"/>
      <c r="BWO26" s="611"/>
      <c r="BWP26" s="611"/>
      <c r="BWQ26" s="611"/>
      <c r="BWR26" s="611"/>
      <c r="BWS26" s="611"/>
      <c r="BWT26" s="611"/>
      <c r="BWU26" s="611"/>
      <c r="BWV26" s="611"/>
      <c r="BWW26" s="611"/>
      <c r="BWX26" s="611"/>
      <c r="BWY26" s="611"/>
      <c r="BWZ26" s="611"/>
      <c r="BXA26" s="611"/>
      <c r="BXB26" s="611"/>
      <c r="BXC26" s="611"/>
      <c r="BXD26" s="611"/>
      <c r="BXE26" s="611"/>
      <c r="BXF26" s="611"/>
      <c r="BXG26" s="611"/>
      <c r="BXH26" s="611"/>
      <c r="BXI26" s="611"/>
      <c r="BXJ26" s="611"/>
      <c r="BXK26" s="611"/>
      <c r="BXL26" s="611"/>
      <c r="BXM26" s="611"/>
      <c r="BXN26" s="611"/>
      <c r="BXO26" s="611"/>
      <c r="BXP26" s="611"/>
      <c r="BXQ26" s="611"/>
      <c r="BXR26" s="611"/>
      <c r="BXS26" s="611"/>
      <c r="BXT26" s="611"/>
      <c r="BXU26" s="611"/>
      <c r="BXV26" s="611"/>
      <c r="BXW26" s="611"/>
      <c r="BXX26" s="611"/>
      <c r="BXY26" s="611"/>
      <c r="BXZ26" s="611"/>
      <c r="BYA26" s="611"/>
      <c r="BYB26" s="611"/>
      <c r="BYC26" s="611"/>
      <c r="BYD26" s="611"/>
      <c r="BYE26" s="611"/>
      <c r="BYF26" s="611"/>
      <c r="BYG26" s="611"/>
      <c r="BYH26" s="611"/>
      <c r="BYI26" s="611"/>
      <c r="BYJ26" s="611"/>
      <c r="BYK26" s="611"/>
      <c r="BYL26" s="611"/>
      <c r="BYM26" s="611"/>
      <c r="BYN26" s="611"/>
      <c r="BYO26" s="611"/>
      <c r="BYP26" s="611"/>
      <c r="BYQ26" s="611"/>
      <c r="BYR26" s="611"/>
      <c r="BYS26" s="611"/>
      <c r="BYT26" s="611"/>
      <c r="BYU26" s="611"/>
      <c r="BYV26" s="611"/>
      <c r="BYW26" s="611"/>
      <c r="BYX26" s="611"/>
      <c r="BYY26" s="611"/>
      <c r="BYZ26" s="611"/>
      <c r="BZA26" s="611"/>
      <c r="BZB26" s="611"/>
      <c r="BZC26" s="611"/>
      <c r="BZD26" s="611"/>
      <c r="BZE26" s="611"/>
      <c r="BZF26" s="611"/>
      <c r="BZG26" s="611"/>
      <c r="BZH26" s="611"/>
      <c r="BZI26" s="611"/>
      <c r="BZJ26" s="611"/>
      <c r="BZK26" s="611"/>
      <c r="BZL26" s="611"/>
      <c r="BZM26" s="611"/>
      <c r="BZN26" s="611"/>
      <c r="BZO26" s="611"/>
      <c r="BZP26" s="611"/>
      <c r="BZQ26" s="611"/>
      <c r="BZR26" s="611"/>
      <c r="BZS26" s="611"/>
      <c r="BZT26" s="611"/>
      <c r="BZU26" s="611"/>
      <c r="BZV26" s="611"/>
      <c r="BZW26" s="611"/>
      <c r="BZX26" s="611"/>
      <c r="BZY26" s="611"/>
      <c r="BZZ26" s="611"/>
      <c r="CAA26" s="611"/>
      <c r="CAB26" s="611"/>
      <c r="CAC26" s="611"/>
      <c r="CAD26" s="611"/>
      <c r="CAE26" s="611"/>
      <c r="CAF26" s="611"/>
      <c r="CAG26" s="611"/>
      <c r="CAH26" s="611"/>
      <c r="CAI26" s="611"/>
      <c r="CAJ26" s="611"/>
      <c r="CAK26" s="611"/>
      <c r="CAL26" s="611"/>
      <c r="CAM26" s="611"/>
      <c r="CAN26" s="611"/>
      <c r="CAO26" s="611"/>
      <c r="CAP26" s="611"/>
      <c r="CAQ26" s="611"/>
      <c r="CAR26" s="611"/>
      <c r="CAS26" s="611"/>
      <c r="CAT26" s="611"/>
      <c r="CAU26" s="611"/>
      <c r="CAV26" s="611"/>
      <c r="CAW26" s="611"/>
      <c r="CAX26" s="611"/>
      <c r="CAY26" s="611"/>
      <c r="CAZ26" s="611"/>
      <c r="CBA26" s="611"/>
      <c r="CBB26" s="611"/>
      <c r="CBC26" s="611"/>
      <c r="CBD26" s="611"/>
      <c r="CBE26" s="611"/>
      <c r="CBF26" s="611"/>
      <c r="CBG26" s="611"/>
      <c r="CBH26" s="611"/>
      <c r="CBI26" s="611"/>
      <c r="CBJ26" s="611"/>
      <c r="CBK26" s="611"/>
      <c r="CBL26" s="611"/>
      <c r="CBM26" s="611"/>
      <c r="CBN26" s="611"/>
      <c r="CBO26" s="611"/>
      <c r="CBP26" s="611"/>
      <c r="CBQ26" s="611"/>
      <c r="CBR26" s="611"/>
      <c r="CBS26" s="611"/>
      <c r="CBT26" s="611"/>
      <c r="CBU26" s="611"/>
      <c r="CBV26" s="611"/>
      <c r="CBW26" s="611"/>
      <c r="CBX26" s="611"/>
      <c r="CBY26" s="611"/>
      <c r="CBZ26" s="611"/>
      <c r="CCA26" s="611"/>
      <c r="CCB26" s="611"/>
      <c r="CCC26" s="611"/>
      <c r="CCD26" s="611"/>
      <c r="CCE26" s="611"/>
      <c r="CCF26" s="611"/>
      <c r="CCG26" s="611"/>
      <c r="CCH26" s="611"/>
      <c r="CCI26" s="611"/>
      <c r="CCJ26" s="611"/>
      <c r="CCK26" s="611"/>
      <c r="CCL26" s="611"/>
      <c r="CCM26" s="611"/>
      <c r="CCN26" s="611"/>
      <c r="CCO26" s="611"/>
      <c r="CCP26" s="611"/>
      <c r="CCQ26" s="611"/>
      <c r="CCR26" s="611"/>
      <c r="CCS26" s="611"/>
      <c r="CCT26" s="611"/>
      <c r="CCU26" s="611"/>
      <c r="CCV26" s="611"/>
      <c r="CCW26" s="611"/>
      <c r="CCX26" s="611"/>
      <c r="CCY26" s="611"/>
      <c r="CCZ26" s="611"/>
      <c r="CDA26" s="611"/>
      <c r="CDB26" s="611"/>
      <c r="CDC26" s="611"/>
      <c r="CDD26" s="611"/>
      <c r="CDE26" s="611"/>
      <c r="CDF26" s="611"/>
      <c r="CDG26" s="611"/>
      <c r="CDH26" s="611"/>
      <c r="CDI26" s="611"/>
      <c r="CDJ26" s="611"/>
      <c r="CDK26" s="611"/>
      <c r="CDL26" s="611"/>
      <c r="CDM26" s="611"/>
      <c r="CDN26" s="611"/>
      <c r="CDO26" s="611"/>
      <c r="CDP26" s="611"/>
      <c r="CDQ26" s="611"/>
      <c r="CDR26" s="611"/>
      <c r="CDS26" s="611"/>
      <c r="CDT26" s="611"/>
      <c r="CDU26" s="611"/>
      <c r="CDV26" s="611"/>
      <c r="CDW26" s="611"/>
      <c r="CDX26" s="611"/>
      <c r="CDY26" s="611"/>
      <c r="CDZ26" s="611"/>
      <c r="CEA26" s="611"/>
      <c r="CEB26" s="611"/>
      <c r="CEC26" s="611"/>
      <c r="CED26" s="611"/>
      <c r="CEE26" s="611"/>
      <c r="CEF26" s="611"/>
      <c r="CEG26" s="611"/>
      <c r="CEH26" s="611"/>
      <c r="CEI26" s="611"/>
      <c r="CEJ26" s="611"/>
      <c r="CEK26" s="611"/>
      <c r="CEL26" s="611"/>
      <c r="CEM26" s="611"/>
    </row>
    <row r="27" spans="1:2171" s="191" customFormat="1" ht="11.25" customHeight="1" x14ac:dyDescent="0.2">
      <c r="A27" s="211"/>
      <c r="B27" s="64" t="s">
        <v>323</v>
      </c>
      <c r="C27" s="273" t="s">
        <v>331</v>
      </c>
      <c r="D27" s="212"/>
      <c r="E27" s="212"/>
      <c r="F27" s="212"/>
      <c r="G27" s="212"/>
      <c r="H27" s="212"/>
      <c r="I27" s="212"/>
      <c r="J27" s="212"/>
      <c r="K27" s="212"/>
      <c r="L27" s="212"/>
      <c r="M27" s="679"/>
      <c r="N27" s="679"/>
      <c r="O27" s="679"/>
      <c r="P27" s="679"/>
      <c r="Q27" s="679"/>
      <c r="R27" s="679"/>
      <c r="S27" s="679"/>
      <c r="T27" s="358"/>
      <c r="U27" s="358"/>
      <c r="V27" s="358"/>
      <c r="W27" s="358"/>
      <c r="X27" s="358"/>
      <c r="Y27" s="358"/>
      <c r="Z27" s="358"/>
      <c r="AA27" s="358"/>
      <c r="AB27" s="358"/>
      <c r="AC27" s="679"/>
      <c r="AD27" s="679"/>
      <c r="AE27" s="611"/>
      <c r="AF27" s="611"/>
      <c r="AG27" s="611"/>
      <c r="AH27" s="611"/>
      <c r="AI27" s="611"/>
      <c r="AJ27" s="611"/>
      <c r="AK27" s="611"/>
      <c r="AL27" s="611"/>
      <c r="AM27" s="611"/>
      <c r="AN27" s="611"/>
      <c r="AO27" s="611"/>
      <c r="AP27" s="611"/>
      <c r="AQ27" s="611"/>
      <c r="AR27" s="611"/>
      <c r="AS27" s="611"/>
      <c r="AT27" s="611"/>
      <c r="AU27" s="611"/>
      <c r="AV27" s="611"/>
      <c r="AW27" s="611"/>
      <c r="AX27" s="611"/>
      <c r="AY27" s="611"/>
      <c r="AZ27" s="611"/>
      <c r="BA27" s="611"/>
      <c r="BB27" s="611"/>
      <c r="BC27" s="611"/>
      <c r="BD27" s="611"/>
      <c r="BE27" s="611"/>
      <c r="BF27" s="611"/>
      <c r="BG27" s="611"/>
      <c r="BH27" s="611"/>
      <c r="BI27" s="611"/>
      <c r="BJ27" s="611"/>
      <c r="BK27" s="611"/>
      <c r="BL27" s="611"/>
      <c r="BM27" s="611"/>
      <c r="BN27" s="611"/>
      <c r="BO27" s="611"/>
      <c r="BP27" s="611"/>
      <c r="BQ27" s="611"/>
      <c r="BR27" s="611"/>
      <c r="BS27" s="611"/>
      <c r="BT27" s="611"/>
      <c r="BU27" s="611"/>
      <c r="BV27" s="611"/>
      <c r="BW27" s="611"/>
      <c r="BX27" s="611"/>
      <c r="BY27" s="611"/>
      <c r="BZ27" s="611"/>
      <c r="CA27" s="611"/>
      <c r="CB27" s="611"/>
      <c r="CC27" s="611"/>
      <c r="CD27" s="611"/>
      <c r="CE27" s="611"/>
      <c r="CF27" s="611"/>
      <c r="CG27" s="611"/>
      <c r="CH27" s="611"/>
      <c r="CI27" s="611"/>
      <c r="CJ27" s="611"/>
      <c r="CK27" s="611"/>
      <c r="CL27" s="611"/>
      <c r="CM27" s="611"/>
      <c r="CN27" s="611"/>
      <c r="CO27" s="611"/>
      <c r="CP27" s="611"/>
      <c r="CQ27" s="611"/>
      <c r="CR27" s="611"/>
      <c r="CS27" s="611"/>
      <c r="CT27" s="611"/>
      <c r="CU27" s="611"/>
      <c r="CV27" s="611"/>
      <c r="CW27" s="611"/>
      <c r="CX27" s="611"/>
      <c r="CY27" s="611"/>
      <c r="CZ27" s="611"/>
      <c r="DA27" s="611"/>
      <c r="DB27" s="611"/>
      <c r="DC27" s="611"/>
      <c r="DD27" s="611"/>
      <c r="DE27" s="611"/>
      <c r="DF27" s="611"/>
      <c r="DG27" s="611"/>
      <c r="DH27" s="611"/>
      <c r="DI27" s="611"/>
      <c r="DJ27" s="611"/>
      <c r="DK27" s="611"/>
      <c r="DL27" s="611"/>
      <c r="DM27" s="611"/>
      <c r="DN27" s="611"/>
      <c r="DO27" s="611"/>
      <c r="DP27" s="611"/>
      <c r="DQ27" s="611"/>
      <c r="DR27" s="611"/>
      <c r="DS27" s="611"/>
      <c r="DT27" s="611"/>
      <c r="DU27" s="611"/>
      <c r="DV27" s="611"/>
      <c r="DW27" s="611"/>
      <c r="DX27" s="611"/>
      <c r="DY27" s="611"/>
      <c r="DZ27" s="611"/>
      <c r="EA27" s="611"/>
      <c r="EB27" s="611"/>
      <c r="EC27" s="611"/>
      <c r="ED27" s="611"/>
      <c r="EE27" s="611"/>
      <c r="EF27" s="611"/>
      <c r="EG27" s="611"/>
      <c r="EH27" s="611"/>
      <c r="EI27" s="611"/>
      <c r="EJ27" s="611"/>
      <c r="EK27" s="611"/>
      <c r="EL27" s="611"/>
      <c r="EM27" s="611"/>
      <c r="EN27" s="611"/>
      <c r="EO27" s="611"/>
      <c r="EP27" s="611"/>
      <c r="EQ27" s="611"/>
      <c r="ER27" s="611"/>
      <c r="ES27" s="611"/>
      <c r="ET27" s="611"/>
      <c r="EU27" s="611"/>
      <c r="EV27" s="611"/>
      <c r="EW27" s="611"/>
      <c r="EX27" s="611"/>
      <c r="EY27" s="611"/>
      <c r="EZ27" s="611"/>
      <c r="FA27" s="611"/>
      <c r="FB27" s="611"/>
      <c r="FC27" s="611"/>
      <c r="FD27" s="611"/>
      <c r="FE27" s="611"/>
      <c r="FF27" s="611"/>
      <c r="FG27" s="611"/>
      <c r="FH27" s="611"/>
      <c r="FI27" s="611"/>
      <c r="FJ27" s="611"/>
      <c r="FK27" s="611"/>
      <c r="FL27" s="611"/>
      <c r="FM27" s="611"/>
      <c r="FN27" s="611"/>
      <c r="FO27" s="611"/>
      <c r="FP27" s="611"/>
      <c r="FQ27" s="611"/>
      <c r="FR27" s="611"/>
      <c r="FS27" s="611"/>
      <c r="FT27" s="611"/>
      <c r="FU27" s="611"/>
      <c r="FV27" s="611"/>
      <c r="FW27" s="611"/>
      <c r="FX27" s="611"/>
      <c r="FY27" s="611"/>
      <c r="FZ27" s="611"/>
      <c r="GA27" s="611"/>
      <c r="GB27" s="611"/>
      <c r="GC27" s="611"/>
      <c r="GD27" s="611"/>
      <c r="GE27" s="611"/>
      <c r="GF27" s="611"/>
      <c r="GG27" s="611"/>
      <c r="GH27" s="611"/>
      <c r="GI27" s="611"/>
      <c r="GJ27" s="611"/>
      <c r="GK27" s="611"/>
      <c r="GL27" s="611"/>
      <c r="GM27" s="611"/>
      <c r="GN27" s="611"/>
      <c r="GO27" s="611"/>
      <c r="GP27" s="611"/>
      <c r="GQ27" s="611"/>
      <c r="GR27" s="611"/>
      <c r="GS27" s="611"/>
      <c r="GT27" s="611"/>
      <c r="GU27" s="611"/>
      <c r="GV27" s="611"/>
      <c r="GW27" s="611"/>
      <c r="GX27" s="611"/>
      <c r="GY27" s="611"/>
      <c r="GZ27" s="611"/>
      <c r="HA27" s="611"/>
      <c r="HB27" s="611"/>
      <c r="HC27" s="611"/>
      <c r="HD27" s="611"/>
      <c r="HE27" s="611"/>
      <c r="HF27" s="611"/>
      <c r="HG27" s="611"/>
      <c r="HH27" s="611"/>
      <c r="HI27" s="611"/>
      <c r="HJ27" s="611"/>
      <c r="HK27" s="611"/>
      <c r="HL27" s="611"/>
      <c r="HM27" s="611"/>
      <c r="HN27" s="611"/>
      <c r="HO27" s="611"/>
      <c r="HP27" s="611"/>
      <c r="HQ27" s="611"/>
      <c r="HR27" s="611"/>
      <c r="HS27" s="611"/>
      <c r="HT27" s="611"/>
      <c r="HU27" s="611"/>
      <c r="HV27" s="611"/>
      <c r="HW27" s="611"/>
      <c r="HX27" s="611"/>
      <c r="HY27" s="611"/>
      <c r="HZ27" s="611"/>
      <c r="IA27" s="611"/>
      <c r="IB27" s="611"/>
      <c r="IC27" s="611"/>
      <c r="ID27" s="611"/>
      <c r="IE27" s="611"/>
      <c r="IF27" s="611"/>
      <c r="IG27" s="611"/>
      <c r="IH27" s="611"/>
      <c r="II27" s="611"/>
      <c r="IJ27" s="611"/>
      <c r="IK27" s="611"/>
      <c r="IL27" s="611"/>
      <c r="IM27" s="611"/>
      <c r="IN27" s="611"/>
      <c r="IO27" s="611"/>
      <c r="IP27" s="611"/>
      <c r="IQ27" s="611"/>
      <c r="IR27" s="611"/>
      <c r="IS27" s="611"/>
      <c r="IT27" s="611"/>
      <c r="IU27" s="611"/>
      <c r="IV27" s="611"/>
      <c r="IW27" s="611"/>
      <c r="IX27" s="611"/>
      <c r="IY27" s="611"/>
      <c r="IZ27" s="611"/>
      <c r="JA27" s="611"/>
      <c r="JB27" s="611"/>
      <c r="JC27" s="611"/>
      <c r="JD27" s="611"/>
      <c r="JE27" s="611"/>
      <c r="JF27" s="611"/>
      <c r="JG27" s="611"/>
      <c r="JH27" s="611"/>
      <c r="JI27" s="611"/>
      <c r="JJ27" s="611"/>
      <c r="JK27" s="611"/>
      <c r="JL27" s="611"/>
      <c r="JM27" s="611"/>
      <c r="JN27" s="611"/>
      <c r="JO27" s="611"/>
      <c r="JP27" s="611"/>
      <c r="JQ27" s="611"/>
      <c r="JR27" s="611"/>
      <c r="JS27" s="611"/>
      <c r="JT27" s="611"/>
      <c r="JU27" s="611"/>
      <c r="JV27" s="611"/>
      <c r="JW27" s="611"/>
      <c r="JX27" s="611"/>
      <c r="JY27" s="611"/>
      <c r="JZ27" s="611"/>
      <c r="KA27" s="611"/>
      <c r="KB27" s="611"/>
      <c r="KC27" s="611"/>
      <c r="KD27" s="611"/>
      <c r="KE27" s="611"/>
      <c r="KF27" s="611"/>
      <c r="KG27" s="611"/>
      <c r="KH27" s="611"/>
      <c r="KI27" s="611"/>
      <c r="KJ27" s="611"/>
      <c r="KK27" s="611"/>
      <c r="KL27" s="611"/>
      <c r="KM27" s="611"/>
      <c r="KN27" s="611"/>
      <c r="KO27" s="611"/>
      <c r="KP27" s="611"/>
      <c r="KQ27" s="611"/>
      <c r="KR27" s="611"/>
      <c r="KS27" s="611"/>
      <c r="KT27" s="611"/>
      <c r="KU27" s="611"/>
      <c r="KV27" s="611"/>
      <c r="KW27" s="611"/>
      <c r="KX27" s="611"/>
      <c r="KY27" s="611"/>
      <c r="KZ27" s="611"/>
      <c r="LA27" s="611"/>
      <c r="LB27" s="611"/>
      <c r="LC27" s="611"/>
      <c r="LD27" s="611"/>
      <c r="LE27" s="611"/>
      <c r="LF27" s="611"/>
      <c r="LG27" s="611"/>
      <c r="LH27" s="611"/>
      <c r="LI27" s="611"/>
      <c r="LJ27" s="611"/>
      <c r="LK27" s="611"/>
      <c r="LL27" s="611"/>
      <c r="LM27" s="611"/>
      <c r="LN27" s="611"/>
      <c r="LO27" s="611"/>
      <c r="LP27" s="611"/>
      <c r="LQ27" s="611"/>
      <c r="LR27" s="611"/>
      <c r="LS27" s="611"/>
      <c r="LT27" s="611"/>
      <c r="LU27" s="611"/>
      <c r="LV27" s="611"/>
      <c r="LW27" s="611"/>
      <c r="LX27" s="611"/>
      <c r="LY27" s="611"/>
      <c r="LZ27" s="611"/>
      <c r="MA27" s="611"/>
      <c r="MB27" s="611"/>
      <c r="MC27" s="611"/>
      <c r="MD27" s="611"/>
      <c r="ME27" s="611"/>
      <c r="MF27" s="611"/>
      <c r="MG27" s="611"/>
      <c r="MH27" s="611"/>
      <c r="MI27" s="611"/>
      <c r="MJ27" s="611"/>
      <c r="MK27" s="611"/>
      <c r="ML27" s="611"/>
      <c r="MM27" s="611"/>
      <c r="MN27" s="611"/>
      <c r="MO27" s="611"/>
      <c r="MP27" s="611"/>
      <c r="MQ27" s="611"/>
      <c r="MR27" s="611"/>
      <c r="MS27" s="611"/>
      <c r="MT27" s="611"/>
      <c r="MU27" s="611"/>
      <c r="MV27" s="611"/>
      <c r="MW27" s="611"/>
      <c r="MX27" s="611"/>
      <c r="MY27" s="611"/>
      <c r="MZ27" s="611"/>
      <c r="NA27" s="611"/>
      <c r="NB27" s="611"/>
      <c r="NC27" s="611"/>
      <c r="ND27" s="611"/>
      <c r="NE27" s="611"/>
      <c r="NF27" s="611"/>
      <c r="NG27" s="611"/>
      <c r="NH27" s="611"/>
      <c r="NI27" s="611"/>
      <c r="NJ27" s="611"/>
      <c r="NK27" s="611"/>
      <c r="NL27" s="611"/>
      <c r="NM27" s="611"/>
      <c r="NN27" s="611"/>
      <c r="NO27" s="611"/>
      <c r="NP27" s="611"/>
      <c r="NQ27" s="611"/>
      <c r="NR27" s="611"/>
      <c r="NS27" s="611"/>
      <c r="NT27" s="611"/>
      <c r="NU27" s="611"/>
      <c r="NV27" s="611"/>
      <c r="NW27" s="611"/>
      <c r="NX27" s="611"/>
      <c r="NY27" s="611"/>
      <c r="NZ27" s="611"/>
      <c r="OA27" s="611"/>
      <c r="OB27" s="611"/>
      <c r="OC27" s="611"/>
      <c r="OD27" s="611"/>
      <c r="OE27" s="611"/>
      <c r="OF27" s="611"/>
      <c r="OG27" s="611"/>
      <c r="OH27" s="611"/>
      <c r="OI27" s="611"/>
      <c r="OJ27" s="611"/>
      <c r="OK27" s="611"/>
      <c r="OL27" s="611"/>
      <c r="OM27" s="611"/>
      <c r="ON27" s="611"/>
      <c r="OO27" s="611"/>
      <c r="OP27" s="611"/>
      <c r="OQ27" s="611"/>
      <c r="OR27" s="611"/>
      <c r="OS27" s="611"/>
      <c r="OT27" s="611"/>
      <c r="OU27" s="611"/>
      <c r="OV27" s="611"/>
      <c r="OW27" s="611"/>
      <c r="OX27" s="611"/>
      <c r="OY27" s="611"/>
      <c r="OZ27" s="611"/>
      <c r="PA27" s="611"/>
      <c r="PB27" s="611"/>
      <c r="PC27" s="611"/>
      <c r="PD27" s="611"/>
      <c r="PE27" s="611"/>
      <c r="PF27" s="611"/>
      <c r="PG27" s="611"/>
      <c r="PH27" s="611"/>
      <c r="PI27" s="611"/>
      <c r="PJ27" s="611"/>
      <c r="PK27" s="611"/>
      <c r="PL27" s="611"/>
      <c r="PM27" s="611"/>
      <c r="PN27" s="611"/>
      <c r="PO27" s="611"/>
      <c r="PP27" s="611"/>
      <c r="PQ27" s="611"/>
      <c r="PR27" s="611"/>
      <c r="PS27" s="611"/>
      <c r="PT27" s="611"/>
      <c r="PU27" s="611"/>
      <c r="PV27" s="611"/>
      <c r="PW27" s="611"/>
      <c r="PX27" s="611"/>
      <c r="PY27" s="611"/>
      <c r="PZ27" s="611"/>
      <c r="QA27" s="611"/>
      <c r="QB27" s="611"/>
      <c r="QC27" s="611"/>
      <c r="QD27" s="611"/>
      <c r="QE27" s="611"/>
      <c r="QF27" s="611"/>
      <c r="QG27" s="611"/>
      <c r="QH27" s="611"/>
      <c r="QI27" s="611"/>
      <c r="QJ27" s="611"/>
      <c r="QK27" s="611"/>
      <c r="QL27" s="611"/>
      <c r="QM27" s="611"/>
      <c r="QN27" s="611"/>
      <c r="QO27" s="611"/>
      <c r="QP27" s="611"/>
      <c r="QQ27" s="611"/>
      <c r="QR27" s="611"/>
      <c r="QS27" s="611"/>
      <c r="QT27" s="611"/>
      <c r="QU27" s="611"/>
      <c r="QV27" s="611"/>
      <c r="QW27" s="611"/>
      <c r="QX27" s="611"/>
      <c r="QY27" s="611"/>
      <c r="QZ27" s="611"/>
      <c r="RA27" s="611"/>
      <c r="RB27" s="611"/>
      <c r="RC27" s="611"/>
      <c r="RD27" s="611"/>
      <c r="RE27" s="611"/>
      <c r="RF27" s="611"/>
      <c r="RG27" s="611"/>
      <c r="RH27" s="611"/>
      <c r="RI27" s="611"/>
      <c r="RJ27" s="611"/>
      <c r="RK27" s="611"/>
      <c r="RL27" s="611"/>
      <c r="RM27" s="611"/>
      <c r="RN27" s="611"/>
      <c r="RO27" s="611"/>
      <c r="RP27" s="611"/>
      <c r="RQ27" s="611"/>
      <c r="RR27" s="611"/>
      <c r="RS27" s="611"/>
      <c r="RT27" s="611"/>
      <c r="RU27" s="611"/>
      <c r="RV27" s="611"/>
      <c r="RW27" s="611"/>
      <c r="RX27" s="611"/>
      <c r="RY27" s="611"/>
      <c r="RZ27" s="611"/>
      <c r="SA27" s="611"/>
      <c r="SB27" s="611"/>
      <c r="SC27" s="611"/>
      <c r="SD27" s="611"/>
      <c r="SE27" s="611"/>
      <c r="SF27" s="611"/>
      <c r="SG27" s="611"/>
      <c r="SH27" s="611"/>
      <c r="SI27" s="611"/>
      <c r="SJ27" s="611"/>
      <c r="SK27" s="611"/>
      <c r="SL27" s="611"/>
      <c r="SM27" s="611"/>
      <c r="SN27" s="611"/>
      <c r="SO27" s="611"/>
      <c r="SP27" s="611"/>
      <c r="SQ27" s="611"/>
      <c r="SR27" s="611"/>
      <c r="SS27" s="611"/>
      <c r="ST27" s="611"/>
      <c r="SU27" s="611"/>
      <c r="SV27" s="611"/>
      <c r="SW27" s="611"/>
      <c r="SX27" s="611"/>
      <c r="SY27" s="611"/>
      <c r="SZ27" s="611"/>
      <c r="TA27" s="611"/>
      <c r="TB27" s="611"/>
      <c r="TC27" s="611"/>
      <c r="TD27" s="611"/>
      <c r="TE27" s="611"/>
      <c r="TF27" s="611"/>
      <c r="TG27" s="611"/>
      <c r="TH27" s="611"/>
      <c r="TI27" s="611"/>
      <c r="TJ27" s="611"/>
      <c r="TK27" s="611"/>
      <c r="TL27" s="611"/>
      <c r="TM27" s="611"/>
      <c r="TN27" s="611"/>
      <c r="TO27" s="611"/>
      <c r="TP27" s="611"/>
      <c r="TQ27" s="611"/>
      <c r="TR27" s="611"/>
      <c r="TS27" s="611"/>
      <c r="TT27" s="611"/>
      <c r="TU27" s="611"/>
      <c r="TV27" s="611"/>
      <c r="TW27" s="611"/>
      <c r="TX27" s="611"/>
      <c r="TY27" s="611"/>
      <c r="TZ27" s="611"/>
      <c r="UA27" s="611"/>
      <c r="UB27" s="611"/>
      <c r="UC27" s="611"/>
      <c r="UD27" s="611"/>
      <c r="UE27" s="611"/>
      <c r="UF27" s="611"/>
      <c r="UG27" s="611"/>
      <c r="UH27" s="611"/>
      <c r="UI27" s="611"/>
      <c r="UJ27" s="611"/>
      <c r="UK27" s="611"/>
      <c r="UL27" s="611"/>
      <c r="UM27" s="611"/>
      <c r="UN27" s="611"/>
      <c r="UO27" s="611"/>
      <c r="UP27" s="611"/>
      <c r="UQ27" s="611"/>
      <c r="UR27" s="611"/>
      <c r="US27" s="611"/>
      <c r="UT27" s="611"/>
      <c r="UU27" s="611"/>
      <c r="UV27" s="611"/>
      <c r="UW27" s="611"/>
      <c r="UX27" s="611"/>
      <c r="UY27" s="611"/>
      <c r="UZ27" s="611"/>
      <c r="VA27" s="611"/>
      <c r="VB27" s="611"/>
      <c r="VC27" s="611"/>
      <c r="VD27" s="611"/>
      <c r="VE27" s="611"/>
      <c r="VF27" s="611"/>
      <c r="VG27" s="611"/>
      <c r="VH27" s="611"/>
      <c r="VI27" s="611"/>
      <c r="VJ27" s="611"/>
      <c r="VK27" s="611"/>
      <c r="VL27" s="611"/>
      <c r="VM27" s="611"/>
      <c r="VN27" s="611"/>
      <c r="VO27" s="611"/>
      <c r="VP27" s="611"/>
      <c r="VQ27" s="611"/>
      <c r="VR27" s="611"/>
      <c r="VS27" s="611"/>
      <c r="VT27" s="611"/>
      <c r="VU27" s="611"/>
      <c r="VV27" s="611"/>
      <c r="VW27" s="611"/>
      <c r="VX27" s="611"/>
      <c r="VY27" s="611"/>
      <c r="VZ27" s="611"/>
      <c r="WA27" s="611"/>
      <c r="WB27" s="611"/>
      <c r="WC27" s="611"/>
      <c r="WD27" s="611"/>
      <c r="WE27" s="611"/>
      <c r="WF27" s="611"/>
      <c r="WG27" s="611"/>
      <c r="WH27" s="611"/>
      <c r="WI27" s="611"/>
      <c r="WJ27" s="611"/>
      <c r="WK27" s="611"/>
      <c r="WL27" s="611"/>
      <c r="WM27" s="611"/>
      <c r="WN27" s="611"/>
      <c r="WO27" s="611"/>
      <c r="WP27" s="611"/>
      <c r="WQ27" s="611"/>
      <c r="WR27" s="611"/>
      <c r="WS27" s="611"/>
      <c r="WT27" s="611"/>
      <c r="WU27" s="611"/>
      <c r="WV27" s="611"/>
      <c r="WW27" s="611"/>
      <c r="WX27" s="611"/>
      <c r="WY27" s="611"/>
      <c r="WZ27" s="611"/>
      <c r="XA27" s="611"/>
      <c r="XB27" s="611"/>
      <c r="XC27" s="611"/>
      <c r="XD27" s="611"/>
      <c r="XE27" s="611"/>
      <c r="XF27" s="611"/>
      <c r="XG27" s="611"/>
      <c r="XH27" s="611"/>
      <c r="XI27" s="611"/>
      <c r="XJ27" s="611"/>
      <c r="XK27" s="611"/>
      <c r="XL27" s="611"/>
      <c r="XM27" s="611"/>
      <c r="XN27" s="611"/>
      <c r="XO27" s="611"/>
      <c r="XP27" s="611"/>
      <c r="XQ27" s="611"/>
      <c r="XR27" s="611"/>
      <c r="XS27" s="611"/>
      <c r="XT27" s="611"/>
      <c r="XU27" s="611"/>
      <c r="XV27" s="611"/>
      <c r="XW27" s="611"/>
      <c r="XX27" s="611"/>
      <c r="XY27" s="611"/>
      <c r="XZ27" s="611"/>
      <c r="YA27" s="611"/>
      <c r="YB27" s="611"/>
      <c r="YC27" s="611"/>
      <c r="YD27" s="611"/>
      <c r="YE27" s="611"/>
      <c r="YF27" s="611"/>
      <c r="YG27" s="611"/>
      <c r="YH27" s="611"/>
      <c r="YI27" s="611"/>
      <c r="YJ27" s="611"/>
      <c r="YK27" s="611"/>
      <c r="YL27" s="611"/>
      <c r="YM27" s="611"/>
      <c r="YN27" s="611"/>
      <c r="YO27" s="611"/>
      <c r="YP27" s="611"/>
      <c r="YQ27" s="611"/>
      <c r="YR27" s="611"/>
      <c r="YS27" s="611"/>
      <c r="YT27" s="611"/>
      <c r="YU27" s="611"/>
      <c r="YV27" s="611"/>
      <c r="YW27" s="611"/>
      <c r="YX27" s="611"/>
      <c r="YY27" s="611"/>
      <c r="YZ27" s="611"/>
      <c r="ZA27" s="611"/>
      <c r="ZB27" s="611"/>
      <c r="ZC27" s="611"/>
      <c r="ZD27" s="611"/>
      <c r="ZE27" s="611"/>
      <c r="ZF27" s="611"/>
      <c r="ZG27" s="611"/>
      <c r="ZH27" s="611"/>
      <c r="ZI27" s="611"/>
      <c r="ZJ27" s="611"/>
      <c r="ZK27" s="611"/>
      <c r="ZL27" s="611"/>
      <c r="ZM27" s="611"/>
      <c r="ZN27" s="611"/>
      <c r="ZO27" s="611"/>
      <c r="ZP27" s="611"/>
      <c r="ZQ27" s="611"/>
      <c r="ZR27" s="611"/>
      <c r="ZS27" s="611"/>
      <c r="ZT27" s="611"/>
      <c r="ZU27" s="611"/>
      <c r="ZV27" s="611"/>
      <c r="ZW27" s="611"/>
      <c r="ZX27" s="611"/>
      <c r="ZY27" s="611"/>
      <c r="ZZ27" s="611"/>
      <c r="AAA27" s="611"/>
      <c r="AAB27" s="611"/>
      <c r="AAC27" s="611"/>
      <c r="AAD27" s="611"/>
      <c r="AAE27" s="611"/>
      <c r="AAF27" s="611"/>
      <c r="AAG27" s="611"/>
      <c r="AAH27" s="611"/>
      <c r="AAI27" s="611"/>
      <c r="AAJ27" s="611"/>
      <c r="AAK27" s="611"/>
      <c r="AAL27" s="611"/>
      <c r="AAM27" s="611"/>
      <c r="AAN27" s="611"/>
      <c r="AAO27" s="611"/>
      <c r="AAP27" s="611"/>
      <c r="AAQ27" s="611"/>
      <c r="AAR27" s="611"/>
      <c r="AAS27" s="611"/>
      <c r="AAT27" s="611"/>
      <c r="AAU27" s="611"/>
      <c r="AAV27" s="611"/>
      <c r="AAW27" s="611"/>
      <c r="AAX27" s="611"/>
      <c r="AAY27" s="611"/>
      <c r="AAZ27" s="611"/>
      <c r="ABA27" s="611"/>
      <c r="ABB27" s="611"/>
      <c r="ABC27" s="611"/>
      <c r="ABD27" s="611"/>
      <c r="ABE27" s="611"/>
      <c r="ABF27" s="611"/>
      <c r="ABG27" s="611"/>
      <c r="ABH27" s="611"/>
      <c r="ABI27" s="611"/>
      <c r="ABJ27" s="611"/>
      <c r="ABK27" s="611"/>
      <c r="ABL27" s="611"/>
      <c r="ABM27" s="611"/>
      <c r="ABN27" s="611"/>
      <c r="ABO27" s="611"/>
      <c r="ABP27" s="611"/>
      <c r="ABQ27" s="611"/>
      <c r="ABR27" s="611"/>
      <c r="ABS27" s="611"/>
      <c r="ABT27" s="611"/>
      <c r="ABU27" s="611"/>
      <c r="ABV27" s="611"/>
      <c r="ABW27" s="611"/>
      <c r="ABX27" s="611"/>
      <c r="ABY27" s="611"/>
      <c r="ABZ27" s="611"/>
      <c r="ACA27" s="611"/>
      <c r="ACB27" s="611"/>
      <c r="ACC27" s="611"/>
      <c r="ACD27" s="611"/>
      <c r="ACE27" s="611"/>
      <c r="ACF27" s="611"/>
      <c r="ACG27" s="611"/>
      <c r="ACH27" s="611"/>
      <c r="ACI27" s="611"/>
      <c r="ACJ27" s="611"/>
      <c r="ACK27" s="611"/>
      <c r="ACL27" s="611"/>
      <c r="ACM27" s="611"/>
      <c r="ACN27" s="611"/>
      <c r="ACO27" s="611"/>
      <c r="ACP27" s="611"/>
      <c r="ACQ27" s="611"/>
      <c r="ACR27" s="611"/>
      <c r="ACS27" s="611"/>
      <c r="ACT27" s="611"/>
      <c r="ACU27" s="611"/>
      <c r="ACV27" s="611"/>
      <c r="ACW27" s="611"/>
      <c r="ACX27" s="611"/>
      <c r="ACY27" s="611"/>
      <c r="ACZ27" s="611"/>
      <c r="ADA27" s="611"/>
      <c r="ADB27" s="611"/>
      <c r="ADC27" s="611"/>
      <c r="ADD27" s="611"/>
      <c r="ADE27" s="611"/>
      <c r="ADF27" s="611"/>
      <c r="ADG27" s="611"/>
      <c r="ADH27" s="611"/>
      <c r="ADI27" s="611"/>
      <c r="ADJ27" s="611"/>
      <c r="ADK27" s="611"/>
      <c r="ADL27" s="611"/>
      <c r="ADM27" s="611"/>
      <c r="ADN27" s="611"/>
      <c r="ADO27" s="611"/>
      <c r="ADP27" s="611"/>
      <c r="ADQ27" s="611"/>
      <c r="ADR27" s="611"/>
      <c r="ADS27" s="611"/>
      <c r="ADT27" s="611"/>
      <c r="ADU27" s="611"/>
      <c r="ADV27" s="611"/>
      <c r="ADW27" s="611"/>
      <c r="ADX27" s="611"/>
      <c r="ADY27" s="611"/>
      <c r="ADZ27" s="611"/>
      <c r="AEA27" s="611"/>
      <c r="AEB27" s="611"/>
      <c r="AEC27" s="611"/>
      <c r="AED27" s="611"/>
      <c r="AEE27" s="611"/>
      <c r="AEF27" s="611"/>
      <c r="AEG27" s="611"/>
      <c r="AEH27" s="611"/>
      <c r="AEI27" s="611"/>
      <c r="AEJ27" s="611"/>
      <c r="AEK27" s="611"/>
      <c r="AEL27" s="611"/>
      <c r="AEM27" s="611"/>
      <c r="AEN27" s="611"/>
      <c r="AEO27" s="611"/>
      <c r="AEP27" s="611"/>
      <c r="AEQ27" s="611"/>
      <c r="AER27" s="611"/>
      <c r="AES27" s="611"/>
      <c r="AET27" s="611"/>
      <c r="AEU27" s="611"/>
      <c r="AEV27" s="611"/>
      <c r="AEW27" s="611"/>
      <c r="AEX27" s="611"/>
      <c r="AEY27" s="611"/>
      <c r="AEZ27" s="611"/>
      <c r="AFA27" s="611"/>
      <c r="AFB27" s="611"/>
      <c r="AFC27" s="611"/>
      <c r="AFD27" s="611"/>
      <c r="AFE27" s="611"/>
      <c r="AFF27" s="611"/>
      <c r="AFG27" s="611"/>
      <c r="AFH27" s="611"/>
      <c r="AFI27" s="611"/>
      <c r="AFJ27" s="611"/>
      <c r="AFK27" s="611"/>
      <c r="AFL27" s="611"/>
      <c r="AFM27" s="611"/>
      <c r="AFN27" s="611"/>
      <c r="AFO27" s="611"/>
      <c r="AFP27" s="611"/>
      <c r="AFQ27" s="611"/>
      <c r="AFR27" s="611"/>
      <c r="AFS27" s="611"/>
      <c r="AFT27" s="611"/>
      <c r="AFU27" s="611"/>
      <c r="AFV27" s="611"/>
      <c r="AFW27" s="611"/>
      <c r="AFX27" s="611"/>
      <c r="AFY27" s="611"/>
      <c r="AFZ27" s="611"/>
      <c r="AGA27" s="611"/>
      <c r="AGB27" s="611"/>
      <c r="AGC27" s="611"/>
      <c r="AGD27" s="611"/>
      <c r="AGE27" s="611"/>
      <c r="AGF27" s="611"/>
      <c r="AGG27" s="611"/>
      <c r="AGH27" s="611"/>
      <c r="AGI27" s="611"/>
      <c r="AGJ27" s="611"/>
      <c r="AGK27" s="611"/>
      <c r="AGL27" s="611"/>
      <c r="AGM27" s="611"/>
      <c r="AGN27" s="611"/>
      <c r="AGO27" s="611"/>
      <c r="AGP27" s="611"/>
      <c r="AGQ27" s="611"/>
      <c r="AGR27" s="611"/>
      <c r="AGS27" s="611"/>
      <c r="AGT27" s="611"/>
      <c r="AGU27" s="611"/>
      <c r="AGV27" s="611"/>
      <c r="AGW27" s="611"/>
      <c r="AGX27" s="611"/>
      <c r="AGY27" s="611"/>
      <c r="AGZ27" s="611"/>
      <c r="AHA27" s="611"/>
      <c r="AHB27" s="611"/>
      <c r="AHC27" s="611"/>
      <c r="AHD27" s="611"/>
      <c r="AHE27" s="611"/>
      <c r="AHF27" s="611"/>
      <c r="AHG27" s="611"/>
      <c r="AHH27" s="611"/>
      <c r="AHI27" s="611"/>
      <c r="AHJ27" s="611"/>
      <c r="AHK27" s="611"/>
      <c r="AHL27" s="611"/>
      <c r="AHM27" s="611"/>
      <c r="AHN27" s="611"/>
      <c r="AHO27" s="611"/>
      <c r="AHP27" s="611"/>
      <c r="AHQ27" s="611"/>
      <c r="AHR27" s="611"/>
      <c r="AHS27" s="611"/>
      <c r="AHT27" s="611"/>
      <c r="AHU27" s="611"/>
      <c r="AHV27" s="611"/>
      <c r="AHW27" s="611"/>
      <c r="AHX27" s="611"/>
      <c r="AHY27" s="611"/>
      <c r="AHZ27" s="611"/>
      <c r="AIA27" s="611"/>
      <c r="AIB27" s="611"/>
      <c r="AIC27" s="611"/>
      <c r="AID27" s="611"/>
      <c r="AIE27" s="611"/>
      <c r="AIF27" s="611"/>
      <c r="AIG27" s="611"/>
      <c r="AIH27" s="611"/>
      <c r="AII27" s="611"/>
      <c r="AIJ27" s="611"/>
      <c r="AIK27" s="611"/>
      <c r="AIL27" s="611"/>
      <c r="AIM27" s="611"/>
      <c r="AIN27" s="611"/>
      <c r="AIO27" s="611"/>
      <c r="AIP27" s="611"/>
      <c r="AIQ27" s="611"/>
      <c r="AIR27" s="611"/>
      <c r="AIS27" s="611"/>
      <c r="AIT27" s="611"/>
      <c r="AIU27" s="611"/>
      <c r="AIV27" s="611"/>
      <c r="AIW27" s="611"/>
      <c r="AIX27" s="611"/>
      <c r="AIY27" s="611"/>
      <c r="AIZ27" s="611"/>
      <c r="AJA27" s="611"/>
      <c r="AJB27" s="611"/>
      <c r="AJC27" s="611"/>
      <c r="AJD27" s="611"/>
      <c r="AJE27" s="611"/>
      <c r="AJF27" s="611"/>
      <c r="AJG27" s="611"/>
      <c r="AJH27" s="611"/>
      <c r="AJI27" s="611"/>
      <c r="AJJ27" s="611"/>
      <c r="AJK27" s="611"/>
      <c r="AJL27" s="611"/>
      <c r="AJM27" s="611"/>
      <c r="AJN27" s="611"/>
      <c r="AJO27" s="611"/>
      <c r="AJP27" s="611"/>
      <c r="AJQ27" s="611"/>
      <c r="AJR27" s="611"/>
      <c r="AJS27" s="611"/>
      <c r="AJT27" s="611"/>
      <c r="AJU27" s="611"/>
      <c r="AJV27" s="611"/>
      <c r="AJW27" s="611"/>
      <c r="AJX27" s="611"/>
      <c r="AJY27" s="611"/>
      <c r="AJZ27" s="611"/>
      <c r="AKA27" s="611"/>
      <c r="AKB27" s="611"/>
      <c r="AKC27" s="611"/>
      <c r="AKD27" s="611"/>
      <c r="AKE27" s="611"/>
      <c r="AKF27" s="611"/>
      <c r="AKG27" s="611"/>
      <c r="AKH27" s="611"/>
      <c r="AKI27" s="611"/>
      <c r="AKJ27" s="611"/>
      <c r="AKK27" s="611"/>
      <c r="AKL27" s="611"/>
      <c r="AKM27" s="611"/>
      <c r="AKN27" s="611"/>
      <c r="AKO27" s="611"/>
      <c r="AKP27" s="611"/>
      <c r="AKQ27" s="611"/>
      <c r="AKR27" s="611"/>
      <c r="AKS27" s="611"/>
      <c r="AKT27" s="611"/>
      <c r="AKU27" s="611"/>
      <c r="AKV27" s="611"/>
      <c r="AKW27" s="611"/>
      <c r="AKX27" s="611"/>
      <c r="AKY27" s="611"/>
      <c r="AKZ27" s="611"/>
      <c r="ALA27" s="611"/>
      <c r="ALB27" s="611"/>
      <c r="ALC27" s="611"/>
      <c r="ALD27" s="611"/>
      <c r="ALE27" s="611"/>
      <c r="ALF27" s="611"/>
      <c r="ALG27" s="611"/>
      <c r="ALH27" s="611"/>
      <c r="ALI27" s="611"/>
      <c r="ALJ27" s="611"/>
      <c r="ALK27" s="611"/>
      <c r="ALL27" s="611"/>
      <c r="ALM27" s="611"/>
      <c r="ALN27" s="611"/>
      <c r="ALO27" s="611"/>
      <c r="ALP27" s="611"/>
      <c r="ALQ27" s="611"/>
      <c r="ALR27" s="611"/>
      <c r="ALS27" s="611"/>
      <c r="ALT27" s="611"/>
      <c r="ALU27" s="611"/>
      <c r="ALV27" s="611"/>
      <c r="ALW27" s="611"/>
      <c r="ALX27" s="611"/>
      <c r="ALY27" s="611"/>
      <c r="ALZ27" s="611"/>
      <c r="AMA27" s="611"/>
      <c r="AMB27" s="611"/>
      <c r="AMC27" s="611"/>
      <c r="AMD27" s="611"/>
      <c r="AME27" s="611"/>
      <c r="AMF27" s="611"/>
      <c r="AMG27" s="611"/>
      <c r="AMH27" s="611"/>
      <c r="AMI27" s="611"/>
      <c r="AMJ27" s="611"/>
      <c r="AMK27" s="611"/>
      <c r="AML27" s="611"/>
      <c r="AMM27" s="611"/>
      <c r="AMN27" s="611"/>
      <c r="AMO27" s="611"/>
      <c r="AMP27" s="611"/>
      <c r="AMQ27" s="611"/>
      <c r="AMR27" s="611"/>
      <c r="AMS27" s="611"/>
      <c r="AMT27" s="611"/>
      <c r="AMU27" s="611"/>
      <c r="AMV27" s="611"/>
      <c r="AMW27" s="611"/>
      <c r="AMX27" s="611"/>
      <c r="AMY27" s="611"/>
      <c r="AMZ27" s="611"/>
      <c r="ANA27" s="611"/>
      <c r="ANB27" s="611"/>
      <c r="ANC27" s="611"/>
      <c r="AND27" s="611"/>
      <c r="ANE27" s="611"/>
      <c r="ANF27" s="611"/>
      <c r="ANG27" s="611"/>
      <c r="ANH27" s="611"/>
      <c r="ANI27" s="611"/>
      <c r="ANJ27" s="611"/>
      <c r="ANK27" s="611"/>
      <c r="ANL27" s="611"/>
      <c r="ANM27" s="611"/>
      <c r="ANN27" s="611"/>
      <c r="ANO27" s="611"/>
      <c r="ANP27" s="611"/>
      <c r="ANQ27" s="611"/>
      <c r="ANR27" s="611"/>
      <c r="ANS27" s="611"/>
      <c r="ANT27" s="611"/>
      <c r="ANU27" s="611"/>
      <c r="ANV27" s="611"/>
      <c r="ANW27" s="611"/>
      <c r="ANX27" s="611"/>
      <c r="ANY27" s="611"/>
      <c r="ANZ27" s="611"/>
      <c r="AOA27" s="611"/>
      <c r="AOB27" s="611"/>
      <c r="AOC27" s="611"/>
      <c r="AOD27" s="611"/>
      <c r="AOE27" s="611"/>
      <c r="AOF27" s="611"/>
      <c r="AOG27" s="611"/>
      <c r="AOH27" s="611"/>
      <c r="AOI27" s="611"/>
      <c r="AOJ27" s="611"/>
      <c r="AOK27" s="611"/>
      <c r="AOL27" s="611"/>
      <c r="AOM27" s="611"/>
      <c r="AON27" s="611"/>
      <c r="AOO27" s="611"/>
      <c r="AOP27" s="611"/>
      <c r="AOQ27" s="611"/>
      <c r="AOR27" s="611"/>
      <c r="AOS27" s="611"/>
      <c r="AOT27" s="611"/>
      <c r="AOU27" s="611"/>
      <c r="AOV27" s="611"/>
      <c r="AOW27" s="611"/>
      <c r="AOX27" s="611"/>
      <c r="AOY27" s="611"/>
      <c r="AOZ27" s="611"/>
      <c r="APA27" s="611"/>
      <c r="APB27" s="611"/>
      <c r="APC27" s="611"/>
      <c r="APD27" s="611"/>
      <c r="APE27" s="611"/>
      <c r="APF27" s="611"/>
      <c r="APG27" s="611"/>
      <c r="APH27" s="611"/>
      <c r="API27" s="611"/>
      <c r="APJ27" s="611"/>
      <c r="APK27" s="611"/>
      <c r="APL27" s="611"/>
      <c r="APM27" s="611"/>
      <c r="APN27" s="611"/>
      <c r="APO27" s="611"/>
      <c r="APP27" s="611"/>
      <c r="APQ27" s="611"/>
      <c r="APR27" s="611"/>
      <c r="APS27" s="611"/>
      <c r="APT27" s="611"/>
      <c r="APU27" s="611"/>
      <c r="APV27" s="611"/>
      <c r="APW27" s="611"/>
      <c r="APX27" s="611"/>
      <c r="APY27" s="611"/>
      <c r="APZ27" s="611"/>
      <c r="AQA27" s="611"/>
      <c r="AQB27" s="611"/>
      <c r="AQC27" s="611"/>
      <c r="AQD27" s="611"/>
      <c r="AQE27" s="611"/>
      <c r="AQF27" s="611"/>
      <c r="AQG27" s="611"/>
      <c r="AQH27" s="611"/>
      <c r="AQI27" s="611"/>
      <c r="AQJ27" s="611"/>
      <c r="AQK27" s="611"/>
      <c r="AQL27" s="611"/>
      <c r="AQM27" s="611"/>
      <c r="AQN27" s="611"/>
      <c r="AQO27" s="611"/>
      <c r="AQP27" s="611"/>
      <c r="AQQ27" s="611"/>
      <c r="AQR27" s="611"/>
      <c r="AQS27" s="611"/>
      <c r="AQT27" s="611"/>
      <c r="AQU27" s="611"/>
      <c r="AQV27" s="611"/>
      <c r="AQW27" s="611"/>
      <c r="AQX27" s="611"/>
      <c r="AQY27" s="611"/>
      <c r="AQZ27" s="611"/>
      <c r="ARA27" s="611"/>
      <c r="ARB27" s="611"/>
      <c r="ARC27" s="611"/>
      <c r="ARD27" s="611"/>
      <c r="ARE27" s="611"/>
      <c r="ARF27" s="611"/>
      <c r="ARG27" s="611"/>
      <c r="ARH27" s="611"/>
      <c r="ARI27" s="611"/>
      <c r="ARJ27" s="611"/>
      <c r="ARK27" s="611"/>
      <c r="ARL27" s="611"/>
      <c r="ARM27" s="611"/>
      <c r="ARN27" s="611"/>
      <c r="ARO27" s="611"/>
      <c r="ARP27" s="611"/>
      <c r="ARQ27" s="611"/>
      <c r="ARR27" s="611"/>
      <c r="ARS27" s="611"/>
      <c r="ART27" s="611"/>
      <c r="ARU27" s="611"/>
      <c r="ARV27" s="611"/>
      <c r="ARW27" s="611"/>
      <c r="ARX27" s="611"/>
      <c r="ARY27" s="611"/>
      <c r="ARZ27" s="611"/>
      <c r="ASA27" s="611"/>
      <c r="ASB27" s="611"/>
      <c r="ASC27" s="611"/>
      <c r="ASD27" s="611"/>
      <c r="ASE27" s="611"/>
      <c r="ASF27" s="611"/>
      <c r="ASG27" s="611"/>
      <c r="ASH27" s="611"/>
      <c r="ASI27" s="611"/>
      <c r="ASJ27" s="611"/>
      <c r="ASK27" s="611"/>
      <c r="ASL27" s="611"/>
      <c r="ASM27" s="611"/>
      <c r="ASN27" s="611"/>
      <c r="ASO27" s="611"/>
      <c r="ASP27" s="611"/>
      <c r="ASQ27" s="611"/>
      <c r="ASR27" s="611"/>
      <c r="ASS27" s="611"/>
      <c r="AST27" s="611"/>
      <c r="ASU27" s="611"/>
      <c r="ASV27" s="611"/>
      <c r="ASW27" s="611"/>
      <c r="ASX27" s="611"/>
      <c r="ASY27" s="611"/>
      <c r="ASZ27" s="611"/>
      <c r="ATA27" s="611"/>
      <c r="ATB27" s="611"/>
      <c r="ATC27" s="611"/>
      <c r="ATD27" s="611"/>
      <c r="ATE27" s="611"/>
      <c r="ATF27" s="611"/>
      <c r="ATG27" s="611"/>
      <c r="ATH27" s="611"/>
      <c r="ATI27" s="611"/>
      <c r="ATJ27" s="611"/>
      <c r="ATK27" s="611"/>
      <c r="ATL27" s="611"/>
      <c r="ATM27" s="611"/>
      <c r="ATN27" s="611"/>
      <c r="ATO27" s="611"/>
      <c r="ATP27" s="611"/>
      <c r="ATQ27" s="611"/>
      <c r="ATR27" s="611"/>
      <c r="ATS27" s="611"/>
      <c r="ATT27" s="611"/>
      <c r="ATU27" s="611"/>
      <c r="ATV27" s="611"/>
      <c r="ATW27" s="611"/>
      <c r="ATX27" s="611"/>
      <c r="ATY27" s="611"/>
      <c r="ATZ27" s="611"/>
      <c r="AUA27" s="611"/>
      <c r="AUB27" s="611"/>
      <c r="AUC27" s="611"/>
      <c r="AUD27" s="611"/>
      <c r="AUE27" s="611"/>
      <c r="AUF27" s="611"/>
      <c r="AUG27" s="611"/>
      <c r="AUH27" s="611"/>
      <c r="AUI27" s="611"/>
      <c r="AUJ27" s="611"/>
      <c r="AUK27" s="611"/>
      <c r="AUL27" s="611"/>
      <c r="AUM27" s="611"/>
      <c r="AUN27" s="611"/>
      <c r="AUO27" s="611"/>
      <c r="AUP27" s="611"/>
      <c r="AUQ27" s="611"/>
      <c r="AUR27" s="611"/>
      <c r="AUS27" s="611"/>
      <c r="AUT27" s="611"/>
      <c r="AUU27" s="611"/>
      <c r="AUV27" s="611"/>
      <c r="AUW27" s="611"/>
      <c r="AUX27" s="611"/>
      <c r="AUY27" s="611"/>
      <c r="AUZ27" s="611"/>
      <c r="AVA27" s="611"/>
      <c r="AVB27" s="611"/>
      <c r="AVC27" s="611"/>
      <c r="AVD27" s="611"/>
      <c r="AVE27" s="611"/>
      <c r="AVF27" s="611"/>
      <c r="AVG27" s="611"/>
      <c r="AVH27" s="611"/>
      <c r="AVI27" s="611"/>
      <c r="AVJ27" s="611"/>
      <c r="AVK27" s="611"/>
      <c r="AVL27" s="611"/>
      <c r="AVM27" s="611"/>
      <c r="AVN27" s="611"/>
      <c r="AVO27" s="611"/>
      <c r="AVP27" s="611"/>
      <c r="AVQ27" s="611"/>
      <c r="AVR27" s="611"/>
      <c r="AVS27" s="611"/>
      <c r="AVT27" s="611"/>
      <c r="AVU27" s="611"/>
      <c r="AVV27" s="611"/>
      <c r="AVW27" s="611"/>
      <c r="AVX27" s="611"/>
      <c r="AVY27" s="611"/>
      <c r="AVZ27" s="611"/>
      <c r="AWA27" s="611"/>
      <c r="AWB27" s="611"/>
      <c r="AWC27" s="611"/>
      <c r="AWD27" s="611"/>
      <c r="AWE27" s="611"/>
      <c r="AWF27" s="611"/>
      <c r="AWG27" s="611"/>
      <c r="AWH27" s="611"/>
      <c r="AWI27" s="611"/>
      <c r="AWJ27" s="611"/>
      <c r="AWK27" s="611"/>
      <c r="AWL27" s="611"/>
      <c r="AWM27" s="611"/>
      <c r="AWN27" s="611"/>
      <c r="AWO27" s="611"/>
      <c r="AWP27" s="611"/>
      <c r="AWQ27" s="611"/>
      <c r="AWR27" s="611"/>
      <c r="AWS27" s="611"/>
      <c r="AWT27" s="611"/>
      <c r="AWU27" s="611"/>
      <c r="AWV27" s="611"/>
      <c r="AWW27" s="611"/>
      <c r="AWX27" s="611"/>
      <c r="AWY27" s="611"/>
      <c r="AWZ27" s="611"/>
      <c r="AXA27" s="611"/>
      <c r="AXB27" s="611"/>
      <c r="AXC27" s="611"/>
      <c r="AXD27" s="611"/>
      <c r="AXE27" s="611"/>
      <c r="AXF27" s="611"/>
      <c r="AXG27" s="611"/>
      <c r="AXH27" s="611"/>
      <c r="AXI27" s="611"/>
      <c r="AXJ27" s="611"/>
      <c r="AXK27" s="611"/>
      <c r="AXL27" s="611"/>
      <c r="AXM27" s="611"/>
      <c r="AXN27" s="611"/>
      <c r="AXO27" s="611"/>
      <c r="AXP27" s="611"/>
      <c r="AXQ27" s="611"/>
      <c r="AXR27" s="611"/>
      <c r="AXS27" s="611"/>
      <c r="AXT27" s="611"/>
      <c r="AXU27" s="611"/>
      <c r="AXV27" s="611"/>
      <c r="AXW27" s="611"/>
      <c r="AXX27" s="611"/>
      <c r="AXY27" s="611"/>
      <c r="AXZ27" s="611"/>
      <c r="AYA27" s="611"/>
      <c r="AYB27" s="611"/>
      <c r="AYC27" s="611"/>
      <c r="AYD27" s="611"/>
      <c r="AYE27" s="611"/>
      <c r="AYF27" s="611"/>
      <c r="AYG27" s="611"/>
      <c r="AYH27" s="611"/>
      <c r="AYI27" s="611"/>
      <c r="AYJ27" s="611"/>
      <c r="AYK27" s="611"/>
      <c r="AYL27" s="611"/>
      <c r="AYM27" s="611"/>
      <c r="AYN27" s="611"/>
      <c r="AYO27" s="611"/>
      <c r="AYP27" s="611"/>
      <c r="AYQ27" s="611"/>
      <c r="AYR27" s="611"/>
      <c r="AYS27" s="611"/>
      <c r="AYT27" s="611"/>
      <c r="AYU27" s="611"/>
      <c r="AYV27" s="611"/>
      <c r="AYW27" s="611"/>
      <c r="AYX27" s="611"/>
      <c r="AYY27" s="611"/>
      <c r="AYZ27" s="611"/>
      <c r="AZA27" s="611"/>
      <c r="AZB27" s="611"/>
      <c r="AZC27" s="611"/>
      <c r="AZD27" s="611"/>
      <c r="AZE27" s="611"/>
      <c r="AZF27" s="611"/>
      <c r="AZG27" s="611"/>
      <c r="AZH27" s="611"/>
      <c r="AZI27" s="611"/>
      <c r="AZJ27" s="611"/>
      <c r="AZK27" s="611"/>
      <c r="AZL27" s="611"/>
      <c r="AZM27" s="611"/>
      <c r="AZN27" s="611"/>
      <c r="AZO27" s="611"/>
      <c r="AZP27" s="611"/>
      <c r="AZQ27" s="611"/>
      <c r="AZR27" s="611"/>
      <c r="AZS27" s="611"/>
      <c r="AZT27" s="611"/>
      <c r="AZU27" s="611"/>
      <c r="AZV27" s="611"/>
      <c r="AZW27" s="611"/>
      <c r="AZX27" s="611"/>
      <c r="AZY27" s="611"/>
      <c r="AZZ27" s="611"/>
      <c r="BAA27" s="611"/>
      <c r="BAB27" s="611"/>
      <c r="BAC27" s="611"/>
      <c r="BAD27" s="611"/>
      <c r="BAE27" s="611"/>
      <c r="BAF27" s="611"/>
      <c r="BAG27" s="611"/>
      <c r="BAH27" s="611"/>
      <c r="BAI27" s="611"/>
      <c r="BAJ27" s="611"/>
      <c r="BAK27" s="611"/>
      <c r="BAL27" s="611"/>
      <c r="BAM27" s="611"/>
      <c r="BAN27" s="611"/>
      <c r="BAO27" s="611"/>
      <c r="BAP27" s="611"/>
      <c r="BAQ27" s="611"/>
      <c r="BAR27" s="611"/>
      <c r="BAS27" s="611"/>
      <c r="BAT27" s="611"/>
      <c r="BAU27" s="611"/>
      <c r="BAV27" s="611"/>
      <c r="BAW27" s="611"/>
      <c r="BAX27" s="611"/>
      <c r="BAY27" s="611"/>
      <c r="BAZ27" s="611"/>
      <c r="BBA27" s="611"/>
      <c r="BBB27" s="611"/>
      <c r="BBC27" s="611"/>
      <c r="BBD27" s="611"/>
      <c r="BBE27" s="611"/>
      <c r="BBF27" s="611"/>
      <c r="BBG27" s="611"/>
      <c r="BBH27" s="611"/>
      <c r="BBI27" s="611"/>
      <c r="BBJ27" s="611"/>
      <c r="BBK27" s="611"/>
      <c r="BBL27" s="611"/>
      <c r="BBM27" s="611"/>
      <c r="BBN27" s="611"/>
      <c r="BBO27" s="611"/>
      <c r="BBP27" s="611"/>
      <c r="BBQ27" s="611"/>
      <c r="BBR27" s="611"/>
      <c r="BBS27" s="611"/>
      <c r="BBT27" s="611"/>
      <c r="BBU27" s="611"/>
      <c r="BBV27" s="611"/>
      <c r="BBW27" s="611"/>
      <c r="BBX27" s="611"/>
      <c r="BBY27" s="611"/>
      <c r="BBZ27" s="611"/>
      <c r="BCA27" s="611"/>
      <c r="BCB27" s="611"/>
      <c r="BCC27" s="611"/>
      <c r="BCD27" s="611"/>
      <c r="BCE27" s="611"/>
      <c r="BCF27" s="611"/>
      <c r="BCG27" s="611"/>
      <c r="BCH27" s="611"/>
      <c r="BCI27" s="611"/>
      <c r="BCJ27" s="611"/>
      <c r="BCK27" s="611"/>
      <c r="BCL27" s="611"/>
      <c r="BCM27" s="611"/>
      <c r="BCN27" s="611"/>
      <c r="BCO27" s="611"/>
      <c r="BCP27" s="611"/>
      <c r="BCQ27" s="611"/>
      <c r="BCR27" s="611"/>
      <c r="BCS27" s="611"/>
      <c r="BCT27" s="611"/>
      <c r="BCU27" s="611"/>
      <c r="BCV27" s="611"/>
      <c r="BCW27" s="611"/>
      <c r="BCX27" s="611"/>
      <c r="BCY27" s="611"/>
      <c r="BCZ27" s="611"/>
      <c r="BDA27" s="611"/>
      <c r="BDB27" s="611"/>
      <c r="BDC27" s="611"/>
      <c r="BDD27" s="611"/>
      <c r="BDE27" s="611"/>
      <c r="BDF27" s="611"/>
      <c r="BDG27" s="611"/>
      <c r="BDH27" s="611"/>
      <c r="BDI27" s="611"/>
      <c r="BDJ27" s="611"/>
      <c r="BDK27" s="611"/>
      <c r="BDL27" s="611"/>
      <c r="BDM27" s="611"/>
      <c r="BDN27" s="611"/>
      <c r="BDO27" s="611"/>
      <c r="BDP27" s="611"/>
      <c r="BDQ27" s="611"/>
      <c r="BDR27" s="611"/>
      <c r="BDS27" s="611"/>
      <c r="BDT27" s="611"/>
      <c r="BDU27" s="611"/>
      <c r="BDV27" s="611"/>
      <c r="BDW27" s="611"/>
      <c r="BDX27" s="611"/>
      <c r="BDY27" s="611"/>
      <c r="BDZ27" s="611"/>
      <c r="BEA27" s="611"/>
      <c r="BEB27" s="611"/>
      <c r="BEC27" s="611"/>
      <c r="BED27" s="611"/>
      <c r="BEE27" s="611"/>
      <c r="BEF27" s="611"/>
      <c r="BEG27" s="611"/>
      <c r="BEH27" s="611"/>
      <c r="BEI27" s="611"/>
      <c r="BEJ27" s="611"/>
      <c r="BEK27" s="611"/>
      <c r="BEL27" s="611"/>
      <c r="BEM27" s="611"/>
      <c r="BEN27" s="611"/>
      <c r="BEO27" s="611"/>
      <c r="BEP27" s="611"/>
      <c r="BEQ27" s="611"/>
      <c r="BER27" s="611"/>
      <c r="BES27" s="611"/>
      <c r="BET27" s="611"/>
      <c r="BEU27" s="611"/>
      <c r="BEV27" s="611"/>
      <c r="BEW27" s="611"/>
      <c r="BEX27" s="611"/>
      <c r="BEY27" s="611"/>
      <c r="BEZ27" s="611"/>
      <c r="BFA27" s="611"/>
      <c r="BFB27" s="611"/>
      <c r="BFC27" s="611"/>
      <c r="BFD27" s="611"/>
      <c r="BFE27" s="611"/>
      <c r="BFF27" s="611"/>
      <c r="BFG27" s="611"/>
      <c r="BFH27" s="611"/>
      <c r="BFI27" s="611"/>
      <c r="BFJ27" s="611"/>
      <c r="BFK27" s="611"/>
      <c r="BFL27" s="611"/>
      <c r="BFM27" s="611"/>
      <c r="BFN27" s="611"/>
      <c r="BFO27" s="611"/>
      <c r="BFP27" s="611"/>
      <c r="BFQ27" s="611"/>
      <c r="BFR27" s="611"/>
      <c r="BFS27" s="611"/>
      <c r="BFT27" s="611"/>
      <c r="BFU27" s="611"/>
      <c r="BFV27" s="611"/>
      <c r="BFW27" s="611"/>
      <c r="BFX27" s="611"/>
      <c r="BFY27" s="611"/>
      <c r="BFZ27" s="611"/>
      <c r="BGA27" s="611"/>
      <c r="BGB27" s="611"/>
      <c r="BGC27" s="611"/>
      <c r="BGD27" s="611"/>
      <c r="BGE27" s="611"/>
      <c r="BGF27" s="611"/>
      <c r="BGG27" s="611"/>
      <c r="BGH27" s="611"/>
      <c r="BGI27" s="611"/>
      <c r="BGJ27" s="611"/>
      <c r="BGK27" s="611"/>
      <c r="BGL27" s="611"/>
      <c r="BGM27" s="611"/>
      <c r="BGN27" s="611"/>
      <c r="BGO27" s="611"/>
      <c r="BGP27" s="611"/>
      <c r="BGQ27" s="611"/>
      <c r="BGR27" s="611"/>
      <c r="BGS27" s="611"/>
      <c r="BGT27" s="611"/>
      <c r="BGU27" s="611"/>
      <c r="BGV27" s="611"/>
      <c r="BGW27" s="611"/>
      <c r="BGX27" s="611"/>
      <c r="BGY27" s="611"/>
      <c r="BGZ27" s="611"/>
      <c r="BHA27" s="611"/>
      <c r="BHB27" s="611"/>
      <c r="BHC27" s="611"/>
      <c r="BHD27" s="611"/>
      <c r="BHE27" s="611"/>
      <c r="BHF27" s="611"/>
      <c r="BHG27" s="611"/>
      <c r="BHH27" s="611"/>
      <c r="BHI27" s="611"/>
      <c r="BHJ27" s="611"/>
      <c r="BHK27" s="611"/>
      <c r="BHL27" s="611"/>
      <c r="BHM27" s="611"/>
      <c r="BHN27" s="611"/>
      <c r="BHO27" s="611"/>
      <c r="BHP27" s="611"/>
      <c r="BHQ27" s="611"/>
      <c r="BHR27" s="611"/>
      <c r="BHS27" s="611"/>
      <c r="BHT27" s="611"/>
      <c r="BHU27" s="611"/>
      <c r="BHV27" s="611"/>
      <c r="BHW27" s="611"/>
      <c r="BHX27" s="611"/>
      <c r="BHY27" s="611"/>
      <c r="BHZ27" s="611"/>
      <c r="BIA27" s="611"/>
      <c r="BIB27" s="611"/>
      <c r="BIC27" s="611"/>
      <c r="BID27" s="611"/>
      <c r="BIE27" s="611"/>
      <c r="BIF27" s="611"/>
      <c r="BIG27" s="611"/>
      <c r="BIH27" s="611"/>
      <c r="BII27" s="611"/>
      <c r="BIJ27" s="611"/>
      <c r="BIK27" s="611"/>
      <c r="BIL27" s="611"/>
      <c r="BIM27" s="611"/>
      <c r="BIN27" s="611"/>
      <c r="BIO27" s="611"/>
      <c r="BIP27" s="611"/>
      <c r="BIQ27" s="611"/>
      <c r="BIR27" s="611"/>
      <c r="BIS27" s="611"/>
      <c r="BIT27" s="611"/>
      <c r="BIU27" s="611"/>
      <c r="BIV27" s="611"/>
      <c r="BIW27" s="611"/>
      <c r="BIX27" s="611"/>
      <c r="BIY27" s="611"/>
      <c r="BIZ27" s="611"/>
      <c r="BJA27" s="611"/>
      <c r="BJB27" s="611"/>
      <c r="BJC27" s="611"/>
      <c r="BJD27" s="611"/>
      <c r="BJE27" s="611"/>
      <c r="BJF27" s="611"/>
      <c r="BJG27" s="611"/>
      <c r="BJH27" s="611"/>
      <c r="BJI27" s="611"/>
      <c r="BJJ27" s="611"/>
      <c r="BJK27" s="611"/>
      <c r="BJL27" s="611"/>
      <c r="BJM27" s="611"/>
      <c r="BJN27" s="611"/>
      <c r="BJO27" s="611"/>
      <c r="BJP27" s="611"/>
      <c r="BJQ27" s="611"/>
      <c r="BJR27" s="611"/>
      <c r="BJS27" s="611"/>
      <c r="BJT27" s="611"/>
      <c r="BJU27" s="611"/>
      <c r="BJV27" s="611"/>
      <c r="BJW27" s="611"/>
      <c r="BJX27" s="611"/>
      <c r="BJY27" s="611"/>
      <c r="BJZ27" s="611"/>
      <c r="BKA27" s="611"/>
      <c r="BKB27" s="611"/>
      <c r="BKC27" s="611"/>
      <c r="BKD27" s="611"/>
      <c r="BKE27" s="611"/>
      <c r="BKF27" s="611"/>
      <c r="BKG27" s="611"/>
      <c r="BKH27" s="611"/>
      <c r="BKI27" s="611"/>
      <c r="BKJ27" s="611"/>
      <c r="BKK27" s="611"/>
      <c r="BKL27" s="611"/>
      <c r="BKM27" s="611"/>
      <c r="BKN27" s="611"/>
      <c r="BKO27" s="611"/>
      <c r="BKP27" s="611"/>
      <c r="BKQ27" s="611"/>
      <c r="BKR27" s="611"/>
      <c r="BKS27" s="611"/>
      <c r="BKT27" s="611"/>
      <c r="BKU27" s="611"/>
      <c r="BKV27" s="611"/>
      <c r="BKW27" s="611"/>
      <c r="BKX27" s="611"/>
      <c r="BKY27" s="611"/>
      <c r="BKZ27" s="611"/>
      <c r="BLA27" s="611"/>
      <c r="BLB27" s="611"/>
      <c r="BLC27" s="611"/>
      <c r="BLD27" s="611"/>
      <c r="BLE27" s="611"/>
      <c r="BLF27" s="611"/>
      <c r="BLG27" s="611"/>
      <c r="BLH27" s="611"/>
      <c r="BLI27" s="611"/>
      <c r="BLJ27" s="611"/>
      <c r="BLK27" s="611"/>
      <c r="BLL27" s="611"/>
      <c r="BLM27" s="611"/>
      <c r="BLN27" s="611"/>
      <c r="BLO27" s="611"/>
      <c r="BLP27" s="611"/>
      <c r="BLQ27" s="611"/>
      <c r="BLR27" s="611"/>
      <c r="BLS27" s="611"/>
      <c r="BLT27" s="611"/>
      <c r="BLU27" s="611"/>
      <c r="BLV27" s="611"/>
      <c r="BLW27" s="611"/>
      <c r="BLX27" s="611"/>
      <c r="BLY27" s="611"/>
      <c r="BLZ27" s="611"/>
      <c r="BMA27" s="611"/>
      <c r="BMB27" s="611"/>
      <c r="BMC27" s="611"/>
      <c r="BMD27" s="611"/>
      <c r="BME27" s="611"/>
      <c r="BMF27" s="611"/>
      <c r="BMG27" s="611"/>
      <c r="BMH27" s="611"/>
      <c r="BMI27" s="611"/>
      <c r="BMJ27" s="611"/>
      <c r="BMK27" s="611"/>
      <c r="BML27" s="611"/>
      <c r="BMM27" s="611"/>
      <c r="BMN27" s="611"/>
      <c r="BMO27" s="611"/>
      <c r="BMP27" s="611"/>
      <c r="BMQ27" s="611"/>
      <c r="BMR27" s="611"/>
      <c r="BMS27" s="611"/>
      <c r="BMT27" s="611"/>
      <c r="BMU27" s="611"/>
      <c r="BMV27" s="611"/>
      <c r="BMW27" s="611"/>
      <c r="BMX27" s="611"/>
      <c r="BMY27" s="611"/>
      <c r="BMZ27" s="611"/>
      <c r="BNA27" s="611"/>
      <c r="BNB27" s="611"/>
      <c r="BNC27" s="611"/>
      <c r="BND27" s="611"/>
      <c r="BNE27" s="611"/>
      <c r="BNF27" s="611"/>
      <c r="BNG27" s="611"/>
      <c r="BNH27" s="611"/>
      <c r="BNI27" s="611"/>
      <c r="BNJ27" s="611"/>
      <c r="BNK27" s="611"/>
      <c r="BNL27" s="611"/>
      <c r="BNM27" s="611"/>
      <c r="BNN27" s="611"/>
      <c r="BNO27" s="611"/>
      <c r="BNP27" s="611"/>
      <c r="BNQ27" s="611"/>
      <c r="BNR27" s="611"/>
      <c r="BNS27" s="611"/>
      <c r="BNT27" s="611"/>
      <c r="BNU27" s="611"/>
      <c r="BNV27" s="611"/>
      <c r="BNW27" s="611"/>
      <c r="BNX27" s="611"/>
      <c r="BNY27" s="611"/>
      <c r="BNZ27" s="611"/>
      <c r="BOA27" s="611"/>
      <c r="BOB27" s="611"/>
      <c r="BOC27" s="611"/>
      <c r="BOD27" s="611"/>
      <c r="BOE27" s="611"/>
      <c r="BOF27" s="611"/>
      <c r="BOG27" s="611"/>
      <c r="BOH27" s="611"/>
      <c r="BOI27" s="611"/>
      <c r="BOJ27" s="611"/>
      <c r="BOK27" s="611"/>
      <c r="BOL27" s="611"/>
      <c r="BOM27" s="611"/>
      <c r="BON27" s="611"/>
      <c r="BOO27" s="611"/>
      <c r="BOP27" s="611"/>
      <c r="BOQ27" s="611"/>
      <c r="BOR27" s="611"/>
      <c r="BOS27" s="611"/>
      <c r="BOT27" s="611"/>
      <c r="BOU27" s="611"/>
      <c r="BOV27" s="611"/>
      <c r="BOW27" s="611"/>
      <c r="BOX27" s="611"/>
      <c r="BOY27" s="611"/>
      <c r="BOZ27" s="611"/>
      <c r="BPA27" s="611"/>
      <c r="BPB27" s="611"/>
      <c r="BPC27" s="611"/>
      <c r="BPD27" s="611"/>
      <c r="BPE27" s="611"/>
      <c r="BPF27" s="611"/>
      <c r="BPG27" s="611"/>
      <c r="BPH27" s="611"/>
      <c r="BPI27" s="611"/>
      <c r="BPJ27" s="611"/>
      <c r="BPK27" s="611"/>
      <c r="BPL27" s="611"/>
      <c r="BPM27" s="611"/>
      <c r="BPN27" s="611"/>
      <c r="BPO27" s="611"/>
      <c r="BPP27" s="611"/>
      <c r="BPQ27" s="611"/>
      <c r="BPR27" s="611"/>
      <c r="BPS27" s="611"/>
      <c r="BPT27" s="611"/>
      <c r="BPU27" s="611"/>
      <c r="BPV27" s="611"/>
      <c r="BPW27" s="611"/>
      <c r="BPX27" s="611"/>
      <c r="BPY27" s="611"/>
      <c r="BPZ27" s="611"/>
      <c r="BQA27" s="611"/>
      <c r="BQB27" s="611"/>
      <c r="BQC27" s="611"/>
      <c r="BQD27" s="611"/>
      <c r="BQE27" s="611"/>
      <c r="BQF27" s="611"/>
      <c r="BQG27" s="611"/>
      <c r="BQH27" s="611"/>
      <c r="BQI27" s="611"/>
      <c r="BQJ27" s="611"/>
      <c r="BQK27" s="611"/>
      <c r="BQL27" s="611"/>
      <c r="BQM27" s="611"/>
      <c r="BQN27" s="611"/>
      <c r="BQO27" s="611"/>
      <c r="BQP27" s="611"/>
      <c r="BQQ27" s="611"/>
      <c r="BQR27" s="611"/>
      <c r="BQS27" s="611"/>
      <c r="BQT27" s="611"/>
      <c r="BQU27" s="611"/>
      <c r="BQV27" s="611"/>
      <c r="BQW27" s="611"/>
      <c r="BQX27" s="611"/>
      <c r="BQY27" s="611"/>
      <c r="BQZ27" s="611"/>
      <c r="BRA27" s="611"/>
      <c r="BRB27" s="611"/>
      <c r="BRC27" s="611"/>
      <c r="BRD27" s="611"/>
      <c r="BRE27" s="611"/>
      <c r="BRF27" s="611"/>
      <c r="BRG27" s="611"/>
      <c r="BRH27" s="611"/>
      <c r="BRI27" s="611"/>
      <c r="BRJ27" s="611"/>
      <c r="BRK27" s="611"/>
      <c r="BRL27" s="611"/>
      <c r="BRM27" s="611"/>
      <c r="BRN27" s="611"/>
      <c r="BRO27" s="611"/>
      <c r="BRP27" s="611"/>
      <c r="BRQ27" s="611"/>
      <c r="BRR27" s="611"/>
      <c r="BRS27" s="611"/>
      <c r="BRT27" s="611"/>
      <c r="BRU27" s="611"/>
      <c r="BRV27" s="611"/>
      <c r="BRW27" s="611"/>
      <c r="BRX27" s="611"/>
      <c r="BRY27" s="611"/>
      <c r="BRZ27" s="611"/>
      <c r="BSA27" s="611"/>
      <c r="BSB27" s="611"/>
      <c r="BSC27" s="611"/>
      <c r="BSD27" s="611"/>
      <c r="BSE27" s="611"/>
      <c r="BSF27" s="611"/>
      <c r="BSG27" s="611"/>
      <c r="BSH27" s="611"/>
      <c r="BSI27" s="611"/>
      <c r="BSJ27" s="611"/>
      <c r="BSK27" s="611"/>
      <c r="BSL27" s="611"/>
      <c r="BSM27" s="611"/>
      <c r="BSN27" s="611"/>
      <c r="BSO27" s="611"/>
      <c r="BSP27" s="611"/>
      <c r="BSQ27" s="611"/>
      <c r="BSR27" s="611"/>
      <c r="BSS27" s="611"/>
      <c r="BST27" s="611"/>
      <c r="BSU27" s="611"/>
      <c r="BSV27" s="611"/>
      <c r="BSW27" s="611"/>
      <c r="BSX27" s="611"/>
      <c r="BSY27" s="611"/>
      <c r="BSZ27" s="611"/>
      <c r="BTA27" s="611"/>
      <c r="BTB27" s="611"/>
      <c r="BTC27" s="611"/>
      <c r="BTD27" s="611"/>
      <c r="BTE27" s="611"/>
      <c r="BTF27" s="611"/>
      <c r="BTG27" s="611"/>
      <c r="BTH27" s="611"/>
      <c r="BTI27" s="611"/>
      <c r="BTJ27" s="611"/>
      <c r="BTK27" s="611"/>
      <c r="BTL27" s="611"/>
      <c r="BTM27" s="611"/>
      <c r="BTN27" s="611"/>
      <c r="BTO27" s="611"/>
      <c r="BTP27" s="611"/>
      <c r="BTQ27" s="611"/>
      <c r="BTR27" s="611"/>
      <c r="BTS27" s="611"/>
      <c r="BTT27" s="611"/>
      <c r="BTU27" s="611"/>
      <c r="BTV27" s="611"/>
      <c r="BTW27" s="611"/>
      <c r="BTX27" s="611"/>
      <c r="BTY27" s="611"/>
      <c r="BTZ27" s="611"/>
      <c r="BUA27" s="611"/>
      <c r="BUB27" s="611"/>
      <c r="BUC27" s="611"/>
      <c r="BUD27" s="611"/>
      <c r="BUE27" s="611"/>
      <c r="BUF27" s="611"/>
      <c r="BUG27" s="611"/>
      <c r="BUH27" s="611"/>
      <c r="BUI27" s="611"/>
      <c r="BUJ27" s="611"/>
      <c r="BUK27" s="611"/>
      <c r="BUL27" s="611"/>
      <c r="BUM27" s="611"/>
      <c r="BUN27" s="611"/>
      <c r="BUO27" s="611"/>
      <c r="BUP27" s="611"/>
      <c r="BUQ27" s="611"/>
      <c r="BUR27" s="611"/>
      <c r="BUS27" s="611"/>
      <c r="BUT27" s="611"/>
      <c r="BUU27" s="611"/>
      <c r="BUV27" s="611"/>
      <c r="BUW27" s="611"/>
      <c r="BUX27" s="611"/>
      <c r="BUY27" s="611"/>
      <c r="BUZ27" s="611"/>
      <c r="BVA27" s="611"/>
      <c r="BVB27" s="611"/>
      <c r="BVC27" s="611"/>
      <c r="BVD27" s="611"/>
      <c r="BVE27" s="611"/>
      <c r="BVF27" s="611"/>
      <c r="BVG27" s="611"/>
      <c r="BVH27" s="611"/>
      <c r="BVI27" s="611"/>
      <c r="BVJ27" s="611"/>
      <c r="BVK27" s="611"/>
      <c r="BVL27" s="611"/>
      <c r="BVM27" s="611"/>
      <c r="BVN27" s="611"/>
      <c r="BVO27" s="611"/>
      <c r="BVP27" s="611"/>
      <c r="BVQ27" s="611"/>
      <c r="BVR27" s="611"/>
      <c r="BVS27" s="611"/>
      <c r="BVT27" s="611"/>
      <c r="BVU27" s="611"/>
      <c r="BVV27" s="611"/>
      <c r="BVW27" s="611"/>
      <c r="BVX27" s="611"/>
      <c r="BVY27" s="611"/>
      <c r="BVZ27" s="611"/>
      <c r="BWA27" s="611"/>
      <c r="BWB27" s="611"/>
      <c r="BWC27" s="611"/>
      <c r="BWD27" s="611"/>
      <c r="BWE27" s="611"/>
      <c r="BWF27" s="611"/>
      <c r="BWG27" s="611"/>
      <c r="BWH27" s="611"/>
      <c r="BWI27" s="611"/>
      <c r="BWJ27" s="611"/>
      <c r="BWK27" s="611"/>
      <c r="BWL27" s="611"/>
      <c r="BWM27" s="611"/>
      <c r="BWN27" s="611"/>
      <c r="BWO27" s="611"/>
      <c r="BWP27" s="611"/>
      <c r="BWQ27" s="611"/>
      <c r="BWR27" s="611"/>
      <c r="BWS27" s="611"/>
      <c r="BWT27" s="611"/>
      <c r="BWU27" s="611"/>
      <c r="BWV27" s="611"/>
      <c r="BWW27" s="611"/>
      <c r="BWX27" s="611"/>
      <c r="BWY27" s="611"/>
      <c r="BWZ27" s="611"/>
      <c r="BXA27" s="611"/>
      <c r="BXB27" s="611"/>
      <c r="BXC27" s="611"/>
      <c r="BXD27" s="611"/>
      <c r="BXE27" s="611"/>
      <c r="BXF27" s="611"/>
      <c r="BXG27" s="611"/>
      <c r="BXH27" s="611"/>
      <c r="BXI27" s="611"/>
      <c r="BXJ27" s="611"/>
      <c r="BXK27" s="611"/>
      <c r="BXL27" s="611"/>
      <c r="BXM27" s="611"/>
      <c r="BXN27" s="611"/>
      <c r="BXO27" s="611"/>
      <c r="BXP27" s="611"/>
      <c r="BXQ27" s="611"/>
      <c r="BXR27" s="611"/>
      <c r="BXS27" s="611"/>
      <c r="BXT27" s="611"/>
      <c r="BXU27" s="611"/>
      <c r="BXV27" s="611"/>
      <c r="BXW27" s="611"/>
      <c r="BXX27" s="611"/>
      <c r="BXY27" s="611"/>
      <c r="BXZ27" s="611"/>
      <c r="BYA27" s="611"/>
      <c r="BYB27" s="611"/>
      <c r="BYC27" s="611"/>
      <c r="BYD27" s="611"/>
      <c r="BYE27" s="611"/>
      <c r="BYF27" s="611"/>
      <c r="BYG27" s="611"/>
      <c r="BYH27" s="611"/>
      <c r="BYI27" s="611"/>
      <c r="BYJ27" s="611"/>
      <c r="BYK27" s="611"/>
      <c r="BYL27" s="611"/>
      <c r="BYM27" s="611"/>
      <c r="BYN27" s="611"/>
      <c r="BYO27" s="611"/>
      <c r="BYP27" s="611"/>
      <c r="BYQ27" s="611"/>
      <c r="BYR27" s="611"/>
      <c r="BYS27" s="611"/>
      <c r="BYT27" s="611"/>
      <c r="BYU27" s="611"/>
      <c r="BYV27" s="611"/>
      <c r="BYW27" s="611"/>
      <c r="BYX27" s="611"/>
      <c r="BYY27" s="611"/>
      <c r="BYZ27" s="611"/>
      <c r="BZA27" s="611"/>
      <c r="BZB27" s="611"/>
      <c r="BZC27" s="611"/>
      <c r="BZD27" s="611"/>
      <c r="BZE27" s="611"/>
      <c r="BZF27" s="611"/>
      <c r="BZG27" s="611"/>
      <c r="BZH27" s="611"/>
      <c r="BZI27" s="611"/>
      <c r="BZJ27" s="611"/>
      <c r="BZK27" s="611"/>
      <c r="BZL27" s="611"/>
      <c r="BZM27" s="611"/>
      <c r="BZN27" s="611"/>
      <c r="BZO27" s="611"/>
      <c r="BZP27" s="611"/>
      <c r="BZQ27" s="611"/>
      <c r="BZR27" s="611"/>
      <c r="BZS27" s="611"/>
      <c r="BZT27" s="611"/>
      <c r="BZU27" s="611"/>
      <c r="BZV27" s="611"/>
      <c r="BZW27" s="611"/>
      <c r="BZX27" s="611"/>
      <c r="BZY27" s="611"/>
      <c r="BZZ27" s="611"/>
      <c r="CAA27" s="611"/>
      <c r="CAB27" s="611"/>
      <c r="CAC27" s="611"/>
      <c r="CAD27" s="611"/>
      <c r="CAE27" s="611"/>
      <c r="CAF27" s="611"/>
      <c r="CAG27" s="611"/>
      <c r="CAH27" s="611"/>
      <c r="CAI27" s="611"/>
      <c r="CAJ27" s="611"/>
      <c r="CAK27" s="611"/>
      <c r="CAL27" s="611"/>
      <c r="CAM27" s="611"/>
      <c r="CAN27" s="611"/>
      <c r="CAO27" s="611"/>
      <c r="CAP27" s="611"/>
      <c r="CAQ27" s="611"/>
      <c r="CAR27" s="611"/>
      <c r="CAS27" s="611"/>
      <c r="CAT27" s="611"/>
      <c r="CAU27" s="611"/>
      <c r="CAV27" s="611"/>
      <c r="CAW27" s="611"/>
      <c r="CAX27" s="611"/>
      <c r="CAY27" s="611"/>
      <c r="CAZ27" s="611"/>
      <c r="CBA27" s="611"/>
      <c r="CBB27" s="611"/>
      <c r="CBC27" s="611"/>
      <c r="CBD27" s="611"/>
      <c r="CBE27" s="611"/>
      <c r="CBF27" s="611"/>
      <c r="CBG27" s="611"/>
      <c r="CBH27" s="611"/>
      <c r="CBI27" s="611"/>
      <c r="CBJ27" s="611"/>
      <c r="CBK27" s="611"/>
      <c r="CBL27" s="611"/>
      <c r="CBM27" s="611"/>
      <c r="CBN27" s="611"/>
      <c r="CBO27" s="611"/>
      <c r="CBP27" s="611"/>
      <c r="CBQ27" s="611"/>
      <c r="CBR27" s="611"/>
      <c r="CBS27" s="611"/>
      <c r="CBT27" s="611"/>
      <c r="CBU27" s="611"/>
      <c r="CBV27" s="611"/>
      <c r="CBW27" s="611"/>
      <c r="CBX27" s="611"/>
      <c r="CBY27" s="611"/>
      <c r="CBZ27" s="611"/>
      <c r="CCA27" s="611"/>
      <c r="CCB27" s="611"/>
      <c r="CCC27" s="611"/>
      <c r="CCD27" s="611"/>
      <c r="CCE27" s="611"/>
      <c r="CCF27" s="611"/>
      <c r="CCG27" s="611"/>
      <c r="CCH27" s="611"/>
      <c r="CCI27" s="611"/>
      <c r="CCJ27" s="611"/>
      <c r="CCK27" s="611"/>
      <c r="CCL27" s="611"/>
      <c r="CCM27" s="611"/>
      <c r="CCN27" s="611"/>
      <c r="CCO27" s="611"/>
      <c r="CCP27" s="611"/>
      <c r="CCQ27" s="611"/>
      <c r="CCR27" s="611"/>
      <c r="CCS27" s="611"/>
      <c r="CCT27" s="611"/>
      <c r="CCU27" s="611"/>
      <c r="CCV27" s="611"/>
      <c r="CCW27" s="611"/>
      <c r="CCX27" s="611"/>
      <c r="CCY27" s="611"/>
      <c r="CCZ27" s="611"/>
      <c r="CDA27" s="611"/>
      <c r="CDB27" s="611"/>
      <c r="CDC27" s="611"/>
      <c r="CDD27" s="611"/>
      <c r="CDE27" s="611"/>
      <c r="CDF27" s="611"/>
      <c r="CDG27" s="611"/>
      <c r="CDH27" s="611"/>
      <c r="CDI27" s="611"/>
      <c r="CDJ27" s="611"/>
      <c r="CDK27" s="611"/>
      <c r="CDL27" s="611"/>
      <c r="CDM27" s="611"/>
      <c r="CDN27" s="611"/>
      <c r="CDO27" s="611"/>
      <c r="CDP27" s="611"/>
      <c r="CDQ27" s="611"/>
      <c r="CDR27" s="611"/>
      <c r="CDS27" s="611"/>
      <c r="CDT27" s="611"/>
      <c r="CDU27" s="611"/>
      <c r="CDV27" s="611"/>
      <c r="CDW27" s="611"/>
      <c r="CDX27" s="611"/>
      <c r="CDY27" s="611"/>
      <c r="CDZ27" s="611"/>
      <c r="CEA27" s="611"/>
      <c r="CEB27" s="611"/>
      <c r="CEC27" s="611"/>
      <c r="CED27" s="611"/>
      <c r="CEE27" s="611"/>
      <c r="CEF27" s="611"/>
      <c r="CEG27" s="611"/>
      <c r="CEH27" s="611"/>
      <c r="CEI27" s="611"/>
      <c r="CEJ27" s="611"/>
      <c r="CEK27" s="611"/>
      <c r="CEL27" s="611"/>
      <c r="CEM27" s="611"/>
    </row>
    <row r="28" spans="1:2171" s="191" customFormat="1" ht="11.25" customHeight="1" thickBot="1" x14ac:dyDescent="0.25">
      <c r="A28" s="211"/>
      <c r="B28" s="65" t="s">
        <v>324</v>
      </c>
      <c r="C28" s="562" t="s">
        <v>331</v>
      </c>
      <c r="D28" s="212"/>
      <c r="E28" s="212"/>
      <c r="F28" s="212"/>
      <c r="G28" s="212"/>
      <c r="H28" s="212"/>
      <c r="I28" s="212"/>
      <c r="J28" s="212"/>
      <c r="K28" s="212"/>
      <c r="L28" s="212"/>
      <c r="M28" s="679"/>
      <c r="N28" s="679"/>
      <c r="O28" s="679"/>
      <c r="P28" s="679"/>
      <c r="Q28" s="679"/>
      <c r="R28" s="679"/>
      <c r="S28" s="679"/>
      <c r="T28" s="358"/>
      <c r="U28" s="358"/>
      <c r="V28" s="358"/>
      <c r="W28" s="358"/>
      <c r="X28" s="358"/>
      <c r="Y28" s="358"/>
      <c r="Z28" s="358"/>
      <c r="AA28" s="358"/>
      <c r="AB28" s="358"/>
      <c r="AC28" s="679"/>
      <c r="AD28" s="679"/>
      <c r="AE28" s="611"/>
      <c r="AF28" s="611"/>
      <c r="AG28" s="611"/>
      <c r="AH28" s="611"/>
      <c r="AI28" s="611"/>
      <c r="AJ28" s="611"/>
      <c r="AK28" s="611"/>
      <c r="AL28" s="611"/>
      <c r="AM28" s="611"/>
      <c r="AN28" s="611"/>
      <c r="AO28" s="611"/>
      <c r="AP28" s="611"/>
      <c r="AQ28" s="611"/>
      <c r="AR28" s="611"/>
      <c r="AS28" s="611"/>
      <c r="AT28" s="611"/>
      <c r="AU28" s="611"/>
      <c r="AV28" s="611"/>
      <c r="AW28" s="611"/>
      <c r="AX28" s="611"/>
      <c r="AY28" s="611"/>
      <c r="AZ28" s="611"/>
      <c r="BA28" s="611"/>
      <c r="BB28" s="611"/>
      <c r="BC28" s="611"/>
      <c r="BD28" s="611"/>
      <c r="BE28" s="611"/>
      <c r="BF28" s="611"/>
      <c r="BG28" s="611"/>
      <c r="BH28" s="611"/>
      <c r="BI28" s="611"/>
      <c r="BJ28" s="611"/>
      <c r="BK28" s="611"/>
      <c r="BL28" s="611"/>
      <c r="BM28" s="611"/>
      <c r="BN28" s="611"/>
      <c r="BO28" s="611"/>
      <c r="BP28" s="611"/>
      <c r="BQ28" s="611"/>
      <c r="BR28" s="611"/>
      <c r="BS28" s="611"/>
      <c r="BT28" s="611"/>
      <c r="BU28" s="611"/>
      <c r="BV28" s="611"/>
      <c r="BW28" s="611"/>
      <c r="BX28" s="611"/>
      <c r="BY28" s="611"/>
      <c r="BZ28" s="611"/>
      <c r="CA28" s="611"/>
      <c r="CB28" s="611"/>
      <c r="CC28" s="611"/>
      <c r="CD28" s="611"/>
      <c r="CE28" s="611"/>
      <c r="CF28" s="611"/>
      <c r="CG28" s="611"/>
      <c r="CH28" s="611"/>
      <c r="CI28" s="611"/>
      <c r="CJ28" s="611"/>
      <c r="CK28" s="611"/>
      <c r="CL28" s="611"/>
      <c r="CM28" s="611"/>
      <c r="CN28" s="611"/>
      <c r="CO28" s="611"/>
      <c r="CP28" s="611"/>
      <c r="CQ28" s="611"/>
      <c r="CR28" s="611"/>
      <c r="CS28" s="611"/>
      <c r="CT28" s="611"/>
      <c r="CU28" s="611"/>
      <c r="CV28" s="611"/>
      <c r="CW28" s="611"/>
      <c r="CX28" s="611"/>
      <c r="CY28" s="611"/>
      <c r="CZ28" s="611"/>
      <c r="DA28" s="611"/>
      <c r="DB28" s="611"/>
      <c r="DC28" s="611"/>
      <c r="DD28" s="611"/>
      <c r="DE28" s="611"/>
      <c r="DF28" s="611"/>
      <c r="DG28" s="611"/>
      <c r="DH28" s="611"/>
      <c r="DI28" s="611"/>
      <c r="DJ28" s="611"/>
      <c r="DK28" s="611"/>
      <c r="DL28" s="611"/>
      <c r="DM28" s="611"/>
      <c r="DN28" s="611"/>
      <c r="DO28" s="611"/>
      <c r="DP28" s="611"/>
      <c r="DQ28" s="611"/>
      <c r="DR28" s="611"/>
      <c r="DS28" s="611"/>
      <c r="DT28" s="611"/>
      <c r="DU28" s="611"/>
      <c r="DV28" s="611"/>
      <c r="DW28" s="611"/>
      <c r="DX28" s="611"/>
      <c r="DY28" s="611"/>
      <c r="DZ28" s="611"/>
      <c r="EA28" s="611"/>
      <c r="EB28" s="611"/>
      <c r="EC28" s="611"/>
      <c r="ED28" s="611"/>
      <c r="EE28" s="611"/>
      <c r="EF28" s="611"/>
      <c r="EG28" s="611"/>
      <c r="EH28" s="611"/>
      <c r="EI28" s="611"/>
      <c r="EJ28" s="611"/>
      <c r="EK28" s="611"/>
      <c r="EL28" s="611"/>
      <c r="EM28" s="611"/>
      <c r="EN28" s="611"/>
      <c r="EO28" s="611"/>
      <c r="EP28" s="611"/>
      <c r="EQ28" s="611"/>
      <c r="ER28" s="611"/>
      <c r="ES28" s="611"/>
      <c r="ET28" s="611"/>
      <c r="EU28" s="611"/>
      <c r="EV28" s="611"/>
      <c r="EW28" s="611"/>
      <c r="EX28" s="611"/>
      <c r="EY28" s="611"/>
      <c r="EZ28" s="611"/>
      <c r="FA28" s="611"/>
      <c r="FB28" s="611"/>
      <c r="FC28" s="611"/>
      <c r="FD28" s="611"/>
      <c r="FE28" s="611"/>
      <c r="FF28" s="611"/>
      <c r="FG28" s="611"/>
      <c r="FH28" s="611"/>
      <c r="FI28" s="611"/>
      <c r="FJ28" s="611"/>
      <c r="FK28" s="611"/>
      <c r="FL28" s="611"/>
      <c r="FM28" s="611"/>
      <c r="FN28" s="611"/>
      <c r="FO28" s="611"/>
      <c r="FP28" s="611"/>
      <c r="FQ28" s="611"/>
      <c r="FR28" s="611"/>
      <c r="FS28" s="611"/>
      <c r="FT28" s="611"/>
      <c r="FU28" s="611"/>
      <c r="FV28" s="611"/>
      <c r="FW28" s="611"/>
      <c r="FX28" s="611"/>
      <c r="FY28" s="611"/>
      <c r="FZ28" s="611"/>
      <c r="GA28" s="611"/>
      <c r="GB28" s="611"/>
      <c r="GC28" s="611"/>
      <c r="GD28" s="611"/>
      <c r="GE28" s="611"/>
      <c r="GF28" s="611"/>
      <c r="GG28" s="611"/>
      <c r="GH28" s="611"/>
      <c r="GI28" s="611"/>
      <c r="GJ28" s="611"/>
      <c r="GK28" s="611"/>
      <c r="GL28" s="611"/>
      <c r="GM28" s="611"/>
      <c r="GN28" s="611"/>
      <c r="GO28" s="611"/>
      <c r="GP28" s="611"/>
      <c r="GQ28" s="611"/>
      <c r="GR28" s="611"/>
      <c r="GS28" s="611"/>
      <c r="GT28" s="611"/>
      <c r="GU28" s="611"/>
      <c r="GV28" s="611"/>
      <c r="GW28" s="611"/>
      <c r="GX28" s="611"/>
      <c r="GY28" s="611"/>
      <c r="GZ28" s="611"/>
      <c r="HA28" s="611"/>
      <c r="HB28" s="611"/>
      <c r="HC28" s="611"/>
      <c r="HD28" s="611"/>
      <c r="HE28" s="611"/>
      <c r="HF28" s="611"/>
      <c r="HG28" s="611"/>
      <c r="HH28" s="611"/>
      <c r="HI28" s="611"/>
      <c r="HJ28" s="611"/>
      <c r="HK28" s="611"/>
      <c r="HL28" s="611"/>
      <c r="HM28" s="611"/>
      <c r="HN28" s="611"/>
      <c r="HO28" s="611"/>
      <c r="HP28" s="611"/>
      <c r="HQ28" s="611"/>
      <c r="HR28" s="611"/>
      <c r="HS28" s="611"/>
      <c r="HT28" s="611"/>
      <c r="HU28" s="611"/>
      <c r="HV28" s="611"/>
      <c r="HW28" s="611"/>
      <c r="HX28" s="611"/>
      <c r="HY28" s="611"/>
      <c r="HZ28" s="611"/>
      <c r="IA28" s="611"/>
      <c r="IB28" s="611"/>
      <c r="IC28" s="611"/>
      <c r="ID28" s="611"/>
      <c r="IE28" s="611"/>
      <c r="IF28" s="611"/>
      <c r="IG28" s="611"/>
      <c r="IH28" s="611"/>
      <c r="II28" s="611"/>
      <c r="IJ28" s="611"/>
      <c r="IK28" s="611"/>
      <c r="IL28" s="611"/>
      <c r="IM28" s="611"/>
      <c r="IN28" s="611"/>
      <c r="IO28" s="611"/>
      <c r="IP28" s="611"/>
      <c r="IQ28" s="611"/>
      <c r="IR28" s="611"/>
      <c r="IS28" s="611"/>
      <c r="IT28" s="611"/>
      <c r="IU28" s="611"/>
      <c r="IV28" s="611"/>
      <c r="IW28" s="611"/>
      <c r="IX28" s="611"/>
      <c r="IY28" s="611"/>
      <c r="IZ28" s="611"/>
      <c r="JA28" s="611"/>
      <c r="JB28" s="611"/>
      <c r="JC28" s="611"/>
      <c r="JD28" s="611"/>
      <c r="JE28" s="611"/>
      <c r="JF28" s="611"/>
      <c r="JG28" s="611"/>
      <c r="JH28" s="611"/>
      <c r="JI28" s="611"/>
      <c r="JJ28" s="611"/>
      <c r="JK28" s="611"/>
      <c r="JL28" s="611"/>
      <c r="JM28" s="611"/>
      <c r="JN28" s="611"/>
      <c r="JO28" s="611"/>
      <c r="JP28" s="611"/>
      <c r="JQ28" s="611"/>
      <c r="JR28" s="611"/>
      <c r="JS28" s="611"/>
      <c r="JT28" s="611"/>
      <c r="JU28" s="611"/>
      <c r="JV28" s="611"/>
      <c r="JW28" s="611"/>
      <c r="JX28" s="611"/>
      <c r="JY28" s="611"/>
      <c r="JZ28" s="611"/>
      <c r="KA28" s="611"/>
      <c r="KB28" s="611"/>
      <c r="KC28" s="611"/>
      <c r="KD28" s="611"/>
      <c r="KE28" s="611"/>
      <c r="KF28" s="611"/>
      <c r="KG28" s="611"/>
      <c r="KH28" s="611"/>
      <c r="KI28" s="611"/>
      <c r="KJ28" s="611"/>
      <c r="KK28" s="611"/>
      <c r="KL28" s="611"/>
      <c r="KM28" s="611"/>
      <c r="KN28" s="611"/>
      <c r="KO28" s="611"/>
      <c r="KP28" s="611"/>
      <c r="KQ28" s="611"/>
      <c r="KR28" s="611"/>
      <c r="KS28" s="611"/>
      <c r="KT28" s="611"/>
      <c r="KU28" s="611"/>
      <c r="KV28" s="611"/>
      <c r="KW28" s="611"/>
      <c r="KX28" s="611"/>
      <c r="KY28" s="611"/>
      <c r="KZ28" s="611"/>
      <c r="LA28" s="611"/>
      <c r="LB28" s="611"/>
      <c r="LC28" s="611"/>
      <c r="LD28" s="611"/>
      <c r="LE28" s="611"/>
      <c r="LF28" s="611"/>
      <c r="LG28" s="611"/>
      <c r="LH28" s="611"/>
      <c r="LI28" s="611"/>
      <c r="LJ28" s="611"/>
      <c r="LK28" s="611"/>
      <c r="LL28" s="611"/>
      <c r="LM28" s="611"/>
      <c r="LN28" s="611"/>
      <c r="LO28" s="611"/>
      <c r="LP28" s="611"/>
      <c r="LQ28" s="611"/>
      <c r="LR28" s="611"/>
      <c r="LS28" s="611"/>
      <c r="LT28" s="611"/>
      <c r="LU28" s="611"/>
      <c r="LV28" s="611"/>
      <c r="LW28" s="611"/>
      <c r="LX28" s="611"/>
      <c r="LY28" s="611"/>
      <c r="LZ28" s="611"/>
      <c r="MA28" s="611"/>
      <c r="MB28" s="611"/>
      <c r="MC28" s="611"/>
      <c r="MD28" s="611"/>
      <c r="ME28" s="611"/>
      <c r="MF28" s="611"/>
      <c r="MG28" s="611"/>
      <c r="MH28" s="611"/>
      <c r="MI28" s="611"/>
      <c r="MJ28" s="611"/>
      <c r="MK28" s="611"/>
      <c r="ML28" s="611"/>
      <c r="MM28" s="611"/>
      <c r="MN28" s="611"/>
      <c r="MO28" s="611"/>
      <c r="MP28" s="611"/>
      <c r="MQ28" s="611"/>
      <c r="MR28" s="611"/>
      <c r="MS28" s="611"/>
      <c r="MT28" s="611"/>
      <c r="MU28" s="611"/>
      <c r="MV28" s="611"/>
      <c r="MW28" s="611"/>
      <c r="MX28" s="611"/>
      <c r="MY28" s="611"/>
      <c r="MZ28" s="611"/>
      <c r="NA28" s="611"/>
      <c r="NB28" s="611"/>
      <c r="NC28" s="611"/>
      <c r="ND28" s="611"/>
      <c r="NE28" s="611"/>
      <c r="NF28" s="611"/>
      <c r="NG28" s="611"/>
      <c r="NH28" s="611"/>
      <c r="NI28" s="611"/>
      <c r="NJ28" s="611"/>
      <c r="NK28" s="611"/>
      <c r="NL28" s="611"/>
      <c r="NM28" s="611"/>
      <c r="NN28" s="611"/>
      <c r="NO28" s="611"/>
      <c r="NP28" s="611"/>
      <c r="NQ28" s="611"/>
      <c r="NR28" s="611"/>
      <c r="NS28" s="611"/>
      <c r="NT28" s="611"/>
      <c r="NU28" s="611"/>
      <c r="NV28" s="611"/>
      <c r="NW28" s="611"/>
      <c r="NX28" s="611"/>
      <c r="NY28" s="611"/>
      <c r="NZ28" s="611"/>
      <c r="OA28" s="611"/>
      <c r="OB28" s="611"/>
      <c r="OC28" s="611"/>
      <c r="OD28" s="611"/>
      <c r="OE28" s="611"/>
      <c r="OF28" s="611"/>
      <c r="OG28" s="611"/>
      <c r="OH28" s="611"/>
      <c r="OI28" s="611"/>
      <c r="OJ28" s="611"/>
      <c r="OK28" s="611"/>
      <c r="OL28" s="611"/>
      <c r="OM28" s="611"/>
      <c r="ON28" s="611"/>
      <c r="OO28" s="611"/>
      <c r="OP28" s="611"/>
      <c r="OQ28" s="611"/>
      <c r="OR28" s="611"/>
      <c r="OS28" s="611"/>
      <c r="OT28" s="611"/>
      <c r="OU28" s="611"/>
      <c r="OV28" s="611"/>
      <c r="OW28" s="611"/>
      <c r="OX28" s="611"/>
      <c r="OY28" s="611"/>
      <c r="OZ28" s="611"/>
      <c r="PA28" s="611"/>
      <c r="PB28" s="611"/>
      <c r="PC28" s="611"/>
      <c r="PD28" s="611"/>
      <c r="PE28" s="611"/>
      <c r="PF28" s="611"/>
      <c r="PG28" s="611"/>
      <c r="PH28" s="611"/>
      <c r="PI28" s="611"/>
      <c r="PJ28" s="611"/>
      <c r="PK28" s="611"/>
      <c r="PL28" s="611"/>
      <c r="PM28" s="611"/>
      <c r="PN28" s="611"/>
      <c r="PO28" s="611"/>
      <c r="PP28" s="611"/>
      <c r="PQ28" s="611"/>
      <c r="PR28" s="611"/>
      <c r="PS28" s="611"/>
      <c r="PT28" s="611"/>
      <c r="PU28" s="611"/>
      <c r="PV28" s="611"/>
      <c r="PW28" s="611"/>
      <c r="PX28" s="611"/>
      <c r="PY28" s="611"/>
      <c r="PZ28" s="611"/>
      <c r="QA28" s="611"/>
      <c r="QB28" s="611"/>
      <c r="QC28" s="611"/>
      <c r="QD28" s="611"/>
      <c r="QE28" s="611"/>
      <c r="QF28" s="611"/>
      <c r="QG28" s="611"/>
      <c r="QH28" s="611"/>
      <c r="QI28" s="611"/>
      <c r="QJ28" s="611"/>
      <c r="QK28" s="611"/>
      <c r="QL28" s="611"/>
      <c r="QM28" s="611"/>
      <c r="QN28" s="611"/>
      <c r="QO28" s="611"/>
      <c r="QP28" s="611"/>
      <c r="QQ28" s="611"/>
      <c r="QR28" s="611"/>
      <c r="QS28" s="611"/>
      <c r="QT28" s="611"/>
      <c r="QU28" s="611"/>
      <c r="QV28" s="611"/>
      <c r="QW28" s="611"/>
      <c r="QX28" s="611"/>
      <c r="QY28" s="611"/>
      <c r="QZ28" s="611"/>
      <c r="RA28" s="611"/>
      <c r="RB28" s="611"/>
      <c r="RC28" s="611"/>
      <c r="RD28" s="611"/>
      <c r="RE28" s="611"/>
      <c r="RF28" s="611"/>
      <c r="RG28" s="611"/>
      <c r="RH28" s="611"/>
      <c r="RI28" s="611"/>
      <c r="RJ28" s="611"/>
      <c r="RK28" s="611"/>
      <c r="RL28" s="611"/>
      <c r="RM28" s="611"/>
      <c r="RN28" s="611"/>
      <c r="RO28" s="611"/>
      <c r="RP28" s="611"/>
      <c r="RQ28" s="611"/>
      <c r="RR28" s="611"/>
      <c r="RS28" s="611"/>
      <c r="RT28" s="611"/>
      <c r="RU28" s="611"/>
      <c r="RV28" s="611"/>
      <c r="RW28" s="611"/>
      <c r="RX28" s="611"/>
      <c r="RY28" s="611"/>
      <c r="RZ28" s="611"/>
      <c r="SA28" s="611"/>
      <c r="SB28" s="611"/>
      <c r="SC28" s="611"/>
      <c r="SD28" s="611"/>
      <c r="SE28" s="611"/>
      <c r="SF28" s="611"/>
      <c r="SG28" s="611"/>
      <c r="SH28" s="611"/>
      <c r="SI28" s="611"/>
      <c r="SJ28" s="611"/>
      <c r="SK28" s="611"/>
      <c r="SL28" s="611"/>
      <c r="SM28" s="611"/>
      <c r="SN28" s="611"/>
      <c r="SO28" s="611"/>
      <c r="SP28" s="611"/>
      <c r="SQ28" s="611"/>
      <c r="SR28" s="611"/>
      <c r="SS28" s="611"/>
      <c r="ST28" s="611"/>
      <c r="SU28" s="611"/>
      <c r="SV28" s="611"/>
      <c r="SW28" s="611"/>
      <c r="SX28" s="611"/>
      <c r="SY28" s="611"/>
      <c r="SZ28" s="611"/>
      <c r="TA28" s="611"/>
      <c r="TB28" s="611"/>
      <c r="TC28" s="611"/>
      <c r="TD28" s="611"/>
      <c r="TE28" s="611"/>
      <c r="TF28" s="611"/>
      <c r="TG28" s="611"/>
      <c r="TH28" s="611"/>
      <c r="TI28" s="611"/>
      <c r="TJ28" s="611"/>
      <c r="TK28" s="611"/>
      <c r="TL28" s="611"/>
      <c r="TM28" s="611"/>
      <c r="TN28" s="611"/>
      <c r="TO28" s="611"/>
      <c r="TP28" s="611"/>
      <c r="TQ28" s="611"/>
      <c r="TR28" s="611"/>
      <c r="TS28" s="611"/>
      <c r="TT28" s="611"/>
      <c r="TU28" s="611"/>
      <c r="TV28" s="611"/>
      <c r="TW28" s="611"/>
      <c r="TX28" s="611"/>
      <c r="TY28" s="611"/>
      <c r="TZ28" s="611"/>
      <c r="UA28" s="611"/>
      <c r="UB28" s="611"/>
      <c r="UC28" s="611"/>
      <c r="UD28" s="611"/>
      <c r="UE28" s="611"/>
      <c r="UF28" s="611"/>
      <c r="UG28" s="611"/>
      <c r="UH28" s="611"/>
      <c r="UI28" s="611"/>
      <c r="UJ28" s="611"/>
      <c r="UK28" s="611"/>
      <c r="UL28" s="611"/>
      <c r="UM28" s="611"/>
      <c r="UN28" s="611"/>
      <c r="UO28" s="611"/>
      <c r="UP28" s="611"/>
      <c r="UQ28" s="611"/>
      <c r="UR28" s="611"/>
      <c r="US28" s="611"/>
      <c r="UT28" s="611"/>
      <c r="UU28" s="611"/>
      <c r="UV28" s="611"/>
      <c r="UW28" s="611"/>
      <c r="UX28" s="611"/>
      <c r="UY28" s="611"/>
      <c r="UZ28" s="611"/>
      <c r="VA28" s="611"/>
      <c r="VB28" s="611"/>
      <c r="VC28" s="611"/>
      <c r="VD28" s="611"/>
      <c r="VE28" s="611"/>
      <c r="VF28" s="611"/>
      <c r="VG28" s="611"/>
      <c r="VH28" s="611"/>
      <c r="VI28" s="611"/>
      <c r="VJ28" s="611"/>
      <c r="VK28" s="611"/>
      <c r="VL28" s="611"/>
      <c r="VM28" s="611"/>
      <c r="VN28" s="611"/>
      <c r="VO28" s="611"/>
      <c r="VP28" s="611"/>
      <c r="VQ28" s="611"/>
      <c r="VR28" s="611"/>
      <c r="VS28" s="611"/>
      <c r="VT28" s="611"/>
      <c r="VU28" s="611"/>
      <c r="VV28" s="611"/>
      <c r="VW28" s="611"/>
      <c r="VX28" s="611"/>
      <c r="VY28" s="611"/>
      <c r="VZ28" s="611"/>
      <c r="WA28" s="611"/>
      <c r="WB28" s="611"/>
      <c r="WC28" s="611"/>
      <c r="WD28" s="611"/>
      <c r="WE28" s="611"/>
      <c r="WF28" s="611"/>
      <c r="WG28" s="611"/>
      <c r="WH28" s="611"/>
      <c r="WI28" s="611"/>
      <c r="WJ28" s="611"/>
      <c r="WK28" s="611"/>
      <c r="WL28" s="611"/>
      <c r="WM28" s="611"/>
      <c r="WN28" s="611"/>
      <c r="WO28" s="611"/>
      <c r="WP28" s="611"/>
      <c r="WQ28" s="611"/>
      <c r="WR28" s="611"/>
      <c r="WS28" s="611"/>
      <c r="WT28" s="611"/>
      <c r="WU28" s="611"/>
      <c r="WV28" s="611"/>
      <c r="WW28" s="611"/>
      <c r="WX28" s="611"/>
      <c r="WY28" s="611"/>
      <c r="WZ28" s="611"/>
      <c r="XA28" s="611"/>
      <c r="XB28" s="611"/>
      <c r="XC28" s="611"/>
      <c r="XD28" s="611"/>
      <c r="XE28" s="611"/>
      <c r="XF28" s="611"/>
      <c r="XG28" s="611"/>
      <c r="XH28" s="611"/>
      <c r="XI28" s="611"/>
      <c r="XJ28" s="611"/>
      <c r="XK28" s="611"/>
      <c r="XL28" s="611"/>
      <c r="XM28" s="611"/>
      <c r="XN28" s="611"/>
      <c r="XO28" s="611"/>
      <c r="XP28" s="611"/>
      <c r="XQ28" s="611"/>
      <c r="XR28" s="611"/>
      <c r="XS28" s="611"/>
      <c r="XT28" s="611"/>
      <c r="XU28" s="611"/>
      <c r="XV28" s="611"/>
      <c r="XW28" s="611"/>
      <c r="XX28" s="611"/>
      <c r="XY28" s="611"/>
      <c r="XZ28" s="611"/>
      <c r="YA28" s="611"/>
      <c r="YB28" s="611"/>
      <c r="YC28" s="611"/>
      <c r="YD28" s="611"/>
      <c r="YE28" s="611"/>
      <c r="YF28" s="611"/>
      <c r="YG28" s="611"/>
      <c r="YH28" s="611"/>
      <c r="YI28" s="611"/>
      <c r="YJ28" s="611"/>
      <c r="YK28" s="611"/>
      <c r="YL28" s="611"/>
      <c r="YM28" s="611"/>
      <c r="YN28" s="611"/>
      <c r="YO28" s="611"/>
      <c r="YP28" s="611"/>
      <c r="YQ28" s="611"/>
      <c r="YR28" s="611"/>
      <c r="YS28" s="611"/>
      <c r="YT28" s="611"/>
      <c r="YU28" s="611"/>
      <c r="YV28" s="611"/>
      <c r="YW28" s="611"/>
      <c r="YX28" s="611"/>
      <c r="YY28" s="611"/>
      <c r="YZ28" s="611"/>
      <c r="ZA28" s="611"/>
      <c r="ZB28" s="611"/>
      <c r="ZC28" s="611"/>
      <c r="ZD28" s="611"/>
      <c r="ZE28" s="611"/>
      <c r="ZF28" s="611"/>
      <c r="ZG28" s="611"/>
      <c r="ZH28" s="611"/>
      <c r="ZI28" s="611"/>
      <c r="ZJ28" s="611"/>
      <c r="ZK28" s="611"/>
      <c r="ZL28" s="611"/>
      <c r="ZM28" s="611"/>
      <c r="ZN28" s="611"/>
      <c r="ZO28" s="611"/>
      <c r="ZP28" s="611"/>
      <c r="ZQ28" s="611"/>
      <c r="ZR28" s="611"/>
      <c r="ZS28" s="611"/>
      <c r="ZT28" s="611"/>
      <c r="ZU28" s="611"/>
      <c r="ZV28" s="611"/>
      <c r="ZW28" s="611"/>
      <c r="ZX28" s="611"/>
      <c r="ZY28" s="611"/>
      <c r="ZZ28" s="611"/>
      <c r="AAA28" s="611"/>
      <c r="AAB28" s="611"/>
      <c r="AAC28" s="611"/>
      <c r="AAD28" s="611"/>
      <c r="AAE28" s="611"/>
      <c r="AAF28" s="611"/>
      <c r="AAG28" s="611"/>
      <c r="AAH28" s="611"/>
      <c r="AAI28" s="611"/>
      <c r="AAJ28" s="611"/>
      <c r="AAK28" s="611"/>
      <c r="AAL28" s="611"/>
      <c r="AAM28" s="611"/>
      <c r="AAN28" s="611"/>
      <c r="AAO28" s="611"/>
      <c r="AAP28" s="611"/>
      <c r="AAQ28" s="611"/>
      <c r="AAR28" s="611"/>
      <c r="AAS28" s="611"/>
      <c r="AAT28" s="611"/>
      <c r="AAU28" s="611"/>
      <c r="AAV28" s="611"/>
      <c r="AAW28" s="611"/>
      <c r="AAX28" s="611"/>
      <c r="AAY28" s="611"/>
      <c r="AAZ28" s="611"/>
      <c r="ABA28" s="611"/>
      <c r="ABB28" s="611"/>
      <c r="ABC28" s="611"/>
      <c r="ABD28" s="611"/>
      <c r="ABE28" s="611"/>
      <c r="ABF28" s="611"/>
      <c r="ABG28" s="611"/>
      <c r="ABH28" s="611"/>
      <c r="ABI28" s="611"/>
      <c r="ABJ28" s="611"/>
      <c r="ABK28" s="611"/>
      <c r="ABL28" s="611"/>
      <c r="ABM28" s="611"/>
      <c r="ABN28" s="611"/>
      <c r="ABO28" s="611"/>
      <c r="ABP28" s="611"/>
      <c r="ABQ28" s="611"/>
      <c r="ABR28" s="611"/>
      <c r="ABS28" s="611"/>
      <c r="ABT28" s="611"/>
      <c r="ABU28" s="611"/>
      <c r="ABV28" s="611"/>
      <c r="ABW28" s="611"/>
      <c r="ABX28" s="611"/>
      <c r="ABY28" s="611"/>
      <c r="ABZ28" s="611"/>
      <c r="ACA28" s="611"/>
      <c r="ACB28" s="611"/>
      <c r="ACC28" s="611"/>
      <c r="ACD28" s="611"/>
      <c r="ACE28" s="611"/>
      <c r="ACF28" s="611"/>
      <c r="ACG28" s="611"/>
      <c r="ACH28" s="611"/>
      <c r="ACI28" s="611"/>
      <c r="ACJ28" s="611"/>
      <c r="ACK28" s="611"/>
      <c r="ACL28" s="611"/>
      <c r="ACM28" s="611"/>
      <c r="ACN28" s="611"/>
      <c r="ACO28" s="611"/>
      <c r="ACP28" s="611"/>
      <c r="ACQ28" s="611"/>
      <c r="ACR28" s="611"/>
      <c r="ACS28" s="611"/>
      <c r="ACT28" s="611"/>
      <c r="ACU28" s="611"/>
      <c r="ACV28" s="611"/>
      <c r="ACW28" s="611"/>
      <c r="ACX28" s="611"/>
      <c r="ACY28" s="611"/>
      <c r="ACZ28" s="611"/>
      <c r="ADA28" s="611"/>
      <c r="ADB28" s="611"/>
      <c r="ADC28" s="611"/>
      <c r="ADD28" s="611"/>
      <c r="ADE28" s="611"/>
      <c r="ADF28" s="611"/>
      <c r="ADG28" s="611"/>
      <c r="ADH28" s="611"/>
      <c r="ADI28" s="611"/>
      <c r="ADJ28" s="611"/>
      <c r="ADK28" s="611"/>
      <c r="ADL28" s="611"/>
      <c r="ADM28" s="611"/>
      <c r="ADN28" s="611"/>
      <c r="ADO28" s="611"/>
      <c r="ADP28" s="611"/>
      <c r="ADQ28" s="611"/>
      <c r="ADR28" s="611"/>
      <c r="ADS28" s="611"/>
      <c r="ADT28" s="611"/>
      <c r="ADU28" s="611"/>
      <c r="ADV28" s="611"/>
      <c r="ADW28" s="611"/>
      <c r="ADX28" s="611"/>
      <c r="ADY28" s="611"/>
      <c r="ADZ28" s="611"/>
      <c r="AEA28" s="611"/>
      <c r="AEB28" s="611"/>
      <c r="AEC28" s="611"/>
      <c r="AED28" s="611"/>
      <c r="AEE28" s="611"/>
      <c r="AEF28" s="611"/>
      <c r="AEG28" s="611"/>
      <c r="AEH28" s="611"/>
      <c r="AEI28" s="611"/>
      <c r="AEJ28" s="611"/>
      <c r="AEK28" s="611"/>
      <c r="AEL28" s="611"/>
      <c r="AEM28" s="611"/>
      <c r="AEN28" s="611"/>
      <c r="AEO28" s="611"/>
      <c r="AEP28" s="611"/>
      <c r="AEQ28" s="611"/>
      <c r="AER28" s="611"/>
      <c r="AES28" s="611"/>
      <c r="AET28" s="611"/>
      <c r="AEU28" s="611"/>
      <c r="AEV28" s="611"/>
      <c r="AEW28" s="611"/>
      <c r="AEX28" s="611"/>
      <c r="AEY28" s="611"/>
      <c r="AEZ28" s="611"/>
      <c r="AFA28" s="611"/>
      <c r="AFB28" s="611"/>
      <c r="AFC28" s="611"/>
      <c r="AFD28" s="611"/>
      <c r="AFE28" s="611"/>
      <c r="AFF28" s="611"/>
      <c r="AFG28" s="611"/>
      <c r="AFH28" s="611"/>
      <c r="AFI28" s="611"/>
      <c r="AFJ28" s="611"/>
      <c r="AFK28" s="611"/>
      <c r="AFL28" s="611"/>
      <c r="AFM28" s="611"/>
      <c r="AFN28" s="611"/>
      <c r="AFO28" s="611"/>
      <c r="AFP28" s="611"/>
      <c r="AFQ28" s="611"/>
      <c r="AFR28" s="611"/>
      <c r="AFS28" s="611"/>
      <c r="AFT28" s="611"/>
      <c r="AFU28" s="611"/>
      <c r="AFV28" s="611"/>
      <c r="AFW28" s="611"/>
      <c r="AFX28" s="611"/>
      <c r="AFY28" s="611"/>
      <c r="AFZ28" s="611"/>
      <c r="AGA28" s="611"/>
      <c r="AGB28" s="611"/>
      <c r="AGC28" s="611"/>
      <c r="AGD28" s="611"/>
      <c r="AGE28" s="611"/>
      <c r="AGF28" s="611"/>
      <c r="AGG28" s="611"/>
      <c r="AGH28" s="611"/>
      <c r="AGI28" s="611"/>
      <c r="AGJ28" s="611"/>
      <c r="AGK28" s="611"/>
      <c r="AGL28" s="611"/>
      <c r="AGM28" s="611"/>
      <c r="AGN28" s="611"/>
      <c r="AGO28" s="611"/>
      <c r="AGP28" s="611"/>
      <c r="AGQ28" s="611"/>
      <c r="AGR28" s="611"/>
      <c r="AGS28" s="611"/>
      <c r="AGT28" s="611"/>
      <c r="AGU28" s="611"/>
      <c r="AGV28" s="611"/>
      <c r="AGW28" s="611"/>
      <c r="AGX28" s="611"/>
      <c r="AGY28" s="611"/>
      <c r="AGZ28" s="611"/>
      <c r="AHA28" s="611"/>
      <c r="AHB28" s="611"/>
      <c r="AHC28" s="611"/>
      <c r="AHD28" s="611"/>
      <c r="AHE28" s="611"/>
      <c r="AHF28" s="611"/>
      <c r="AHG28" s="611"/>
      <c r="AHH28" s="611"/>
      <c r="AHI28" s="611"/>
      <c r="AHJ28" s="611"/>
      <c r="AHK28" s="611"/>
      <c r="AHL28" s="611"/>
      <c r="AHM28" s="611"/>
      <c r="AHN28" s="611"/>
      <c r="AHO28" s="611"/>
      <c r="AHP28" s="611"/>
      <c r="AHQ28" s="611"/>
      <c r="AHR28" s="611"/>
      <c r="AHS28" s="611"/>
      <c r="AHT28" s="611"/>
      <c r="AHU28" s="611"/>
      <c r="AHV28" s="611"/>
      <c r="AHW28" s="611"/>
      <c r="AHX28" s="611"/>
      <c r="AHY28" s="611"/>
      <c r="AHZ28" s="611"/>
      <c r="AIA28" s="611"/>
      <c r="AIB28" s="611"/>
      <c r="AIC28" s="611"/>
      <c r="AID28" s="611"/>
      <c r="AIE28" s="611"/>
      <c r="AIF28" s="611"/>
      <c r="AIG28" s="611"/>
      <c r="AIH28" s="611"/>
      <c r="AII28" s="611"/>
      <c r="AIJ28" s="611"/>
      <c r="AIK28" s="611"/>
      <c r="AIL28" s="611"/>
      <c r="AIM28" s="611"/>
      <c r="AIN28" s="611"/>
      <c r="AIO28" s="611"/>
      <c r="AIP28" s="611"/>
      <c r="AIQ28" s="611"/>
      <c r="AIR28" s="611"/>
      <c r="AIS28" s="611"/>
      <c r="AIT28" s="611"/>
      <c r="AIU28" s="611"/>
      <c r="AIV28" s="611"/>
      <c r="AIW28" s="611"/>
      <c r="AIX28" s="611"/>
      <c r="AIY28" s="611"/>
      <c r="AIZ28" s="611"/>
      <c r="AJA28" s="611"/>
      <c r="AJB28" s="611"/>
      <c r="AJC28" s="611"/>
      <c r="AJD28" s="611"/>
      <c r="AJE28" s="611"/>
      <c r="AJF28" s="611"/>
      <c r="AJG28" s="611"/>
      <c r="AJH28" s="611"/>
      <c r="AJI28" s="611"/>
      <c r="AJJ28" s="611"/>
      <c r="AJK28" s="611"/>
      <c r="AJL28" s="611"/>
      <c r="AJM28" s="611"/>
      <c r="AJN28" s="611"/>
      <c r="AJO28" s="611"/>
      <c r="AJP28" s="611"/>
      <c r="AJQ28" s="611"/>
      <c r="AJR28" s="611"/>
      <c r="AJS28" s="611"/>
      <c r="AJT28" s="611"/>
      <c r="AJU28" s="611"/>
      <c r="AJV28" s="611"/>
      <c r="AJW28" s="611"/>
      <c r="AJX28" s="611"/>
      <c r="AJY28" s="611"/>
      <c r="AJZ28" s="611"/>
      <c r="AKA28" s="611"/>
      <c r="AKB28" s="611"/>
      <c r="AKC28" s="611"/>
      <c r="AKD28" s="611"/>
      <c r="AKE28" s="611"/>
      <c r="AKF28" s="611"/>
      <c r="AKG28" s="611"/>
      <c r="AKH28" s="611"/>
      <c r="AKI28" s="611"/>
      <c r="AKJ28" s="611"/>
      <c r="AKK28" s="611"/>
      <c r="AKL28" s="611"/>
      <c r="AKM28" s="611"/>
      <c r="AKN28" s="611"/>
      <c r="AKO28" s="611"/>
      <c r="AKP28" s="611"/>
      <c r="AKQ28" s="611"/>
      <c r="AKR28" s="611"/>
      <c r="AKS28" s="611"/>
      <c r="AKT28" s="611"/>
      <c r="AKU28" s="611"/>
      <c r="AKV28" s="611"/>
      <c r="AKW28" s="611"/>
      <c r="AKX28" s="611"/>
      <c r="AKY28" s="611"/>
      <c r="AKZ28" s="611"/>
      <c r="ALA28" s="611"/>
      <c r="ALB28" s="611"/>
      <c r="ALC28" s="611"/>
      <c r="ALD28" s="611"/>
      <c r="ALE28" s="611"/>
      <c r="ALF28" s="611"/>
      <c r="ALG28" s="611"/>
      <c r="ALH28" s="611"/>
      <c r="ALI28" s="611"/>
      <c r="ALJ28" s="611"/>
      <c r="ALK28" s="611"/>
      <c r="ALL28" s="611"/>
      <c r="ALM28" s="611"/>
      <c r="ALN28" s="611"/>
      <c r="ALO28" s="611"/>
      <c r="ALP28" s="611"/>
      <c r="ALQ28" s="611"/>
      <c r="ALR28" s="611"/>
      <c r="ALS28" s="611"/>
      <c r="ALT28" s="611"/>
      <c r="ALU28" s="611"/>
      <c r="ALV28" s="611"/>
      <c r="ALW28" s="611"/>
      <c r="ALX28" s="611"/>
      <c r="ALY28" s="611"/>
      <c r="ALZ28" s="611"/>
      <c r="AMA28" s="611"/>
      <c r="AMB28" s="611"/>
      <c r="AMC28" s="611"/>
      <c r="AMD28" s="611"/>
      <c r="AME28" s="611"/>
      <c r="AMF28" s="611"/>
      <c r="AMG28" s="611"/>
      <c r="AMH28" s="611"/>
      <c r="AMI28" s="611"/>
      <c r="AMJ28" s="611"/>
      <c r="AMK28" s="611"/>
      <c r="AML28" s="611"/>
      <c r="AMM28" s="611"/>
      <c r="AMN28" s="611"/>
      <c r="AMO28" s="611"/>
      <c r="AMP28" s="611"/>
      <c r="AMQ28" s="611"/>
      <c r="AMR28" s="611"/>
      <c r="AMS28" s="611"/>
      <c r="AMT28" s="611"/>
      <c r="AMU28" s="611"/>
      <c r="AMV28" s="611"/>
      <c r="AMW28" s="611"/>
      <c r="AMX28" s="611"/>
      <c r="AMY28" s="611"/>
      <c r="AMZ28" s="611"/>
      <c r="ANA28" s="611"/>
      <c r="ANB28" s="611"/>
      <c r="ANC28" s="611"/>
      <c r="AND28" s="611"/>
      <c r="ANE28" s="611"/>
      <c r="ANF28" s="611"/>
      <c r="ANG28" s="611"/>
      <c r="ANH28" s="611"/>
      <c r="ANI28" s="611"/>
      <c r="ANJ28" s="611"/>
      <c r="ANK28" s="611"/>
      <c r="ANL28" s="611"/>
      <c r="ANM28" s="611"/>
      <c r="ANN28" s="611"/>
      <c r="ANO28" s="611"/>
      <c r="ANP28" s="611"/>
      <c r="ANQ28" s="611"/>
      <c r="ANR28" s="611"/>
      <c r="ANS28" s="611"/>
      <c r="ANT28" s="611"/>
      <c r="ANU28" s="611"/>
      <c r="ANV28" s="611"/>
      <c r="ANW28" s="611"/>
      <c r="ANX28" s="611"/>
      <c r="ANY28" s="611"/>
      <c r="ANZ28" s="611"/>
      <c r="AOA28" s="611"/>
      <c r="AOB28" s="611"/>
      <c r="AOC28" s="611"/>
      <c r="AOD28" s="611"/>
      <c r="AOE28" s="611"/>
      <c r="AOF28" s="611"/>
      <c r="AOG28" s="611"/>
      <c r="AOH28" s="611"/>
      <c r="AOI28" s="611"/>
      <c r="AOJ28" s="611"/>
      <c r="AOK28" s="611"/>
      <c r="AOL28" s="611"/>
      <c r="AOM28" s="611"/>
      <c r="AON28" s="611"/>
      <c r="AOO28" s="611"/>
      <c r="AOP28" s="611"/>
      <c r="AOQ28" s="611"/>
      <c r="AOR28" s="611"/>
      <c r="AOS28" s="611"/>
      <c r="AOT28" s="611"/>
      <c r="AOU28" s="611"/>
      <c r="AOV28" s="611"/>
      <c r="AOW28" s="611"/>
      <c r="AOX28" s="611"/>
      <c r="AOY28" s="611"/>
      <c r="AOZ28" s="611"/>
      <c r="APA28" s="611"/>
      <c r="APB28" s="611"/>
      <c r="APC28" s="611"/>
      <c r="APD28" s="611"/>
      <c r="APE28" s="611"/>
      <c r="APF28" s="611"/>
      <c r="APG28" s="611"/>
      <c r="APH28" s="611"/>
      <c r="API28" s="611"/>
      <c r="APJ28" s="611"/>
      <c r="APK28" s="611"/>
      <c r="APL28" s="611"/>
      <c r="APM28" s="611"/>
      <c r="APN28" s="611"/>
      <c r="APO28" s="611"/>
      <c r="APP28" s="611"/>
      <c r="APQ28" s="611"/>
      <c r="APR28" s="611"/>
      <c r="APS28" s="611"/>
      <c r="APT28" s="611"/>
      <c r="APU28" s="611"/>
      <c r="APV28" s="611"/>
      <c r="APW28" s="611"/>
      <c r="APX28" s="611"/>
      <c r="APY28" s="611"/>
      <c r="APZ28" s="611"/>
      <c r="AQA28" s="611"/>
      <c r="AQB28" s="611"/>
      <c r="AQC28" s="611"/>
      <c r="AQD28" s="611"/>
      <c r="AQE28" s="611"/>
      <c r="AQF28" s="611"/>
      <c r="AQG28" s="611"/>
      <c r="AQH28" s="611"/>
      <c r="AQI28" s="611"/>
      <c r="AQJ28" s="611"/>
      <c r="AQK28" s="611"/>
      <c r="AQL28" s="611"/>
      <c r="AQM28" s="611"/>
      <c r="AQN28" s="611"/>
      <c r="AQO28" s="611"/>
      <c r="AQP28" s="611"/>
      <c r="AQQ28" s="611"/>
      <c r="AQR28" s="611"/>
      <c r="AQS28" s="611"/>
      <c r="AQT28" s="611"/>
      <c r="AQU28" s="611"/>
      <c r="AQV28" s="611"/>
      <c r="AQW28" s="611"/>
      <c r="AQX28" s="611"/>
      <c r="AQY28" s="611"/>
      <c r="AQZ28" s="611"/>
      <c r="ARA28" s="611"/>
      <c r="ARB28" s="611"/>
      <c r="ARC28" s="611"/>
      <c r="ARD28" s="611"/>
      <c r="ARE28" s="611"/>
      <c r="ARF28" s="611"/>
      <c r="ARG28" s="611"/>
      <c r="ARH28" s="611"/>
      <c r="ARI28" s="611"/>
      <c r="ARJ28" s="611"/>
      <c r="ARK28" s="611"/>
      <c r="ARL28" s="611"/>
      <c r="ARM28" s="611"/>
      <c r="ARN28" s="611"/>
      <c r="ARO28" s="611"/>
      <c r="ARP28" s="611"/>
      <c r="ARQ28" s="611"/>
      <c r="ARR28" s="611"/>
      <c r="ARS28" s="611"/>
      <c r="ART28" s="611"/>
      <c r="ARU28" s="611"/>
      <c r="ARV28" s="611"/>
      <c r="ARW28" s="611"/>
      <c r="ARX28" s="611"/>
      <c r="ARY28" s="611"/>
      <c r="ARZ28" s="611"/>
      <c r="ASA28" s="611"/>
      <c r="ASB28" s="611"/>
      <c r="ASC28" s="611"/>
      <c r="ASD28" s="611"/>
      <c r="ASE28" s="611"/>
      <c r="ASF28" s="611"/>
      <c r="ASG28" s="611"/>
      <c r="ASH28" s="611"/>
      <c r="ASI28" s="611"/>
      <c r="ASJ28" s="611"/>
      <c r="ASK28" s="611"/>
      <c r="ASL28" s="611"/>
      <c r="ASM28" s="611"/>
      <c r="ASN28" s="611"/>
      <c r="ASO28" s="611"/>
      <c r="ASP28" s="611"/>
      <c r="ASQ28" s="611"/>
      <c r="ASR28" s="611"/>
      <c r="ASS28" s="611"/>
      <c r="AST28" s="611"/>
      <c r="ASU28" s="611"/>
      <c r="ASV28" s="611"/>
      <c r="ASW28" s="611"/>
      <c r="ASX28" s="611"/>
      <c r="ASY28" s="611"/>
      <c r="ASZ28" s="611"/>
      <c r="ATA28" s="611"/>
      <c r="ATB28" s="611"/>
      <c r="ATC28" s="611"/>
      <c r="ATD28" s="611"/>
      <c r="ATE28" s="611"/>
      <c r="ATF28" s="611"/>
      <c r="ATG28" s="611"/>
      <c r="ATH28" s="611"/>
      <c r="ATI28" s="611"/>
      <c r="ATJ28" s="611"/>
      <c r="ATK28" s="611"/>
      <c r="ATL28" s="611"/>
      <c r="ATM28" s="611"/>
      <c r="ATN28" s="611"/>
      <c r="ATO28" s="611"/>
      <c r="ATP28" s="611"/>
      <c r="ATQ28" s="611"/>
      <c r="ATR28" s="611"/>
      <c r="ATS28" s="611"/>
      <c r="ATT28" s="611"/>
      <c r="ATU28" s="611"/>
      <c r="ATV28" s="611"/>
      <c r="ATW28" s="611"/>
      <c r="ATX28" s="611"/>
      <c r="ATY28" s="611"/>
      <c r="ATZ28" s="611"/>
      <c r="AUA28" s="611"/>
      <c r="AUB28" s="611"/>
      <c r="AUC28" s="611"/>
      <c r="AUD28" s="611"/>
      <c r="AUE28" s="611"/>
      <c r="AUF28" s="611"/>
      <c r="AUG28" s="611"/>
      <c r="AUH28" s="611"/>
      <c r="AUI28" s="611"/>
      <c r="AUJ28" s="611"/>
      <c r="AUK28" s="611"/>
      <c r="AUL28" s="611"/>
      <c r="AUM28" s="611"/>
      <c r="AUN28" s="611"/>
      <c r="AUO28" s="611"/>
      <c r="AUP28" s="611"/>
      <c r="AUQ28" s="611"/>
      <c r="AUR28" s="611"/>
      <c r="AUS28" s="611"/>
      <c r="AUT28" s="611"/>
      <c r="AUU28" s="611"/>
      <c r="AUV28" s="611"/>
      <c r="AUW28" s="611"/>
      <c r="AUX28" s="611"/>
      <c r="AUY28" s="611"/>
      <c r="AUZ28" s="611"/>
      <c r="AVA28" s="611"/>
      <c r="AVB28" s="611"/>
      <c r="AVC28" s="611"/>
      <c r="AVD28" s="611"/>
      <c r="AVE28" s="611"/>
      <c r="AVF28" s="611"/>
      <c r="AVG28" s="611"/>
      <c r="AVH28" s="611"/>
      <c r="AVI28" s="611"/>
      <c r="AVJ28" s="611"/>
      <c r="AVK28" s="611"/>
      <c r="AVL28" s="611"/>
      <c r="AVM28" s="611"/>
      <c r="AVN28" s="611"/>
      <c r="AVO28" s="611"/>
      <c r="AVP28" s="611"/>
      <c r="AVQ28" s="611"/>
      <c r="AVR28" s="611"/>
      <c r="AVS28" s="611"/>
      <c r="AVT28" s="611"/>
      <c r="AVU28" s="611"/>
      <c r="AVV28" s="611"/>
      <c r="AVW28" s="611"/>
      <c r="AVX28" s="611"/>
      <c r="AVY28" s="611"/>
      <c r="AVZ28" s="611"/>
      <c r="AWA28" s="611"/>
      <c r="AWB28" s="611"/>
      <c r="AWC28" s="611"/>
      <c r="AWD28" s="611"/>
      <c r="AWE28" s="611"/>
      <c r="AWF28" s="611"/>
      <c r="AWG28" s="611"/>
      <c r="AWH28" s="611"/>
      <c r="AWI28" s="611"/>
      <c r="AWJ28" s="611"/>
      <c r="AWK28" s="611"/>
      <c r="AWL28" s="611"/>
      <c r="AWM28" s="611"/>
      <c r="AWN28" s="611"/>
      <c r="AWO28" s="611"/>
      <c r="AWP28" s="611"/>
      <c r="AWQ28" s="611"/>
      <c r="AWR28" s="611"/>
      <c r="AWS28" s="611"/>
      <c r="AWT28" s="611"/>
      <c r="AWU28" s="611"/>
      <c r="AWV28" s="611"/>
      <c r="AWW28" s="611"/>
      <c r="AWX28" s="611"/>
      <c r="AWY28" s="611"/>
      <c r="AWZ28" s="611"/>
      <c r="AXA28" s="611"/>
      <c r="AXB28" s="611"/>
      <c r="AXC28" s="611"/>
      <c r="AXD28" s="611"/>
      <c r="AXE28" s="611"/>
      <c r="AXF28" s="611"/>
      <c r="AXG28" s="611"/>
      <c r="AXH28" s="611"/>
      <c r="AXI28" s="611"/>
      <c r="AXJ28" s="611"/>
      <c r="AXK28" s="611"/>
      <c r="AXL28" s="611"/>
      <c r="AXM28" s="611"/>
      <c r="AXN28" s="611"/>
      <c r="AXO28" s="611"/>
      <c r="AXP28" s="611"/>
      <c r="AXQ28" s="611"/>
      <c r="AXR28" s="611"/>
      <c r="AXS28" s="611"/>
      <c r="AXT28" s="611"/>
      <c r="AXU28" s="611"/>
      <c r="AXV28" s="611"/>
      <c r="AXW28" s="611"/>
      <c r="AXX28" s="611"/>
      <c r="AXY28" s="611"/>
      <c r="AXZ28" s="611"/>
      <c r="AYA28" s="611"/>
      <c r="AYB28" s="611"/>
      <c r="AYC28" s="611"/>
      <c r="AYD28" s="611"/>
      <c r="AYE28" s="611"/>
      <c r="AYF28" s="611"/>
      <c r="AYG28" s="611"/>
      <c r="AYH28" s="611"/>
      <c r="AYI28" s="611"/>
      <c r="AYJ28" s="611"/>
      <c r="AYK28" s="611"/>
      <c r="AYL28" s="611"/>
      <c r="AYM28" s="611"/>
      <c r="AYN28" s="611"/>
      <c r="AYO28" s="611"/>
      <c r="AYP28" s="611"/>
      <c r="AYQ28" s="611"/>
      <c r="AYR28" s="611"/>
      <c r="AYS28" s="611"/>
      <c r="AYT28" s="611"/>
      <c r="AYU28" s="611"/>
      <c r="AYV28" s="611"/>
      <c r="AYW28" s="611"/>
      <c r="AYX28" s="611"/>
      <c r="AYY28" s="611"/>
      <c r="AYZ28" s="611"/>
      <c r="AZA28" s="611"/>
      <c r="AZB28" s="611"/>
      <c r="AZC28" s="611"/>
      <c r="AZD28" s="611"/>
      <c r="AZE28" s="611"/>
      <c r="AZF28" s="611"/>
      <c r="AZG28" s="611"/>
      <c r="AZH28" s="611"/>
      <c r="AZI28" s="611"/>
      <c r="AZJ28" s="611"/>
      <c r="AZK28" s="611"/>
      <c r="AZL28" s="611"/>
      <c r="AZM28" s="611"/>
      <c r="AZN28" s="611"/>
      <c r="AZO28" s="611"/>
      <c r="AZP28" s="611"/>
      <c r="AZQ28" s="611"/>
      <c r="AZR28" s="611"/>
      <c r="AZS28" s="611"/>
      <c r="AZT28" s="611"/>
      <c r="AZU28" s="611"/>
      <c r="AZV28" s="611"/>
      <c r="AZW28" s="611"/>
      <c r="AZX28" s="611"/>
      <c r="AZY28" s="611"/>
      <c r="AZZ28" s="611"/>
      <c r="BAA28" s="611"/>
      <c r="BAB28" s="611"/>
      <c r="BAC28" s="611"/>
      <c r="BAD28" s="611"/>
      <c r="BAE28" s="611"/>
      <c r="BAF28" s="611"/>
      <c r="BAG28" s="611"/>
      <c r="BAH28" s="611"/>
      <c r="BAI28" s="611"/>
      <c r="BAJ28" s="611"/>
      <c r="BAK28" s="611"/>
      <c r="BAL28" s="611"/>
      <c r="BAM28" s="611"/>
      <c r="BAN28" s="611"/>
      <c r="BAO28" s="611"/>
      <c r="BAP28" s="611"/>
      <c r="BAQ28" s="611"/>
      <c r="BAR28" s="611"/>
      <c r="BAS28" s="611"/>
      <c r="BAT28" s="611"/>
      <c r="BAU28" s="611"/>
      <c r="BAV28" s="611"/>
      <c r="BAW28" s="611"/>
      <c r="BAX28" s="611"/>
      <c r="BAY28" s="611"/>
      <c r="BAZ28" s="611"/>
      <c r="BBA28" s="611"/>
      <c r="BBB28" s="611"/>
      <c r="BBC28" s="611"/>
      <c r="BBD28" s="611"/>
      <c r="BBE28" s="611"/>
      <c r="BBF28" s="611"/>
      <c r="BBG28" s="611"/>
      <c r="BBH28" s="611"/>
      <c r="BBI28" s="611"/>
      <c r="BBJ28" s="611"/>
      <c r="BBK28" s="611"/>
      <c r="BBL28" s="611"/>
      <c r="BBM28" s="611"/>
      <c r="BBN28" s="611"/>
      <c r="BBO28" s="611"/>
      <c r="BBP28" s="611"/>
      <c r="BBQ28" s="611"/>
      <c r="BBR28" s="611"/>
      <c r="BBS28" s="611"/>
      <c r="BBT28" s="611"/>
      <c r="BBU28" s="611"/>
      <c r="BBV28" s="611"/>
      <c r="BBW28" s="611"/>
      <c r="BBX28" s="611"/>
      <c r="BBY28" s="611"/>
      <c r="BBZ28" s="611"/>
      <c r="BCA28" s="611"/>
      <c r="BCB28" s="611"/>
      <c r="BCC28" s="611"/>
      <c r="BCD28" s="611"/>
      <c r="BCE28" s="611"/>
      <c r="BCF28" s="611"/>
      <c r="BCG28" s="611"/>
      <c r="BCH28" s="611"/>
      <c r="BCI28" s="611"/>
      <c r="BCJ28" s="611"/>
      <c r="BCK28" s="611"/>
      <c r="BCL28" s="611"/>
      <c r="BCM28" s="611"/>
      <c r="BCN28" s="611"/>
      <c r="BCO28" s="611"/>
      <c r="BCP28" s="611"/>
      <c r="BCQ28" s="611"/>
      <c r="BCR28" s="611"/>
      <c r="BCS28" s="611"/>
      <c r="BCT28" s="611"/>
      <c r="BCU28" s="611"/>
      <c r="BCV28" s="611"/>
      <c r="BCW28" s="611"/>
      <c r="BCX28" s="611"/>
      <c r="BCY28" s="611"/>
      <c r="BCZ28" s="611"/>
      <c r="BDA28" s="611"/>
      <c r="BDB28" s="611"/>
      <c r="BDC28" s="611"/>
      <c r="BDD28" s="611"/>
      <c r="BDE28" s="611"/>
      <c r="BDF28" s="611"/>
      <c r="BDG28" s="611"/>
      <c r="BDH28" s="611"/>
      <c r="BDI28" s="611"/>
      <c r="BDJ28" s="611"/>
      <c r="BDK28" s="611"/>
      <c r="BDL28" s="611"/>
      <c r="BDM28" s="611"/>
      <c r="BDN28" s="611"/>
      <c r="BDO28" s="611"/>
      <c r="BDP28" s="611"/>
      <c r="BDQ28" s="611"/>
      <c r="BDR28" s="611"/>
      <c r="BDS28" s="611"/>
      <c r="BDT28" s="611"/>
      <c r="BDU28" s="611"/>
      <c r="BDV28" s="611"/>
      <c r="BDW28" s="611"/>
      <c r="BDX28" s="611"/>
      <c r="BDY28" s="611"/>
      <c r="BDZ28" s="611"/>
      <c r="BEA28" s="611"/>
      <c r="BEB28" s="611"/>
      <c r="BEC28" s="611"/>
      <c r="BED28" s="611"/>
      <c r="BEE28" s="611"/>
      <c r="BEF28" s="611"/>
      <c r="BEG28" s="611"/>
      <c r="BEH28" s="611"/>
      <c r="BEI28" s="611"/>
      <c r="BEJ28" s="611"/>
      <c r="BEK28" s="611"/>
      <c r="BEL28" s="611"/>
      <c r="BEM28" s="611"/>
      <c r="BEN28" s="611"/>
      <c r="BEO28" s="611"/>
      <c r="BEP28" s="611"/>
      <c r="BEQ28" s="611"/>
      <c r="BER28" s="611"/>
      <c r="BES28" s="611"/>
      <c r="BET28" s="611"/>
      <c r="BEU28" s="611"/>
      <c r="BEV28" s="611"/>
      <c r="BEW28" s="611"/>
      <c r="BEX28" s="611"/>
      <c r="BEY28" s="611"/>
      <c r="BEZ28" s="611"/>
      <c r="BFA28" s="611"/>
      <c r="BFB28" s="611"/>
      <c r="BFC28" s="611"/>
      <c r="BFD28" s="611"/>
      <c r="BFE28" s="611"/>
      <c r="BFF28" s="611"/>
      <c r="BFG28" s="611"/>
      <c r="BFH28" s="611"/>
      <c r="BFI28" s="611"/>
      <c r="BFJ28" s="611"/>
      <c r="BFK28" s="611"/>
      <c r="BFL28" s="611"/>
      <c r="BFM28" s="611"/>
      <c r="BFN28" s="611"/>
      <c r="BFO28" s="611"/>
      <c r="BFP28" s="611"/>
      <c r="BFQ28" s="611"/>
      <c r="BFR28" s="611"/>
      <c r="BFS28" s="611"/>
      <c r="BFT28" s="611"/>
      <c r="BFU28" s="611"/>
      <c r="BFV28" s="611"/>
      <c r="BFW28" s="611"/>
      <c r="BFX28" s="611"/>
      <c r="BFY28" s="611"/>
      <c r="BFZ28" s="611"/>
      <c r="BGA28" s="611"/>
      <c r="BGB28" s="611"/>
      <c r="BGC28" s="611"/>
      <c r="BGD28" s="611"/>
      <c r="BGE28" s="611"/>
      <c r="BGF28" s="611"/>
      <c r="BGG28" s="611"/>
      <c r="BGH28" s="611"/>
      <c r="BGI28" s="611"/>
      <c r="BGJ28" s="611"/>
      <c r="BGK28" s="611"/>
      <c r="BGL28" s="611"/>
      <c r="BGM28" s="611"/>
      <c r="BGN28" s="611"/>
      <c r="BGO28" s="611"/>
      <c r="BGP28" s="611"/>
      <c r="BGQ28" s="611"/>
      <c r="BGR28" s="611"/>
      <c r="BGS28" s="611"/>
      <c r="BGT28" s="611"/>
      <c r="BGU28" s="611"/>
      <c r="BGV28" s="611"/>
      <c r="BGW28" s="611"/>
      <c r="BGX28" s="611"/>
      <c r="BGY28" s="611"/>
      <c r="BGZ28" s="611"/>
      <c r="BHA28" s="611"/>
      <c r="BHB28" s="611"/>
      <c r="BHC28" s="611"/>
      <c r="BHD28" s="611"/>
      <c r="BHE28" s="611"/>
      <c r="BHF28" s="611"/>
      <c r="BHG28" s="611"/>
      <c r="BHH28" s="611"/>
      <c r="BHI28" s="611"/>
      <c r="BHJ28" s="611"/>
      <c r="BHK28" s="611"/>
      <c r="BHL28" s="611"/>
      <c r="BHM28" s="611"/>
      <c r="BHN28" s="611"/>
      <c r="BHO28" s="611"/>
      <c r="BHP28" s="611"/>
      <c r="BHQ28" s="611"/>
      <c r="BHR28" s="611"/>
      <c r="BHS28" s="611"/>
      <c r="BHT28" s="611"/>
      <c r="BHU28" s="611"/>
      <c r="BHV28" s="611"/>
      <c r="BHW28" s="611"/>
      <c r="BHX28" s="611"/>
      <c r="BHY28" s="611"/>
      <c r="BHZ28" s="611"/>
      <c r="BIA28" s="611"/>
      <c r="BIB28" s="611"/>
      <c r="BIC28" s="611"/>
      <c r="BID28" s="611"/>
      <c r="BIE28" s="611"/>
      <c r="BIF28" s="611"/>
      <c r="BIG28" s="611"/>
      <c r="BIH28" s="611"/>
      <c r="BII28" s="611"/>
      <c r="BIJ28" s="611"/>
      <c r="BIK28" s="611"/>
      <c r="BIL28" s="611"/>
      <c r="BIM28" s="611"/>
      <c r="BIN28" s="611"/>
      <c r="BIO28" s="611"/>
      <c r="BIP28" s="611"/>
      <c r="BIQ28" s="611"/>
      <c r="BIR28" s="611"/>
      <c r="BIS28" s="611"/>
      <c r="BIT28" s="611"/>
      <c r="BIU28" s="611"/>
      <c r="BIV28" s="611"/>
      <c r="BIW28" s="611"/>
      <c r="BIX28" s="611"/>
      <c r="BIY28" s="611"/>
      <c r="BIZ28" s="611"/>
      <c r="BJA28" s="611"/>
      <c r="BJB28" s="611"/>
      <c r="BJC28" s="611"/>
      <c r="BJD28" s="611"/>
      <c r="BJE28" s="611"/>
      <c r="BJF28" s="611"/>
      <c r="BJG28" s="611"/>
      <c r="BJH28" s="611"/>
      <c r="BJI28" s="611"/>
      <c r="BJJ28" s="611"/>
      <c r="BJK28" s="611"/>
      <c r="BJL28" s="611"/>
      <c r="BJM28" s="611"/>
      <c r="BJN28" s="611"/>
      <c r="BJO28" s="611"/>
      <c r="BJP28" s="611"/>
      <c r="BJQ28" s="611"/>
      <c r="BJR28" s="611"/>
      <c r="BJS28" s="611"/>
      <c r="BJT28" s="611"/>
      <c r="BJU28" s="611"/>
      <c r="BJV28" s="611"/>
      <c r="BJW28" s="611"/>
      <c r="BJX28" s="611"/>
      <c r="BJY28" s="611"/>
      <c r="BJZ28" s="611"/>
      <c r="BKA28" s="611"/>
      <c r="BKB28" s="611"/>
      <c r="BKC28" s="611"/>
      <c r="BKD28" s="611"/>
      <c r="BKE28" s="611"/>
      <c r="BKF28" s="611"/>
      <c r="BKG28" s="611"/>
      <c r="BKH28" s="611"/>
      <c r="BKI28" s="611"/>
      <c r="BKJ28" s="611"/>
      <c r="BKK28" s="611"/>
      <c r="BKL28" s="611"/>
      <c r="BKM28" s="611"/>
      <c r="BKN28" s="611"/>
      <c r="BKO28" s="611"/>
      <c r="BKP28" s="611"/>
      <c r="BKQ28" s="611"/>
      <c r="BKR28" s="611"/>
      <c r="BKS28" s="611"/>
      <c r="BKT28" s="611"/>
      <c r="BKU28" s="611"/>
      <c r="BKV28" s="611"/>
      <c r="BKW28" s="611"/>
      <c r="BKX28" s="611"/>
      <c r="BKY28" s="611"/>
      <c r="BKZ28" s="611"/>
      <c r="BLA28" s="611"/>
      <c r="BLB28" s="611"/>
      <c r="BLC28" s="611"/>
      <c r="BLD28" s="611"/>
      <c r="BLE28" s="611"/>
      <c r="BLF28" s="611"/>
      <c r="BLG28" s="611"/>
      <c r="BLH28" s="611"/>
      <c r="BLI28" s="611"/>
      <c r="BLJ28" s="611"/>
      <c r="BLK28" s="611"/>
      <c r="BLL28" s="611"/>
      <c r="BLM28" s="611"/>
      <c r="BLN28" s="611"/>
      <c r="BLO28" s="611"/>
      <c r="BLP28" s="611"/>
      <c r="BLQ28" s="611"/>
      <c r="BLR28" s="611"/>
      <c r="BLS28" s="611"/>
      <c r="BLT28" s="611"/>
      <c r="BLU28" s="611"/>
      <c r="BLV28" s="611"/>
      <c r="BLW28" s="611"/>
      <c r="BLX28" s="611"/>
      <c r="BLY28" s="611"/>
      <c r="BLZ28" s="611"/>
      <c r="BMA28" s="611"/>
      <c r="BMB28" s="611"/>
      <c r="BMC28" s="611"/>
      <c r="BMD28" s="611"/>
      <c r="BME28" s="611"/>
      <c r="BMF28" s="611"/>
      <c r="BMG28" s="611"/>
      <c r="BMH28" s="611"/>
      <c r="BMI28" s="611"/>
      <c r="BMJ28" s="611"/>
      <c r="BMK28" s="611"/>
      <c r="BML28" s="611"/>
      <c r="BMM28" s="611"/>
      <c r="BMN28" s="611"/>
      <c r="BMO28" s="611"/>
      <c r="BMP28" s="611"/>
      <c r="BMQ28" s="611"/>
      <c r="BMR28" s="611"/>
      <c r="BMS28" s="611"/>
      <c r="BMT28" s="611"/>
      <c r="BMU28" s="611"/>
      <c r="BMV28" s="611"/>
      <c r="BMW28" s="611"/>
      <c r="BMX28" s="611"/>
      <c r="BMY28" s="611"/>
      <c r="BMZ28" s="611"/>
      <c r="BNA28" s="611"/>
      <c r="BNB28" s="611"/>
      <c r="BNC28" s="611"/>
      <c r="BND28" s="611"/>
      <c r="BNE28" s="611"/>
      <c r="BNF28" s="611"/>
      <c r="BNG28" s="611"/>
      <c r="BNH28" s="611"/>
      <c r="BNI28" s="611"/>
      <c r="BNJ28" s="611"/>
      <c r="BNK28" s="611"/>
      <c r="BNL28" s="611"/>
      <c r="BNM28" s="611"/>
      <c r="BNN28" s="611"/>
      <c r="BNO28" s="611"/>
      <c r="BNP28" s="611"/>
      <c r="BNQ28" s="611"/>
      <c r="BNR28" s="611"/>
      <c r="BNS28" s="611"/>
      <c r="BNT28" s="611"/>
      <c r="BNU28" s="611"/>
      <c r="BNV28" s="611"/>
      <c r="BNW28" s="611"/>
      <c r="BNX28" s="611"/>
      <c r="BNY28" s="611"/>
      <c r="BNZ28" s="611"/>
      <c r="BOA28" s="611"/>
      <c r="BOB28" s="611"/>
      <c r="BOC28" s="611"/>
      <c r="BOD28" s="611"/>
      <c r="BOE28" s="611"/>
      <c r="BOF28" s="611"/>
      <c r="BOG28" s="611"/>
      <c r="BOH28" s="611"/>
      <c r="BOI28" s="611"/>
      <c r="BOJ28" s="611"/>
      <c r="BOK28" s="611"/>
      <c r="BOL28" s="611"/>
      <c r="BOM28" s="611"/>
      <c r="BON28" s="611"/>
      <c r="BOO28" s="611"/>
      <c r="BOP28" s="611"/>
      <c r="BOQ28" s="611"/>
      <c r="BOR28" s="611"/>
      <c r="BOS28" s="611"/>
      <c r="BOT28" s="611"/>
      <c r="BOU28" s="611"/>
      <c r="BOV28" s="611"/>
      <c r="BOW28" s="611"/>
      <c r="BOX28" s="611"/>
      <c r="BOY28" s="611"/>
      <c r="BOZ28" s="611"/>
      <c r="BPA28" s="611"/>
      <c r="BPB28" s="611"/>
      <c r="BPC28" s="611"/>
      <c r="BPD28" s="611"/>
      <c r="BPE28" s="611"/>
      <c r="BPF28" s="611"/>
      <c r="BPG28" s="611"/>
      <c r="BPH28" s="611"/>
      <c r="BPI28" s="611"/>
      <c r="BPJ28" s="611"/>
      <c r="BPK28" s="611"/>
      <c r="BPL28" s="611"/>
      <c r="BPM28" s="611"/>
      <c r="BPN28" s="611"/>
      <c r="BPO28" s="611"/>
      <c r="BPP28" s="611"/>
      <c r="BPQ28" s="611"/>
      <c r="BPR28" s="611"/>
      <c r="BPS28" s="611"/>
      <c r="BPT28" s="611"/>
      <c r="BPU28" s="611"/>
      <c r="BPV28" s="611"/>
      <c r="BPW28" s="611"/>
      <c r="BPX28" s="611"/>
      <c r="BPY28" s="611"/>
      <c r="BPZ28" s="611"/>
      <c r="BQA28" s="611"/>
      <c r="BQB28" s="611"/>
      <c r="BQC28" s="611"/>
      <c r="BQD28" s="611"/>
      <c r="BQE28" s="611"/>
      <c r="BQF28" s="611"/>
      <c r="BQG28" s="611"/>
      <c r="BQH28" s="611"/>
      <c r="BQI28" s="611"/>
      <c r="BQJ28" s="611"/>
      <c r="BQK28" s="611"/>
      <c r="BQL28" s="611"/>
      <c r="BQM28" s="611"/>
      <c r="BQN28" s="611"/>
      <c r="BQO28" s="611"/>
      <c r="BQP28" s="611"/>
      <c r="BQQ28" s="611"/>
      <c r="BQR28" s="611"/>
      <c r="BQS28" s="611"/>
      <c r="BQT28" s="611"/>
      <c r="BQU28" s="611"/>
      <c r="BQV28" s="611"/>
      <c r="BQW28" s="611"/>
      <c r="BQX28" s="611"/>
      <c r="BQY28" s="611"/>
      <c r="BQZ28" s="611"/>
      <c r="BRA28" s="611"/>
      <c r="BRB28" s="611"/>
      <c r="BRC28" s="611"/>
      <c r="BRD28" s="611"/>
      <c r="BRE28" s="611"/>
      <c r="BRF28" s="611"/>
      <c r="BRG28" s="611"/>
      <c r="BRH28" s="611"/>
      <c r="BRI28" s="611"/>
      <c r="BRJ28" s="611"/>
      <c r="BRK28" s="611"/>
      <c r="BRL28" s="611"/>
      <c r="BRM28" s="611"/>
      <c r="BRN28" s="611"/>
      <c r="BRO28" s="611"/>
      <c r="BRP28" s="611"/>
      <c r="BRQ28" s="611"/>
      <c r="BRR28" s="611"/>
      <c r="BRS28" s="611"/>
      <c r="BRT28" s="611"/>
      <c r="BRU28" s="611"/>
      <c r="BRV28" s="611"/>
      <c r="BRW28" s="611"/>
      <c r="BRX28" s="611"/>
      <c r="BRY28" s="611"/>
      <c r="BRZ28" s="611"/>
      <c r="BSA28" s="611"/>
      <c r="BSB28" s="611"/>
      <c r="BSC28" s="611"/>
      <c r="BSD28" s="611"/>
      <c r="BSE28" s="611"/>
      <c r="BSF28" s="611"/>
      <c r="BSG28" s="611"/>
      <c r="BSH28" s="611"/>
      <c r="BSI28" s="611"/>
      <c r="BSJ28" s="611"/>
      <c r="BSK28" s="611"/>
      <c r="BSL28" s="611"/>
      <c r="BSM28" s="611"/>
      <c r="BSN28" s="611"/>
      <c r="BSO28" s="611"/>
      <c r="BSP28" s="611"/>
      <c r="BSQ28" s="611"/>
      <c r="BSR28" s="611"/>
      <c r="BSS28" s="611"/>
      <c r="BST28" s="611"/>
      <c r="BSU28" s="611"/>
      <c r="BSV28" s="611"/>
      <c r="BSW28" s="611"/>
      <c r="BSX28" s="611"/>
      <c r="BSY28" s="611"/>
      <c r="BSZ28" s="611"/>
      <c r="BTA28" s="611"/>
      <c r="BTB28" s="611"/>
      <c r="BTC28" s="611"/>
      <c r="BTD28" s="611"/>
      <c r="BTE28" s="611"/>
      <c r="BTF28" s="611"/>
      <c r="BTG28" s="611"/>
      <c r="BTH28" s="611"/>
      <c r="BTI28" s="611"/>
      <c r="BTJ28" s="611"/>
      <c r="BTK28" s="611"/>
      <c r="BTL28" s="611"/>
      <c r="BTM28" s="611"/>
      <c r="BTN28" s="611"/>
      <c r="BTO28" s="611"/>
      <c r="BTP28" s="611"/>
      <c r="BTQ28" s="611"/>
      <c r="BTR28" s="611"/>
      <c r="BTS28" s="611"/>
      <c r="BTT28" s="611"/>
      <c r="BTU28" s="611"/>
      <c r="BTV28" s="611"/>
      <c r="BTW28" s="611"/>
      <c r="BTX28" s="611"/>
      <c r="BTY28" s="611"/>
      <c r="BTZ28" s="611"/>
      <c r="BUA28" s="611"/>
      <c r="BUB28" s="611"/>
      <c r="BUC28" s="611"/>
      <c r="BUD28" s="611"/>
      <c r="BUE28" s="611"/>
      <c r="BUF28" s="611"/>
      <c r="BUG28" s="611"/>
      <c r="BUH28" s="611"/>
      <c r="BUI28" s="611"/>
      <c r="BUJ28" s="611"/>
      <c r="BUK28" s="611"/>
      <c r="BUL28" s="611"/>
      <c r="BUM28" s="611"/>
      <c r="BUN28" s="611"/>
      <c r="BUO28" s="611"/>
      <c r="BUP28" s="611"/>
      <c r="BUQ28" s="611"/>
      <c r="BUR28" s="611"/>
      <c r="BUS28" s="611"/>
      <c r="BUT28" s="611"/>
      <c r="BUU28" s="611"/>
      <c r="BUV28" s="611"/>
      <c r="BUW28" s="611"/>
      <c r="BUX28" s="611"/>
      <c r="BUY28" s="611"/>
      <c r="BUZ28" s="611"/>
      <c r="BVA28" s="611"/>
      <c r="BVB28" s="611"/>
      <c r="BVC28" s="611"/>
      <c r="BVD28" s="611"/>
      <c r="BVE28" s="611"/>
      <c r="BVF28" s="611"/>
      <c r="BVG28" s="611"/>
      <c r="BVH28" s="611"/>
      <c r="BVI28" s="611"/>
      <c r="BVJ28" s="611"/>
      <c r="BVK28" s="611"/>
      <c r="BVL28" s="611"/>
      <c r="BVM28" s="611"/>
      <c r="BVN28" s="611"/>
      <c r="BVO28" s="611"/>
      <c r="BVP28" s="611"/>
      <c r="BVQ28" s="611"/>
      <c r="BVR28" s="611"/>
      <c r="BVS28" s="611"/>
      <c r="BVT28" s="611"/>
      <c r="BVU28" s="611"/>
      <c r="BVV28" s="611"/>
      <c r="BVW28" s="611"/>
      <c r="BVX28" s="611"/>
      <c r="BVY28" s="611"/>
      <c r="BVZ28" s="611"/>
      <c r="BWA28" s="611"/>
      <c r="BWB28" s="611"/>
      <c r="BWC28" s="611"/>
      <c r="BWD28" s="611"/>
      <c r="BWE28" s="611"/>
      <c r="BWF28" s="611"/>
      <c r="BWG28" s="611"/>
      <c r="BWH28" s="611"/>
      <c r="BWI28" s="611"/>
      <c r="BWJ28" s="611"/>
      <c r="BWK28" s="611"/>
      <c r="BWL28" s="611"/>
      <c r="BWM28" s="611"/>
      <c r="BWN28" s="611"/>
      <c r="BWO28" s="611"/>
      <c r="BWP28" s="611"/>
      <c r="BWQ28" s="611"/>
      <c r="BWR28" s="611"/>
      <c r="BWS28" s="611"/>
      <c r="BWT28" s="611"/>
      <c r="BWU28" s="611"/>
      <c r="BWV28" s="611"/>
      <c r="BWW28" s="611"/>
      <c r="BWX28" s="611"/>
      <c r="BWY28" s="611"/>
      <c r="BWZ28" s="611"/>
      <c r="BXA28" s="611"/>
      <c r="BXB28" s="611"/>
      <c r="BXC28" s="611"/>
      <c r="BXD28" s="611"/>
      <c r="BXE28" s="611"/>
      <c r="BXF28" s="611"/>
      <c r="BXG28" s="611"/>
      <c r="BXH28" s="611"/>
      <c r="BXI28" s="611"/>
      <c r="BXJ28" s="611"/>
      <c r="BXK28" s="611"/>
      <c r="BXL28" s="611"/>
      <c r="BXM28" s="611"/>
      <c r="BXN28" s="611"/>
      <c r="BXO28" s="611"/>
      <c r="BXP28" s="611"/>
      <c r="BXQ28" s="611"/>
      <c r="BXR28" s="611"/>
      <c r="BXS28" s="611"/>
      <c r="BXT28" s="611"/>
      <c r="BXU28" s="611"/>
      <c r="BXV28" s="611"/>
      <c r="BXW28" s="611"/>
      <c r="BXX28" s="611"/>
      <c r="BXY28" s="611"/>
      <c r="BXZ28" s="611"/>
      <c r="BYA28" s="611"/>
      <c r="BYB28" s="611"/>
      <c r="BYC28" s="611"/>
      <c r="BYD28" s="611"/>
      <c r="BYE28" s="611"/>
      <c r="BYF28" s="611"/>
      <c r="BYG28" s="611"/>
      <c r="BYH28" s="611"/>
      <c r="BYI28" s="611"/>
      <c r="BYJ28" s="611"/>
      <c r="BYK28" s="611"/>
      <c r="BYL28" s="611"/>
      <c r="BYM28" s="611"/>
      <c r="BYN28" s="611"/>
      <c r="BYO28" s="611"/>
      <c r="BYP28" s="611"/>
      <c r="BYQ28" s="611"/>
      <c r="BYR28" s="611"/>
      <c r="BYS28" s="611"/>
      <c r="BYT28" s="611"/>
      <c r="BYU28" s="611"/>
      <c r="BYV28" s="611"/>
      <c r="BYW28" s="611"/>
      <c r="BYX28" s="611"/>
      <c r="BYY28" s="611"/>
      <c r="BYZ28" s="611"/>
      <c r="BZA28" s="611"/>
      <c r="BZB28" s="611"/>
      <c r="BZC28" s="611"/>
      <c r="BZD28" s="611"/>
      <c r="BZE28" s="611"/>
      <c r="BZF28" s="611"/>
      <c r="BZG28" s="611"/>
      <c r="BZH28" s="611"/>
      <c r="BZI28" s="611"/>
      <c r="BZJ28" s="611"/>
      <c r="BZK28" s="611"/>
      <c r="BZL28" s="611"/>
      <c r="BZM28" s="611"/>
      <c r="BZN28" s="611"/>
      <c r="BZO28" s="611"/>
      <c r="BZP28" s="611"/>
      <c r="BZQ28" s="611"/>
      <c r="BZR28" s="611"/>
      <c r="BZS28" s="611"/>
      <c r="BZT28" s="611"/>
      <c r="BZU28" s="611"/>
      <c r="BZV28" s="611"/>
      <c r="BZW28" s="611"/>
      <c r="BZX28" s="611"/>
      <c r="BZY28" s="611"/>
      <c r="BZZ28" s="611"/>
      <c r="CAA28" s="611"/>
      <c r="CAB28" s="611"/>
      <c r="CAC28" s="611"/>
      <c r="CAD28" s="611"/>
      <c r="CAE28" s="611"/>
      <c r="CAF28" s="611"/>
      <c r="CAG28" s="611"/>
      <c r="CAH28" s="611"/>
      <c r="CAI28" s="611"/>
      <c r="CAJ28" s="611"/>
      <c r="CAK28" s="611"/>
      <c r="CAL28" s="611"/>
      <c r="CAM28" s="611"/>
      <c r="CAN28" s="611"/>
      <c r="CAO28" s="611"/>
      <c r="CAP28" s="611"/>
      <c r="CAQ28" s="611"/>
      <c r="CAR28" s="611"/>
      <c r="CAS28" s="611"/>
      <c r="CAT28" s="611"/>
      <c r="CAU28" s="611"/>
      <c r="CAV28" s="611"/>
      <c r="CAW28" s="611"/>
      <c r="CAX28" s="611"/>
      <c r="CAY28" s="611"/>
      <c r="CAZ28" s="611"/>
      <c r="CBA28" s="611"/>
      <c r="CBB28" s="611"/>
      <c r="CBC28" s="611"/>
      <c r="CBD28" s="611"/>
      <c r="CBE28" s="611"/>
      <c r="CBF28" s="611"/>
      <c r="CBG28" s="611"/>
      <c r="CBH28" s="611"/>
      <c r="CBI28" s="611"/>
      <c r="CBJ28" s="611"/>
      <c r="CBK28" s="611"/>
      <c r="CBL28" s="611"/>
      <c r="CBM28" s="611"/>
      <c r="CBN28" s="611"/>
      <c r="CBO28" s="611"/>
      <c r="CBP28" s="611"/>
      <c r="CBQ28" s="611"/>
      <c r="CBR28" s="611"/>
      <c r="CBS28" s="611"/>
      <c r="CBT28" s="611"/>
      <c r="CBU28" s="611"/>
      <c r="CBV28" s="611"/>
      <c r="CBW28" s="611"/>
      <c r="CBX28" s="611"/>
      <c r="CBY28" s="611"/>
      <c r="CBZ28" s="611"/>
      <c r="CCA28" s="611"/>
      <c r="CCB28" s="611"/>
      <c r="CCC28" s="611"/>
      <c r="CCD28" s="611"/>
      <c r="CCE28" s="611"/>
      <c r="CCF28" s="611"/>
      <c r="CCG28" s="611"/>
      <c r="CCH28" s="611"/>
      <c r="CCI28" s="611"/>
      <c r="CCJ28" s="611"/>
      <c r="CCK28" s="611"/>
      <c r="CCL28" s="611"/>
      <c r="CCM28" s="611"/>
      <c r="CCN28" s="611"/>
      <c r="CCO28" s="611"/>
      <c r="CCP28" s="611"/>
      <c r="CCQ28" s="611"/>
      <c r="CCR28" s="611"/>
      <c r="CCS28" s="611"/>
      <c r="CCT28" s="611"/>
      <c r="CCU28" s="611"/>
      <c r="CCV28" s="611"/>
      <c r="CCW28" s="611"/>
      <c r="CCX28" s="611"/>
      <c r="CCY28" s="611"/>
      <c r="CCZ28" s="611"/>
      <c r="CDA28" s="611"/>
      <c r="CDB28" s="611"/>
      <c r="CDC28" s="611"/>
      <c r="CDD28" s="611"/>
      <c r="CDE28" s="611"/>
      <c r="CDF28" s="611"/>
      <c r="CDG28" s="611"/>
      <c r="CDH28" s="611"/>
      <c r="CDI28" s="611"/>
      <c r="CDJ28" s="611"/>
      <c r="CDK28" s="611"/>
      <c r="CDL28" s="611"/>
      <c r="CDM28" s="611"/>
      <c r="CDN28" s="611"/>
      <c r="CDO28" s="611"/>
      <c r="CDP28" s="611"/>
      <c r="CDQ28" s="611"/>
      <c r="CDR28" s="611"/>
      <c r="CDS28" s="611"/>
      <c r="CDT28" s="611"/>
      <c r="CDU28" s="611"/>
      <c r="CDV28" s="611"/>
      <c r="CDW28" s="611"/>
      <c r="CDX28" s="611"/>
      <c r="CDY28" s="611"/>
      <c r="CDZ28" s="611"/>
      <c r="CEA28" s="611"/>
      <c r="CEB28" s="611"/>
      <c r="CEC28" s="611"/>
      <c r="CED28" s="611"/>
      <c r="CEE28" s="611"/>
      <c r="CEF28" s="611"/>
      <c r="CEG28" s="611"/>
      <c r="CEH28" s="611"/>
      <c r="CEI28" s="611"/>
      <c r="CEJ28" s="611"/>
      <c r="CEK28" s="611"/>
      <c r="CEL28" s="611"/>
      <c r="CEM28" s="611"/>
    </row>
    <row r="29" spans="1:2171" s="214" customFormat="1" ht="18" customHeight="1" x14ac:dyDescent="0.2">
      <c r="A29" s="211"/>
      <c r="B29" s="221"/>
      <c r="C29" s="221"/>
      <c r="D29" s="679"/>
      <c r="E29" s="212"/>
      <c r="F29" s="212"/>
      <c r="G29" s="212"/>
      <c r="H29" s="212"/>
      <c r="I29" s="212"/>
      <c r="J29" s="212"/>
      <c r="L29" s="212"/>
      <c r="M29" s="679"/>
      <c r="N29" s="679"/>
      <c r="O29" s="679"/>
      <c r="P29" s="679"/>
      <c r="Q29" s="679"/>
      <c r="R29" s="679"/>
      <c r="S29" s="679"/>
      <c r="T29" s="358"/>
      <c r="U29" s="358"/>
      <c r="V29" s="358"/>
      <c r="W29" s="358"/>
      <c r="X29" s="358"/>
      <c r="Y29" s="358"/>
      <c r="Z29" s="358"/>
      <c r="AA29" s="358"/>
      <c r="AB29" s="358"/>
      <c r="AC29" s="679"/>
      <c r="AD29" s="679"/>
      <c r="AE29" s="611"/>
      <c r="AF29" s="611"/>
      <c r="AG29" s="611"/>
      <c r="AH29" s="611"/>
      <c r="AI29" s="611"/>
      <c r="AJ29" s="611"/>
      <c r="AK29" s="611"/>
      <c r="AL29" s="611"/>
      <c r="AM29" s="611"/>
      <c r="AN29" s="611"/>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1"/>
      <c r="BP29" s="611"/>
      <c r="BQ29" s="611"/>
      <c r="BR29" s="611"/>
      <c r="BS29" s="611"/>
      <c r="BT29" s="611"/>
      <c r="BU29" s="611"/>
      <c r="BV29" s="611"/>
      <c r="BW29" s="611"/>
      <c r="BX29" s="611"/>
      <c r="BY29" s="611"/>
      <c r="BZ29" s="611"/>
      <c r="CA29" s="611"/>
      <c r="CB29" s="611"/>
      <c r="CC29" s="611"/>
      <c r="CD29" s="611"/>
      <c r="CE29" s="611"/>
      <c r="CF29" s="611"/>
      <c r="CG29" s="611"/>
      <c r="CH29" s="611"/>
      <c r="CI29" s="611"/>
      <c r="CJ29" s="611"/>
      <c r="CK29" s="611"/>
      <c r="CL29" s="611"/>
      <c r="CM29" s="611"/>
      <c r="CN29" s="611"/>
      <c r="CO29" s="611"/>
      <c r="CP29" s="611"/>
      <c r="CQ29" s="611"/>
      <c r="CR29" s="611"/>
      <c r="CS29" s="611"/>
      <c r="CT29" s="611"/>
      <c r="CU29" s="611"/>
      <c r="CV29" s="611"/>
      <c r="CW29" s="611"/>
      <c r="CX29" s="611"/>
      <c r="CY29" s="611"/>
      <c r="CZ29" s="611"/>
      <c r="DA29" s="611"/>
      <c r="DB29" s="611"/>
      <c r="DC29" s="611"/>
      <c r="DD29" s="611"/>
      <c r="DE29" s="611"/>
      <c r="DF29" s="611"/>
      <c r="DG29" s="611"/>
      <c r="DH29" s="611"/>
      <c r="DI29" s="611"/>
      <c r="DJ29" s="611"/>
      <c r="DK29" s="611"/>
      <c r="DL29" s="611"/>
      <c r="DM29" s="611"/>
      <c r="DN29" s="611"/>
      <c r="DO29" s="611"/>
      <c r="DP29" s="611"/>
      <c r="DQ29" s="611"/>
      <c r="DR29" s="611"/>
      <c r="DS29" s="611"/>
      <c r="DT29" s="611"/>
      <c r="DU29" s="611"/>
      <c r="DV29" s="611"/>
      <c r="DW29" s="611"/>
      <c r="DX29" s="611"/>
      <c r="DY29" s="611"/>
      <c r="DZ29" s="611"/>
      <c r="EA29" s="611"/>
      <c r="EB29" s="611"/>
      <c r="EC29" s="611"/>
      <c r="ED29" s="611"/>
      <c r="EE29" s="611"/>
      <c r="EF29" s="611"/>
      <c r="EG29" s="611"/>
      <c r="EH29" s="611"/>
      <c r="EI29" s="611"/>
      <c r="EJ29" s="611"/>
      <c r="EK29" s="611"/>
      <c r="EL29" s="611"/>
      <c r="EM29" s="611"/>
      <c r="EN29" s="611"/>
      <c r="EO29" s="611"/>
      <c r="EP29" s="611"/>
      <c r="EQ29" s="611"/>
      <c r="ER29" s="611"/>
      <c r="ES29" s="611"/>
      <c r="ET29" s="611"/>
      <c r="EU29" s="611"/>
      <c r="EV29" s="611"/>
      <c r="EW29" s="611"/>
      <c r="EX29" s="611"/>
      <c r="EY29" s="611"/>
      <c r="EZ29" s="611"/>
      <c r="FA29" s="611"/>
      <c r="FB29" s="611"/>
      <c r="FC29" s="611"/>
      <c r="FD29" s="611"/>
      <c r="FE29" s="611"/>
      <c r="FF29" s="611"/>
      <c r="FG29" s="611"/>
      <c r="FH29" s="611"/>
      <c r="FI29" s="611"/>
      <c r="FJ29" s="611"/>
      <c r="FK29" s="611"/>
      <c r="FL29" s="611"/>
      <c r="FM29" s="611"/>
      <c r="FN29" s="611"/>
      <c r="FO29" s="611"/>
      <c r="FP29" s="611"/>
      <c r="FQ29" s="611"/>
      <c r="FR29" s="611"/>
      <c r="FS29" s="611"/>
      <c r="FT29" s="611"/>
      <c r="FU29" s="611"/>
      <c r="FV29" s="611"/>
      <c r="FW29" s="611"/>
      <c r="FX29" s="611"/>
      <c r="FY29" s="611"/>
      <c r="FZ29" s="611"/>
      <c r="GA29" s="611"/>
      <c r="GB29" s="611"/>
      <c r="GC29" s="611"/>
      <c r="GD29" s="611"/>
      <c r="GE29" s="611"/>
      <c r="GF29" s="611"/>
      <c r="GG29" s="611"/>
      <c r="GH29" s="611"/>
      <c r="GI29" s="611"/>
      <c r="GJ29" s="611"/>
      <c r="GK29" s="611"/>
      <c r="GL29" s="611"/>
      <c r="GM29" s="611"/>
      <c r="GN29" s="611"/>
      <c r="GO29" s="611"/>
      <c r="GP29" s="611"/>
      <c r="GQ29" s="611"/>
      <c r="GR29" s="611"/>
      <c r="GS29" s="611"/>
      <c r="GT29" s="611"/>
      <c r="GU29" s="611"/>
      <c r="GV29" s="611"/>
      <c r="GW29" s="611"/>
      <c r="GX29" s="611"/>
      <c r="GY29" s="611"/>
      <c r="GZ29" s="611"/>
      <c r="HA29" s="611"/>
      <c r="HB29" s="611"/>
      <c r="HC29" s="611"/>
      <c r="HD29" s="611"/>
      <c r="HE29" s="611"/>
      <c r="HF29" s="611"/>
      <c r="HG29" s="611"/>
      <c r="HH29" s="611"/>
      <c r="HI29" s="611"/>
      <c r="HJ29" s="611"/>
      <c r="HK29" s="611"/>
      <c r="HL29" s="611"/>
      <c r="HM29" s="611"/>
      <c r="HN29" s="611"/>
      <c r="HO29" s="611"/>
      <c r="HP29" s="611"/>
      <c r="HQ29" s="611"/>
      <c r="HR29" s="611"/>
      <c r="HS29" s="611"/>
      <c r="HT29" s="611"/>
      <c r="HU29" s="611"/>
      <c r="HV29" s="611"/>
      <c r="HW29" s="611"/>
      <c r="HX29" s="611"/>
      <c r="HY29" s="611"/>
      <c r="HZ29" s="611"/>
      <c r="IA29" s="611"/>
      <c r="IB29" s="611"/>
      <c r="IC29" s="611"/>
      <c r="ID29" s="611"/>
      <c r="IE29" s="611"/>
      <c r="IF29" s="611"/>
      <c r="IG29" s="611"/>
      <c r="IH29" s="611"/>
      <c r="II29" s="611"/>
      <c r="IJ29" s="611"/>
      <c r="IK29" s="611"/>
      <c r="IL29" s="611"/>
      <c r="IM29" s="611"/>
      <c r="IN29" s="611"/>
      <c r="IO29" s="611"/>
      <c r="IP29" s="611"/>
      <c r="IQ29" s="611"/>
      <c r="IR29" s="611"/>
      <c r="IS29" s="611"/>
      <c r="IT29" s="611"/>
      <c r="IU29" s="611"/>
      <c r="IV29" s="611"/>
      <c r="IW29" s="611"/>
      <c r="IX29" s="611"/>
      <c r="IY29" s="611"/>
      <c r="IZ29" s="611"/>
      <c r="JA29" s="611"/>
      <c r="JB29" s="611"/>
      <c r="JC29" s="611"/>
      <c r="JD29" s="611"/>
      <c r="JE29" s="611"/>
      <c r="JF29" s="611"/>
      <c r="JG29" s="611"/>
      <c r="JH29" s="611"/>
      <c r="JI29" s="611"/>
      <c r="JJ29" s="611"/>
      <c r="JK29" s="611"/>
      <c r="JL29" s="611"/>
      <c r="JM29" s="611"/>
      <c r="JN29" s="611"/>
      <c r="JO29" s="611"/>
      <c r="JP29" s="611"/>
      <c r="JQ29" s="611"/>
      <c r="JR29" s="611"/>
      <c r="JS29" s="611"/>
      <c r="JT29" s="611"/>
      <c r="JU29" s="611"/>
      <c r="JV29" s="611"/>
      <c r="JW29" s="611"/>
      <c r="JX29" s="611"/>
      <c r="JY29" s="611"/>
      <c r="JZ29" s="611"/>
      <c r="KA29" s="611"/>
      <c r="KB29" s="611"/>
      <c r="KC29" s="611"/>
      <c r="KD29" s="611"/>
      <c r="KE29" s="611"/>
      <c r="KF29" s="611"/>
      <c r="KG29" s="611"/>
      <c r="KH29" s="611"/>
      <c r="KI29" s="611"/>
      <c r="KJ29" s="611"/>
      <c r="KK29" s="611"/>
      <c r="KL29" s="611"/>
      <c r="KM29" s="611"/>
      <c r="KN29" s="611"/>
      <c r="KO29" s="611"/>
      <c r="KP29" s="611"/>
      <c r="KQ29" s="611"/>
      <c r="KR29" s="611"/>
      <c r="KS29" s="611"/>
      <c r="KT29" s="611"/>
      <c r="KU29" s="611"/>
      <c r="KV29" s="611"/>
      <c r="KW29" s="611"/>
      <c r="KX29" s="611"/>
      <c r="KY29" s="611"/>
      <c r="KZ29" s="611"/>
      <c r="LA29" s="611"/>
      <c r="LB29" s="611"/>
      <c r="LC29" s="611"/>
      <c r="LD29" s="611"/>
      <c r="LE29" s="611"/>
      <c r="LF29" s="611"/>
      <c r="LG29" s="611"/>
      <c r="LH29" s="611"/>
      <c r="LI29" s="611"/>
      <c r="LJ29" s="611"/>
      <c r="LK29" s="611"/>
      <c r="LL29" s="611"/>
      <c r="LM29" s="611"/>
      <c r="LN29" s="611"/>
      <c r="LO29" s="611"/>
      <c r="LP29" s="611"/>
      <c r="LQ29" s="611"/>
      <c r="LR29" s="611"/>
      <c r="LS29" s="611"/>
      <c r="LT29" s="611"/>
      <c r="LU29" s="611"/>
      <c r="LV29" s="611"/>
      <c r="LW29" s="611"/>
      <c r="LX29" s="611"/>
      <c r="LY29" s="611"/>
      <c r="LZ29" s="611"/>
      <c r="MA29" s="611"/>
      <c r="MB29" s="611"/>
      <c r="MC29" s="611"/>
      <c r="MD29" s="611"/>
      <c r="ME29" s="611"/>
      <c r="MF29" s="611"/>
      <c r="MG29" s="611"/>
      <c r="MH29" s="611"/>
      <c r="MI29" s="611"/>
      <c r="MJ29" s="611"/>
      <c r="MK29" s="611"/>
      <c r="ML29" s="611"/>
      <c r="MM29" s="611"/>
      <c r="MN29" s="611"/>
      <c r="MO29" s="611"/>
      <c r="MP29" s="611"/>
      <c r="MQ29" s="611"/>
      <c r="MR29" s="611"/>
      <c r="MS29" s="611"/>
      <c r="MT29" s="611"/>
      <c r="MU29" s="611"/>
      <c r="MV29" s="611"/>
      <c r="MW29" s="611"/>
      <c r="MX29" s="611"/>
      <c r="MY29" s="611"/>
      <c r="MZ29" s="611"/>
      <c r="NA29" s="611"/>
      <c r="NB29" s="611"/>
      <c r="NC29" s="611"/>
      <c r="ND29" s="611"/>
      <c r="NE29" s="611"/>
      <c r="NF29" s="611"/>
      <c r="NG29" s="611"/>
      <c r="NH29" s="611"/>
      <c r="NI29" s="611"/>
      <c r="NJ29" s="611"/>
      <c r="NK29" s="611"/>
      <c r="NL29" s="611"/>
      <c r="NM29" s="611"/>
      <c r="NN29" s="611"/>
      <c r="NO29" s="611"/>
      <c r="NP29" s="611"/>
      <c r="NQ29" s="611"/>
      <c r="NR29" s="611"/>
      <c r="NS29" s="611"/>
      <c r="NT29" s="611"/>
      <c r="NU29" s="611"/>
      <c r="NV29" s="611"/>
      <c r="NW29" s="611"/>
      <c r="NX29" s="611"/>
      <c r="NY29" s="611"/>
      <c r="NZ29" s="611"/>
      <c r="OA29" s="611"/>
      <c r="OB29" s="611"/>
      <c r="OC29" s="611"/>
      <c r="OD29" s="611"/>
      <c r="OE29" s="611"/>
      <c r="OF29" s="611"/>
      <c r="OG29" s="611"/>
      <c r="OH29" s="611"/>
      <c r="OI29" s="611"/>
      <c r="OJ29" s="611"/>
      <c r="OK29" s="611"/>
      <c r="OL29" s="611"/>
      <c r="OM29" s="611"/>
      <c r="ON29" s="611"/>
      <c r="OO29" s="611"/>
      <c r="OP29" s="611"/>
      <c r="OQ29" s="611"/>
      <c r="OR29" s="611"/>
      <c r="OS29" s="611"/>
      <c r="OT29" s="611"/>
      <c r="OU29" s="611"/>
      <c r="OV29" s="611"/>
      <c r="OW29" s="611"/>
      <c r="OX29" s="611"/>
      <c r="OY29" s="611"/>
      <c r="OZ29" s="611"/>
      <c r="PA29" s="611"/>
      <c r="PB29" s="611"/>
      <c r="PC29" s="611"/>
      <c r="PD29" s="611"/>
      <c r="PE29" s="611"/>
      <c r="PF29" s="611"/>
      <c r="PG29" s="611"/>
      <c r="PH29" s="611"/>
      <c r="PI29" s="611"/>
      <c r="PJ29" s="611"/>
      <c r="PK29" s="611"/>
      <c r="PL29" s="611"/>
      <c r="PM29" s="611"/>
      <c r="PN29" s="611"/>
      <c r="PO29" s="611"/>
      <c r="PP29" s="611"/>
      <c r="PQ29" s="611"/>
      <c r="PR29" s="611"/>
      <c r="PS29" s="611"/>
      <c r="PT29" s="611"/>
      <c r="PU29" s="611"/>
      <c r="PV29" s="611"/>
      <c r="PW29" s="611"/>
      <c r="PX29" s="611"/>
      <c r="PY29" s="611"/>
      <c r="PZ29" s="611"/>
      <c r="QA29" s="611"/>
      <c r="QB29" s="611"/>
      <c r="QC29" s="611"/>
      <c r="QD29" s="611"/>
      <c r="QE29" s="611"/>
      <c r="QF29" s="611"/>
      <c r="QG29" s="611"/>
      <c r="QH29" s="611"/>
      <c r="QI29" s="611"/>
      <c r="QJ29" s="611"/>
      <c r="QK29" s="611"/>
      <c r="QL29" s="611"/>
      <c r="QM29" s="611"/>
      <c r="QN29" s="611"/>
      <c r="QO29" s="611"/>
      <c r="QP29" s="611"/>
      <c r="QQ29" s="611"/>
      <c r="QR29" s="611"/>
      <c r="QS29" s="611"/>
      <c r="QT29" s="611"/>
      <c r="QU29" s="611"/>
      <c r="QV29" s="611"/>
      <c r="QW29" s="611"/>
      <c r="QX29" s="611"/>
      <c r="QY29" s="611"/>
      <c r="QZ29" s="611"/>
      <c r="RA29" s="611"/>
      <c r="RB29" s="611"/>
      <c r="RC29" s="611"/>
      <c r="RD29" s="611"/>
      <c r="RE29" s="611"/>
      <c r="RF29" s="611"/>
      <c r="RG29" s="611"/>
      <c r="RH29" s="611"/>
      <c r="RI29" s="611"/>
      <c r="RJ29" s="611"/>
      <c r="RK29" s="611"/>
      <c r="RL29" s="611"/>
      <c r="RM29" s="611"/>
      <c r="RN29" s="611"/>
      <c r="RO29" s="611"/>
      <c r="RP29" s="611"/>
      <c r="RQ29" s="611"/>
      <c r="RR29" s="611"/>
      <c r="RS29" s="611"/>
      <c r="RT29" s="611"/>
      <c r="RU29" s="611"/>
      <c r="RV29" s="611"/>
      <c r="RW29" s="611"/>
      <c r="RX29" s="611"/>
      <c r="RY29" s="611"/>
      <c r="RZ29" s="611"/>
      <c r="SA29" s="611"/>
      <c r="SB29" s="611"/>
      <c r="SC29" s="611"/>
      <c r="SD29" s="611"/>
      <c r="SE29" s="611"/>
      <c r="SF29" s="611"/>
      <c r="SG29" s="611"/>
      <c r="SH29" s="611"/>
      <c r="SI29" s="611"/>
      <c r="SJ29" s="611"/>
      <c r="SK29" s="611"/>
      <c r="SL29" s="611"/>
      <c r="SM29" s="611"/>
      <c r="SN29" s="611"/>
      <c r="SO29" s="611"/>
      <c r="SP29" s="611"/>
      <c r="SQ29" s="611"/>
      <c r="SR29" s="611"/>
      <c r="SS29" s="611"/>
      <c r="ST29" s="611"/>
      <c r="SU29" s="611"/>
      <c r="SV29" s="611"/>
      <c r="SW29" s="611"/>
      <c r="SX29" s="611"/>
      <c r="SY29" s="611"/>
      <c r="SZ29" s="611"/>
      <c r="TA29" s="611"/>
      <c r="TB29" s="611"/>
      <c r="TC29" s="611"/>
      <c r="TD29" s="611"/>
      <c r="TE29" s="611"/>
      <c r="TF29" s="611"/>
      <c r="TG29" s="611"/>
      <c r="TH29" s="611"/>
      <c r="TI29" s="611"/>
      <c r="TJ29" s="611"/>
      <c r="TK29" s="611"/>
      <c r="TL29" s="611"/>
      <c r="TM29" s="611"/>
      <c r="TN29" s="611"/>
      <c r="TO29" s="611"/>
      <c r="TP29" s="611"/>
      <c r="TQ29" s="611"/>
      <c r="TR29" s="611"/>
      <c r="TS29" s="611"/>
      <c r="TT29" s="611"/>
      <c r="TU29" s="611"/>
      <c r="TV29" s="611"/>
      <c r="TW29" s="611"/>
      <c r="TX29" s="611"/>
      <c r="TY29" s="611"/>
      <c r="TZ29" s="611"/>
      <c r="UA29" s="611"/>
      <c r="UB29" s="611"/>
      <c r="UC29" s="611"/>
      <c r="UD29" s="611"/>
      <c r="UE29" s="611"/>
      <c r="UF29" s="611"/>
      <c r="UG29" s="611"/>
      <c r="UH29" s="611"/>
      <c r="UI29" s="611"/>
      <c r="UJ29" s="611"/>
      <c r="UK29" s="611"/>
      <c r="UL29" s="611"/>
      <c r="UM29" s="611"/>
      <c r="UN29" s="611"/>
      <c r="UO29" s="611"/>
      <c r="UP29" s="611"/>
      <c r="UQ29" s="611"/>
      <c r="UR29" s="611"/>
      <c r="US29" s="611"/>
      <c r="UT29" s="611"/>
      <c r="UU29" s="611"/>
      <c r="UV29" s="611"/>
      <c r="UW29" s="611"/>
      <c r="UX29" s="611"/>
      <c r="UY29" s="611"/>
      <c r="UZ29" s="611"/>
      <c r="VA29" s="611"/>
      <c r="VB29" s="611"/>
      <c r="VC29" s="611"/>
      <c r="VD29" s="611"/>
      <c r="VE29" s="611"/>
      <c r="VF29" s="611"/>
      <c r="VG29" s="611"/>
      <c r="VH29" s="611"/>
      <c r="VI29" s="611"/>
      <c r="VJ29" s="611"/>
      <c r="VK29" s="611"/>
      <c r="VL29" s="611"/>
      <c r="VM29" s="611"/>
      <c r="VN29" s="611"/>
      <c r="VO29" s="611"/>
      <c r="VP29" s="611"/>
      <c r="VQ29" s="611"/>
      <c r="VR29" s="611"/>
      <c r="VS29" s="611"/>
      <c r="VT29" s="611"/>
      <c r="VU29" s="611"/>
      <c r="VV29" s="611"/>
      <c r="VW29" s="611"/>
      <c r="VX29" s="611"/>
      <c r="VY29" s="611"/>
      <c r="VZ29" s="611"/>
      <c r="WA29" s="611"/>
      <c r="WB29" s="611"/>
      <c r="WC29" s="611"/>
      <c r="WD29" s="611"/>
      <c r="WE29" s="611"/>
      <c r="WF29" s="611"/>
      <c r="WG29" s="611"/>
      <c r="WH29" s="611"/>
      <c r="WI29" s="611"/>
      <c r="WJ29" s="611"/>
      <c r="WK29" s="611"/>
      <c r="WL29" s="611"/>
      <c r="WM29" s="611"/>
      <c r="WN29" s="611"/>
      <c r="WO29" s="611"/>
      <c r="WP29" s="611"/>
      <c r="WQ29" s="611"/>
      <c r="WR29" s="611"/>
      <c r="WS29" s="611"/>
      <c r="WT29" s="611"/>
      <c r="WU29" s="611"/>
      <c r="WV29" s="611"/>
      <c r="WW29" s="611"/>
      <c r="WX29" s="611"/>
      <c r="WY29" s="611"/>
      <c r="WZ29" s="611"/>
      <c r="XA29" s="611"/>
      <c r="XB29" s="611"/>
      <c r="XC29" s="611"/>
      <c r="XD29" s="611"/>
      <c r="XE29" s="611"/>
      <c r="XF29" s="611"/>
      <c r="XG29" s="611"/>
      <c r="XH29" s="611"/>
      <c r="XI29" s="611"/>
      <c r="XJ29" s="611"/>
      <c r="XK29" s="611"/>
      <c r="XL29" s="611"/>
      <c r="XM29" s="611"/>
      <c r="XN29" s="611"/>
      <c r="XO29" s="611"/>
      <c r="XP29" s="611"/>
      <c r="XQ29" s="611"/>
      <c r="XR29" s="611"/>
      <c r="XS29" s="611"/>
      <c r="XT29" s="611"/>
      <c r="XU29" s="611"/>
      <c r="XV29" s="611"/>
      <c r="XW29" s="611"/>
      <c r="XX29" s="611"/>
      <c r="XY29" s="611"/>
      <c r="XZ29" s="611"/>
      <c r="YA29" s="611"/>
      <c r="YB29" s="611"/>
      <c r="YC29" s="611"/>
      <c r="YD29" s="611"/>
      <c r="YE29" s="611"/>
      <c r="YF29" s="611"/>
      <c r="YG29" s="611"/>
      <c r="YH29" s="611"/>
      <c r="YI29" s="611"/>
      <c r="YJ29" s="611"/>
      <c r="YK29" s="611"/>
      <c r="YL29" s="611"/>
      <c r="YM29" s="611"/>
      <c r="YN29" s="611"/>
      <c r="YO29" s="611"/>
      <c r="YP29" s="611"/>
      <c r="YQ29" s="611"/>
      <c r="YR29" s="611"/>
      <c r="YS29" s="611"/>
      <c r="YT29" s="611"/>
      <c r="YU29" s="611"/>
      <c r="YV29" s="611"/>
      <c r="YW29" s="611"/>
      <c r="YX29" s="611"/>
      <c r="YY29" s="611"/>
      <c r="YZ29" s="611"/>
      <c r="ZA29" s="611"/>
      <c r="ZB29" s="611"/>
      <c r="ZC29" s="611"/>
      <c r="ZD29" s="611"/>
      <c r="ZE29" s="611"/>
      <c r="ZF29" s="611"/>
      <c r="ZG29" s="611"/>
      <c r="ZH29" s="611"/>
      <c r="ZI29" s="611"/>
      <c r="ZJ29" s="611"/>
      <c r="ZK29" s="611"/>
      <c r="ZL29" s="611"/>
      <c r="ZM29" s="611"/>
      <c r="ZN29" s="611"/>
      <c r="ZO29" s="611"/>
      <c r="ZP29" s="611"/>
      <c r="ZQ29" s="611"/>
      <c r="ZR29" s="611"/>
      <c r="ZS29" s="611"/>
      <c r="ZT29" s="611"/>
      <c r="ZU29" s="611"/>
      <c r="ZV29" s="611"/>
      <c r="ZW29" s="611"/>
      <c r="ZX29" s="611"/>
      <c r="ZY29" s="611"/>
      <c r="ZZ29" s="611"/>
      <c r="AAA29" s="611"/>
      <c r="AAB29" s="611"/>
      <c r="AAC29" s="611"/>
      <c r="AAD29" s="611"/>
      <c r="AAE29" s="611"/>
      <c r="AAF29" s="611"/>
      <c r="AAG29" s="611"/>
      <c r="AAH29" s="611"/>
      <c r="AAI29" s="611"/>
      <c r="AAJ29" s="611"/>
      <c r="AAK29" s="611"/>
      <c r="AAL29" s="611"/>
      <c r="AAM29" s="611"/>
      <c r="AAN29" s="611"/>
      <c r="AAO29" s="611"/>
      <c r="AAP29" s="611"/>
      <c r="AAQ29" s="611"/>
      <c r="AAR29" s="611"/>
      <c r="AAS29" s="611"/>
      <c r="AAT29" s="611"/>
      <c r="AAU29" s="611"/>
      <c r="AAV29" s="611"/>
      <c r="AAW29" s="611"/>
      <c r="AAX29" s="611"/>
      <c r="AAY29" s="611"/>
      <c r="AAZ29" s="611"/>
      <c r="ABA29" s="611"/>
      <c r="ABB29" s="611"/>
      <c r="ABC29" s="611"/>
      <c r="ABD29" s="611"/>
      <c r="ABE29" s="611"/>
      <c r="ABF29" s="611"/>
      <c r="ABG29" s="611"/>
      <c r="ABH29" s="611"/>
      <c r="ABI29" s="611"/>
      <c r="ABJ29" s="611"/>
      <c r="ABK29" s="611"/>
      <c r="ABL29" s="611"/>
      <c r="ABM29" s="611"/>
      <c r="ABN29" s="611"/>
      <c r="ABO29" s="611"/>
      <c r="ABP29" s="611"/>
      <c r="ABQ29" s="611"/>
      <c r="ABR29" s="611"/>
      <c r="ABS29" s="611"/>
      <c r="ABT29" s="611"/>
      <c r="ABU29" s="611"/>
      <c r="ABV29" s="611"/>
      <c r="ABW29" s="611"/>
      <c r="ABX29" s="611"/>
      <c r="ABY29" s="611"/>
      <c r="ABZ29" s="611"/>
      <c r="ACA29" s="611"/>
      <c r="ACB29" s="611"/>
      <c r="ACC29" s="611"/>
      <c r="ACD29" s="611"/>
      <c r="ACE29" s="611"/>
      <c r="ACF29" s="611"/>
      <c r="ACG29" s="611"/>
      <c r="ACH29" s="611"/>
      <c r="ACI29" s="611"/>
      <c r="ACJ29" s="611"/>
      <c r="ACK29" s="611"/>
      <c r="ACL29" s="611"/>
      <c r="ACM29" s="611"/>
      <c r="ACN29" s="611"/>
      <c r="ACO29" s="611"/>
      <c r="ACP29" s="611"/>
      <c r="ACQ29" s="611"/>
      <c r="ACR29" s="611"/>
      <c r="ACS29" s="611"/>
      <c r="ACT29" s="611"/>
      <c r="ACU29" s="611"/>
      <c r="ACV29" s="611"/>
      <c r="ACW29" s="611"/>
      <c r="ACX29" s="611"/>
      <c r="ACY29" s="611"/>
      <c r="ACZ29" s="611"/>
      <c r="ADA29" s="611"/>
      <c r="ADB29" s="611"/>
      <c r="ADC29" s="611"/>
      <c r="ADD29" s="611"/>
      <c r="ADE29" s="611"/>
      <c r="ADF29" s="611"/>
      <c r="ADG29" s="611"/>
      <c r="ADH29" s="611"/>
      <c r="ADI29" s="611"/>
      <c r="ADJ29" s="611"/>
      <c r="ADK29" s="611"/>
      <c r="ADL29" s="611"/>
      <c r="ADM29" s="611"/>
      <c r="ADN29" s="611"/>
      <c r="ADO29" s="611"/>
      <c r="ADP29" s="611"/>
      <c r="ADQ29" s="611"/>
      <c r="ADR29" s="611"/>
      <c r="ADS29" s="611"/>
      <c r="ADT29" s="611"/>
      <c r="ADU29" s="611"/>
      <c r="ADV29" s="611"/>
      <c r="ADW29" s="611"/>
      <c r="ADX29" s="611"/>
      <c r="ADY29" s="611"/>
      <c r="ADZ29" s="611"/>
      <c r="AEA29" s="611"/>
      <c r="AEB29" s="611"/>
      <c r="AEC29" s="611"/>
      <c r="AED29" s="611"/>
      <c r="AEE29" s="611"/>
      <c r="AEF29" s="611"/>
      <c r="AEG29" s="611"/>
      <c r="AEH29" s="611"/>
      <c r="AEI29" s="611"/>
      <c r="AEJ29" s="611"/>
      <c r="AEK29" s="611"/>
      <c r="AEL29" s="611"/>
      <c r="AEM29" s="611"/>
      <c r="AEN29" s="611"/>
      <c r="AEO29" s="611"/>
      <c r="AEP29" s="611"/>
      <c r="AEQ29" s="611"/>
      <c r="AER29" s="611"/>
      <c r="AES29" s="611"/>
      <c r="AET29" s="611"/>
      <c r="AEU29" s="611"/>
      <c r="AEV29" s="611"/>
      <c r="AEW29" s="611"/>
      <c r="AEX29" s="611"/>
      <c r="AEY29" s="611"/>
      <c r="AEZ29" s="611"/>
      <c r="AFA29" s="611"/>
      <c r="AFB29" s="611"/>
      <c r="AFC29" s="611"/>
      <c r="AFD29" s="611"/>
      <c r="AFE29" s="611"/>
      <c r="AFF29" s="611"/>
      <c r="AFG29" s="611"/>
      <c r="AFH29" s="611"/>
      <c r="AFI29" s="611"/>
      <c r="AFJ29" s="611"/>
      <c r="AFK29" s="611"/>
      <c r="AFL29" s="611"/>
      <c r="AFM29" s="611"/>
      <c r="AFN29" s="611"/>
      <c r="AFO29" s="611"/>
      <c r="AFP29" s="611"/>
      <c r="AFQ29" s="611"/>
      <c r="AFR29" s="611"/>
      <c r="AFS29" s="611"/>
      <c r="AFT29" s="611"/>
      <c r="AFU29" s="611"/>
      <c r="AFV29" s="611"/>
      <c r="AFW29" s="611"/>
      <c r="AFX29" s="611"/>
      <c r="AFY29" s="611"/>
      <c r="AFZ29" s="611"/>
      <c r="AGA29" s="611"/>
      <c r="AGB29" s="611"/>
      <c r="AGC29" s="611"/>
      <c r="AGD29" s="611"/>
      <c r="AGE29" s="611"/>
      <c r="AGF29" s="611"/>
      <c r="AGG29" s="611"/>
      <c r="AGH29" s="611"/>
      <c r="AGI29" s="611"/>
      <c r="AGJ29" s="611"/>
      <c r="AGK29" s="611"/>
      <c r="AGL29" s="611"/>
      <c r="AGM29" s="611"/>
      <c r="AGN29" s="611"/>
      <c r="AGO29" s="611"/>
      <c r="AGP29" s="611"/>
      <c r="AGQ29" s="611"/>
      <c r="AGR29" s="611"/>
      <c r="AGS29" s="611"/>
      <c r="AGT29" s="611"/>
      <c r="AGU29" s="611"/>
      <c r="AGV29" s="611"/>
      <c r="AGW29" s="611"/>
      <c r="AGX29" s="611"/>
      <c r="AGY29" s="611"/>
      <c r="AGZ29" s="611"/>
      <c r="AHA29" s="611"/>
      <c r="AHB29" s="611"/>
      <c r="AHC29" s="611"/>
      <c r="AHD29" s="611"/>
      <c r="AHE29" s="611"/>
      <c r="AHF29" s="611"/>
      <c r="AHG29" s="611"/>
      <c r="AHH29" s="611"/>
      <c r="AHI29" s="611"/>
      <c r="AHJ29" s="611"/>
      <c r="AHK29" s="611"/>
      <c r="AHL29" s="611"/>
      <c r="AHM29" s="611"/>
      <c r="AHN29" s="611"/>
      <c r="AHO29" s="611"/>
      <c r="AHP29" s="611"/>
      <c r="AHQ29" s="611"/>
      <c r="AHR29" s="611"/>
      <c r="AHS29" s="611"/>
      <c r="AHT29" s="611"/>
      <c r="AHU29" s="611"/>
      <c r="AHV29" s="611"/>
      <c r="AHW29" s="611"/>
      <c r="AHX29" s="611"/>
      <c r="AHY29" s="611"/>
      <c r="AHZ29" s="611"/>
      <c r="AIA29" s="611"/>
      <c r="AIB29" s="611"/>
      <c r="AIC29" s="611"/>
      <c r="AID29" s="611"/>
      <c r="AIE29" s="611"/>
      <c r="AIF29" s="611"/>
      <c r="AIG29" s="611"/>
      <c r="AIH29" s="611"/>
      <c r="AII29" s="611"/>
      <c r="AIJ29" s="611"/>
      <c r="AIK29" s="611"/>
      <c r="AIL29" s="611"/>
      <c r="AIM29" s="611"/>
      <c r="AIN29" s="611"/>
      <c r="AIO29" s="611"/>
      <c r="AIP29" s="611"/>
      <c r="AIQ29" s="611"/>
      <c r="AIR29" s="611"/>
      <c r="AIS29" s="611"/>
      <c r="AIT29" s="611"/>
      <c r="AIU29" s="611"/>
      <c r="AIV29" s="611"/>
      <c r="AIW29" s="611"/>
      <c r="AIX29" s="611"/>
      <c r="AIY29" s="611"/>
      <c r="AIZ29" s="611"/>
      <c r="AJA29" s="611"/>
      <c r="AJB29" s="611"/>
      <c r="AJC29" s="611"/>
      <c r="AJD29" s="611"/>
      <c r="AJE29" s="611"/>
      <c r="AJF29" s="611"/>
      <c r="AJG29" s="611"/>
      <c r="AJH29" s="611"/>
      <c r="AJI29" s="611"/>
      <c r="AJJ29" s="611"/>
      <c r="AJK29" s="611"/>
      <c r="AJL29" s="611"/>
      <c r="AJM29" s="611"/>
      <c r="AJN29" s="611"/>
      <c r="AJO29" s="611"/>
      <c r="AJP29" s="611"/>
      <c r="AJQ29" s="611"/>
      <c r="AJR29" s="611"/>
      <c r="AJS29" s="611"/>
      <c r="AJT29" s="611"/>
      <c r="AJU29" s="611"/>
      <c r="AJV29" s="611"/>
      <c r="AJW29" s="611"/>
      <c r="AJX29" s="611"/>
      <c r="AJY29" s="611"/>
      <c r="AJZ29" s="611"/>
      <c r="AKA29" s="611"/>
      <c r="AKB29" s="611"/>
      <c r="AKC29" s="611"/>
      <c r="AKD29" s="611"/>
      <c r="AKE29" s="611"/>
      <c r="AKF29" s="611"/>
      <c r="AKG29" s="611"/>
      <c r="AKH29" s="611"/>
      <c r="AKI29" s="611"/>
      <c r="AKJ29" s="611"/>
      <c r="AKK29" s="611"/>
      <c r="AKL29" s="611"/>
      <c r="AKM29" s="611"/>
      <c r="AKN29" s="611"/>
      <c r="AKO29" s="611"/>
      <c r="AKP29" s="611"/>
      <c r="AKQ29" s="611"/>
      <c r="AKR29" s="611"/>
      <c r="AKS29" s="611"/>
      <c r="AKT29" s="611"/>
      <c r="AKU29" s="611"/>
      <c r="AKV29" s="611"/>
      <c r="AKW29" s="611"/>
      <c r="AKX29" s="611"/>
      <c r="AKY29" s="611"/>
      <c r="AKZ29" s="611"/>
      <c r="ALA29" s="611"/>
      <c r="ALB29" s="611"/>
      <c r="ALC29" s="611"/>
      <c r="ALD29" s="611"/>
      <c r="ALE29" s="611"/>
      <c r="ALF29" s="611"/>
      <c r="ALG29" s="611"/>
      <c r="ALH29" s="611"/>
      <c r="ALI29" s="611"/>
      <c r="ALJ29" s="611"/>
      <c r="ALK29" s="611"/>
      <c r="ALL29" s="611"/>
      <c r="ALM29" s="611"/>
      <c r="ALN29" s="611"/>
      <c r="ALO29" s="611"/>
      <c r="ALP29" s="611"/>
      <c r="ALQ29" s="611"/>
      <c r="ALR29" s="611"/>
      <c r="ALS29" s="611"/>
      <c r="ALT29" s="611"/>
      <c r="ALU29" s="611"/>
      <c r="ALV29" s="611"/>
      <c r="ALW29" s="611"/>
      <c r="ALX29" s="611"/>
      <c r="ALY29" s="611"/>
      <c r="ALZ29" s="611"/>
      <c r="AMA29" s="611"/>
      <c r="AMB29" s="611"/>
      <c r="AMC29" s="611"/>
      <c r="AMD29" s="611"/>
      <c r="AME29" s="611"/>
      <c r="AMF29" s="611"/>
      <c r="AMG29" s="611"/>
      <c r="AMH29" s="611"/>
      <c r="AMI29" s="611"/>
      <c r="AMJ29" s="611"/>
      <c r="AMK29" s="611"/>
      <c r="AML29" s="611"/>
      <c r="AMM29" s="611"/>
      <c r="AMN29" s="611"/>
      <c r="AMO29" s="611"/>
      <c r="AMP29" s="611"/>
      <c r="AMQ29" s="611"/>
      <c r="AMR29" s="611"/>
      <c r="AMS29" s="611"/>
      <c r="AMT29" s="611"/>
      <c r="AMU29" s="611"/>
      <c r="AMV29" s="611"/>
      <c r="AMW29" s="611"/>
      <c r="AMX29" s="611"/>
      <c r="AMY29" s="611"/>
      <c r="AMZ29" s="611"/>
      <c r="ANA29" s="611"/>
      <c r="ANB29" s="611"/>
      <c r="ANC29" s="611"/>
      <c r="AND29" s="611"/>
      <c r="ANE29" s="611"/>
      <c r="ANF29" s="611"/>
      <c r="ANG29" s="611"/>
      <c r="ANH29" s="611"/>
      <c r="ANI29" s="611"/>
      <c r="ANJ29" s="611"/>
      <c r="ANK29" s="611"/>
      <c r="ANL29" s="611"/>
      <c r="ANM29" s="611"/>
      <c r="ANN29" s="611"/>
      <c r="ANO29" s="611"/>
      <c r="ANP29" s="611"/>
      <c r="ANQ29" s="611"/>
      <c r="ANR29" s="611"/>
      <c r="ANS29" s="611"/>
      <c r="ANT29" s="611"/>
      <c r="ANU29" s="611"/>
      <c r="ANV29" s="611"/>
      <c r="ANW29" s="611"/>
      <c r="ANX29" s="611"/>
      <c r="ANY29" s="611"/>
      <c r="ANZ29" s="611"/>
      <c r="AOA29" s="611"/>
      <c r="AOB29" s="611"/>
      <c r="AOC29" s="611"/>
      <c r="AOD29" s="611"/>
      <c r="AOE29" s="611"/>
      <c r="AOF29" s="611"/>
      <c r="AOG29" s="611"/>
      <c r="AOH29" s="611"/>
      <c r="AOI29" s="611"/>
      <c r="AOJ29" s="611"/>
      <c r="AOK29" s="611"/>
      <c r="AOL29" s="611"/>
      <c r="AOM29" s="611"/>
      <c r="AON29" s="611"/>
      <c r="AOO29" s="611"/>
      <c r="AOP29" s="611"/>
      <c r="AOQ29" s="611"/>
      <c r="AOR29" s="611"/>
      <c r="AOS29" s="611"/>
      <c r="AOT29" s="611"/>
      <c r="AOU29" s="611"/>
      <c r="AOV29" s="611"/>
      <c r="AOW29" s="611"/>
      <c r="AOX29" s="611"/>
      <c r="AOY29" s="611"/>
      <c r="AOZ29" s="611"/>
      <c r="APA29" s="611"/>
      <c r="APB29" s="611"/>
      <c r="APC29" s="611"/>
      <c r="APD29" s="611"/>
      <c r="APE29" s="611"/>
      <c r="APF29" s="611"/>
      <c r="APG29" s="611"/>
      <c r="APH29" s="611"/>
      <c r="API29" s="611"/>
      <c r="APJ29" s="611"/>
      <c r="APK29" s="611"/>
      <c r="APL29" s="611"/>
      <c r="APM29" s="611"/>
      <c r="APN29" s="611"/>
      <c r="APO29" s="611"/>
      <c r="APP29" s="611"/>
      <c r="APQ29" s="611"/>
      <c r="APR29" s="611"/>
      <c r="APS29" s="611"/>
      <c r="APT29" s="611"/>
      <c r="APU29" s="611"/>
      <c r="APV29" s="611"/>
      <c r="APW29" s="611"/>
      <c r="APX29" s="611"/>
      <c r="APY29" s="611"/>
      <c r="APZ29" s="611"/>
      <c r="AQA29" s="611"/>
      <c r="AQB29" s="611"/>
      <c r="AQC29" s="611"/>
      <c r="AQD29" s="611"/>
      <c r="AQE29" s="611"/>
      <c r="AQF29" s="611"/>
      <c r="AQG29" s="611"/>
      <c r="AQH29" s="611"/>
      <c r="AQI29" s="611"/>
      <c r="AQJ29" s="611"/>
      <c r="AQK29" s="611"/>
      <c r="AQL29" s="611"/>
      <c r="AQM29" s="611"/>
      <c r="AQN29" s="611"/>
      <c r="AQO29" s="611"/>
      <c r="AQP29" s="611"/>
      <c r="AQQ29" s="611"/>
      <c r="AQR29" s="611"/>
      <c r="AQS29" s="611"/>
      <c r="AQT29" s="611"/>
      <c r="AQU29" s="611"/>
      <c r="AQV29" s="611"/>
      <c r="AQW29" s="611"/>
      <c r="AQX29" s="611"/>
      <c r="AQY29" s="611"/>
      <c r="AQZ29" s="611"/>
      <c r="ARA29" s="611"/>
      <c r="ARB29" s="611"/>
      <c r="ARC29" s="611"/>
      <c r="ARD29" s="611"/>
      <c r="ARE29" s="611"/>
      <c r="ARF29" s="611"/>
      <c r="ARG29" s="611"/>
      <c r="ARH29" s="611"/>
      <c r="ARI29" s="611"/>
      <c r="ARJ29" s="611"/>
      <c r="ARK29" s="611"/>
      <c r="ARL29" s="611"/>
      <c r="ARM29" s="611"/>
      <c r="ARN29" s="611"/>
      <c r="ARO29" s="611"/>
      <c r="ARP29" s="611"/>
      <c r="ARQ29" s="611"/>
      <c r="ARR29" s="611"/>
      <c r="ARS29" s="611"/>
      <c r="ART29" s="611"/>
      <c r="ARU29" s="611"/>
      <c r="ARV29" s="611"/>
      <c r="ARW29" s="611"/>
      <c r="ARX29" s="611"/>
      <c r="ARY29" s="611"/>
      <c r="ARZ29" s="611"/>
      <c r="ASA29" s="611"/>
      <c r="ASB29" s="611"/>
      <c r="ASC29" s="611"/>
      <c r="ASD29" s="611"/>
      <c r="ASE29" s="611"/>
      <c r="ASF29" s="611"/>
      <c r="ASG29" s="611"/>
      <c r="ASH29" s="611"/>
      <c r="ASI29" s="611"/>
      <c r="ASJ29" s="611"/>
      <c r="ASK29" s="611"/>
      <c r="ASL29" s="611"/>
      <c r="ASM29" s="611"/>
      <c r="ASN29" s="611"/>
      <c r="ASO29" s="611"/>
      <c r="ASP29" s="611"/>
      <c r="ASQ29" s="611"/>
      <c r="ASR29" s="611"/>
      <c r="ASS29" s="611"/>
      <c r="AST29" s="611"/>
      <c r="ASU29" s="611"/>
      <c r="ASV29" s="611"/>
      <c r="ASW29" s="611"/>
      <c r="ASX29" s="611"/>
      <c r="ASY29" s="611"/>
      <c r="ASZ29" s="611"/>
      <c r="ATA29" s="611"/>
      <c r="ATB29" s="611"/>
      <c r="ATC29" s="611"/>
      <c r="ATD29" s="611"/>
      <c r="ATE29" s="611"/>
      <c r="ATF29" s="611"/>
      <c r="ATG29" s="611"/>
      <c r="ATH29" s="611"/>
      <c r="ATI29" s="611"/>
      <c r="ATJ29" s="611"/>
      <c r="ATK29" s="611"/>
      <c r="ATL29" s="611"/>
      <c r="ATM29" s="611"/>
      <c r="ATN29" s="611"/>
      <c r="ATO29" s="611"/>
      <c r="ATP29" s="611"/>
      <c r="ATQ29" s="611"/>
      <c r="ATR29" s="611"/>
      <c r="ATS29" s="611"/>
      <c r="ATT29" s="611"/>
      <c r="ATU29" s="611"/>
      <c r="ATV29" s="611"/>
      <c r="ATW29" s="611"/>
      <c r="ATX29" s="611"/>
      <c r="ATY29" s="611"/>
      <c r="ATZ29" s="611"/>
      <c r="AUA29" s="611"/>
      <c r="AUB29" s="611"/>
      <c r="AUC29" s="611"/>
      <c r="AUD29" s="611"/>
      <c r="AUE29" s="611"/>
      <c r="AUF29" s="611"/>
      <c r="AUG29" s="611"/>
      <c r="AUH29" s="611"/>
      <c r="AUI29" s="611"/>
      <c r="AUJ29" s="611"/>
      <c r="AUK29" s="611"/>
      <c r="AUL29" s="611"/>
      <c r="AUM29" s="611"/>
      <c r="AUN29" s="611"/>
      <c r="AUO29" s="611"/>
      <c r="AUP29" s="611"/>
      <c r="AUQ29" s="611"/>
      <c r="AUR29" s="611"/>
      <c r="AUS29" s="611"/>
      <c r="AUT29" s="611"/>
      <c r="AUU29" s="611"/>
      <c r="AUV29" s="611"/>
      <c r="AUW29" s="611"/>
      <c r="AUX29" s="611"/>
      <c r="AUY29" s="611"/>
      <c r="AUZ29" s="611"/>
      <c r="AVA29" s="611"/>
      <c r="AVB29" s="611"/>
      <c r="AVC29" s="611"/>
      <c r="AVD29" s="611"/>
      <c r="AVE29" s="611"/>
      <c r="AVF29" s="611"/>
      <c r="AVG29" s="611"/>
      <c r="AVH29" s="611"/>
      <c r="AVI29" s="611"/>
      <c r="AVJ29" s="611"/>
      <c r="AVK29" s="611"/>
      <c r="AVL29" s="611"/>
      <c r="AVM29" s="611"/>
      <c r="AVN29" s="611"/>
      <c r="AVO29" s="611"/>
      <c r="AVP29" s="611"/>
      <c r="AVQ29" s="611"/>
      <c r="AVR29" s="611"/>
      <c r="AVS29" s="611"/>
      <c r="AVT29" s="611"/>
      <c r="AVU29" s="611"/>
      <c r="AVV29" s="611"/>
      <c r="AVW29" s="611"/>
      <c r="AVX29" s="611"/>
      <c r="AVY29" s="611"/>
      <c r="AVZ29" s="611"/>
      <c r="AWA29" s="611"/>
      <c r="AWB29" s="611"/>
      <c r="AWC29" s="611"/>
      <c r="AWD29" s="611"/>
      <c r="AWE29" s="611"/>
      <c r="AWF29" s="611"/>
      <c r="AWG29" s="611"/>
      <c r="AWH29" s="611"/>
      <c r="AWI29" s="611"/>
      <c r="AWJ29" s="611"/>
      <c r="AWK29" s="611"/>
      <c r="AWL29" s="611"/>
      <c r="AWM29" s="611"/>
      <c r="AWN29" s="611"/>
      <c r="AWO29" s="611"/>
      <c r="AWP29" s="611"/>
      <c r="AWQ29" s="611"/>
      <c r="AWR29" s="611"/>
      <c r="AWS29" s="611"/>
      <c r="AWT29" s="611"/>
      <c r="AWU29" s="611"/>
      <c r="AWV29" s="611"/>
      <c r="AWW29" s="611"/>
      <c r="AWX29" s="611"/>
      <c r="AWY29" s="611"/>
      <c r="AWZ29" s="611"/>
      <c r="AXA29" s="611"/>
      <c r="AXB29" s="611"/>
      <c r="AXC29" s="611"/>
      <c r="AXD29" s="611"/>
      <c r="AXE29" s="611"/>
      <c r="AXF29" s="611"/>
      <c r="AXG29" s="611"/>
      <c r="AXH29" s="611"/>
      <c r="AXI29" s="611"/>
      <c r="AXJ29" s="611"/>
      <c r="AXK29" s="611"/>
      <c r="AXL29" s="611"/>
      <c r="AXM29" s="611"/>
      <c r="AXN29" s="611"/>
      <c r="AXO29" s="611"/>
      <c r="AXP29" s="611"/>
      <c r="AXQ29" s="611"/>
      <c r="AXR29" s="611"/>
      <c r="AXS29" s="611"/>
      <c r="AXT29" s="611"/>
      <c r="AXU29" s="611"/>
      <c r="AXV29" s="611"/>
      <c r="AXW29" s="611"/>
      <c r="AXX29" s="611"/>
      <c r="AXY29" s="611"/>
      <c r="AXZ29" s="611"/>
      <c r="AYA29" s="611"/>
      <c r="AYB29" s="611"/>
      <c r="AYC29" s="611"/>
      <c r="AYD29" s="611"/>
      <c r="AYE29" s="611"/>
      <c r="AYF29" s="611"/>
      <c r="AYG29" s="611"/>
      <c r="AYH29" s="611"/>
      <c r="AYI29" s="611"/>
      <c r="AYJ29" s="611"/>
      <c r="AYK29" s="611"/>
      <c r="AYL29" s="611"/>
      <c r="AYM29" s="611"/>
      <c r="AYN29" s="611"/>
      <c r="AYO29" s="611"/>
      <c r="AYP29" s="611"/>
      <c r="AYQ29" s="611"/>
      <c r="AYR29" s="611"/>
      <c r="AYS29" s="611"/>
      <c r="AYT29" s="611"/>
      <c r="AYU29" s="611"/>
      <c r="AYV29" s="611"/>
      <c r="AYW29" s="611"/>
      <c r="AYX29" s="611"/>
      <c r="AYY29" s="611"/>
      <c r="AYZ29" s="611"/>
      <c r="AZA29" s="611"/>
      <c r="AZB29" s="611"/>
      <c r="AZC29" s="611"/>
      <c r="AZD29" s="611"/>
      <c r="AZE29" s="611"/>
      <c r="AZF29" s="611"/>
      <c r="AZG29" s="611"/>
      <c r="AZH29" s="611"/>
      <c r="AZI29" s="611"/>
      <c r="AZJ29" s="611"/>
      <c r="AZK29" s="611"/>
      <c r="AZL29" s="611"/>
      <c r="AZM29" s="611"/>
      <c r="AZN29" s="611"/>
      <c r="AZO29" s="611"/>
      <c r="AZP29" s="611"/>
      <c r="AZQ29" s="611"/>
      <c r="AZR29" s="611"/>
      <c r="AZS29" s="611"/>
      <c r="AZT29" s="611"/>
      <c r="AZU29" s="611"/>
      <c r="AZV29" s="611"/>
      <c r="AZW29" s="611"/>
      <c r="AZX29" s="611"/>
      <c r="AZY29" s="611"/>
      <c r="AZZ29" s="611"/>
      <c r="BAA29" s="611"/>
      <c r="BAB29" s="611"/>
      <c r="BAC29" s="611"/>
      <c r="BAD29" s="611"/>
      <c r="BAE29" s="611"/>
      <c r="BAF29" s="611"/>
      <c r="BAG29" s="611"/>
      <c r="BAH29" s="611"/>
      <c r="BAI29" s="611"/>
      <c r="BAJ29" s="611"/>
      <c r="BAK29" s="611"/>
      <c r="BAL29" s="611"/>
      <c r="BAM29" s="611"/>
      <c r="BAN29" s="611"/>
      <c r="BAO29" s="611"/>
      <c r="BAP29" s="611"/>
      <c r="BAQ29" s="611"/>
      <c r="BAR29" s="611"/>
      <c r="BAS29" s="611"/>
      <c r="BAT29" s="611"/>
      <c r="BAU29" s="611"/>
      <c r="BAV29" s="611"/>
      <c r="BAW29" s="611"/>
      <c r="BAX29" s="611"/>
      <c r="BAY29" s="611"/>
      <c r="BAZ29" s="611"/>
      <c r="BBA29" s="611"/>
      <c r="BBB29" s="611"/>
      <c r="BBC29" s="611"/>
      <c r="BBD29" s="611"/>
      <c r="BBE29" s="611"/>
      <c r="BBF29" s="611"/>
      <c r="BBG29" s="611"/>
      <c r="BBH29" s="611"/>
      <c r="BBI29" s="611"/>
      <c r="BBJ29" s="611"/>
      <c r="BBK29" s="611"/>
      <c r="BBL29" s="611"/>
      <c r="BBM29" s="611"/>
      <c r="BBN29" s="611"/>
      <c r="BBO29" s="611"/>
      <c r="BBP29" s="611"/>
      <c r="BBQ29" s="611"/>
      <c r="BBR29" s="611"/>
      <c r="BBS29" s="611"/>
      <c r="BBT29" s="611"/>
      <c r="BBU29" s="611"/>
      <c r="BBV29" s="611"/>
      <c r="BBW29" s="611"/>
      <c r="BBX29" s="611"/>
      <c r="BBY29" s="611"/>
      <c r="BBZ29" s="611"/>
      <c r="BCA29" s="611"/>
      <c r="BCB29" s="611"/>
      <c r="BCC29" s="611"/>
      <c r="BCD29" s="611"/>
      <c r="BCE29" s="611"/>
      <c r="BCF29" s="611"/>
      <c r="BCG29" s="611"/>
      <c r="BCH29" s="611"/>
      <c r="BCI29" s="611"/>
      <c r="BCJ29" s="611"/>
      <c r="BCK29" s="611"/>
      <c r="BCL29" s="611"/>
      <c r="BCM29" s="611"/>
      <c r="BCN29" s="611"/>
      <c r="BCO29" s="611"/>
      <c r="BCP29" s="611"/>
      <c r="BCQ29" s="611"/>
      <c r="BCR29" s="611"/>
      <c r="BCS29" s="611"/>
      <c r="BCT29" s="611"/>
      <c r="BCU29" s="611"/>
      <c r="BCV29" s="611"/>
      <c r="BCW29" s="611"/>
      <c r="BCX29" s="611"/>
      <c r="BCY29" s="611"/>
      <c r="BCZ29" s="611"/>
      <c r="BDA29" s="611"/>
      <c r="BDB29" s="611"/>
      <c r="BDC29" s="611"/>
      <c r="BDD29" s="611"/>
      <c r="BDE29" s="611"/>
      <c r="BDF29" s="611"/>
      <c r="BDG29" s="611"/>
      <c r="BDH29" s="611"/>
      <c r="BDI29" s="611"/>
      <c r="BDJ29" s="611"/>
      <c r="BDK29" s="611"/>
      <c r="BDL29" s="611"/>
      <c r="BDM29" s="611"/>
      <c r="BDN29" s="611"/>
      <c r="BDO29" s="611"/>
      <c r="BDP29" s="611"/>
      <c r="BDQ29" s="611"/>
      <c r="BDR29" s="611"/>
      <c r="BDS29" s="611"/>
      <c r="BDT29" s="611"/>
      <c r="BDU29" s="611"/>
      <c r="BDV29" s="611"/>
      <c r="BDW29" s="611"/>
      <c r="BDX29" s="611"/>
      <c r="BDY29" s="611"/>
      <c r="BDZ29" s="611"/>
      <c r="BEA29" s="611"/>
      <c r="BEB29" s="611"/>
      <c r="BEC29" s="611"/>
      <c r="BED29" s="611"/>
      <c r="BEE29" s="611"/>
      <c r="BEF29" s="611"/>
      <c r="BEG29" s="611"/>
      <c r="BEH29" s="611"/>
      <c r="BEI29" s="611"/>
      <c r="BEJ29" s="611"/>
      <c r="BEK29" s="611"/>
      <c r="BEL29" s="611"/>
      <c r="BEM29" s="611"/>
      <c r="BEN29" s="611"/>
      <c r="BEO29" s="611"/>
      <c r="BEP29" s="611"/>
      <c r="BEQ29" s="611"/>
      <c r="BER29" s="611"/>
      <c r="BES29" s="611"/>
      <c r="BET29" s="611"/>
      <c r="BEU29" s="611"/>
      <c r="BEV29" s="611"/>
      <c r="BEW29" s="611"/>
      <c r="BEX29" s="611"/>
      <c r="BEY29" s="611"/>
      <c r="BEZ29" s="611"/>
      <c r="BFA29" s="611"/>
      <c r="BFB29" s="611"/>
      <c r="BFC29" s="611"/>
      <c r="BFD29" s="611"/>
      <c r="BFE29" s="611"/>
      <c r="BFF29" s="611"/>
      <c r="BFG29" s="611"/>
      <c r="BFH29" s="611"/>
      <c r="BFI29" s="611"/>
      <c r="BFJ29" s="611"/>
      <c r="BFK29" s="611"/>
      <c r="BFL29" s="611"/>
      <c r="BFM29" s="611"/>
      <c r="BFN29" s="611"/>
      <c r="BFO29" s="611"/>
      <c r="BFP29" s="611"/>
      <c r="BFQ29" s="611"/>
      <c r="BFR29" s="611"/>
      <c r="BFS29" s="611"/>
      <c r="BFT29" s="611"/>
      <c r="BFU29" s="611"/>
      <c r="BFV29" s="611"/>
      <c r="BFW29" s="611"/>
      <c r="BFX29" s="611"/>
      <c r="BFY29" s="611"/>
      <c r="BFZ29" s="611"/>
      <c r="BGA29" s="611"/>
      <c r="BGB29" s="611"/>
      <c r="BGC29" s="611"/>
      <c r="BGD29" s="611"/>
      <c r="BGE29" s="611"/>
      <c r="BGF29" s="611"/>
      <c r="BGG29" s="611"/>
      <c r="BGH29" s="611"/>
      <c r="BGI29" s="611"/>
      <c r="BGJ29" s="611"/>
      <c r="BGK29" s="611"/>
      <c r="BGL29" s="611"/>
      <c r="BGM29" s="611"/>
      <c r="BGN29" s="611"/>
      <c r="BGO29" s="611"/>
      <c r="BGP29" s="611"/>
      <c r="BGQ29" s="611"/>
      <c r="BGR29" s="611"/>
      <c r="BGS29" s="611"/>
      <c r="BGT29" s="611"/>
      <c r="BGU29" s="611"/>
      <c r="BGV29" s="611"/>
      <c r="BGW29" s="611"/>
      <c r="BGX29" s="611"/>
      <c r="BGY29" s="611"/>
      <c r="BGZ29" s="611"/>
      <c r="BHA29" s="611"/>
      <c r="BHB29" s="611"/>
      <c r="BHC29" s="611"/>
      <c r="BHD29" s="611"/>
      <c r="BHE29" s="611"/>
      <c r="BHF29" s="611"/>
      <c r="BHG29" s="611"/>
      <c r="BHH29" s="611"/>
      <c r="BHI29" s="611"/>
      <c r="BHJ29" s="611"/>
      <c r="BHK29" s="611"/>
      <c r="BHL29" s="611"/>
      <c r="BHM29" s="611"/>
      <c r="BHN29" s="611"/>
      <c r="BHO29" s="611"/>
      <c r="BHP29" s="611"/>
      <c r="BHQ29" s="611"/>
      <c r="BHR29" s="611"/>
      <c r="BHS29" s="611"/>
      <c r="BHT29" s="611"/>
      <c r="BHU29" s="611"/>
      <c r="BHV29" s="611"/>
      <c r="BHW29" s="611"/>
      <c r="BHX29" s="611"/>
      <c r="BHY29" s="611"/>
      <c r="BHZ29" s="611"/>
      <c r="BIA29" s="611"/>
      <c r="BIB29" s="611"/>
      <c r="BIC29" s="611"/>
      <c r="BID29" s="611"/>
      <c r="BIE29" s="611"/>
      <c r="BIF29" s="611"/>
      <c r="BIG29" s="611"/>
      <c r="BIH29" s="611"/>
      <c r="BII29" s="611"/>
      <c r="BIJ29" s="611"/>
      <c r="BIK29" s="611"/>
      <c r="BIL29" s="611"/>
      <c r="BIM29" s="611"/>
      <c r="BIN29" s="611"/>
      <c r="BIO29" s="611"/>
      <c r="BIP29" s="611"/>
      <c r="BIQ29" s="611"/>
      <c r="BIR29" s="611"/>
      <c r="BIS29" s="611"/>
      <c r="BIT29" s="611"/>
      <c r="BIU29" s="611"/>
      <c r="BIV29" s="611"/>
      <c r="BIW29" s="611"/>
      <c r="BIX29" s="611"/>
      <c r="BIY29" s="611"/>
      <c r="BIZ29" s="611"/>
      <c r="BJA29" s="611"/>
      <c r="BJB29" s="611"/>
      <c r="BJC29" s="611"/>
      <c r="BJD29" s="611"/>
      <c r="BJE29" s="611"/>
      <c r="BJF29" s="611"/>
      <c r="BJG29" s="611"/>
      <c r="BJH29" s="611"/>
      <c r="BJI29" s="611"/>
      <c r="BJJ29" s="611"/>
      <c r="BJK29" s="611"/>
      <c r="BJL29" s="611"/>
      <c r="BJM29" s="611"/>
      <c r="BJN29" s="611"/>
      <c r="BJO29" s="611"/>
      <c r="BJP29" s="611"/>
      <c r="BJQ29" s="611"/>
      <c r="BJR29" s="611"/>
      <c r="BJS29" s="611"/>
      <c r="BJT29" s="611"/>
      <c r="BJU29" s="611"/>
      <c r="BJV29" s="611"/>
      <c r="BJW29" s="611"/>
      <c r="BJX29" s="611"/>
      <c r="BJY29" s="611"/>
      <c r="BJZ29" s="611"/>
      <c r="BKA29" s="611"/>
      <c r="BKB29" s="611"/>
      <c r="BKC29" s="611"/>
      <c r="BKD29" s="611"/>
      <c r="BKE29" s="611"/>
      <c r="BKF29" s="611"/>
      <c r="BKG29" s="611"/>
      <c r="BKH29" s="611"/>
      <c r="BKI29" s="611"/>
      <c r="BKJ29" s="611"/>
      <c r="BKK29" s="611"/>
      <c r="BKL29" s="611"/>
      <c r="BKM29" s="611"/>
      <c r="BKN29" s="611"/>
      <c r="BKO29" s="611"/>
      <c r="BKP29" s="611"/>
      <c r="BKQ29" s="611"/>
      <c r="BKR29" s="611"/>
      <c r="BKS29" s="611"/>
      <c r="BKT29" s="611"/>
      <c r="BKU29" s="611"/>
      <c r="BKV29" s="611"/>
      <c r="BKW29" s="611"/>
      <c r="BKX29" s="611"/>
      <c r="BKY29" s="611"/>
      <c r="BKZ29" s="611"/>
      <c r="BLA29" s="611"/>
      <c r="BLB29" s="611"/>
      <c r="BLC29" s="611"/>
      <c r="BLD29" s="611"/>
      <c r="BLE29" s="611"/>
      <c r="BLF29" s="611"/>
      <c r="BLG29" s="611"/>
      <c r="BLH29" s="611"/>
      <c r="BLI29" s="611"/>
      <c r="BLJ29" s="611"/>
      <c r="BLK29" s="611"/>
      <c r="BLL29" s="611"/>
      <c r="BLM29" s="611"/>
      <c r="BLN29" s="611"/>
      <c r="BLO29" s="611"/>
      <c r="BLP29" s="611"/>
      <c r="BLQ29" s="611"/>
      <c r="BLR29" s="611"/>
      <c r="BLS29" s="611"/>
      <c r="BLT29" s="611"/>
      <c r="BLU29" s="611"/>
      <c r="BLV29" s="611"/>
      <c r="BLW29" s="611"/>
      <c r="BLX29" s="611"/>
      <c r="BLY29" s="611"/>
      <c r="BLZ29" s="611"/>
      <c r="BMA29" s="611"/>
      <c r="BMB29" s="611"/>
      <c r="BMC29" s="611"/>
      <c r="BMD29" s="611"/>
      <c r="BME29" s="611"/>
      <c r="BMF29" s="611"/>
      <c r="BMG29" s="611"/>
      <c r="BMH29" s="611"/>
      <c r="BMI29" s="611"/>
      <c r="BMJ29" s="611"/>
      <c r="BMK29" s="611"/>
      <c r="BML29" s="611"/>
      <c r="BMM29" s="611"/>
      <c r="BMN29" s="611"/>
      <c r="BMO29" s="611"/>
      <c r="BMP29" s="611"/>
      <c r="BMQ29" s="611"/>
      <c r="BMR29" s="611"/>
      <c r="BMS29" s="611"/>
      <c r="BMT29" s="611"/>
      <c r="BMU29" s="611"/>
      <c r="BMV29" s="611"/>
      <c r="BMW29" s="611"/>
      <c r="BMX29" s="611"/>
      <c r="BMY29" s="611"/>
      <c r="BMZ29" s="611"/>
      <c r="BNA29" s="611"/>
      <c r="BNB29" s="611"/>
      <c r="BNC29" s="611"/>
      <c r="BND29" s="611"/>
      <c r="BNE29" s="611"/>
      <c r="BNF29" s="611"/>
      <c r="BNG29" s="611"/>
      <c r="BNH29" s="611"/>
      <c r="BNI29" s="611"/>
      <c r="BNJ29" s="611"/>
      <c r="BNK29" s="611"/>
      <c r="BNL29" s="611"/>
      <c r="BNM29" s="611"/>
      <c r="BNN29" s="611"/>
      <c r="BNO29" s="611"/>
      <c r="BNP29" s="611"/>
      <c r="BNQ29" s="611"/>
      <c r="BNR29" s="611"/>
      <c r="BNS29" s="611"/>
      <c r="BNT29" s="611"/>
      <c r="BNU29" s="611"/>
      <c r="BNV29" s="611"/>
      <c r="BNW29" s="611"/>
      <c r="BNX29" s="611"/>
      <c r="BNY29" s="611"/>
      <c r="BNZ29" s="611"/>
      <c r="BOA29" s="611"/>
      <c r="BOB29" s="611"/>
      <c r="BOC29" s="611"/>
      <c r="BOD29" s="611"/>
      <c r="BOE29" s="611"/>
      <c r="BOF29" s="611"/>
      <c r="BOG29" s="611"/>
      <c r="BOH29" s="611"/>
      <c r="BOI29" s="611"/>
      <c r="BOJ29" s="611"/>
      <c r="BOK29" s="611"/>
      <c r="BOL29" s="611"/>
      <c r="BOM29" s="611"/>
      <c r="BON29" s="611"/>
      <c r="BOO29" s="611"/>
      <c r="BOP29" s="611"/>
      <c r="BOQ29" s="611"/>
      <c r="BOR29" s="611"/>
      <c r="BOS29" s="611"/>
      <c r="BOT29" s="611"/>
      <c r="BOU29" s="611"/>
      <c r="BOV29" s="611"/>
      <c r="BOW29" s="611"/>
      <c r="BOX29" s="611"/>
      <c r="BOY29" s="611"/>
      <c r="BOZ29" s="611"/>
      <c r="BPA29" s="611"/>
      <c r="BPB29" s="611"/>
      <c r="BPC29" s="611"/>
      <c r="BPD29" s="611"/>
      <c r="BPE29" s="611"/>
      <c r="BPF29" s="611"/>
      <c r="BPG29" s="611"/>
      <c r="BPH29" s="611"/>
      <c r="BPI29" s="611"/>
      <c r="BPJ29" s="611"/>
      <c r="BPK29" s="611"/>
      <c r="BPL29" s="611"/>
      <c r="BPM29" s="611"/>
      <c r="BPN29" s="611"/>
      <c r="BPO29" s="611"/>
      <c r="BPP29" s="611"/>
      <c r="BPQ29" s="611"/>
      <c r="BPR29" s="611"/>
      <c r="BPS29" s="611"/>
      <c r="BPT29" s="611"/>
      <c r="BPU29" s="611"/>
      <c r="BPV29" s="611"/>
      <c r="BPW29" s="611"/>
      <c r="BPX29" s="611"/>
      <c r="BPY29" s="611"/>
      <c r="BPZ29" s="611"/>
      <c r="BQA29" s="611"/>
      <c r="BQB29" s="611"/>
      <c r="BQC29" s="611"/>
      <c r="BQD29" s="611"/>
      <c r="BQE29" s="611"/>
      <c r="BQF29" s="611"/>
      <c r="BQG29" s="611"/>
      <c r="BQH29" s="611"/>
      <c r="BQI29" s="611"/>
      <c r="BQJ29" s="611"/>
      <c r="BQK29" s="611"/>
      <c r="BQL29" s="611"/>
      <c r="BQM29" s="611"/>
      <c r="BQN29" s="611"/>
      <c r="BQO29" s="611"/>
      <c r="BQP29" s="611"/>
      <c r="BQQ29" s="611"/>
      <c r="BQR29" s="611"/>
      <c r="BQS29" s="611"/>
      <c r="BQT29" s="611"/>
      <c r="BQU29" s="611"/>
      <c r="BQV29" s="611"/>
      <c r="BQW29" s="611"/>
      <c r="BQX29" s="611"/>
      <c r="BQY29" s="611"/>
      <c r="BQZ29" s="611"/>
      <c r="BRA29" s="611"/>
      <c r="BRB29" s="611"/>
      <c r="BRC29" s="611"/>
      <c r="BRD29" s="611"/>
      <c r="BRE29" s="611"/>
      <c r="BRF29" s="611"/>
      <c r="BRG29" s="611"/>
      <c r="BRH29" s="611"/>
      <c r="BRI29" s="611"/>
      <c r="BRJ29" s="611"/>
      <c r="BRK29" s="611"/>
      <c r="BRL29" s="611"/>
      <c r="BRM29" s="611"/>
      <c r="BRN29" s="611"/>
      <c r="BRO29" s="611"/>
      <c r="BRP29" s="611"/>
      <c r="BRQ29" s="611"/>
      <c r="BRR29" s="611"/>
      <c r="BRS29" s="611"/>
      <c r="BRT29" s="611"/>
      <c r="BRU29" s="611"/>
      <c r="BRV29" s="611"/>
      <c r="BRW29" s="611"/>
      <c r="BRX29" s="611"/>
      <c r="BRY29" s="611"/>
      <c r="BRZ29" s="611"/>
      <c r="BSA29" s="611"/>
      <c r="BSB29" s="611"/>
      <c r="BSC29" s="611"/>
      <c r="BSD29" s="611"/>
      <c r="BSE29" s="611"/>
      <c r="BSF29" s="611"/>
      <c r="BSG29" s="611"/>
      <c r="BSH29" s="611"/>
      <c r="BSI29" s="611"/>
      <c r="BSJ29" s="611"/>
      <c r="BSK29" s="611"/>
      <c r="BSL29" s="611"/>
      <c r="BSM29" s="611"/>
      <c r="BSN29" s="611"/>
      <c r="BSO29" s="611"/>
      <c r="BSP29" s="611"/>
      <c r="BSQ29" s="611"/>
      <c r="BSR29" s="611"/>
      <c r="BSS29" s="611"/>
      <c r="BST29" s="611"/>
      <c r="BSU29" s="611"/>
      <c r="BSV29" s="611"/>
      <c r="BSW29" s="611"/>
      <c r="BSX29" s="611"/>
      <c r="BSY29" s="611"/>
      <c r="BSZ29" s="611"/>
      <c r="BTA29" s="611"/>
      <c r="BTB29" s="611"/>
      <c r="BTC29" s="611"/>
      <c r="BTD29" s="611"/>
      <c r="BTE29" s="611"/>
      <c r="BTF29" s="611"/>
      <c r="BTG29" s="611"/>
      <c r="BTH29" s="611"/>
      <c r="BTI29" s="611"/>
      <c r="BTJ29" s="611"/>
      <c r="BTK29" s="611"/>
      <c r="BTL29" s="611"/>
      <c r="BTM29" s="611"/>
      <c r="BTN29" s="611"/>
      <c r="BTO29" s="611"/>
      <c r="BTP29" s="611"/>
      <c r="BTQ29" s="611"/>
      <c r="BTR29" s="611"/>
      <c r="BTS29" s="611"/>
      <c r="BTT29" s="611"/>
      <c r="BTU29" s="611"/>
      <c r="BTV29" s="611"/>
      <c r="BTW29" s="611"/>
      <c r="BTX29" s="611"/>
      <c r="BTY29" s="611"/>
      <c r="BTZ29" s="611"/>
      <c r="BUA29" s="611"/>
      <c r="BUB29" s="611"/>
      <c r="BUC29" s="611"/>
      <c r="BUD29" s="611"/>
      <c r="BUE29" s="611"/>
      <c r="BUF29" s="611"/>
      <c r="BUG29" s="611"/>
      <c r="BUH29" s="611"/>
      <c r="BUI29" s="611"/>
      <c r="BUJ29" s="611"/>
      <c r="BUK29" s="611"/>
      <c r="BUL29" s="611"/>
      <c r="BUM29" s="611"/>
      <c r="BUN29" s="611"/>
      <c r="BUO29" s="611"/>
      <c r="BUP29" s="611"/>
      <c r="BUQ29" s="611"/>
      <c r="BUR29" s="611"/>
      <c r="BUS29" s="611"/>
      <c r="BUT29" s="611"/>
      <c r="BUU29" s="611"/>
      <c r="BUV29" s="611"/>
      <c r="BUW29" s="611"/>
      <c r="BUX29" s="611"/>
      <c r="BUY29" s="611"/>
      <c r="BUZ29" s="611"/>
      <c r="BVA29" s="611"/>
      <c r="BVB29" s="611"/>
      <c r="BVC29" s="611"/>
      <c r="BVD29" s="611"/>
      <c r="BVE29" s="611"/>
      <c r="BVF29" s="611"/>
      <c r="BVG29" s="611"/>
      <c r="BVH29" s="611"/>
      <c r="BVI29" s="611"/>
      <c r="BVJ29" s="611"/>
      <c r="BVK29" s="611"/>
      <c r="BVL29" s="611"/>
      <c r="BVM29" s="611"/>
      <c r="BVN29" s="611"/>
      <c r="BVO29" s="611"/>
      <c r="BVP29" s="611"/>
      <c r="BVQ29" s="611"/>
      <c r="BVR29" s="611"/>
      <c r="BVS29" s="611"/>
      <c r="BVT29" s="611"/>
      <c r="BVU29" s="611"/>
      <c r="BVV29" s="611"/>
      <c r="BVW29" s="611"/>
      <c r="BVX29" s="611"/>
      <c r="BVY29" s="611"/>
      <c r="BVZ29" s="611"/>
      <c r="BWA29" s="611"/>
      <c r="BWB29" s="611"/>
      <c r="BWC29" s="611"/>
      <c r="BWD29" s="611"/>
      <c r="BWE29" s="611"/>
      <c r="BWF29" s="611"/>
      <c r="BWG29" s="611"/>
      <c r="BWH29" s="611"/>
      <c r="BWI29" s="611"/>
      <c r="BWJ29" s="611"/>
      <c r="BWK29" s="611"/>
      <c r="BWL29" s="611"/>
      <c r="BWM29" s="611"/>
      <c r="BWN29" s="611"/>
      <c r="BWO29" s="611"/>
      <c r="BWP29" s="611"/>
      <c r="BWQ29" s="611"/>
      <c r="BWR29" s="611"/>
      <c r="BWS29" s="611"/>
      <c r="BWT29" s="611"/>
      <c r="BWU29" s="611"/>
      <c r="BWV29" s="611"/>
      <c r="BWW29" s="611"/>
      <c r="BWX29" s="611"/>
      <c r="BWY29" s="611"/>
      <c r="BWZ29" s="611"/>
      <c r="BXA29" s="611"/>
      <c r="BXB29" s="611"/>
      <c r="BXC29" s="611"/>
      <c r="BXD29" s="611"/>
      <c r="BXE29" s="611"/>
      <c r="BXF29" s="611"/>
      <c r="BXG29" s="611"/>
      <c r="BXH29" s="611"/>
      <c r="BXI29" s="611"/>
      <c r="BXJ29" s="611"/>
      <c r="BXK29" s="611"/>
      <c r="BXL29" s="611"/>
      <c r="BXM29" s="611"/>
      <c r="BXN29" s="611"/>
      <c r="BXO29" s="611"/>
      <c r="BXP29" s="611"/>
      <c r="BXQ29" s="611"/>
      <c r="BXR29" s="611"/>
      <c r="BXS29" s="611"/>
      <c r="BXT29" s="611"/>
      <c r="BXU29" s="611"/>
      <c r="BXV29" s="611"/>
      <c r="BXW29" s="611"/>
      <c r="BXX29" s="611"/>
      <c r="BXY29" s="611"/>
      <c r="BXZ29" s="611"/>
      <c r="BYA29" s="611"/>
      <c r="BYB29" s="611"/>
      <c r="BYC29" s="611"/>
      <c r="BYD29" s="611"/>
      <c r="BYE29" s="611"/>
      <c r="BYF29" s="611"/>
      <c r="BYG29" s="611"/>
      <c r="BYH29" s="611"/>
      <c r="BYI29" s="611"/>
      <c r="BYJ29" s="611"/>
      <c r="BYK29" s="611"/>
      <c r="BYL29" s="611"/>
      <c r="BYM29" s="611"/>
      <c r="BYN29" s="611"/>
      <c r="BYO29" s="611"/>
      <c r="BYP29" s="611"/>
      <c r="BYQ29" s="611"/>
      <c r="BYR29" s="611"/>
      <c r="BYS29" s="611"/>
      <c r="BYT29" s="611"/>
      <c r="BYU29" s="611"/>
      <c r="BYV29" s="611"/>
      <c r="BYW29" s="611"/>
      <c r="BYX29" s="611"/>
      <c r="BYY29" s="611"/>
      <c r="BYZ29" s="611"/>
      <c r="BZA29" s="611"/>
      <c r="BZB29" s="611"/>
      <c r="BZC29" s="611"/>
      <c r="BZD29" s="611"/>
      <c r="BZE29" s="611"/>
      <c r="BZF29" s="611"/>
      <c r="BZG29" s="611"/>
      <c r="BZH29" s="611"/>
      <c r="BZI29" s="611"/>
      <c r="BZJ29" s="611"/>
      <c r="BZK29" s="611"/>
      <c r="BZL29" s="611"/>
      <c r="BZM29" s="611"/>
      <c r="BZN29" s="611"/>
      <c r="BZO29" s="611"/>
      <c r="BZP29" s="611"/>
      <c r="BZQ29" s="611"/>
      <c r="BZR29" s="611"/>
      <c r="BZS29" s="611"/>
      <c r="BZT29" s="611"/>
      <c r="BZU29" s="611"/>
      <c r="BZV29" s="611"/>
      <c r="BZW29" s="611"/>
      <c r="BZX29" s="611"/>
      <c r="BZY29" s="611"/>
      <c r="BZZ29" s="611"/>
      <c r="CAA29" s="611"/>
      <c r="CAB29" s="611"/>
      <c r="CAC29" s="611"/>
      <c r="CAD29" s="611"/>
      <c r="CAE29" s="611"/>
      <c r="CAF29" s="611"/>
      <c r="CAG29" s="611"/>
      <c r="CAH29" s="611"/>
      <c r="CAI29" s="611"/>
      <c r="CAJ29" s="611"/>
      <c r="CAK29" s="611"/>
      <c r="CAL29" s="611"/>
      <c r="CAM29" s="611"/>
      <c r="CAN29" s="611"/>
      <c r="CAO29" s="611"/>
      <c r="CAP29" s="611"/>
      <c r="CAQ29" s="611"/>
      <c r="CAR29" s="611"/>
      <c r="CAS29" s="611"/>
      <c r="CAT29" s="611"/>
      <c r="CAU29" s="611"/>
      <c r="CAV29" s="611"/>
      <c r="CAW29" s="611"/>
      <c r="CAX29" s="611"/>
      <c r="CAY29" s="611"/>
      <c r="CAZ29" s="611"/>
      <c r="CBA29" s="611"/>
      <c r="CBB29" s="611"/>
      <c r="CBC29" s="611"/>
      <c r="CBD29" s="611"/>
      <c r="CBE29" s="611"/>
      <c r="CBF29" s="611"/>
      <c r="CBG29" s="611"/>
      <c r="CBH29" s="611"/>
      <c r="CBI29" s="611"/>
      <c r="CBJ29" s="611"/>
      <c r="CBK29" s="611"/>
      <c r="CBL29" s="611"/>
      <c r="CBM29" s="611"/>
      <c r="CBN29" s="611"/>
      <c r="CBO29" s="611"/>
      <c r="CBP29" s="611"/>
      <c r="CBQ29" s="611"/>
      <c r="CBR29" s="611"/>
      <c r="CBS29" s="611"/>
      <c r="CBT29" s="611"/>
      <c r="CBU29" s="611"/>
      <c r="CBV29" s="611"/>
      <c r="CBW29" s="611"/>
      <c r="CBX29" s="611"/>
      <c r="CBY29" s="611"/>
      <c r="CBZ29" s="611"/>
      <c r="CCA29" s="611"/>
      <c r="CCB29" s="611"/>
      <c r="CCC29" s="611"/>
      <c r="CCD29" s="611"/>
      <c r="CCE29" s="611"/>
      <c r="CCF29" s="611"/>
      <c r="CCG29" s="611"/>
      <c r="CCH29" s="611"/>
      <c r="CCI29" s="611"/>
      <c r="CCJ29" s="611"/>
      <c r="CCK29" s="611"/>
      <c r="CCL29" s="611"/>
      <c r="CCM29" s="611"/>
      <c r="CCN29" s="611"/>
      <c r="CCO29" s="611"/>
      <c r="CCP29" s="611"/>
      <c r="CCQ29" s="611"/>
      <c r="CCR29" s="611"/>
      <c r="CCS29" s="611"/>
      <c r="CCT29" s="611"/>
      <c r="CCU29" s="611"/>
      <c r="CCV29" s="611"/>
      <c r="CCW29" s="611"/>
      <c r="CCX29" s="611"/>
      <c r="CCY29" s="611"/>
      <c r="CCZ29" s="611"/>
      <c r="CDA29" s="611"/>
      <c r="CDB29" s="611"/>
      <c r="CDC29" s="611"/>
      <c r="CDD29" s="611"/>
      <c r="CDE29" s="611"/>
      <c r="CDF29" s="611"/>
      <c r="CDG29" s="611"/>
      <c r="CDH29" s="611"/>
      <c r="CDI29" s="611"/>
      <c r="CDJ29" s="611"/>
      <c r="CDK29" s="611"/>
      <c r="CDL29" s="611"/>
      <c r="CDM29" s="611"/>
      <c r="CDN29" s="611"/>
      <c r="CDO29" s="611"/>
      <c r="CDP29" s="611"/>
      <c r="CDQ29" s="611"/>
      <c r="CDR29" s="611"/>
      <c r="CDS29" s="611"/>
      <c r="CDT29" s="611"/>
      <c r="CDU29" s="611"/>
      <c r="CDV29" s="611"/>
      <c r="CDW29" s="611"/>
      <c r="CDX29" s="611"/>
      <c r="CDY29" s="611"/>
      <c r="CDZ29" s="611"/>
      <c r="CEA29" s="611"/>
      <c r="CEB29" s="611"/>
      <c r="CEC29" s="611"/>
      <c r="CED29" s="611"/>
      <c r="CEE29" s="611"/>
      <c r="CEF29" s="611"/>
      <c r="CEG29" s="611"/>
      <c r="CEH29" s="611"/>
      <c r="CEI29" s="611"/>
      <c r="CEJ29" s="611"/>
      <c r="CEK29" s="611"/>
      <c r="CEL29" s="611"/>
      <c r="CEM29" s="611"/>
    </row>
    <row r="30" spans="1:2171" ht="21" thickBot="1" x14ac:dyDescent="0.35">
      <c r="A30" s="211"/>
      <c r="B30" s="1191"/>
      <c r="C30" s="1191"/>
      <c r="D30" s="990"/>
      <c r="E30" s="212"/>
      <c r="F30" s="212"/>
      <c r="G30" s="212"/>
      <c r="H30" s="212"/>
      <c r="I30" s="212"/>
      <c r="J30" s="212"/>
      <c r="K30" s="212"/>
      <c r="L30" s="212"/>
    </row>
    <row r="31" spans="1:2171" ht="20.25" x14ac:dyDescent="0.3">
      <c r="A31" s="211"/>
      <c r="B31" s="1143" t="s">
        <v>325</v>
      </c>
      <c r="C31" s="1192"/>
      <c r="D31" s="989"/>
      <c r="E31" s="212"/>
      <c r="F31" s="212"/>
      <c r="G31" s="212"/>
      <c r="H31" s="212"/>
      <c r="I31" s="212"/>
      <c r="J31" s="212"/>
      <c r="K31" s="212"/>
      <c r="L31" s="212"/>
    </row>
    <row r="32" spans="1:2171" ht="25.5" x14ac:dyDescent="0.2">
      <c r="A32" s="211"/>
      <c r="B32" s="222"/>
      <c r="C32" s="930" t="s">
        <v>591</v>
      </c>
      <c r="D32" s="597" t="s">
        <v>604</v>
      </c>
      <c r="E32" s="212"/>
      <c r="F32" s="212"/>
      <c r="G32" s="212"/>
      <c r="H32" s="212"/>
      <c r="I32" s="212"/>
      <c r="J32" s="212"/>
      <c r="K32" s="212"/>
      <c r="L32" s="212"/>
    </row>
    <row r="33" spans="1:2171" x14ac:dyDescent="0.2">
      <c r="A33" s="211"/>
      <c r="B33" s="225" t="s">
        <v>326</v>
      </c>
      <c r="C33" s="226">
        <f>IF(D33&lt;&gt;"",D33,'Existing Practices'!C24*(1-IF(C27="yes",0.25*Defaults!C253*C20,0)))</f>
        <v>1E-3</v>
      </c>
      <c r="D33" s="309"/>
      <c r="E33" s="212"/>
      <c r="F33" s="212"/>
      <c r="G33" s="212"/>
      <c r="H33" s="212"/>
      <c r="I33" s="212"/>
      <c r="J33" s="212"/>
      <c r="K33" s="212"/>
      <c r="L33" s="212"/>
    </row>
    <row r="34" spans="1:2171" x14ac:dyDescent="0.2">
      <c r="A34" s="211"/>
      <c r="B34" s="225" t="s">
        <v>327</v>
      </c>
      <c r="C34" s="226">
        <f>IF(D34&lt;&gt;"",D34,'Existing Practices'!C24-C33)</f>
        <v>0</v>
      </c>
      <c r="D34" s="309"/>
      <c r="E34" s="212"/>
      <c r="F34" s="212"/>
      <c r="G34" s="212"/>
      <c r="H34" s="212"/>
      <c r="I34" s="212"/>
      <c r="J34" s="212"/>
      <c r="K34" s="212"/>
      <c r="L34" s="212"/>
    </row>
    <row r="35" spans="1:2171" x14ac:dyDescent="0.2">
      <c r="A35" s="211"/>
      <c r="B35" s="225" t="s">
        <v>328</v>
      </c>
      <c r="C35" s="195">
        <f>IF(D35&lt;&gt;"",D35,'Existing Practices'!C33-Calculations!B274)</f>
        <v>150</v>
      </c>
      <c r="D35" s="564"/>
      <c r="E35" s="212"/>
      <c r="F35" s="212"/>
      <c r="G35" s="212"/>
      <c r="H35" s="212"/>
      <c r="I35" s="212"/>
      <c r="J35" s="212"/>
      <c r="K35" s="212"/>
      <c r="L35" s="212"/>
    </row>
    <row r="36" spans="1:2171" x14ac:dyDescent="0.2">
      <c r="A36" s="211"/>
      <c r="B36" s="227"/>
      <c r="C36" s="228"/>
      <c r="D36" s="229"/>
      <c r="E36" s="212"/>
      <c r="F36" s="212"/>
      <c r="G36" s="212"/>
      <c r="H36" s="212"/>
      <c r="I36" s="212"/>
      <c r="J36" s="212"/>
      <c r="K36" s="212"/>
      <c r="L36" s="212"/>
    </row>
    <row r="37" spans="1:2171" x14ac:dyDescent="0.2">
      <c r="A37" s="211"/>
      <c r="B37" s="227"/>
      <c r="C37" s="228"/>
      <c r="D37" s="229"/>
      <c r="E37" s="212"/>
      <c r="F37" s="212"/>
      <c r="G37" s="212"/>
      <c r="H37" s="212"/>
      <c r="I37" s="212"/>
      <c r="J37" s="212"/>
      <c r="K37" s="212"/>
      <c r="L37" s="212"/>
    </row>
    <row r="38" spans="1:2171" x14ac:dyDescent="0.2">
      <c r="A38" s="211"/>
      <c r="B38" s="225" t="s">
        <v>212</v>
      </c>
      <c r="C38" s="230" t="s">
        <v>551</v>
      </c>
      <c r="D38" s="229"/>
      <c r="E38" s="212"/>
      <c r="F38" s="212"/>
      <c r="G38" s="212"/>
      <c r="H38" s="212"/>
      <c r="I38" s="212"/>
      <c r="J38" s="212"/>
      <c r="K38" s="212"/>
      <c r="L38" s="212"/>
    </row>
    <row r="39" spans="1:2171" x14ac:dyDescent="0.2">
      <c r="A39" s="211"/>
      <c r="B39" s="225" t="s">
        <v>216</v>
      </c>
      <c r="C39" s="231">
        <f>IF(D39&lt;&gt;"",D39,'Existing Practices'!C37+IF(C25="yes",Defaults!C251,0)*C20)</f>
        <v>0</v>
      </c>
      <c r="D39" s="308"/>
      <c r="E39" s="212"/>
      <c r="F39" s="212"/>
      <c r="G39" s="212"/>
      <c r="H39" s="212"/>
      <c r="I39" s="212"/>
      <c r="J39" s="212"/>
      <c r="K39" s="212"/>
      <c r="L39" s="212"/>
    </row>
    <row r="40" spans="1:2171" x14ac:dyDescent="0.2">
      <c r="A40" s="211"/>
      <c r="B40" s="225" t="s">
        <v>217</v>
      </c>
      <c r="C40" s="77">
        <f>IF(D40&lt;&gt;"",D40,1-C41-C39-C42)</f>
        <v>0.5</v>
      </c>
      <c r="D40" s="308"/>
      <c r="E40" s="212"/>
      <c r="F40" s="212"/>
      <c r="G40" s="212"/>
      <c r="H40" s="212"/>
      <c r="I40" s="212"/>
      <c r="J40" s="212"/>
      <c r="K40" s="212"/>
      <c r="L40" s="212"/>
    </row>
    <row r="41" spans="1:2171" x14ac:dyDescent="0.2">
      <c r="A41" s="211"/>
      <c r="B41" s="225" t="s">
        <v>218</v>
      </c>
      <c r="C41" s="77">
        <f>IF(D41&lt;&gt;"",D41,'Existing Practices'!C39-(IF(C25="yes",Defaults!C251,0)+IF(C24="yes",Defaults!C250,0))/2*C20)</f>
        <v>0.5</v>
      </c>
      <c r="D41" s="308"/>
      <c r="E41" s="212"/>
      <c r="F41" s="212"/>
      <c r="G41" s="212"/>
      <c r="H41" s="212"/>
      <c r="I41" s="212"/>
      <c r="J41" s="212"/>
      <c r="K41" s="212"/>
      <c r="L41" s="212"/>
    </row>
    <row r="42" spans="1:2171" ht="13.5" thickBot="1" x14ac:dyDescent="0.25">
      <c r="A42" s="211"/>
      <c r="B42" s="128" t="s">
        <v>219</v>
      </c>
      <c r="C42" s="232">
        <f>IF(D42&lt;&gt;"",D42,'Existing Practices'!C40+IF(C24="yes",Defaults!C250,0)*C20)</f>
        <v>0</v>
      </c>
      <c r="D42" s="310"/>
      <c r="E42" s="212"/>
      <c r="F42" s="212"/>
      <c r="G42" s="212"/>
      <c r="H42" s="212"/>
      <c r="I42" s="212"/>
      <c r="J42" s="212"/>
      <c r="K42" s="212"/>
      <c r="L42" s="212"/>
    </row>
    <row r="43" spans="1:2171" x14ac:dyDescent="0.2">
      <c r="A43" s="211"/>
      <c r="B43" s="679"/>
      <c r="C43" s="679"/>
      <c r="D43" s="679"/>
      <c r="E43" s="212"/>
      <c r="F43" s="212"/>
      <c r="G43" s="43"/>
      <c r="H43" s="213"/>
      <c r="I43" s="213"/>
      <c r="J43" s="213"/>
      <c r="K43" s="213"/>
      <c r="L43" s="213"/>
      <c r="M43" s="358"/>
      <c r="N43" s="358"/>
      <c r="O43" s="358"/>
      <c r="P43" s="358"/>
      <c r="Q43" s="358"/>
      <c r="R43" s="358"/>
      <c r="S43" s="358"/>
    </row>
    <row r="44" spans="1:2171" ht="13.5" thickBot="1" x14ac:dyDescent="0.25">
      <c r="A44" s="211"/>
      <c r="B44" s="679"/>
      <c r="C44" s="679"/>
      <c r="D44" s="679"/>
      <c r="E44" s="212"/>
      <c r="F44" s="212"/>
      <c r="G44" s="212"/>
      <c r="H44" s="212"/>
      <c r="I44" s="212"/>
      <c r="J44" s="212"/>
      <c r="K44" s="212"/>
      <c r="L44" s="212"/>
    </row>
    <row r="45" spans="1:2171" s="191" customFormat="1" ht="20.25" x14ac:dyDescent="0.3">
      <c r="A45" s="211"/>
      <c r="B45" s="1143" t="s">
        <v>242</v>
      </c>
      <c r="C45" s="1192"/>
      <c r="D45" s="989"/>
      <c r="E45" s="212"/>
      <c r="F45" s="212"/>
      <c r="G45" s="212"/>
      <c r="H45" s="212"/>
      <c r="I45" s="212"/>
      <c r="J45" s="212"/>
      <c r="K45" s="212"/>
      <c r="L45" s="212"/>
      <c r="M45" s="679"/>
      <c r="N45" s="679"/>
      <c r="O45" s="679"/>
      <c r="P45" s="679"/>
      <c r="Q45" s="679"/>
      <c r="R45" s="679"/>
      <c r="S45" s="679"/>
      <c r="T45" s="358"/>
      <c r="U45" s="358"/>
      <c r="V45" s="358"/>
      <c r="W45" s="358"/>
      <c r="X45" s="358"/>
      <c r="Y45" s="358"/>
      <c r="Z45" s="358"/>
      <c r="AA45" s="358"/>
      <c r="AB45" s="358"/>
      <c r="AC45" s="679"/>
      <c r="AD45" s="611"/>
      <c r="AE45" s="611"/>
      <c r="AF45" s="611"/>
      <c r="AG45" s="611"/>
      <c r="AH45" s="611"/>
      <c r="AI45" s="611"/>
      <c r="AJ45" s="611"/>
      <c r="AK45" s="611"/>
      <c r="AL45" s="611"/>
      <c r="AM45" s="611"/>
      <c r="AN45" s="611"/>
      <c r="AO45" s="611"/>
      <c r="AP45" s="611"/>
      <c r="AQ45" s="611"/>
      <c r="AR45" s="611"/>
      <c r="AS45" s="611"/>
      <c r="AT45" s="611"/>
      <c r="AU45" s="611"/>
      <c r="AV45" s="611"/>
      <c r="AW45" s="611"/>
      <c r="AX45" s="611"/>
      <c r="AY45" s="611"/>
      <c r="AZ45" s="611"/>
      <c r="BA45" s="611"/>
      <c r="BB45" s="611"/>
      <c r="BC45" s="611"/>
      <c r="BD45" s="611"/>
      <c r="BE45" s="611"/>
      <c r="BF45" s="611"/>
      <c r="BG45" s="611"/>
      <c r="BH45" s="611"/>
      <c r="BI45" s="611"/>
      <c r="BJ45" s="611"/>
      <c r="BK45" s="611"/>
      <c r="BL45" s="611"/>
      <c r="BM45" s="611"/>
      <c r="BN45" s="611"/>
      <c r="BO45" s="611"/>
      <c r="BP45" s="611"/>
      <c r="BQ45" s="611"/>
      <c r="BR45" s="611"/>
      <c r="BS45" s="611"/>
      <c r="BT45" s="611"/>
      <c r="BU45" s="611"/>
      <c r="BV45" s="611"/>
      <c r="BW45" s="611"/>
      <c r="BX45" s="611"/>
      <c r="BY45" s="611"/>
      <c r="BZ45" s="611"/>
      <c r="CA45" s="611"/>
      <c r="CB45" s="611"/>
      <c r="CC45" s="611"/>
      <c r="CD45" s="611"/>
      <c r="CE45" s="611"/>
      <c r="CF45" s="611"/>
      <c r="CG45" s="611"/>
      <c r="CH45" s="611"/>
      <c r="CI45" s="611"/>
      <c r="CJ45" s="611"/>
      <c r="CK45" s="611"/>
      <c r="CL45" s="611"/>
      <c r="CM45" s="611"/>
      <c r="CN45" s="611"/>
      <c r="CO45" s="611"/>
      <c r="CP45" s="611"/>
      <c r="CQ45" s="611"/>
      <c r="CR45" s="611"/>
      <c r="CS45" s="611"/>
      <c r="CT45" s="611"/>
      <c r="CU45" s="611"/>
      <c r="CV45" s="611"/>
      <c r="CW45" s="611"/>
      <c r="CX45" s="611"/>
      <c r="CY45" s="611"/>
      <c r="CZ45" s="611"/>
      <c r="DA45" s="611"/>
      <c r="DB45" s="611"/>
      <c r="DC45" s="611"/>
      <c r="DD45" s="611"/>
      <c r="DE45" s="611"/>
      <c r="DF45" s="611"/>
      <c r="DG45" s="611"/>
      <c r="DH45" s="611"/>
      <c r="DI45" s="611"/>
      <c r="DJ45" s="611"/>
      <c r="DK45" s="611"/>
      <c r="DL45" s="611"/>
      <c r="DM45" s="611"/>
      <c r="DN45" s="611"/>
      <c r="DO45" s="611"/>
      <c r="DP45" s="611"/>
      <c r="DQ45" s="611"/>
      <c r="DR45" s="611"/>
      <c r="DS45" s="611"/>
      <c r="DT45" s="611"/>
      <c r="DU45" s="611"/>
      <c r="DV45" s="611"/>
      <c r="DW45" s="611"/>
      <c r="DX45" s="611"/>
      <c r="DY45" s="611"/>
      <c r="DZ45" s="611"/>
      <c r="EA45" s="611"/>
      <c r="EB45" s="611"/>
      <c r="EC45" s="611"/>
      <c r="ED45" s="611"/>
      <c r="EE45" s="611"/>
      <c r="EF45" s="611"/>
      <c r="EG45" s="611"/>
      <c r="EH45" s="611"/>
      <c r="EI45" s="611"/>
      <c r="EJ45" s="611"/>
      <c r="EK45" s="611"/>
      <c r="EL45" s="611"/>
      <c r="EM45" s="611"/>
      <c r="EN45" s="611"/>
      <c r="EO45" s="611"/>
      <c r="EP45" s="611"/>
      <c r="EQ45" s="611"/>
      <c r="ER45" s="611"/>
      <c r="ES45" s="611"/>
      <c r="ET45" s="611"/>
      <c r="EU45" s="611"/>
      <c r="EV45" s="611"/>
      <c r="EW45" s="611"/>
      <c r="EX45" s="611"/>
      <c r="EY45" s="611"/>
      <c r="EZ45" s="611"/>
      <c r="FA45" s="611"/>
      <c r="FB45" s="611"/>
      <c r="FC45" s="611"/>
      <c r="FD45" s="611"/>
      <c r="FE45" s="611"/>
      <c r="FF45" s="611"/>
      <c r="FG45" s="611"/>
      <c r="FH45" s="611"/>
      <c r="FI45" s="611"/>
      <c r="FJ45" s="611"/>
      <c r="FK45" s="611"/>
      <c r="FL45" s="611"/>
      <c r="FM45" s="611"/>
      <c r="FN45" s="611"/>
      <c r="FO45" s="611"/>
      <c r="FP45" s="611"/>
      <c r="FQ45" s="611"/>
      <c r="FR45" s="611"/>
      <c r="FS45" s="611"/>
      <c r="FT45" s="611"/>
      <c r="FU45" s="611"/>
      <c r="FV45" s="611"/>
      <c r="FW45" s="611"/>
      <c r="FX45" s="611"/>
      <c r="FY45" s="611"/>
      <c r="FZ45" s="611"/>
      <c r="GA45" s="611"/>
      <c r="GB45" s="611"/>
      <c r="GC45" s="611"/>
      <c r="GD45" s="611"/>
      <c r="GE45" s="611"/>
      <c r="GF45" s="611"/>
      <c r="GG45" s="611"/>
      <c r="GH45" s="611"/>
      <c r="GI45" s="611"/>
      <c r="GJ45" s="611"/>
      <c r="GK45" s="611"/>
      <c r="GL45" s="611"/>
      <c r="GM45" s="611"/>
      <c r="GN45" s="611"/>
      <c r="GO45" s="611"/>
      <c r="GP45" s="611"/>
      <c r="GQ45" s="611"/>
      <c r="GR45" s="611"/>
      <c r="GS45" s="611"/>
      <c r="GT45" s="611"/>
      <c r="GU45" s="611"/>
      <c r="GV45" s="611"/>
      <c r="GW45" s="611"/>
      <c r="GX45" s="611"/>
      <c r="GY45" s="611"/>
      <c r="GZ45" s="611"/>
      <c r="HA45" s="611"/>
      <c r="HB45" s="611"/>
      <c r="HC45" s="611"/>
      <c r="HD45" s="611"/>
      <c r="HE45" s="611"/>
      <c r="HF45" s="611"/>
      <c r="HG45" s="611"/>
      <c r="HH45" s="611"/>
      <c r="HI45" s="611"/>
      <c r="HJ45" s="611"/>
      <c r="HK45" s="611"/>
      <c r="HL45" s="611"/>
      <c r="HM45" s="611"/>
      <c r="HN45" s="611"/>
      <c r="HO45" s="611"/>
      <c r="HP45" s="611"/>
      <c r="HQ45" s="611"/>
      <c r="HR45" s="611"/>
      <c r="HS45" s="611"/>
      <c r="HT45" s="611"/>
      <c r="HU45" s="611"/>
      <c r="HV45" s="611"/>
      <c r="HW45" s="611"/>
      <c r="HX45" s="611"/>
      <c r="HY45" s="611"/>
      <c r="HZ45" s="611"/>
      <c r="IA45" s="611"/>
      <c r="IB45" s="611"/>
      <c r="IC45" s="611"/>
      <c r="ID45" s="611"/>
      <c r="IE45" s="611"/>
      <c r="IF45" s="611"/>
      <c r="IG45" s="611"/>
      <c r="IH45" s="611"/>
      <c r="II45" s="611"/>
      <c r="IJ45" s="611"/>
      <c r="IK45" s="611"/>
      <c r="IL45" s="611"/>
      <c r="IM45" s="611"/>
      <c r="IN45" s="611"/>
      <c r="IO45" s="611"/>
      <c r="IP45" s="611"/>
      <c r="IQ45" s="611"/>
      <c r="IR45" s="611"/>
      <c r="IS45" s="611"/>
      <c r="IT45" s="611"/>
      <c r="IU45" s="611"/>
      <c r="IV45" s="611"/>
      <c r="IW45" s="611"/>
      <c r="IX45" s="611"/>
      <c r="IY45" s="611"/>
      <c r="IZ45" s="611"/>
      <c r="JA45" s="611"/>
      <c r="JB45" s="611"/>
      <c r="JC45" s="611"/>
      <c r="JD45" s="611"/>
      <c r="JE45" s="611"/>
      <c r="JF45" s="611"/>
      <c r="JG45" s="611"/>
      <c r="JH45" s="611"/>
      <c r="JI45" s="611"/>
      <c r="JJ45" s="611"/>
      <c r="JK45" s="611"/>
      <c r="JL45" s="611"/>
      <c r="JM45" s="611"/>
      <c r="JN45" s="611"/>
      <c r="JO45" s="611"/>
      <c r="JP45" s="611"/>
      <c r="JQ45" s="611"/>
      <c r="JR45" s="611"/>
      <c r="JS45" s="611"/>
      <c r="JT45" s="611"/>
      <c r="JU45" s="611"/>
      <c r="JV45" s="611"/>
      <c r="JW45" s="611"/>
      <c r="JX45" s="611"/>
      <c r="JY45" s="611"/>
      <c r="JZ45" s="611"/>
      <c r="KA45" s="611"/>
      <c r="KB45" s="611"/>
      <c r="KC45" s="611"/>
      <c r="KD45" s="611"/>
      <c r="KE45" s="611"/>
      <c r="KF45" s="611"/>
      <c r="KG45" s="611"/>
      <c r="KH45" s="611"/>
      <c r="KI45" s="611"/>
      <c r="KJ45" s="611"/>
      <c r="KK45" s="611"/>
      <c r="KL45" s="611"/>
      <c r="KM45" s="611"/>
      <c r="KN45" s="611"/>
      <c r="KO45" s="611"/>
      <c r="KP45" s="611"/>
      <c r="KQ45" s="611"/>
      <c r="KR45" s="611"/>
      <c r="KS45" s="611"/>
      <c r="KT45" s="611"/>
      <c r="KU45" s="611"/>
      <c r="KV45" s="611"/>
      <c r="KW45" s="611"/>
      <c r="KX45" s="611"/>
      <c r="KY45" s="611"/>
      <c r="KZ45" s="611"/>
      <c r="LA45" s="611"/>
      <c r="LB45" s="611"/>
      <c r="LC45" s="611"/>
      <c r="LD45" s="611"/>
      <c r="LE45" s="611"/>
      <c r="LF45" s="611"/>
      <c r="LG45" s="611"/>
      <c r="LH45" s="611"/>
      <c r="LI45" s="611"/>
      <c r="LJ45" s="611"/>
      <c r="LK45" s="611"/>
      <c r="LL45" s="611"/>
      <c r="LM45" s="611"/>
      <c r="LN45" s="611"/>
      <c r="LO45" s="611"/>
      <c r="LP45" s="611"/>
      <c r="LQ45" s="611"/>
      <c r="LR45" s="611"/>
      <c r="LS45" s="611"/>
      <c r="LT45" s="611"/>
      <c r="LU45" s="611"/>
      <c r="LV45" s="611"/>
      <c r="LW45" s="611"/>
      <c r="LX45" s="611"/>
      <c r="LY45" s="611"/>
      <c r="LZ45" s="611"/>
      <c r="MA45" s="611"/>
      <c r="MB45" s="611"/>
      <c r="MC45" s="611"/>
      <c r="MD45" s="611"/>
      <c r="ME45" s="611"/>
      <c r="MF45" s="611"/>
      <c r="MG45" s="611"/>
      <c r="MH45" s="611"/>
      <c r="MI45" s="611"/>
      <c r="MJ45" s="611"/>
      <c r="MK45" s="611"/>
      <c r="ML45" s="611"/>
      <c r="MM45" s="611"/>
      <c r="MN45" s="611"/>
      <c r="MO45" s="611"/>
      <c r="MP45" s="611"/>
      <c r="MQ45" s="611"/>
      <c r="MR45" s="611"/>
      <c r="MS45" s="611"/>
      <c r="MT45" s="611"/>
      <c r="MU45" s="611"/>
      <c r="MV45" s="611"/>
      <c r="MW45" s="611"/>
      <c r="MX45" s="611"/>
      <c r="MY45" s="611"/>
      <c r="MZ45" s="611"/>
      <c r="NA45" s="611"/>
      <c r="NB45" s="611"/>
      <c r="NC45" s="611"/>
      <c r="ND45" s="611"/>
      <c r="NE45" s="611"/>
      <c r="NF45" s="611"/>
      <c r="NG45" s="611"/>
      <c r="NH45" s="611"/>
      <c r="NI45" s="611"/>
      <c r="NJ45" s="611"/>
      <c r="NK45" s="611"/>
      <c r="NL45" s="611"/>
      <c r="NM45" s="611"/>
      <c r="NN45" s="611"/>
      <c r="NO45" s="611"/>
      <c r="NP45" s="611"/>
      <c r="NQ45" s="611"/>
      <c r="NR45" s="611"/>
      <c r="NS45" s="611"/>
      <c r="NT45" s="611"/>
      <c r="NU45" s="611"/>
      <c r="NV45" s="611"/>
      <c r="NW45" s="611"/>
      <c r="NX45" s="611"/>
      <c r="NY45" s="611"/>
      <c r="NZ45" s="611"/>
      <c r="OA45" s="611"/>
      <c r="OB45" s="611"/>
      <c r="OC45" s="611"/>
      <c r="OD45" s="611"/>
      <c r="OE45" s="611"/>
      <c r="OF45" s="611"/>
      <c r="OG45" s="611"/>
      <c r="OH45" s="611"/>
      <c r="OI45" s="611"/>
      <c r="OJ45" s="611"/>
      <c r="OK45" s="611"/>
      <c r="OL45" s="611"/>
      <c r="OM45" s="611"/>
      <c r="ON45" s="611"/>
      <c r="OO45" s="611"/>
      <c r="OP45" s="611"/>
      <c r="OQ45" s="611"/>
      <c r="OR45" s="611"/>
      <c r="OS45" s="611"/>
      <c r="OT45" s="611"/>
      <c r="OU45" s="611"/>
      <c r="OV45" s="611"/>
      <c r="OW45" s="611"/>
      <c r="OX45" s="611"/>
      <c r="OY45" s="611"/>
      <c r="OZ45" s="611"/>
      <c r="PA45" s="611"/>
      <c r="PB45" s="611"/>
      <c r="PC45" s="611"/>
      <c r="PD45" s="611"/>
      <c r="PE45" s="611"/>
      <c r="PF45" s="611"/>
      <c r="PG45" s="611"/>
      <c r="PH45" s="611"/>
      <c r="PI45" s="611"/>
      <c r="PJ45" s="611"/>
      <c r="PK45" s="611"/>
      <c r="PL45" s="611"/>
      <c r="PM45" s="611"/>
      <c r="PN45" s="611"/>
      <c r="PO45" s="611"/>
      <c r="PP45" s="611"/>
      <c r="PQ45" s="611"/>
      <c r="PR45" s="611"/>
      <c r="PS45" s="611"/>
      <c r="PT45" s="611"/>
      <c r="PU45" s="611"/>
      <c r="PV45" s="611"/>
      <c r="PW45" s="611"/>
      <c r="PX45" s="611"/>
      <c r="PY45" s="611"/>
      <c r="PZ45" s="611"/>
      <c r="QA45" s="611"/>
      <c r="QB45" s="611"/>
      <c r="QC45" s="611"/>
      <c r="QD45" s="611"/>
      <c r="QE45" s="611"/>
      <c r="QF45" s="611"/>
      <c r="QG45" s="611"/>
      <c r="QH45" s="611"/>
      <c r="QI45" s="611"/>
      <c r="QJ45" s="611"/>
      <c r="QK45" s="611"/>
      <c r="QL45" s="611"/>
      <c r="QM45" s="611"/>
      <c r="QN45" s="611"/>
      <c r="QO45" s="611"/>
      <c r="QP45" s="611"/>
      <c r="QQ45" s="611"/>
      <c r="QR45" s="611"/>
      <c r="QS45" s="611"/>
      <c r="QT45" s="611"/>
      <c r="QU45" s="611"/>
      <c r="QV45" s="611"/>
      <c r="QW45" s="611"/>
      <c r="QX45" s="611"/>
      <c r="QY45" s="611"/>
      <c r="QZ45" s="611"/>
      <c r="RA45" s="611"/>
      <c r="RB45" s="611"/>
      <c r="RC45" s="611"/>
      <c r="RD45" s="611"/>
      <c r="RE45" s="611"/>
      <c r="RF45" s="611"/>
      <c r="RG45" s="611"/>
      <c r="RH45" s="611"/>
      <c r="RI45" s="611"/>
      <c r="RJ45" s="611"/>
      <c r="RK45" s="611"/>
      <c r="RL45" s="611"/>
      <c r="RM45" s="611"/>
      <c r="RN45" s="611"/>
      <c r="RO45" s="611"/>
      <c r="RP45" s="611"/>
      <c r="RQ45" s="611"/>
      <c r="RR45" s="611"/>
      <c r="RS45" s="611"/>
      <c r="RT45" s="611"/>
      <c r="RU45" s="611"/>
      <c r="RV45" s="611"/>
      <c r="RW45" s="611"/>
      <c r="RX45" s="611"/>
      <c r="RY45" s="611"/>
      <c r="RZ45" s="611"/>
      <c r="SA45" s="611"/>
      <c r="SB45" s="611"/>
      <c r="SC45" s="611"/>
      <c r="SD45" s="611"/>
      <c r="SE45" s="611"/>
      <c r="SF45" s="611"/>
      <c r="SG45" s="611"/>
      <c r="SH45" s="611"/>
      <c r="SI45" s="611"/>
      <c r="SJ45" s="611"/>
      <c r="SK45" s="611"/>
      <c r="SL45" s="611"/>
      <c r="SM45" s="611"/>
      <c r="SN45" s="611"/>
      <c r="SO45" s="611"/>
      <c r="SP45" s="611"/>
      <c r="SQ45" s="611"/>
      <c r="SR45" s="611"/>
      <c r="SS45" s="611"/>
      <c r="ST45" s="611"/>
      <c r="SU45" s="611"/>
      <c r="SV45" s="611"/>
      <c r="SW45" s="611"/>
      <c r="SX45" s="611"/>
      <c r="SY45" s="611"/>
      <c r="SZ45" s="611"/>
      <c r="TA45" s="611"/>
      <c r="TB45" s="611"/>
      <c r="TC45" s="611"/>
      <c r="TD45" s="611"/>
      <c r="TE45" s="611"/>
      <c r="TF45" s="611"/>
      <c r="TG45" s="611"/>
      <c r="TH45" s="611"/>
      <c r="TI45" s="611"/>
      <c r="TJ45" s="611"/>
      <c r="TK45" s="611"/>
      <c r="TL45" s="611"/>
      <c r="TM45" s="611"/>
      <c r="TN45" s="611"/>
      <c r="TO45" s="611"/>
      <c r="TP45" s="611"/>
      <c r="TQ45" s="611"/>
      <c r="TR45" s="611"/>
      <c r="TS45" s="611"/>
      <c r="TT45" s="611"/>
      <c r="TU45" s="611"/>
      <c r="TV45" s="611"/>
      <c r="TW45" s="611"/>
      <c r="TX45" s="611"/>
      <c r="TY45" s="611"/>
      <c r="TZ45" s="611"/>
      <c r="UA45" s="611"/>
      <c r="UB45" s="611"/>
      <c r="UC45" s="611"/>
      <c r="UD45" s="611"/>
      <c r="UE45" s="611"/>
      <c r="UF45" s="611"/>
      <c r="UG45" s="611"/>
      <c r="UH45" s="611"/>
      <c r="UI45" s="611"/>
      <c r="UJ45" s="611"/>
      <c r="UK45" s="611"/>
      <c r="UL45" s="611"/>
      <c r="UM45" s="611"/>
      <c r="UN45" s="611"/>
      <c r="UO45" s="611"/>
      <c r="UP45" s="611"/>
      <c r="UQ45" s="611"/>
      <c r="UR45" s="611"/>
      <c r="US45" s="611"/>
      <c r="UT45" s="611"/>
      <c r="UU45" s="611"/>
      <c r="UV45" s="611"/>
      <c r="UW45" s="611"/>
      <c r="UX45" s="611"/>
      <c r="UY45" s="611"/>
      <c r="UZ45" s="611"/>
      <c r="VA45" s="611"/>
      <c r="VB45" s="611"/>
      <c r="VC45" s="611"/>
      <c r="VD45" s="611"/>
      <c r="VE45" s="611"/>
      <c r="VF45" s="611"/>
      <c r="VG45" s="611"/>
      <c r="VH45" s="611"/>
      <c r="VI45" s="611"/>
      <c r="VJ45" s="611"/>
      <c r="VK45" s="611"/>
      <c r="VL45" s="611"/>
      <c r="VM45" s="611"/>
      <c r="VN45" s="611"/>
      <c r="VO45" s="611"/>
      <c r="VP45" s="611"/>
      <c r="VQ45" s="611"/>
      <c r="VR45" s="611"/>
      <c r="VS45" s="611"/>
      <c r="VT45" s="611"/>
      <c r="VU45" s="611"/>
      <c r="VV45" s="611"/>
      <c r="VW45" s="611"/>
      <c r="VX45" s="611"/>
      <c r="VY45" s="611"/>
      <c r="VZ45" s="611"/>
      <c r="WA45" s="611"/>
      <c r="WB45" s="611"/>
      <c r="WC45" s="611"/>
      <c r="WD45" s="611"/>
      <c r="WE45" s="611"/>
      <c r="WF45" s="611"/>
      <c r="WG45" s="611"/>
      <c r="WH45" s="611"/>
      <c r="WI45" s="611"/>
      <c r="WJ45" s="611"/>
      <c r="WK45" s="611"/>
      <c r="WL45" s="611"/>
      <c r="WM45" s="611"/>
      <c r="WN45" s="611"/>
      <c r="WO45" s="611"/>
      <c r="WP45" s="611"/>
      <c r="WQ45" s="611"/>
      <c r="WR45" s="611"/>
      <c r="WS45" s="611"/>
      <c r="WT45" s="611"/>
      <c r="WU45" s="611"/>
      <c r="WV45" s="611"/>
      <c r="WW45" s="611"/>
      <c r="WX45" s="611"/>
      <c r="WY45" s="611"/>
      <c r="WZ45" s="611"/>
      <c r="XA45" s="611"/>
      <c r="XB45" s="611"/>
      <c r="XC45" s="611"/>
      <c r="XD45" s="611"/>
      <c r="XE45" s="611"/>
      <c r="XF45" s="611"/>
      <c r="XG45" s="611"/>
      <c r="XH45" s="611"/>
      <c r="XI45" s="611"/>
      <c r="XJ45" s="611"/>
      <c r="XK45" s="611"/>
      <c r="XL45" s="611"/>
      <c r="XM45" s="611"/>
      <c r="XN45" s="611"/>
      <c r="XO45" s="611"/>
      <c r="XP45" s="611"/>
      <c r="XQ45" s="611"/>
      <c r="XR45" s="611"/>
      <c r="XS45" s="611"/>
      <c r="XT45" s="611"/>
      <c r="XU45" s="611"/>
      <c r="XV45" s="611"/>
      <c r="XW45" s="611"/>
      <c r="XX45" s="611"/>
      <c r="XY45" s="611"/>
      <c r="XZ45" s="611"/>
      <c r="YA45" s="611"/>
      <c r="YB45" s="611"/>
      <c r="YC45" s="611"/>
      <c r="YD45" s="611"/>
      <c r="YE45" s="611"/>
      <c r="YF45" s="611"/>
      <c r="YG45" s="611"/>
      <c r="YH45" s="611"/>
      <c r="YI45" s="611"/>
      <c r="YJ45" s="611"/>
      <c r="YK45" s="611"/>
      <c r="YL45" s="611"/>
      <c r="YM45" s="611"/>
      <c r="YN45" s="611"/>
      <c r="YO45" s="611"/>
      <c r="YP45" s="611"/>
      <c r="YQ45" s="611"/>
      <c r="YR45" s="611"/>
      <c r="YS45" s="611"/>
      <c r="YT45" s="611"/>
      <c r="YU45" s="611"/>
      <c r="YV45" s="611"/>
      <c r="YW45" s="611"/>
      <c r="YX45" s="611"/>
      <c r="YY45" s="611"/>
      <c r="YZ45" s="611"/>
      <c r="ZA45" s="611"/>
      <c r="ZB45" s="611"/>
      <c r="ZC45" s="611"/>
      <c r="ZD45" s="611"/>
      <c r="ZE45" s="611"/>
      <c r="ZF45" s="611"/>
      <c r="ZG45" s="611"/>
      <c r="ZH45" s="611"/>
      <c r="ZI45" s="611"/>
      <c r="ZJ45" s="611"/>
      <c r="ZK45" s="611"/>
      <c r="ZL45" s="611"/>
      <c r="ZM45" s="611"/>
      <c r="ZN45" s="611"/>
      <c r="ZO45" s="611"/>
      <c r="ZP45" s="611"/>
      <c r="ZQ45" s="611"/>
      <c r="ZR45" s="611"/>
      <c r="ZS45" s="611"/>
      <c r="ZT45" s="611"/>
      <c r="ZU45" s="611"/>
      <c r="ZV45" s="611"/>
      <c r="ZW45" s="611"/>
      <c r="ZX45" s="611"/>
      <c r="ZY45" s="611"/>
      <c r="ZZ45" s="611"/>
      <c r="AAA45" s="611"/>
      <c r="AAB45" s="611"/>
      <c r="AAC45" s="611"/>
      <c r="AAD45" s="611"/>
      <c r="AAE45" s="611"/>
      <c r="AAF45" s="611"/>
      <c r="AAG45" s="611"/>
      <c r="AAH45" s="611"/>
      <c r="AAI45" s="611"/>
      <c r="AAJ45" s="611"/>
      <c r="AAK45" s="611"/>
      <c r="AAL45" s="611"/>
      <c r="AAM45" s="611"/>
      <c r="AAN45" s="611"/>
      <c r="AAO45" s="611"/>
      <c r="AAP45" s="611"/>
      <c r="AAQ45" s="611"/>
      <c r="AAR45" s="611"/>
      <c r="AAS45" s="611"/>
      <c r="AAT45" s="611"/>
      <c r="AAU45" s="611"/>
      <c r="AAV45" s="611"/>
      <c r="AAW45" s="611"/>
      <c r="AAX45" s="611"/>
      <c r="AAY45" s="611"/>
      <c r="AAZ45" s="611"/>
      <c r="ABA45" s="611"/>
      <c r="ABB45" s="611"/>
      <c r="ABC45" s="611"/>
      <c r="ABD45" s="611"/>
      <c r="ABE45" s="611"/>
      <c r="ABF45" s="611"/>
      <c r="ABG45" s="611"/>
      <c r="ABH45" s="611"/>
      <c r="ABI45" s="611"/>
      <c r="ABJ45" s="611"/>
      <c r="ABK45" s="611"/>
      <c r="ABL45" s="611"/>
      <c r="ABM45" s="611"/>
      <c r="ABN45" s="611"/>
      <c r="ABO45" s="611"/>
      <c r="ABP45" s="611"/>
      <c r="ABQ45" s="611"/>
      <c r="ABR45" s="611"/>
      <c r="ABS45" s="611"/>
      <c r="ABT45" s="611"/>
      <c r="ABU45" s="611"/>
      <c r="ABV45" s="611"/>
      <c r="ABW45" s="611"/>
      <c r="ABX45" s="611"/>
      <c r="ABY45" s="611"/>
      <c r="ABZ45" s="611"/>
      <c r="ACA45" s="611"/>
      <c r="ACB45" s="611"/>
      <c r="ACC45" s="611"/>
      <c r="ACD45" s="611"/>
      <c r="ACE45" s="611"/>
      <c r="ACF45" s="611"/>
      <c r="ACG45" s="611"/>
      <c r="ACH45" s="611"/>
      <c r="ACI45" s="611"/>
      <c r="ACJ45" s="611"/>
      <c r="ACK45" s="611"/>
      <c r="ACL45" s="611"/>
      <c r="ACM45" s="611"/>
      <c r="ACN45" s="611"/>
      <c r="ACO45" s="611"/>
      <c r="ACP45" s="611"/>
      <c r="ACQ45" s="611"/>
      <c r="ACR45" s="611"/>
      <c r="ACS45" s="611"/>
      <c r="ACT45" s="611"/>
      <c r="ACU45" s="611"/>
      <c r="ACV45" s="611"/>
      <c r="ACW45" s="611"/>
      <c r="ACX45" s="611"/>
      <c r="ACY45" s="611"/>
      <c r="ACZ45" s="611"/>
      <c r="ADA45" s="611"/>
      <c r="ADB45" s="611"/>
      <c r="ADC45" s="611"/>
      <c r="ADD45" s="611"/>
      <c r="ADE45" s="611"/>
      <c r="ADF45" s="611"/>
      <c r="ADG45" s="611"/>
      <c r="ADH45" s="611"/>
      <c r="ADI45" s="611"/>
      <c r="ADJ45" s="611"/>
      <c r="ADK45" s="611"/>
      <c r="ADL45" s="611"/>
      <c r="ADM45" s="611"/>
      <c r="ADN45" s="611"/>
      <c r="ADO45" s="611"/>
      <c r="ADP45" s="611"/>
      <c r="ADQ45" s="611"/>
      <c r="ADR45" s="611"/>
      <c r="ADS45" s="611"/>
      <c r="ADT45" s="611"/>
      <c r="ADU45" s="611"/>
      <c r="ADV45" s="611"/>
      <c r="ADW45" s="611"/>
      <c r="ADX45" s="611"/>
      <c r="ADY45" s="611"/>
      <c r="ADZ45" s="611"/>
      <c r="AEA45" s="611"/>
      <c r="AEB45" s="611"/>
      <c r="AEC45" s="611"/>
      <c r="AED45" s="611"/>
      <c r="AEE45" s="611"/>
      <c r="AEF45" s="611"/>
      <c r="AEG45" s="611"/>
      <c r="AEH45" s="611"/>
      <c r="AEI45" s="611"/>
      <c r="AEJ45" s="611"/>
      <c r="AEK45" s="611"/>
      <c r="AEL45" s="611"/>
      <c r="AEM45" s="611"/>
      <c r="AEN45" s="611"/>
      <c r="AEO45" s="611"/>
      <c r="AEP45" s="611"/>
      <c r="AEQ45" s="611"/>
      <c r="AER45" s="611"/>
      <c r="AES45" s="611"/>
      <c r="AET45" s="611"/>
      <c r="AEU45" s="611"/>
      <c r="AEV45" s="611"/>
      <c r="AEW45" s="611"/>
      <c r="AEX45" s="611"/>
      <c r="AEY45" s="611"/>
      <c r="AEZ45" s="611"/>
      <c r="AFA45" s="611"/>
      <c r="AFB45" s="611"/>
      <c r="AFC45" s="611"/>
      <c r="AFD45" s="611"/>
      <c r="AFE45" s="611"/>
      <c r="AFF45" s="611"/>
      <c r="AFG45" s="611"/>
      <c r="AFH45" s="611"/>
      <c r="AFI45" s="611"/>
      <c r="AFJ45" s="611"/>
      <c r="AFK45" s="611"/>
      <c r="AFL45" s="611"/>
      <c r="AFM45" s="611"/>
      <c r="AFN45" s="611"/>
      <c r="AFO45" s="611"/>
      <c r="AFP45" s="611"/>
      <c r="AFQ45" s="611"/>
      <c r="AFR45" s="611"/>
      <c r="AFS45" s="611"/>
      <c r="AFT45" s="611"/>
      <c r="AFU45" s="611"/>
      <c r="AFV45" s="611"/>
      <c r="AFW45" s="611"/>
      <c r="AFX45" s="611"/>
      <c r="AFY45" s="611"/>
      <c r="AFZ45" s="611"/>
      <c r="AGA45" s="611"/>
      <c r="AGB45" s="611"/>
      <c r="AGC45" s="611"/>
      <c r="AGD45" s="611"/>
      <c r="AGE45" s="611"/>
      <c r="AGF45" s="611"/>
      <c r="AGG45" s="611"/>
      <c r="AGH45" s="611"/>
      <c r="AGI45" s="611"/>
      <c r="AGJ45" s="611"/>
      <c r="AGK45" s="611"/>
      <c r="AGL45" s="611"/>
      <c r="AGM45" s="611"/>
      <c r="AGN45" s="611"/>
      <c r="AGO45" s="611"/>
      <c r="AGP45" s="611"/>
      <c r="AGQ45" s="611"/>
      <c r="AGR45" s="611"/>
      <c r="AGS45" s="611"/>
      <c r="AGT45" s="611"/>
      <c r="AGU45" s="611"/>
      <c r="AGV45" s="611"/>
      <c r="AGW45" s="611"/>
      <c r="AGX45" s="611"/>
      <c r="AGY45" s="611"/>
      <c r="AGZ45" s="611"/>
      <c r="AHA45" s="611"/>
      <c r="AHB45" s="611"/>
      <c r="AHC45" s="611"/>
      <c r="AHD45" s="611"/>
      <c r="AHE45" s="611"/>
      <c r="AHF45" s="611"/>
      <c r="AHG45" s="611"/>
      <c r="AHH45" s="611"/>
      <c r="AHI45" s="611"/>
      <c r="AHJ45" s="611"/>
      <c r="AHK45" s="611"/>
      <c r="AHL45" s="611"/>
      <c r="AHM45" s="611"/>
      <c r="AHN45" s="611"/>
      <c r="AHO45" s="611"/>
      <c r="AHP45" s="611"/>
      <c r="AHQ45" s="611"/>
      <c r="AHR45" s="611"/>
      <c r="AHS45" s="611"/>
      <c r="AHT45" s="611"/>
      <c r="AHU45" s="611"/>
      <c r="AHV45" s="611"/>
      <c r="AHW45" s="611"/>
      <c r="AHX45" s="611"/>
      <c r="AHY45" s="611"/>
      <c r="AHZ45" s="611"/>
      <c r="AIA45" s="611"/>
      <c r="AIB45" s="611"/>
      <c r="AIC45" s="611"/>
      <c r="AID45" s="611"/>
      <c r="AIE45" s="611"/>
      <c r="AIF45" s="611"/>
      <c r="AIG45" s="611"/>
      <c r="AIH45" s="611"/>
      <c r="AII45" s="611"/>
      <c r="AIJ45" s="611"/>
      <c r="AIK45" s="611"/>
      <c r="AIL45" s="611"/>
      <c r="AIM45" s="611"/>
      <c r="AIN45" s="611"/>
      <c r="AIO45" s="611"/>
      <c r="AIP45" s="611"/>
      <c r="AIQ45" s="611"/>
      <c r="AIR45" s="611"/>
      <c r="AIS45" s="611"/>
      <c r="AIT45" s="611"/>
      <c r="AIU45" s="611"/>
      <c r="AIV45" s="611"/>
      <c r="AIW45" s="611"/>
      <c r="AIX45" s="611"/>
      <c r="AIY45" s="611"/>
      <c r="AIZ45" s="611"/>
      <c r="AJA45" s="611"/>
      <c r="AJB45" s="611"/>
      <c r="AJC45" s="611"/>
      <c r="AJD45" s="611"/>
      <c r="AJE45" s="611"/>
      <c r="AJF45" s="611"/>
      <c r="AJG45" s="611"/>
      <c r="AJH45" s="611"/>
      <c r="AJI45" s="611"/>
      <c r="AJJ45" s="611"/>
      <c r="AJK45" s="611"/>
      <c r="AJL45" s="611"/>
      <c r="AJM45" s="611"/>
      <c r="AJN45" s="611"/>
      <c r="AJO45" s="611"/>
      <c r="AJP45" s="611"/>
      <c r="AJQ45" s="611"/>
      <c r="AJR45" s="611"/>
      <c r="AJS45" s="611"/>
      <c r="AJT45" s="611"/>
      <c r="AJU45" s="611"/>
      <c r="AJV45" s="611"/>
      <c r="AJW45" s="611"/>
      <c r="AJX45" s="611"/>
      <c r="AJY45" s="611"/>
      <c r="AJZ45" s="611"/>
      <c r="AKA45" s="611"/>
      <c r="AKB45" s="611"/>
      <c r="AKC45" s="611"/>
      <c r="AKD45" s="611"/>
      <c r="AKE45" s="611"/>
      <c r="AKF45" s="611"/>
      <c r="AKG45" s="611"/>
      <c r="AKH45" s="611"/>
      <c r="AKI45" s="611"/>
      <c r="AKJ45" s="611"/>
      <c r="AKK45" s="611"/>
      <c r="AKL45" s="611"/>
      <c r="AKM45" s="611"/>
      <c r="AKN45" s="611"/>
      <c r="AKO45" s="611"/>
      <c r="AKP45" s="611"/>
      <c r="AKQ45" s="611"/>
      <c r="AKR45" s="611"/>
      <c r="AKS45" s="611"/>
      <c r="AKT45" s="611"/>
      <c r="AKU45" s="611"/>
      <c r="AKV45" s="611"/>
      <c r="AKW45" s="611"/>
      <c r="AKX45" s="611"/>
      <c r="AKY45" s="611"/>
      <c r="AKZ45" s="611"/>
      <c r="ALA45" s="611"/>
      <c r="ALB45" s="611"/>
      <c r="ALC45" s="611"/>
      <c r="ALD45" s="611"/>
      <c r="ALE45" s="611"/>
      <c r="ALF45" s="611"/>
      <c r="ALG45" s="611"/>
      <c r="ALH45" s="611"/>
      <c r="ALI45" s="611"/>
      <c r="ALJ45" s="611"/>
      <c r="ALK45" s="611"/>
      <c r="ALL45" s="611"/>
      <c r="ALM45" s="611"/>
      <c r="ALN45" s="611"/>
      <c r="ALO45" s="611"/>
      <c r="ALP45" s="611"/>
      <c r="ALQ45" s="611"/>
      <c r="ALR45" s="611"/>
      <c r="ALS45" s="611"/>
      <c r="ALT45" s="611"/>
      <c r="ALU45" s="611"/>
      <c r="ALV45" s="611"/>
      <c r="ALW45" s="611"/>
      <c r="ALX45" s="611"/>
      <c r="ALY45" s="611"/>
      <c r="ALZ45" s="611"/>
      <c r="AMA45" s="611"/>
      <c r="AMB45" s="611"/>
      <c r="AMC45" s="611"/>
      <c r="AMD45" s="611"/>
      <c r="AME45" s="611"/>
      <c r="AMF45" s="611"/>
      <c r="AMG45" s="611"/>
      <c r="AMH45" s="611"/>
      <c r="AMI45" s="611"/>
      <c r="AMJ45" s="611"/>
      <c r="AMK45" s="611"/>
      <c r="AML45" s="611"/>
      <c r="AMM45" s="611"/>
      <c r="AMN45" s="611"/>
      <c r="AMO45" s="611"/>
      <c r="AMP45" s="611"/>
      <c r="AMQ45" s="611"/>
      <c r="AMR45" s="611"/>
      <c r="AMS45" s="611"/>
      <c r="AMT45" s="611"/>
      <c r="AMU45" s="611"/>
      <c r="AMV45" s="611"/>
      <c r="AMW45" s="611"/>
      <c r="AMX45" s="611"/>
      <c r="AMY45" s="611"/>
      <c r="AMZ45" s="611"/>
      <c r="ANA45" s="611"/>
      <c r="ANB45" s="611"/>
      <c r="ANC45" s="611"/>
      <c r="AND45" s="611"/>
      <c r="ANE45" s="611"/>
      <c r="ANF45" s="611"/>
      <c r="ANG45" s="611"/>
      <c r="ANH45" s="611"/>
      <c r="ANI45" s="611"/>
      <c r="ANJ45" s="611"/>
      <c r="ANK45" s="611"/>
      <c r="ANL45" s="611"/>
      <c r="ANM45" s="611"/>
      <c r="ANN45" s="611"/>
      <c r="ANO45" s="611"/>
      <c r="ANP45" s="611"/>
      <c r="ANQ45" s="611"/>
      <c r="ANR45" s="611"/>
      <c r="ANS45" s="611"/>
      <c r="ANT45" s="611"/>
      <c r="ANU45" s="611"/>
      <c r="ANV45" s="611"/>
      <c r="ANW45" s="611"/>
      <c r="ANX45" s="611"/>
      <c r="ANY45" s="611"/>
      <c r="ANZ45" s="611"/>
      <c r="AOA45" s="611"/>
      <c r="AOB45" s="611"/>
      <c r="AOC45" s="611"/>
      <c r="AOD45" s="611"/>
      <c r="AOE45" s="611"/>
      <c r="AOF45" s="611"/>
      <c r="AOG45" s="611"/>
      <c r="AOH45" s="611"/>
      <c r="AOI45" s="611"/>
      <c r="AOJ45" s="611"/>
      <c r="AOK45" s="611"/>
      <c r="AOL45" s="611"/>
      <c r="AOM45" s="611"/>
      <c r="AON45" s="611"/>
      <c r="AOO45" s="611"/>
      <c r="AOP45" s="611"/>
      <c r="AOQ45" s="611"/>
      <c r="AOR45" s="611"/>
      <c r="AOS45" s="611"/>
      <c r="AOT45" s="611"/>
      <c r="AOU45" s="611"/>
      <c r="AOV45" s="611"/>
      <c r="AOW45" s="611"/>
      <c r="AOX45" s="611"/>
      <c r="AOY45" s="611"/>
      <c r="AOZ45" s="611"/>
      <c r="APA45" s="611"/>
      <c r="APB45" s="611"/>
      <c r="APC45" s="611"/>
      <c r="APD45" s="611"/>
      <c r="APE45" s="611"/>
      <c r="APF45" s="611"/>
      <c r="APG45" s="611"/>
      <c r="APH45" s="611"/>
      <c r="API45" s="611"/>
      <c r="APJ45" s="611"/>
      <c r="APK45" s="611"/>
      <c r="APL45" s="611"/>
      <c r="APM45" s="611"/>
      <c r="APN45" s="611"/>
      <c r="APO45" s="611"/>
      <c r="APP45" s="611"/>
      <c r="APQ45" s="611"/>
      <c r="APR45" s="611"/>
      <c r="APS45" s="611"/>
      <c r="APT45" s="611"/>
      <c r="APU45" s="611"/>
      <c r="APV45" s="611"/>
      <c r="APW45" s="611"/>
      <c r="APX45" s="611"/>
      <c r="APY45" s="611"/>
      <c r="APZ45" s="611"/>
      <c r="AQA45" s="611"/>
      <c r="AQB45" s="611"/>
      <c r="AQC45" s="611"/>
      <c r="AQD45" s="611"/>
      <c r="AQE45" s="611"/>
      <c r="AQF45" s="611"/>
      <c r="AQG45" s="611"/>
      <c r="AQH45" s="611"/>
      <c r="AQI45" s="611"/>
      <c r="AQJ45" s="611"/>
      <c r="AQK45" s="611"/>
      <c r="AQL45" s="611"/>
      <c r="AQM45" s="611"/>
      <c r="AQN45" s="611"/>
      <c r="AQO45" s="611"/>
      <c r="AQP45" s="611"/>
      <c r="AQQ45" s="611"/>
      <c r="AQR45" s="611"/>
      <c r="AQS45" s="611"/>
      <c r="AQT45" s="611"/>
      <c r="AQU45" s="611"/>
      <c r="AQV45" s="611"/>
      <c r="AQW45" s="611"/>
      <c r="AQX45" s="611"/>
      <c r="AQY45" s="611"/>
      <c r="AQZ45" s="611"/>
      <c r="ARA45" s="611"/>
      <c r="ARB45" s="611"/>
      <c r="ARC45" s="611"/>
      <c r="ARD45" s="611"/>
      <c r="ARE45" s="611"/>
      <c r="ARF45" s="611"/>
      <c r="ARG45" s="611"/>
      <c r="ARH45" s="611"/>
      <c r="ARI45" s="611"/>
      <c r="ARJ45" s="611"/>
      <c r="ARK45" s="611"/>
      <c r="ARL45" s="611"/>
      <c r="ARM45" s="611"/>
      <c r="ARN45" s="611"/>
      <c r="ARO45" s="611"/>
      <c r="ARP45" s="611"/>
      <c r="ARQ45" s="611"/>
      <c r="ARR45" s="611"/>
      <c r="ARS45" s="611"/>
      <c r="ART45" s="611"/>
      <c r="ARU45" s="611"/>
      <c r="ARV45" s="611"/>
      <c r="ARW45" s="611"/>
      <c r="ARX45" s="611"/>
      <c r="ARY45" s="611"/>
      <c r="ARZ45" s="611"/>
      <c r="ASA45" s="611"/>
      <c r="ASB45" s="611"/>
      <c r="ASC45" s="611"/>
      <c r="ASD45" s="611"/>
      <c r="ASE45" s="611"/>
      <c r="ASF45" s="611"/>
      <c r="ASG45" s="611"/>
      <c r="ASH45" s="611"/>
      <c r="ASI45" s="611"/>
      <c r="ASJ45" s="611"/>
      <c r="ASK45" s="611"/>
      <c r="ASL45" s="611"/>
      <c r="ASM45" s="611"/>
      <c r="ASN45" s="611"/>
      <c r="ASO45" s="611"/>
      <c r="ASP45" s="611"/>
      <c r="ASQ45" s="611"/>
      <c r="ASR45" s="611"/>
      <c r="ASS45" s="611"/>
      <c r="AST45" s="611"/>
      <c r="ASU45" s="611"/>
      <c r="ASV45" s="611"/>
      <c r="ASW45" s="611"/>
      <c r="ASX45" s="611"/>
      <c r="ASY45" s="611"/>
      <c r="ASZ45" s="611"/>
      <c r="ATA45" s="611"/>
      <c r="ATB45" s="611"/>
      <c r="ATC45" s="611"/>
      <c r="ATD45" s="611"/>
      <c r="ATE45" s="611"/>
      <c r="ATF45" s="611"/>
      <c r="ATG45" s="611"/>
      <c r="ATH45" s="611"/>
      <c r="ATI45" s="611"/>
      <c r="ATJ45" s="611"/>
      <c r="ATK45" s="611"/>
      <c r="ATL45" s="611"/>
      <c r="ATM45" s="611"/>
      <c r="ATN45" s="611"/>
      <c r="ATO45" s="611"/>
      <c r="ATP45" s="611"/>
      <c r="ATQ45" s="611"/>
      <c r="ATR45" s="611"/>
      <c r="ATS45" s="611"/>
      <c r="ATT45" s="611"/>
      <c r="ATU45" s="611"/>
      <c r="ATV45" s="611"/>
      <c r="ATW45" s="611"/>
      <c r="ATX45" s="611"/>
      <c r="ATY45" s="611"/>
      <c r="ATZ45" s="611"/>
      <c r="AUA45" s="611"/>
      <c r="AUB45" s="611"/>
      <c r="AUC45" s="611"/>
      <c r="AUD45" s="611"/>
      <c r="AUE45" s="611"/>
      <c r="AUF45" s="611"/>
      <c r="AUG45" s="611"/>
      <c r="AUH45" s="611"/>
      <c r="AUI45" s="611"/>
      <c r="AUJ45" s="611"/>
      <c r="AUK45" s="611"/>
      <c r="AUL45" s="611"/>
      <c r="AUM45" s="611"/>
      <c r="AUN45" s="611"/>
      <c r="AUO45" s="611"/>
      <c r="AUP45" s="611"/>
      <c r="AUQ45" s="611"/>
      <c r="AUR45" s="611"/>
      <c r="AUS45" s="611"/>
      <c r="AUT45" s="611"/>
      <c r="AUU45" s="611"/>
      <c r="AUV45" s="611"/>
      <c r="AUW45" s="611"/>
      <c r="AUX45" s="611"/>
      <c r="AUY45" s="611"/>
      <c r="AUZ45" s="611"/>
      <c r="AVA45" s="611"/>
      <c r="AVB45" s="611"/>
      <c r="AVC45" s="611"/>
      <c r="AVD45" s="611"/>
      <c r="AVE45" s="611"/>
      <c r="AVF45" s="611"/>
      <c r="AVG45" s="611"/>
      <c r="AVH45" s="611"/>
      <c r="AVI45" s="611"/>
      <c r="AVJ45" s="611"/>
      <c r="AVK45" s="611"/>
      <c r="AVL45" s="611"/>
      <c r="AVM45" s="611"/>
      <c r="AVN45" s="611"/>
      <c r="AVO45" s="611"/>
      <c r="AVP45" s="611"/>
      <c r="AVQ45" s="611"/>
      <c r="AVR45" s="611"/>
      <c r="AVS45" s="611"/>
      <c r="AVT45" s="611"/>
      <c r="AVU45" s="611"/>
      <c r="AVV45" s="611"/>
      <c r="AVW45" s="611"/>
      <c r="AVX45" s="611"/>
      <c r="AVY45" s="611"/>
      <c r="AVZ45" s="611"/>
      <c r="AWA45" s="611"/>
      <c r="AWB45" s="611"/>
      <c r="AWC45" s="611"/>
      <c r="AWD45" s="611"/>
      <c r="AWE45" s="611"/>
      <c r="AWF45" s="611"/>
      <c r="AWG45" s="611"/>
      <c r="AWH45" s="611"/>
      <c r="AWI45" s="611"/>
      <c r="AWJ45" s="611"/>
      <c r="AWK45" s="611"/>
      <c r="AWL45" s="611"/>
      <c r="AWM45" s="611"/>
      <c r="AWN45" s="611"/>
      <c r="AWO45" s="611"/>
      <c r="AWP45" s="611"/>
      <c r="AWQ45" s="611"/>
      <c r="AWR45" s="611"/>
      <c r="AWS45" s="611"/>
      <c r="AWT45" s="611"/>
      <c r="AWU45" s="611"/>
      <c r="AWV45" s="611"/>
      <c r="AWW45" s="611"/>
      <c r="AWX45" s="611"/>
      <c r="AWY45" s="611"/>
      <c r="AWZ45" s="611"/>
      <c r="AXA45" s="611"/>
      <c r="AXB45" s="611"/>
      <c r="AXC45" s="611"/>
      <c r="AXD45" s="611"/>
      <c r="AXE45" s="611"/>
      <c r="AXF45" s="611"/>
      <c r="AXG45" s="611"/>
      <c r="AXH45" s="611"/>
      <c r="AXI45" s="611"/>
      <c r="AXJ45" s="611"/>
      <c r="AXK45" s="611"/>
      <c r="AXL45" s="611"/>
      <c r="AXM45" s="611"/>
      <c r="AXN45" s="611"/>
      <c r="AXO45" s="611"/>
      <c r="AXP45" s="611"/>
      <c r="AXQ45" s="611"/>
      <c r="AXR45" s="611"/>
      <c r="AXS45" s="611"/>
      <c r="AXT45" s="611"/>
      <c r="AXU45" s="611"/>
      <c r="AXV45" s="611"/>
      <c r="AXW45" s="611"/>
      <c r="AXX45" s="611"/>
      <c r="AXY45" s="611"/>
      <c r="AXZ45" s="611"/>
      <c r="AYA45" s="611"/>
      <c r="AYB45" s="611"/>
      <c r="AYC45" s="611"/>
      <c r="AYD45" s="611"/>
      <c r="AYE45" s="611"/>
      <c r="AYF45" s="611"/>
      <c r="AYG45" s="611"/>
      <c r="AYH45" s="611"/>
      <c r="AYI45" s="611"/>
      <c r="AYJ45" s="611"/>
      <c r="AYK45" s="611"/>
      <c r="AYL45" s="611"/>
      <c r="AYM45" s="611"/>
      <c r="AYN45" s="611"/>
      <c r="AYO45" s="611"/>
      <c r="AYP45" s="611"/>
      <c r="AYQ45" s="611"/>
      <c r="AYR45" s="611"/>
      <c r="AYS45" s="611"/>
      <c r="AYT45" s="611"/>
      <c r="AYU45" s="611"/>
      <c r="AYV45" s="611"/>
      <c r="AYW45" s="611"/>
      <c r="AYX45" s="611"/>
      <c r="AYY45" s="611"/>
      <c r="AYZ45" s="611"/>
      <c r="AZA45" s="611"/>
      <c r="AZB45" s="611"/>
      <c r="AZC45" s="611"/>
      <c r="AZD45" s="611"/>
      <c r="AZE45" s="611"/>
      <c r="AZF45" s="611"/>
      <c r="AZG45" s="611"/>
      <c r="AZH45" s="611"/>
      <c r="AZI45" s="611"/>
      <c r="AZJ45" s="611"/>
      <c r="AZK45" s="611"/>
      <c r="AZL45" s="611"/>
      <c r="AZM45" s="611"/>
      <c r="AZN45" s="611"/>
      <c r="AZO45" s="611"/>
      <c r="AZP45" s="611"/>
      <c r="AZQ45" s="611"/>
      <c r="AZR45" s="611"/>
      <c r="AZS45" s="611"/>
      <c r="AZT45" s="611"/>
      <c r="AZU45" s="611"/>
      <c r="AZV45" s="611"/>
      <c r="AZW45" s="611"/>
      <c r="AZX45" s="611"/>
      <c r="AZY45" s="611"/>
      <c r="AZZ45" s="611"/>
      <c r="BAA45" s="611"/>
      <c r="BAB45" s="611"/>
      <c r="BAC45" s="611"/>
      <c r="BAD45" s="611"/>
      <c r="BAE45" s="611"/>
      <c r="BAF45" s="611"/>
      <c r="BAG45" s="611"/>
      <c r="BAH45" s="611"/>
      <c r="BAI45" s="611"/>
      <c r="BAJ45" s="611"/>
      <c r="BAK45" s="611"/>
      <c r="BAL45" s="611"/>
      <c r="BAM45" s="611"/>
      <c r="BAN45" s="611"/>
      <c r="BAO45" s="611"/>
      <c r="BAP45" s="611"/>
      <c r="BAQ45" s="611"/>
      <c r="BAR45" s="611"/>
      <c r="BAS45" s="611"/>
      <c r="BAT45" s="611"/>
      <c r="BAU45" s="611"/>
      <c r="BAV45" s="611"/>
      <c r="BAW45" s="611"/>
      <c r="BAX45" s="611"/>
      <c r="BAY45" s="611"/>
      <c r="BAZ45" s="611"/>
      <c r="BBA45" s="611"/>
      <c r="BBB45" s="611"/>
      <c r="BBC45" s="611"/>
      <c r="BBD45" s="611"/>
      <c r="BBE45" s="611"/>
      <c r="BBF45" s="611"/>
      <c r="BBG45" s="611"/>
      <c r="BBH45" s="611"/>
      <c r="BBI45" s="611"/>
      <c r="BBJ45" s="611"/>
      <c r="BBK45" s="611"/>
      <c r="BBL45" s="611"/>
      <c r="BBM45" s="611"/>
      <c r="BBN45" s="611"/>
      <c r="BBO45" s="611"/>
      <c r="BBP45" s="611"/>
      <c r="BBQ45" s="611"/>
      <c r="BBR45" s="611"/>
      <c r="BBS45" s="611"/>
      <c r="BBT45" s="611"/>
      <c r="BBU45" s="611"/>
      <c r="BBV45" s="611"/>
      <c r="BBW45" s="611"/>
      <c r="BBX45" s="611"/>
      <c r="BBY45" s="611"/>
      <c r="BBZ45" s="611"/>
      <c r="BCA45" s="611"/>
      <c r="BCB45" s="611"/>
      <c r="BCC45" s="611"/>
      <c r="BCD45" s="611"/>
      <c r="BCE45" s="611"/>
      <c r="BCF45" s="611"/>
      <c r="BCG45" s="611"/>
      <c r="BCH45" s="611"/>
      <c r="BCI45" s="611"/>
      <c r="BCJ45" s="611"/>
      <c r="BCK45" s="611"/>
      <c r="BCL45" s="611"/>
      <c r="BCM45" s="611"/>
      <c r="BCN45" s="611"/>
      <c r="BCO45" s="611"/>
      <c r="BCP45" s="611"/>
      <c r="BCQ45" s="611"/>
      <c r="BCR45" s="611"/>
      <c r="BCS45" s="611"/>
      <c r="BCT45" s="611"/>
      <c r="BCU45" s="611"/>
      <c r="BCV45" s="611"/>
      <c r="BCW45" s="611"/>
      <c r="BCX45" s="611"/>
      <c r="BCY45" s="611"/>
      <c r="BCZ45" s="611"/>
      <c r="BDA45" s="611"/>
      <c r="BDB45" s="611"/>
      <c r="BDC45" s="611"/>
      <c r="BDD45" s="611"/>
      <c r="BDE45" s="611"/>
      <c r="BDF45" s="611"/>
      <c r="BDG45" s="611"/>
      <c r="BDH45" s="611"/>
      <c r="BDI45" s="611"/>
      <c r="BDJ45" s="611"/>
      <c r="BDK45" s="611"/>
      <c r="BDL45" s="611"/>
      <c r="BDM45" s="611"/>
      <c r="BDN45" s="611"/>
      <c r="BDO45" s="611"/>
      <c r="BDP45" s="611"/>
      <c r="BDQ45" s="611"/>
      <c r="BDR45" s="611"/>
      <c r="BDS45" s="611"/>
      <c r="BDT45" s="611"/>
      <c r="BDU45" s="611"/>
      <c r="BDV45" s="611"/>
      <c r="BDW45" s="611"/>
      <c r="BDX45" s="611"/>
      <c r="BDY45" s="611"/>
      <c r="BDZ45" s="611"/>
      <c r="BEA45" s="611"/>
      <c r="BEB45" s="611"/>
      <c r="BEC45" s="611"/>
      <c r="BED45" s="611"/>
      <c r="BEE45" s="611"/>
      <c r="BEF45" s="611"/>
      <c r="BEG45" s="611"/>
      <c r="BEH45" s="611"/>
      <c r="BEI45" s="611"/>
      <c r="BEJ45" s="611"/>
      <c r="BEK45" s="611"/>
      <c r="BEL45" s="611"/>
      <c r="BEM45" s="611"/>
      <c r="BEN45" s="611"/>
      <c r="BEO45" s="611"/>
      <c r="BEP45" s="611"/>
      <c r="BEQ45" s="611"/>
      <c r="BER45" s="611"/>
      <c r="BES45" s="611"/>
      <c r="BET45" s="611"/>
      <c r="BEU45" s="611"/>
      <c r="BEV45" s="611"/>
      <c r="BEW45" s="611"/>
      <c r="BEX45" s="611"/>
      <c r="BEY45" s="611"/>
      <c r="BEZ45" s="611"/>
      <c r="BFA45" s="611"/>
      <c r="BFB45" s="611"/>
      <c r="BFC45" s="611"/>
      <c r="BFD45" s="611"/>
      <c r="BFE45" s="611"/>
      <c r="BFF45" s="611"/>
      <c r="BFG45" s="611"/>
      <c r="BFH45" s="611"/>
      <c r="BFI45" s="611"/>
      <c r="BFJ45" s="611"/>
      <c r="BFK45" s="611"/>
      <c r="BFL45" s="611"/>
      <c r="BFM45" s="611"/>
      <c r="BFN45" s="611"/>
      <c r="BFO45" s="611"/>
      <c r="BFP45" s="611"/>
      <c r="BFQ45" s="611"/>
      <c r="BFR45" s="611"/>
      <c r="BFS45" s="611"/>
      <c r="BFT45" s="611"/>
      <c r="BFU45" s="611"/>
      <c r="BFV45" s="611"/>
      <c r="BFW45" s="611"/>
      <c r="BFX45" s="611"/>
      <c r="BFY45" s="611"/>
      <c r="BFZ45" s="611"/>
      <c r="BGA45" s="611"/>
      <c r="BGB45" s="611"/>
      <c r="BGC45" s="611"/>
      <c r="BGD45" s="611"/>
      <c r="BGE45" s="611"/>
      <c r="BGF45" s="611"/>
      <c r="BGG45" s="611"/>
      <c r="BGH45" s="611"/>
      <c r="BGI45" s="611"/>
      <c r="BGJ45" s="611"/>
      <c r="BGK45" s="611"/>
      <c r="BGL45" s="611"/>
      <c r="BGM45" s="611"/>
      <c r="BGN45" s="611"/>
      <c r="BGO45" s="611"/>
      <c r="BGP45" s="611"/>
      <c r="BGQ45" s="611"/>
      <c r="BGR45" s="611"/>
      <c r="BGS45" s="611"/>
      <c r="BGT45" s="611"/>
      <c r="BGU45" s="611"/>
      <c r="BGV45" s="611"/>
      <c r="BGW45" s="611"/>
      <c r="BGX45" s="611"/>
      <c r="BGY45" s="611"/>
      <c r="BGZ45" s="611"/>
      <c r="BHA45" s="611"/>
      <c r="BHB45" s="611"/>
      <c r="BHC45" s="611"/>
      <c r="BHD45" s="611"/>
      <c r="BHE45" s="611"/>
      <c r="BHF45" s="611"/>
      <c r="BHG45" s="611"/>
      <c r="BHH45" s="611"/>
      <c r="BHI45" s="611"/>
      <c r="BHJ45" s="611"/>
      <c r="BHK45" s="611"/>
      <c r="BHL45" s="611"/>
      <c r="BHM45" s="611"/>
      <c r="BHN45" s="611"/>
      <c r="BHO45" s="611"/>
      <c r="BHP45" s="611"/>
      <c r="BHQ45" s="611"/>
      <c r="BHR45" s="611"/>
      <c r="BHS45" s="611"/>
      <c r="BHT45" s="611"/>
      <c r="BHU45" s="611"/>
      <c r="BHV45" s="611"/>
      <c r="BHW45" s="611"/>
      <c r="BHX45" s="611"/>
      <c r="BHY45" s="611"/>
      <c r="BHZ45" s="611"/>
      <c r="BIA45" s="611"/>
      <c r="BIB45" s="611"/>
      <c r="BIC45" s="611"/>
      <c r="BID45" s="611"/>
      <c r="BIE45" s="611"/>
      <c r="BIF45" s="611"/>
      <c r="BIG45" s="611"/>
      <c r="BIH45" s="611"/>
      <c r="BII45" s="611"/>
      <c r="BIJ45" s="611"/>
      <c r="BIK45" s="611"/>
      <c r="BIL45" s="611"/>
      <c r="BIM45" s="611"/>
      <c r="BIN45" s="611"/>
      <c r="BIO45" s="611"/>
      <c r="BIP45" s="611"/>
      <c r="BIQ45" s="611"/>
      <c r="BIR45" s="611"/>
      <c r="BIS45" s="611"/>
      <c r="BIT45" s="611"/>
      <c r="BIU45" s="611"/>
      <c r="BIV45" s="611"/>
      <c r="BIW45" s="611"/>
      <c r="BIX45" s="611"/>
      <c r="BIY45" s="611"/>
      <c r="BIZ45" s="611"/>
      <c r="BJA45" s="611"/>
      <c r="BJB45" s="611"/>
      <c r="BJC45" s="611"/>
      <c r="BJD45" s="611"/>
      <c r="BJE45" s="611"/>
      <c r="BJF45" s="611"/>
      <c r="BJG45" s="611"/>
      <c r="BJH45" s="611"/>
      <c r="BJI45" s="611"/>
      <c r="BJJ45" s="611"/>
      <c r="BJK45" s="611"/>
      <c r="BJL45" s="611"/>
      <c r="BJM45" s="611"/>
      <c r="BJN45" s="611"/>
      <c r="BJO45" s="611"/>
      <c r="BJP45" s="611"/>
      <c r="BJQ45" s="611"/>
      <c r="BJR45" s="611"/>
      <c r="BJS45" s="611"/>
      <c r="BJT45" s="611"/>
      <c r="BJU45" s="611"/>
      <c r="BJV45" s="611"/>
      <c r="BJW45" s="611"/>
      <c r="BJX45" s="611"/>
      <c r="BJY45" s="611"/>
      <c r="BJZ45" s="611"/>
      <c r="BKA45" s="611"/>
      <c r="BKB45" s="611"/>
      <c r="BKC45" s="611"/>
      <c r="BKD45" s="611"/>
      <c r="BKE45" s="611"/>
      <c r="BKF45" s="611"/>
      <c r="BKG45" s="611"/>
      <c r="BKH45" s="611"/>
      <c r="BKI45" s="611"/>
      <c r="BKJ45" s="611"/>
      <c r="BKK45" s="611"/>
      <c r="BKL45" s="611"/>
      <c r="BKM45" s="611"/>
      <c r="BKN45" s="611"/>
      <c r="BKO45" s="611"/>
      <c r="BKP45" s="611"/>
      <c r="BKQ45" s="611"/>
      <c r="BKR45" s="611"/>
      <c r="BKS45" s="611"/>
      <c r="BKT45" s="611"/>
      <c r="BKU45" s="611"/>
      <c r="BKV45" s="611"/>
      <c r="BKW45" s="611"/>
      <c r="BKX45" s="611"/>
      <c r="BKY45" s="611"/>
      <c r="BKZ45" s="611"/>
      <c r="BLA45" s="611"/>
      <c r="BLB45" s="611"/>
      <c r="BLC45" s="611"/>
      <c r="BLD45" s="611"/>
      <c r="BLE45" s="611"/>
      <c r="BLF45" s="611"/>
      <c r="BLG45" s="611"/>
      <c r="BLH45" s="611"/>
      <c r="BLI45" s="611"/>
      <c r="BLJ45" s="611"/>
      <c r="BLK45" s="611"/>
      <c r="BLL45" s="611"/>
      <c r="BLM45" s="611"/>
      <c r="BLN45" s="611"/>
      <c r="BLO45" s="611"/>
      <c r="BLP45" s="611"/>
      <c r="BLQ45" s="611"/>
      <c r="BLR45" s="611"/>
      <c r="BLS45" s="611"/>
      <c r="BLT45" s="611"/>
      <c r="BLU45" s="611"/>
      <c r="BLV45" s="611"/>
      <c r="BLW45" s="611"/>
      <c r="BLX45" s="611"/>
      <c r="BLY45" s="611"/>
      <c r="BLZ45" s="611"/>
      <c r="BMA45" s="611"/>
      <c r="BMB45" s="611"/>
      <c r="BMC45" s="611"/>
      <c r="BMD45" s="611"/>
      <c r="BME45" s="611"/>
      <c r="BMF45" s="611"/>
      <c r="BMG45" s="611"/>
      <c r="BMH45" s="611"/>
      <c r="BMI45" s="611"/>
      <c r="BMJ45" s="611"/>
      <c r="BMK45" s="611"/>
      <c r="BML45" s="611"/>
      <c r="BMM45" s="611"/>
      <c r="BMN45" s="611"/>
      <c r="BMO45" s="611"/>
      <c r="BMP45" s="611"/>
      <c r="BMQ45" s="611"/>
      <c r="BMR45" s="611"/>
      <c r="BMS45" s="611"/>
      <c r="BMT45" s="611"/>
      <c r="BMU45" s="611"/>
      <c r="BMV45" s="611"/>
      <c r="BMW45" s="611"/>
      <c r="BMX45" s="611"/>
      <c r="BMY45" s="611"/>
      <c r="BMZ45" s="611"/>
      <c r="BNA45" s="611"/>
      <c r="BNB45" s="611"/>
      <c r="BNC45" s="611"/>
      <c r="BND45" s="611"/>
      <c r="BNE45" s="611"/>
      <c r="BNF45" s="611"/>
      <c r="BNG45" s="611"/>
      <c r="BNH45" s="611"/>
      <c r="BNI45" s="611"/>
      <c r="BNJ45" s="611"/>
      <c r="BNK45" s="611"/>
      <c r="BNL45" s="611"/>
      <c r="BNM45" s="611"/>
      <c r="BNN45" s="611"/>
      <c r="BNO45" s="611"/>
      <c r="BNP45" s="611"/>
      <c r="BNQ45" s="611"/>
      <c r="BNR45" s="611"/>
      <c r="BNS45" s="611"/>
      <c r="BNT45" s="611"/>
      <c r="BNU45" s="611"/>
      <c r="BNV45" s="611"/>
      <c r="BNW45" s="611"/>
      <c r="BNX45" s="611"/>
      <c r="BNY45" s="611"/>
      <c r="BNZ45" s="611"/>
      <c r="BOA45" s="611"/>
      <c r="BOB45" s="611"/>
      <c r="BOC45" s="611"/>
      <c r="BOD45" s="611"/>
      <c r="BOE45" s="611"/>
      <c r="BOF45" s="611"/>
      <c r="BOG45" s="611"/>
      <c r="BOH45" s="611"/>
      <c r="BOI45" s="611"/>
      <c r="BOJ45" s="611"/>
      <c r="BOK45" s="611"/>
      <c r="BOL45" s="611"/>
      <c r="BOM45" s="611"/>
      <c r="BON45" s="611"/>
      <c r="BOO45" s="611"/>
      <c r="BOP45" s="611"/>
      <c r="BOQ45" s="611"/>
      <c r="BOR45" s="611"/>
      <c r="BOS45" s="611"/>
      <c r="BOT45" s="611"/>
      <c r="BOU45" s="611"/>
      <c r="BOV45" s="611"/>
      <c r="BOW45" s="611"/>
      <c r="BOX45" s="611"/>
      <c r="BOY45" s="611"/>
      <c r="BOZ45" s="611"/>
      <c r="BPA45" s="611"/>
      <c r="BPB45" s="611"/>
      <c r="BPC45" s="611"/>
      <c r="BPD45" s="611"/>
      <c r="BPE45" s="611"/>
      <c r="BPF45" s="611"/>
      <c r="BPG45" s="611"/>
      <c r="BPH45" s="611"/>
      <c r="BPI45" s="611"/>
      <c r="BPJ45" s="611"/>
      <c r="BPK45" s="611"/>
      <c r="BPL45" s="611"/>
      <c r="BPM45" s="611"/>
      <c r="BPN45" s="611"/>
      <c r="BPO45" s="611"/>
      <c r="BPP45" s="611"/>
      <c r="BPQ45" s="611"/>
      <c r="BPR45" s="611"/>
      <c r="BPS45" s="611"/>
      <c r="BPT45" s="611"/>
      <c r="BPU45" s="611"/>
      <c r="BPV45" s="611"/>
      <c r="BPW45" s="611"/>
      <c r="BPX45" s="611"/>
      <c r="BPY45" s="611"/>
      <c r="BPZ45" s="611"/>
      <c r="BQA45" s="611"/>
      <c r="BQB45" s="611"/>
      <c r="BQC45" s="611"/>
      <c r="BQD45" s="611"/>
      <c r="BQE45" s="611"/>
      <c r="BQF45" s="611"/>
      <c r="BQG45" s="611"/>
      <c r="BQH45" s="611"/>
      <c r="BQI45" s="611"/>
      <c r="BQJ45" s="611"/>
      <c r="BQK45" s="611"/>
      <c r="BQL45" s="611"/>
      <c r="BQM45" s="611"/>
      <c r="BQN45" s="611"/>
      <c r="BQO45" s="611"/>
      <c r="BQP45" s="611"/>
      <c r="BQQ45" s="611"/>
      <c r="BQR45" s="611"/>
      <c r="BQS45" s="611"/>
      <c r="BQT45" s="611"/>
      <c r="BQU45" s="611"/>
      <c r="BQV45" s="611"/>
      <c r="BQW45" s="611"/>
      <c r="BQX45" s="611"/>
      <c r="BQY45" s="611"/>
      <c r="BQZ45" s="611"/>
      <c r="BRA45" s="611"/>
      <c r="BRB45" s="611"/>
      <c r="BRC45" s="611"/>
      <c r="BRD45" s="611"/>
      <c r="BRE45" s="611"/>
      <c r="BRF45" s="611"/>
      <c r="BRG45" s="611"/>
      <c r="BRH45" s="611"/>
      <c r="BRI45" s="611"/>
      <c r="BRJ45" s="611"/>
      <c r="BRK45" s="611"/>
      <c r="BRL45" s="611"/>
      <c r="BRM45" s="611"/>
      <c r="BRN45" s="611"/>
      <c r="BRO45" s="611"/>
      <c r="BRP45" s="611"/>
      <c r="BRQ45" s="611"/>
      <c r="BRR45" s="611"/>
      <c r="BRS45" s="611"/>
      <c r="BRT45" s="611"/>
      <c r="BRU45" s="611"/>
      <c r="BRV45" s="611"/>
      <c r="BRW45" s="611"/>
      <c r="BRX45" s="611"/>
      <c r="BRY45" s="611"/>
      <c r="BRZ45" s="611"/>
      <c r="BSA45" s="611"/>
      <c r="BSB45" s="611"/>
      <c r="BSC45" s="611"/>
      <c r="BSD45" s="611"/>
      <c r="BSE45" s="611"/>
      <c r="BSF45" s="611"/>
      <c r="BSG45" s="611"/>
      <c r="BSH45" s="611"/>
      <c r="BSI45" s="611"/>
      <c r="BSJ45" s="611"/>
      <c r="BSK45" s="611"/>
      <c r="BSL45" s="611"/>
      <c r="BSM45" s="611"/>
      <c r="BSN45" s="611"/>
      <c r="BSO45" s="611"/>
      <c r="BSP45" s="611"/>
      <c r="BSQ45" s="611"/>
      <c r="BSR45" s="611"/>
      <c r="BSS45" s="611"/>
      <c r="BST45" s="611"/>
      <c r="BSU45" s="611"/>
      <c r="BSV45" s="611"/>
      <c r="BSW45" s="611"/>
      <c r="BSX45" s="611"/>
      <c r="BSY45" s="611"/>
      <c r="BSZ45" s="611"/>
      <c r="BTA45" s="611"/>
      <c r="BTB45" s="611"/>
      <c r="BTC45" s="611"/>
      <c r="BTD45" s="611"/>
      <c r="BTE45" s="611"/>
      <c r="BTF45" s="611"/>
      <c r="BTG45" s="611"/>
      <c r="BTH45" s="611"/>
      <c r="BTI45" s="611"/>
      <c r="BTJ45" s="611"/>
      <c r="BTK45" s="611"/>
      <c r="BTL45" s="611"/>
      <c r="BTM45" s="611"/>
      <c r="BTN45" s="611"/>
      <c r="BTO45" s="611"/>
      <c r="BTP45" s="611"/>
      <c r="BTQ45" s="611"/>
      <c r="BTR45" s="611"/>
      <c r="BTS45" s="611"/>
      <c r="BTT45" s="611"/>
      <c r="BTU45" s="611"/>
      <c r="BTV45" s="611"/>
      <c r="BTW45" s="611"/>
      <c r="BTX45" s="611"/>
      <c r="BTY45" s="611"/>
      <c r="BTZ45" s="611"/>
      <c r="BUA45" s="611"/>
      <c r="BUB45" s="611"/>
      <c r="BUC45" s="611"/>
      <c r="BUD45" s="611"/>
      <c r="BUE45" s="611"/>
      <c r="BUF45" s="611"/>
      <c r="BUG45" s="611"/>
      <c r="BUH45" s="611"/>
      <c r="BUI45" s="611"/>
      <c r="BUJ45" s="611"/>
      <c r="BUK45" s="611"/>
      <c r="BUL45" s="611"/>
      <c r="BUM45" s="611"/>
      <c r="BUN45" s="611"/>
      <c r="BUO45" s="611"/>
      <c r="BUP45" s="611"/>
      <c r="BUQ45" s="611"/>
      <c r="BUR45" s="611"/>
      <c r="BUS45" s="611"/>
      <c r="BUT45" s="611"/>
      <c r="BUU45" s="611"/>
      <c r="BUV45" s="611"/>
      <c r="BUW45" s="611"/>
      <c r="BUX45" s="611"/>
      <c r="BUY45" s="611"/>
      <c r="BUZ45" s="611"/>
      <c r="BVA45" s="611"/>
      <c r="BVB45" s="611"/>
      <c r="BVC45" s="611"/>
      <c r="BVD45" s="611"/>
      <c r="BVE45" s="611"/>
      <c r="BVF45" s="611"/>
      <c r="BVG45" s="611"/>
      <c r="BVH45" s="611"/>
      <c r="BVI45" s="611"/>
      <c r="BVJ45" s="611"/>
      <c r="BVK45" s="611"/>
      <c r="BVL45" s="611"/>
      <c r="BVM45" s="611"/>
      <c r="BVN45" s="611"/>
      <c r="BVO45" s="611"/>
      <c r="BVP45" s="611"/>
      <c r="BVQ45" s="611"/>
      <c r="BVR45" s="611"/>
      <c r="BVS45" s="611"/>
      <c r="BVT45" s="611"/>
      <c r="BVU45" s="611"/>
      <c r="BVV45" s="611"/>
      <c r="BVW45" s="611"/>
      <c r="BVX45" s="611"/>
      <c r="BVY45" s="611"/>
      <c r="BVZ45" s="611"/>
      <c r="BWA45" s="611"/>
      <c r="BWB45" s="611"/>
      <c r="BWC45" s="611"/>
      <c r="BWD45" s="611"/>
      <c r="BWE45" s="611"/>
      <c r="BWF45" s="611"/>
      <c r="BWG45" s="611"/>
      <c r="BWH45" s="611"/>
      <c r="BWI45" s="611"/>
      <c r="BWJ45" s="611"/>
      <c r="BWK45" s="611"/>
      <c r="BWL45" s="611"/>
      <c r="BWM45" s="611"/>
      <c r="BWN45" s="611"/>
      <c r="BWO45" s="611"/>
      <c r="BWP45" s="611"/>
      <c r="BWQ45" s="611"/>
      <c r="BWR45" s="611"/>
      <c r="BWS45" s="611"/>
      <c r="BWT45" s="611"/>
      <c r="BWU45" s="611"/>
      <c r="BWV45" s="611"/>
      <c r="BWW45" s="611"/>
      <c r="BWX45" s="611"/>
      <c r="BWY45" s="611"/>
      <c r="BWZ45" s="611"/>
      <c r="BXA45" s="611"/>
      <c r="BXB45" s="611"/>
      <c r="BXC45" s="611"/>
      <c r="BXD45" s="611"/>
      <c r="BXE45" s="611"/>
      <c r="BXF45" s="611"/>
      <c r="BXG45" s="611"/>
      <c r="BXH45" s="611"/>
      <c r="BXI45" s="611"/>
      <c r="BXJ45" s="611"/>
      <c r="BXK45" s="611"/>
      <c r="BXL45" s="611"/>
      <c r="BXM45" s="611"/>
      <c r="BXN45" s="611"/>
      <c r="BXO45" s="611"/>
      <c r="BXP45" s="611"/>
      <c r="BXQ45" s="611"/>
      <c r="BXR45" s="611"/>
      <c r="BXS45" s="611"/>
      <c r="BXT45" s="611"/>
      <c r="BXU45" s="611"/>
      <c r="BXV45" s="611"/>
      <c r="BXW45" s="611"/>
      <c r="BXX45" s="611"/>
      <c r="BXY45" s="611"/>
      <c r="BXZ45" s="611"/>
      <c r="BYA45" s="611"/>
      <c r="BYB45" s="611"/>
      <c r="BYC45" s="611"/>
      <c r="BYD45" s="611"/>
      <c r="BYE45" s="611"/>
      <c r="BYF45" s="611"/>
      <c r="BYG45" s="611"/>
      <c r="BYH45" s="611"/>
      <c r="BYI45" s="611"/>
      <c r="BYJ45" s="611"/>
      <c r="BYK45" s="611"/>
      <c r="BYL45" s="611"/>
      <c r="BYM45" s="611"/>
      <c r="BYN45" s="611"/>
      <c r="BYO45" s="611"/>
      <c r="BYP45" s="611"/>
      <c r="BYQ45" s="611"/>
      <c r="BYR45" s="611"/>
      <c r="BYS45" s="611"/>
      <c r="BYT45" s="611"/>
      <c r="BYU45" s="611"/>
      <c r="BYV45" s="611"/>
      <c r="BYW45" s="611"/>
      <c r="BYX45" s="611"/>
      <c r="BYY45" s="611"/>
      <c r="BYZ45" s="611"/>
      <c r="BZA45" s="611"/>
      <c r="BZB45" s="611"/>
      <c r="BZC45" s="611"/>
      <c r="BZD45" s="611"/>
      <c r="BZE45" s="611"/>
      <c r="BZF45" s="611"/>
      <c r="BZG45" s="611"/>
      <c r="BZH45" s="611"/>
      <c r="BZI45" s="611"/>
      <c r="BZJ45" s="611"/>
      <c r="BZK45" s="611"/>
      <c r="BZL45" s="611"/>
      <c r="BZM45" s="611"/>
      <c r="BZN45" s="611"/>
      <c r="BZO45" s="611"/>
      <c r="BZP45" s="611"/>
      <c r="BZQ45" s="611"/>
      <c r="BZR45" s="611"/>
      <c r="BZS45" s="611"/>
      <c r="BZT45" s="611"/>
      <c r="BZU45" s="611"/>
      <c r="BZV45" s="611"/>
      <c r="BZW45" s="611"/>
      <c r="BZX45" s="611"/>
      <c r="BZY45" s="611"/>
      <c r="BZZ45" s="611"/>
      <c r="CAA45" s="611"/>
      <c r="CAB45" s="611"/>
      <c r="CAC45" s="611"/>
      <c r="CAD45" s="611"/>
      <c r="CAE45" s="611"/>
      <c r="CAF45" s="611"/>
      <c r="CAG45" s="611"/>
      <c r="CAH45" s="611"/>
      <c r="CAI45" s="611"/>
      <c r="CAJ45" s="611"/>
      <c r="CAK45" s="611"/>
      <c r="CAL45" s="611"/>
      <c r="CAM45" s="611"/>
      <c r="CAN45" s="611"/>
      <c r="CAO45" s="611"/>
      <c r="CAP45" s="611"/>
      <c r="CAQ45" s="611"/>
      <c r="CAR45" s="611"/>
      <c r="CAS45" s="611"/>
      <c r="CAT45" s="611"/>
      <c r="CAU45" s="611"/>
      <c r="CAV45" s="611"/>
      <c r="CAW45" s="611"/>
      <c r="CAX45" s="611"/>
      <c r="CAY45" s="611"/>
      <c r="CAZ45" s="611"/>
      <c r="CBA45" s="611"/>
      <c r="CBB45" s="611"/>
      <c r="CBC45" s="611"/>
      <c r="CBD45" s="611"/>
      <c r="CBE45" s="611"/>
      <c r="CBF45" s="611"/>
      <c r="CBG45" s="611"/>
      <c r="CBH45" s="611"/>
      <c r="CBI45" s="611"/>
      <c r="CBJ45" s="611"/>
      <c r="CBK45" s="611"/>
      <c r="CBL45" s="611"/>
      <c r="CBM45" s="611"/>
      <c r="CBN45" s="611"/>
      <c r="CBO45" s="611"/>
      <c r="CBP45" s="611"/>
      <c r="CBQ45" s="611"/>
      <c r="CBR45" s="611"/>
      <c r="CBS45" s="611"/>
      <c r="CBT45" s="611"/>
      <c r="CBU45" s="611"/>
      <c r="CBV45" s="611"/>
      <c r="CBW45" s="611"/>
      <c r="CBX45" s="611"/>
      <c r="CBY45" s="611"/>
      <c r="CBZ45" s="611"/>
      <c r="CCA45" s="611"/>
      <c r="CCB45" s="611"/>
      <c r="CCC45" s="611"/>
      <c r="CCD45" s="611"/>
      <c r="CCE45" s="611"/>
      <c r="CCF45" s="611"/>
      <c r="CCG45" s="611"/>
      <c r="CCH45" s="611"/>
      <c r="CCI45" s="611"/>
      <c r="CCJ45" s="611"/>
      <c r="CCK45" s="611"/>
      <c r="CCL45" s="611"/>
      <c r="CCM45" s="611"/>
      <c r="CCN45" s="611"/>
      <c r="CCO45" s="611"/>
      <c r="CCP45" s="611"/>
      <c r="CCQ45" s="611"/>
      <c r="CCR45" s="611"/>
      <c r="CCS45" s="611"/>
      <c r="CCT45" s="611"/>
      <c r="CCU45" s="611"/>
      <c r="CCV45" s="611"/>
      <c r="CCW45" s="611"/>
      <c r="CCX45" s="611"/>
      <c r="CCY45" s="611"/>
      <c r="CCZ45" s="611"/>
      <c r="CDA45" s="611"/>
      <c r="CDB45" s="611"/>
      <c r="CDC45" s="611"/>
      <c r="CDD45" s="611"/>
      <c r="CDE45" s="611"/>
      <c r="CDF45" s="611"/>
      <c r="CDG45" s="611"/>
      <c r="CDH45" s="611"/>
      <c r="CDI45" s="611"/>
      <c r="CDJ45" s="611"/>
      <c r="CDK45" s="611"/>
      <c r="CDL45" s="611"/>
      <c r="CDM45" s="611"/>
      <c r="CDN45" s="611"/>
      <c r="CDO45" s="611"/>
      <c r="CDP45" s="611"/>
      <c r="CDQ45" s="611"/>
      <c r="CDR45" s="611"/>
      <c r="CDS45" s="611"/>
      <c r="CDT45" s="611"/>
      <c r="CDU45" s="611"/>
      <c r="CDV45" s="611"/>
      <c r="CDW45" s="611"/>
      <c r="CDX45" s="611"/>
      <c r="CDY45" s="611"/>
      <c r="CDZ45" s="611"/>
      <c r="CEA45" s="611"/>
      <c r="CEB45" s="611"/>
      <c r="CEC45" s="611"/>
      <c r="CED45" s="611"/>
      <c r="CEE45" s="611"/>
      <c r="CEF45" s="611"/>
      <c r="CEG45" s="611"/>
      <c r="CEH45" s="611"/>
      <c r="CEI45" s="611"/>
      <c r="CEJ45" s="611"/>
      <c r="CEK45" s="611"/>
      <c r="CEL45" s="611"/>
      <c r="CEM45" s="611"/>
    </row>
    <row r="46" spans="1:2171" s="191" customFormat="1" x14ac:dyDescent="0.2">
      <c r="A46" s="211"/>
      <c r="B46" s="222"/>
      <c r="C46" s="223"/>
      <c r="D46" s="933" t="s">
        <v>545</v>
      </c>
      <c r="E46" s="212"/>
      <c r="F46" s="212"/>
      <c r="G46" s="212"/>
      <c r="H46" s="212"/>
      <c r="I46" s="212"/>
      <c r="J46" s="212"/>
      <c r="K46" s="212"/>
      <c r="L46" s="212"/>
      <c r="M46" s="679"/>
      <c r="N46" s="679"/>
      <c r="O46" s="679"/>
      <c r="P46" s="679"/>
      <c r="Q46" s="679"/>
      <c r="R46" s="679"/>
      <c r="S46" s="679"/>
      <c r="T46" s="358"/>
      <c r="U46" s="358"/>
      <c r="V46" s="358"/>
      <c r="W46" s="358"/>
      <c r="X46" s="358"/>
      <c r="Y46" s="358"/>
      <c r="Z46" s="358"/>
      <c r="AA46" s="358"/>
      <c r="AB46" s="358"/>
      <c r="AC46" s="679"/>
      <c r="AD46" s="611"/>
      <c r="AE46" s="611"/>
      <c r="AF46" s="611"/>
      <c r="AG46" s="611"/>
      <c r="AH46" s="611"/>
      <c r="AI46" s="611"/>
      <c r="AJ46" s="611"/>
      <c r="AK46" s="611"/>
      <c r="AL46" s="611"/>
      <c r="AM46" s="611"/>
      <c r="AN46" s="611"/>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1"/>
      <c r="CI46" s="611"/>
      <c r="CJ46" s="611"/>
      <c r="CK46" s="611"/>
      <c r="CL46" s="611"/>
      <c r="CM46" s="611"/>
      <c r="CN46" s="611"/>
      <c r="CO46" s="611"/>
      <c r="CP46" s="611"/>
      <c r="CQ46" s="611"/>
      <c r="CR46" s="611"/>
      <c r="CS46" s="611"/>
      <c r="CT46" s="611"/>
      <c r="CU46" s="611"/>
      <c r="CV46" s="611"/>
      <c r="CW46" s="611"/>
      <c r="CX46" s="611"/>
      <c r="CY46" s="611"/>
      <c r="CZ46" s="611"/>
      <c r="DA46" s="611"/>
      <c r="DB46" s="611"/>
      <c r="DC46" s="611"/>
      <c r="DD46" s="611"/>
      <c r="DE46" s="611"/>
      <c r="DF46" s="611"/>
      <c r="DG46" s="611"/>
      <c r="DH46" s="611"/>
      <c r="DI46" s="611"/>
      <c r="DJ46" s="611"/>
      <c r="DK46" s="611"/>
      <c r="DL46" s="611"/>
      <c r="DM46" s="611"/>
      <c r="DN46" s="611"/>
      <c r="DO46" s="611"/>
      <c r="DP46" s="611"/>
      <c r="DQ46" s="611"/>
      <c r="DR46" s="611"/>
      <c r="DS46" s="611"/>
      <c r="DT46" s="611"/>
      <c r="DU46" s="611"/>
      <c r="DV46" s="611"/>
      <c r="DW46" s="611"/>
      <c r="DX46" s="611"/>
      <c r="DY46" s="611"/>
      <c r="DZ46" s="611"/>
      <c r="EA46" s="611"/>
      <c r="EB46" s="611"/>
      <c r="EC46" s="611"/>
      <c r="ED46" s="611"/>
      <c r="EE46" s="611"/>
      <c r="EF46" s="611"/>
      <c r="EG46" s="611"/>
      <c r="EH46" s="611"/>
      <c r="EI46" s="611"/>
      <c r="EJ46" s="611"/>
      <c r="EK46" s="611"/>
      <c r="EL46" s="611"/>
      <c r="EM46" s="611"/>
      <c r="EN46" s="611"/>
      <c r="EO46" s="611"/>
      <c r="EP46" s="611"/>
      <c r="EQ46" s="611"/>
      <c r="ER46" s="611"/>
      <c r="ES46" s="611"/>
      <c r="ET46" s="611"/>
      <c r="EU46" s="611"/>
      <c r="EV46" s="611"/>
      <c r="EW46" s="611"/>
      <c r="EX46" s="611"/>
      <c r="EY46" s="611"/>
      <c r="EZ46" s="611"/>
      <c r="FA46" s="611"/>
      <c r="FB46" s="611"/>
      <c r="FC46" s="611"/>
      <c r="FD46" s="611"/>
      <c r="FE46" s="611"/>
      <c r="FF46" s="611"/>
      <c r="FG46" s="611"/>
      <c r="FH46" s="611"/>
      <c r="FI46" s="611"/>
      <c r="FJ46" s="611"/>
      <c r="FK46" s="611"/>
      <c r="FL46" s="611"/>
      <c r="FM46" s="611"/>
      <c r="FN46" s="611"/>
      <c r="FO46" s="611"/>
      <c r="FP46" s="611"/>
      <c r="FQ46" s="611"/>
      <c r="FR46" s="611"/>
      <c r="FS46" s="611"/>
      <c r="FT46" s="611"/>
      <c r="FU46" s="611"/>
      <c r="FV46" s="611"/>
      <c r="FW46" s="611"/>
      <c r="FX46" s="611"/>
      <c r="FY46" s="611"/>
      <c r="FZ46" s="611"/>
      <c r="GA46" s="611"/>
      <c r="GB46" s="611"/>
      <c r="GC46" s="611"/>
      <c r="GD46" s="611"/>
      <c r="GE46" s="611"/>
      <c r="GF46" s="611"/>
      <c r="GG46" s="611"/>
      <c r="GH46" s="611"/>
      <c r="GI46" s="611"/>
      <c r="GJ46" s="611"/>
      <c r="GK46" s="611"/>
      <c r="GL46" s="611"/>
      <c r="GM46" s="611"/>
      <c r="GN46" s="611"/>
      <c r="GO46" s="611"/>
      <c r="GP46" s="611"/>
      <c r="GQ46" s="611"/>
      <c r="GR46" s="611"/>
      <c r="GS46" s="611"/>
      <c r="GT46" s="611"/>
      <c r="GU46" s="611"/>
      <c r="GV46" s="611"/>
      <c r="GW46" s="611"/>
      <c r="GX46" s="611"/>
      <c r="GY46" s="611"/>
      <c r="GZ46" s="611"/>
      <c r="HA46" s="611"/>
      <c r="HB46" s="611"/>
      <c r="HC46" s="611"/>
      <c r="HD46" s="611"/>
      <c r="HE46" s="611"/>
      <c r="HF46" s="611"/>
      <c r="HG46" s="611"/>
      <c r="HH46" s="611"/>
      <c r="HI46" s="611"/>
      <c r="HJ46" s="611"/>
      <c r="HK46" s="611"/>
      <c r="HL46" s="611"/>
      <c r="HM46" s="611"/>
      <c r="HN46" s="611"/>
      <c r="HO46" s="611"/>
      <c r="HP46" s="611"/>
      <c r="HQ46" s="611"/>
      <c r="HR46" s="611"/>
      <c r="HS46" s="611"/>
      <c r="HT46" s="611"/>
      <c r="HU46" s="611"/>
      <c r="HV46" s="611"/>
      <c r="HW46" s="611"/>
      <c r="HX46" s="611"/>
      <c r="HY46" s="611"/>
      <c r="HZ46" s="611"/>
      <c r="IA46" s="611"/>
      <c r="IB46" s="611"/>
      <c r="IC46" s="611"/>
      <c r="ID46" s="611"/>
      <c r="IE46" s="611"/>
      <c r="IF46" s="611"/>
      <c r="IG46" s="611"/>
      <c r="IH46" s="611"/>
      <c r="II46" s="611"/>
      <c r="IJ46" s="611"/>
      <c r="IK46" s="611"/>
      <c r="IL46" s="611"/>
      <c r="IM46" s="611"/>
      <c r="IN46" s="611"/>
      <c r="IO46" s="611"/>
      <c r="IP46" s="611"/>
      <c r="IQ46" s="611"/>
      <c r="IR46" s="611"/>
      <c r="IS46" s="611"/>
      <c r="IT46" s="611"/>
      <c r="IU46" s="611"/>
      <c r="IV46" s="611"/>
      <c r="IW46" s="611"/>
      <c r="IX46" s="611"/>
      <c r="IY46" s="611"/>
      <c r="IZ46" s="611"/>
      <c r="JA46" s="611"/>
      <c r="JB46" s="611"/>
      <c r="JC46" s="611"/>
      <c r="JD46" s="611"/>
      <c r="JE46" s="611"/>
      <c r="JF46" s="611"/>
      <c r="JG46" s="611"/>
      <c r="JH46" s="611"/>
      <c r="JI46" s="611"/>
      <c r="JJ46" s="611"/>
      <c r="JK46" s="611"/>
      <c r="JL46" s="611"/>
      <c r="JM46" s="611"/>
      <c r="JN46" s="611"/>
      <c r="JO46" s="611"/>
      <c r="JP46" s="611"/>
      <c r="JQ46" s="611"/>
      <c r="JR46" s="611"/>
      <c r="JS46" s="611"/>
      <c r="JT46" s="611"/>
      <c r="JU46" s="611"/>
      <c r="JV46" s="611"/>
      <c r="JW46" s="611"/>
      <c r="JX46" s="611"/>
      <c r="JY46" s="611"/>
      <c r="JZ46" s="611"/>
      <c r="KA46" s="611"/>
      <c r="KB46" s="611"/>
      <c r="KC46" s="611"/>
      <c r="KD46" s="611"/>
      <c r="KE46" s="611"/>
      <c r="KF46" s="611"/>
      <c r="KG46" s="611"/>
      <c r="KH46" s="611"/>
      <c r="KI46" s="611"/>
      <c r="KJ46" s="611"/>
      <c r="KK46" s="611"/>
      <c r="KL46" s="611"/>
      <c r="KM46" s="611"/>
      <c r="KN46" s="611"/>
      <c r="KO46" s="611"/>
      <c r="KP46" s="611"/>
      <c r="KQ46" s="611"/>
      <c r="KR46" s="611"/>
      <c r="KS46" s="611"/>
      <c r="KT46" s="611"/>
      <c r="KU46" s="611"/>
      <c r="KV46" s="611"/>
      <c r="KW46" s="611"/>
      <c r="KX46" s="611"/>
      <c r="KY46" s="611"/>
      <c r="KZ46" s="611"/>
      <c r="LA46" s="611"/>
      <c r="LB46" s="611"/>
      <c r="LC46" s="611"/>
      <c r="LD46" s="611"/>
      <c r="LE46" s="611"/>
      <c r="LF46" s="611"/>
      <c r="LG46" s="611"/>
      <c r="LH46" s="611"/>
      <c r="LI46" s="611"/>
      <c r="LJ46" s="611"/>
      <c r="LK46" s="611"/>
      <c r="LL46" s="611"/>
      <c r="LM46" s="611"/>
      <c r="LN46" s="611"/>
      <c r="LO46" s="611"/>
      <c r="LP46" s="611"/>
      <c r="LQ46" s="611"/>
      <c r="LR46" s="611"/>
      <c r="LS46" s="611"/>
      <c r="LT46" s="611"/>
      <c r="LU46" s="611"/>
      <c r="LV46" s="611"/>
      <c r="LW46" s="611"/>
      <c r="LX46" s="611"/>
      <c r="LY46" s="611"/>
      <c r="LZ46" s="611"/>
      <c r="MA46" s="611"/>
      <c r="MB46" s="611"/>
      <c r="MC46" s="611"/>
      <c r="MD46" s="611"/>
      <c r="ME46" s="611"/>
      <c r="MF46" s="611"/>
      <c r="MG46" s="611"/>
      <c r="MH46" s="611"/>
      <c r="MI46" s="611"/>
      <c r="MJ46" s="611"/>
      <c r="MK46" s="611"/>
      <c r="ML46" s="611"/>
      <c r="MM46" s="611"/>
      <c r="MN46" s="611"/>
      <c r="MO46" s="611"/>
      <c r="MP46" s="611"/>
      <c r="MQ46" s="611"/>
      <c r="MR46" s="611"/>
      <c r="MS46" s="611"/>
      <c r="MT46" s="611"/>
      <c r="MU46" s="611"/>
      <c r="MV46" s="611"/>
      <c r="MW46" s="611"/>
      <c r="MX46" s="611"/>
      <c r="MY46" s="611"/>
      <c r="MZ46" s="611"/>
      <c r="NA46" s="611"/>
      <c r="NB46" s="611"/>
      <c r="NC46" s="611"/>
      <c r="ND46" s="611"/>
      <c r="NE46" s="611"/>
      <c r="NF46" s="611"/>
      <c r="NG46" s="611"/>
      <c r="NH46" s="611"/>
      <c r="NI46" s="611"/>
      <c r="NJ46" s="611"/>
      <c r="NK46" s="611"/>
      <c r="NL46" s="611"/>
      <c r="NM46" s="611"/>
      <c r="NN46" s="611"/>
      <c r="NO46" s="611"/>
      <c r="NP46" s="611"/>
      <c r="NQ46" s="611"/>
      <c r="NR46" s="611"/>
      <c r="NS46" s="611"/>
      <c r="NT46" s="611"/>
      <c r="NU46" s="611"/>
      <c r="NV46" s="611"/>
      <c r="NW46" s="611"/>
      <c r="NX46" s="611"/>
      <c r="NY46" s="611"/>
      <c r="NZ46" s="611"/>
      <c r="OA46" s="611"/>
      <c r="OB46" s="611"/>
      <c r="OC46" s="611"/>
      <c r="OD46" s="611"/>
      <c r="OE46" s="611"/>
      <c r="OF46" s="611"/>
      <c r="OG46" s="611"/>
      <c r="OH46" s="611"/>
      <c r="OI46" s="611"/>
      <c r="OJ46" s="611"/>
      <c r="OK46" s="611"/>
      <c r="OL46" s="611"/>
      <c r="OM46" s="611"/>
      <c r="ON46" s="611"/>
      <c r="OO46" s="611"/>
      <c r="OP46" s="611"/>
      <c r="OQ46" s="611"/>
      <c r="OR46" s="611"/>
      <c r="OS46" s="611"/>
      <c r="OT46" s="611"/>
      <c r="OU46" s="611"/>
      <c r="OV46" s="611"/>
      <c r="OW46" s="611"/>
      <c r="OX46" s="611"/>
      <c r="OY46" s="611"/>
      <c r="OZ46" s="611"/>
      <c r="PA46" s="611"/>
      <c r="PB46" s="611"/>
      <c r="PC46" s="611"/>
      <c r="PD46" s="611"/>
      <c r="PE46" s="611"/>
      <c r="PF46" s="611"/>
      <c r="PG46" s="611"/>
      <c r="PH46" s="611"/>
      <c r="PI46" s="611"/>
      <c r="PJ46" s="611"/>
      <c r="PK46" s="611"/>
      <c r="PL46" s="611"/>
      <c r="PM46" s="611"/>
      <c r="PN46" s="611"/>
      <c r="PO46" s="611"/>
      <c r="PP46" s="611"/>
      <c r="PQ46" s="611"/>
      <c r="PR46" s="611"/>
      <c r="PS46" s="611"/>
      <c r="PT46" s="611"/>
      <c r="PU46" s="611"/>
      <c r="PV46" s="611"/>
      <c r="PW46" s="611"/>
      <c r="PX46" s="611"/>
      <c r="PY46" s="611"/>
      <c r="PZ46" s="611"/>
      <c r="QA46" s="611"/>
      <c r="QB46" s="611"/>
      <c r="QC46" s="611"/>
      <c r="QD46" s="611"/>
      <c r="QE46" s="611"/>
      <c r="QF46" s="611"/>
      <c r="QG46" s="611"/>
      <c r="QH46" s="611"/>
      <c r="QI46" s="611"/>
      <c r="QJ46" s="611"/>
      <c r="QK46" s="611"/>
      <c r="QL46" s="611"/>
      <c r="QM46" s="611"/>
      <c r="QN46" s="611"/>
      <c r="QO46" s="611"/>
      <c r="QP46" s="611"/>
      <c r="QQ46" s="611"/>
      <c r="QR46" s="611"/>
      <c r="QS46" s="611"/>
      <c r="QT46" s="611"/>
      <c r="QU46" s="611"/>
      <c r="QV46" s="611"/>
      <c r="QW46" s="611"/>
      <c r="QX46" s="611"/>
      <c r="QY46" s="611"/>
      <c r="QZ46" s="611"/>
      <c r="RA46" s="611"/>
      <c r="RB46" s="611"/>
      <c r="RC46" s="611"/>
      <c r="RD46" s="611"/>
      <c r="RE46" s="611"/>
      <c r="RF46" s="611"/>
      <c r="RG46" s="611"/>
      <c r="RH46" s="611"/>
      <c r="RI46" s="611"/>
      <c r="RJ46" s="611"/>
      <c r="RK46" s="611"/>
      <c r="RL46" s="611"/>
      <c r="RM46" s="611"/>
      <c r="RN46" s="611"/>
      <c r="RO46" s="611"/>
      <c r="RP46" s="611"/>
      <c r="RQ46" s="611"/>
      <c r="RR46" s="611"/>
      <c r="RS46" s="611"/>
      <c r="RT46" s="611"/>
      <c r="RU46" s="611"/>
      <c r="RV46" s="611"/>
      <c r="RW46" s="611"/>
      <c r="RX46" s="611"/>
      <c r="RY46" s="611"/>
      <c r="RZ46" s="611"/>
      <c r="SA46" s="611"/>
      <c r="SB46" s="611"/>
      <c r="SC46" s="611"/>
      <c r="SD46" s="611"/>
      <c r="SE46" s="611"/>
      <c r="SF46" s="611"/>
      <c r="SG46" s="611"/>
      <c r="SH46" s="611"/>
      <c r="SI46" s="611"/>
      <c r="SJ46" s="611"/>
      <c r="SK46" s="611"/>
      <c r="SL46" s="611"/>
      <c r="SM46" s="611"/>
      <c r="SN46" s="611"/>
      <c r="SO46" s="611"/>
      <c r="SP46" s="611"/>
      <c r="SQ46" s="611"/>
      <c r="SR46" s="611"/>
      <c r="SS46" s="611"/>
      <c r="ST46" s="611"/>
      <c r="SU46" s="611"/>
      <c r="SV46" s="611"/>
      <c r="SW46" s="611"/>
      <c r="SX46" s="611"/>
      <c r="SY46" s="611"/>
      <c r="SZ46" s="611"/>
      <c r="TA46" s="611"/>
      <c r="TB46" s="611"/>
      <c r="TC46" s="611"/>
      <c r="TD46" s="611"/>
      <c r="TE46" s="611"/>
      <c r="TF46" s="611"/>
      <c r="TG46" s="611"/>
      <c r="TH46" s="611"/>
      <c r="TI46" s="611"/>
      <c r="TJ46" s="611"/>
      <c r="TK46" s="611"/>
      <c r="TL46" s="611"/>
      <c r="TM46" s="611"/>
      <c r="TN46" s="611"/>
      <c r="TO46" s="611"/>
      <c r="TP46" s="611"/>
      <c r="TQ46" s="611"/>
      <c r="TR46" s="611"/>
      <c r="TS46" s="611"/>
      <c r="TT46" s="611"/>
      <c r="TU46" s="611"/>
      <c r="TV46" s="611"/>
      <c r="TW46" s="611"/>
      <c r="TX46" s="611"/>
      <c r="TY46" s="611"/>
      <c r="TZ46" s="611"/>
      <c r="UA46" s="611"/>
      <c r="UB46" s="611"/>
      <c r="UC46" s="611"/>
      <c r="UD46" s="611"/>
      <c r="UE46" s="611"/>
      <c r="UF46" s="611"/>
      <c r="UG46" s="611"/>
      <c r="UH46" s="611"/>
      <c r="UI46" s="611"/>
      <c r="UJ46" s="611"/>
      <c r="UK46" s="611"/>
      <c r="UL46" s="611"/>
      <c r="UM46" s="611"/>
      <c r="UN46" s="611"/>
      <c r="UO46" s="611"/>
      <c r="UP46" s="611"/>
      <c r="UQ46" s="611"/>
      <c r="UR46" s="611"/>
      <c r="US46" s="611"/>
      <c r="UT46" s="611"/>
      <c r="UU46" s="611"/>
      <c r="UV46" s="611"/>
      <c r="UW46" s="611"/>
      <c r="UX46" s="611"/>
      <c r="UY46" s="611"/>
      <c r="UZ46" s="611"/>
      <c r="VA46" s="611"/>
      <c r="VB46" s="611"/>
      <c r="VC46" s="611"/>
      <c r="VD46" s="611"/>
      <c r="VE46" s="611"/>
      <c r="VF46" s="611"/>
      <c r="VG46" s="611"/>
      <c r="VH46" s="611"/>
      <c r="VI46" s="611"/>
      <c r="VJ46" s="611"/>
      <c r="VK46" s="611"/>
      <c r="VL46" s="611"/>
      <c r="VM46" s="611"/>
      <c r="VN46" s="611"/>
      <c r="VO46" s="611"/>
      <c r="VP46" s="611"/>
      <c r="VQ46" s="611"/>
      <c r="VR46" s="611"/>
      <c r="VS46" s="611"/>
      <c r="VT46" s="611"/>
      <c r="VU46" s="611"/>
      <c r="VV46" s="611"/>
      <c r="VW46" s="611"/>
      <c r="VX46" s="611"/>
      <c r="VY46" s="611"/>
      <c r="VZ46" s="611"/>
      <c r="WA46" s="611"/>
      <c r="WB46" s="611"/>
      <c r="WC46" s="611"/>
      <c r="WD46" s="611"/>
      <c r="WE46" s="611"/>
      <c r="WF46" s="611"/>
      <c r="WG46" s="611"/>
      <c r="WH46" s="611"/>
      <c r="WI46" s="611"/>
      <c r="WJ46" s="611"/>
      <c r="WK46" s="611"/>
      <c r="WL46" s="611"/>
      <c r="WM46" s="611"/>
      <c r="WN46" s="611"/>
      <c r="WO46" s="611"/>
      <c r="WP46" s="611"/>
      <c r="WQ46" s="611"/>
      <c r="WR46" s="611"/>
      <c r="WS46" s="611"/>
      <c r="WT46" s="611"/>
      <c r="WU46" s="611"/>
      <c r="WV46" s="611"/>
      <c r="WW46" s="611"/>
      <c r="WX46" s="611"/>
      <c r="WY46" s="611"/>
      <c r="WZ46" s="611"/>
      <c r="XA46" s="611"/>
      <c r="XB46" s="611"/>
      <c r="XC46" s="611"/>
      <c r="XD46" s="611"/>
      <c r="XE46" s="611"/>
      <c r="XF46" s="611"/>
      <c r="XG46" s="611"/>
      <c r="XH46" s="611"/>
      <c r="XI46" s="611"/>
      <c r="XJ46" s="611"/>
      <c r="XK46" s="611"/>
      <c r="XL46" s="611"/>
      <c r="XM46" s="611"/>
      <c r="XN46" s="611"/>
      <c r="XO46" s="611"/>
      <c r="XP46" s="611"/>
      <c r="XQ46" s="611"/>
      <c r="XR46" s="611"/>
      <c r="XS46" s="611"/>
      <c r="XT46" s="611"/>
      <c r="XU46" s="611"/>
      <c r="XV46" s="611"/>
      <c r="XW46" s="611"/>
      <c r="XX46" s="611"/>
      <c r="XY46" s="611"/>
      <c r="XZ46" s="611"/>
      <c r="YA46" s="611"/>
      <c r="YB46" s="611"/>
      <c r="YC46" s="611"/>
      <c r="YD46" s="611"/>
      <c r="YE46" s="611"/>
      <c r="YF46" s="611"/>
      <c r="YG46" s="611"/>
      <c r="YH46" s="611"/>
      <c r="YI46" s="611"/>
      <c r="YJ46" s="611"/>
      <c r="YK46" s="611"/>
      <c r="YL46" s="611"/>
      <c r="YM46" s="611"/>
      <c r="YN46" s="611"/>
      <c r="YO46" s="611"/>
      <c r="YP46" s="611"/>
      <c r="YQ46" s="611"/>
      <c r="YR46" s="611"/>
      <c r="YS46" s="611"/>
      <c r="YT46" s="611"/>
      <c r="YU46" s="611"/>
      <c r="YV46" s="611"/>
      <c r="YW46" s="611"/>
      <c r="YX46" s="611"/>
      <c r="YY46" s="611"/>
      <c r="YZ46" s="611"/>
      <c r="ZA46" s="611"/>
      <c r="ZB46" s="611"/>
      <c r="ZC46" s="611"/>
      <c r="ZD46" s="611"/>
      <c r="ZE46" s="611"/>
      <c r="ZF46" s="611"/>
      <c r="ZG46" s="611"/>
      <c r="ZH46" s="611"/>
      <c r="ZI46" s="611"/>
      <c r="ZJ46" s="611"/>
      <c r="ZK46" s="611"/>
      <c r="ZL46" s="611"/>
      <c r="ZM46" s="611"/>
      <c r="ZN46" s="611"/>
      <c r="ZO46" s="611"/>
      <c r="ZP46" s="611"/>
      <c r="ZQ46" s="611"/>
      <c r="ZR46" s="611"/>
      <c r="ZS46" s="611"/>
      <c r="ZT46" s="611"/>
      <c r="ZU46" s="611"/>
      <c r="ZV46" s="611"/>
      <c r="ZW46" s="611"/>
      <c r="ZX46" s="611"/>
      <c r="ZY46" s="611"/>
      <c r="ZZ46" s="611"/>
      <c r="AAA46" s="611"/>
      <c r="AAB46" s="611"/>
      <c r="AAC46" s="611"/>
      <c r="AAD46" s="611"/>
      <c r="AAE46" s="611"/>
      <c r="AAF46" s="611"/>
      <c r="AAG46" s="611"/>
      <c r="AAH46" s="611"/>
      <c r="AAI46" s="611"/>
      <c r="AAJ46" s="611"/>
      <c r="AAK46" s="611"/>
      <c r="AAL46" s="611"/>
      <c r="AAM46" s="611"/>
      <c r="AAN46" s="611"/>
      <c r="AAO46" s="611"/>
      <c r="AAP46" s="611"/>
      <c r="AAQ46" s="611"/>
      <c r="AAR46" s="611"/>
      <c r="AAS46" s="611"/>
      <c r="AAT46" s="611"/>
      <c r="AAU46" s="611"/>
      <c r="AAV46" s="611"/>
      <c r="AAW46" s="611"/>
      <c r="AAX46" s="611"/>
      <c r="AAY46" s="611"/>
      <c r="AAZ46" s="611"/>
      <c r="ABA46" s="611"/>
      <c r="ABB46" s="611"/>
      <c r="ABC46" s="611"/>
      <c r="ABD46" s="611"/>
      <c r="ABE46" s="611"/>
      <c r="ABF46" s="611"/>
      <c r="ABG46" s="611"/>
      <c r="ABH46" s="611"/>
      <c r="ABI46" s="611"/>
      <c r="ABJ46" s="611"/>
      <c r="ABK46" s="611"/>
      <c r="ABL46" s="611"/>
      <c r="ABM46" s="611"/>
      <c r="ABN46" s="611"/>
      <c r="ABO46" s="611"/>
      <c r="ABP46" s="611"/>
      <c r="ABQ46" s="611"/>
      <c r="ABR46" s="611"/>
      <c r="ABS46" s="611"/>
      <c r="ABT46" s="611"/>
      <c r="ABU46" s="611"/>
      <c r="ABV46" s="611"/>
      <c r="ABW46" s="611"/>
      <c r="ABX46" s="611"/>
      <c r="ABY46" s="611"/>
      <c r="ABZ46" s="611"/>
      <c r="ACA46" s="611"/>
      <c r="ACB46" s="611"/>
      <c r="ACC46" s="611"/>
      <c r="ACD46" s="611"/>
      <c r="ACE46" s="611"/>
      <c r="ACF46" s="611"/>
      <c r="ACG46" s="611"/>
      <c r="ACH46" s="611"/>
      <c r="ACI46" s="611"/>
      <c r="ACJ46" s="611"/>
      <c r="ACK46" s="611"/>
      <c r="ACL46" s="611"/>
      <c r="ACM46" s="611"/>
      <c r="ACN46" s="611"/>
      <c r="ACO46" s="611"/>
      <c r="ACP46" s="611"/>
      <c r="ACQ46" s="611"/>
      <c r="ACR46" s="611"/>
      <c r="ACS46" s="611"/>
      <c r="ACT46" s="611"/>
      <c r="ACU46" s="611"/>
      <c r="ACV46" s="611"/>
      <c r="ACW46" s="611"/>
      <c r="ACX46" s="611"/>
      <c r="ACY46" s="611"/>
      <c r="ACZ46" s="611"/>
      <c r="ADA46" s="611"/>
      <c r="ADB46" s="611"/>
      <c r="ADC46" s="611"/>
      <c r="ADD46" s="611"/>
      <c r="ADE46" s="611"/>
      <c r="ADF46" s="611"/>
      <c r="ADG46" s="611"/>
      <c r="ADH46" s="611"/>
      <c r="ADI46" s="611"/>
      <c r="ADJ46" s="611"/>
      <c r="ADK46" s="611"/>
      <c r="ADL46" s="611"/>
      <c r="ADM46" s="611"/>
      <c r="ADN46" s="611"/>
      <c r="ADO46" s="611"/>
      <c r="ADP46" s="611"/>
      <c r="ADQ46" s="611"/>
      <c r="ADR46" s="611"/>
      <c r="ADS46" s="611"/>
      <c r="ADT46" s="611"/>
      <c r="ADU46" s="611"/>
      <c r="ADV46" s="611"/>
      <c r="ADW46" s="611"/>
      <c r="ADX46" s="611"/>
      <c r="ADY46" s="611"/>
      <c r="ADZ46" s="611"/>
      <c r="AEA46" s="611"/>
      <c r="AEB46" s="611"/>
      <c r="AEC46" s="611"/>
      <c r="AED46" s="611"/>
      <c r="AEE46" s="611"/>
      <c r="AEF46" s="611"/>
      <c r="AEG46" s="611"/>
      <c r="AEH46" s="611"/>
      <c r="AEI46" s="611"/>
      <c r="AEJ46" s="611"/>
      <c r="AEK46" s="611"/>
      <c r="AEL46" s="611"/>
      <c r="AEM46" s="611"/>
      <c r="AEN46" s="611"/>
      <c r="AEO46" s="611"/>
      <c r="AEP46" s="611"/>
      <c r="AEQ46" s="611"/>
      <c r="AER46" s="611"/>
      <c r="AES46" s="611"/>
      <c r="AET46" s="611"/>
      <c r="AEU46" s="611"/>
      <c r="AEV46" s="611"/>
      <c r="AEW46" s="611"/>
      <c r="AEX46" s="611"/>
      <c r="AEY46" s="611"/>
      <c r="AEZ46" s="611"/>
      <c r="AFA46" s="611"/>
      <c r="AFB46" s="611"/>
      <c r="AFC46" s="611"/>
      <c r="AFD46" s="611"/>
      <c r="AFE46" s="611"/>
      <c r="AFF46" s="611"/>
      <c r="AFG46" s="611"/>
      <c r="AFH46" s="611"/>
      <c r="AFI46" s="611"/>
      <c r="AFJ46" s="611"/>
      <c r="AFK46" s="611"/>
      <c r="AFL46" s="611"/>
      <c r="AFM46" s="611"/>
      <c r="AFN46" s="611"/>
      <c r="AFO46" s="611"/>
      <c r="AFP46" s="611"/>
      <c r="AFQ46" s="611"/>
      <c r="AFR46" s="611"/>
      <c r="AFS46" s="611"/>
      <c r="AFT46" s="611"/>
      <c r="AFU46" s="611"/>
      <c r="AFV46" s="611"/>
      <c r="AFW46" s="611"/>
      <c r="AFX46" s="611"/>
      <c r="AFY46" s="611"/>
      <c r="AFZ46" s="611"/>
      <c r="AGA46" s="611"/>
      <c r="AGB46" s="611"/>
      <c r="AGC46" s="611"/>
      <c r="AGD46" s="611"/>
      <c r="AGE46" s="611"/>
      <c r="AGF46" s="611"/>
      <c r="AGG46" s="611"/>
      <c r="AGH46" s="611"/>
      <c r="AGI46" s="611"/>
      <c r="AGJ46" s="611"/>
      <c r="AGK46" s="611"/>
      <c r="AGL46" s="611"/>
      <c r="AGM46" s="611"/>
      <c r="AGN46" s="611"/>
      <c r="AGO46" s="611"/>
      <c r="AGP46" s="611"/>
      <c r="AGQ46" s="611"/>
      <c r="AGR46" s="611"/>
      <c r="AGS46" s="611"/>
      <c r="AGT46" s="611"/>
      <c r="AGU46" s="611"/>
      <c r="AGV46" s="611"/>
      <c r="AGW46" s="611"/>
      <c r="AGX46" s="611"/>
      <c r="AGY46" s="611"/>
      <c r="AGZ46" s="611"/>
      <c r="AHA46" s="611"/>
      <c r="AHB46" s="611"/>
      <c r="AHC46" s="611"/>
      <c r="AHD46" s="611"/>
      <c r="AHE46" s="611"/>
      <c r="AHF46" s="611"/>
      <c r="AHG46" s="611"/>
      <c r="AHH46" s="611"/>
      <c r="AHI46" s="611"/>
      <c r="AHJ46" s="611"/>
      <c r="AHK46" s="611"/>
      <c r="AHL46" s="611"/>
      <c r="AHM46" s="611"/>
      <c r="AHN46" s="611"/>
      <c r="AHO46" s="611"/>
      <c r="AHP46" s="611"/>
      <c r="AHQ46" s="611"/>
      <c r="AHR46" s="611"/>
      <c r="AHS46" s="611"/>
      <c r="AHT46" s="611"/>
      <c r="AHU46" s="611"/>
      <c r="AHV46" s="611"/>
      <c r="AHW46" s="611"/>
      <c r="AHX46" s="611"/>
      <c r="AHY46" s="611"/>
      <c r="AHZ46" s="611"/>
      <c r="AIA46" s="611"/>
      <c r="AIB46" s="611"/>
      <c r="AIC46" s="611"/>
      <c r="AID46" s="611"/>
      <c r="AIE46" s="611"/>
      <c r="AIF46" s="611"/>
      <c r="AIG46" s="611"/>
      <c r="AIH46" s="611"/>
      <c r="AII46" s="611"/>
      <c r="AIJ46" s="611"/>
      <c r="AIK46" s="611"/>
      <c r="AIL46" s="611"/>
      <c r="AIM46" s="611"/>
      <c r="AIN46" s="611"/>
      <c r="AIO46" s="611"/>
      <c r="AIP46" s="611"/>
      <c r="AIQ46" s="611"/>
      <c r="AIR46" s="611"/>
      <c r="AIS46" s="611"/>
      <c r="AIT46" s="611"/>
      <c r="AIU46" s="611"/>
      <c r="AIV46" s="611"/>
      <c r="AIW46" s="611"/>
      <c r="AIX46" s="611"/>
      <c r="AIY46" s="611"/>
      <c r="AIZ46" s="611"/>
      <c r="AJA46" s="611"/>
      <c r="AJB46" s="611"/>
      <c r="AJC46" s="611"/>
      <c r="AJD46" s="611"/>
      <c r="AJE46" s="611"/>
      <c r="AJF46" s="611"/>
      <c r="AJG46" s="611"/>
      <c r="AJH46" s="611"/>
      <c r="AJI46" s="611"/>
      <c r="AJJ46" s="611"/>
      <c r="AJK46" s="611"/>
      <c r="AJL46" s="611"/>
      <c r="AJM46" s="611"/>
      <c r="AJN46" s="611"/>
      <c r="AJO46" s="611"/>
      <c r="AJP46" s="611"/>
      <c r="AJQ46" s="611"/>
      <c r="AJR46" s="611"/>
      <c r="AJS46" s="611"/>
      <c r="AJT46" s="611"/>
      <c r="AJU46" s="611"/>
      <c r="AJV46" s="611"/>
      <c r="AJW46" s="611"/>
      <c r="AJX46" s="611"/>
      <c r="AJY46" s="611"/>
      <c r="AJZ46" s="611"/>
      <c r="AKA46" s="611"/>
      <c r="AKB46" s="611"/>
      <c r="AKC46" s="611"/>
      <c r="AKD46" s="611"/>
      <c r="AKE46" s="611"/>
      <c r="AKF46" s="611"/>
      <c r="AKG46" s="611"/>
      <c r="AKH46" s="611"/>
      <c r="AKI46" s="611"/>
      <c r="AKJ46" s="611"/>
      <c r="AKK46" s="611"/>
      <c r="AKL46" s="611"/>
      <c r="AKM46" s="611"/>
      <c r="AKN46" s="611"/>
      <c r="AKO46" s="611"/>
      <c r="AKP46" s="611"/>
      <c r="AKQ46" s="611"/>
      <c r="AKR46" s="611"/>
      <c r="AKS46" s="611"/>
      <c r="AKT46" s="611"/>
      <c r="AKU46" s="611"/>
      <c r="AKV46" s="611"/>
      <c r="AKW46" s="611"/>
      <c r="AKX46" s="611"/>
      <c r="AKY46" s="611"/>
      <c r="AKZ46" s="611"/>
      <c r="ALA46" s="611"/>
      <c r="ALB46" s="611"/>
      <c r="ALC46" s="611"/>
      <c r="ALD46" s="611"/>
      <c r="ALE46" s="611"/>
      <c r="ALF46" s="611"/>
      <c r="ALG46" s="611"/>
      <c r="ALH46" s="611"/>
      <c r="ALI46" s="611"/>
      <c r="ALJ46" s="611"/>
      <c r="ALK46" s="611"/>
      <c r="ALL46" s="611"/>
      <c r="ALM46" s="611"/>
      <c r="ALN46" s="611"/>
      <c r="ALO46" s="611"/>
      <c r="ALP46" s="611"/>
      <c r="ALQ46" s="611"/>
      <c r="ALR46" s="611"/>
      <c r="ALS46" s="611"/>
      <c r="ALT46" s="611"/>
      <c r="ALU46" s="611"/>
      <c r="ALV46" s="611"/>
      <c r="ALW46" s="611"/>
      <c r="ALX46" s="611"/>
      <c r="ALY46" s="611"/>
      <c r="ALZ46" s="611"/>
      <c r="AMA46" s="611"/>
      <c r="AMB46" s="611"/>
      <c r="AMC46" s="611"/>
      <c r="AMD46" s="611"/>
      <c r="AME46" s="611"/>
      <c r="AMF46" s="611"/>
      <c r="AMG46" s="611"/>
      <c r="AMH46" s="611"/>
      <c r="AMI46" s="611"/>
      <c r="AMJ46" s="611"/>
      <c r="AMK46" s="611"/>
      <c r="AML46" s="611"/>
      <c r="AMM46" s="611"/>
      <c r="AMN46" s="611"/>
      <c r="AMO46" s="611"/>
      <c r="AMP46" s="611"/>
      <c r="AMQ46" s="611"/>
      <c r="AMR46" s="611"/>
      <c r="AMS46" s="611"/>
      <c r="AMT46" s="611"/>
      <c r="AMU46" s="611"/>
      <c r="AMV46" s="611"/>
      <c r="AMW46" s="611"/>
      <c r="AMX46" s="611"/>
      <c r="AMY46" s="611"/>
      <c r="AMZ46" s="611"/>
      <c r="ANA46" s="611"/>
      <c r="ANB46" s="611"/>
      <c r="ANC46" s="611"/>
      <c r="AND46" s="611"/>
      <c r="ANE46" s="611"/>
      <c r="ANF46" s="611"/>
      <c r="ANG46" s="611"/>
      <c r="ANH46" s="611"/>
      <c r="ANI46" s="611"/>
      <c r="ANJ46" s="611"/>
      <c r="ANK46" s="611"/>
      <c r="ANL46" s="611"/>
      <c r="ANM46" s="611"/>
      <c r="ANN46" s="611"/>
      <c r="ANO46" s="611"/>
      <c r="ANP46" s="611"/>
      <c r="ANQ46" s="611"/>
      <c r="ANR46" s="611"/>
      <c r="ANS46" s="611"/>
      <c r="ANT46" s="611"/>
      <c r="ANU46" s="611"/>
      <c r="ANV46" s="611"/>
      <c r="ANW46" s="611"/>
      <c r="ANX46" s="611"/>
      <c r="ANY46" s="611"/>
      <c r="ANZ46" s="611"/>
      <c r="AOA46" s="611"/>
      <c r="AOB46" s="611"/>
      <c r="AOC46" s="611"/>
      <c r="AOD46" s="611"/>
      <c r="AOE46" s="611"/>
      <c r="AOF46" s="611"/>
      <c r="AOG46" s="611"/>
      <c r="AOH46" s="611"/>
      <c r="AOI46" s="611"/>
      <c r="AOJ46" s="611"/>
      <c r="AOK46" s="611"/>
      <c r="AOL46" s="611"/>
      <c r="AOM46" s="611"/>
      <c r="AON46" s="611"/>
      <c r="AOO46" s="611"/>
      <c r="AOP46" s="611"/>
      <c r="AOQ46" s="611"/>
      <c r="AOR46" s="611"/>
      <c r="AOS46" s="611"/>
      <c r="AOT46" s="611"/>
      <c r="AOU46" s="611"/>
      <c r="AOV46" s="611"/>
      <c r="AOW46" s="611"/>
      <c r="AOX46" s="611"/>
      <c r="AOY46" s="611"/>
      <c r="AOZ46" s="611"/>
      <c r="APA46" s="611"/>
      <c r="APB46" s="611"/>
      <c r="APC46" s="611"/>
      <c r="APD46" s="611"/>
      <c r="APE46" s="611"/>
      <c r="APF46" s="611"/>
      <c r="APG46" s="611"/>
      <c r="APH46" s="611"/>
      <c r="API46" s="611"/>
      <c r="APJ46" s="611"/>
      <c r="APK46" s="611"/>
      <c r="APL46" s="611"/>
      <c r="APM46" s="611"/>
      <c r="APN46" s="611"/>
      <c r="APO46" s="611"/>
      <c r="APP46" s="611"/>
      <c r="APQ46" s="611"/>
      <c r="APR46" s="611"/>
      <c r="APS46" s="611"/>
      <c r="APT46" s="611"/>
      <c r="APU46" s="611"/>
      <c r="APV46" s="611"/>
      <c r="APW46" s="611"/>
      <c r="APX46" s="611"/>
      <c r="APY46" s="611"/>
      <c r="APZ46" s="611"/>
      <c r="AQA46" s="611"/>
      <c r="AQB46" s="611"/>
      <c r="AQC46" s="611"/>
      <c r="AQD46" s="611"/>
      <c r="AQE46" s="611"/>
      <c r="AQF46" s="611"/>
      <c r="AQG46" s="611"/>
      <c r="AQH46" s="611"/>
      <c r="AQI46" s="611"/>
      <c r="AQJ46" s="611"/>
      <c r="AQK46" s="611"/>
      <c r="AQL46" s="611"/>
      <c r="AQM46" s="611"/>
      <c r="AQN46" s="611"/>
      <c r="AQO46" s="611"/>
      <c r="AQP46" s="611"/>
      <c r="AQQ46" s="611"/>
      <c r="AQR46" s="611"/>
      <c r="AQS46" s="611"/>
      <c r="AQT46" s="611"/>
      <c r="AQU46" s="611"/>
      <c r="AQV46" s="611"/>
      <c r="AQW46" s="611"/>
      <c r="AQX46" s="611"/>
      <c r="AQY46" s="611"/>
      <c r="AQZ46" s="611"/>
      <c r="ARA46" s="611"/>
      <c r="ARB46" s="611"/>
      <c r="ARC46" s="611"/>
      <c r="ARD46" s="611"/>
      <c r="ARE46" s="611"/>
      <c r="ARF46" s="611"/>
      <c r="ARG46" s="611"/>
      <c r="ARH46" s="611"/>
      <c r="ARI46" s="611"/>
      <c r="ARJ46" s="611"/>
      <c r="ARK46" s="611"/>
      <c r="ARL46" s="611"/>
      <c r="ARM46" s="611"/>
      <c r="ARN46" s="611"/>
      <c r="ARO46" s="611"/>
      <c r="ARP46" s="611"/>
      <c r="ARQ46" s="611"/>
      <c r="ARR46" s="611"/>
      <c r="ARS46" s="611"/>
      <c r="ART46" s="611"/>
      <c r="ARU46" s="611"/>
      <c r="ARV46" s="611"/>
      <c r="ARW46" s="611"/>
      <c r="ARX46" s="611"/>
      <c r="ARY46" s="611"/>
      <c r="ARZ46" s="611"/>
      <c r="ASA46" s="611"/>
      <c r="ASB46" s="611"/>
      <c r="ASC46" s="611"/>
      <c r="ASD46" s="611"/>
      <c r="ASE46" s="611"/>
      <c r="ASF46" s="611"/>
      <c r="ASG46" s="611"/>
      <c r="ASH46" s="611"/>
      <c r="ASI46" s="611"/>
      <c r="ASJ46" s="611"/>
      <c r="ASK46" s="611"/>
      <c r="ASL46" s="611"/>
      <c r="ASM46" s="611"/>
      <c r="ASN46" s="611"/>
      <c r="ASO46" s="611"/>
      <c r="ASP46" s="611"/>
      <c r="ASQ46" s="611"/>
      <c r="ASR46" s="611"/>
      <c r="ASS46" s="611"/>
      <c r="AST46" s="611"/>
      <c r="ASU46" s="611"/>
      <c r="ASV46" s="611"/>
      <c r="ASW46" s="611"/>
      <c r="ASX46" s="611"/>
      <c r="ASY46" s="611"/>
      <c r="ASZ46" s="611"/>
      <c r="ATA46" s="611"/>
      <c r="ATB46" s="611"/>
      <c r="ATC46" s="611"/>
      <c r="ATD46" s="611"/>
      <c r="ATE46" s="611"/>
      <c r="ATF46" s="611"/>
      <c r="ATG46" s="611"/>
      <c r="ATH46" s="611"/>
      <c r="ATI46" s="611"/>
      <c r="ATJ46" s="611"/>
      <c r="ATK46" s="611"/>
      <c r="ATL46" s="611"/>
      <c r="ATM46" s="611"/>
      <c r="ATN46" s="611"/>
      <c r="ATO46" s="611"/>
      <c r="ATP46" s="611"/>
      <c r="ATQ46" s="611"/>
      <c r="ATR46" s="611"/>
      <c r="ATS46" s="611"/>
      <c r="ATT46" s="611"/>
      <c r="ATU46" s="611"/>
      <c r="ATV46" s="611"/>
      <c r="ATW46" s="611"/>
      <c r="ATX46" s="611"/>
      <c r="ATY46" s="611"/>
      <c r="ATZ46" s="611"/>
      <c r="AUA46" s="611"/>
      <c r="AUB46" s="611"/>
      <c r="AUC46" s="611"/>
      <c r="AUD46" s="611"/>
      <c r="AUE46" s="611"/>
      <c r="AUF46" s="611"/>
      <c r="AUG46" s="611"/>
      <c r="AUH46" s="611"/>
      <c r="AUI46" s="611"/>
      <c r="AUJ46" s="611"/>
      <c r="AUK46" s="611"/>
      <c r="AUL46" s="611"/>
      <c r="AUM46" s="611"/>
      <c r="AUN46" s="611"/>
      <c r="AUO46" s="611"/>
      <c r="AUP46" s="611"/>
      <c r="AUQ46" s="611"/>
      <c r="AUR46" s="611"/>
      <c r="AUS46" s="611"/>
      <c r="AUT46" s="611"/>
      <c r="AUU46" s="611"/>
      <c r="AUV46" s="611"/>
      <c r="AUW46" s="611"/>
      <c r="AUX46" s="611"/>
      <c r="AUY46" s="611"/>
      <c r="AUZ46" s="611"/>
      <c r="AVA46" s="611"/>
      <c r="AVB46" s="611"/>
      <c r="AVC46" s="611"/>
      <c r="AVD46" s="611"/>
      <c r="AVE46" s="611"/>
      <c r="AVF46" s="611"/>
      <c r="AVG46" s="611"/>
      <c r="AVH46" s="611"/>
      <c r="AVI46" s="611"/>
      <c r="AVJ46" s="611"/>
      <c r="AVK46" s="611"/>
      <c r="AVL46" s="611"/>
      <c r="AVM46" s="611"/>
      <c r="AVN46" s="611"/>
      <c r="AVO46" s="611"/>
      <c r="AVP46" s="611"/>
      <c r="AVQ46" s="611"/>
      <c r="AVR46" s="611"/>
      <c r="AVS46" s="611"/>
      <c r="AVT46" s="611"/>
      <c r="AVU46" s="611"/>
      <c r="AVV46" s="611"/>
      <c r="AVW46" s="611"/>
      <c r="AVX46" s="611"/>
      <c r="AVY46" s="611"/>
      <c r="AVZ46" s="611"/>
      <c r="AWA46" s="611"/>
      <c r="AWB46" s="611"/>
      <c r="AWC46" s="611"/>
      <c r="AWD46" s="611"/>
      <c r="AWE46" s="611"/>
      <c r="AWF46" s="611"/>
      <c r="AWG46" s="611"/>
      <c r="AWH46" s="611"/>
      <c r="AWI46" s="611"/>
      <c r="AWJ46" s="611"/>
      <c r="AWK46" s="611"/>
      <c r="AWL46" s="611"/>
      <c r="AWM46" s="611"/>
      <c r="AWN46" s="611"/>
      <c r="AWO46" s="611"/>
      <c r="AWP46" s="611"/>
      <c r="AWQ46" s="611"/>
      <c r="AWR46" s="611"/>
      <c r="AWS46" s="611"/>
      <c r="AWT46" s="611"/>
      <c r="AWU46" s="611"/>
      <c r="AWV46" s="611"/>
      <c r="AWW46" s="611"/>
      <c r="AWX46" s="611"/>
      <c r="AWY46" s="611"/>
      <c r="AWZ46" s="611"/>
      <c r="AXA46" s="611"/>
      <c r="AXB46" s="611"/>
      <c r="AXC46" s="611"/>
      <c r="AXD46" s="611"/>
      <c r="AXE46" s="611"/>
      <c r="AXF46" s="611"/>
      <c r="AXG46" s="611"/>
      <c r="AXH46" s="611"/>
      <c r="AXI46" s="611"/>
      <c r="AXJ46" s="611"/>
      <c r="AXK46" s="611"/>
      <c r="AXL46" s="611"/>
      <c r="AXM46" s="611"/>
      <c r="AXN46" s="611"/>
      <c r="AXO46" s="611"/>
      <c r="AXP46" s="611"/>
      <c r="AXQ46" s="611"/>
      <c r="AXR46" s="611"/>
      <c r="AXS46" s="611"/>
      <c r="AXT46" s="611"/>
      <c r="AXU46" s="611"/>
      <c r="AXV46" s="611"/>
      <c r="AXW46" s="611"/>
      <c r="AXX46" s="611"/>
      <c r="AXY46" s="611"/>
      <c r="AXZ46" s="611"/>
      <c r="AYA46" s="611"/>
      <c r="AYB46" s="611"/>
      <c r="AYC46" s="611"/>
      <c r="AYD46" s="611"/>
      <c r="AYE46" s="611"/>
      <c r="AYF46" s="611"/>
      <c r="AYG46" s="611"/>
      <c r="AYH46" s="611"/>
      <c r="AYI46" s="611"/>
      <c r="AYJ46" s="611"/>
      <c r="AYK46" s="611"/>
      <c r="AYL46" s="611"/>
      <c r="AYM46" s="611"/>
      <c r="AYN46" s="611"/>
      <c r="AYO46" s="611"/>
      <c r="AYP46" s="611"/>
      <c r="AYQ46" s="611"/>
      <c r="AYR46" s="611"/>
      <c r="AYS46" s="611"/>
      <c r="AYT46" s="611"/>
      <c r="AYU46" s="611"/>
      <c r="AYV46" s="611"/>
      <c r="AYW46" s="611"/>
      <c r="AYX46" s="611"/>
      <c r="AYY46" s="611"/>
      <c r="AYZ46" s="611"/>
      <c r="AZA46" s="611"/>
      <c r="AZB46" s="611"/>
      <c r="AZC46" s="611"/>
      <c r="AZD46" s="611"/>
      <c r="AZE46" s="611"/>
      <c r="AZF46" s="611"/>
      <c r="AZG46" s="611"/>
      <c r="AZH46" s="611"/>
      <c r="AZI46" s="611"/>
      <c r="AZJ46" s="611"/>
      <c r="AZK46" s="611"/>
      <c r="AZL46" s="611"/>
      <c r="AZM46" s="611"/>
      <c r="AZN46" s="611"/>
      <c r="AZO46" s="611"/>
      <c r="AZP46" s="611"/>
      <c r="AZQ46" s="611"/>
      <c r="AZR46" s="611"/>
      <c r="AZS46" s="611"/>
      <c r="AZT46" s="611"/>
      <c r="AZU46" s="611"/>
      <c r="AZV46" s="611"/>
      <c r="AZW46" s="611"/>
      <c r="AZX46" s="611"/>
      <c r="AZY46" s="611"/>
      <c r="AZZ46" s="611"/>
      <c r="BAA46" s="611"/>
      <c r="BAB46" s="611"/>
      <c r="BAC46" s="611"/>
      <c r="BAD46" s="611"/>
      <c r="BAE46" s="611"/>
      <c r="BAF46" s="611"/>
      <c r="BAG46" s="611"/>
      <c r="BAH46" s="611"/>
      <c r="BAI46" s="611"/>
      <c r="BAJ46" s="611"/>
      <c r="BAK46" s="611"/>
      <c r="BAL46" s="611"/>
      <c r="BAM46" s="611"/>
      <c r="BAN46" s="611"/>
      <c r="BAO46" s="611"/>
      <c r="BAP46" s="611"/>
      <c r="BAQ46" s="611"/>
      <c r="BAR46" s="611"/>
      <c r="BAS46" s="611"/>
      <c r="BAT46" s="611"/>
      <c r="BAU46" s="611"/>
      <c r="BAV46" s="611"/>
      <c r="BAW46" s="611"/>
      <c r="BAX46" s="611"/>
      <c r="BAY46" s="611"/>
      <c r="BAZ46" s="611"/>
      <c r="BBA46" s="611"/>
      <c r="BBB46" s="611"/>
      <c r="BBC46" s="611"/>
      <c r="BBD46" s="611"/>
      <c r="BBE46" s="611"/>
      <c r="BBF46" s="611"/>
      <c r="BBG46" s="611"/>
      <c r="BBH46" s="611"/>
      <c r="BBI46" s="611"/>
      <c r="BBJ46" s="611"/>
      <c r="BBK46" s="611"/>
      <c r="BBL46" s="611"/>
      <c r="BBM46" s="611"/>
      <c r="BBN46" s="611"/>
      <c r="BBO46" s="611"/>
      <c r="BBP46" s="611"/>
      <c r="BBQ46" s="611"/>
      <c r="BBR46" s="611"/>
      <c r="BBS46" s="611"/>
      <c r="BBT46" s="611"/>
      <c r="BBU46" s="611"/>
      <c r="BBV46" s="611"/>
      <c r="BBW46" s="611"/>
      <c r="BBX46" s="611"/>
      <c r="BBY46" s="611"/>
      <c r="BBZ46" s="611"/>
      <c r="BCA46" s="611"/>
      <c r="BCB46" s="611"/>
      <c r="BCC46" s="611"/>
      <c r="BCD46" s="611"/>
      <c r="BCE46" s="611"/>
      <c r="BCF46" s="611"/>
      <c r="BCG46" s="611"/>
      <c r="BCH46" s="611"/>
      <c r="BCI46" s="611"/>
      <c r="BCJ46" s="611"/>
      <c r="BCK46" s="611"/>
      <c r="BCL46" s="611"/>
      <c r="BCM46" s="611"/>
      <c r="BCN46" s="611"/>
      <c r="BCO46" s="611"/>
      <c r="BCP46" s="611"/>
      <c r="BCQ46" s="611"/>
      <c r="BCR46" s="611"/>
      <c r="BCS46" s="611"/>
      <c r="BCT46" s="611"/>
      <c r="BCU46" s="611"/>
      <c r="BCV46" s="611"/>
      <c r="BCW46" s="611"/>
      <c r="BCX46" s="611"/>
      <c r="BCY46" s="611"/>
      <c r="BCZ46" s="611"/>
      <c r="BDA46" s="611"/>
      <c r="BDB46" s="611"/>
      <c r="BDC46" s="611"/>
      <c r="BDD46" s="611"/>
      <c r="BDE46" s="611"/>
      <c r="BDF46" s="611"/>
      <c r="BDG46" s="611"/>
      <c r="BDH46" s="611"/>
      <c r="BDI46" s="611"/>
      <c r="BDJ46" s="611"/>
      <c r="BDK46" s="611"/>
      <c r="BDL46" s="611"/>
      <c r="BDM46" s="611"/>
      <c r="BDN46" s="611"/>
      <c r="BDO46" s="611"/>
      <c r="BDP46" s="611"/>
      <c r="BDQ46" s="611"/>
      <c r="BDR46" s="611"/>
      <c r="BDS46" s="611"/>
      <c r="BDT46" s="611"/>
      <c r="BDU46" s="611"/>
      <c r="BDV46" s="611"/>
      <c r="BDW46" s="611"/>
      <c r="BDX46" s="611"/>
      <c r="BDY46" s="611"/>
      <c r="BDZ46" s="611"/>
      <c r="BEA46" s="611"/>
      <c r="BEB46" s="611"/>
      <c r="BEC46" s="611"/>
      <c r="BED46" s="611"/>
      <c r="BEE46" s="611"/>
      <c r="BEF46" s="611"/>
      <c r="BEG46" s="611"/>
      <c r="BEH46" s="611"/>
      <c r="BEI46" s="611"/>
      <c r="BEJ46" s="611"/>
      <c r="BEK46" s="611"/>
      <c r="BEL46" s="611"/>
      <c r="BEM46" s="611"/>
      <c r="BEN46" s="611"/>
      <c r="BEO46" s="611"/>
      <c r="BEP46" s="611"/>
      <c r="BEQ46" s="611"/>
      <c r="BER46" s="611"/>
      <c r="BES46" s="611"/>
      <c r="BET46" s="611"/>
      <c r="BEU46" s="611"/>
      <c r="BEV46" s="611"/>
      <c r="BEW46" s="611"/>
      <c r="BEX46" s="611"/>
      <c r="BEY46" s="611"/>
      <c r="BEZ46" s="611"/>
      <c r="BFA46" s="611"/>
      <c r="BFB46" s="611"/>
      <c r="BFC46" s="611"/>
      <c r="BFD46" s="611"/>
      <c r="BFE46" s="611"/>
      <c r="BFF46" s="611"/>
      <c r="BFG46" s="611"/>
      <c r="BFH46" s="611"/>
      <c r="BFI46" s="611"/>
      <c r="BFJ46" s="611"/>
      <c r="BFK46" s="611"/>
      <c r="BFL46" s="611"/>
      <c r="BFM46" s="611"/>
      <c r="BFN46" s="611"/>
      <c r="BFO46" s="611"/>
      <c r="BFP46" s="611"/>
      <c r="BFQ46" s="611"/>
      <c r="BFR46" s="611"/>
      <c r="BFS46" s="611"/>
      <c r="BFT46" s="611"/>
      <c r="BFU46" s="611"/>
      <c r="BFV46" s="611"/>
      <c r="BFW46" s="611"/>
      <c r="BFX46" s="611"/>
      <c r="BFY46" s="611"/>
      <c r="BFZ46" s="611"/>
      <c r="BGA46" s="611"/>
      <c r="BGB46" s="611"/>
      <c r="BGC46" s="611"/>
      <c r="BGD46" s="611"/>
      <c r="BGE46" s="611"/>
      <c r="BGF46" s="611"/>
      <c r="BGG46" s="611"/>
      <c r="BGH46" s="611"/>
      <c r="BGI46" s="611"/>
      <c r="BGJ46" s="611"/>
      <c r="BGK46" s="611"/>
      <c r="BGL46" s="611"/>
      <c r="BGM46" s="611"/>
      <c r="BGN46" s="611"/>
      <c r="BGO46" s="611"/>
      <c r="BGP46" s="611"/>
      <c r="BGQ46" s="611"/>
      <c r="BGR46" s="611"/>
      <c r="BGS46" s="611"/>
      <c r="BGT46" s="611"/>
      <c r="BGU46" s="611"/>
      <c r="BGV46" s="611"/>
      <c r="BGW46" s="611"/>
      <c r="BGX46" s="611"/>
      <c r="BGY46" s="611"/>
      <c r="BGZ46" s="611"/>
      <c r="BHA46" s="611"/>
      <c r="BHB46" s="611"/>
      <c r="BHC46" s="611"/>
      <c r="BHD46" s="611"/>
      <c r="BHE46" s="611"/>
      <c r="BHF46" s="611"/>
      <c r="BHG46" s="611"/>
      <c r="BHH46" s="611"/>
      <c r="BHI46" s="611"/>
      <c r="BHJ46" s="611"/>
      <c r="BHK46" s="611"/>
      <c r="BHL46" s="611"/>
      <c r="BHM46" s="611"/>
      <c r="BHN46" s="611"/>
      <c r="BHO46" s="611"/>
      <c r="BHP46" s="611"/>
      <c r="BHQ46" s="611"/>
      <c r="BHR46" s="611"/>
      <c r="BHS46" s="611"/>
      <c r="BHT46" s="611"/>
      <c r="BHU46" s="611"/>
      <c r="BHV46" s="611"/>
      <c r="BHW46" s="611"/>
      <c r="BHX46" s="611"/>
      <c r="BHY46" s="611"/>
      <c r="BHZ46" s="611"/>
      <c r="BIA46" s="611"/>
      <c r="BIB46" s="611"/>
      <c r="BIC46" s="611"/>
      <c r="BID46" s="611"/>
      <c r="BIE46" s="611"/>
      <c r="BIF46" s="611"/>
      <c r="BIG46" s="611"/>
      <c r="BIH46" s="611"/>
      <c r="BII46" s="611"/>
      <c r="BIJ46" s="611"/>
      <c r="BIK46" s="611"/>
      <c r="BIL46" s="611"/>
      <c r="BIM46" s="611"/>
      <c r="BIN46" s="611"/>
      <c r="BIO46" s="611"/>
      <c r="BIP46" s="611"/>
      <c r="BIQ46" s="611"/>
      <c r="BIR46" s="611"/>
      <c r="BIS46" s="611"/>
      <c r="BIT46" s="611"/>
      <c r="BIU46" s="611"/>
      <c r="BIV46" s="611"/>
      <c r="BIW46" s="611"/>
      <c r="BIX46" s="611"/>
      <c r="BIY46" s="611"/>
      <c r="BIZ46" s="611"/>
      <c r="BJA46" s="611"/>
      <c r="BJB46" s="611"/>
      <c r="BJC46" s="611"/>
      <c r="BJD46" s="611"/>
      <c r="BJE46" s="611"/>
      <c r="BJF46" s="611"/>
      <c r="BJG46" s="611"/>
      <c r="BJH46" s="611"/>
      <c r="BJI46" s="611"/>
      <c r="BJJ46" s="611"/>
      <c r="BJK46" s="611"/>
      <c r="BJL46" s="611"/>
      <c r="BJM46" s="611"/>
      <c r="BJN46" s="611"/>
      <c r="BJO46" s="611"/>
      <c r="BJP46" s="611"/>
      <c r="BJQ46" s="611"/>
      <c r="BJR46" s="611"/>
      <c r="BJS46" s="611"/>
      <c r="BJT46" s="611"/>
      <c r="BJU46" s="611"/>
      <c r="BJV46" s="611"/>
      <c r="BJW46" s="611"/>
      <c r="BJX46" s="611"/>
      <c r="BJY46" s="611"/>
      <c r="BJZ46" s="611"/>
      <c r="BKA46" s="611"/>
      <c r="BKB46" s="611"/>
      <c r="BKC46" s="611"/>
      <c r="BKD46" s="611"/>
      <c r="BKE46" s="611"/>
      <c r="BKF46" s="611"/>
      <c r="BKG46" s="611"/>
      <c r="BKH46" s="611"/>
      <c r="BKI46" s="611"/>
      <c r="BKJ46" s="611"/>
      <c r="BKK46" s="611"/>
      <c r="BKL46" s="611"/>
      <c r="BKM46" s="611"/>
      <c r="BKN46" s="611"/>
      <c r="BKO46" s="611"/>
      <c r="BKP46" s="611"/>
      <c r="BKQ46" s="611"/>
      <c r="BKR46" s="611"/>
      <c r="BKS46" s="611"/>
      <c r="BKT46" s="611"/>
      <c r="BKU46" s="611"/>
      <c r="BKV46" s="611"/>
      <c r="BKW46" s="611"/>
      <c r="BKX46" s="611"/>
      <c r="BKY46" s="611"/>
      <c r="BKZ46" s="611"/>
      <c r="BLA46" s="611"/>
      <c r="BLB46" s="611"/>
      <c r="BLC46" s="611"/>
      <c r="BLD46" s="611"/>
      <c r="BLE46" s="611"/>
      <c r="BLF46" s="611"/>
      <c r="BLG46" s="611"/>
      <c r="BLH46" s="611"/>
      <c r="BLI46" s="611"/>
      <c r="BLJ46" s="611"/>
      <c r="BLK46" s="611"/>
      <c r="BLL46" s="611"/>
      <c r="BLM46" s="611"/>
      <c r="BLN46" s="611"/>
      <c r="BLO46" s="611"/>
      <c r="BLP46" s="611"/>
      <c r="BLQ46" s="611"/>
      <c r="BLR46" s="611"/>
      <c r="BLS46" s="611"/>
      <c r="BLT46" s="611"/>
      <c r="BLU46" s="611"/>
      <c r="BLV46" s="611"/>
      <c r="BLW46" s="611"/>
      <c r="BLX46" s="611"/>
      <c r="BLY46" s="611"/>
      <c r="BLZ46" s="611"/>
      <c r="BMA46" s="611"/>
      <c r="BMB46" s="611"/>
      <c r="BMC46" s="611"/>
      <c r="BMD46" s="611"/>
      <c r="BME46" s="611"/>
      <c r="BMF46" s="611"/>
      <c r="BMG46" s="611"/>
      <c r="BMH46" s="611"/>
      <c r="BMI46" s="611"/>
      <c r="BMJ46" s="611"/>
      <c r="BMK46" s="611"/>
      <c r="BML46" s="611"/>
      <c r="BMM46" s="611"/>
      <c r="BMN46" s="611"/>
      <c r="BMO46" s="611"/>
      <c r="BMP46" s="611"/>
      <c r="BMQ46" s="611"/>
      <c r="BMR46" s="611"/>
      <c r="BMS46" s="611"/>
      <c r="BMT46" s="611"/>
      <c r="BMU46" s="611"/>
      <c r="BMV46" s="611"/>
      <c r="BMW46" s="611"/>
      <c r="BMX46" s="611"/>
      <c r="BMY46" s="611"/>
      <c r="BMZ46" s="611"/>
      <c r="BNA46" s="611"/>
      <c r="BNB46" s="611"/>
      <c r="BNC46" s="611"/>
      <c r="BND46" s="611"/>
      <c r="BNE46" s="611"/>
      <c r="BNF46" s="611"/>
      <c r="BNG46" s="611"/>
      <c r="BNH46" s="611"/>
      <c r="BNI46" s="611"/>
      <c r="BNJ46" s="611"/>
      <c r="BNK46" s="611"/>
      <c r="BNL46" s="611"/>
      <c r="BNM46" s="611"/>
      <c r="BNN46" s="611"/>
      <c r="BNO46" s="611"/>
      <c r="BNP46" s="611"/>
      <c r="BNQ46" s="611"/>
      <c r="BNR46" s="611"/>
      <c r="BNS46" s="611"/>
      <c r="BNT46" s="611"/>
      <c r="BNU46" s="611"/>
      <c r="BNV46" s="611"/>
      <c r="BNW46" s="611"/>
      <c r="BNX46" s="611"/>
      <c r="BNY46" s="611"/>
      <c r="BNZ46" s="611"/>
      <c r="BOA46" s="611"/>
      <c r="BOB46" s="611"/>
      <c r="BOC46" s="611"/>
      <c r="BOD46" s="611"/>
      <c r="BOE46" s="611"/>
      <c r="BOF46" s="611"/>
      <c r="BOG46" s="611"/>
      <c r="BOH46" s="611"/>
      <c r="BOI46" s="611"/>
      <c r="BOJ46" s="611"/>
      <c r="BOK46" s="611"/>
      <c r="BOL46" s="611"/>
      <c r="BOM46" s="611"/>
      <c r="BON46" s="611"/>
      <c r="BOO46" s="611"/>
      <c r="BOP46" s="611"/>
      <c r="BOQ46" s="611"/>
      <c r="BOR46" s="611"/>
      <c r="BOS46" s="611"/>
      <c r="BOT46" s="611"/>
      <c r="BOU46" s="611"/>
      <c r="BOV46" s="611"/>
      <c r="BOW46" s="611"/>
      <c r="BOX46" s="611"/>
      <c r="BOY46" s="611"/>
      <c r="BOZ46" s="611"/>
      <c r="BPA46" s="611"/>
      <c r="BPB46" s="611"/>
      <c r="BPC46" s="611"/>
      <c r="BPD46" s="611"/>
      <c r="BPE46" s="611"/>
      <c r="BPF46" s="611"/>
      <c r="BPG46" s="611"/>
      <c r="BPH46" s="611"/>
      <c r="BPI46" s="611"/>
      <c r="BPJ46" s="611"/>
      <c r="BPK46" s="611"/>
      <c r="BPL46" s="611"/>
      <c r="BPM46" s="611"/>
      <c r="BPN46" s="611"/>
      <c r="BPO46" s="611"/>
      <c r="BPP46" s="611"/>
      <c r="BPQ46" s="611"/>
      <c r="BPR46" s="611"/>
      <c r="BPS46" s="611"/>
      <c r="BPT46" s="611"/>
      <c r="BPU46" s="611"/>
      <c r="BPV46" s="611"/>
      <c r="BPW46" s="611"/>
      <c r="BPX46" s="611"/>
      <c r="BPY46" s="611"/>
      <c r="BPZ46" s="611"/>
      <c r="BQA46" s="611"/>
      <c r="BQB46" s="611"/>
      <c r="BQC46" s="611"/>
      <c r="BQD46" s="611"/>
      <c r="BQE46" s="611"/>
      <c r="BQF46" s="611"/>
      <c r="BQG46" s="611"/>
      <c r="BQH46" s="611"/>
      <c r="BQI46" s="611"/>
      <c r="BQJ46" s="611"/>
      <c r="BQK46" s="611"/>
      <c r="BQL46" s="611"/>
      <c r="BQM46" s="611"/>
      <c r="BQN46" s="611"/>
      <c r="BQO46" s="611"/>
      <c r="BQP46" s="611"/>
      <c r="BQQ46" s="611"/>
      <c r="BQR46" s="611"/>
      <c r="BQS46" s="611"/>
      <c r="BQT46" s="611"/>
      <c r="BQU46" s="611"/>
      <c r="BQV46" s="611"/>
      <c r="BQW46" s="611"/>
      <c r="BQX46" s="611"/>
      <c r="BQY46" s="611"/>
      <c r="BQZ46" s="611"/>
      <c r="BRA46" s="611"/>
      <c r="BRB46" s="611"/>
      <c r="BRC46" s="611"/>
      <c r="BRD46" s="611"/>
      <c r="BRE46" s="611"/>
      <c r="BRF46" s="611"/>
      <c r="BRG46" s="611"/>
      <c r="BRH46" s="611"/>
      <c r="BRI46" s="611"/>
      <c r="BRJ46" s="611"/>
      <c r="BRK46" s="611"/>
      <c r="BRL46" s="611"/>
      <c r="BRM46" s="611"/>
      <c r="BRN46" s="611"/>
      <c r="BRO46" s="611"/>
      <c r="BRP46" s="611"/>
      <c r="BRQ46" s="611"/>
      <c r="BRR46" s="611"/>
      <c r="BRS46" s="611"/>
      <c r="BRT46" s="611"/>
      <c r="BRU46" s="611"/>
      <c r="BRV46" s="611"/>
      <c r="BRW46" s="611"/>
      <c r="BRX46" s="611"/>
      <c r="BRY46" s="611"/>
      <c r="BRZ46" s="611"/>
      <c r="BSA46" s="611"/>
      <c r="BSB46" s="611"/>
      <c r="BSC46" s="611"/>
      <c r="BSD46" s="611"/>
      <c r="BSE46" s="611"/>
      <c r="BSF46" s="611"/>
      <c r="BSG46" s="611"/>
      <c r="BSH46" s="611"/>
      <c r="BSI46" s="611"/>
      <c r="BSJ46" s="611"/>
      <c r="BSK46" s="611"/>
      <c r="BSL46" s="611"/>
      <c r="BSM46" s="611"/>
      <c r="BSN46" s="611"/>
      <c r="BSO46" s="611"/>
      <c r="BSP46" s="611"/>
      <c r="BSQ46" s="611"/>
      <c r="BSR46" s="611"/>
      <c r="BSS46" s="611"/>
      <c r="BST46" s="611"/>
      <c r="BSU46" s="611"/>
      <c r="BSV46" s="611"/>
      <c r="BSW46" s="611"/>
      <c r="BSX46" s="611"/>
      <c r="BSY46" s="611"/>
      <c r="BSZ46" s="611"/>
      <c r="BTA46" s="611"/>
      <c r="BTB46" s="611"/>
      <c r="BTC46" s="611"/>
      <c r="BTD46" s="611"/>
      <c r="BTE46" s="611"/>
      <c r="BTF46" s="611"/>
      <c r="BTG46" s="611"/>
      <c r="BTH46" s="611"/>
      <c r="BTI46" s="611"/>
      <c r="BTJ46" s="611"/>
      <c r="BTK46" s="611"/>
      <c r="BTL46" s="611"/>
      <c r="BTM46" s="611"/>
      <c r="BTN46" s="611"/>
      <c r="BTO46" s="611"/>
      <c r="BTP46" s="611"/>
      <c r="BTQ46" s="611"/>
      <c r="BTR46" s="611"/>
      <c r="BTS46" s="611"/>
      <c r="BTT46" s="611"/>
      <c r="BTU46" s="611"/>
      <c r="BTV46" s="611"/>
      <c r="BTW46" s="611"/>
      <c r="BTX46" s="611"/>
      <c r="BTY46" s="611"/>
      <c r="BTZ46" s="611"/>
      <c r="BUA46" s="611"/>
      <c r="BUB46" s="611"/>
      <c r="BUC46" s="611"/>
      <c r="BUD46" s="611"/>
      <c r="BUE46" s="611"/>
      <c r="BUF46" s="611"/>
      <c r="BUG46" s="611"/>
      <c r="BUH46" s="611"/>
      <c r="BUI46" s="611"/>
      <c r="BUJ46" s="611"/>
      <c r="BUK46" s="611"/>
      <c r="BUL46" s="611"/>
      <c r="BUM46" s="611"/>
      <c r="BUN46" s="611"/>
      <c r="BUO46" s="611"/>
      <c r="BUP46" s="611"/>
      <c r="BUQ46" s="611"/>
      <c r="BUR46" s="611"/>
      <c r="BUS46" s="611"/>
      <c r="BUT46" s="611"/>
      <c r="BUU46" s="611"/>
      <c r="BUV46" s="611"/>
      <c r="BUW46" s="611"/>
      <c r="BUX46" s="611"/>
      <c r="BUY46" s="611"/>
      <c r="BUZ46" s="611"/>
      <c r="BVA46" s="611"/>
      <c r="BVB46" s="611"/>
      <c r="BVC46" s="611"/>
      <c r="BVD46" s="611"/>
      <c r="BVE46" s="611"/>
      <c r="BVF46" s="611"/>
      <c r="BVG46" s="611"/>
      <c r="BVH46" s="611"/>
      <c r="BVI46" s="611"/>
      <c r="BVJ46" s="611"/>
      <c r="BVK46" s="611"/>
      <c r="BVL46" s="611"/>
      <c r="BVM46" s="611"/>
      <c r="BVN46" s="611"/>
      <c r="BVO46" s="611"/>
      <c r="BVP46" s="611"/>
      <c r="BVQ46" s="611"/>
      <c r="BVR46" s="611"/>
      <c r="BVS46" s="611"/>
      <c r="BVT46" s="611"/>
      <c r="BVU46" s="611"/>
      <c r="BVV46" s="611"/>
      <c r="BVW46" s="611"/>
      <c r="BVX46" s="611"/>
      <c r="BVY46" s="611"/>
      <c r="BVZ46" s="611"/>
      <c r="BWA46" s="611"/>
      <c r="BWB46" s="611"/>
      <c r="BWC46" s="611"/>
      <c r="BWD46" s="611"/>
      <c r="BWE46" s="611"/>
      <c r="BWF46" s="611"/>
      <c r="BWG46" s="611"/>
      <c r="BWH46" s="611"/>
      <c r="BWI46" s="611"/>
      <c r="BWJ46" s="611"/>
      <c r="BWK46" s="611"/>
      <c r="BWL46" s="611"/>
      <c r="BWM46" s="611"/>
      <c r="BWN46" s="611"/>
      <c r="BWO46" s="611"/>
      <c r="BWP46" s="611"/>
      <c r="BWQ46" s="611"/>
      <c r="BWR46" s="611"/>
      <c r="BWS46" s="611"/>
      <c r="BWT46" s="611"/>
      <c r="BWU46" s="611"/>
      <c r="BWV46" s="611"/>
      <c r="BWW46" s="611"/>
      <c r="BWX46" s="611"/>
      <c r="BWY46" s="611"/>
      <c r="BWZ46" s="611"/>
      <c r="BXA46" s="611"/>
      <c r="BXB46" s="611"/>
      <c r="BXC46" s="611"/>
      <c r="BXD46" s="611"/>
      <c r="BXE46" s="611"/>
      <c r="BXF46" s="611"/>
      <c r="BXG46" s="611"/>
      <c r="BXH46" s="611"/>
      <c r="BXI46" s="611"/>
      <c r="BXJ46" s="611"/>
      <c r="BXK46" s="611"/>
      <c r="BXL46" s="611"/>
      <c r="BXM46" s="611"/>
      <c r="BXN46" s="611"/>
      <c r="BXO46" s="611"/>
      <c r="BXP46" s="611"/>
      <c r="BXQ46" s="611"/>
      <c r="BXR46" s="611"/>
      <c r="BXS46" s="611"/>
      <c r="BXT46" s="611"/>
      <c r="BXU46" s="611"/>
      <c r="BXV46" s="611"/>
      <c r="BXW46" s="611"/>
      <c r="BXX46" s="611"/>
      <c r="BXY46" s="611"/>
      <c r="BXZ46" s="611"/>
      <c r="BYA46" s="611"/>
      <c r="BYB46" s="611"/>
      <c r="BYC46" s="611"/>
      <c r="BYD46" s="611"/>
      <c r="BYE46" s="611"/>
      <c r="BYF46" s="611"/>
      <c r="BYG46" s="611"/>
      <c r="BYH46" s="611"/>
      <c r="BYI46" s="611"/>
      <c r="BYJ46" s="611"/>
      <c r="BYK46" s="611"/>
      <c r="BYL46" s="611"/>
      <c r="BYM46" s="611"/>
      <c r="BYN46" s="611"/>
      <c r="BYO46" s="611"/>
      <c r="BYP46" s="611"/>
      <c r="BYQ46" s="611"/>
      <c r="BYR46" s="611"/>
      <c r="BYS46" s="611"/>
      <c r="BYT46" s="611"/>
      <c r="BYU46" s="611"/>
      <c r="BYV46" s="611"/>
      <c r="BYW46" s="611"/>
      <c r="BYX46" s="611"/>
      <c r="BYY46" s="611"/>
      <c r="BYZ46" s="611"/>
      <c r="BZA46" s="611"/>
      <c r="BZB46" s="611"/>
      <c r="BZC46" s="611"/>
      <c r="BZD46" s="611"/>
      <c r="BZE46" s="611"/>
      <c r="BZF46" s="611"/>
      <c r="BZG46" s="611"/>
      <c r="BZH46" s="611"/>
      <c r="BZI46" s="611"/>
      <c r="BZJ46" s="611"/>
      <c r="BZK46" s="611"/>
      <c r="BZL46" s="611"/>
      <c r="BZM46" s="611"/>
      <c r="BZN46" s="611"/>
      <c r="BZO46" s="611"/>
      <c r="BZP46" s="611"/>
      <c r="BZQ46" s="611"/>
      <c r="BZR46" s="611"/>
      <c r="BZS46" s="611"/>
      <c r="BZT46" s="611"/>
      <c r="BZU46" s="611"/>
      <c r="BZV46" s="611"/>
      <c r="BZW46" s="611"/>
      <c r="BZX46" s="611"/>
      <c r="BZY46" s="611"/>
      <c r="BZZ46" s="611"/>
      <c r="CAA46" s="611"/>
      <c r="CAB46" s="611"/>
      <c r="CAC46" s="611"/>
      <c r="CAD46" s="611"/>
      <c r="CAE46" s="611"/>
      <c r="CAF46" s="611"/>
      <c r="CAG46" s="611"/>
      <c r="CAH46" s="611"/>
      <c r="CAI46" s="611"/>
      <c r="CAJ46" s="611"/>
      <c r="CAK46" s="611"/>
      <c r="CAL46" s="611"/>
      <c r="CAM46" s="611"/>
      <c r="CAN46" s="611"/>
      <c r="CAO46" s="611"/>
      <c r="CAP46" s="611"/>
      <c r="CAQ46" s="611"/>
      <c r="CAR46" s="611"/>
      <c r="CAS46" s="611"/>
      <c r="CAT46" s="611"/>
      <c r="CAU46" s="611"/>
      <c r="CAV46" s="611"/>
      <c r="CAW46" s="611"/>
      <c r="CAX46" s="611"/>
      <c r="CAY46" s="611"/>
      <c r="CAZ46" s="611"/>
      <c r="CBA46" s="611"/>
      <c r="CBB46" s="611"/>
      <c r="CBC46" s="611"/>
      <c r="CBD46" s="611"/>
      <c r="CBE46" s="611"/>
      <c r="CBF46" s="611"/>
      <c r="CBG46" s="611"/>
      <c r="CBH46" s="611"/>
      <c r="CBI46" s="611"/>
      <c r="CBJ46" s="611"/>
      <c r="CBK46" s="611"/>
      <c r="CBL46" s="611"/>
      <c r="CBM46" s="611"/>
      <c r="CBN46" s="611"/>
      <c r="CBO46" s="611"/>
      <c r="CBP46" s="611"/>
      <c r="CBQ46" s="611"/>
      <c r="CBR46" s="611"/>
      <c r="CBS46" s="611"/>
      <c r="CBT46" s="611"/>
      <c r="CBU46" s="611"/>
      <c r="CBV46" s="611"/>
      <c r="CBW46" s="611"/>
      <c r="CBX46" s="611"/>
      <c r="CBY46" s="611"/>
      <c r="CBZ46" s="611"/>
      <c r="CCA46" s="611"/>
      <c r="CCB46" s="611"/>
      <c r="CCC46" s="611"/>
      <c r="CCD46" s="611"/>
      <c r="CCE46" s="611"/>
      <c r="CCF46" s="611"/>
      <c r="CCG46" s="611"/>
      <c r="CCH46" s="611"/>
      <c r="CCI46" s="611"/>
      <c r="CCJ46" s="611"/>
      <c r="CCK46" s="611"/>
      <c r="CCL46" s="611"/>
      <c r="CCM46" s="611"/>
      <c r="CCN46" s="611"/>
      <c r="CCO46" s="611"/>
      <c r="CCP46" s="611"/>
      <c r="CCQ46" s="611"/>
      <c r="CCR46" s="611"/>
      <c r="CCS46" s="611"/>
      <c r="CCT46" s="611"/>
      <c r="CCU46" s="611"/>
      <c r="CCV46" s="611"/>
      <c r="CCW46" s="611"/>
      <c r="CCX46" s="611"/>
      <c r="CCY46" s="611"/>
      <c r="CCZ46" s="611"/>
      <c r="CDA46" s="611"/>
      <c r="CDB46" s="611"/>
      <c r="CDC46" s="611"/>
      <c r="CDD46" s="611"/>
      <c r="CDE46" s="611"/>
      <c r="CDF46" s="611"/>
      <c r="CDG46" s="611"/>
      <c r="CDH46" s="611"/>
      <c r="CDI46" s="611"/>
      <c r="CDJ46" s="611"/>
      <c r="CDK46" s="611"/>
      <c r="CDL46" s="611"/>
      <c r="CDM46" s="611"/>
      <c r="CDN46" s="611"/>
      <c r="CDO46" s="611"/>
      <c r="CDP46" s="611"/>
      <c r="CDQ46" s="611"/>
      <c r="CDR46" s="611"/>
      <c r="CDS46" s="611"/>
      <c r="CDT46" s="611"/>
      <c r="CDU46" s="611"/>
      <c r="CDV46" s="611"/>
      <c r="CDW46" s="611"/>
      <c r="CDX46" s="611"/>
      <c r="CDY46" s="611"/>
      <c r="CDZ46" s="611"/>
      <c r="CEA46" s="611"/>
      <c r="CEB46" s="611"/>
      <c r="CEC46" s="611"/>
      <c r="CED46" s="611"/>
      <c r="CEE46" s="611"/>
      <c r="CEF46" s="611"/>
      <c r="CEG46" s="611"/>
      <c r="CEH46" s="611"/>
      <c r="CEI46" s="611"/>
      <c r="CEJ46" s="611"/>
      <c r="CEK46" s="611"/>
      <c r="CEL46" s="611"/>
      <c r="CEM46" s="611"/>
    </row>
    <row r="47" spans="1:2171" s="191" customFormat="1" x14ac:dyDescent="0.2">
      <c r="A47" s="211"/>
      <c r="B47" s="64" t="s">
        <v>330</v>
      </c>
      <c r="C47" s="814" t="s">
        <v>331</v>
      </c>
      <c r="D47" s="233" t="str">
        <f>'Existing Practices'!C54</f>
        <v>Yes</v>
      </c>
      <c r="E47" s="212"/>
      <c r="F47" s="212"/>
      <c r="G47" s="212"/>
      <c r="H47" s="212"/>
      <c r="I47" s="212"/>
      <c r="J47" s="212"/>
      <c r="K47" s="212"/>
      <c r="L47" s="212"/>
      <c r="M47" s="679"/>
      <c r="N47" s="679"/>
      <c r="O47" s="679"/>
      <c r="P47" s="679"/>
      <c r="Q47" s="679"/>
      <c r="R47" s="679"/>
      <c r="S47" s="679"/>
      <c r="T47" s="358"/>
      <c r="U47" s="358"/>
      <c r="V47" s="358"/>
      <c r="W47" s="358"/>
      <c r="X47" s="358"/>
      <c r="Y47" s="358"/>
      <c r="Z47" s="358"/>
      <c r="AA47" s="358"/>
      <c r="AB47" s="358"/>
      <c r="AC47" s="679"/>
      <c r="AD47" s="611"/>
      <c r="AE47" s="611"/>
      <c r="AF47" s="611"/>
      <c r="AG47" s="611"/>
      <c r="AH47" s="611"/>
      <c r="AI47" s="611"/>
      <c r="AJ47" s="611"/>
      <c r="AK47" s="611"/>
      <c r="AL47" s="611"/>
      <c r="AM47" s="611"/>
      <c r="AN47" s="611"/>
      <c r="AO47" s="611"/>
      <c r="AP47" s="611"/>
      <c r="AQ47" s="611"/>
      <c r="AR47" s="611"/>
      <c r="AS47" s="611"/>
      <c r="AT47" s="611"/>
      <c r="AU47" s="611"/>
      <c r="AV47" s="611"/>
      <c r="AW47" s="611"/>
      <c r="AX47" s="611"/>
      <c r="AY47" s="611"/>
      <c r="AZ47" s="611"/>
      <c r="BA47" s="611"/>
      <c r="BB47" s="611"/>
      <c r="BC47" s="611"/>
      <c r="BD47" s="611"/>
      <c r="BE47" s="611"/>
      <c r="BF47" s="611"/>
      <c r="BG47" s="611"/>
      <c r="BH47" s="611"/>
      <c r="BI47" s="611"/>
      <c r="BJ47" s="611"/>
      <c r="BK47" s="611"/>
      <c r="BL47" s="611"/>
      <c r="BM47" s="611"/>
      <c r="BN47" s="611"/>
      <c r="BO47" s="611"/>
      <c r="BP47" s="611"/>
      <c r="BQ47" s="611"/>
      <c r="BR47" s="611"/>
      <c r="BS47" s="611"/>
      <c r="BT47" s="611"/>
      <c r="BU47" s="611"/>
      <c r="BV47" s="611"/>
      <c r="BW47" s="611"/>
      <c r="BX47" s="611"/>
      <c r="BY47" s="611"/>
      <c r="BZ47" s="611"/>
      <c r="CA47" s="611"/>
      <c r="CB47" s="611"/>
      <c r="CC47" s="611"/>
      <c r="CD47" s="611"/>
      <c r="CE47" s="611"/>
      <c r="CF47" s="611"/>
      <c r="CG47" s="611"/>
      <c r="CH47" s="611"/>
      <c r="CI47" s="611"/>
      <c r="CJ47" s="611"/>
      <c r="CK47" s="611"/>
      <c r="CL47" s="611"/>
      <c r="CM47" s="611"/>
      <c r="CN47" s="611"/>
      <c r="CO47" s="611"/>
      <c r="CP47" s="611"/>
      <c r="CQ47" s="611"/>
      <c r="CR47" s="611"/>
      <c r="CS47" s="611"/>
      <c r="CT47" s="611"/>
      <c r="CU47" s="611"/>
      <c r="CV47" s="611"/>
      <c r="CW47" s="611"/>
      <c r="CX47" s="611"/>
      <c r="CY47" s="611"/>
      <c r="CZ47" s="611"/>
      <c r="DA47" s="611"/>
      <c r="DB47" s="611"/>
      <c r="DC47" s="611"/>
      <c r="DD47" s="611"/>
      <c r="DE47" s="611"/>
      <c r="DF47" s="611"/>
      <c r="DG47" s="611"/>
      <c r="DH47" s="611"/>
      <c r="DI47" s="611"/>
      <c r="DJ47" s="611"/>
      <c r="DK47" s="611"/>
      <c r="DL47" s="611"/>
      <c r="DM47" s="611"/>
      <c r="DN47" s="611"/>
      <c r="DO47" s="611"/>
      <c r="DP47" s="611"/>
      <c r="DQ47" s="611"/>
      <c r="DR47" s="611"/>
      <c r="DS47" s="611"/>
      <c r="DT47" s="611"/>
      <c r="DU47" s="611"/>
      <c r="DV47" s="611"/>
      <c r="DW47" s="611"/>
      <c r="DX47" s="611"/>
      <c r="DY47" s="611"/>
      <c r="DZ47" s="611"/>
      <c r="EA47" s="611"/>
      <c r="EB47" s="611"/>
      <c r="EC47" s="611"/>
      <c r="ED47" s="611"/>
      <c r="EE47" s="611"/>
      <c r="EF47" s="611"/>
      <c r="EG47" s="611"/>
      <c r="EH47" s="611"/>
      <c r="EI47" s="611"/>
      <c r="EJ47" s="611"/>
      <c r="EK47" s="611"/>
      <c r="EL47" s="611"/>
      <c r="EM47" s="611"/>
      <c r="EN47" s="611"/>
      <c r="EO47" s="611"/>
      <c r="EP47" s="611"/>
      <c r="EQ47" s="611"/>
      <c r="ER47" s="611"/>
      <c r="ES47" s="611"/>
      <c r="ET47" s="611"/>
      <c r="EU47" s="611"/>
      <c r="EV47" s="611"/>
      <c r="EW47" s="611"/>
      <c r="EX47" s="611"/>
      <c r="EY47" s="611"/>
      <c r="EZ47" s="611"/>
      <c r="FA47" s="611"/>
      <c r="FB47" s="611"/>
      <c r="FC47" s="611"/>
      <c r="FD47" s="611"/>
      <c r="FE47" s="611"/>
      <c r="FF47" s="611"/>
      <c r="FG47" s="611"/>
      <c r="FH47" s="611"/>
      <c r="FI47" s="611"/>
      <c r="FJ47" s="611"/>
      <c r="FK47" s="611"/>
      <c r="FL47" s="611"/>
      <c r="FM47" s="611"/>
      <c r="FN47" s="611"/>
      <c r="FO47" s="611"/>
      <c r="FP47" s="611"/>
      <c r="FQ47" s="611"/>
      <c r="FR47" s="611"/>
      <c r="FS47" s="611"/>
      <c r="FT47" s="611"/>
      <c r="FU47" s="611"/>
      <c r="FV47" s="611"/>
      <c r="FW47" s="611"/>
      <c r="FX47" s="611"/>
      <c r="FY47" s="611"/>
      <c r="FZ47" s="611"/>
      <c r="GA47" s="611"/>
      <c r="GB47" s="611"/>
      <c r="GC47" s="611"/>
      <c r="GD47" s="611"/>
      <c r="GE47" s="611"/>
      <c r="GF47" s="611"/>
      <c r="GG47" s="611"/>
      <c r="GH47" s="611"/>
      <c r="GI47" s="611"/>
      <c r="GJ47" s="611"/>
      <c r="GK47" s="611"/>
      <c r="GL47" s="611"/>
      <c r="GM47" s="611"/>
      <c r="GN47" s="611"/>
      <c r="GO47" s="611"/>
      <c r="GP47" s="611"/>
      <c r="GQ47" s="611"/>
      <c r="GR47" s="611"/>
      <c r="GS47" s="611"/>
      <c r="GT47" s="611"/>
      <c r="GU47" s="611"/>
      <c r="GV47" s="611"/>
      <c r="GW47" s="611"/>
      <c r="GX47" s="611"/>
      <c r="GY47" s="611"/>
      <c r="GZ47" s="611"/>
      <c r="HA47" s="611"/>
      <c r="HB47" s="611"/>
      <c r="HC47" s="611"/>
      <c r="HD47" s="611"/>
      <c r="HE47" s="611"/>
      <c r="HF47" s="611"/>
      <c r="HG47" s="611"/>
      <c r="HH47" s="611"/>
      <c r="HI47" s="611"/>
      <c r="HJ47" s="611"/>
      <c r="HK47" s="611"/>
      <c r="HL47" s="611"/>
      <c r="HM47" s="611"/>
      <c r="HN47" s="611"/>
      <c r="HO47" s="611"/>
      <c r="HP47" s="611"/>
      <c r="HQ47" s="611"/>
      <c r="HR47" s="611"/>
      <c r="HS47" s="611"/>
      <c r="HT47" s="611"/>
      <c r="HU47" s="611"/>
      <c r="HV47" s="611"/>
      <c r="HW47" s="611"/>
      <c r="HX47" s="611"/>
      <c r="HY47" s="611"/>
      <c r="HZ47" s="611"/>
      <c r="IA47" s="611"/>
      <c r="IB47" s="611"/>
      <c r="IC47" s="611"/>
      <c r="ID47" s="611"/>
      <c r="IE47" s="611"/>
      <c r="IF47" s="611"/>
      <c r="IG47" s="611"/>
      <c r="IH47" s="611"/>
      <c r="II47" s="611"/>
      <c r="IJ47" s="611"/>
      <c r="IK47" s="611"/>
      <c r="IL47" s="611"/>
      <c r="IM47" s="611"/>
      <c r="IN47" s="611"/>
      <c r="IO47" s="611"/>
      <c r="IP47" s="611"/>
      <c r="IQ47" s="611"/>
      <c r="IR47" s="611"/>
      <c r="IS47" s="611"/>
      <c r="IT47" s="611"/>
      <c r="IU47" s="611"/>
      <c r="IV47" s="611"/>
      <c r="IW47" s="611"/>
      <c r="IX47" s="611"/>
      <c r="IY47" s="611"/>
      <c r="IZ47" s="611"/>
      <c r="JA47" s="611"/>
      <c r="JB47" s="611"/>
      <c r="JC47" s="611"/>
      <c r="JD47" s="611"/>
      <c r="JE47" s="611"/>
      <c r="JF47" s="611"/>
      <c r="JG47" s="611"/>
      <c r="JH47" s="611"/>
      <c r="JI47" s="611"/>
      <c r="JJ47" s="611"/>
      <c r="JK47" s="611"/>
      <c r="JL47" s="611"/>
      <c r="JM47" s="611"/>
      <c r="JN47" s="611"/>
      <c r="JO47" s="611"/>
      <c r="JP47" s="611"/>
      <c r="JQ47" s="611"/>
      <c r="JR47" s="611"/>
      <c r="JS47" s="611"/>
      <c r="JT47" s="611"/>
      <c r="JU47" s="611"/>
      <c r="JV47" s="611"/>
      <c r="JW47" s="611"/>
      <c r="JX47" s="611"/>
      <c r="JY47" s="611"/>
      <c r="JZ47" s="611"/>
      <c r="KA47" s="611"/>
      <c r="KB47" s="611"/>
      <c r="KC47" s="611"/>
      <c r="KD47" s="611"/>
      <c r="KE47" s="611"/>
      <c r="KF47" s="611"/>
      <c r="KG47" s="611"/>
      <c r="KH47" s="611"/>
      <c r="KI47" s="611"/>
      <c r="KJ47" s="611"/>
      <c r="KK47" s="611"/>
      <c r="KL47" s="611"/>
      <c r="KM47" s="611"/>
      <c r="KN47" s="611"/>
      <c r="KO47" s="611"/>
      <c r="KP47" s="611"/>
      <c r="KQ47" s="611"/>
      <c r="KR47" s="611"/>
      <c r="KS47" s="611"/>
      <c r="KT47" s="611"/>
      <c r="KU47" s="611"/>
      <c r="KV47" s="611"/>
      <c r="KW47" s="611"/>
      <c r="KX47" s="611"/>
      <c r="KY47" s="611"/>
      <c r="KZ47" s="611"/>
      <c r="LA47" s="611"/>
      <c r="LB47" s="611"/>
      <c r="LC47" s="611"/>
      <c r="LD47" s="611"/>
      <c r="LE47" s="611"/>
      <c r="LF47" s="611"/>
      <c r="LG47" s="611"/>
      <c r="LH47" s="611"/>
      <c r="LI47" s="611"/>
      <c r="LJ47" s="611"/>
      <c r="LK47" s="611"/>
      <c r="LL47" s="611"/>
      <c r="LM47" s="611"/>
      <c r="LN47" s="611"/>
      <c r="LO47" s="611"/>
      <c r="LP47" s="611"/>
      <c r="LQ47" s="611"/>
      <c r="LR47" s="611"/>
      <c r="LS47" s="611"/>
      <c r="LT47" s="611"/>
      <c r="LU47" s="611"/>
      <c r="LV47" s="611"/>
      <c r="LW47" s="611"/>
      <c r="LX47" s="611"/>
      <c r="LY47" s="611"/>
      <c r="LZ47" s="611"/>
      <c r="MA47" s="611"/>
      <c r="MB47" s="611"/>
      <c r="MC47" s="611"/>
      <c r="MD47" s="611"/>
      <c r="ME47" s="611"/>
      <c r="MF47" s="611"/>
      <c r="MG47" s="611"/>
      <c r="MH47" s="611"/>
      <c r="MI47" s="611"/>
      <c r="MJ47" s="611"/>
      <c r="MK47" s="611"/>
      <c r="ML47" s="611"/>
      <c r="MM47" s="611"/>
      <c r="MN47" s="611"/>
      <c r="MO47" s="611"/>
      <c r="MP47" s="611"/>
      <c r="MQ47" s="611"/>
      <c r="MR47" s="611"/>
      <c r="MS47" s="611"/>
      <c r="MT47" s="611"/>
      <c r="MU47" s="611"/>
      <c r="MV47" s="611"/>
      <c r="MW47" s="611"/>
      <c r="MX47" s="611"/>
      <c r="MY47" s="611"/>
      <c r="MZ47" s="611"/>
      <c r="NA47" s="611"/>
      <c r="NB47" s="611"/>
      <c r="NC47" s="611"/>
      <c r="ND47" s="611"/>
      <c r="NE47" s="611"/>
      <c r="NF47" s="611"/>
      <c r="NG47" s="611"/>
      <c r="NH47" s="611"/>
      <c r="NI47" s="611"/>
      <c r="NJ47" s="611"/>
      <c r="NK47" s="611"/>
      <c r="NL47" s="611"/>
      <c r="NM47" s="611"/>
      <c r="NN47" s="611"/>
      <c r="NO47" s="611"/>
      <c r="NP47" s="611"/>
      <c r="NQ47" s="611"/>
      <c r="NR47" s="611"/>
      <c r="NS47" s="611"/>
      <c r="NT47" s="611"/>
      <c r="NU47" s="611"/>
      <c r="NV47" s="611"/>
      <c r="NW47" s="611"/>
      <c r="NX47" s="611"/>
      <c r="NY47" s="611"/>
      <c r="NZ47" s="611"/>
      <c r="OA47" s="611"/>
      <c r="OB47" s="611"/>
      <c r="OC47" s="611"/>
      <c r="OD47" s="611"/>
      <c r="OE47" s="611"/>
      <c r="OF47" s="611"/>
      <c r="OG47" s="611"/>
      <c r="OH47" s="611"/>
      <c r="OI47" s="611"/>
      <c r="OJ47" s="611"/>
      <c r="OK47" s="611"/>
      <c r="OL47" s="611"/>
      <c r="OM47" s="611"/>
      <c r="ON47" s="611"/>
      <c r="OO47" s="611"/>
      <c r="OP47" s="611"/>
      <c r="OQ47" s="611"/>
      <c r="OR47" s="611"/>
      <c r="OS47" s="611"/>
      <c r="OT47" s="611"/>
      <c r="OU47" s="611"/>
      <c r="OV47" s="611"/>
      <c r="OW47" s="611"/>
      <c r="OX47" s="611"/>
      <c r="OY47" s="611"/>
      <c r="OZ47" s="611"/>
      <c r="PA47" s="611"/>
      <c r="PB47" s="611"/>
      <c r="PC47" s="611"/>
      <c r="PD47" s="611"/>
      <c r="PE47" s="611"/>
      <c r="PF47" s="611"/>
      <c r="PG47" s="611"/>
      <c r="PH47" s="611"/>
      <c r="PI47" s="611"/>
      <c r="PJ47" s="611"/>
      <c r="PK47" s="611"/>
      <c r="PL47" s="611"/>
      <c r="PM47" s="611"/>
      <c r="PN47" s="611"/>
      <c r="PO47" s="611"/>
      <c r="PP47" s="611"/>
      <c r="PQ47" s="611"/>
      <c r="PR47" s="611"/>
      <c r="PS47" s="611"/>
      <c r="PT47" s="611"/>
      <c r="PU47" s="611"/>
      <c r="PV47" s="611"/>
      <c r="PW47" s="611"/>
      <c r="PX47" s="611"/>
      <c r="PY47" s="611"/>
      <c r="PZ47" s="611"/>
      <c r="QA47" s="611"/>
      <c r="QB47" s="611"/>
      <c r="QC47" s="611"/>
      <c r="QD47" s="611"/>
      <c r="QE47" s="611"/>
      <c r="QF47" s="611"/>
      <c r="QG47" s="611"/>
      <c r="QH47" s="611"/>
      <c r="QI47" s="611"/>
      <c r="QJ47" s="611"/>
      <c r="QK47" s="611"/>
      <c r="QL47" s="611"/>
      <c r="QM47" s="611"/>
      <c r="QN47" s="611"/>
      <c r="QO47" s="611"/>
      <c r="QP47" s="611"/>
      <c r="QQ47" s="611"/>
      <c r="QR47" s="611"/>
      <c r="QS47" s="611"/>
      <c r="QT47" s="611"/>
      <c r="QU47" s="611"/>
      <c r="QV47" s="611"/>
      <c r="QW47" s="611"/>
      <c r="QX47" s="611"/>
      <c r="QY47" s="611"/>
      <c r="QZ47" s="611"/>
      <c r="RA47" s="611"/>
      <c r="RB47" s="611"/>
      <c r="RC47" s="611"/>
      <c r="RD47" s="611"/>
      <c r="RE47" s="611"/>
      <c r="RF47" s="611"/>
      <c r="RG47" s="611"/>
      <c r="RH47" s="611"/>
      <c r="RI47" s="611"/>
      <c r="RJ47" s="611"/>
      <c r="RK47" s="611"/>
      <c r="RL47" s="611"/>
      <c r="RM47" s="611"/>
      <c r="RN47" s="611"/>
      <c r="RO47" s="611"/>
      <c r="RP47" s="611"/>
      <c r="RQ47" s="611"/>
      <c r="RR47" s="611"/>
      <c r="RS47" s="611"/>
      <c r="RT47" s="611"/>
      <c r="RU47" s="611"/>
      <c r="RV47" s="611"/>
      <c r="RW47" s="611"/>
      <c r="RX47" s="611"/>
      <c r="RY47" s="611"/>
      <c r="RZ47" s="611"/>
      <c r="SA47" s="611"/>
      <c r="SB47" s="611"/>
      <c r="SC47" s="611"/>
      <c r="SD47" s="611"/>
      <c r="SE47" s="611"/>
      <c r="SF47" s="611"/>
      <c r="SG47" s="611"/>
      <c r="SH47" s="611"/>
      <c r="SI47" s="611"/>
      <c r="SJ47" s="611"/>
      <c r="SK47" s="611"/>
      <c r="SL47" s="611"/>
      <c r="SM47" s="611"/>
      <c r="SN47" s="611"/>
      <c r="SO47" s="611"/>
      <c r="SP47" s="611"/>
      <c r="SQ47" s="611"/>
      <c r="SR47" s="611"/>
      <c r="SS47" s="611"/>
      <c r="ST47" s="611"/>
      <c r="SU47" s="611"/>
      <c r="SV47" s="611"/>
      <c r="SW47" s="611"/>
      <c r="SX47" s="611"/>
      <c r="SY47" s="611"/>
      <c r="SZ47" s="611"/>
      <c r="TA47" s="611"/>
      <c r="TB47" s="611"/>
      <c r="TC47" s="611"/>
      <c r="TD47" s="611"/>
      <c r="TE47" s="611"/>
      <c r="TF47" s="611"/>
      <c r="TG47" s="611"/>
      <c r="TH47" s="611"/>
      <c r="TI47" s="611"/>
      <c r="TJ47" s="611"/>
      <c r="TK47" s="611"/>
      <c r="TL47" s="611"/>
      <c r="TM47" s="611"/>
      <c r="TN47" s="611"/>
      <c r="TO47" s="611"/>
      <c r="TP47" s="611"/>
      <c r="TQ47" s="611"/>
      <c r="TR47" s="611"/>
      <c r="TS47" s="611"/>
      <c r="TT47" s="611"/>
      <c r="TU47" s="611"/>
      <c r="TV47" s="611"/>
      <c r="TW47" s="611"/>
      <c r="TX47" s="611"/>
      <c r="TY47" s="611"/>
      <c r="TZ47" s="611"/>
      <c r="UA47" s="611"/>
      <c r="UB47" s="611"/>
      <c r="UC47" s="611"/>
      <c r="UD47" s="611"/>
      <c r="UE47" s="611"/>
      <c r="UF47" s="611"/>
      <c r="UG47" s="611"/>
      <c r="UH47" s="611"/>
      <c r="UI47" s="611"/>
      <c r="UJ47" s="611"/>
      <c r="UK47" s="611"/>
      <c r="UL47" s="611"/>
      <c r="UM47" s="611"/>
      <c r="UN47" s="611"/>
      <c r="UO47" s="611"/>
      <c r="UP47" s="611"/>
      <c r="UQ47" s="611"/>
      <c r="UR47" s="611"/>
      <c r="US47" s="611"/>
      <c r="UT47" s="611"/>
      <c r="UU47" s="611"/>
      <c r="UV47" s="611"/>
      <c r="UW47" s="611"/>
      <c r="UX47" s="611"/>
      <c r="UY47" s="611"/>
      <c r="UZ47" s="611"/>
      <c r="VA47" s="611"/>
      <c r="VB47" s="611"/>
      <c r="VC47" s="611"/>
      <c r="VD47" s="611"/>
      <c r="VE47" s="611"/>
      <c r="VF47" s="611"/>
      <c r="VG47" s="611"/>
      <c r="VH47" s="611"/>
      <c r="VI47" s="611"/>
      <c r="VJ47" s="611"/>
      <c r="VK47" s="611"/>
      <c r="VL47" s="611"/>
      <c r="VM47" s="611"/>
      <c r="VN47" s="611"/>
      <c r="VO47" s="611"/>
      <c r="VP47" s="611"/>
      <c r="VQ47" s="611"/>
      <c r="VR47" s="611"/>
      <c r="VS47" s="611"/>
      <c r="VT47" s="611"/>
      <c r="VU47" s="611"/>
      <c r="VV47" s="611"/>
      <c r="VW47" s="611"/>
      <c r="VX47" s="611"/>
      <c r="VY47" s="611"/>
      <c r="VZ47" s="611"/>
      <c r="WA47" s="611"/>
      <c r="WB47" s="611"/>
      <c r="WC47" s="611"/>
      <c r="WD47" s="611"/>
      <c r="WE47" s="611"/>
      <c r="WF47" s="611"/>
      <c r="WG47" s="611"/>
      <c r="WH47" s="611"/>
      <c r="WI47" s="611"/>
      <c r="WJ47" s="611"/>
      <c r="WK47" s="611"/>
      <c r="WL47" s="611"/>
      <c r="WM47" s="611"/>
      <c r="WN47" s="611"/>
      <c r="WO47" s="611"/>
      <c r="WP47" s="611"/>
      <c r="WQ47" s="611"/>
      <c r="WR47" s="611"/>
      <c r="WS47" s="611"/>
      <c r="WT47" s="611"/>
      <c r="WU47" s="611"/>
      <c r="WV47" s="611"/>
      <c r="WW47" s="611"/>
      <c r="WX47" s="611"/>
      <c r="WY47" s="611"/>
      <c r="WZ47" s="611"/>
      <c r="XA47" s="611"/>
      <c r="XB47" s="611"/>
      <c r="XC47" s="611"/>
      <c r="XD47" s="611"/>
      <c r="XE47" s="611"/>
      <c r="XF47" s="611"/>
      <c r="XG47" s="611"/>
      <c r="XH47" s="611"/>
      <c r="XI47" s="611"/>
      <c r="XJ47" s="611"/>
      <c r="XK47" s="611"/>
      <c r="XL47" s="611"/>
      <c r="XM47" s="611"/>
      <c r="XN47" s="611"/>
      <c r="XO47" s="611"/>
      <c r="XP47" s="611"/>
      <c r="XQ47" s="611"/>
      <c r="XR47" s="611"/>
      <c r="XS47" s="611"/>
      <c r="XT47" s="611"/>
      <c r="XU47" s="611"/>
      <c r="XV47" s="611"/>
      <c r="XW47" s="611"/>
      <c r="XX47" s="611"/>
      <c r="XY47" s="611"/>
      <c r="XZ47" s="611"/>
      <c r="YA47" s="611"/>
      <c r="YB47" s="611"/>
      <c r="YC47" s="611"/>
      <c r="YD47" s="611"/>
      <c r="YE47" s="611"/>
      <c r="YF47" s="611"/>
      <c r="YG47" s="611"/>
      <c r="YH47" s="611"/>
      <c r="YI47" s="611"/>
      <c r="YJ47" s="611"/>
      <c r="YK47" s="611"/>
      <c r="YL47" s="611"/>
      <c r="YM47" s="611"/>
      <c r="YN47" s="611"/>
      <c r="YO47" s="611"/>
      <c r="YP47" s="611"/>
      <c r="YQ47" s="611"/>
      <c r="YR47" s="611"/>
      <c r="YS47" s="611"/>
      <c r="YT47" s="611"/>
      <c r="YU47" s="611"/>
      <c r="YV47" s="611"/>
      <c r="YW47" s="611"/>
      <c r="YX47" s="611"/>
      <c r="YY47" s="611"/>
      <c r="YZ47" s="611"/>
      <c r="ZA47" s="611"/>
      <c r="ZB47" s="611"/>
      <c r="ZC47" s="611"/>
      <c r="ZD47" s="611"/>
      <c r="ZE47" s="611"/>
      <c r="ZF47" s="611"/>
      <c r="ZG47" s="611"/>
      <c r="ZH47" s="611"/>
      <c r="ZI47" s="611"/>
      <c r="ZJ47" s="611"/>
      <c r="ZK47" s="611"/>
      <c r="ZL47" s="611"/>
      <c r="ZM47" s="611"/>
      <c r="ZN47" s="611"/>
      <c r="ZO47" s="611"/>
      <c r="ZP47" s="611"/>
      <c r="ZQ47" s="611"/>
      <c r="ZR47" s="611"/>
      <c r="ZS47" s="611"/>
      <c r="ZT47" s="611"/>
      <c r="ZU47" s="611"/>
      <c r="ZV47" s="611"/>
      <c r="ZW47" s="611"/>
      <c r="ZX47" s="611"/>
      <c r="ZY47" s="611"/>
      <c r="ZZ47" s="611"/>
      <c r="AAA47" s="611"/>
      <c r="AAB47" s="611"/>
      <c r="AAC47" s="611"/>
      <c r="AAD47" s="611"/>
      <c r="AAE47" s="611"/>
      <c r="AAF47" s="611"/>
      <c r="AAG47" s="611"/>
      <c r="AAH47" s="611"/>
      <c r="AAI47" s="611"/>
      <c r="AAJ47" s="611"/>
      <c r="AAK47" s="611"/>
      <c r="AAL47" s="611"/>
      <c r="AAM47" s="611"/>
      <c r="AAN47" s="611"/>
      <c r="AAO47" s="611"/>
      <c r="AAP47" s="611"/>
      <c r="AAQ47" s="611"/>
      <c r="AAR47" s="611"/>
      <c r="AAS47" s="611"/>
      <c r="AAT47" s="611"/>
      <c r="AAU47" s="611"/>
      <c r="AAV47" s="611"/>
      <c r="AAW47" s="611"/>
      <c r="AAX47" s="611"/>
      <c r="AAY47" s="611"/>
      <c r="AAZ47" s="611"/>
      <c r="ABA47" s="611"/>
      <c r="ABB47" s="611"/>
      <c r="ABC47" s="611"/>
      <c r="ABD47" s="611"/>
      <c r="ABE47" s="611"/>
      <c r="ABF47" s="611"/>
      <c r="ABG47" s="611"/>
      <c r="ABH47" s="611"/>
      <c r="ABI47" s="611"/>
      <c r="ABJ47" s="611"/>
      <c r="ABK47" s="611"/>
      <c r="ABL47" s="611"/>
      <c r="ABM47" s="611"/>
      <c r="ABN47" s="611"/>
      <c r="ABO47" s="611"/>
      <c r="ABP47" s="611"/>
      <c r="ABQ47" s="611"/>
      <c r="ABR47" s="611"/>
      <c r="ABS47" s="611"/>
      <c r="ABT47" s="611"/>
      <c r="ABU47" s="611"/>
      <c r="ABV47" s="611"/>
      <c r="ABW47" s="611"/>
      <c r="ABX47" s="611"/>
      <c r="ABY47" s="611"/>
      <c r="ABZ47" s="611"/>
      <c r="ACA47" s="611"/>
      <c r="ACB47" s="611"/>
      <c r="ACC47" s="611"/>
      <c r="ACD47" s="611"/>
      <c r="ACE47" s="611"/>
      <c r="ACF47" s="611"/>
      <c r="ACG47" s="611"/>
      <c r="ACH47" s="611"/>
      <c r="ACI47" s="611"/>
      <c r="ACJ47" s="611"/>
      <c r="ACK47" s="611"/>
      <c r="ACL47" s="611"/>
      <c r="ACM47" s="611"/>
      <c r="ACN47" s="611"/>
      <c r="ACO47" s="611"/>
      <c r="ACP47" s="611"/>
      <c r="ACQ47" s="611"/>
      <c r="ACR47" s="611"/>
      <c r="ACS47" s="611"/>
      <c r="ACT47" s="611"/>
      <c r="ACU47" s="611"/>
      <c r="ACV47" s="611"/>
      <c r="ACW47" s="611"/>
      <c r="ACX47" s="611"/>
      <c r="ACY47" s="611"/>
      <c r="ACZ47" s="611"/>
      <c r="ADA47" s="611"/>
      <c r="ADB47" s="611"/>
      <c r="ADC47" s="611"/>
      <c r="ADD47" s="611"/>
      <c r="ADE47" s="611"/>
      <c r="ADF47" s="611"/>
      <c r="ADG47" s="611"/>
      <c r="ADH47" s="611"/>
      <c r="ADI47" s="611"/>
      <c r="ADJ47" s="611"/>
      <c r="ADK47" s="611"/>
      <c r="ADL47" s="611"/>
      <c r="ADM47" s="611"/>
      <c r="ADN47" s="611"/>
      <c r="ADO47" s="611"/>
      <c r="ADP47" s="611"/>
      <c r="ADQ47" s="611"/>
      <c r="ADR47" s="611"/>
      <c r="ADS47" s="611"/>
      <c r="ADT47" s="611"/>
      <c r="ADU47" s="611"/>
      <c r="ADV47" s="611"/>
      <c r="ADW47" s="611"/>
      <c r="ADX47" s="611"/>
      <c r="ADY47" s="611"/>
      <c r="ADZ47" s="611"/>
      <c r="AEA47" s="611"/>
      <c r="AEB47" s="611"/>
      <c r="AEC47" s="611"/>
      <c r="AED47" s="611"/>
      <c r="AEE47" s="611"/>
      <c r="AEF47" s="611"/>
      <c r="AEG47" s="611"/>
      <c r="AEH47" s="611"/>
      <c r="AEI47" s="611"/>
      <c r="AEJ47" s="611"/>
      <c r="AEK47" s="611"/>
      <c r="AEL47" s="611"/>
      <c r="AEM47" s="611"/>
      <c r="AEN47" s="611"/>
      <c r="AEO47" s="611"/>
      <c r="AEP47" s="611"/>
      <c r="AEQ47" s="611"/>
      <c r="AER47" s="611"/>
      <c r="AES47" s="611"/>
      <c r="AET47" s="611"/>
      <c r="AEU47" s="611"/>
      <c r="AEV47" s="611"/>
      <c r="AEW47" s="611"/>
      <c r="AEX47" s="611"/>
      <c r="AEY47" s="611"/>
      <c r="AEZ47" s="611"/>
      <c r="AFA47" s="611"/>
      <c r="AFB47" s="611"/>
      <c r="AFC47" s="611"/>
      <c r="AFD47" s="611"/>
      <c r="AFE47" s="611"/>
      <c r="AFF47" s="611"/>
      <c r="AFG47" s="611"/>
      <c r="AFH47" s="611"/>
      <c r="AFI47" s="611"/>
      <c r="AFJ47" s="611"/>
      <c r="AFK47" s="611"/>
      <c r="AFL47" s="611"/>
      <c r="AFM47" s="611"/>
      <c r="AFN47" s="611"/>
      <c r="AFO47" s="611"/>
      <c r="AFP47" s="611"/>
      <c r="AFQ47" s="611"/>
      <c r="AFR47" s="611"/>
      <c r="AFS47" s="611"/>
      <c r="AFT47" s="611"/>
      <c r="AFU47" s="611"/>
      <c r="AFV47" s="611"/>
      <c r="AFW47" s="611"/>
      <c r="AFX47" s="611"/>
      <c r="AFY47" s="611"/>
      <c r="AFZ47" s="611"/>
      <c r="AGA47" s="611"/>
      <c r="AGB47" s="611"/>
      <c r="AGC47" s="611"/>
      <c r="AGD47" s="611"/>
      <c r="AGE47" s="611"/>
      <c r="AGF47" s="611"/>
      <c r="AGG47" s="611"/>
      <c r="AGH47" s="611"/>
      <c r="AGI47" s="611"/>
      <c r="AGJ47" s="611"/>
      <c r="AGK47" s="611"/>
      <c r="AGL47" s="611"/>
      <c r="AGM47" s="611"/>
      <c r="AGN47" s="611"/>
      <c r="AGO47" s="611"/>
      <c r="AGP47" s="611"/>
      <c r="AGQ47" s="611"/>
      <c r="AGR47" s="611"/>
      <c r="AGS47" s="611"/>
      <c r="AGT47" s="611"/>
      <c r="AGU47" s="611"/>
      <c r="AGV47" s="611"/>
      <c r="AGW47" s="611"/>
      <c r="AGX47" s="611"/>
      <c r="AGY47" s="611"/>
      <c r="AGZ47" s="611"/>
      <c r="AHA47" s="611"/>
      <c r="AHB47" s="611"/>
      <c r="AHC47" s="611"/>
      <c r="AHD47" s="611"/>
      <c r="AHE47" s="611"/>
      <c r="AHF47" s="611"/>
      <c r="AHG47" s="611"/>
      <c r="AHH47" s="611"/>
      <c r="AHI47" s="611"/>
      <c r="AHJ47" s="611"/>
      <c r="AHK47" s="611"/>
      <c r="AHL47" s="611"/>
      <c r="AHM47" s="611"/>
      <c r="AHN47" s="611"/>
      <c r="AHO47" s="611"/>
      <c r="AHP47" s="611"/>
      <c r="AHQ47" s="611"/>
      <c r="AHR47" s="611"/>
      <c r="AHS47" s="611"/>
      <c r="AHT47" s="611"/>
      <c r="AHU47" s="611"/>
      <c r="AHV47" s="611"/>
      <c r="AHW47" s="611"/>
      <c r="AHX47" s="611"/>
      <c r="AHY47" s="611"/>
      <c r="AHZ47" s="611"/>
      <c r="AIA47" s="611"/>
      <c r="AIB47" s="611"/>
      <c r="AIC47" s="611"/>
      <c r="AID47" s="611"/>
      <c r="AIE47" s="611"/>
      <c r="AIF47" s="611"/>
      <c r="AIG47" s="611"/>
      <c r="AIH47" s="611"/>
      <c r="AII47" s="611"/>
      <c r="AIJ47" s="611"/>
      <c r="AIK47" s="611"/>
      <c r="AIL47" s="611"/>
      <c r="AIM47" s="611"/>
      <c r="AIN47" s="611"/>
      <c r="AIO47" s="611"/>
      <c r="AIP47" s="611"/>
      <c r="AIQ47" s="611"/>
      <c r="AIR47" s="611"/>
      <c r="AIS47" s="611"/>
      <c r="AIT47" s="611"/>
      <c r="AIU47" s="611"/>
      <c r="AIV47" s="611"/>
      <c r="AIW47" s="611"/>
      <c r="AIX47" s="611"/>
      <c r="AIY47" s="611"/>
      <c r="AIZ47" s="611"/>
      <c r="AJA47" s="611"/>
      <c r="AJB47" s="611"/>
      <c r="AJC47" s="611"/>
      <c r="AJD47" s="611"/>
      <c r="AJE47" s="611"/>
      <c r="AJF47" s="611"/>
      <c r="AJG47" s="611"/>
      <c r="AJH47" s="611"/>
      <c r="AJI47" s="611"/>
      <c r="AJJ47" s="611"/>
      <c r="AJK47" s="611"/>
      <c r="AJL47" s="611"/>
      <c r="AJM47" s="611"/>
      <c r="AJN47" s="611"/>
      <c r="AJO47" s="611"/>
      <c r="AJP47" s="611"/>
      <c r="AJQ47" s="611"/>
      <c r="AJR47" s="611"/>
      <c r="AJS47" s="611"/>
      <c r="AJT47" s="611"/>
      <c r="AJU47" s="611"/>
      <c r="AJV47" s="611"/>
      <c r="AJW47" s="611"/>
      <c r="AJX47" s="611"/>
      <c r="AJY47" s="611"/>
      <c r="AJZ47" s="611"/>
      <c r="AKA47" s="611"/>
      <c r="AKB47" s="611"/>
      <c r="AKC47" s="611"/>
      <c r="AKD47" s="611"/>
      <c r="AKE47" s="611"/>
      <c r="AKF47" s="611"/>
      <c r="AKG47" s="611"/>
      <c r="AKH47" s="611"/>
      <c r="AKI47" s="611"/>
      <c r="AKJ47" s="611"/>
      <c r="AKK47" s="611"/>
      <c r="AKL47" s="611"/>
      <c r="AKM47" s="611"/>
      <c r="AKN47" s="611"/>
      <c r="AKO47" s="611"/>
      <c r="AKP47" s="611"/>
      <c r="AKQ47" s="611"/>
      <c r="AKR47" s="611"/>
      <c r="AKS47" s="611"/>
      <c r="AKT47" s="611"/>
      <c r="AKU47" s="611"/>
      <c r="AKV47" s="611"/>
      <c r="AKW47" s="611"/>
      <c r="AKX47" s="611"/>
      <c r="AKY47" s="611"/>
      <c r="AKZ47" s="611"/>
      <c r="ALA47" s="611"/>
      <c r="ALB47" s="611"/>
      <c r="ALC47" s="611"/>
      <c r="ALD47" s="611"/>
      <c r="ALE47" s="611"/>
      <c r="ALF47" s="611"/>
      <c r="ALG47" s="611"/>
      <c r="ALH47" s="611"/>
      <c r="ALI47" s="611"/>
      <c r="ALJ47" s="611"/>
      <c r="ALK47" s="611"/>
      <c r="ALL47" s="611"/>
      <c r="ALM47" s="611"/>
      <c r="ALN47" s="611"/>
      <c r="ALO47" s="611"/>
      <c r="ALP47" s="611"/>
      <c r="ALQ47" s="611"/>
      <c r="ALR47" s="611"/>
      <c r="ALS47" s="611"/>
      <c r="ALT47" s="611"/>
      <c r="ALU47" s="611"/>
      <c r="ALV47" s="611"/>
      <c r="ALW47" s="611"/>
      <c r="ALX47" s="611"/>
      <c r="ALY47" s="611"/>
      <c r="ALZ47" s="611"/>
      <c r="AMA47" s="611"/>
      <c r="AMB47" s="611"/>
      <c r="AMC47" s="611"/>
      <c r="AMD47" s="611"/>
      <c r="AME47" s="611"/>
      <c r="AMF47" s="611"/>
      <c r="AMG47" s="611"/>
      <c r="AMH47" s="611"/>
      <c r="AMI47" s="611"/>
      <c r="AMJ47" s="611"/>
      <c r="AMK47" s="611"/>
      <c r="AML47" s="611"/>
      <c r="AMM47" s="611"/>
      <c r="AMN47" s="611"/>
      <c r="AMO47" s="611"/>
      <c r="AMP47" s="611"/>
      <c r="AMQ47" s="611"/>
      <c r="AMR47" s="611"/>
      <c r="AMS47" s="611"/>
      <c r="AMT47" s="611"/>
      <c r="AMU47" s="611"/>
      <c r="AMV47" s="611"/>
      <c r="AMW47" s="611"/>
      <c r="AMX47" s="611"/>
      <c r="AMY47" s="611"/>
      <c r="AMZ47" s="611"/>
      <c r="ANA47" s="611"/>
      <c r="ANB47" s="611"/>
      <c r="ANC47" s="611"/>
      <c r="AND47" s="611"/>
      <c r="ANE47" s="611"/>
      <c r="ANF47" s="611"/>
      <c r="ANG47" s="611"/>
      <c r="ANH47" s="611"/>
      <c r="ANI47" s="611"/>
      <c r="ANJ47" s="611"/>
      <c r="ANK47" s="611"/>
      <c r="ANL47" s="611"/>
      <c r="ANM47" s="611"/>
      <c r="ANN47" s="611"/>
      <c r="ANO47" s="611"/>
      <c r="ANP47" s="611"/>
      <c r="ANQ47" s="611"/>
      <c r="ANR47" s="611"/>
      <c r="ANS47" s="611"/>
      <c r="ANT47" s="611"/>
      <c r="ANU47" s="611"/>
      <c r="ANV47" s="611"/>
      <c r="ANW47" s="611"/>
      <c r="ANX47" s="611"/>
      <c r="ANY47" s="611"/>
      <c r="ANZ47" s="611"/>
      <c r="AOA47" s="611"/>
      <c r="AOB47" s="611"/>
      <c r="AOC47" s="611"/>
      <c r="AOD47" s="611"/>
      <c r="AOE47" s="611"/>
      <c r="AOF47" s="611"/>
      <c r="AOG47" s="611"/>
      <c r="AOH47" s="611"/>
      <c r="AOI47" s="611"/>
      <c r="AOJ47" s="611"/>
      <c r="AOK47" s="611"/>
      <c r="AOL47" s="611"/>
      <c r="AOM47" s="611"/>
      <c r="AON47" s="611"/>
      <c r="AOO47" s="611"/>
      <c r="AOP47" s="611"/>
      <c r="AOQ47" s="611"/>
      <c r="AOR47" s="611"/>
      <c r="AOS47" s="611"/>
      <c r="AOT47" s="611"/>
      <c r="AOU47" s="611"/>
      <c r="AOV47" s="611"/>
      <c r="AOW47" s="611"/>
      <c r="AOX47" s="611"/>
      <c r="AOY47" s="611"/>
      <c r="AOZ47" s="611"/>
      <c r="APA47" s="611"/>
      <c r="APB47" s="611"/>
      <c r="APC47" s="611"/>
      <c r="APD47" s="611"/>
      <c r="APE47" s="611"/>
      <c r="APF47" s="611"/>
      <c r="APG47" s="611"/>
      <c r="APH47" s="611"/>
      <c r="API47" s="611"/>
      <c r="APJ47" s="611"/>
      <c r="APK47" s="611"/>
      <c r="APL47" s="611"/>
      <c r="APM47" s="611"/>
      <c r="APN47" s="611"/>
      <c r="APO47" s="611"/>
      <c r="APP47" s="611"/>
      <c r="APQ47" s="611"/>
      <c r="APR47" s="611"/>
      <c r="APS47" s="611"/>
      <c r="APT47" s="611"/>
      <c r="APU47" s="611"/>
      <c r="APV47" s="611"/>
      <c r="APW47" s="611"/>
      <c r="APX47" s="611"/>
      <c r="APY47" s="611"/>
      <c r="APZ47" s="611"/>
      <c r="AQA47" s="611"/>
      <c r="AQB47" s="611"/>
      <c r="AQC47" s="611"/>
      <c r="AQD47" s="611"/>
      <c r="AQE47" s="611"/>
      <c r="AQF47" s="611"/>
      <c r="AQG47" s="611"/>
      <c r="AQH47" s="611"/>
      <c r="AQI47" s="611"/>
      <c r="AQJ47" s="611"/>
      <c r="AQK47" s="611"/>
      <c r="AQL47" s="611"/>
      <c r="AQM47" s="611"/>
      <c r="AQN47" s="611"/>
      <c r="AQO47" s="611"/>
      <c r="AQP47" s="611"/>
      <c r="AQQ47" s="611"/>
      <c r="AQR47" s="611"/>
      <c r="AQS47" s="611"/>
      <c r="AQT47" s="611"/>
      <c r="AQU47" s="611"/>
      <c r="AQV47" s="611"/>
      <c r="AQW47" s="611"/>
      <c r="AQX47" s="611"/>
      <c r="AQY47" s="611"/>
      <c r="AQZ47" s="611"/>
      <c r="ARA47" s="611"/>
      <c r="ARB47" s="611"/>
      <c r="ARC47" s="611"/>
      <c r="ARD47" s="611"/>
      <c r="ARE47" s="611"/>
      <c r="ARF47" s="611"/>
      <c r="ARG47" s="611"/>
      <c r="ARH47" s="611"/>
      <c r="ARI47" s="611"/>
      <c r="ARJ47" s="611"/>
      <c r="ARK47" s="611"/>
      <c r="ARL47" s="611"/>
      <c r="ARM47" s="611"/>
      <c r="ARN47" s="611"/>
      <c r="ARO47" s="611"/>
      <c r="ARP47" s="611"/>
      <c r="ARQ47" s="611"/>
      <c r="ARR47" s="611"/>
      <c r="ARS47" s="611"/>
      <c r="ART47" s="611"/>
      <c r="ARU47" s="611"/>
      <c r="ARV47" s="611"/>
      <c r="ARW47" s="611"/>
      <c r="ARX47" s="611"/>
      <c r="ARY47" s="611"/>
      <c r="ARZ47" s="611"/>
      <c r="ASA47" s="611"/>
      <c r="ASB47" s="611"/>
      <c r="ASC47" s="611"/>
      <c r="ASD47" s="611"/>
      <c r="ASE47" s="611"/>
      <c r="ASF47" s="611"/>
      <c r="ASG47" s="611"/>
      <c r="ASH47" s="611"/>
      <c r="ASI47" s="611"/>
      <c r="ASJ47" s="611"/>
      <c r="ASK47" s="611"/>
      <c r="ASL47" s="611"/>
      <c r="ASM47" s="611"/>
      <c r="ASN47" s="611"/>
      <c r="ASO47" s="611"/>
      <c r="ASP47" s="611"/>
      <c r="ASQ47" s="611"/>
      <c r="ASR47" s="611"/>
      <c r="ASS47" s="611"/>
      <c r="AST47" s="611"/>
      <c r="ASU47" s="611"/>
      <c r="ASV47" s="611"/>
      <c r="ASW47" s="611"/>
      <c r="ASX47" s="611"/>
      <c r="ASY47" s="611"/>
      <c r="ASZ47" s="611"/>
      <c r="ATA47" s="611"/>
      <c r="ATB47" s="611"/>
      <c r="ATC47" s="611"/>
      <c r="ATD47" s="611"/>
      <c r="ATE47" s="611"/>
      <c r="ATF47" s="611"/>
      <c r="ATG47" s="611"/>
      <c r="ATH47" s="611"/>
      <c r="ATI47" s="611"/>
      <c r="ATJ47" s="611"/>
      <c r="ATK47" s="611"/>
      <c r="ATL47" s="611"/>
      <c r="ATM47" s="611"/>
      <c r="ATN47" s="611"/>
      <c r="ATO47" s="611"/>
      <c r="ATP47" s="611"/>
      <c r="ATQ47" s="611"/>
      <c r="ATR47" s="611"/>
      <c r="ATS47" s="611"/>
      <c r="ATT47" s="611"/>
      <c r="ATU47" s="611"/>
      <c r="ATV47" s="611"/>
      <c r="ATW47" s="611"/>
      <c r="ATX47" s="611"/>
      <c r="ATY47" s="611"/>
      <c r="ATZ47" s="611"/>
      <c r="AUA47" s="611"/>
      <c r="AUB47" s="611"/>
      <c r="AUC47" s="611"/>
      <c r="AUD47" s="611"/>
      <c r="AUE47" s="611"/>
      <c r="AUF47" s="611"/>
      <c r="AUG47" s="611"/>
      <c r="AUH47" s="611"/>
      <c r="AUI47" s="611"/>
      <c r="AUJ47" s="611"/>
      <c r="AUK47" s="611"/>
      <c r="AUL47" s="611"/>
      <c r="AUM47" s="611"/>
      <c r="AUN47" s="611"/>
      <c r="AUO47" s="611"/>
      <c r="AUP47" s="611"/>
      <c r="AUQ47" s="611"/>
      <c r="AUR47" s="611"/>
      <c r="AUS47" s="611"/>
      <c r="AUT47" s="611"/>
      <c r="AUU47" s="611"/>
      <c r="AUV47" s="611"/>
      <c r="AUW47" s="611"/>
      <c r="AUX47" s="611"/>
      <c r="AUY47" s="611"/>
      <c r="AUZ47" s="611"/>
      <c r="AVA47" s="611"/>
      <c r="AVB47" s="611"/>
      <c r="AVC47" s="611"/>
      <c r="AVD47" s="611"/>
      <c r="AVE47" s="611"/>
      <c r="AVF47" s="611"/>
      <c r="AVG47" s="611"/>
      <c r="AVH47" s="611"/>
      <c r="AVI47" s="611"/>
      <c r="AVJ47" s="611"/>
      <c r="AVK47" s="611"/>
      <c r="AVL47" s="611"/>
      <c r="AVM47" s="611"/>
      <c r="AVN47" s="611"/>
      <c r="AVO47" s="611"/>
      <c r="AVP47" s="611"/>
      <c r="AVQ47" s="611"/>
      <c r="AVR47" s="611"/>
      <c r="AVS47" s="611"/>
      <c r="AVT47" s="611"/>
      <c r="AVU47" s="611"/>
      <c r="AVV47" s="611"/>
      <c r="AVW47" s="611"/>
      <c r="AVX47" s="611"/>
      <c r="AVY47" s="611"/>
      <c r="AVZ47" s="611"/>
      <c r="AWA47" s="611"/>
      <c r="AWB47" s="611"/>
      <c r="AWC47" s="611"/>
      <c r="AWD47" s="611"/>
      <c r="AWE47" s="611"/>
      <c r="AWF47" s="611"/>
      <c r="AWG47" s="611"/>
      <c r="AWH47" s="611"/>
      <c r="AWI47" s="611"/>
      <c r="AWJ47" s="611"/>
      <c r="AWK47" s="611"/>
      <c r="AWL47" s="611"/>
      <c r="AWM47" s="611"/>
      <c r="AWN47" s="611"/>
      <c r="AWO47" s="611"/>
      <c r="AWP47" s="611"/>
      <c r="AWQ47" s="611"/>
      <c r="AWR47" s="611"/>
      <c r="AWS47" s="611"/>
      <c r="AWT47" s="611"/>
      <c r="AWU47" s="611"/>
      <c r="AWV47" s="611"/>
      <c r="AWW47" s="611"/>
      <c r="AWX47" s="611"/>
      <c r="AWY47" s="611"/>
      <c r="AWZ47" s="611"/>
      <c r="AXA47" s="611"/>
      <c r="AXB47" s="611"/>
      <c r="AXC47" s="611"/>
      <c r="AXD47" s="611"/>
      <c r="AXE47" s="611"/>
      <c r="AXF47" s="611"/>
      <c r="AXG47" s="611"/>
      <c r="AXH47" s="611"/>
      <c r="AXI47" s="611"/>
      <c r="AXJ47" s="611"/>
      <c r="AXK47" s="611"/>
      <c r="AXL47" s="611"/>
      <c r="AXM47" s="611"/>
      <c r="AXN47" s="611"/>
      <c r="AXO47" s="611"/>
      <c r="AXP47" s="611"/>
      <c r="AXQ47" s="611"/>
      <c r="AXR47" s="611"/>
      <c r="AXS47" s="611"/>
      <c r="AXT47" s="611"/>
      <c r="AXU47" s="611"/>
      <c r="AXV47" s="611"/>
      <c r="AXW47" s="611"/>
      <c r="AXX47" s="611"/>
      <c r="AXY47" s="611"/>
      <c r="AXZ47" s="611"/>
      <c r="AYA47" s="611"/>
      <c r="AYB47" s="611"/>
      <c r="AYC47" s="611"/>
      <c r="AYD47" s="611"/>
      <c r="AYE47" s="611"/>
      <c r="AYF47" s="611"/>
      <c r="AYG47" s="611"/>
      <c r="AYH47" s="611"/>
      <c r="AYI47" s="611"/>
      <c r="AYJ47" s="611"/>
      <c r="AYK47" s="611"/>
      <c r="AYL47" s="611"/>
      <c r="AYM47" s="611"/>
      <c r="AYN47" s="611"/>
      <c r="AYO47" s="611"/>
      <c r="AYP47" s="611"/>
      <c r="AYQ47" s="611"/>
      <c r="AYR47" s="611"/>
      <c r="AYS47" s="611"/>
      <c r="AYT47" s="611"/>
      <c r="AYU47" s="611"/>
      <c r="AYV47" s="611"/>
      <c r="AYW47" s="611"/>
      <c r="AYX47" s="611"/>
      <c r="AYY47" s="611"/>
      <c r="AYZ47" s="611"/>
      <c r="AZA47" s="611"/>
      <c r="AZB47" s="611"/>
      <c r="AZC47" s="611"/>
      <c r="AZD47" s="611"/>
      <c r="AZE47" s="611"/>
      <c r="AZF47" s="611"/>
      <c r="AZG47" s="611"/>
      <c r="AZH47" s="611"/>
      <c r="AZI47" s="611"/>
      <c r="AZJ47" s="611"/>
      <c r="AZK47" s="611"/>
      <c r="AZL47" s="611"/>
      <c r="AZM47" s="611"/>
      <c r="AZN47" s="611"/>
      <c r="AZO47" s="611"/>
      <c r="AZP47" s="611"/>
      <c r="AZQ47" s="611"/>
      <c r="AZR47" s="611"/>
      <c r="AZS47" s="611"/>
      <c r="AZT47" s="611"/>
      <c r="AZU47" s="611"/>
      <c r="AZV47" s="611"/>
      <c r="AZW47" s="611"/>
      <c r="AZX47" s="611"/>
      <c r="AZY47" s="611"/>
      <c r="AZZ47" s="611"/>
      <c r="BAA47" s="611"/>
      <c r="BAB47" s="611"/>
      <c r="BAC47" s="611"/>
      <c r="BAD47" s="611"/>
      <c r="BAE47" s="611"/>
      <c r="BAF47" s="611"/>
      <c r="BAG47" s="611"/>
      <c r="BAH47" s="611"/>
      <c r="BAI47" s="611"/>
      <c r="BAJ47" s="611"/>
      <c r="BAK47" s="611"/>
      <c r="BAL47" s="611"/>
      <c r="BAM47" s="611"/>
      <c r="BAN47" s="611"/>
      <c r="BAO47" s="611"/>
      <c r="BAP47" s="611"/>
      <c r="BAQ47" s="611"/>
      <c r="BAR47" s="611"/>
      <c r="BAS47" s="611"/>
      <c r="BAT47" s="611"/>
      <c r="BAU47" s="611"/>
      <c r="BAV47" s="611"/>
      <c r="BAW47" s="611"/>
      <c r="BAX47" s="611"/>
      <c r="BAY47" s="611"/>
      <c r="BAZ47" s="611"/>
      <c r="BBA47" s="611"/>
      <c r="BBB47" s="611"/>
      <c r="BBC47" s="611"/>
      <c r="BBD47" s="611"/>
      <c r="BBE47" s="611"/>
      <c r="BBF47" s="611"/>
      <c r="BBG47" s="611"/>
      <c r="BBH47" s="611"/>
      <c r="BBI47" s="611"/>
      <c r="BBJ47" s="611"/>
      <c r="BBK47" s="611"/>
      <c r="BBL47" s="611"/>
      <c r="BBM47" s="611"/>
      <c r="BBN47" s="611"/>
      <c r="BBO47" s="611"/>
      <c r="BBP47" s="611"/>
      <c r="BBQ47" s="611"/>
      <c r="BBR47" s="611"/>
      <c r="BBS47" s="611"/>
      <c r="BBT47" s="611"/>
      <c r="BBU47" s="611"/>
      <c r="BBV47" s="611"/>
      <c r="BBW47" s="611"/>
      <c r="BBX47" s="611"/>
      <c r="BBY47" s="611"/>
      <c r="BBZ47" s="611"/>
      <c r="BCA47" s="611"/>
      <c r="BCB47" s="611"/>
      <c r="BCC47" s="611"/>
      <c r="BCD47" s="611"/>
      <c r="BCE47" s="611"/>
      <c r="BCF47" s="611"/>
      <c r="BCG47" s="611"/>
      <c r="BCH47" s="611"/>
      <c r="BCI47" s="611"/>
      <c r="BCJ47" s="611"/>
      <c r="BCK47" s="611"/>
      <c r="BCL47" s="611"/>
      <c r="BCM47" s="611"/>
      <c r="BCN47" s="611"/>
      <c r="BCO47" s="611"/>
      <c r="BCP47" s="611"/>
      <c r="BCQ47" s="611"/>
      <c r="BCR47" s="611"/>
      <c r="BCS47" s="611"/>
      <c r="BCT47" s="611"/>
      <c r="BCU47" s="611"/>
      <c r="BCV47" s="611"/>
      <c r="BCW47" s="611"/>
      <c r="BCX47" s="611"/>
      <c r="BCY47" s="611"/>
      <c r="BCZ47" s="611"/>
      <c r="BDA47" s="611"/>
      <c r="BDB47" s="611"/>
      <c r="BDC47" s="611"/>
      <c r="BDD47" s="611"/>
      <c r="BDE47" s="611"/>
      <c r="BDF47" s="611"/>
      <c r="BDG47" s="611"/>
      <c r="BDH47" s="611"/>
      <c r="BDI47" s="611"/>
      <c r="BDJ47" s="611"/>
      <c r="BDK47" s="611"/>
      <c r="BDL47" s="611"/>
      <c r="BDM47" s="611"/>
      <c r="BDN47" s="611"/>
      <c r="BDO47" s="611"/>
      <c r="BDP47" s="611"/>
      <c r="BDQ47" s="611"/>
      <c r="BDR47" s="611"/>
      <c r="BDS47" s="611"/>
      <c r="BDT47" s="611"/>
      <c r="BDU47" s="611"/>
      <c r="BDV47" s="611"/>
      <c r="BDW47" s="611"/>
      <c r="BDX47" s="611"/>
      <c r="BDY47" s="611"/>
      <c r="BDZ47" s="611"/>
      <c r="BEA47" s="611"/>
      <c r="BEB47" s="611"/>
      <c r="BEC47" s="611"/>
      <c r="BED47" s="611"/>
      <c r="BEE47" s="611"/>
      <c r="BEF47" s="611"/>
      <c r="BEG47" s="611"/>
      <c r="BEH47" s="611"/>
      <c r="BEI47" s="611"/>
      <c r="BEJ47" s="611"/>
      <c r="BEK47" s="611"/>
      <c r="BEL47" s="611"/>
      <c r="BEM47" s="611"/>
      <c r="BEN47" s="611"/>
      <c r="BEO47" s="611"/>
      <c r="BEP47" s="611"/>
      <c r="BEQ47" s="611"/>
      <c r="BER47" s="611"/>
      <c r="BES47" s="611"/>
      <c r="BET47" s="611"/>
      <c r="BEU47" s="611"/>
      <c r="BEV47" s="611"/>
      <c r="BEW47" s="611"/>
      <c r="BEX47" s="611"/>
      <c r="BEY47" s="611"/>
      <c r="BEZ47" s="611"/>
      <c r="BFA47" s="611"/>
      <c r="BFB47" s="611"/>
      <c r="BFC47" s="611"/>
      <c r="BFD47" s="611"/>
      <c r="BFE47" s="611"/>
      <c r="BFF47" s="611"/>
      <c r="BFG47" s="611"/>
      <c r="BFH47" s="611"/>
      <c r="BFI47" s="611"/>
      <c r="BFJ47" s="611"/>
      <c r="BFK47" s="611"/>
      <c r="BFL47" s="611"/>
      <c r="BFM47" s="611"/>
      <c r="BFN47" s="611"/>
      <c r="BFO47" s="611"/>
      <c r="BFP47" s="611"/>
      <c r="BFQ47" s="611"/>
      <c r="BFR47" s="611"/>
      <c r="BFS47" s="611"/>
      <c r="BFT47" s="611"/>
      <c r="BFU47" s="611"/>
      <c r="BFV47" s="611"/>
      <c r="BFW47" s="611"/>
      <c r="BFX47" s="611"/>
      <c r="BFY47" s="611"/>
      <c r="BFZ47" s="611"/>
      <c r="BGA47" s="611"/>
      <c r="BGB47" s="611"/>
      <c r="BGC47" s="611"/>
      <c r="BGD47" s="611"/>
      <c r="BGE47" s="611"/>
      <c r="BGF47" s="611"/>
      <c r="BGG47" s="611"/>
      <c r="BGH47" s="611"/>
      <c r="BGI47" s="611"/>
      <c r="BGJ47" s="611"/>
      <c r="BGK47" s="611"/>
      <c r="BGL47" s="611"/>
      <c r="BGM47" s="611"/>
      <c r="BGN47" s="611"/>
      <c r="BGO47" s="611"/>
      <c r="BGP47" s="611"/>
      <c r="BGQ47" s="611"/>
      <c r="BGR47" s="611"/>
      <c r="BGS47" s="611"/>
      <c r="BGT47" s="611"/>
      <c r="BGU47" s="611"/>
      <c r="BGV47" s="611"/>
      <c r="BGW47" s="611"/>
      <c r="BGX47" s="611"/>
      <c r="BGY47" s="611"/>
      <c r="BGZ47" s="611"/>
      <c r="BHA47" s="611"/>
      <c r="BHB47" s="611"/>
      <c r="BHC47" s="611"/>
      <c r="BHD47" s="611"/>
      <c r="BHE47" s="611"/>
      <c r="BHF47" s="611"/>
      <c r="BHG47" s="611"/>
      <c r="BHH47" s="611"/>
      <c r="BHI47" s="611"/>
      <c r="BHJ47" s="611"/>
      <c r="BHK47" s="611"/>
      <c r="BHL47" s="611"/>
      <c r="BHM47" s="611"/>
      <c r="BHN47" s="611"/>
      <c r="BHO47" s="611"/>
      <c r="BHP47" s="611"/>
      <c r="BHQ47" s="611"/>
      <c r="BHR47" s="611"/>
      <c r="BHS47" s="611"/>
      <c r="BHT47" s="611"/>
      <c r="BHU47" s="611"/>
      <c r="BHV47" s="611"/>
      <c r="BHW47" s="611"/>
      <c r="BHX47" s="611"/>
      <c r="BHY47" s="611"/>
      <c r="BHZ47" s="611"/>
      <c r="BIA47" s="611"/>
      <c r="BIB47" s="611"/>
      <c r="BIC47" s="611"/>
      <c r="BID47" s="611"/>
      <c r="BIE47" s="611"/>
      <c r="BIF47" s="611"/>
      <c r="BIG47" s="611"/>
      <c r="BIH47" s="611"/>
      <c r="BII47" s="611"/>
      <c r="BIJ47" s="611"/>
      <c r="BIK47" s="611"/>
      <c r="BIL47" s="611"/>
      <c r="BIM47" s="611"/>
      <c r="BIN47" s="611"/>
      <c r="BIO47" s="611"/>
      <c r="BIP47" s="611"/>
      <c r="BIQ47" s="611"/>
      <c r="BIR47" s="611"/>
      <c r="BIS47" s="611"/>
      <c r="BIT47" s="611"/>
      <c r="BIU47" s="611"/>
      <c r="BIV47" s="611"/>
      <c r="BIW47" s="611"/>
      <c r="BIX47" s="611"/>
      <c r="BIY47" s="611"/>
      <c r="BIZ47" s="611"/>
      <c r="BJA47" s="611"/>
      <c r="BJB47" s="611"/>
      <c r="BJC47" s="611"/>
      <c r="BJD47" s="611"/>
      <c r="BJE47" s="611"/>
      <c r="BJF47" s="611"/>
      <c r="BJG47" s="611"/>
      <c r="BJH47" s="611"/>
      <c r="BJI47" s="611"/>
      <c r="BJJ47" s="611"/>
      <c r="BJK47" s="611"/>
      <c r="BJL47" s="611"/>
      <c r="BJM47" s="611"/>
      <c r="BJN47" s="611"/>
      <c r="BJO47" s="611"/>
      <c r="BJP47" s="611"/>
      <c r="BJQ47" s="611"/>
      <c r="BJR47" s="611"/>
      <c r="BJS47" s="611"/>
      <c r="BJT47" s="611"/>
      <c r="BJU47" s="611"/>
      <c r="BJV47" s="611"/>
      <c r="BJW47" s="611"/>
      <c r="BJX47" s="611"/>
      <c r="BJY47" s="611"/>
      <c r="BJZ47" s="611"/>
      <c r="BKA47" s="611"/>
      <c r="BKB47" s="611"/>
      <c r="BKC47" s="611"/>
      <c r="BKD47" s="611"/>
      <c r="BKE47" s="611"/>
      <c r="BKF47" s="611"/>
      <c r="BKG47" s="611"/>
      <c r="BKH47" s="611"/>
      <c r="BKI47" s="611"/>
      <c r="BKJ47" s="611"/>
      <c r="BKK47" s="611"/>
      <c r="BKL47" s="611"/>
      <c r="BKM47" s="611"/>
      <c r="BKN47" s="611"/>
      <c r="BKO47" s="611"/>
      <c r="BKP47" s="611"/>
      <c r="BKQ47" s="611"/>
      <c r="BKR47" s="611"/>
      <c r="BKS47" s="611"/>
      <c r="BKT47" s="611"/>
      <c r="BKU47" s="611"/>
      <c r="BKV47" s="611"/>
      <c r="BKW47" s="611"/>
      <c r="BKX47" s="611"/>
      <c r="BKY47" s="611"/>
      <c r="BKZ47" s="611"/>
      <c r="BLA47" s="611"/>
      <c r="BLB47" s="611"/>
      <c r="BLC47" s="611"/>
      <c r="BLD47" s="611"/>
      <c r="BLE47" s="611"/>
      <c r="BLF47" s="611"/>
      <c r="BLG47" s="611"/>
      <c r="BLH47" s="611"/>
      <c r="BLI47" s="611"/>
      <c r="BLJ47" s="611"/>
      <c r="BLK47" s="611"/>
      <c r="BLL47" s="611"/>
      <c r="BLM47" s="611"/>
      <c r="BLN47" s="611"/>
      <c r="BLO47" s="611"/>
      <c r="BLP47" s="611"/>
      <c r="BLQ47" s="611"/>
      <c r="BLR47" s="611"/>
      <c r="BLS47" s="611"/>
      <c r="BLT47" s="611"/>
      <c r="BLU47" s="611"/>
      <c r="BLV47" s="611"/>
      <c r="BLW47" s="611"/>
      <c r="BLX47" s="611"/>
      <c r="BLY47" s="611"/>
      <c r="BLZ47" s="611"/>
      <c r="BMA47" s="611"/>
      <c r="BMB47" s="611"/>
      <c r="BMC47" s="611"/>
      <c r="BMD47" s="611"/>
      <c r="BME47" s="611"/>
      <c r="BMF47" s="611"/>
      <c r="BMG47" s="611"/>
      <c r="BMH47" s="611"/>
      <c r="BMI47" s="611"/>
      <c r="BMJ47" s="611"/>
      <c r="BMK47" s="611"/>
      <c r="BML47" s="611"/>
      <c r="BMM47" s="611"/>
      <c r="BMN47" s="611"/>
      <c r="BMO47" s="611"/>
      <c r="BMP47" s="611"/>
      <c r="BMQ47" s="611"/>
      <c r="BMR47" s="611"/>
      <c r="BMS47" s="611"/>
      <c r="BMT47" s="611"/>
      <c r="BMU47" s="611"/>
      <c r="BMV47" s="611"/>
      <c r="BMW47" s="611"/>
      <c r="BMX47" s="611"/>
      <c r="BMY47" s="611"/>
      <c r="BMZ47" s="611"/>
      <c r="BNA47" s="611"/>
      <c r="BNB47" s="611"/>
      <c r="BNC47" s="611"/>
      <c r="BND47" s="611"/>
      <c r="BNE47" s="611"/>
      <c r="BNF47" s="611"/>
      <c r="BNG47" s="611"/>
      <c r="BNH47" s="611"/>
      <c r="BNI47" s="611"/>
      <c r="BNJ47" s="611"/>
      <c r="BNK47" s="611"/>
      <c r="BNL47" s="611"/>
      <c r="BNM47" s="611"/>
      <c r="BNN47" s="611"/>
      <c r="BNO47" s="611"/>
      <c r="BNP47" s="611"/>
      <c r="BNQ47" s="611"/>
      <c r="BNR47" s="611"/>
      <c r="BNS47" s="611"/>
      <c r="BNT47" s="611"/>
      <c r="BNU47" s="611"/>
      <c r="BNV47" s="611"/>
      <c r="BNW47" s="611"/>
      <c r="BNX47" s="611"/>
      <c r="BNY47" s="611"/>
      <c r="BNZ47" s="611"/>
      <c r="BOA47" s="611"/>
      <c r="BOB47" s="611"/>
      <c r="BOC47" s="611"/>
      <c r="BOD47" s="611"/>
      <c r="BOE47" s="611"/>
      <c r="BOF47" s="611"/>
      <c r="BOG47" s="611"/>
      <c r="BOH47" s="611"/>
      <c r="BOI47" s="611"/>
      <c r="BOJ47" s="611"/>
      <c r="BOK47" s="611"/>
      <c r="BOL47" s="611"/>
      <c r="BOM47" s="611"/>
      <c r="BON47" s="611"/>
      <c r="BOO47" s="611"/>
      <c r="BOP47" s="611"/>
      <c r="BOQ47" s="611"/>
      <c r="BOR47" s="611"/>
      <c r="BOS47" s="611"/>
      <c r="BOT47" s="611"/>
      <c r="BOU47" s="611"/>
      <c r="BOV47" s="611"/>
      <c r="BOW47" s="611"/>
      <c r="BOX47" s="611"/>
      <c r="BOY47" s="611"/>
      <c r="BOZ47" s="611"/>
      <c r="BPA47" s="611"/>
      <c r="BPB47" s="611"/>
      <c r="BPC47" s="611"/>
      <c r="BPD47" s="611"/>
      <c r="BPE47" s="611"/>
      <c r="BPF47" s="611"/>
      <c r="BPG47" s="611"/>
      <c r="BPH47" s="611"/>
      <c r="BPI47" s="611"/>
      <c r="BPJ47" s="611"/>
      <c r="BPK47" s="611"/>
      <c r="BPL47" s="611"/>
      <c r="BPM47" s="611"/>
      <c r="BPN47" s="611"/>
      <c r="BPO47" s="611"/>
      <c r="BPP47" s="611"/>
      <c r="BPQ47" s="611"/>
      <c r="BPR47" s="611"/>
      <c r="BPS47" s="611"/>
      <c r="BPT47" s="611"/>
      <c r="BPU47" s="611"/>
      <c r="BPV47" s="611"/>
      <c r="BPW47" s="611"/>
      <c r="BPX47" s="611"/>
      <c r="BPY47" s="611"/>
      <c r="BPZ47" s="611"/>
      <c r="BQA47" s="611"/>
      <c r="BQB47" s="611"/>
      <c r="BQC47" s="611"/>
      <c r="BQD47" s="611"/>
      <c r="BQE47" s="611"/>
      <c r="BQF47" s="611"/>
      <c r="BQG47" s="611"/>
      <c r="BQH47" s="611"/>
      <c r="BQI47" s="611"/>
      <c r="BQJ47" s="611"/>
      <c r="BQK47" s="611"/>
      <c r="BQL47" s="611"/>
      <c r="BQM47" s="611"/>
      <c r="BQN47" s="611"/>
      <c r="BQO47" s="611"/>
      <c r="BQP47" s="611"/>
      <c r="BQQ47" s="611"/>
      <c r="BQR47" s="611"/>
      <c r="BQS47" s="611"/>
      <c r="BQT47" s="611"/>
      <c r="BQU47" s="611"/>
      <c r="BQV47" s="611"/>
      <c r="BQW47" s="611"/>
      <c r="BQX47" s="611"/>
      <c r="BQY47" s="611"/>
      <c r="BQZ47" s="611"/>
      <c r="BRA47" s="611"/>
      <c r="BRB47" s="611"/>
      <c r="BRC47" s="611"/>
      <c r="BRD47" s="611"/>
      <c r="BRE47" s="611"/>
      <c r="BRF47" s="611"/>
      <c r="BRG47" s="611"/>
      <c r="BRH47" s="611"/>
      <c r="BRI47" s="611"/>
      <c r="BRJ47" s="611"/>
      <c r="BRK47" s="611"/>
      <c r="BRL47" s="611"/>
      <c r="BRM47" s="611"/>
      <c r="BRN47" s="611"/>
      <c r="BRO47" s="611"/>
      <c r="BRP47" s="611"/>
      <c r="BRQ47" s="611"/>
      <c r="BRR47" s="611"/>
      <c r="BRS47" s="611"/>
      <c r="BRT47" s="611"/>
      <c r="BRU47" s="611"/>
      <c r="BRV47" s="611"/>
      <c r="BRW47" s="611"/>
      <c r="BRX47" s="611"/>
      <c r="BRY47" s="611"/>
      <c r="BRZ47" s="611"/>
      <c r="BSA47" s="611"/>
      <c r="BSB47" s="611"/>
      <c r="BSC47" s="611"/>
      <c r="BSD47" s="611"/>
      <c r="BSE47" s="611"/>
      <c r="BSF47" s="611"/>
      <c r="BSG47" s="611"/>
      <c r="BSH47" s="611"/>
      <c r="BSI47" s="611"/>
      <c r="BSJ47" s="611"/>
      <c r="BSK47" s="611"/>
      <c r="BSL47" s="611"/>
      <c r="BSM47" s="611"/>
      <c r="BSN47" s="611"/>
      <c r="BSO47" s="611"/>
      <c r="BSP47" s="611"/>
      <c r="BSQ47" s="611"/>
      <c r="BSR47" s="611"/>
      <c r="BSS47" s="611"/>
      <c r="BST47" s="611"/>
      <c r="BSU47" s="611"/>
      <c r="BSV47" s="611"/>
      <c r="BSW47" s="611"/>
      <c r="BSX47" s="611"/>
      <c r="BSY47" s="611"/>
      <c r="BSZ47" s="611"/>
      <c r="BTA47" s="611"/>
      <c r="BTB47" s="611"/>
      <c r="BTC47" s="611"/>
      <c r="BTD47" s="611"/>
      <c r="BTE47" s="611"/>
      <c r="BTF47" s="611"/>
      <c r="BTG47" s="611"/>
      <c r="BTH47" s="611"/>
      <c r="BTI47" s="611"/>
      <c r="BTJ47" s="611"/>
      <c r="BTK47" s="611"/>
      <c r="BTL47" s="611"/>
      <c r="BTM47" s="611"/>
      <c r="BTN47" s="611"/>
      <c r="BTO47" s="611"/>
      <c r="BTP47" s="611"/>
      <c r="BTQ47" s="611"/>
      <c r="BTR47" s="611"/>
      <c r="BTS47" s="611"/>
      <c r="BTT47" s="611"/>
      <c r="BTU47" s="611"/>
      <c r="BTV47" s="611"/>
      <c r="BTW47" s="611"/>
      <c r="BTX47" s="611"/>
      <c r="BTY47" s="611"/>
      <c r="BTZ47" s="611"/>
      <c r="BUA47" s="611"/>
      <c r="BUB47" s="611"/>
      <c r="BUC47" s="611"/>
      <c r="BUD47" s="611"/>
      <c r="BUE47" s="611"/>
      <c r="BUF47" s="611"/>
      <c r="BUG47" s="611"/>
      <c r="BUH47" s="611"/>
      <c r="BUI47" s="611"/>
      <c r="BUJ47" s="611"/>
      <c r="BUK47" s="611"/>
      <c r="BUL47" s="611"/>
      <c r="BUM47" s="611"/>
      <c r="BUN47" s="611"/>
      <c r="BUO47" s="611"/>
      <c r="BUP47" s="611"/>
      <c r="BUQ47" s="611"/>
      <c r="BUR47" s="611"/>
      <c r="BUS47" s="611"/>
      <c r="BUT47" s="611"/>
      <c r="BUU47" s="611"/>
      <c r="BUV47" s="611"/>
      <c r="BUW47" s="611"/>
      <c r="BUX47" s="611"/>
      <c r="BUY47" s="611"/>
      <c r="BUZ47" s="611"/>
      <c r="BVA47" s="611"/>
      <c r="BVB47" s="611"/>
      <c r="BVC47" s="611"/>
      <c r="BVD47" s="611"/>
      <c r="BVE47" s="611"/>
      <c r="BVF47" s="611"/>
      <c r="BVG47" s="611"/>
      <c r="BVH47" s="611"/>
      <c r="BVI47" s="611"/>
      <c r="BVJ47" s="611"/>
      <c r="BVK47" s="611"/>
      <c r="BVL47" s="611"/>
      <c r="BVM47" s="611"/>
      <c r="BVN47" s="611"/>
      <c r="BVO47" s="611"/>
      <c r="BVP47" s="611"/>
      <c r="BVQ47" s="611"/>
      <c r="BVR47" s="611"/>
      <c r="BVS47" s="611"/>
      <c r="BVT47" s="611"/>
      <c r="BVU47" s="611"/>
      <c r="BVV47" s="611"/>
      <c r="BVW47" s="611"/>
      <c r="BVX47" s="611"/>
      <c r="BVY47" s="611"/>
      <c r="BVZ47" s="611"/>
      <c r="BWA47" s="611"/>
      <c r="BWB47" s="611"/>
      <c r="BWC47" s="611"/>
      <c r="BWD47" s="611"/>
      <c r="BWE47" s="611"/>
      <c r="BWF47" s="611"/>
      <c r="BWG47" s="611"/>
      <c r="BWH47" s="611"/>
      <c r="BWI47" s="611"/>
      <c r="BWJ47" s="611"/>
      <c r="BWK47" s="611"/>
      <c r="BWL47" s="611"/>
      <c r="BWM47" s="611"/>
      <c r="BWN47" s="611"/>
      <c r="BWO47" s="611"/>
      <c r="BWP47" s="611"/>
      <c r="BWQ47" s="611"/>
      <c r="BWR47" s="611"/>
      <c r="BWS47" s="611"/>
      <c r="BWT47" s="611"/>
      <c r="BWU47" s="611"/>
      <c r="BWV47" s="611"/>
      <c r="BWW47" s="611"/>
      <c r="BWX47" s="611"/>
      <c r="BWY47" s="611"/>
      <c r="BWZ47" s="611"/>
      <c r="BXA47" s="611"/>
      <c r="BXB47" s="611"/>
      <c r="BXC47" s="611"/>
      <c r="BXD47" s="611"/>
      <c r="BXE47" s="611"/>
      <c r="BXF47" s="611"/>
      <c r="BXG47" s="611"/>
      <c r="BXH47" s="611"/>
      <c r="BXI47" s="611"/>
      <c r="BXJ47" s="611"/>
      <c r="BXK47" s="611"/>
      <c r="BXL47" s="611"/>
      <c r="BXM47" s="611"/>
      <c r="BXN47" s="611"/>
      <c r="BXO47" s="611"/>
      <c r="BXP47" s="611"/>
      <c r="BXQ47" s="611"/>
      <c r="BXR47" s="611"/>
      <c r="BXS47" s="611"/>
      <c r="BXT47" s="611"/>
      <c r="BXU47" s="611"/>
      <c r="BXV47" s="611"/>
      <c r="BXW47" s="611"/>
      <c r="BXX47" s="611"/>
      <c r="BXY47" s="611"/>
      <c r="BXZ47" s="611"/>
      <c r="BYA47" s="611"/>
      <c r="BYB47" s="611"/>
      <c r="BYC47" s="611"/>
      <c r="BYD47" s="611"/>
      <c r="BYE47" s="611"/>
      <c r="BYF47" s="611"/>
      <c r="BYG47" s="611"/>
      <c r="BYH47" s="611"/>
      <c r="BYI47" s="611"/>
      <c r="BYJ47" s="611"/>
      <c r="BYK47" s="611"/>
      <c r="BYL47" s="611"/>
      <c r="BYM47" s="611"/>
      <c r="BYN47" s="611"/>
      <c r="BYO47" s="611"/>
      <c r="BYP47" s="611"/>
      <c r="BYQ47" s="611"/>
      <c r="BYR47" s="611"/>
      <c r="BYS47" s="611"/>
      <c r="BYT47" s="611"/>
      <c r="BYU47" s="611"/>
      <c r="BYV47" s="611"/>
      <c r="BYW47" s="611"/>
      <c r="BYX47" s="611"/>
      <c r="BYY47" s="611"/>
      <c r="BYZ47" s="611"/>
      <c r="BZA47" s="611"/>
      <c r="BZB47" s="611"/>
      <c r="BZC47" s="611"/>
      <c r="BZD47" s="611"/>
      <c r="BZE47" s="611"/>
      <c r="BZF47" s="611"/>
      <c r="BZG47" s="611"/>
      <c r="BZH47" s="611"/>
      <c r="BZI47" s="611"/>
      <c r="BZJ47" s="611"/>
      <c r="BZK47" s="611"/>
      <c r="BZL47" s="611"/>
      <c r="BZM47" s="611"/>
      <c r="BZN47" s="611"/>
      <c r="BZO47" s="611"/>
      <c r="BZP47" s="611"/>
      <c r="BZQ47" s="611"/>
      <c r="BZR47" s="611"/>
      <c r="BZS47" s="611"/>
      <c r="BZT47" s="611"/>
      <c r="BZU47" s="611"/>
      <c r="BZV47" s="611"/>
      <c r="BZW47" s="611"/>
      <c r="BZX47" s="611"/>
      <c r="BZY47" s="611"/>
      <c r="BZZ47" s="611"/>
      <c r="CAA47" s="611"/>
      <c r="CAB47" s="611"/>
      <c r="CAC47" s="611"/>
      <c r="CAD47" s="611"/>
      <c r="CAE47" s="611"/>
      <c r="CAF47" s="611"/>
      <c r="CAG47" s="611"/>
      <c r="CAH47" s="611"/>
      <c r="CAI47" s="611"/>
      <c r="CAJ47" s="611"/>
      <c r="CAK47" s="611"/>
      <c r="CAL47" s="611"/>
      <c r="CAM47" s="611"/>
      <c r="CAN47" s="611"/>
      <c r="CAO47" s="611"/>
      <c r="CAP47" s="611"/>
      <c r="CAQ47" s="611"/>
      <c r="CAR47" s="611"/>
      <c r="CAS47" s="611"/>
      <c r="CAT47" s="611"/>
      <c r="CAU47" s="611"/>
      <c r="CAV47" s="611"/>
      <c r="CAW47" s="611"/>
      <c r="CAX47" s="611"/>
      <c r="CAY47" s="611"/>
      <c r="CAZ47" s="611"/>
      <c r="CBA47" s="611"/>
      <c r="CBB47" s="611"/>
      <c r="CBC47" s="611"/>
      <c r="CBD47" s="611"/>
      <c r="CBE47" s="611"/>
      <c r="CBF47" s="611"/>
      <c r="CBG47" s="611"/>
      <c r="CBH47" s="611"/>
      <c r="CBI47" s="611"/>
      <c r="CBJ47" s="611"/>
      <c r="CBK47" s="611"/>
      <c r="CBL47" s="611"/>
      <c r="CBM47" s="611"/>
      <c r="CBN47" s="611"/>
      <c r="CBO47" s="611"/>
      <c r="CBP47" s="611"/>
      <c r="CBQ47" s="611"/>
      <c r="CBR47" s="611"/>
      <c r="CBS47" s="611"/>
      <c r="CBT47" s="611"/>
      <c r="CBU47" s="611"/>
      <c r="CBV47" s="611"/>
      <c r="CBW47" s="611"/>
      <c r="CBX47" s="611"/>
      <c r="CBY47" s="611"/>
      <c r="CBZ47" s="611"/>
      <c r="CCA47" s="611"/>
      <c r="CCB47" s="611"/>
      <c r="CCC47" s="611"/>
      <c r="CCD47" s="611"/>
      <c r="CCE47" s="611"/>
      <c r="CCF47" s="611"/>
      <c r="CCG47" s="611"/>
      <c r="CCH47" s="611"/>
      <c r="CCI47" s="611"/>
      <c r="CCJ47" s="611"/>
      <c r="CCK47" s="611"/>
      <c r="CCL47" s="611"/>
      <c r="CCM47" s="611"/>
      <c r="CCN47" s="611"/>
      <c r="CCO47" s="611"/>
      <c r="CCP47" s="611"/>
      <c r="CCQ47" s="611"/>
      <c r="CCR47" s="611"/>
      <c r="CCS47" s="611"/>
      <c r="CCT47" s="611"/>
      <c r="CCU47" s="611"/>
      <c r="CCV47" s="611"/>
      <c r="CCW47" s="611"/>
      <c r="CCX47" s="611"/>
      <c r="CCY47" s="611"/>
      <c r="CCZ47" s="611"/>
      <c r="CDA47" s="611"/>
      <c r="CDB47" s="611"/>
      <c r="CDC47" s="611"/>
      <c r="CDD47" s="611"/>
      <c r="CDE47" s="611"/>
      <c r="CDF47" s="611"/>
      <c r="CDG47" s="611"/>
      <c r="CDH47" s="611"/>
      <c r="CDI47" s="611"/>
      <c r="CDJ47" s="611"/>
      <c r="CDK47" s="611"/>
      <c r="CDL47" s="611"/>
      <c r="CDM47" s="611"/>
      <c r="CDN47" s="611"/>
      <c r="CDO47" s="611"/>
      <c r="CDP47" s="611"/>
      <c r="CDQ47" s="611"/>
      <c r="CDR47" s="611"/>
      <c r="CDS47" s="611"/>
      <c r="CDT47" s="611"/>
      <c r="CDU47" s="611"/>
      <c r="CDV47" s="611"/>
      <c r="CDW47" s="611"/>
      <c r="CDX47" s="611"/>
      <c r="CDY47" s="611"/>
      <c r="CDZ47" s="611"/>
      <c r="CEA47" s="611"/>
      <c r="CEB47" s="611"/>
      <c r="CEC47" s="611"/>
      <c r="CED47" s="611"/>
      <c r="CEE47" s="611"/>
      <c r="CEF47" s="611"/>
      <c r="CEG47" s="611"/>
      <c r="CEH47" s="611"/>
      <c r="CEI47" s="611"/>
      <c r="CEJ47" s="611"/>
      <c r="CEK47" s="611"/>
      <c r="CEL47" s="611"/>
      <c r="CEM47" s="611"/>
    </row>
    <row r="48" spans="1:2171" s="191" customFormat="1" x14ac:dyDescent="0.2">
      <c r="A48" s="211"/>
      <c r="B48" s="64" t="s">
        <v>333</v>
      </c>
      <c r="C48" s="827"/>
      <c r="D48" s="1415">
        <f>'Existing Practices'!C55</f>
        <v>0</v>
      </c>
      <c r="E48" s="212"/>
      <c r="F48" s="212"/>
      <c r="G48" s="212"/>
      <c r="H48" s="212"/>
      <c r="I48" s="212"/>
      <c r="J48" s="212"/>
      <c r="K48" s="212"/>
      <c r="L48" s="212"/>
      <c r="M48" s="679"/>
      <c r="N48" s="679"/>
      <c r="O48" s="679"/>
      <c r="P48" s="679"/>
      <c r="Q48" s="679"/>
      <c r="R48" s="679"/>
      <c r="S48" s="679"/>
      <c r="T48" s="358"/>
      <c r="U48" s="358"/>
      <c r="V48" s="358"/>
      <c r="W48" s="358"/>
      <c r="X48" s="358"/>
      <c r="Y48" s="358"/>
      <c r="Z48" s="358"/>
      <c r="AA48" s="358"/>
      <c r="AB48" s="358"/>
      <c r="AC48" s="679"/>
      <c r="AD48" s="611"/>
      <c r="AE48" s="611"/>
      <c r="AF48" s="611"/>
      <c r="AG48" s="611"/>
      <c r="AH48" s="611"/>
      <c r="AI48" s="611"/>
      <c r="AJ48" s="611"/>
      <c r="AK48" s="611"/>
      <c r="AL48" s="611"/>
      <c r="AM48" s="611"/>
      <c r="AN48" s="611"/>
      <c r="AO48" s="611"/>
      <c r="AP48" s="611"/>
      <c r="AQ48" s="611"/>
      <c r="AR48" s="611"/>
      <c r="AS48" s="611"/>
      <c r="AT48" s="611"/>
      <c r="AU48" s="611"/>
      <c r="AV48" s="611"/>
      <c r="AW48" s="611"/>
      <c r="AX48" s="611"/>
      <c r="AY48" s="611"/>
      <c r="AZ48" s="611"/>
      <c r="BA48" s="611"/>
      <c r="BB48" s="611"/>
      <c r="BC48" s="611"/>
      <c r="BD48" s="611"/>
      <c r="BE48" s="611"/>
      <c r="BF48" s="611"/>
      <c r="BG48" s="611"/>
      <c r="BH48" s="611"/>
      <c r="BI48" s="611"/>
      <c r="BJ48" s="611"/>
      <c r="BK48" s="611"/>
      <c r="BL48" s="611"/>
      <c r="BM48" s="611"/>
      <c r="BN48" s="611"/>
      <c r="BO48" s="611"/>
      <c r="BP48" s="611"/>
      <c r="BQ48" s="611"/>
      <c r="BR48" s="611"/>
      <c r="BS48" s="611"/>
      <c r="BT48" s="611"/>
      <c r="BU48" s="611"/>
      <c r="BV48" s="611"/>
      <c r="BW48" s="611"/>
      <c r="BX48" s="611"/>
      <c r="BY48" s="611"/>
      <c r="BZ48" s="611"/>
      <c r="CA48" s="611"/>
      <c r="CB48" s="611"/>
      <c r="CC48" s="611"/>
      <c r="CD48" s="611"/>
      <c r="CE48" s="611"/>
      <c r="CF48" s="611"/>
      <c r="CG48" s="611"/>
      <c r="CH48" s="611"/>
      <c r="CI48" s="611"/>
      <c r="CJ48" s="611"/>
      <c r="CK48" s="611"/>
      <c r="CL48" s="611"/>
      <c r="CM48" s="611"/>
      <c r="CN48" s="611"/>
      <c r="CO48" s="611"/>
      <c r="CP48" s="611"/>
      <c r="CQ48" s="611"/>
      <c r="CR48" s="611"/>
      <c r="CS48" s="611"/>
      <c r="CT48" s="611"/>
      <c r="CU48" s="611"/>
      <c r="CV48" s="611"/>
      <c r="CW48" s="611"/>
      <c r="CX48" s="611"/>
      <c r="CY48" s="611"/>
      <c r="CZ48" s="611"/>
      <c r="DA48" s="611"/>
      <c r="DB48" s="611"/>
      <c r="DC48" s="611"/>
      <c r="DD48" s="611"/>
      <c r="DE48" s="611"/>
      <c r="DF48" s="611"/>
      <c r="DG48" s="611"/>
      <c r="DH48" s="611"/>
      <c r="DI48" s="611"/>
      <c r="DJ48" s="611"/>
      <c r="DK48" s="611"/>
      <c r="DL48" s="611"/>
      <c r="DM48" s="611"/>
      <c r="DN48" s="611"/>
      <c r="DO48" s="611"/>
      <c r="DP48" s="611"/>
      <c r="DQ48" s="611"/>
      <c r="DR48" s="611"/>
      <c r="DS48" s="611"/>
      <c r="DT48" s="611"/>
      <c r="DU48" s="611"/>
      <c r="DV48" s="611"/>
      <c r="DW48" s="611"/>
      <c r="DX48" s="611"/>
      <c r="DY48" s="611"/>
      <c r="DZ48" s="611"/>
      <c r="EA48" s="611"/>
      <c r="EB48" s="611"/>
      <c r="EC48" s="611"/>
      <c r="ED48" s="611"/>
      <c r="EE48" s="611"/>
      <c r="EF48" s="611"/>
      <c r="EG48" s="611"/>
      <c r="EH48" s="611"/>
      <c r="EI48" s="611"/>
      <c r="EJ48" s="611"/>
      <c r="EK48" s="611"/>
      <c r="EL48" s="611"/>
      <c r="EM48" s="611"/>
      <c r="EN48" s="611"/>
      <c r="EO48" s="611"/>
      <c r="EP48" s="611"/>
      <c r="EQ48" s="611"/>
      <c r="ER48" s="611"/>
      <c r="ES48" s="611"/>
      <c r="ET48" s="611"/>
      <c r="EU48" s="611"/>
      <c r="EV48" s="611"/>
      <c r="EW48" s="611"/>
      <c r="EX48" s="611"/>
      <c r="EY48" s="611"/>
      <c r="EZ48" s="611"/>
      <c r="FA48" s="611"/>
      <c r="FB48" s="611"/>
      <c r="FC48" s="611"/>
      <c r="FD48" s="611"/>
      <c r="FE48" s="611"/>
      <c r="FF48" s="611"/>
      <c r="FG48" s="611"/>
      <c r="FH48" s="611"/>
      <c r="FI48" s="611"/>
      <c r="FJ48" s="611"/>
      <c r="FK48" s="611"/>
      <c r="FL48" s="611"/>
      <c r="FM48" s="611"/>
      <c r="FN48" s="611"/>
      <c r="FO48" s="611"/>
      <c r="FP48" s="611"/>
      <c r="FQ48" s="611"/>
      <c r="FR48" s="611"/>
      <c r="FS48" s="611"/>
      <c r="FT48" s="611"/>
      <c r="FU48" s="611"/>
      <c r="FV48" s="611"/>
      <c r="FW48" s="611"/>
      <c r="FX48" s="611"/>
      <c r="FY48" s="611"/>
      <c r="FZ48" s="611"/>
      <c r="GA48" s="611"/>
      <c r="GB48" s="611"/>
      <c r="GC48" s="611"/>
      <c r="GD48" s="611"/>
      <c r="GE48" s="611"/>
      <c r="GF48" s="611"/>
      <c r="GG48" s="611"/>
      <c r="GH48" s="611"/>
      <c r="GI48" s="611"/>
      <c r="GJ48" s="611"/>
      <c r="GK48" s="611"/>
      <c r="GL48" s="611"/>
      <c r="GM48" s="611"/>
      <c r="GN48" s="611"/>
      <c r="GO48" s="611"/>
      <c r="GP48" s="611"/>
      <c r="GQ48" s="611"/>
      <c r="GR48" s="611"/>
      <c r="GS48" s="611"/>
      <c r="GT48" s="611"/>
      <c r="GU48" s="611"/>
      <c r="GV48" s="611"/>
      <c r="GW48" s="611"/>
      <c r="GX48" s="611"/>
      <c r="GY48" s="611"/>
      <c r="GZ48" s="611"/>
      <c r="HA48" s="611"/>
      <c r="HB48" s="611"/>
      <c r="HC48" s="611"/>
      <c r="HD48" s="611"/>
      <c r="HE48" s="611"/>
      <c r="HF48" s="611"/>
      <c r="HG48" s="611"/>
      <c r="HH48" s="611"/>
      <c r="HI48" s="611"/>
      <c r="HJ48" s="611"/>
      <c r="HK48" s="611"/>
      <c r="HL48" s="611"/>
      <c r="HM48" s="611"/>
      <c r="HN48" s="611"/>
      <c r="HO48" s="611"/>
      <c r="HP48" s="611"/>
      <c r="HQ48" s="611"/>
      <c r="HR48" s="611"/>
      <c r="HS48" s="611"/>
      <c r="HT48" s="611"/>
      <c r="HU48" s="611"/>
      <c r="HV48" s="611"/>
      <c r="HW48" s="611"/>
      <c r="HX48" s="611"/>
      <c r="HY48" s="611"/>
      <c r="HZ48" s="611"/>
      <c r="IA48" s="611"/>
      <c r="IB48" s="611"/>
      <c r="IC48" s="611"/>
      <c r="ID48" s="611"/>
      <c r="IE48" s="611"/>
      <c r="IF48" s="611"/>
      <c r="IG48" s="611"/>
      <c r="IH48" s="611"/>
      <c r="II48" s="611"/>
      <c r="IJ48" s="611"/>
      <c r="IK48" s="611"/>
      <c r="IL48" s="611"/>
      <c r="IM48" s="611"/>
      <c r="IN48" s="611"/>
      <c r="IO48" s="611"/>
      <c r="IP48" s="611"/>
      <c r="IQ48" s="611"/>
      <c r="IR48" s="611"/>
      <c r="IS48" s="611"/>
      <c r="IT48" s="611"/>
      <c r="IU48" s="611"/>
      <c r="IV48" s="611"/>
      <c r="IW48" s="611"/>
      <c r="IX48" s="611"/>
      <c r="IY48" s="611"/>
      <c r="IZ48" s="611"/>
      <c r="JA48" s="611"/>
      <c r="JB48" s="611"/>
      <c r="JC48" s="611"/>
      <c r="JD48" s="611"/>
      <c r="JE48" s="611"/>
      <c r="JF48" s="611"/>
      <c r="JG48" s="611"/>
      <c r="JH48" s="611"/>
      <c r="JI48" s="611"/>
      <c r="JJ48" s="611"/>
      <c r="JK48" s="611"/>
      <c r="JL48" s="611"/>
      <c r="JM48" s="611"/>
      <c r="JN48" s="611"/>
      <c r="JO48" s="611"/>
      <c r="JP48" s="611"/>
      <c r="JQ48" s="611"/>
      <c r="JR48" s="611"/>
      <c r="JS48" s="611"/>
      <c r="JT48" s="611"/>
      <c r="JU48" s="611"/>
      <c r="JV48" s="611"/>
      <c r="JW48" s="611"/>
      <c r="JX48" s="611"/>
      <c r="JY48" s="611"/>
      <c r="JZ48" s="611"/>
      <c r="KA48" s="611"/>
      <c r="KB48" s="611"/>
      <c r="KC48" s="611"/>
      <c r="KD48" s="611"/>
      <c r="KE48" s="611"/>
      <c r="KF48" s="611"/>
      <c r="KG48" s="611"/>
      <c r="KH48" s="611"/>
      <c r="KI48" s="611"/>
      <c r="KJ48" s="611"/>
      <c r="KK48" s="611"/>
      <c r="KL48" s="611"/>
      <c r="KM48" s="611"/>
      <c r="KN48" s="611"/>
      <c r="KO48" s="611"/>
      <c r="KP48" s="611"/>
      <c r="KQ48" s="611"/>
      <c r="KR48" s="611"/>
      <c r="KS48" s="611"/>
      <c r="KT48" s="611"/>
      <c r="KU48" s="611"/>
      <c r="KV48" s="611"/>
      <c r="KW48" s="611"/>
      <c r="KX48" s="611"/>
      <c r="KY48" s="611"/>
      <c r="KZ48" s="611"/>
      <c r="LA48" s="611"/>
      <c r="LB48" s="611"/>
      <c r="LC48" s="611"/>
      <c r="LD48" s="611"/>
      <c r="LE48" s="611"/>
      <c r="LF48" s="611"/>
      <c r="LG48" s="611"/>
      <c r="LH48" s="611"/>
      <c r="LI48" s="611"/>
      <c r="LJ48" s="611"/>
      <c r="LK48" s="611"/>
      <c r="LL48" s="611"/>
      <c r="LM48" s="611"/>
      <c r="LN48" s="611"/>
      <c r="LO48" s="611"/>
      <c r="LP48" s="611"/>
      <c r="LQ48" s="611"/>
      <c r="LR48" s="611"/>
      <c r="LS48" s="611"/>
      <c r="LT48" s="611"/>
      <c r="LU48" s="611"/>
      <c r="LV48" s="611"/>
      <c r="LW48" s="611"/>
      <c r="LX48" s="611"/>
      <c r="LY48" s="611"/>
      <c r="LZ48" s="611"/>
      <c r="MA48" s="611"/>
      <c r="MB48" s="611"/>
      <c r="MC48" s="611"/>
      <c r="MD48" s="611"/>
      <c r="ME48" s="611"/>
      <c r="MF48" s="611"/>
      <c r="MG48" s="611"/>
      <c r="MH48" s="611"/>
      <c r="MI48" s="611"/>
      <c r="MJ48" s="611"/>
      <c r="MK48" s="611"/>
      <c r="ML48" s="611"/>
      <c r="MM48" s="611"/>
      <c r="MN48" s="611"/>
      <c r="MO48" s="611"/>
      <c r="MP48" s="611"/>
      <c r="MQ48" s="611"/>
      <c r="MR48" s="611"/>
      <c r="MS48" s="611"/>
      <c r="MT48" s="611"/>
      <c r="MU48" s="611"/>
      <c r="MV48" s="611"/>
      <c r="MW48" s="611"/>
      <c r="MX48" s="611"/>
      <c r="MY48" s="611"/>
      <c r="MZ48" s="611"/>
      <c r="NA48" s="611"/>
      <c r="NB48" s="611"/>
      <c r="NC48" s="611"/>
      <c r="ND48" s="611"/>
      <c r="NE48" s="611"/>
      <c r="NF48" s="611"/>
      <c r="NG48" s="611"/>
      <c r="NH48" s="611"/>
      <c r="NI48" s="611"/>
      <c r="NJ48" s="611"/>
      <c r="NK48" s="611"/>
      <c r="NL48" s="611"/>
      <c r="NM48" s="611"/>
      <c r="NN48" s="611"/>
      <c r="NO48" s="611"/>
      <c r="NP48" s="611"/>
      <c r="NQ48" s="611"/>
      <c r="NR48" s="611"/>
      <c r="NS48" s="611"/>
      <c r="NT48" s="611"/>
      <c r="NU48" s="611"/>
      <c r="NV48" s="611"/>
      <c r="NW48" s="611"/>
      <c r="NX48" s="611"/>
      <c r="NY48" s="611"/>
      <c r="NZ48" s="611"/>
      <c r="OA48" s="611"/>
      <c r="OB48" s="611"/>
      <c r="OC48" s="611"/>
      <c r="OD48" s="611"/>
      <c r="OE48" s="611"/>
      <c r="OF48" s="611"/>
      <c r="OG48" s="611"/>
      <c r="OH48" s="611"/>
      <c r="OI48" s="611"/>
      <c r="OJ48" s="611"/>
      <c r="OK48" s="611"/>
      <c r="OL48" s="611"/>
      <c r="OM48" s="611"/>
      <c r="ON48" s="611"/>
      <c r="OO48" s="611"/>
      <c r="OP48" s="611"/>
      <c r="OQ48" s="611"/>
      <c r="OR48" s="611"/>
      <c r="OS48" s="611"/>
      <c r="OT48" s="611"/>
      <c r="OU48" s="611"/>
      <c r="OV48" s="611"/>
      <c r="OW48" s="611"/>
      <c r="OX48" s="611"/>
      <c r="OY48" s="611"/>
      <c r="OZ48" s="611"/>
      <c r="PA48" s="611"/>
      <c r="PB48" s="611"/>
      <c r="PC48" s="611"/>
      <c r="PD48" s="611"/>
      <c r="PE48" s="611"/>
      <c r="PF48" s="611"/>
      <c r="PG48" s="611"/>
      <c r="PH48" s="611"/>
      <c r="PI48" s="611"/>
      <c r="PJ48" s="611"/>
      <c r="PK48" s="611"/>
      <c r="PL48" s="611"/>
      <c r="PM48" s="611"/>
      <c r="PN48" s="611"/>
      <c r="PO48" s="611"/>
      <c r="PP48" s="611"/>
      <c r="PQ48" s="611"/>
      <c r="PR48" s="611"/>
      <c r="PS48" s="611"/>
      <c r="PT48" s="611"/>
      <c r="PU48" s="611"/>
      <c r="PV48" s="611"/>
      <c r="PW48" s="611"/>
      <c r="PX48" s="611"/>
      <c r="PY48" s="611"/>
      <c r="PZ48" s="611"/>
      <c r="QA48" s="611"/>
      <c r="QB48" s="611"/>
      <c r="QC48" s="611"/>
      <c r="QD48" s="611"/>
      <c r="QE48" s="611"/>
      <c r="QF48" s="611"/>
      <c r="QG48" s="611"/>
      <c r="QH48" s="611"/>
      <c r="QI48" s="611"/>
      <c r="QJ48" s="611"/>
      <c r="QK48" s="611"/>
      <c r="QL48" s="611"/>
      <c r="QM48" s="611"/>
      <c r="QN48" s="611"/>
      <c r="QO48" s="611"/>
      <c r="QP48" s="611"/>
      <c r="QQ48" s="611"/>
      <c r="QR48" s="611"/>
      <c r="QS48" s="611"/>
      <c r="QT48" s="611"/>
      <c r="QU48" s="611"/>
      <c r="QV48" s="611"/>
      <c r="QW48" s="611"/>
      <c r="QX48" s="611"/>
      <c r="QY48" s="611"/>
      <c r="QZ48" s="611"/>
      <c r="RA48" s="611"/>
      <c r="RB48" s="611"/>
      <c r="RC48" s="611"/>
      <c r="RD48" s="611"/>
      <c r="RE48" s="611"/>
      <c r="RF48" s="611"/>
      <c r="RG48" s="611"/>
      <c r="RH48" s="611"/>
      <c r="RI48" s="611"/>
      <c r="RJ48" s="611"/>
      <c r="RK48" s="611"/>
      <c r="RL48" s="611"/>
      <c r="RM48" s="611"/>
      <c r="RN48" s="611"/>
      <c r="RO48" s="611"/>
      <c r="RP48" s="611"/>
      <c r="RQ48" s="611"/>
      <c r="RR48" s="611"/>
      <c r="RS48" s="611"/>
      <c r="RT48" s="611"/>
      <c r="RU48" s="611"/>
      <c r="RV48" s="611"/>
      <c r="RW48" s="611"/>
      <c r="RX48" s="611"/>
      <c r="RY48" s="611"/>
      <c r="RZ48" s="611"/>
      <c r="SA48" s="611"/>
      <c r="SB48" s="611"/>
      <c r="SC48" s="611"/>
      <c r="SD48" s="611"/>
      <c r="SE48" s="611"/>
      <c r="SF48" s="611"/>
      <c r="SG48" s="611"/>
      <c r="SH48" s="611"/>
      <c r="SI48" s="611"/>
      <c r="SJ48" s="611"/>
      <c r="SK48" s="611"/>
      <c r="SL48" s="611"/>
      <c r="SM48" s="611"/>
      <c r="SN48" s="611"/>
      <c r="SO48" s="611"/>
      <c r="SP48" s="611"/>
      <c r="SQ48" s="611"/>
      <c r="SR48" s="611"/>
      <c r="SS48" s="611"/>
      <c r="ST48" s="611"/>
      <c r="SU48" s="611"/>
      <c r="SV48" s="611"/>
      <c r="SW48" s="611"/>
      <c r="SX48" s="611"/>
      <c r="SY48" s="611"/>
      <c r="SZ48" s="611"/>
      <c r="TA48" s="611"/>
      <c r="TB48" s="611"/>
      <c r="TC48" s="611"/>
      <c r="TD48" s="611"/>
      <c r="TE48" s="611"/>
      <c r="TF48" s="611"/>
      <c r="TG48" s="611"/>
      <c r="TH48" s="611"/>
      <c r="TI48" s="611"/>
      <c r="TJ48" s="611"/>
      <c r="TK48" s="611"/>
      <c r="TL48" s="611"/>
      <c r="TM48" s="611"/>
      <c r="TN48" s="611"/>
      <c r="TO48" s="611"/>
      <c r="TP48" s="611"/>
      <c r="TQ48" s="611"/>
      <c r="TR48" s="611"/>
      <c r="TS48" s="611"/>
      <c r="TT48" s="611"/>
      <c r="TU48" s="611"/>
      <c r="TV48" s="611"/>
      <c r="TW48" s="611"/>
      <c r="TX48" s="611"/>
      <c r="TY48" s="611"/>
      <c r="TZ48" s="611"/>
      <c r="UA48" s="611"/>
      <c r="UB48" s="611"/>
      <c r="UC48" s="611"/>
      <c r="UD48" s="611"/>
      <c r="UE48" s="611"/>
      <c r="UF48" s="611"/>
      <c r="UG48" s="611"/>
      <c r="UH48" s="611"/>
      <c r="UI48" s="611"/>
      <c r="UJ48" s="611"/>
      <c r="UK48" s="611"/>
      <c r="UL48" s="611"/>
      <c r="UM48" s="611"/>
      <c r="UN48" s="611"/>
      <c r="UO48" s="611"/>
      <c r="UP48" s="611"/>
      <c r="UQ48" s="611"/>
      <c r="UR48" s="611"/>
      <c r="US48" s="611"/>
      <c r="UT48" s="611"/>
      <c r="UU48" s="611"/>
      <c r="UV48" s="611"/>
      <c r="UW48" s="611"/>
      <c r="UX48" s="611"/>
      <c r="UY48" s="611"/>
      <c r="UZ48" s="611"/>
      <c r="VA48" s="611"/>
      <c r="VB48" s="611"/>
      <c r="VC48" s="611"/>
      <c r="VD48" s="611"/>
      <c r="VE48" s="611"/>
      <c r="VF48" s="611"/>
      <c r="VG48" s="611"/>
      <c r="VH48" s="611"/>
      <c r="VI48" s="611"/>
      <c r="VJ48" s="611"/>
      <c r="VK48" s="611"/>
      <c r="VL48" s="611"/>
      <c r="VM48" s="611"/>
      <c r="VN48" s="611"/>
      <c r="VO48" s="611"/>
      <c r="VP48" s="611"/>
      <c r="VQ48" s="611"/>
      <c r="VR48" s="611"/>
      <c r="VS48" s="611"/>
      <c r="VT48" s="611"/>
      <c r="VU48" s="611"/>
      <c r="VV48" s="611"/>
      <c r="VW48" s="611"/>
      <c r="VX48" s="611"/>
      <c r="VY48" s="611"/>
      <c r="VZ48" s="611"/>
      <c r="WA48" s="611"/>
      <c r="WB48" s="611"/>
      <c r="WC48" s="611"/>
      <c r="WD48" s="611"/>
      <c r="WE48" s="611"/>
      <c r="WF48" s="611"/>
      <c r="WG48" s="611"/>
      <c r="WH48" s="611"/>
      <c r="WI48" s="611"/>
      <c r="WJ48" s="611"/>
      <c r="WK48" s="611"/>
      <c r="WL48" s="611"/>
      <c r="WM48" s="611"/>
      <c r="WN48" s="611"/>
      <c r="WO48" s="611"/>
      <c r="WP48" s="611"/>
      <c r="WQ48" s="611"/>
      <c r="WR48" s="611"/>
      <c r="WS48" s="611"/>
      <c r="WT48" s="611"/>
      <c r="WU48" s="611"/>
      <c r="WV48" s="611"/>
      <c r="WW48" s="611"/>
      <c r="WX48" s="611"/>
      <c r="WY48" s="611"/>
      <c r="WZ48" s="611"/>
      <c r="XA48" s="611"/>
      <c r="XB48" s="611"/>
      <c r="XC48" s="611"/>
      <c r="XD48" s="611"/>
      <c r="XE48" s="611"/>
      <c r="XF48" s="611"/>
      <c r="XG48" s="611"/>
      <c r="XH48" s="611"/>
      <c r="XI48" s="611"/>
      <c r="XJ48" s="611"/>
      <c r="XK48" s="611"/>
      <c r="XL48" s="611"/>
      <c r="XM48" s="611"/>
      <c r="XN48" s="611"/>
      <c r="XO48" s="611"/>
      <c r="XP48" s="611"/>
      <c r="XQ48" s="611"/>
      <c r="XR48" s="611"/>
      <c r="XS48" s="611"/>
      <c r="XT48" s="611"/>
      <c r="XU48" s="611"/>
      <c r="XV48" s="611"/>
      <c r="XW48" s="611"/>
      <c r="XX48" s="611"/>
      <c r="XY48" s="611"/>
      <c r="XZ48" s="611"/>
      <c r="YA48" s="611"/>
      <c r="YB48" s="611"/>
      <c r="YC48" s="611"/>
      <c r="YD48" s="611"/>
      <c r="YE48" s="611"/>
      <c r="YF48" s="611"/>
      <c r="YG48" s="611"/>
      <c r="YH48" s="611"/>
      <c r="YI48" s="611"/>
      <c r="YJ48" s="611"/>
      <c r="YK48" s="611"/>
      <c r="YL48" s="611"/>
      <c r="YM48" s="611"/>
      <c r="YN48" s="611"/>
      <c r="YO48" s="611"/>
      <c r="YP48" s="611"/>
      <c r="YQ48" s="611"/>
      <c r="YR48" s="611"/>
      <c r="YS48" s="611"/>
      <c r="YT48" s="611"/>
      <c r="YU48" s="611"/>
      <c r="YV48" s="611"/>
      <c r="YW48" s="611"/>
      <c r="YX48" s="611"/>
      <c r="YY48" s="611"/>
      <c r="YZ48" s="611"/>
      <c r="ZA48" s="611"/>
      <c r="ZB48" s="611"/>
      <c r="ZC48" s="611"/>
      <c r="ZD48" s="611"/>
      <c r="ZE48" s="611"/>
      <c r="ZF48" s="611"/>
      <c r="ZG48" s="611"/>
      <c r="ZH48" s="611"/>
      <c r="ZI48" s="611"/>
      <c r="ZJ48" s="611"/>
      <c r="ZK48" s="611"/>
      <c r="ZL48" s="611"/>
      <c r="ZM48" s="611"/>
      <c r="ZN48" s="611"/>
      <c r="ZO48" s="611"/>
      <c r="ZP48" s="611"/>
      <c r="ZQ48" s="611"/>
      <c r="ZR48" s="611"/>
      <c r="ZS48" s="611"/>
      <c r="ZT48" s="611"/>
      <c r="ZU48" s="611"/>
      <c r="ZV48" s="611"/>
      <c r="ZW48" s="611"/>
      <c r="ZX48" s="611"/>
      <c r="ZY48" s="611"/>
      <c r="ZZ48" s="611"/>
      <c r="AAA48" s="611"/>
      <c r="AAB48" s="611"/>
      <c r="AAC48" s="611"/>
      <c r="AAD48" s="611"/>
      <c r="AAE48" s="611"/>
      <c r="AAF48" s="611"/>
      <c r="AAG48" s="611"/>
      <c r="AAH48" s="611"/>
      <c r="AAI48" s="611"/>
      <c r="AAJ48" s="611"/>
      <c r="AAK48" s="611"/>
      <c r="AAL48" s="611"/>
      <c r="AAM48" s="611"/>
      <c r="AAN48" s="611"/>
      <c r="AAO48" s="611"/>
      <c r="AAP48" s="611"/>
      <c r="AAQ48" s="611"/>
      <c r="AAR48" s="611"/>
      <c r="AAS48" s="611"/>
      <c r="AAT48" s="611"/>
      <c r="AAU48" s="611"/>
      <c r="AAV48" s="611"/>
      <c r="AAW48" s="611"/>
      <c r="AAX48" s="611"/>
      <c r="AAY48" s="611"/>
      <c r="AAZ48" s="611"/>
      <c r="ABA48" s="611"/>
      <c r="ABB48" s="611"/>
      <c r="ABC48" s="611"/>
      <c r="ABD48" s="611"/>
      <c r="ABE48" s="611"/>
      <c r="ABF48" s="611"/>
      <c r="ABG48" s="611"/>
      <c r="ABH48" s="611"/>
      <c r="ABI48" s="611"/>
      <c r="ABJ48" s="611"/>
      <c r="ABK48" s="611"/>
      <c r="ABL48" s="611"/>
      <c r="ABM48" s="611"/>
      <c r="ABN48" s="611"/>
      <c r="ABO48" s="611"/>
      <c r="ABP48" s="611"/>
      <c r="ABQ48" s="611"/>
      <c r="ABR48" s="611"/>
      <c r="ABS48" s="611"/>
      <c r="ABT48" s="611"/>
      <c r="ABU48" s="611"/>
      <c r="ABV48" s="611"/>
      <c r="ABW48" s="611"/>
      <c r="ABX48" s="611"/>
      <c r="ABY48" s="611"/>
      <c r="ABZ48" s="611"/>
      <c r="ACA48" s="611"/>
      <c r="ACB48" s="611"/>
      <c r="ACC48" s="611"/>
      <c r="ACD48" s="611"/>
      <c r="ACE48" s="611"/>
      <c r="ACF48" s="611"/>
      <c r="ACG48" s="611"/>
      <c r="ACH48" s="611"/>
      <c r="ACI48" s="611"/>
      <c r="ACJ48" s="611"/>
      <c r="ACK48" s="611"/>
      <c r="ACL48" s="611"/>
      <c r="ACM48" s="611"/>
      <c r="ACN48" s="611"/>
      <c r="ACO48" s="611"/>
      <c r="ACP48" s="611"/>
      <c r="ACQ48" s="611"/>
      <c r="ACR48" s="611"/>
      <c r="ACS48" s="611"/>
      <c r="ACT48" s="611"/>
      <c r="ACU48" s="611"/>
      <c r="ACV48" s="611"/>
      <c r="ACW48" s="611"/>
      <c r="ACX48" s="611"/>
      <c r="ACY48" s="611"/>
      <c r="ACZ48" s="611"/>
      <c r="ADA48" s="611"/>
      <c r="ADB48" s="611"/>
      <c r="ADC48" s="611"/>
      <c r="ADD48" s="611"/>
      <c r="ADE48" s="611"/>
      <c r="ADF48" s="611"/>
      <c r="ADG48" s="611"/>
      <c r="ADH48" s="611"/>
      <c r="ADI48" s="611"/>
      <c r="ADJ48" s="611"/>
      <c r="ADK48" s="611"/>
      <c r="ADL48" s="611"/>
      <c r="ADM48" s="611"/>
      <c r="ADN48" s="611"/>
      <c r="ADO48" s="611"/>
      <c r="ADP48" s="611"/>
      <c r="ADQ48" s="611"/>
      <c r="ADR48" s="611"/>
      <c r="ADS48" s="611"/>
      <c r="ADT48" s="611"/>
      <c r="ADU48" s="611"/>
      <c r="ADV48" s="611"/>
      <c r="ADW48" s="611"/>
      <c r="ADX48" s="611"/>
      <c r="ADY48" s="611"/>
      <c r="ADZ48" s="611"/>
      <c r="AEA48" s="611"/>
      <c r="AEB48" s="611"/>
      <c r="AEC48" s="611"/>
      <c r="AED48" s="611"/>
      <c r="AEE48" s="611"/>
      <c r="AEF48" s="611"/>
      <c r="AEG48" s="611"/>
      <c r="AEH48" s="611"/>
      <c r="AEI48" s="611"/>
      <c r="AEJ48" s="611"/>
      <c r="AEK48" s="611"/>
      <c r="AEL48" s="611"/>
      <c r="AEM48" s="611"/>
      <c r="AEN48" s="611"/>
      <c r="AEO48" s="611"/>
      <c r="AEP48" s="611"/>
      <c r="AEQ48" s="611"/>
      <c r="AER48" s="611"/>
      <c r="AES48" s="611"/>
      <c r="AET48" s="611"/>
      <c r="AEU48" s="611"/>
      <c r="AEV48" s="611"/>
      <c r="AEW48" s="611"/>
      <c r="AEX48" s="611"/>
      <c r="AEY48" s="611"/>
      <c r="AEZ48" s="611"/>
      <c r="AFA48" s="611"/>
      <c r="AFB48" s="611"/>
      <c r="AFC48" s="611"/>
      <c r="AFD48" s="611"/>
      <c r="AFE48" s="611"/>
      <c r="AFF48" s="611"/>
      <c r="AFG48" s="611"/>
      <c r="AFH48" s="611"/>
      <c r="AFI48" s="611"/>
      <c r="AFJ48" s="611"/>
      <c r="AFK48" s="611"/>
      <c r="AFL48" s="611"/>
      <c r="AFM48" s="611"/>
      <c r="AFN48" s="611"/>
      <c r="AFO48" s="611"/>
      <c r="AFP48" s="611"/>
      <c r="AFQ48" s="611"/>
      <c r="AFR48" s="611"/>
      <c r="AFS48" s="611"/>
      <c r="AFT48" s="611"/>
      <c r="AFU48" s="611"/>
      <c r="AFV48" s="611"/>
      <c r="AFW48" s="611"/>
      <c r="AFX48" s="611"/>
      <c r="AFY48" s="611"/>
      <c r="AFZ48" s="611"/>
      <c r="AGA48" s="611"/>
      <c r="AGB48" s="611"/>
      <c r="AGC48" s="611"/>
      <c r="AGD48" s="611"/>
      <c r="AGE48" s="611"/>
      <c r="AGF48" s="611"/>
      <c r="AGG48" s="611"/>
      <c r="AGH48" s="611"/>
      <c r="AGI48" s="611"/>
      <c r="AGJ48" s="611"/>
      <c r="AGK48" s="611"/>
      <c r="AGL48" s="611"/>
      <c r="AGM48" s="611"/>
      <c r="AGN48" s="611"/>
      <c r="AGO48" s="611"/>
      <c r="AGP48" s="611"/>
      <c r="AGQ48" s="611"/>
      <c r="AGR48" s="611"/>
      <c r="AGS48" s="611"/>
      <c r="AGT48" s="611"/>
      <c r="AGU48" s="611"/>
      <c r="AGV48" s="611"/>
      <c r="AGW48" s="611"/>
      <c r="AGX48" s="611"/>
      <c r="AGY48" s="611"/>
      <c r="AGZ48" s="611"/>
      <c r="AHA48" s="611"/>
      <c r="AHB48" s="611"/>
      <c r="AHC48" s="611"/>
      <c r="AHD48" s="611"/>
      <c r="AHE48" s="611"/>
      <c r="AHF48" s="611"/>
      <c r="AHG48" s="611"/>
      <c r="AHH48" s="611"/>
      <c r="AHI48" s="611"/>
      <c r="AHJ48" s="611"/>
      <c r="AHK48" s="611"/>
      <c r="AHL48" s="611"/>
      <c r="AHM48" s="611"/>
      <c r="AHN48" s="611"/>
      <c r="AHO48" s="611"/>
      <c r="AHP48" s="611"/>
      <c r="AHQ48" s="611"/>
      <c r="AHR48" s="611"/>
      <c r="AHS48" s="611"/>
      <c r="AHT48" s="611"/>
      <c r="AHU48" s="611"/>
      <c r="AHV48" s="611"/>
      <c r="AHW48" s="611"/>
      <c r="AHX48" s="611"/>
      <c r="AHY48" s="611"/>
      <c r="AHZ48" s="611"/>
      <c r="AIA48" s="611"/>
      <c r="AIB48" s="611"/>
      <c r="AIC48" s="611"/>
      <c r="AID48" s="611"/>
      <c r="AIE48" s="611"/>
      <c r="AIF48" s="611"/>
      <c r="AIG48" s="611"/>
      <c r="AIH48" s="611"/>
      <c r="AII48" s="611"/>
      <c r="AIJ48" s="611"/>
      <c r="AIK48" s="611"/>
      <c r="AIL48" s="611"/>
      <c r="AIM48" s="611"/>
      <c r="AIN48" s="611"/>
      <c r="AIO48" s="611"/>
      <c r="AIP48" s="611"/>
      <c r="AIQ48" s="611"/>
      <c r="AIR48" s="611"/>
      <c r="AIS48" s="611"/>
      <c r="AIT48" s="611"/>
      <c r="AIU48" s="611"/>
      <c r="AIV48" s="611"/>
      <c r="AIW48" s="611"/>
      <c r="AIX48" s="611"/>
      <c r="AIY48" s="611"/>
      <c r="AIZ48" s="611"/>
      <c r="AJA48" s="611"/>
      <c r="AJB48" s="611"/>
      <c r="AJC48" s="611"/>
      <c r="AJD48" s="611"/>
      <c r="AJE48" s="611"/>
      <c r="AJF48" s="611"/>
      <c r="AJG48" s="611"/>
      <c r="AJH48" s="611"/>
      <c r="AJI48" s="611"/>
      <c r="AJJ48" s="611"/>
      <c r="AJK48" s="611"/>
      <c r="AJL48" s="611"/>
      <c r="AJM48" s="611"/>
      <c r="AJN48" s="611"/>
      <c r="AJO48" s="611"/>
      <c r="AJP48" s="611"/>
      <c r="AJQ48" s="611"/>
      <c r="AJR48" s="611"/>
      <c r="AJS48" s="611"/>
      <c r="AJT48" s="611"/>
      <c r="AJU48" s="611"/>
      <c r="AJV48" s="611"/>
      <c r="AJW48" s="611"/>
      <c r="AJX48" s="611"/>
      <c r="AJY48" s="611"/>
      <c r="AJZ48" s="611"/>
      <c r="AKA48" s="611"/>
      <c r="AKB48" s="611"/>
      <c r="AKC48" s="611"/>
      <c r="AKD48" s="611"/>
      <c r="AKE48" s="611"/>
      <c r="AKF48" s="611"/>
      <c r="AKG48" s="611"/>
      <c r="AKH48" s="611"/>
      <c r="AKI48" s="611"/>
      <c r="AKJ48" s="611"/>
      <c r="AKK48" s="611"/>
      <c r="AKL48" s="611"/>
      <c r="AKM48" s="611"/>
      <c r="AKN48" s="611"/>
      <c r="AKO48" s="611"/>
      <c r="AKP48" s="611"/>
      <c r="AKQ48" s="611"/>
      <c r="AKR48" s="611"/>
      <c r="AKS48" s="611"/>
      <c r="AKT48" s="611"/>
      <c r="AKU48" s="611"/>
      <c r="AKV48" s="611"/>
      <c r="AKW48" s="611"/>
      <c r="AKX48" s="611"/>
      <c r="AKY48" s="611"/>
      <c r="AKZ48" s="611"/>
      <c r="ALA48" s="611"/>
      <c r="ALB48" s="611"/>
      <c r="ALC48" s="611"/>
      <c r="ALD48" s="611"/>
      <c r="ALE48" s="611"/>
      <c r="ALF48" s="611"/>
      <c r="ALG48" s="611"/>
      <c r="ALH48" s="611"/>
      <c r="ALI48" s="611"/>
      <c r="ALJ48" s="611"/>
      <c r="ALK48" s="611"/>
      <c r="ALL48" s="611"/>
      <c r="ALM48" s="611"/>
      <c r="ALN48" s="611"/>
      <c r="ALO48" s="611"/>
      <c r="ALP48" s="611"/>
      <c r="ALQ48" s="611"/>
      <c r="ALR48" s="611"/>
      <c r="ALS48" s="611"/>
      <c r="ALT48" s="611"/>
      <c r="ALU48" s="611"/>
      <c r="ALV48" s="611"/>
      <c r="ALW48" s="611"/>
      <c r="ALX48" s="611"/>
      <c r="ALY48" s="611"/>
      <c r="ALZ48" s="611"/>
      <c r="AMA48" s="611"/>
      <c r="AMB48" s="611"/>
      <c r="AMC48" s="611"/>
      <c r="AMD48" s="611"/>
      <c r="AME48" s="611"/>
      <c r="AMF48" s="611"/>
      <c r="AMG48" s="611"/>
      <c r="AMH48" s="611"/>
      <c r="AMI48" s="611"/>
      <c r="AMJ48" s="611"/>
      <c r="AMK48" s="611"/>
      <c r="AML48" s="611"/>
      <c r="AMM48" s="611"/>
      <c r="AMN48" s="611"/>
      <c r="AMO48" s="611"/>
      <c r="AMP48" s="611"/>
      <c r="AMQ48" s="611"/>
      <c r="AMR48" s="611"/>
      <c r="AMS48" s="611"/>
      <c r="AMT48" s="611"/>
      <c r="AMU48" s="611"/>
      <c r="AMV48" s="611"/>
      <c r="AMW48" s="611"/>
      <c r="AMX48" s="611"/>
      <c r="AMY48" s="611"/>
      <c r="AMZ48" s="611"/>
      <c r="ANA48" s="611"/>
      <c r="ANB48" s="611"/>
      <c r="ANC48" s="611"/>
      <c r="AND48" s="611"/>
      <c r="ANE48" s="611"/>
      <c r="ANF48" s="611"/>
      <c r="ANG48" s="611"/>
      <c r="ANH48" s="611"/>
      <c r="ANI48" s="611"/>
      <c r="ANJ48" s="611"/>
      <c r="ANK48" s="611"/>
      <c r="ANL48" s="611"/>
      <c r="ANM48" s="611"/>
      <c r="ANN48" s="611"/>
      <c r="ANO48" s="611"/>
      <c r="ANP48" s="611"/>
      <c r="ANQ48" s="611"/>
      <c r="ANR48" s="611"/>
      <c r="ANS48" s="611"/>
      <c r="ANT48" s="611"/>
      <c r="ANU48" s="611"/>
      <c r="ANV48" s="611"/>
      <c r="ANW48" s="611"/>
      <c r="ANX48" s="611"/>
      <c r="ANY48" s="611"/>
      <c r="ANZ48" s="611"/>
      <c r="AOA48" s="611"/>
      <c r="AOB48" s="611"/>
      <c r="AOC48" s="611"/>
      <c r="AOD48" s="611"/>
      <c r="AOE48" s="611"/>
      <c r="AOF48" s="611"/>
      <c r="AOG48" s="611"/>
      <c r="AOH48" s="611"/>
      <c r="AOI48" s="611"/>
      <c r="AOJ48" s="611"/>
      <c r="AOK48" s="611"/>
      <c r="AOL48" s="611"/>
      <c r="AOM48" s="611"/>
      <c r="AON48" s="611"/>
      <c r="AOO48" s="611"/>
      <c r="AOP48" s="611"/>
      <c r="AOQ48" s="611"/>
      <c r="AOR48" s="611"/>
      <c r="AOS48" s="611"/>
      <c r="AOT48" s="611"/>
      <c r="AOU48" s="611"/>
      <c r="AOV48" s="611"/>
      <c r="AOW48" s="611"/>
      <c r="AOX48" s="611"/>
      <c r="AOY48" s="611"/>
      <c r="AOZ48" s="611"/>
      <c r="APA48" s="611"/>
      <c r="APB48" s="611"/>
      <c r="APC48" s="611"/>
      <c r="APD48" s="611"/>
      <c r="APE48" s="611"/>
      <c r="APF48" s="611"/>
      <c r="APG48" s="611"/>
      <c r="APH48" s="611"/>
      <c r="API48" s="611"/>
      <c r="APJ48" s="611"/>
      <c r="APK48" s="611"/>
      <c r="APL48" s="611"/>
      <c r="APM48" s="611"/>
      <c r="APN48" s="611"/>
      <c r="APO48" s="611"/>
      <c r="APP48" s="611"/>
      <c r="APQ48" s="611"/>
      <c r="APR48" s="611"/>
      <c r="APS48" s="611"/>
      <c r="APT48" s="611"/>
      <c r="APU48" s="611"/>
      <c r="APV48" s="611"/>
      <c r="APW48" s="611"/>
      <c r="APX48" s="611"/>
      <c r="APY48" s="611"/>
      <c r="APZ48" s="611"/>
      <c r="AQA48" s="611"/>
      <c r="AQB48" s="611"/>
      <c r="AQC48" s="611"/>
      <c r="AQD48" s="611"/>
      <c r="AQE48" s="611"/>
      <c r="AQF48" s="611"/>
      <c r="AQG48" s="611"/>
      <c r="AQH48" s="611"/>
      <c r="AQI48" s="611"/>
      <c r="AQJ48" s="611"/>
      <c r="AQK48" s="611"/>
      <c r="AQL48" s="611"/>
      <c r="AQM48" s="611"/>
      <c r="AQN48" s="611"/>
      <c r="AQO48" s="611"/>
      <c r="AQP48" s="611"/>
      <c r="AQQ48" s="611"/>
      <c r="AQR48" s="611"/>
      <c r="AQS48" s="611"/>
      <c r="AQT48" s="611"/>
      <c r="AQU48" s="611"/>
      <c r="AQV48" s="611"/>
      <c r="AQW48" s="611"/>
      <c r="AQX48" s="611"/>
      <c r="AQY48" s="611"/>
      <c r="AQZ48" s="611"/>
      <c r="ARA48" s="611"/>
      <c r="ARB48" s="611"/>
      <c r="ARC48" s="611"/>
      <c r="ARD48" s="611"/>
      <c r="ARE48" s="611"/>
      <c r="ARF48" s="611"/>
      <c r="ARG48" s="611"/>
      <c r="ARH48" s="611"/>
      <c r="ARI48" s="611"/>
      <c r="ARJ48" s="611"/>
      <c r="ARK48" s="611"/>
      <c r="ARL48" s="611"/>
      <c r="ARM48" s="611"/>
      <c r="ARN48" s="611"/>
      <c r="ARO48" s="611"/>
      <c r="ARP48" s="611"/>
      <c r="ARQ48" s="611"/>
      <c r="ARR48" s="611"/>
      <c r="ARS48" s="611"/>
      <c r="ART48" s="611"/>
      <c r="ARU48" s="611"/>
      <c r="ARV48" s="611"/>
      <c r="ARW48" s="611"/>
      <c r="ARX48" s="611"/>
      <c r="ARY48" s="611"/>
      <c r="ARZ48" s="611"/>
      <c r="ASA48" s="611"/>
      <c r="ASB48" s="611"/>
      <c r="ASC48" s="611"/>
      <c r="ASD48" s="611"/>
      <c r="ASE48" s="611"/>
      <c r="ASF48" s="611"/>
      <c r="ASG48" s="611"/>
      <c r="ASH48" s="611"/>
      <c r="ASI48" s="611"/>
      <c r="ASJ48" s="611"/>
      <c r="ASK48" s="611"/>
      <c r="ASL48" s="611"/>
      <c r="ASM48" s="611"/>
      <c r="ASN48" s="611"/>
      <c r="ASO48" s="611"/>
      <c r="ASP48" s="611"/>
      <c r="ASQ48" s="611"/>
      <c r="ASR48" s="611"/>
      <c r="ASS48" s="611"/>
      <c r="AST48" s="611"/>
      <c r="ASU48" s="611"/>
      <c r="ASV48" s="611"/>
      <c r="ASW48" s="611"/>
      <c r="ASX48" s="611"/>
      <c r="ASY48" s="611"/>
      <c r="ASZ48" s="611"/>
      <c r="ATA48" s="611"/>
      <c r="ATB48" s="611"/>
      <c r="ATC48" s="611"/>
      <c r="ATD48" s="611"/>
      <c r="ATE48" s="611"/>
      <c r="ATF48" s="611"/>
      <c r="ATG48" s="611"/>
      <c r="ATH48" s="611"/>
      <c r="ATI48" s="611"/>
      <c r="ATJ48" s="611"/>
      <c r="ATK48" s="611"/>
      <c r="ATL48" s="611"/>
      <c r="ATM48" s="611"/>
      <c r="ATN48" s="611"/>
      <c r="ATO48" s="611"/>
      <c r="ATP48" s="611"/>
      <c r="ATQ48" s="611"/>
      <c r="ATR48" s="611"/>
      <c r="ATS48" s="611"/>
      <c r="ATT48" s="611"/>
      <c r="ATU48" s="611"/>
      <c r="ATV48" s="611"/>
      <c r="ATW48" s="611"/>
      <c r="ATX48" s="611"/>
      <c r="ATY48" s="611"/>
      <c r="ATZ48" s="611"/>
      <c r="AUA48" s="611"/>
      <c r="AUB48" s="611"/>
      <c r="AUC48" s="611"/>
      <c r="AUD48" s="611"/>
      <c r="AUE48" s="611"/>
      <c r="AUF48" s="611"/>
      <c r="AUG48" s="611"/>
      <c r="AUH48" s="611"/>
      <c r="AUI48" s="611"/>
      <c r="AUJ48" s="611"/>
      <c r="AUK48" s="611"/>
      <c r="AUL48" s="611"/>
      <c r="AUM48" s="611"/>
      <c r="AUN48" s="611"/>
      <c r="AUO48" s="611"/>
      <c r="AUP48" s="611"/>
      <c r="AUQ48" s="611"/>
      <c r="AUR48" s="611"/>
      <c r="AUS48" s="611"/>
      <c r="AUT48" s="611"/>
      <c r="AUU48" s="611"/>
      <c r="AUV48" s="611"/>
      <c r="AUW48" s="611"/>
      <c r="AUX48" s="611"/>
      <c r="AUY48" s="611"/>
      <c r="AUZ48" s="611"/>
      <c r="AVA48" s="611"/>
      <c r="AVB48" s="611"/>
      <c r="AVC48" s="611"/>
      <c r="AVD48" s="611"/>
      <c r="AVE48" s="611"/>
      <c r="AVF48" s="611"/>
      <c r="AVG48" s="611"/>
      <c r="AVH48" s="611"/>
      <c r="AVI48" s="611"/>
      <c r="AVJ48" s="611"/>
      <c r="AVK48" s="611"/>
      <c r="AVL48" s="611"/>
      <c r="AVM48" s="611"/>
      <c r="AVN48" s="611"/>
      <c r="AVO48" s="611"/>
      <c r="AVP48" s="611"/>
      <c r="AVQ48" s="611"/>
      <c r="AVR48" s="611"/>
      <c r="AVS48" s="611"/>
      <c r="AVT48" s="611"/>
      <c r="AVU48" s="611"/>
      <c r="AVV48" s="611"/>
      <c r="AVW48" s="611"/>
      <c r="AVX48" s="611"/>
      <c r="AVY48" s="611"/>
      <c r="AVZ48" s="611"/>
      <c r="AWA48" s="611"/>
      <c r="AWB48" s="611"/>
      <c r="AWC48" s="611"/>
      <c r="AWD48" s="611"/>
      <c r="AWE48" s="611"/>
      <c r="AWF48" s="611"/>
      <c r="AWG48" s="611"/>
      <c r="AWH48" s="611"/>
      <c r="AWI48" s="611"/>
      <c r="AWJ48" s="611"/>
      <c r="AWK48" s="611"/>
      <c r="AWL48" s="611"/>
      <c r="AWM48" s="611"/>
      <c r="AWN48" s="611"/>
      <c r="AWO48" s="611"/>
      <c r="AWP48" s="611"/>
      <c r="AWQ48" s="611"/>
      <c r="AWR48" s="611"/>
      <c r="AWS48" s="611"/>
      <c r="AWT48" s="611"/>
      <c r="AWU48" s="611"/>
      <c r="AWV48" s="611"/>
      <c r="AWW48" s="611"/>
      <c r="AWX48" s="611"/>
      <c r="AWY48" s="611"/>
      <c r="AWZ48" s="611"/>
      <c r="AXA48" s="611"/>
      <c r="AXB48" s="611"/>
      <c r="AXC48" s="611"/>
      <c r="AXD48" s="611"/>
      <c r="AXE48" s="611"/>
      <c r="AXF48" s="611"/>
      <c r="AXG48" s="611"/>
      <c r="AXH48" s="611"/>
      <c r="AXI48" s="611"/>
      <c r="AXJ48" s="611"/>
      <c r="AXK48" s="611"/>
      <c r="AXL48" s="611"/>
      <c r="AXM48" s="611"/>
      <c r="AXN48" s="611"/>
      <c r="AXO48" s="611"/>
      <c r="AXP48" s="611"/>
      <c r="AXQ48" s="611"/>
      <c r="AXR48" s="611"/>
      <c r="AXS48" s="611"/>
      <c r="AXT48" s="611"/>
      <c r="AXU48" s="611"/>
      <c r="AXV48" s="611"/>
      <c r="AXW48" s="611"/>
      <c r="AXX48" s="611"/>
      <c r="AXY48" s="611"/>
      <c r="AXZ48" s="611"/>
      <c r="AYA48" s="611"/>
      <c r="AYB48" s="611"/>
      <c r="AYC48" s="611"/>
      <c r="AYD48" s="611"/>
      <c r="AYE48" s="611"/>
      <c r="AYF48" s="611"/>
      <c r="AYG48" s="611"/>
      <c r="AYH48" s="611"/>
      <c r="AYI48" s="611"/>
      <c r="AYJ48" s="611"/>
      <c r="AYK48" s="611"/>
      <c r="AYL48" s="611"/>
      <c r="AYM48" s="611"/>
      <c r="AYN48" s="611"/>
      <c r="AYO48" s="611"/>
      <c r="AYP48" s="611"/>
      <c r="AYQ48" s="611"/>
      <c r="AYR48" s="611"/>
      <c r="AYS48" s="611"/>
      <c r="AYT48" s="611"/>
      <c r="AYU48" s="611"/>
      <c r="AYV48" s="611"/>
      <c r="AYW48" s="611"/>
      <c r="AYX48" s="611"/>
      <c r="AYY48" s="611"/>
      <c r="AYZ48" s="611"/>
      <c r="AZA48" s="611"/>
      <c r="AZB48" s="611"/>
      <c r="AZC48" s="611"/>
      <c r="AZD48" s="611"/>
      <c r="AZE48" s="611"/>
      <c r="AZF48" s="611"/>
      <c r="AZG48" s="611"/>
      <c r="AZH48" s="611"/>
      <c r="AZI48" s="611"/>
      <c r="AZJ48" s="611"/>
      <c r="AZK48" s="611"/>
      <c r="AZL48" s="611"/>
      <c r="AZM48" s="611"/>
      <c r="AZN48" s="611"/>
      <c r="AZO48" s="611"/>
      <c r="AZP48" s="611"/>
      <c r="AZQ48" s="611"/>
      <c r="AZR48" s="611"/>
      <c r="AZS48" s="611"/>
      <c r="AZT48" s="611"/>
      <c r="AZU48" s="611"/>
      <c r="AZV48" s="611"/>
      <c r="AZW48" s="611"/>
      <c r="AZX48" s="611"/>
      <c r="AZY48" s="611"/>
      <c r="AZZ48" s="611"/>
      <c r="BAA48" s="611"/>
      <c r="BAB48" s="611"/>
      <c r="BAC48" s="611"/>
      <c r="BAD48" s="611"/>
      <c r="BAE48" s="611"/>
      <c r="BAF48" s="611"/>
      <c r="BAG48" s="611"/>
      <c r="BAH48" s="611"/>
      <c r="BAI48" s="611"/>
      <c r="BAJ48" s="611"/>
      <c r="BAK48" s="611"/>
      <c r="BAL48" s="611"/>
      <c r="BAM48" s="611"/>
      <c r="BAN48" s="611"/>
      <c r="BAO48" s="611"/>
      <c r="BAP48" s="611"/>
      <c r="BAQ48" s="611"/>
      <c r="BAR48" s="611"/>
      <c r="BAS48" s="611"/>
      <c r="BAT48" s="611"/>
      <c r="BAU48" s="611"/>
      <c r="BAV48" s="611"/>
      <c r="BAW48" s="611"/>
      <c r="BAX48" s="611"/>
      <c r="BAY48" s="611"/>
      <c r="BAZ48" s="611"/>
      <c r="BBA48" s="611"/>
      <c r="BBB48" s="611"/>
      <c r="BBC48" s="611"/>
      <c r="BBD48" s="611"/>
      <c r="BBE48" s="611"/>
      <c r="BBF48" s="611"/>
      <c r="BBG48" s="611"/>
      <c r="BBH48" s="611"/>
      <c r="BBI48" s="611"/>
      <c r="BBJ48" s="611"/>
      <c r="BBK48" s="611"/>
      <c r="BBL48" s="611"/>
      <c r="BBM48" s="611"/>
      <c r="BBN48" s="611"/>
      <c r="BBO48" s="611"/>
      <c r="BBP48" s="611"/>
      <c r="BBQ48" s="611"/>
      <c r="BBR48" s="611"/>
      <c r="BBS48" s="611"/>
      <c r="BBT48" s="611"/>
      <c r="BBU48" s="611"/>
      <c r="BBV48" s="611"/>
      <c r="BBW48" s="611"/>
      <c r="BBX48" s="611"/>
      <c r="BBY48" s="611"/>
      <c r="BBZ48" s="611"/>
      <c r="BCA48" s="611"/>
      <c r="BCB48" s="611"/>
      <c r="BCC48" s="611"/>
      <c r="BCD48" s="611"/>
      <c r="BCE48" s="611"/>
      <c r="BCF48" s="611"/>
      <c r="BCG48" s="611"/>
      <c r="BCH48" s="611"/>
      <c r="BCI48" s="611"/>
      <c r="BCJ48" s="611"/>
      <c r="BCK48" s="611"/>
      <c r="BCL48" s="611"/>
      <c r="BCM48" s="611"/>
      <c r="BCN48" s="611"/>
      <c r="BCO48" s="611"/>
      <c r="BCP48" s="611"/>
      <c r="BCQ48" s="611"/>
      <c r="BCR48" s="611"/>
      <c r="BCS48" s="611"/>
      <c r="BCT48" s="611"/>
      <c r="BCU48" s="611"/>
      <c r="BCV48" s="611"/>
      <c r="BCW48" s="611"/>
      <c r="BCX48" s="611"/>
      <c r="BCY48" s="611"/>
      <c r="BCZ48" s="611"/>
      <c r="BDA48" s="611"/>
      <c r="BDB48" s="611"/>
      <c r="BDC48" s="611"/>
      <c r="BDD48" s="611"/>
      <c r="BDE48" s="611"/>
      <c r="BDF48" s="611"/>
      <c r="BDG48" s="611"/>
      <c r="BDH48" s="611"/>
      <c r="BDI48" s="611"/>
      <c r="BDJ48" s="611"/>
      <c r="BDK48" s="611"/>
      <c r="BDL48" s="611"/>
      <c r="BDM48" s="611"/>
      <c r="BDN48" s="611"/>
      <c r="BDO48" s="611"/>
      <c r="BDP48" s="611"/>
      <c r="BDQ48" s="611"/>
      <c r="BDR48" s="611"/>
      <c r="BDS48" s="611"/>
      <c r="BDT48" s="611"/>
      <c r="BDU48" s="611"/>
      <c r="BDV48" s="611"/>
      <c r="BDW48" s="611"/>
      <c r="BDX48" s="611"/>
      <c r="BDY48" s="611"/>
      <c r="BDZ48" s="611"/>
      <c r="BEA48" s="611"/>
      <c r="BEB48" s="611"/>
      <c r="BEC48" s="611"/>
      <c r="BED48" s="611"/>
      <c r="BEE48" s="611"/>
      <c r="BEF48" s="611"/>
      <c r="BEG48" s="611"/>
      <c r="BEH48" s="611"/>
      <c r="BEI48" s="611"/>
      <c r="BEJ48" s="611"/>
      <c r="BEK48" s="611"/>
      <c r="BEL48" s="611"/>
      <c r="BEM48" s="611"/>
      <c r="BEN48" s="611"/>
      <c r="BEO48" s="611"/>
      <c r="BEP48" s="611"/>
      <c r="BEQ48" s="611"/>
      <c r="BER48" s="611"/>
      <c r="BES48" s="611"/>
      <c r="BET48" s="611"/>
      <c r="BEU48" s="611"/>
      <c r="BEV48" s="611"/>
      <c r="BEW48" s="611"/>
      <c r="BEX48" s="611"/>
      <c r="BEY48" s="611"/>
      <c r="BEZ48" s="611"/>
      <c r="BFA48" s="611"/>
      <c r="BFB48" s="611"/>
      <c r="BFC48" s="611"/>
      <c r="BFD48" s="611"/>
      <c r="BFE48" s="611"/>
      <c r="BFF48" s="611"/>
      <c r="BFG48" s="611"/>
      <c r="BFH48" s="611"/>
      <c r="BFI48" s="611"/>
      <c r="BFJ48" s="611"/>
      <c r="BFK48" s="611"/>
      <c r="BFL48" s="611"/>
      <c r="BFM48" s="611"/>
      <c r="BFN48" s="611"/>
      <c r="BFO48" s="611"/>
      <c r="BFP48" s="611"/>
      <c r="BFQ48" s="611"/>
      <c r="BFR48" s="611"/>
      <c r="BFS48" s="611"/>
      <c r="BFT48" s="611"/>
      <c r="BFU48" s="611"/>
      <c r="BFV48" s="611"/>
      <c r="BFW48" s="611"/>
      <c r="BFX48" s="611"/>
      <c r="BFY48" s="611"/>
      <c r="BFZ48" s="611"/>
      <c r="BGA48" s="611"/>
      <c r="BGB48" s="611"/>
      <c r="BGC48" s="611"/>
      <c r="BGD48" s="611"/>
      <c r="BGE48" s="611"/>
      <c r="BGF48" s="611"/>
      <c r="BGG48" s="611"/>
      <c r="BGH48" s="611"/>
      <c r="BGI48" s="611"/>
      <c r="BGJ48" s="611"/>
      <c r="BGK48" s="611"/>
      <c r="BGL48" s="611"/>
      <c r="BGM48" s="611"/>
      <c r="BGN48" s="611"/>
      <c r="BGO48" s="611"/>
      <c r="BGP48" s="611"/>
      <c r="BGQ48" s="611"/>
      <c r="BGR48" s="611"/>
      <c r="BGS48" s="611"/>
      <c r="BGT48" s="611"/>
      <c r="BGU48" s="611"/>
      <c r="BGV48" s="611"/>
      <c r="BGW48" s="611"/>
      <c r="BGX48" s="611"/>
      <c r="BGY48" s="611"/>
      <c r="BGZ48" s="611"/>
      <c r="BHA48" s="611"/>
      <c r="BHB48" s="611"/>
      <c r="BHC48" s="611"/>
      <c r="BHD48" s="611"/>
      <c r="BHE48" s="611"/>
      <c r="BHF48" s="611"/>
      <c r="BHG48" s="611"/>
      <c r="BHH48" s="611"/>
      <c r="BHI48" s="611"/>
      <c r="BHJ48" s="611"/>
      <c r="BHK48" s="611"/>
      <c r="BHL48" s="611"/>
      <c r="BHM48" s="611"/>
      <c r="BHN48" s="611"/>
      <c r="BHO48" s="611"/>
      <c r="BHP48" s="611"/>
      <c r="BHQ48" s="611"/>
      <c r="BHR48" s="611"/>
      <c r="BHS48" s="611"/>
      <c r="BHT48" s="611"/>
      <c r="BHU48" s="611"/>
      <c r="BHV48" s="611"/>
      <c r="BHW48" s="611"/>
      <c r="BHX48" s="611"/>
      <c r="BHY48" s="611"/>
      <c r="BHZ48" s="611"/>
      <c r="BIA48" s="611"/>
      <c r="BIB48" s="611"/>
      <c r="BIC48" s="611"/>
      <c r="BID48" s="611"/>
      <c r="BIE48" s="611"/>
      <c r="BIF48" s="611"/>
      <c r="BIG48" s="611"/>
      <c r="BIH48" s="611"/>
      <c r="BII48" s="611"/>
      <c r="BIJ48" s="611"/>
      <c r="BIK48" s="611"/>
      <c r="BIL48" s="611"/>
      <c r="BIM48" s="611"/>
      <c r="BIN48" s="611"/>
      <c r="BIO48" s="611"/>
      <c r="BIP48" s="611"/>
      <c r="BIQ48" s="611"/>
      <c r="BIR48" s="611"/>
      <c r="BIS48" s="611"/>
      <c r="BIT48" s="611"/>
      <c r="BIU48" s="611"/>
      <c r="BIV48" s="611"/>
      <c r="BIW48" s="611"/>
      <c r="BIX48" s="611"/>
      <c r="BIY48" s="611"/>
      <c r="BIZ48" s="611"/>
      <c r="BJA48" s="611"/>
      <c r="BJB48" s="611"/>
      <c r="BJC48" s="611"/>
      <c r="BJD48" s="611"/>
      <c r="BJE48" s="611"/>
      <c r="BJF48" s="611"/>
      <c r="BJG48" s="611"/>
      <c r="BJH48" s="611"/>
      <c r="BJI48" s="611"/>
      <c r="BJJ48" s="611"/>
      <c r="BJK48" s="611"/>
      <c r="BJL48" s="611"/>
      <c r="BJM48" s="611"/>
      <c r="BJN48" s="611"/>
      <c r="BJO48" s="611"/>
      <c r="BJP48" s="611"/>
      <c r="BJQ48" s="611"/>
      <c r="BJR48" s="611"/>
      <c r="BJS48" s="611"/>
      <c r="BJT48" s="611"/>
      <c r="BJU48" s="611"/>
      <c r="BJV48" s="611"/>
      <c r="BJW48" s="611"/>
      <c r="BJX48" s="611"/>
      <c r="BJY48" s="611"/>
      <c r="BJZ48" s="611"/>
      <c r="BKA48" s="611"/>
      <c r="BKB48" s="611"/>
      <c r="BKC48" s="611"/>
      <c r="BKD48" s="611"/>
      <c r="BKE48" s="611"/>
      <c r="BKF48" s="611"/>
      <c r="BKG48" s="611"/>
      <c r="BKH48" s="611"/>
      <c r="BKI48" s="611"/>
      <c r="BKJ48" s="611"/>
      <c r="BKK48" s="611"/>
      <c r="BKL48" s="611"/>
      <c r="BKM48" s="611"/>
      <c r="BKN48" s="611"/>
      <c r="BKO48" s="611"/>
      <c r="BKP48" s="611"/>
      <c r="BKQ48" s="611"/>
      <c r="BKR48" s="611"/>
      <c r="BKS48" s="611"/>
      <c r="BKT48" s="611"/>
      <c r="BKU48" s="611"/>
      <c r="BKV48" s="611"/>
      <c r="BKW48" s="611"/>
      <c r="BKX48" s="611"/>
      <c r="BKY48" s="611"/>
      <c r="BKZ48" s="611"/>
      <c r="BLA48" s="611"/>
      <c r="BLB48" s="611"/>
      <c r="BLC48" s="611"/>
      <c r="BLD48" s="611"/>
      <c r="BLE48" s="611"/>
      <c r="BLF48" s="611"/>
      <c r="BLG48" s="611"/>
      <c r="BLH48" s="611"/>
      <c r="BLI48" s="611"/>
      <c r="BLJ48" s="611"/>
      <c r="BLK48" s="611"/>
      <c r="BLL48" s="611"/>
      <c r="BLM48" s="611"/>
      <c r="BLN48" s="611"/>
      <c r="BLO48" s="611"/>
      <c r="BLP48" s="611"/>
      <c r="BLQ48" s="611"/>
      <c r="BLR48" s="611"/>
      <c r="BLS48" s="611"/>
      <c r="BLT48" s="611"/>
      <c r="BLU48" s="611"/>
      <c r="BLV48" s="611"/>
      <c r="BLW48" s="611"/>
      <c r="BLX48" s="611"/>
      <c r="BLY48" s="611"/>
      <c r="BLZ48" s="611"/>
      <c r="BMA48" s="611"/>
      <c r="BMB48" s="611"/>
      <c r="BMC48" s="611"/>
      <c r="BMD48" s="611"/>
      <c r="BME48" s="611"/>
      <c r="BMF48" s="611"/>
      <c r="BMG48" s="611"/>
      <c r="BMH48" s="611"/>
      <c r="BMI48" s="611"/>
      <c r="BMJ48" s="611"/>
      <c r="BMK48" s="611"/>
      <c r="BML48" s="611"/>
      <c r="BMM48" s="611"/>
      <c r="BMN48" s="611"/>
      <c r="BMO48" s="611"/>
      <c r="BMP48" s="611"/>
      <c r="BMQ48" s="611"/>
      <c r="BMR48" s="611"/>
      <c r="BMS48" s="611"/>
      <c r="BMT48" s="611"/>
      <c r="BMU48" s="611"/>
      <c r="BMV48" s="611"/>
      <c r="BMW48" s="611"/>
      <c r="BMX48" s="611"/>
      <c r="BMY48" s="611"/>
      <c r="BMZ48" s="611"/>
      <c r="BNA48" s="611"/>
      <c r="BNB48" s="611"/>
      <c r="BNC48" s="611"/>
      <c r="BND48" s="611"/>
      <c r="BNE48" s="611"/>
      <c r="BNF48" s="611"/>
      <c r="BNG48" s="611"/>
      <c r="BNH48" s="611"/>
      <c r="BNI48" s="611"/>
      <c r="BNJ48" s="611"/>
      <c r="BNK48" s="611"/>
      <c r="BNL48" s="611"/>
      <c r="BNM48" s="611"/>
      <c r="BNN48" s="611"/>
      <c r="BNO48" s="611"/>
      <c r="BNP48" s="611"/>
      <c r="BNQ48" s="611"/>
      <c r="BNR48" s="611"/>
      <c r="BNS48" s="611"/>
      <c r="BNT48" s="611"/>
      <c r="BNU48" s="611"/>
      <c r="BNV48" s="611"/>
      <c r="BNW48" s="611"/>
      <c r="BNX48" s="611"/>
      <c r="BNY48" s="611"/>
      <c r="BNZ48" s="611"/>
      <c r="BOA48" s="611"/>
      <c r="BOB48" s="611"/>
      <c r="BOC48" s="611"/>
      <c r="BOD48" s="611"/>
      <c r="BOE48" s="611"/>
      <c r="BOF48" s="611"/>
      <c r="BOG48" s="611"/>
      <c r="BOH48" s="611"/>
      <c r="BOI48" s="611"/>
      <c r="BOJ48" s="611"/>
      <c r="BOK48" s="611"/>
      <c r="BOL48" s="611"/>
      <c r="BOM48" s="611"/>
      <c r="BON48" s="611"/>
      <c r="BOO48" s="611"/>
      <c r="BOP48" s="611"/>
      <c r="BOQ48" s="611"/>
      <c r="BOR48" s="611"/>
      <c r="BOS48" s="611"/>
      <c r="BOT48" s="611"/>
      <c r="BOU48" s="611"/>
      <c r="BOV48" s="611"/>
      <c r="BOW48" s="611"/>
      <c r="BOX48" s="611"/>
      <c r="BOY48" s="611"/>
      <c r="BOZ48" s="611"/>
      <c r="BPA48" s="611"/>
      <c r="BPB48" s="611"/>
      <c r="BPC48" s="611"/>
      <c r="BPD48" s="611"/>
      <c r="BPE48" s="611"/>
      <c r="BPF48" s="611"/>
      <c r="BPG48" s="611"/>
      <c r="BPH48" s="611"/>
      <c r="BPI48" s="611"/>
      <c r="BPJ48" s="611"/>
      <c r="BPK48" s="611"/>
      <c r="BPL48" s="611"/>
      <c r="BPM48" s="611"/>
      <c r="BPN48" s="611"/>
      <c r="BPO48" s="611"/>
      <c r="BPP48" s="611"/>
      <c r="BPQ48" s="611"/>
      <c r="BPR48" s="611"/>
      <c r="BPS48" s="611"/>
      <c r="BPT48" s="611"/>
      <c r="BPU48" s="611"/>
      <c r="BPV48" s="611"/>
      <c r="BPW48" s="611"/>
      <c r="BPX48" s="611"/>
      <c r="BPY48" s="611"/>
      <c r="BPZ48" s="611"/>
      <c r="BQA48" s="611"/>
      <c r="BQB48" s="611"/>
      <c r="BQC48" s="611"/>
      <c r="BQD48" s="611"/>
      <c r="BQE48" s="611"/>
      <c r="BQF48" s="611"/>
      <c r="BQG48" s="611"/>
      <c r="BQH48" s="611"/>
      <c r="BQI48" s="611"/>
      <c r="BQJ48" s="611"/>
      <c r="BQK48" s="611"/>
      <c r="BQL48" s="611"/>
      <c r="BQM48" s="611"/>
      <c r="BQN48" s="611"/>
      <c r="BQO48" s="611"/>
      <c r="BQP48" s="611"/>
      <c r="BQQ48" s="611"/>
      <c r="BQR48" s="611"/>
      <c r="BQS48" s="611"/>
      <c r="BQT48" s="611"/>
      <c r="BQU48" s="611"/>
      <c r="BQV48" s="611"/>
      <c r="BQW48" s="611"/>
      <c r="BQX48" s="611"/>
      <c r="BQY48" s="611"/>
      <c r="BQZ48" s="611"/>
      <c r="BRA48" s="611"/>
      <c r="BRB48" s="611"/>
      <c r="BRC48" s="611"/>
      <c r="BRD48" s="611"/>
      <c r="BRE48" s="611"/>
      <c r="BRF48" s="611"/>
      <c r="BRG48" s="611"/>
      <c r="BRH48" s="611"/>
      <c r="BRI48" s="611"/>
      <c r="BRJ48" s="611"/>
      <c r="BRK48" s="611"/>
      <c r="BRL48" s="611"/>
      <c r="BRM48" s="611"/>
      <c r="BRN48" s="611"/>
      <c r="BRO48" s="611"/>
      <c r="BRP48" s="611"/>
      <c r="BRQ48" s="611"/>
      <c r="BRR48" s="611"/>
      <c r="BRS48" s="611"/>
      <c r="BRT48" s="611"/>
      <c r="BRU48" s="611"/>
      <c r="BRV48" s="611"/>
      <c r="BRW48" s="611"/>
      <c r="BRX48" s="611"/>
      <c r="BRY48" s="611"/>
      <c r="BRZ48" s="611"/>
      <c r="BSA48" s="611"/>
      <c r="BSB48" s="611"/>
      <c r="BSC48" s="611"/>
      <c r="BSD48" s="611"/>
      <c r="BSE48" s="611"/>
      <c r="BSF48" s="611"/>
      <c r="BSG48" s="611"/>
      <c r="BSH48" s="611"/>
      <c r="BSI48" s="611"/>
      <c r="BSJ48" s="611"/>
      <c r="BSK48" s="611"/>
      <c r="BSL48" s="611"/>
      <c r="BSM48" s="611"/>
      <c r="BSN48" s="611"/>
      <c r="BSO48" s="611"/>
      <c r="BSP48" s="611"/>
      <c r="BSQ48" s="611"/>
      <c r="BSR48" s="611"/>
      <c r="BSS48" s="611"/>
      <c r="BST48" s="611"/>
      <c r="BSU48" s="611"/>
      <c r="BSV48" s="611"/>
      <c r="BSW48" s="611"/>
      <c r="BSX48" s="611"/>
      <c r="BSY48" s="611"/>
      <c r="BSZ48" s="611"/>
      <c r="BTA48" s="611"/>
      <c r="BTB48" s="611"/>
      <c r="BTC48" s="611"/>
      <c r="BTD48" s="611"/>
      <c r="BTE48" s="611"/>
      <c r="BTF48" s="611"/>
      <c r="BTG48" s="611"/>
      <c r="BTH48" s="611"/>
      <c r="BTI48" s="611"/>
      <c r="BTJ48" s="611"/>
      <c r="BTK48" s="611"/>
      <c r="BTL48" s="611"/>
      <c r="BTM48" s="611"/>
      <c r="BTN48" s="611"/>
      <c r="BTO48" s="611"/>
      <c r="BTP48" s="611"/>
      <c r="BTQ48" s="611"/>
      <c r="BTR48" s="611"/>
      <c r="BTS48" s="611"/>
      <c r="BTT48" s="611"/>
      <c r="BTU48" s="611"/>
      <c r="BTV48" s="611"/>
      <c r="BTW48" s="611"/>
      <c r="BTX48" s="611"/>
      <c r="BTY48" s="611"/>
      <c r="BTZ48" s="611"/>
      <c r="BUA48" s="611"/>
      <c r="BUB48" s="611"/>
      <c r="BUC48" s="611"/>
      <c r="BUD48" s="611"/>
      <c r="BUE48" s="611"/>
      <c r="BUF48" s="611"/>
      <c r="BUG48" s="611"/>
      <c r="BUH48" s="611"/>
      <c r="BUI48" s="611"/>
      <c r="BUJ48" s="611"/>
      <c r="BUK48" s="611"/>
      <c r="BUL48" s="611"/>
      <c r="BUM48" s="611"/>
      <c r="BUN48" s="611"/>
      <c r="BUO48" s="611"/>
      <c r="BUP48" s="611"/>
      <c r="BUQ48" s="611"/>
      <c r="BUR48" s="611"/>
      <c r="BUS48" s="611"/>
      <c r="BUT48" s="611"/>
      <c r="BUU48" s="611"/>
      <c r="BUV48" s="611"/>
      <c r="BUW48" s="611"/>
      <c r="BUX48" s="611"/>
      <c r="BUY48" s="611"/>
      <c r="BUZ48" s="611"/>
      <c r="BVA48" s="611"/>
      <c r="BVB48" s="611"/>
      <c r="BVC48" s="611"/>
      <c r="BVD48" s="611"/>
      <c r="BVE48" s="611"/>
      <c r="BVF48" s="611"/>
      <c r="BVG48" s="611"/>
      <c r="BVH48" s="611"/>
      <c r="BVI48" s="611"/>
      <c r="BVJ48" s="611"/>
      <c r="BVK48" s="611"/>
      <c r="BVL48" s="611"/>
      <c r="BVM48" s="611"/>
      <c r="BVN48" s="611"/>
      <c r="BVO48" s="611"/>
      <c r="BVP48" s="611"/>
      <c r="BVQ48" s="611"/>
      <c r="BVR48" s="611"/>
      <c r="BVS48" s="611"/>
      <c r="BVT48" s="611"/>
      <c r="BVU48" s="611"/>
      <c r="BVV48" s="611"/>
      <c r="BVW48" s="611"/>
      <c r="BVX48" s="611"/>
      <c r="BVY48" s="611"/>
      <c r="BVZ48" s="611"/>
      <c r="BWA48" s="611"/>
      <c r="BWB48" s="611"/>
      <c r="BWC48" s="611"/>
      <c r="BWD48" s="611"/>
      <c r="BWE48" s="611"/>
      <c r="BWF48" s="611"/>
      <c r="BWG48" s="611"/>
      <c r="BWH48" s="611"/>
      <c r="BWI48" s="611"/>
      <c r="BWJ48" s="611"/>
      <c r="BWK48" s="611"/>
      <c r="BWL48" s="611"/>
      <c r="BWM48" s="611"/>
      <c r="BWN48" s="611"/>
      <c r="BWO48" s="611"/>
      <c r="BWP48" s="611"/>
      <c r="BWQ48" s="611"/>
      <c r="BWR48" s="611"/>
      <c r="BWS48" s="611"/>
      <c r="BWT48" s="611"/>
      <c r="BWU48" s="611"/>
      <c r="BWV48" s="611"/>
      <c r="BWW48" s="611"/>
      <c r="BWX48" s="611"/>
      <c r="BWY48" s="611"/>
      <c r="BWZ48" s="611"/>
      <c r="BXA48" s="611"/>
      <c r="BXB48" s="611"/>
      <c r="BXC48" s="611"/>
      <c r="BXD48" s="611"/>
      <c r="BXE48" s="611"/>
      <c r="BXF48" s="611"/>
      <c r="BXG48" s="611"/>
      <c r="BXH48" s="611"/>
      <c r="BXI48" s="611"/>
      <c r="BXJ48" s="611"/>
      <c r="BXK48" s="611"/>
      <c r="BXL48" s="611"/>
      <c r="BXM48" s="611"/>
      <c r="BXN48" s="611"/>
      <c r="BXO48" s="611"/>
      <c r="BXP48" s="611"/>
      <c r="BXQ48" s="611"/>
      <c r="BXR48" s="611"/>
      <c r="BXS48" s="611"/>
      <c r="BXT48" s="611"/>
      <c r="BXU48" s="611"/>
      <c r="BXV48" s="611"/>
      <c r="BXW48" s="611"/>
      <c r="BXX48" s="611"/>
      <c r="BXY48" s="611"/>
      <c r="BXZ48" s="611"/>
      <c r="BYA48" s="611"/>
      <c r="BYB48" s="611"/>
      <c r="BYC48" s="611"/>
      <c r="BYD48" s="611"/>
      <c r="BYE48" s="611"/>
      <c r="BYF48" s="611"/>
      <c r="BYG48" s="611"/>
      <c r="BYH48" s="611"/>
      <c r="BYI48" s="611"/>
      <c r="BYJ48" s="611"/>
      <c r="BYK48" s="611"/>
      <c r="BYL48" s="611"/>
      <c r="BYM48" s="611"/>
      <c r="BYN48" s="611"/>
      <c r="BYO48" s="611"/>
      <c r="BYP48" s="611"/>
      <c r="BYQ48" s="611"/>
      <c r="BYR48" s="611"/>
      <c r="BYS48" s="611"/>
      <c r="BYT48" s="611"/>
      <c r="BYU48" s="611"/>
      <c r="BYV48" s="611"/>
      <c r="BYW48" s="611"/>
      <c r="BYX48" s="611"/>
      <c r="BYY48" s="611"/>
      <c r="BYZ48" s="611"/>
      <c r="BZA48" s="611"/>
      <c r="BZB48" s="611"/>
      <c r="BZC48" s="611"/>
      <c r="BZD48" s="611"/>
      <c r="BZE48" s="611"/>
      <c r="BZF48" s="611"/>
      <c r="BZG48" s="611"/>
      <c r="BZH48" s="611"/>
      <c r="BZI48" s="611"/>
      <c r="BZJ48" s="611"/>
      <c r="BZK48" s="611"/>
      <c r="BZL48" s="611"/>
      <c r="BZM48" s="611"/>
      <c r="BZN48" s="611"/>
      <c r="BZO48" s="611"/>
      <c r="BZP48" s="611"/>
      <c r="BZQ48" s="611"/>
      <c r="BZR48" s="611"/>
      <c r="BZS48" s="611"/>
      <c r="BZT48" s="611"/>
      <c r="BZU48" s="611"/>
      <c r="BZV48" s="611"/>
      <c r="BZW48" s="611"/>
      <c r="BZX48" s="611"/>
      <c r="BZY48" s="611"/>
      <c r="BZZ48" s="611"/>
      <c r="CAA48" s="611"/>
      <c r="CAB48" s="611"/>
      <c r="CAC48" s="611"/>
      <c r="CAD48" s="611"/>
      <c r="CAE48" s="611"/>
      <c r="CAF48" s="611"/>
      <c r="CAG48" s="611"/>
      <c r="CAH48" s="611"/>
      <c r="CAI48" s="611"/>
      <c r="CAJ48" s="611"/>
      <c r="CAK48" s="611"/>
      <c r="CAL48" s="611"/>
      <c r="CAM48" s="611"/>
      <c r="CAN48" s="611"/>
      <c r="CAO48" s="611"/>
      <c r="CAP48" s="611"/>
      <c r="CAQ48" s="611"/>
      <c r="CAR48" s="611"/>
      <c r="CAS48" s="611"/>
      <c r="CAT48" s="611"/>
      <c r="CAU48" s="611"/>
      <c r="CAV48" s="611"/>
      <c r="CAW48" s="611"/>
      <c r="CAX48" s="611"/>
      <c r="CAY48" s="611"/>
      <c r="CAZ48" s="611"/>
      <c r="CBA48" s="611"/>
      <c r="CBB48" s="611"/>
      <c r="CBC48" s="611"/>
      <c r="CBD48" s="611"/>
      <c r="CBE48" s="611"/>
      <c r="CBF48" s="611"/>
      <c r="CBG48" s="611"/>
      <c r="CBH48" s="611"/>
      <c r="CBI48" s="611"/>
      <c r="CBJ48" s="611"/>
      <c r="CBK48" s="611"/>
      <c r="CBL48" s="611"/>
      <c r="CBM48" s="611"/>
      <c r="CBN48" s="611"/>
      <c r="CBO48" s="611"/>
      <c r="CBP48" s="611"/>
      <c r="CBQ48" s="611"/>
      <c r="CBR48" s="611"/>
      <c r="CBS48" s="611"/>
      <c r="CBT48" s="611"/>
      <c r="CBU48" s="611"/>
      <c r="CBV48" s="611"/>
      <c r="CBW48" s="611"/>
      <c r="CBX48" s="611"/>
      <c r="CBY48" s="611"/>
      <c r="CBZ48" s="611"/>
      <c r="CCA48" s="611"/>
      <c r="CCB48" s="611"/>
      <c r="CCC48" s="611"/>
      <c r="CCD48" s="611"/>
      <c r="CCE48" s="611"/>
      <c r="CCF48" s="611"/>
      <c r="CCG48" s="611"/>
      <c r="CCH48" s="611"/>
      <c r="CCI48" s="611"/>
      <c r="CCJ48" s="611"/>
      <c r="CCK48" s="611"/>
      <c r="CCL48" s="611"/>
      <c r="CCM48" s="611"/>
      <c r="CCN48" s="611"/>
      <c r="CCO48" s="611"/>
      <c r="CCP48" s="611"/>
      <c r="CCQ48" s="611"/>
      <c r="CCR48" s="611"/>
      <c r="CCS48" s="611"/>
      <c r="CCT48" s="611"/>
      <c r="CCU48" s="611"/>
      <c r="CCV48" s="611"/>
      <c r="CCW48" s="611"/>
      <c r="CCX48" s="611"/>
      <c r="CCY48" s="611"/>
      <c r="CCZ48" s="611"/>
      <c r="CDA48" s="611"/>
      <c r="CDB48" s="611"/>
      <c r="CDC48" s="611"/>
      <c r="CDD48" s="611"/>
      <c r="CDE48" s="611"/>
      <c r="CDF48" s="611"/>
      <c r="CDG48" s="611"/>
      <c r="CDH48" s="611"/>
      <c r="CDI48" s="611"/>
      <c r="CDJ48" s="611"/>
      <c r="CDK48" s="611"/>
      <c r="CDL48" s="611"/>
      <c r="CDM48" s="611"/>
      <c r="CDN48" s="611"/>
      <c r="CDO48" s="611"/>
      <c r="CDP48" s="611"/>
      <c r="CDQ48" s="611"/>
      <c r="CDR48" s="611"/>
      <c r="CDS48" s="611"/>
      <c r="CDT48" s="611"/>
      <c r="CDU48" s="611"/>
      <c r="CDV48" s="611"/>
      <c r="CDW48" s="611"/>
      <c r="CDX48" s="611"/>
      <c r="CDY48" s="611"/>
      <c r="CDZ48" s="611"/>
      <c r="CEA48" s="611"/>
      <c r="CEB48" s="611"/>
      <c r="CEC48" s="611"/>
      <c r="CED48" s="611"/>
      <c r="CEE48" s="611"/>
      <c r="CEF48" s="611"/>
      <c r="CEG48" s="611"/>
      <c r="CEH48" s="611"/>
      <c r="CEI48" s="611"/>
      <c r="CEJ48" s="611"/>
      <c r="CEK48" s="611"/>
      <c r="CEL48" s="611"/>
      <c r="CEM48" s="611"/>
    </row>
    <row r="49" spans="1:2171" s="191" customFormat="1" ht="13.5" thickBot="1" x14ac:dyDescent="0.25">
      <c r="A49" s="211"/>
      <c r="B49" s="65" t="s">
        <v>746</v>
      </c>
      <c r="C49" s="1418"/>
      <c r="D49" s="1419">
        <f>'Existing Practices'!C56</f>
        <v>0</v>
      </c>
      <c r="E49" s="212"/>
      <c r="F49" s="212"/>
      <c r="G49" s="212"/>
      <c r="H49" s="212"/>
      <c r="I49" s="212"/>
      <c r="J49" s="212"/>
      <c r="K49" s="212"/>
      <c r="L49" s="212"/>
      <c r="M49" s="679"/>
      <c r="N49" s="679"/>
      <c r="O49" s="679"/>
      <c r="P49" s="679"/>
      <c r="Q49" s="679"/>
      <c r="R49" s="679"/>
      <c r="S49" s="679"/>
      <c r="T49" s="358"/>
      <c r="U49" s="358"/>
      <c r="V49" s="358"/>
      <c r="W49" s="358"/>
      <c r="X49" s="358"/>
      <c r="Y49" s="358"/>
      <c r="Z49" s="358"/>
      <c r="AA49" s="358"/>
      <c r="AB49" s="358"/>
      <c r="AC49" s="679"/>
      <c r="AD49" s="611"/>
      <c r="AE49" s="611"/>
      <c r="AF49" s="611"/>
      <c r="AG49" s="611"/>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c r="BP49" s="611"/>
      <c r="BQ49" s="611"/>
      <c r="BR49" s="611"/>
      <c r="BS49" s="611"/>
      <c r="BT49" s="611"/>
      <c r="BU49" s="611"/>
      <c r="BV49" s="611"/>
      <c r="BW49" s="611"/>
      <c r="BX49" s="611"/>
      <c r="BY49" s="611"/>
      <c r="BZ49" s="611"/>
      <c r="CA49" s="611"/>
      <c r="CB49" s="611"/>
      <c r="CC49" s="611"/>
      <c r="CD49" s="611"/>
      <c r="CE49" s="611"/>
      <c r="CF49" s="611"/>
      <c r="CG49" s="611"/>
      <c r="CH49" s="611"/>
      <c r="CI49" s="611"/>
      <c r="CJ49" s="611"/>
      <c r="CK49" s="611"/>
      <c r="CL49" s="611"/>
      <c r="CM49" s="611"/>
      <c r="CN49" s="611"/>
      <c r="CO49" s="611"/>
      <c r="CP49" s="611"/>
      <c r="CQ49" s="611"/>
      <c r="CR49" s="611"/>
      <c r="CS49" s="611"/>
      <c r="CT49" s="611"/>
      <c r="CU49" s="611"/>
      <c r="CV49" s="611"/>
      <c r="CW49" s="611"/>
      <c r="CX49" s="611"/>
      <c r="CY49" s="611"/>
      <c r="CZ49" s="611"/>
      <c r="DA49" s="611"/>
      <c r="DB49" s="611"/>
      <c r="DC49" s="611"/>
      <c r="DD49" s="611"/>
      <c r="DE49" s="611"/>
      <c r="DF49" s="611"/>
      <c r="DG49" s="611"/>
      <c r="DH49" s="611"/>
      <c r="DI49" s="611"/>
      <c r="DJ49" s="611"/>
      <c r="DK49" s="611"/>
      <c r="DL49" s="611"/>
      <c r="DM49" s="611"/>
      <c r="DN49" s="611"/>
      <c r="DO49" s="611"/>
      <c r="DP49" s="611"/>
      <c r="DQ49" s="611"/>
      <c r="DR49" s="611"/>
      <c r="DS49" s="611"/>
      <c r="DT49" s="611"/>
      <c r="DU49" s="611"/>
      <c r="DV49" s="611"/>
      <c r="DW49" s="611"/>
      <c r="DX49" s="611"/>
      <c r="DY49" s="611"/>
      <c r="DZ49" s="611"/>
      <c r="EA49" s="611"/>
      <c r="EB49" s="611"/>
      <c r="EC49" s="611"/>
      <c r="ED49" s="611"/>
      <c r="EE49" s="611"/>
      <c r="EF49" s="611"/>
      <c r="EG49" s="611"/>
      <c r="EH49" s="611"/>
      <c r="EI49" s="611"/>
      <c r="EJ49" s="611"/>
      <c r="EK49" s="611"/>
      <c r="EL49" s="611"/>
      <c r="EM49" s="611"/>
      <c r="EN49" s="611"/>
      <c r="EO49" s="611"/>
      <c r="EP49" s="611"/>
      <c r="EQ49" s="611"/>
      <c r="ER49" s="611"/>
      <c r="ES49" s="611"/>
      <c r="ET49" s="611"/>
      <c r="EU49" s="611"/>
      <c r="EV49" s="611"/>
      <c r="EW49" s="611"/>
      <c r="EX49" s="611"/>
      <c r="EY49" s="611"/>
      <c r="EZ49" s="611"/>
      <c r="FA49" s="611"/>
      <c r="FB49" s="611"/>
      <c r="FC49" s="611"/>
      <c r="FD49" s="611"/>
      <c r="FE49" s="611"/>
      <c r="FF49" s="611"/>
      <c r="FG49" s="611"/>
      <c r="FH49" s="611"/>
      <c r="FI49" s="611"/>
      <c r="FJ49" s="611"/>
      <c r="FK49" s="611"/>
      <c r="FL49" s="611"/>
      <c r="FM49" s="611"/>
      <c r="FN49" s="611"/>
      <c r="FO49" s="611"/>
      <c r="FP49" s="611"/>
      <c r="FQ49" s="611"/>
      <c r="FR49" s="611"/>
      <c r="FS49" s="611"/>
      <c r="FT49" s="611"/>
      <c r="FU49" s="611"/>
      <c r="FV49" s="611"/>
      <c r="FW49" s="611"/>
      <c r="FX49" s="611"/>
      <c r="FY49" s="611"/>
      <c r="FZ49" s="611"/>
      <c r="GA49" s="611"/>
      <c r="GB49" s="611"/>
      <c r="GC49" s="611"/>
      <c r="GD49" s="611"/>
      <c r="GE49" s="611"/>
      <c r="GF49" s="611"/>
      <c r="GG49" s="611"/>
      <c r="GH49" s="611"/>
      <c r="GI49" s="611"/>
      <c r="GJ49" s="611"/>
      <c r="GK49" s="611"/>
      <c r="GL49" s="611"/>
      <c r="GM49" s="611"/>
      <c r="GN49" s="611"/>
      <c r="GO49" s="611"/>
      <c r="GP49" s="611"/>
      <c r="GQ49" s="611"/>
      <c r="GR49" s="611"/>
      <c r="GS49" s="611"/>
      <c r="GT49" s="611"/>
      <c r="GU49" s="611"/>
      <c r="GV49" s="611"/>
      <c r="GW49" s="611"/>
      <c r="GX49" s="611"/>
      <c r="GY49" s="611"/>
      <c r="GZ49" s="611"/>
      <c r="HA49" s="611"/>
      <c r="HB49" s="611"/>
      <c r="HC49" s="611"/>
      <c r="HD49" s="611"/>
      <c r="HE49" s="611"/>
      <c r="HF49" s="611"/>
      <c r="HG49" s="611"/>
      <c r="HH49" s="611"/>
      <c r="HI49" s="611"/>
      <c r="HJ49" s="611"/>
      <c r="HK49" s="611"/>
      <c r="HL49" s="611"/>
      <c r="HM49" s="611"/>
      <c r="HN49" s="611"/>
      <c r="HO49" s="611"/>
      <c r="HP49" s="611"/>
      <c r="HQ49" s="611"/>
      <c r="HR49" s="611"/>
      <c r="HS49" s="611"/>
      <c r="HT49" s="611"/>
      <c r="HU49" s="611"/>
      <c r="HV49" s="611"/>
      <c r="HW49" s="611"/>
      <c r="HX49" s="611"/>
      <c r="HY49" s="611"/>
      <c r="HZ49" s="611"/>
      <c r="IA49" s="611"/>
      <c r="IB49" s="611"/>
      <c r="IC49" s="611"/>
      <c r="ID49" s="611"/>
      <c r="IE49" s="611"/>
      <c r="IF49" s="611"/>
      <c r="IG49" s="611"/>
      <c r="IH49" s="611"/>
      <c r="II49" s="611"/>
      <c r="IJ49" s="611"/>
      <c r="IK49" s="611"/>
      <c r="IL49" s="611"/>
      <c r="IM49" s="611"/>
      <c r="IN49" s="611"/>
      <c r="IO49" s="611"/>
      <c r="IP49" s="611"/>
      <c r="IQ49" s="611"/>
      <c r="IR49" s="611"/>
      <c r="IS49" s="611"/>
      <c r="IT49" s="611"/>
      <c r="IU49" s="611"/>
      <c r="IV49" s="611"/>
      <c r="IW49" s="611"/>
      <c r="IX49" s="611"/>
      <c r="IY49" s="611"/>
      <c r="IZ49" s="611"/>
      <c r="JA49" s="611"/>
      <c r="JB49" s="611"/>
      <c r="JC49" s="611"/>
      <c r="JD49" s="611"/>
      <c r="JE49" s="611"/>
      <c r="JF49" s="611"/>
      <c r="JG49" s="611"/>
      <c r="JH49" s="611"/>
      <c r="JI49" s="611"/>
      <c r="JJ49" s="611"/>
      <c r="JK49" s="611"/>
      <c r="JL49" s="611"/>
      <c r="JM49" s="611"/>
      <c r="JN49" s="611"/>
      <c r="JO49" s="611"/>
      <c r="JP49" s="611"/>
      <c r="JQ49" s="611"/>
      <c r="JR49" s="611"/>
      <c r="JS49" s="611"/>
      <c r="JT49" s="611"/>
      <c r="JU49" s="611"/>
      <c r="JV49" s="611"/>
      <c r="JW49" s="611"/>
      <c r="JX49" s="611"/>
      <c r="JY49" s="611"/>
      <c r="JZ49" s="611"/>
      <c r="KA49" s="611"/>
      <c r="KB49" s="611"/>
      <c r="KC49" s="611"/>
      <c r="KD49" s="611"/>
      <c r="KE49" s="611"/>
      <c r="KF49" s="611"/>
      <c r="KG49" s="611"/>
      <c r="KH49" s="611"/>
      <c r="KI49" s="611"/>
      <c r="KJ49" s="611"/>
      <c r="KK49" s="611"/>
      <c r="KL49" s="611"/>
      <c r="KM49" s="611"/>
      <c r="KN49" s="611"/>
      <c r="KO49" s="611"/>
      <c r="KP49" s="611"/>
      <c r="KQ49" s="611"/>
      <c r="KR49" s="611"/>
      <c r="KS49" s="611"/>
      <c r="KT49" s="611"/>
      <c r="KU49" s="611"/>
      <c r="KV49" s="611"/>
      <c r="KW49" s="611"/>
      <c r="KX49" s="611"/>
      <c r="KY49" s="611"/>
      <c r="KZ49" s="611"/>
      <c r="LA49" s="611"/>
      <c r="LB49" s="611"/>
      <c r="LC49" s="611"/>
      <c r="LD49" s="611"/>
      <c r="LE49" s="611"/>
      <c r="LF49" s="611"/>
      <c r="LG49" s="611"/>
      <c r="LH49" s="611"/>
      <c r="LI49" s="611"/>
      <c r="LJ49" s="611"/>
      <c r="LK49" s="611"/>
      <c r="LL49" s="611"/>
      <c r="LM49" s="611"/>
      <c r="LN49" s="611"/>
      <c r="LO49" s="611"/>
      <c r="LP49" s="611"/>
      <c r="LQ49" s="611"/>
      <c r="LR49" s="611"/>
      <c r="LS49" s="611"/>
      <c r="LT49" s="611"/>
      <c r="LU49" s="611"/>
      <c r="LV49" s="611"/>
      <c r="LW49" s="611"/>
      <c r="LX49" s="611"/>
      <c r="LY49" s="611"/>
      <c r="LZ49" s="611"/>
      <c r="MA49" s="611"/>
      <c r="MB49" s="611"/>
      <c r="MC49" s="611"/>
      <c r="MD49" s="611"/>
      <c r="ME49" s="611"/>
      <c r="MF49" s="611"/>
      <c r="MG49" s="611"/>
      <c r="MH49" s="611"/>
      <c r="MI49" s="611"/>
      <c r="MJ49" s="611"/>
      <c r="MK49" s="611"/>
      <c r="ML49" s="611"/>
      <c r="MM49" s="611"/>
      <c r="MN49" s="611"/>
      <c r="MO49" s="611"/>
      <c r="MP49" s="611"/>
      <c r="MQ49" s="611"/>
      <c r="MR49" s="611"/>
      <c r="MS49" s="611"/>
      <c r="MT49" s="611"/>
      <c r="MU49" s="611"/>
      <c r="MV49" s="611"/>
      <c r="MW49" s="611"/>
      <c r="MX49" s="611"/>
      <c r="MY49" s="611"/>
      <c r="MZ49" s="611"/>
      <c r="NA49" s="611"/>
      <c r="NB49" s="611"/>
      <c r="NC49" s="611"/>
      <c r="ND49" s="611"/>
      <c r="NE49" s="611"/>
      <c r="NF49" s="611"/>
      <c r="NG49" s="611"/>
      <c r="NH49" s="611"/>
      <c r="NI49" s="611"/>
      <c r="NJ49" s="611"/>
      <c r="NK49" s="611"/>
      <c r="NL49" s="611"/>
      <c r="NM49" s="611"/>
      <c r="NN49" s="611"/>
      <c r="NO49" s="611"/>
      <c r="NP49" s="611"/>
      <c r="NQ49" s="611"/>
      <c r="NR49" s="611"/>
      <c r="NS49" s="611"/>
      <c r="NT49" s="611"/>
      <c r="NU49" s="611"/>
      <c r="NV49" s="611"/>
      <c r="NW49" s="611"/>
      <c r="NX49" s="611"/>
      <c r="NY49" s="611"/>
      <c r="NZ49" s="611"/>
      <c r="OA49" s="611"/>
      <c r="OB49" s="611"/>
      <c r="OC49" s="611"/>
      <c r="OD49" s="611"/>
      <c r="OE49" s="611"/>
      <c r="OF49" s="611"/>
      <c r="OG49" s="611"/>
      <c r="OH49" s="611"/>
      <c r="OI49" s="611"/>
      <c r="OJ49" s="611"/>
      <c r="OK49" s="611"/>
      <c r="OL49" s="611"/>
      <c r="OM49" s="611"/>
      <c r="ON49" s="611"/>
      <c r="OO49" s="611"/>
      <c r="OP49" s="611"/>
      <c r="OQ49" s="611"/>
      <c r="OR49" s="611"/>
      <c r="OS49" s="611"/>
      <c r="OT49" s="611"/>
      <c r="OU49" s="611"/>
      <c r="OV49" s="611"/>
      <c r="OW49" s="611"/>
      <c r="OX49" s="611"/>
      <c r="OY49" s="611"/>
      <c r="OZ49" s="611"/>
      <c r="PA49" s="611"/>
      <c r="PB49" s="611"/>
      <c r="PC49" s="611"/>
      <c r="PD49" s="611"/>
      <c r="PE49" s="611"/>
      <c r="PF49" s="611"/>
      <c r="PG49" s="611"/>
      <c r="PH49" s="611"/>
      <c r="PI49" s="611"/>
      <c r="PJ49" s="611"/>
      <c r="PK49" s="611"/>
      <c r="PL49" s="611"/>
      <c r="PM49" s="611"/>
      <c r="PN49" s="611"/>
      <c r="PO49" s="611"/>
      <c r="PP49" s="611"/>
      <c r="PQ49" s="611"/>
      <c r="PR49" s="611"/>
      <c r="PS49" s="611"/>
      <c r="PT49" s="611"/>
      <c r="PU49" s="611"/>
      <c r="PV49" s="611"/>
      <c r="PW49" s="611"/>
      <c r="PX49" s="611"/>
      <c r="PY49" s="611"/>
      <c r="PZ49" s="611"/>
      <c r="QA49" s="611"/>
      <c r="QB49" s="611"/>
      <c r="QC49" s="611"/>
      <c r="QD49" s="611"/>
      <c r="QE49" s="611"/>
      <c r="QF49" s="611"/>
      <c r="QG49" s="611"/>
      <c r="QH49" s="611"/>
      <c r="QI49" s="611"/>
      <c r="QJ49" s="611"/>
      <c r="QK49" s="611"/>
      <c r="QL49" s="611"/>
      <c r="QM49" s="611"/>
      <c r="QN49" s="611"/>
      <c r="QO49" s="611"/>
      <c r="QP49" s="611"/>
      <c r="QQ49" s="611"/>
      <c r="QR49" s="611"/>
      <c r="QS49" s="611"/>
      <c r="QT49" s="611"/>
      <c r="QU49" s="611"/>
      <c r="QV49" s="611"/>
      <c r="QW49" s="611"/>
      <c r="QX49" s="611"/>
      <c r="QY49" s="611"/>
      <c r="QZ49" s="611"/>
      <c r="RA49" s="611"/>
      <c r="RB49" s="611"/>
      <c r="RC49" s="611"/>
      <c r="RD49" s="611"/>
      <c r="RE49" s="611"/>
      <c r="RF49" s="611"/>
      <c r="RG49" s="611"/>
      <c r="RH49" s="611"/>
      <c r="RI49" s="611"/>
      <c r="RJ49" s="611"/>
      <c r="RK49" s="611"/>
      <c r="RL49" s="611"/>
      <c r="RM49" s="611"/>
      <c r="RN49" s="611"/>
      <c r="RO49" s="611"/>
      <c r="RP49" s="611"/>
      <c r="RQ49" s="611"/>
      <c r="RR49" s="611"/>
      <c r="RS49" s="611"/>
      <c r="RT49" s="611"/>
      <c r="RU49" s="611"/>
      <c r="RV49" s="611"/>
      <c r="RW49" s="611"/>
      <c r="RX49" s="611"/>
      <c r="RY49" s="611"/>
      <c r="RZ49" s="611"/>
      <c r="SA49" s="611"/>
      <c r="SB49" s="611"/>
      <c r="SC49" s="611"/>
      <c r="SD49" s="611"/>
      <c r="SE49" s="611"/>
      <c r="SF49" s="611"/>
      <c r="SG49" s="611"/>
      <c r="SH49" s="611"/>
      <c r="SI49" s="611"/>
      <c r="SJ49" s="611"/>
      <c r="SK49" s="611"/>
      <c r="SL49" s="611"/>
      <c r="SM49" s="611"/>
      <c r="SN49" s="611"/>
      <c r="SO49" s="611"/>
      <c r="SP49" s="611"/>
      <c r="SQ49" s="611"/>
      <c r="SR49" s="611"/>
      <c r="SS49" s="611"/>
      <c r="ST49" s="611"/>
      <c r="SU49" s="611"/>
      <c r="SV49" s="611"/>
      <c r="SW49" s="611"/>
      <c r="SX49" s="611"/>
      <c r="SY49" s="611"/>
      <c r="SZ49" s="611"/>
      <c r="TA49" s="611"/>
      <c r="TB49" s="611"/>
      <c r="TC49" s="611"/>
      <c r="TD49" s="611"/>
      <c r="TE49" s="611"/>
      <c r="TF49" s="611"/>
      <c r="TG49" s="611"/>
      <c r="TH49" s="611"/>
      <c r="TI49" s="611"/>
      <c r="TJ49" s="611"/>
      <c r="TK49" s="611"/>
      <c r="TL49" s="611"/>
      <c r="TM49" s="611"/>
      <c r="TN49" s="611"/>
      <c r="TO49" s="611"/>
      <c r="TP49" s="611"/>
      <c r="TQ49" s="611"/>
      <c r="TR49" s="611"/>
      <c r="TS49" s="611"/>
      <c r="TT49" s="611"/>
      <c r="TU49" s="611"/>
      <c r="TV49" s="611"/>
      <c r="TW49" s="611"/>
      <c r="TX49" s="611"/>
      <c r="TY49" s="611"/>
      <c r="TZ49" s="611"/>
      <c r="UA49" s="611"/>
      <c r="UB49" s="611"/>
      <c r="UC49" s="611"/>
      <c r="UD49" s="611"/>
      <c r="UE49" s="611"/>
      <c r="UF49" s="611"/>
      <c r="UG49" s="611"/>
      <c r="UH49" s="611"/>
      <c r="UI49" s="611"/>
      <c r="UJ49" s="611"/>
      <c r="UK49" s="611"/>
      <c r="UL49" s="611"/>
      <c r="UM49" s="611"/>
      <c r="UN49" s="611"/>
      <c r="UO49" s="611"/>
      <c r="UP49" s="611"/>
      <c r="UQ49" s="611"/>
      <c r="UR49" s="611"/>
      <c r="US49" s="611"/>
      <c r="UT49" s="611"/>
      <c r="UU49" s="611"/>
      <c r="UV49" s="611"/>
      <c r="UW49" s="611"/>
      <c r="UX49" s="611"/>
      <c r="UY49" s="611"/>
      <c r="UZ49" s="611"/>
      <c r="VA49" s="611"/>
      <c r="VB49" s="611"/>
      <c r="VC49" s="611"/>
      <c r="VD49" s="611"/>
      <c r="VE49" s="611"/>
      <c r="VF49" s="611"/>
      <c r="VG49" s="611"/>
      <c r="VH49" s="611"/>
      <c r="VI49" s="611"/>
      <c r="VJ49" s="611"/>
      <c r="VK49" s="611"/>
      <c r="VL49" s="611"/>
      <c r="VM49" s="611"/>
      <c r="VN49" s="611"/>
      <c r="VO49" s="611"/>
      <c r="VP49" s="611"/>
      <c r="VQ49" s="611"/>
      <c r="VR49" s="611"/>
      <c r="VS49" s="611"/>
      <c r="VT49" s="611"/>
      <c r="VU49" s="611"/>
      <c r="VV49" s="611"/>
      <c r="VW49" s="611"/>
      <c r="VX49" s="611"/>
      <c r="VY49" s="611"/>
      <c r="VZ49" s="611"/>
      <c r="WA49" s="611"/>
      <c r="WB49" s="611"/>
      <c r="WC49" s="611"/>
      <c r="WD49" s="611"/>
      <c r="WE49" s="611"/>
      <c r="WF49" s="611"/>
      <c r="WG49" s="611"/>
      <c r="WH49" s="611"/>
      <c r="WI49" s="611"/>
      <c r="WJ49" s="611"/>
      <c r="WK49" s="611"/>
      <c r="WL49" s="611"/>
      <c r="WM49" s="611"/>
      <c r="WN49" s="611"/>
      <c r="WO49" s="611"/>
      <c r="WP49" s="611"/>
      <c r="WQ49" s="611"/>
      <c r="WR49" s="611"/>
      <c r="WS49" s="611"/>
      <c r="WT49" s="611"/>
      <c r="WU49" s="611"/>
      <c r="WV49" s="611"/>
      <c r="WW49" s="611"/>
      <c r="WX49" s="611"/>
      <c r="WY49" s="611"/>
      <c r="WZ49" s="611"/>
      <c r="XA49" s="611"/>
      <c r="XB49" s="611"/>
      <c r="XC49" s="611"/>
      <c r="XD49" s="611"/>
      <c r="XE49" s="611"/>
      <c r="XF49" s="611"/>
      <c r="XG49" s="611"/>
      <c r="XH49" s="611"/>
      <c r="XI49" s="611"/>
      <c r="XJ49" s="611"/>
      <c r="XK49" s="611"/>
      <c r="XL49" s="611"/>
      <c r="XM49" s="611"/>
      <c r="XN49" s="611"/>
      <c r="XO49" s="611"/>
      <c r="XP49" s="611"/>
      <c r="XQ49" s="611"/>
      <c r="XR49" s="611"/>
      <c r="XS49" s="611"/>
      <c r="XT49" s="611"/>
      <c r="XU49" s="611"/>
      <c r="XV49" s="611"/>
      <c r="XW49" s="611"/>
      <c r="XX49" s="611"/>
      <c r="XY49" s="611"/>
      <c r="XZ49" s="611"/>
      <c r="YA49" s="611"/>
      <c r="YB49" s="611"/>
      <c r="YC49" s="611"/>
      <c r="YD49" s="611"/>
      <c r="YE49" s="611"/>
      <c r="YF49" s="611"/>
      <c r="YG49" s="611"/>
      <c r="YH49" s="611"/>
      <c r="YI49" s="611"/>
      <c r="YJ49" s="611"/>
      <c r="YK49" s="611"/>
      <c r="YL49" s="611"/>
      <c r="YM49" s="611"/>
      <c r="YN49" s="611"/>
      <c r="YO49" s="611"/>
      <c r="YP49" s="611"/>
      <c r="YQ49" s="611"/>
      <c r="YR49" s="611"/>
      <c r="YS49" s="611"/>
      <c r="YT49" s="611"/>
      <c r="YU49" s="611"/>
      <c r="YV49" s="611"/>
      <c r="YW49" s="611"/>
      <c r="YX49" s="611"/>
      <c r="YY49" s="611"/>
      <c r="YZ49" s="611"/>
      <c r="ZA49" s="611"/>
      <c r="ZB49" s="611"/>
      <c r="ZC49" s="611"/>
      <c r="ZD49" s="611"/>
      <c r="ZE49" s="611"/>
      <c r="ZF49" s="611"/>
      <c r="ZG49" s="611"/>
      <c r="ZH49" s="611"/>
      <c r="ZI49" s="611"/>
      <c r="ZJ49" s="611"/>
      <c r="ZK49" s="611"/>
      <c r="ZL49" s="611"/>
      <c r="ZM49" s="611"/>
      <c r="ZN49" s="611"/>
      <c r="ZO49" s="611"/>
      <c r="ZP49" s="611"/>
      <c r="ZQ49" s="611"/>
      <c r="ZR49" s="611"/>
      <c r="ZS49" s="611"/>
      <c r="ZT49" s="611"/>
      <c r="ZU49" s="611"/>
      <c r="ZV49" s="611"/>
      <c r="ZW49" s="611"/>
      <c r="ZX49" s="611"/>
      <c r="ZY49" s="611"/>
      <c r="ZZ49" s="611"/>
      <c r="AAA49" s="611"/>
      <c r="AAB49" s="611"/>
      <c r="AAC49" s="611"/>
      <c r="AAD49" s="611"/>
      <c r="AAE49" s="611"/>
      <c r="AAF49" s="611"/>
      <c r="AAG49" s="611"/>
      <c r="AAH49" s="611"/>
      <c r="AAI49" s="611"/>
      <c r="AAJ49" s="611"/>
      <c r="AAK49" s="611"/>
      <c r="AAL49" s="611"/>
      <c r="AAM49" s="611"/>
      <c r="AAN49" s="611"/>
      <c r="AAO49" s="611"/>
      <c r="AAP49" s="611"/>
      <c r="AAQ49" s="611"/>
      <c r="AAR49" s="611"/>
      <c r="AAS49" s="611"/>
      <c r="AAT49" s="611"/>
      <c r="AAU49" s="611"/>
      <c r="AAV49" s="611"/>
      <c r="AAW49" s="611"/>
      <c r="AAX49" s="611"/>
      <c r="AAY49" s="611"/>
      <c r="AAZ49" s="611"/>
      <c r="ABA49" s="611"/>
      <c r="ABB49" s="611"/>
      <c r="ABC49" s="611"/>
      <c r="ABD49" s="611"/>
      <c r="ABE49" s="611"/>
      <c r="ABF49" s="611"/>
      <c r="ABG49" s="611"/>
      <c r="ABH49" s="611"/>
      <c r="ABI49" s="611"/>
      <c r="ABJ49" s="611"/>
      <c r="ABK49" s="611"/>
      <c r="ABL49" s="611"/>
      <c r="ABM49" s="611"/>
      <c r="ABN49" s="611"/>
      <c r="ABO49" s="611"/>
      <c r="ABP49" s="611"/>
      <c r="ABQ49" s="611"/>
      <c r="ABR49" s="611"/>
      <c r="ABS49" s="611"/>
      <c r="ABT49" s="611"/>
      <c r="ABU49" s="611"/>
      <c r="ABV49" s="611"/>
      <c r="ABW49" s="611"/>
      <c r="ABX49" s="611"/>
      <c r="ABY49" s="611"/>
      <c r="ABZ49" s="611"/>
      <c r="ACA49" s="611"/>
      <c r="ACB49" s="611"/>
      <c r="ACC49" s="611"/>
      <c r="ACD49" s="611"/>
      <c r="ACE49" s="611"/>
      <c r="ACF49" s="611"/>
      <c r="ACG49" s="611"/>
      <c r="ACH49" s="611"/>
      <c r="ACI49" s="611"/>
      <c r="ACJ49" s="611"/>
      <c r="ACK49" s="611"/>
      <c r="ACL49" s="611"/>
      <c r="ACM49" s="611"/>
      <c r="ACN49" s="611"/>
      <c r="ACO49" s="611"/>
      <c r="ACP49" s="611"/>
      <c r="ACQ49" s="611"/>
      <c r="ACR49" s="611"/>
      <c r="ACS49" s="611"/>
      <c r="ACT49" s="611"/>
      <c r="ACU49" s="611"/>
      <c r="ACV49" s="611"/>
      <c r="ACW49" s="611"/>
      <c r="ACX49" s="611"/>
      <c r="ACY49" s="611"/>
      <c r="ACZ49" s="611"/>
      <c r="ADA49" s="611"/>
      <c r="ADB49" s="611"/>
      <c r="ADC49" s="611"/>
      <c r="ADD49" s="611"/>
      <c r="ADE49" s="611"/>
      <c r="ADF49" s="611"/>
      <c r="ADG49" s="611"/>
      <c r="ADH49" s="611"/>
      <c r="ADI49" s="611"/>
      <c r="ADJ49" s="611"/>
      <c r="ADK49" s="611"/>
      <c r="ADL49" s="611"/>
      <c r="ADM49" s="611"/>
      <c r="ADN49" s="611"/>
      <c r="ADO49" s="611"/>
      <c r="ADP49" s="611"/>
      <c r="ADQ49" s="611"/>
      <c r="ADR49" s="611"/>
      <c r="ADS49" s="611"/>
      <c r="ADT49" s="611"/>
      <c r="ADU49" s="611"/>
      <c r="ADV49" s="611"/>
      <c r="ADW49" s="611"/>
      <c r="ADX49" s="611"/>
      <c r="ADY49" s="611"/>
      <c r="ADZ49" s="611"/>
      <c r="AEA49" s="611"/>
      <c r="AEB49" s="611"/>
      <c r="AEC49" s="611"/>
      <c r="AED49" s="611"/>
      <c r="AEE49" s="611"/>
      <c r="AEF49" s="611"/>
      <c r="AEG49" s="611"/>
      <c r="AEH49" s="611"/>
      <c r="AEI49" s="611"/>
      <c r="AEJ49" s="611"/>
      <c r="AEK49" s="611"/>
      <c r="AEL49" s="611"/>
      <c r="AEM49" s="611"/>
      <c r="AEN49" s="611"/>
      <c r="AEO49" s="611"/>
      <c r="AEP49" s="611"/>
      <c r="AEQ49" s="611"/>
      <c r="AER49" s="611"/>
      <c r="AES49" s="611"/>
      <c r="AET49" s="611"/>
      <c r="AEU49" s="611"/>
      <c r="AEV49" s="611"/>
      <c r="AEW49" s="611"/>
      <c r="AEX49" s="611"/>
      <c r="AEY49" s="611"/>
      <c r="AEZ49" s="611"/>
      <c r="AFA49" s="611"/>
      <c r="AFB49" s="611"/>
      <c r="AFC49" s="611"/>
      <c r="AFD49" s="611"/>
      <c r="AFE49" s="611"/>
      <c r="AFF49" s="611"/>
      <c r="AFG49" s="611"/>
      <c r="AFH49" s="611"/>
      <c r="AFI49" s="611"/>
      <c r="AFJ49" s="611"/>
      <c r="AFK49" s="611"/>
      <c r="AFL49" s="611"/>
      <c r="AFM49" s="611"/>
      <c r="AFN49" s="611"/>
      <c r="AFO49" s="611"/>
      <c r="AFP49" s="611"/>
      <c r="AFQ49" s="611"/>
      <c r="AFR49" s="611"/>
      <c r="AFS49" s="611"/>
      <c r="AFT49" s="611"/>
      <c r="AFU49" s="611"/>
      <c r="AFV49" s="611"/>
      <c r="AFW49" s="611"/>
      <c r="AFX49" s="611"/>
      <c r="AFY49" s="611"/>
      <c r="AFZ49" s="611"/>
      <c r="AGA49" s="611"/>
      <c r="AGB49" s="611"/>
      <c r="AGC49" s="611"/>
      <c r="AGD49" s="611"/>
      <c r="AGE49" s="611"/>
      <c r="AGF49" s="611"/>
      <c r="AGG49" s="611"/>
      <c r="AGH49" s="611"/>
      <c r="AGI49" s="611"/>
      <c r="AGJ49" s="611"/>
      <c r="AGK49" s="611"/>
      <c r="AGL49" s="611"/>
      <c r="AGM49" s="611"/>
      <c r="AGN49" s="611"/>
      <c r="AGO49" s="611"/>
      <c r="AGP49" s="611"/>
      <c r="AGQ49" s="611"/>
      <c r="AGR49" s="611"/>
      <c r="AGS49" s="611"/>
      <c r="AGT49" s="611"/>
      <c r="AGU49" s="611"/>
      <c r="AGV49" s="611"/>
      <c r="AGW49" s="611"/>
      <c r="AGX49" s="611"/>
      <c r="AGY49" s="611"/>
      <c r="AGZ49" s="611"/>
      <c r="AHA49" s="611"/>
      <c r="AHB49" s="611"/>
      <c r="AHC49" s="611"/>
      <c r="AHD49" s="611"/>
      <c r="AHE49" s="611"/>
      <c r="AHF49" s="611"/>
      <c r="AHG49" s="611"/>
      <c r="AHH49" s="611"/>
      <c r="AHI49" s="611"/>
      <c r="AHJ49" s="611"/>
      <c r="AHK49" s="611"/>
      <c r="AHL49" s="611"/>
      <c r="AHM49" s="611"/>
      <c r="AHN49" s="611"/>
      <c r="AHO49" s="611"/>
      <c r="AHP49" s="611"/>
      <c r="AHQ49" s="611"/>
      <c r="AHR49" s="611"/>
      <c r="AHS49" s="611"/>
      <c r="AHT49" s="611"/>
      <c r="AHU49" s="611"/>
      <c r="AHV49" s="611"/>
      <c r="AHW49" s="611"/>
      <c r="AHX49" s="611"/>
      <c r="AHY49" s="611"/>
      <c r="AHZ49" s="611"/>
      <c r="AIA49" s="611"/>
      <c r="AIB49" s="611"/>
      <c r="AIC49" s="611"/>
      <c r="AID49" s="611"/>
      <c r="AIE49" s="611"/>
      <c r="AIF49" s="611"/>
      <c r="AIG49" s="611"/>
      <c r="AIH49" s="611"/>
      <c r="AII49" s="611"/>
      <c r="AIJ49" s="611"/>
      <c r="AIK49" s="611"/>
      <c r="AIL49" s="611"/>
      <c r="AIM49" s="611"/>
      <c r="AIN49" s="611"/>
      <c r="AIO49" s="611"/>
      <c r="AIP49" s="611"/>
      <c r="AIQ49" s="611"/>
      <c r="AIR49" s="611"/>
      <c r="AIS49" s="611"/>
      <c r="AIT49" s="611"/>
      <c r="AIU49" s="611"/>
      <c r="AIV49" s="611"/>
      <c r="AIW49" s="611"/>
      <c r="AIX49" s="611"/>
      <c r="AIY49" s="611"/>
      <c r="AIZ49" s="611"/>
      <c r="AJA49" s="611"/>
      <c r="AJB49" s="611"/>
      <c r="AJC49" s="611"/>
      <c r="AJD49" s="611"/>
      <c r="AJE49" s="611"/>
      <c r="AJF49" s="611"/>
      <c r="AJG49" s="611"/>
      <c r="AJH49" s="611"/>
      <c r="AJI49" s="611"/>
      <c r="AJJ49" s="611"/>
      <c r="AJK49" s="611"/>
      <c r="AJL49" s="611"/>
      <c r="AJM49" s="611"/>
      <c r="AJN49" s="611"/>
      <c r="AJO49" s="611"/>
      <c r="AJP49" s="611"/>
      <c r="AJQ49" s="611"/>
      <c r="AJR49" s="611"/>
      <c r="AJS49" s="611"/>
      <c r="AJT49" s="611"/>
      <c r="AJU49" s="611"/>
      <c r="AJV49" s="611"/>
      <c r="AJW49" s="611"/>
      <c r="AJX49" s="611"/>
      <c r="AJY49" s="611"/>
      <c r="AJZ49" s="611"/>
      <c r="AKA49" s="611"/>
      <c r="AKB49" s="611"/>
      <c r="AKC49" s="611"/>
      <c r="AKD49" s="611"/>
      <c r="AKE49" s="611"/>
      <c r="AKF49" s="611"/>
      <c r="AKG49" s="611"/>
      <c r="AKH49" s="611"/>
      <c r="AKI49" s="611"/>
      <c r="AKJ49" s="611"/>
      <c r="AKK49" s="611"/>
      <c r="AKL49" s="611"/>
      <c r="AKM49" s="611"/>
      <c r="AKN49" s="611"/>
      <c r="AKO49" s="611"/>
      <c r="AKP49" s="611"/>
      <c r="AKQ49" s="611"/>
      <c r="AKR49" s="611"/>
      <c r="AKS49" s="611"/>
      <c r="AKT49" s="611"/>
      <c r="AKU49" s="611"/>
      <c r="AKV49" s="611"/>
      <c r="AKW49" s="611"/>
      <c r="AKX49" s="611"/>
      <c r="AKY49" s="611"/>
      <c r="AKZ49" s="611"/>
      <c r="ALA49" s="611"/>
      <c r="ALB49" s="611"/>
      <c r="ALC49" s="611"/>
      <c r="ALD49" s="611"/>
      <c r="ALE49" s="611"/>
      <c r="ALF49" s="611"/>
      <c r="ALG49" s="611"/>
      <c r="ALH49" s="611"/>
      <c r="ALI49" s="611"/>
      <c r="ALJ49" s="611"/>
      <c r="ALK49" s="611"/>
      <c r="ALL49" s="611"/>
      <c r="ALM49" s="611"/>
      <c r="ALN49" s="611"/>
      <c r="ALO49" s="611"/>
      <c r="ALP49" s="611"/>
      <c r="ALQ49" s="611"/>
      <c r="ALR49" s="611"/>
      <c r="ALS49" s="611"/>
      <c r="ALT49" s="611"/>
      <c r="ALU49" s="611"/>
      <c r="ALV49" s="611"/>
      <c r="ALW49" s="611"/>
      <c r="ALX49" s="611"/>
      <c r="ALY49" s="611"/>
      <c r="ALZ49" s="611"/>
      <c r="AMA49" s="611"/>
      <c r="AMB49" s="611"/>
      <c r="AMC49" s="611"/>
      <c r="AMD49" s="611"/>
      <c r="AME49" s="611"/>
      <c r="AMF49" s="611"/>
      <c r="AMG49" s="611"/>
      <c r="AMH49" s="611"/>
      <c r="AMI49" s="611"/>
      <c r="AMJ49" s="611"/>
      <c r="AMK49" s="611"/>
      <c r="AML49" s="611"/>
      <c r="AMM49" s="611"/>
      <c r="AMN49" s="611"/>
      <c r="AMO49" s="611"/>
      <c r="AMP49" s="611"/>
      <c r="AMQ49" s="611"/>
      <c r="AMR49" s="611"/>
      <c r="AMS49" s="611"/>
      <c r="AMT49" s="611"/>
      <c r="AMU49" s="611"/>
      <c r="AMV49" s="611"/>
      <c r="AMW49" s="611"/>
      <c r="AMX49" s="611"/>
      <c r="AMY49" s="611"/>
      <c r="AMZ49" s="611"/>
      <c r="ANA49" s="611"/>
      <c r="ANB49" s="611"/>
      <c r="ANC49" s="611"/>
      <c r="AND49" s="611"/>
      <c r="ANE49" s="611"/>
      <c r="ANF49" s="611"/>
      <c r="ANG49" s="611"/>
      <c r="ANH49" s="611"/>
      <c r="ANI49" s="611"/>
      <c r="ANJ49" s="611"/>
      <c r="ANK49" s="611"/>
      <c r="ANL49" s="611"/>
      <c r="ANM49" s="611"/>
      <c r="ANN49" s="611"/>
      <c r="ANO49" s="611"/>
      <c r="ANP49" s="611"/>
      <c r="ANQ49" s="611"/>
      <c r="ANR49" s="611"/>
      <c r="ANS49" s="611"/>
      <c r="ANT49" s="611"/>
      <c r="ANU49" s="611"/>
      <c r="ANV49" s="611"/>
      <c r="ANW49" s="611"/>
      <c r="ANX49" s="611"/>
      <c r="ANY49" s="611"/>
      <c r="ANZ49" s="611"/>
      <c r="AOA49" s="611"/>
      <c r="AOB49" s="611"/>
      <c r="AOC49" s="611"/>
      <c r="AOD49" s="611"/>
      <c r="AOE49" s="611"/>
      <c r="AOF49" s="611"/>
      <c r="AOG49" s="611"/>
      <c r="AOH49" s="611"/>
      <c r="AOI49" s="611"/>
      <c r="AOJ49" s="611"/>
      <c r="AOK49" s="611"/>
      <c r="AOL49" s="611"/>
      <c r="AOM49" s="611"/>
      <c r="AON49" s="611"/>
      <c r="AOO49" s="611"/>
      <c r="AOP49" s="611"/>
      <c r="AOQ49" s="611"/>
      <c r="AOR49" s="611"/>
      <c r="AOS49" s="611"/>
      <c r="AOT49" s="611"/>
      <c r="AOU49" s="611"/>
      <c r="AOV49" s="611"/>
      <c r="AOW49" s="611"/>
      <c r="AOX49" s="611"/>
      <c r="AOY49" s="611"/>
      <c r="AOZ49" s="611"/>
      <c r="APA49" s="611"/>
      <c r="APB49" s="611"/>
      <c r="APC49" s="611"/>
      <c r="APD49" s="611"/>
      <c r="APE49" s="611"/>
      <c r="APF49" s="611"/>
      <c r="APG49" s="611"/>
      <c r="APH49" s="611"/>
      <c r="API49" s="611"/>
      <c r="APJ49" s="611"/>
      <c r="APK49" s="611"/>
      <c r="APL49" s="611"/>
      <c r="APM49" s="611"/>
      <c r="APN49" s="611"/>
      <c r="APO49" s="611"/>
      <c r="APP49" s="611"/>
      <c r="APQ49" s="611"/>
      <c r="APR49" s="611"/>
      <c r="APS49" s="611"/>
      <c r="APT49" s="611"/>
      <c r="APU49" s="611"/>
      <c r="APV49" s="611"/>
      <c r="APW49" s="611"/>
      <c r="APX49" s="611"/>
      <c r="APY49" s="611"/>
      <c r="APZ49" s="611"/>
      <c r="AQA49" s="611"/>
      <c r="AQB49" s="611"/>
      <c r="AQC49" s="611"/>
      <c r="AQD49" s="611"/>
      <c r="AQE49" s="611"/>
      <c r="AQF49" s="611"/>
      <c r="AQG49" s="611"/>
      <c r="AQH49" s="611"/>
      <c r="AQI49" s="611"/>
      <c r="AQJ49" s="611"/>
      <c r="AQK49" s="611"/>
      <c r="AQL49" s="611"/>
      <c r="AQM49" s="611"/>
      <c r="AQN49" s="611"/>
      <c r="AQO49" s="611"/>
      <c r="AQP49" s="611"/>
      <c r="AQQ49" s="611"/>
      <c r="AQR49" s="611"/>
      <c r="AQS49" s="611"/>
      <c r="AQT49" s="611"/>
      <c r="AQU49" s="611"/>
      <c r="AQV49" s="611"/>
      <c r="AQW49" s="611"/>
      <c r="AQX49" s="611"/>
      <c r="AQY49" s="611"/>
      <c r="AQZ49" s="611"/>
      <c r="ARA49" s="611"/>
      <c r="ARB49" s="611"/>
      <c r="ARC49" s="611"/>
      <c r="ARD49" s="611"/>
      <c r="ARE49" s="611"/>
      <c r="ARF49" s="611"/>
      <c r="ARG49" s="611"/>
      <c r="ARH49" s="611"/>
      <c r="ARI49" s="611"/>
      <c r="ARJ49" s="611"/>
      <c r="ARK49" s="611"/>
      <c r="ARL49" s="611"/>
      <c r="ARM49" s="611"/>
      <c r="ARN49" s="611"/>
      <c r="ARO49" s="611"/>
      <c r="ARP49" s="611"/>
      <c r="ARQ49" s="611"/>
      <c r="ARR49" s="611"/>
      <c r="ARS49" s="611"/>
      <c r="ART49" s="611"/>
      <c r="ARU49" s="611"/>
      <c r="ARV49" s="611"/>
      <c r="ARW49" s="611"/>
      <c r="ARX49" s="611"/>
      <c r="ARY49" s="611"/>
      <c r="ARZ49" s="611"/>
      <c r="ASA49" s="611"/>
      <c r="ASB49" s="611"/>
      <c r="ASC49" s="611"/>
      <c r="ASD49" s="611"/>
      <c r="ASE49" s="611"/>
      <c r="ASF49" s="611"/>
      <c r="ASG49" s="611"/>
      <c r="ASH49" s="611"/>
      <c r="ASI49" s="611"/>
      <c r="ASJ49" s="611"/>
      <c r="ASK49" s="611"/>
      <c r="ASL49" s="611"/>
      <c r="ASM49" s="611"/>
      <c r="ASN49" s="611"/>
      <c r="ASO49" s="611"/>
      <c r="ASP49" s="611"/>
      <c r="ASQ49" s="611"/>
      <c r="ASR49" s="611"/>
      <c r="ASS49" s="611"/>
      <c r="AST49" s="611"/>
      <c r="ASU49" s="611"/>
      <c r="ASV49" s="611"/>
      <c r="ASW49" s="611"/>
      <c r="ASX49" s="611"/>
      <c r="ASY49" s="611"/>
      <c r="ASZ49" s="611"/>
      <c r="ATA49" s="611"/>
      <c r="ATB49" s="611"/>
      <c r="ATC49" s="611"/>
      <c r="ATD49" s="611"/>
      <c r="ATE49" s="611"/>
      <c r="ATF49" s="611"/>
      <c r="ATG49" s="611"/>
      <c r="ATH49" s="611"/>
      <c r="ATI49" s="611"/>
      <c r="ATJ49" s="611"/>
      <c r="ATK49" s="611"/>
      <c r="ATL49" s="611"/>
      <c r="ATM49" s="611"/>
      <c r="ATN49" s="611"/>
      <c r="ATO49" s="611"/>
      <c r="ATP49" s="611"/>
      <c r="ATQ49" s="611"/>
      <c r="ATR49" s="611"/>
      <c r="ATS49" s="611"/>
      <c r="ATT49" s="611"/>
      <c r="ATU49" s="611"/>
      <c r="ATV49" s="611"/>
      <c r="ATW49" s="611"/>
      <c r="ATX49" s="611"/>
      <c r="ATY49" s="611"/>
      <c r="ATZ49" s="611"/>
      <c r="AUA49" s="611"/>
      <c r="AUB49" s="611"/>
      <c r="AUC49" s="611"/>
      <c r="AUD49" s="611"/>
      <c r="AUE49" s="611"/>
      <c r="AUF49" s="611"/>
      <c r="AUG49" s="611"/>
      <c r="AUH49" s="611"/>
      <c r="AUI49" s="611"/>
      <c r="AUJ49" s="611"/>
      <c r="AUK49" s="611"/>
      <c r="AUL49" s="611"/>
      <c r="AUM49" s="611"/>
      <c r="AUN49" s="611"/>
      <c r="AUO49" s="611"/>
      <c r="AUP49" s="611"/>
      <c r="AUQ49" s="611"/>
      <c r="AUR49" s="611"/>
      <c r="AUS49" s="611"/>
      <c r="AUT49" s="611"/>
      <c r="AUU49" s="611"/>
      <c r="AUV49" s="611"/>
      <c r="AUW49" s="611"/>
      <c r="AUX49" s="611"/>
      <c r="AUY49" s="611"/>
      <c r="AUZ49" s="611"/>
      <c r="AVA49" s="611"/>
      <c r="AVB49" s="611"/>
      <c r="AVC49" s="611"/>
      <c r="AVD49" s="611"/>
      <c r="AVE49" s="611"/>
      <c r="AVF49" s="611"/>
      <c r="AVG49" s="611"/>
      <c r="AVH49" s="611"/>
      <c r="AVI49" s="611"/>
      <c r="AVJ49" s="611"/>
      <c r="AVK49" s="611"/>
      <c r="AVL49" s="611"/>
      <c r="AVM49" s="611"/>
      <c r="AVN49" s="611"/>
      <c r="AVO49" s="611"/>
      <c r="AVP49" s="611"/>
      <c r="AVQ49" s="611"/>
      <c r="AVR49" s="611"/>
      <c r="AVS49" s="611"/>
      <c r="AVT49" s="611"/>
      <c r="AVU49" s="611"/>
      <c r="AVV49" s="611"/>
      <c r="AVW49" s="611"/>
      <c r="AVX49" s="611"/>
      <c r="AVY49" s="611"/>
      <c r="AVZ49" s="611"/>
      <c r="AWA49" s="611"/>
      <c r="AWB49" s="611"/>
      <c r="AWC49" s="611"/>
      <c r="AWD49" s="611"/>
      <c r="AWE49" s="611"/>
      <c r="AWF49" s="611"/>
      <c r="AWG49" s="611"/>
      <c r="AWH49" s="611"/>
      <c r="AWI49" s="611"/>
      <c r="AWJ49" s="611"/>
      <c r="AWK49" s="611"/>
      <c r="AWL49" s="611"/>
      <c r="AWM49" s="611"/>
      <c r="AWN49" s="611"/>
      <c r="AWO49" s="611"/>
      <c r="AWP49" s="611"/>
      <c r="AWQ49" s="611"/>
      <c r="AWR49" s="611"/>
      <c r="AWS49" s="611"/>
      <c r="AWT49" s="611"/>
      <c r="AWU49" s="611"/>
      <c r="AWV49" s="611"/>
      <c r="AWW49" s="611"/>
      <c r="AWX49" s="611"/>
      <c r="AWY49" s="611"/>
      <c r="AWZ49" s="611"/>
      <c r="AXA49" s="611"/>
      <c r="AXB49" s="611"/>
      <c r="AXC49" s="611"/>
      <c r="AXD49" s="611"/>
      <c r="AXE49" s="611"/>
      <c r="AXF49" s="611"/>
      <c r="AXG49" s="611"/>
      <c r="AXH49" s="611"/>
      <c r="AXI49" s="611"/>
      <c r="AXJ49" s="611"/>
      <c r="AXK49" s="611"/>
      <c r="AXL49" s="611"/>
      <c r="AXM49" s="611"/>
      <c r="AXN49" s="611"/>
      <c r="AXO49" s="611"/>
      <c r="AXP49" s="611"/>
      <c r="AXQ49" s="611"/>
      <c r="AXR49" s="611"/>
      <c r="AXS49" s="611"/>
      <c r="AXT49" s="611"/>
      <c r="AXU49" s="611"/>
      <c r="AXV49" s="611"/>
      <c r="AXW49" s="611"/>
      <c r="AXX49" s="611"/>
      <c r="AXY49" s="611"/>
      <c r="AXZ49" s="611"/>
      <c r="AYA49" s="611"/>
      <c r="AYB49" s="611"/>
      <c r="AYC49" s="611"/>
      <c r="AYD49" s="611"/>
      <c r="AYE49" s="611"/>
      <c r="AYF49" s="611"/>
      <c r="AYG49" s="611"/>
      <c r="AYH49" s="611"/>
      <c r="AYI49" s="611"/>
      <c r="AYJ49" s="611"/>
      <c r="AYK49" s="611"/>
      <c r="AYL49" s="611"/>
      <c r="AYM49" s="611"/>
      <c r="AYN49" s="611"/>
      <c r="AYO49" s="611"/>
      <c r="AYP49" s="611"/>
      <c r="AYQ49" s="611"/>
      <c r="AYR49" s="611"/>
      <c r="AYS49" s="611"/>
      <c r="AYT49" s="611"/>
      <c r="AYU49" s="611"/>
      <c r="AYV49" s="611"/>
      <c r="AYW49" s="611"/>
      <c r="AYX49" s="611"/>
      <c r="AYY49" s="611"/>
      <c r="AYZ49" s="611"/>
      <c r="AZA49" s="611"/>
      <c r="AZB49" s="611"/>
      <c r="AZC49" s="611"/>
      <c r="AZD49" s="611"/>
      <c r="AZE49" s="611"/>
      <c r="AZF49" s="611"/>
      <c r="AZG49" s="611"/>
      <c r="AZH49" s="611"/>
      <c r="AZI49" s="611"/>
      <c r="AZJ49" s="611"/>
      <c r="AZK49" s="611"/>
      <c r="AZL49" s="611"/>
      <c r="AZM49" s="611"/>
      <c r="AZN49" s="611"/>
      <c r="AZO49" s="611"/>
      <c r="AZP49" s="611"/>
      <c r="AZQ49" s="611"/>
      <c r="AZR49" s="611"/>
      <c r="AZS49" s="611"/>
      <c r="AZT49" s="611"/>
      <c r="AZU49" s="611"/>
      <c r="AZV49" s="611"/>
      <c r="AZW49" s="611"/>
      <c r="AZX49" s="611"/>
      <c r="AZY49" s="611"/>
      <c r="AZZ49" s="611"/>
      <c r="BAA49" s="611"/>
      <c r="BAB49" s="611"/>
      <c r="BAC49" s="611"/>
      <c r="BAD49" s="611"/>
      <c r="BAE49" s="611"/>
      <c r="BAF49" s="611"/>
      <c r="BAG49" s="611"/>
      <c r="BAH49" s="611"/>
      <c r="BAI49" s="611"/>
      <c r="BAJ49" s="611"/>
      <c r="BAK49" s="611"/>
      <c r="BAL49" s="611"/>
      <c r="BAM49" s="611"/>
      <c r="BAN49" s="611"/>
      <c r="BAO49" s="611"/>
      <c r="BAP49" s="611"/>
      <c r="BAQ49" s="611"/>
      <c r="BAR49" s="611"/>
      <c r="BAS49" s="611"/>
      <c r="BAT49" s="611"/>
      <c r="BAU49" s="611"/>
      <c r="BAV49" s="611"/>
      <c r="BAW49" s="611"/>
      <c r="BAX49" s="611"/>
      <c r="BAY49" s="611"/>
      <c r="BAZ49" s="611"/>
      <c r="BBA49" s="611"/>
      <c r="BBB49" s="611"/>
      <c r="BBC49" s="611"/>
      <c r="BBD49" s="611"/>
      <c r="BBE49" s="611"/>
      <c r="BBF49" s="611"/>
      <c r="BBG49" s="611"/>
      <c r="BBH49" s="611"/>
      <c r="BBI49" s="611"/>
      <c r="BBJ49" s="611"/>
      <c r="BBK49" s="611"/>
      <c r="BBL49" s="611"/>
      <c r="BBM49" s="611"/>
      <c r="BBN49" s="611"/>
      <c r="BBO49" s="611"/>
      <c r="BBP49" s="611"/>
      <c r="BBQ49" s="611"/>
      <c r="BBR49" s="611"/>
      <c r="BBS49" s="611"/>
      <c r="BBT49" s="611"/>
      <c r="BBU49" s="611"/>
      <c r="BBV49" s="611"/>
      <c r="BBW49" s="611"/>
      <c r="BBX49" s="611"/>
      <c r="BBY49" s="611"/>
      <c r="BBZ49" s="611"/>
      <c r="BCA49" s="611"/>
      <c r="BCB49" s="611"/>
      <c r="BCC49" s="611"/>
      <c r="BCD49" s="611"/>
      <c r="BCE49" s="611"/>
      <c r="BCF49" s="611"/>
      <c r="BCG49" s="611"/>
      <c r="BCH49" s="611"/>
      <c r="BCI49" s="611"/>
      <c r="BCJ49" s="611"/>
      <c r="BCK49" s="611"/>
      <c r="BCL49" s="611"/>
      <c r="BCM49" s="611"/>
      <c r="BCN49" s="611"/>
      <c r="BCO49" s="611"/>
      <c r="BCP49" s="611"/>
      <c r="BCQ49" s="611"/>
      <c r="BCR49" s="611"/>
      <c r="BCS49" s="611"/>
      <c r="BCT49" s="611"/>
      <c r="BCU49" s="611"/>
      <c r="BCV49" s="611"/>
      <c r="BCW49" s="611"/>
      <c r="BCX49" s="611"/>
      <c r="BCY49" s="611"/>
      <c r="BCZ49" s="611"/>
      <c r="BDA49" s="611"/>
      <c r="BDB49" s="611"/>
      <c r="BDC49" s="611"/>
      <c r="BDD49" s="611"/>
      <c r="BDE49" s="611"/>
      <c r="BDF49" s="611"/>
      <c r="BDG49" s="611"/>
      <c r="BDH49" s="611"/>
      <c r="BDI49" s="611"/>
      <c r="BDJ49" s="611"/>
      <c r="BDK49" s="611"/>
      <c r="BDL49" s="611"/>
      <c r="BDM49" s="611"/>
      <c r="BDN49" s="611"/>
      <c r="BDO49" s="611"/>
      <c r="BDP49" s="611"/>
      <c r="BDQ49" s="611"/>
      <c r="BDR49" s="611"/>
      <c r="BDS49" s="611"/>
      <c r="BDT49" s="611"/>
      <c r="BDU49" s="611"/>
      <c r="BDV49" s="611"/>
      <c r="BDW49" s="611"/>
      <c r="BDX49" s="611"/>
      <c r="BDY49" s="611"/>
      <c r="BDZ49" s="611"/>
      <c r="BEA49" s="611"/>
      <c r="BEB49" s="611"/>
      <c r="BEC49" s="611"/>
      <c r="BED49" s="611"/>
      <c r="BEE49" s="611"/>
      <c r="BEF49" s="611"/>
      <c r="BEG49" s="611"/>
      <c r="BEH49" s="611"/>
      <c r="BEI49" s="611"/>
      <c r="BEJ49" s="611"/>
      <c r="BEK49" s="611"/>
      <c r="BEL49" s="611"/>
      <c r="BEM49" s="611"/>
      <c r="BEN49" s="611"/>
      <c r="BEO49" s="611"/>
      <c r="BEP49" s="611"/>
      <c r="BEQ49" s="611"/>
      <c r="BER49" s="611"/>
      <c r="BES49" s="611"/>
      <c r="BET49" s="611"/>
      <c r="BEU49" s="611"/>
      <c r="BEV49" s="611"/>
      <c r="BEW49" s="611"/>
      <c r="BEX49" s="611"/>
      <c r="BEY49" s="611"/>
      <c r="BEZ49" s="611"/>
      <c r="BFA49" s="611"/>
      <c r="BFB49" s="611"/>
      <c r="BFC49" s="611"/>
      <c r="BFD49" s="611"/>
      <c r="BFE49" s="611"/>
      <c r="BFF49" s="611"/>
      <c r="BFG49" s="611"/>
      <c r="BFH49" s="611"/>
      <c r="BFI49" s="611"/>
      <c r="BFJ49" s="611"/>
      <c r="BFK49" s="611"/>
      <c r="BFL49" s="611"/>
      <c r="BFM49" s="611"/>
      <c r="BFN49" s="611"/>
      <c r="BFO49" s="611"/>
      <c r="BFP49" s="611"/>
      <c r="BFQ49" s="611"/>
      <c r="BFR49" s="611"/>
      <c r="BFS49" s="611"/>
      <c r="BFT49" s="611"/>
      <c r="BFU49" s="611"/>
      <c r="BFV49" s="611"/>
      <c r="BFW49" s="611"/>
      <c r="BFX49" s="611"/>
      <c r="BFY49" s="611"/>
      <c r="BFZ49" s="611"/>
      <c r="BGA49" s="611"/>
      <c r="BGB49" s="611"/>
      <c r="BGC49" s="611"/>
      <c r="BGD49" s="611"/>
      <c r="BGE49" s="611"/>
      <c r="BGF49" s="611"/>
      <c r="BGG49" s="611"/>
      <c r="BGH49" s="611"/>
      <c r="BGI49" s="611"/>
      <c r="BGJ49" s="611"/>
      <c r="BGK49" s="611"/>
      <c r="BGL49" s="611"/>
      <c r="BGM49" s="611"/>
      <c r="BGN49" s="611"/>
      <c r="BGO49" s="611"/>
      <c r="BGP49" s="611"/>
      <c r="BGQ49" s="611"/>
      <c r="BGR49" s="611"/>
      <c r="BGS49" s="611"/>
      <c r="BGT49" s="611"/>
      <c r="BGU49" s="611"/>
      <c r="BGV49" s="611"/>
      <c r="BGW49" s="611"/>
      <c r="BGX49" s="611"/>
      <c r="BGY49" s="611"/>
      <c r="BGZ49" s="611"/>
      <c r="BHA49" s="611"/>
      <c r="BHB49" s="611"/>
      <c r="BHC49" s="611"/>
      <c r="BHD49" s="611"/>
      <c r="BHE49" s="611"/>
      <c r="BHF49" s="611"/>
      <c r="BHG49" s="611"/>
      <c r="BHH49" s="611"/>
      <c r="BHI49" s="611"/>
      <c r="BHJ49" s="611"/>
      <c r="BHK49" s="611"/>
      <c r="BHL49" s="611"/>
      <c r="BHM49" s="611"/>
      <c r="BHN49" s="611"/>
      <c r="BHO49" s="611"/>
      <c r="BHP49" s="611"/>
      <c r="BHQ49" s="611"/>
      <c r="BHR49" s="611"/>
      <c r="BHS49" s="611"/>
      <c r="BHT49" s="611"/>
      <c r="BHU49" s="611"/>
      <c r="BHV49" s="611"/>
      <c r="BHW49" s="611"/>
      <c r="BHX49" s="611"/>
      <c r="BHY49" s="611"/>
      <c r="BHZ49" s="611"/>
      <c r="BIA49" s="611"/>
      <c r="BIB49" s="611"/>
      <c r="BIC49" s="611"/>
      <c r="BID49" s="611"/>
      <c r="BIE49" s="611"/>
      <c r="BIF49" s="611"/>
      <c r="BIG49" s="611"/>
      <c r="BIH49" s="611"/>
      <c r="BII49" s="611"/>
      <c r="BIJ49" s="611"/>
      <c r="BIK49" s="611"/>
      <c r="BIL49" s="611"/>
      <c r="BIM49" s="611"/>
      <c r="BIN49" s="611"/>
      <c r="BIO49" s="611"/>
      <c r="BIP49" s="611"/>
      <c r="BIQ49" s="611"/>
      <c r="BIR49" s="611"/>
      <c r="BIS49" s="611"/>
      <c r="BIT49" s="611"/>
      <c r="BIU49" s="611"/>
      <c r="BIV49" s="611"/>
      <c r="BIW49" s="611"/>
      <c r="BIX49" s="611"/>
      <c r="BIY49" s="611"/>
      <c r="BIZ49" s="611"/>
      <c r="BJA49" s="611"/>
      <c r="BJB49" s="611"/>
      <c r="BJC49" s="611"/>
      <c r="BJD49" s="611"/>
      <c r="BJE49" s="611"/>
      <c r="BJF49" s="611"/>
      <c r="BJG49" s="611"/>
      <c r="BJH49" s="611"/>
      <c r="BJI49" s="611"/>
      <c r="BJJ49" s="611"/>
      <c r="BJK49" s="611"/>
      <c r="BJL49" s="611"/>
      <c r="BJM49" s="611"/>
      <c r="BJN49" s="611"/>
      <c r="BJO49" s="611"/>
      <c r="BJP49" s="611"/>
      <c r="BJQ49" s="611"/>
      <c r="BJR49" s="611"/>
      <c r="BJS49" s="611"/>
      <c r="BJT49" s="611"/>
      <c r="BJU49" s="611"/>
      <c r="BJV49" s="611"/>
      <c r="BJW49" s="611"/>
      <c r="BJX49" s="611"/>
      <c r="BJY49" s="611"/>
      <c r="BJZ49" s="611"/>
      <c r="BKA49" s="611"/>
      <c r="BKB49" s="611"/>
      <c r="BKC49" s="611"/>
      <c r="BKD49" s="611"/>
      <c r="BKE49" s="611"/>
      <c r="BKF49" s="611"/>
      <c r="BKG49" s="611"/>
      <c r="BKH49" s="611"/>
      <c r="BKI49" s="611"/>
      <c r="BKJ49" s="611"/>
      <c r="BKK49" s="611"/>
      <c r="BKL49" s="611"/>
      <c r="BKM49" s="611"/>
      <c r="BKN49" s="611"/>
      <c r="BKO49" s="611"/>
      <c r="BKP49" s="611"/>
      <c r="BKQ49" s="611"/>
      <c r="BKR49" s="611"/>
      <c r="BKS49" s="611"/>
      <c r="BKT49" s="611"/>
      <c r="BKU49" s="611"/>
      <c r="BKV49" s="611"/>
      <c r="BKW49" s="611"/>
      <c r="BKX49" s="611"/>
      <c r="BKY49" s="611"/>
      <c r="BKZ49" s="611"/>
      <c r="BLA49" s="611"/>
      <c r="BLB49" s="611"/>
      <c r="BLC49" s="611"/>
      <c r="BLD49" s="611"/>
      <c r="BLE49" s="611"/>
      <c r="BLF49" s="611"/>
      <c r="BLG49" s="611"/>
      <c r="BLH49" s="611"/>
      <c r="BLI49" s="611"/>
      <c r="BLJ49" s="611"/>
      <c r="BLK49" s="611"/>
      <c r="BLL49" s="611"/>
      <c r="BLM49" s="611"/>
      <c r="BLN49" s="611"/>
      <c r="BLO49" s="611"/>
      <c r="BLP49" s="611"/>
      <c r="BLQ49" s="611"/>
      <c r="BLR49" s="611"/>
      <c r="BLS49" s="611"/>
      <c r="BLT49" s="611"/>
      <c r="BLU49" s="611"/>
      <c r="BLV49" s="611"/>
      <c r="BLW49" s="611"/>
      <c r="BLX49" s="611"/>
      <c r="BLY49" s="611"/>
      <c r="BLZ49" s="611"/>
      <c r="BMA49" s="611"/>
      <c r="BMB49" s="611"/>
      <c r="BMC49" s="611"/>
      <c r="BMD49" s="611"/>
      <c r="BME49" s="611"/>
      <c r="BMF49" s="611"/>
      <c r="BMG49" s="611"/>
      <c r="BMH49" s="611"/>
      <c r="BMI49" s="611"/>
      <c r="BMJ49" s="611"/>
      <c r="BMK49" s="611"/>
      <c r="BML49" s="611"/>
      <c r="BMM49" s="611"/>
      <c r="BMN49" s="611"/>
      <c r="BMO49" s="611"/>
      <c r="BMP49" s="611"/>
      <c r="BMQ49" s="611"/>
      <c r="BMR49" s="611"/>
      <c r="BMS49" s="611"/>
      <c r="BMT49" s="611"/>
      <c r="BMU49" s="611"/>
      <c r="BMV49" s="611"/>
      <c r="BMW49" s="611"/>
      <c r="BMX49" s="611"/>
      <c r="BMY49" s="611"/>
      <c r="BMZ49" s="611"/>
      <c r="BNA49" s="611"/>
      <c r="BNB49" s="611"/>
      <c r="BNC49" s="611"/>
      <c r="BND49" s="611"/>
      <c r="BNE49" s="611"/>
      <c r="BNF49" s="611"/>
      <c r="BNG49" s="611"/>
      <c r="BNH49" s="611"/>
      <c r="BNI49" s="611"/>
      <c r="BNJ49" s="611"/>
      <c r="BNK49" s="611"/>
      <c r="BNL49" s="611"/>
      <c r="BNM49" s="611"/>
      <c r="BNN49" s="611"/>
      <c r="BNO49" s="611"/>
      <c r="BNP49" s="611"/>
      <c r="BNQ49" s="611"/>
      <c r="BNR49" s="611"/>
      <c r="BNS49" s="611"/>
      <c r="BNT49" s="611"/>
      <c r="BNU49" s="611"/>
      <c r="BNV49" s="611"/>
      <c r="BNW49" s="611"/>
      <c r="BNX49" s="611"/>
      <c r="BNY49" s="611"/>
      <c r="BNZ49" s="611"/>
      <c r="BOA49" s="611"/>
      <c r="BOB49" s="611"/>
      <c r="BOC49" s="611"/>
      <c r="BOD49" s="611"/>
      <c r="BOE49" s="611"/>
      <c r="BOF49" s="611"/>
      <c r="BOG49" s="611"/>
      <c r="BOH49" s="611"/>
      <c r="BOI49" s="611"/>
      <c r="BOJ49" s="611"/>
      <c r="BOK49" s="611"/>
      <c r="BOL49" s="611"/>
      <c r="BOM49" s="611"/>
      <c r="BON49" s="611"/>
      <c r="BOO49" s="611"/>
      <c r="BOP49" s="611"/>
      <c r="BOQ49" s="611"/>
      <c r="BOR49" s="611"/>
      <c r="BOS49" s="611"/>
      <c r="BOT49" s="611"/>
      <c r="BOU49" s="611"/>
      <c r="BOV49" s="611"/>
      <c r="BOW49" s="611"/>
      <c r="BOX49" s="611"/>
      <c r="BOY49" s="611"/>
      <c r="BOZ49" s="611"/>
      <c r="BPA49" s="611"/>
      <c r="BPB49" s="611"/>
      <c r="BPC49" s="611"/>
      <c r="BPD49" s="611"/>
      <c r="BPE49" s="611"/>
      <c r="BPF49" s="611"/>
      <c r="BPG49" s="611"/>
      <c r="BPH49" s="611"/>
      <c r="BPI49" s="611"/>
      <c r="BPJ49" s="611"/>
      <c r="BPK49" s="611"/>
      <c r="BPL49" s="611"/>
      <c r="BPM49" s="611"/>
      <c r="BPN49" s="611"/>
      <c r="BPO49" s="611"/>
      <c r="BPP49" s="611"/>
      <c r="BPQ49" s="611"/>
      <c r="BPR49" s="611"/>
      <c r="BPS49" s="611"/>
      <c r="BPT49" s="611"/>
      <c r="BPU49" s="611"/>
      <c r="BPV49" s="611"/>
      <c r="BPW49" s="611"/>
      <c r="BPX49" s="611"/>
      <c r="BPY49" s="611"/>
      <c r="BPZ49" s="611"/>
      <c r="BQA49" s="611"/>
      <c r="BQB49" s="611"/>
      <c r="BQC49" s="611"/>
      <c r="BQD49" s="611"/>
      <c r="BQE49" s="611"/>
      <c r="BQF49" s="611"/>
      <c r="BQG49" s="611"/>
      <c r="BQH49" s="611"/>
      <c r="BQI49" s="611"/>
      <c r="BQJ49" s="611"/>
      <c r="BQK49" s="611"/>
      <c r="BQL49" s="611"/>
      <c r="BQM49" s="611"/>
      <c r="BQN49" s="611"/>
      <c r="BQO49" s="611"/>
      <c r="BQP49" s="611"/>
      <c r="BQQ49" s="611"/>
      <c r="BQR49" s="611"/>
      <c r="BQS49" s="611"/>
      <c r="BQT49" s="611"/>
      <c r="BQU49" s="611"/>
      <c r="BQV49" s="611"/>
      <c r="BQW49" s="611"/>
      <c r="BQX49" s="611"/>
      <c r="BQY49" s="611"/>
      <c r="BQZ49" s="611"/>
      <c r="BRA49" s="611"/>
      <c r="BRB49" s="611"/>
      <c r="BRC49" s="611"/>
      <c r="BRD49" s="611"/>
      <c r="BRE49" s="611"/>
      <c r="BRF49" s="611"/>
      <c r="BRG49" s="611"/>
      <c r="BRH49" s="611"/>
      <c r="BRI49" s="611"/>
      <c r="BRJ49" s="611"/>
      <c r="BRK49" s="611"/>
      <c r="BRL49" s="611"/>
      <c r="BRM49" s="611"/>
      <c r="BRN49" s="611"/>
      <c r="BRO49" s="611"/>
      <c r="BRP49" s="611"/>
      <c r="BRQ49" s="611"/>
      <c r="BRR49" s="611"/>
      <c r="BRS49" s="611"/>
      <c r="BRT49" s="611"/>
      <c r="BRU49" s="611"/>
      <c r="BRV49" s="611"/>
      <c r="BRW49" s="611"/>
      <c r="BRX49" s="611"/>
      <c r="BRY49" s="611"/>
      <c r="BRZ49" s="611"/>
      <c r="BSA49" s="611"/>
      <c r="BSB49" s="611"/>
      <c r="BSC49" s="611"/>
      <c r="BSD49" s="611"/>
      <c r="BSE49" s="611"/>
      <c r="BSF49" s="611"/>
      <c r="BSG49" s="611"/>
      <c r="BSH49" s="611"/>
      <c r="BSI49" s="611"/>
      <c r="BSJ49" s="611"/>
      <c r="BSK49" s="611"/>
      <c r="BSL49" s="611"/>
      <c r="BSM49" s="611"/>
      <c r="BSN49" s="611"/>
      <c r="BSO49" s="611"/>
      <c r="BSP49" s="611"/>
      <c r="BSQ49" s="611"/>
      <c r="BSR49" s="611"/>
      <c r="BSS49" s="611"/>
      <c r="BST49" s="611"/>
      <c r="BSU49" s="611"/>
      <c r="BSV49" s="611"/>
      <c r="BSW49" s="611"/>
      <c r="BSX49" s="611"/>
      <c r="BSY49" s="611"/>
      <c r="BSZ49" s="611"/>
      <c r="BTA49" s="611"/>
      <c r="BTB49" s="611"/>
      <c r="BTC49" s="611"/>
      <c r="BTD49" s="611"/>
      <c r="BTE49" s="611"/>
      <c r="BTF49" s="611"/>
      <c r="BTG49" s="611"/>
      <c r="BTH49" s="611"/>
      <c r="BTI49" s="611"/>
      <c r="BTJ49" s="611"/>
      <c r="BTK49" s="611"/>
      <c r="BTL49" s="611"/>
      <c r="BTM49" s="611"/>
      <c r="BTN49" s="611"/>
      <c r="BTO49" s="611"/>
      <c r="BTP49" s="611"/>
      <c r="BTQ49" s="611"/>
      <c r="BTR49" s="611"/>
      <c r="BTS49" s="611"/>
      <c r="BTT49" s="611"/>
      <c r="BTU49" s="611"/>
      <c r="BTV49" s="611"/>
      <c r="BTW49" s="611"/>
      <c r="BTX49" s="611"/>
      <c r="BTY49" s="611"/>
      <c r="BTZ49" s="611"/>
      <c r="BUA49" s="611"/>
      <c r="BUB49" s="611"/>
      <c r="BUC49" s="611"/>
      <c r="BUD49" s="611"/>
      <c r="BUE49" s="611"/>
      <c r="BUF49" s="611"/>
      <c r="BUG49" s="611"/>
      <c r="BUH49" s="611"/>
      <c r="BUI49" s="611"/>
      <c r="BUJ49" s="611"/>
      <c r="BUK49" s="611"/>
      <c r="BUL49" s="611"/>
      <c r="BUM49" s="611"/>
      <c r="BUN49" s="611"/>
      <c r="BUO49" s="611"/>
      <c r="BUP49" s="611"/>
      <c r="BUQ49" s="611"/>
      <c r="BUR49" s="611"/>
      <c r="BUS49" s="611"/>
      <c r="BUT49" s="611"/>
      <c r="BUU49" s="611"/>
      <c r="BUV49" s="611"/>
      <c r="BUW49" s="611"/>
      <c r="BUX49" s="611"/>
      <c r="BUY49" s="611"/>
      <c r="BUZ49" s="611"/>
      <c r="BVA49" s="611"/>
      <c r="BVB49" s="611"/>
      <c r="BVC49" s="611"/>
      <c r="BVD49" s="611"/>
      <c r="BVE49" s="611"/>
      <c r="BVF49" s="611"/>
      <c r="BVG49" s="611"/>
      <c r="BVH49" s="611"/>
      <c r="BVI49" s="611"/>
      <c r="BVJ49" s="611"/>
      <c r="BVK49" s="611"/>
      <c r="BVL49" s="611"/>
      <c r="BVM49" s="611"/>
      <c r="BVN49" s="611"/>
      <c r="BVO49" s="611"/>
      <c r="BVP49" s="611"/>
      <c r="BVQ49" s="611"/>
      <c r="BVR49" s="611"/>
      <c r="BVS49" s="611"/>
      <c r="BVT49" s="611"/>
      <c r="BVU49" s="611"/>
      <c r="BVV49" s="611"/>
      <c r="BVW49" s="611"/>
      <c r="BVX49" s="611"/>
      <c r="BVY49" s="611"/>
      <c r="BVZ49" s="611"/>
      <c r="BWA49" s="611"/>
      <c r="BWB49" s="611"/>
      <c r="BWC49" s="611"/>
      <c r="BWD49" s="611"/>
      <c r="BWE49" s="611"/>
      <c r="BWF49" s="611"/>
      <c r="BWG49" s="611"/>
      <c r="BWH49" s="611"/>
      <c r="BWI49" s="611"/>
      <c r="BWJ49" s="611"/>
      <c r="BWK49" s="611"/>
      <c r="BWL49" s="611"/>
      <c r="BWM49" s="611"/>
      <c r="BWN49" s="611"/>
      <c r="BWO49" s="611"/>
      <c r="BWP49" s="611"/>
      <c r="BWQ49" s="611"/>
      <c r="BWR49" s="611"/>
      <c r="BWS49" s="611"/>
      <c r="BWT49" s="611"/>
      <c r="BWU49" s="611"/>
      <c r="BWV49" s="611"/>
      <c r="BWW49" s="611"/>
      <c r="BWX49" s="611"/>
      <c r="BWY49" s="611"/>
      <c r="BWZ49" s="611"/>
      <c r="BXA49" s="611"/>
      <c r="BXB49" s="611"/>
      <c r="BXC49" s="611"/>
      <c r="BXD49" s="611"/>
      <c r="BXE49" s="611"/>
      <c r="BXF49" s="611"/>
      <c r="BXG49" s="611"/>
      <c r="BXH49" s="611"/>
      <c r="BXI49" s="611"/>
      <c r="BXJ49" s="611"/>
      <c r="BXK49" s="611"/>
      <c r="BXL49" s="611"/>
      <c r="BXM49" s="611"/>
      <c r="BXN49" s="611"/>
      <c r="BXO49" s="611"/>
      <c r="BXP49" s="611"/>
      <c r="BXQ49" s="611"/>
      <c r="BXR49" s="611"/>
      <c r="BXS49" s="611"/>
      <c r="BXT49" s="611"/>
      <c r="BXU49" s="611"/>
      <c r="BXV49" s="611"/>
      <c r="BXW49" s="611"/>
      <c r="BXX49" s="611"/>
      <c r="BXY49" s="611"/>
      <c r="BXZ49" s="611"/>
      <c r="BYA49" s="611"/>
      <c r="BYB49" s="611"/>
      <c r="BYC49" s="611"/>
      <c r="BYD49" s="611"/>
      <c r="BYE49" s="611"/>
      <c r="BYF49" s="611"/>
      <c r="BYG49" s="611"/>
      <c r="BYH49" s="611"/>
      <c r="BYI49" s="611"/>
      <c r="BYJ49" s="611"/>
      <c r="BYK49" s="611"/>
      <c r="BYL49" s="611"/>
      <c r="BYM49" s="611"/>
      <c r="BYN49" s="611"/>
      <c r="BYO49" s="611"/>
      <c r="BYP49" s="611"/>
      <c r="BYQ49" s="611"/>
      <c r="BYR49" s="611"/>
      <c r="BYS49" s="611"/>
      <c r="BYT49" s="611"/>
      <c r="BYU49" s="611"/>
      <c r="BYV49" s="611"/>
      <c r="BYW49" s="611"/>
      <c r="BYX49" s="611"/>
      <c r="BYY49" s="611"/>
      <c r="BYZ49" s="611"/>
      <c r="BZA49" s="611"/>
      <c r="BZB49" s="611"/>
      <c r="BZC49" s="611"/>
      <c r="BZD49" s="611"/>
      <c r="BZE49" s="611"/>
      <c r="BZF49" s="611"/>
      <c r="BZG49" s="611"/>
      <c r="BZH49" s="611"/>
      <c r="BZI49" s="611"/>
      <c r="BZJ49" s="611"/>
      <c r="BZK49" s="611"/>
      <c r="BZL49" s="611"/>
      <c r="BZM49" s="611"/>
      <c r="BZN49" s="611"/>
      <c r="BZO49" s="611"/>
      <c r="BZP49" s="611"/>
      <c r="BZQ49" s="611"/>
      <c r="BZR49" s="611"/>
      <c r="BZS49" s="611"/>
      <c r="BZT49" s="611"/>
      <c r="BZU49" s="611"/>
      <c r="BZV49" s="611"/>
      <c r="BZW49" s="611"/>
      <c r="BZX49" s="611"/>
      <c r="BZY49" s="611"/>
      <c r="BZZ49" s="611"/>
      <c r="CAA49" s="611"/>
      <c r="CAB49" s="611"/>
      <c r="CAC49" s="611"/>
      <c r="CAD49" s="611"/>
      <c r="CAE49" s="611"/>
      <c r="CAF49" s="611"/>
      <c r="CAG49" s="611"/>
      <c r="CAH49" s="611"/>
      <c r="CAI49" s="611"/>
      <c r="CAJ49" s="611"/>
      <c r="CAK49" s="611"/>
      <c r="CAL49" s="611"/>
      <c r="CAM49" s="611"/>
      <c r="CAN49" s="611"/>
      <c r="CAO49" s="611"/>
      <c r="CAP49" s="611"/>
      <c r="CAQ49" s="611"/>
      <c r="CAR49" s="611"/>
      <c r="CAS49" s="611"/>
      <c r="CAT49" s="611"/>
      <c r="CAU49" s="611"/>
      <c r="CAV49" s="611"/>
      <c r="CAW49" s="611"/>
      <c r="CAX49" s="611"/>
      <c r="CAY49" s="611"/>
      <c r="CAZ49" s="611"/>
      <c r="CBA49" s="611"/>
      <c r="CBB49" s="611"/>
      <c r="CBC49" s="611"/>
      <c r="CBD49" s="611"/>
      <c r="CBE49" s="611"/>
      <c r="CBF49" s="611"/>
      <c r="CBG49" s="611"/>
      <c r="CBH49" s="611"/>
      <c r="CBI49" s="611"/>
      <c r="CBJ49" s="611"/>
      <c r="CBK49" s="611"/>
      <c r="CBL49" s="611"/>
      <c r="CBM49" s="611"/>
      <c r="CBN49" s="611"/>
      <c r="CBO49" s="611"/>
      <c r="CBP49" s="611"/>
      <c r="CBQ49" s="611"/>
      <c r="CBR49" s="611"/>
      <c r="CBS49" s="611"/>
      <c r="CBT49" s="611"/>
      <c r="CBU49" s="611"/>
      <c r="CBV49" s="611"/>
      <c r="CBW49" s="611"/>
      <c r="CBX49" s="611"/>
      <c r="CBY49" s="611"/>
      <c r="CBZ49" s="611"/>
      <c r="CCA49" s="611"/>
      <c r="CCB49" s="611"/>
      <c r="CCC49" s="611"/>
      <c r="CCD49" s="611"/>
      <c r="CCE49" s="611"/>
      <c r="CCF49" s="611"/>
      <c r="CCG49" s="611"/>
      <c r="CCH49" s="611"/>
      <c r="CCI49" s="611"/>
      <c r="CCJ49" s="611"/>
      <c r="CCK49" s="611"/>
      <c r="CCL49" s="611"/>
      <c r="CCM49" s="611"/>
      <c r="CCN49" s="611"/>
      <c r="CCO49" s="611"/>
      <c r="CCP49" s="611"/>
      <c r="CCQ49" s="611"/>
      <c r="CCR49" s="611"/>
      <c r="CCS49" s="611"/>
      <c r="CCT49" s="611"/>
      <c r="CCU49" s="611"/>
      <c r="CCV49" s="611"/>
      <c r="CCW49" s="611"/>
      <c r="CCX49" s="611"/>
      <c r="CCY49" s="611"/>
      <c r="CCZ49" s="611"/>
      <c r="CDA49" s="611"/>
      <c r="CDB49" s="611"/>
      <c r="CDC49" s="611"/>
      <c r="CDD49" s="611"/>
      <c r="CDE49" s="611"/>
      <c r="CDF49" s="611"/>
      <c r="CDG49" s="611"/>
      <c r="CDH49" s="611"/>
      <c r="CDI49" s="611"/>
      <c r="CDJ49" s="611"/>
      <c r="CDK49" s="611"/>
      <c r="CDL49" s="611"/>
      <c r="CDM49" s="611"/>
      <c r="CDN49" s="611"/>
      <c r="CDO49" s="611"/>
      <c r="CDP49" s="611"/>
      <c r="CDQ49" s="611"/>
      <c r="CDR49" s="611"/>
      <c r="CDS49" s="611"/>
      <c r="CDT49" s="611"/>
      <c r="CDU49" s="611"/>
      <c r="CDV49" s="611"/>
      <c r="CDW49" s="611"/>
      <c r="CDX49" s="611"/>
      <c r="CDY49" s="611"/>
      <c r="CDZ49" s="611"/>
      <c r="CEA49" s="611"/>
      <c r="CEB49" s="611"/>
      <c r="CEC49" s="611"/>
      <c r="CED49" s="611"/>
      <c r="CEE49" s="611"/>
      <c r="CEF49" s="611"/>
      <c r="CEG49" s="611"/>
      <c r="CEH49" s="611"/>
      <c r="CEI49" s="611"/>
      <c r="CEJ49" s="611"/>
      <c r="CEK49" s="611"/>
      <c r="CEL49" s="611"/>
      <c r="CEM49" s="611"/>
    </row>
    <row r="50" spans="1:2171" s="97" customFormat="1" ht="13.5" thickBot="1" x14ac:dyDescent="0.25">
      <c r="A50" s="96"/>
      <c r="B50" s="617"/>
      <c r="C50" s="620"/>
      <c r="D50" s="621"/>
      <c r="E50" s="213"/>
      <c r="F50" s="213"/>
      <c r="G50" s="213"/>
      <c r="H50" s="213"/>
      <c r="I50" s="213"/>
      <c r="J50" s="213"/>
      <c r="K50" s="213"/>
      <c r="L50" s="213"/>
      <c r="M50" s="358"/>
      <c r="N50" s="358"/>
      <c r="O50" s="358"/>
      <c r="P50" s="358"/>
      <c r="Q50" s="358"/>
      <c r="R50" s="358"/>
      <c r="S50" s="358"/>
      <c r="T50" s="358"/>
      <c r="U50" s="358"/>
      <c r="V50" s="358"/>
      <c r="W50" s="358"/>
      <c r="X50" s="358"/>
      <c r="Y50" s="358"/>
      <c r="Z50" s="358"/>
      <c r="AA50" s="358"/>
      <c r="AB50" s="358"/>
      <c r="AC50" s="358"/>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c r="ZA50" s="62"/>
      <c r="ZB50" s="62"/>
      <c r="ZC50" s="62"/>
      <c r="ZD50" s="62"/>
      <c r="ZE50" s="62"/>
      <c r="ZF50" s="62"/>
      <c r="ZG50" s="62"/>
      <c r="ZH50" s="62"/>
      <c r="ZI50" s="62"/>
      <c r="ZJ50" s="62"/>
      <c r="ZK50" s="62"/>
      <c r="ZL50" s="62"/>
      <c r="ZM50" s="62"/>
      <c r="ZN50" s="62"/>
      <c r="ZO50" s="62"/>
      <c r="ZP50" s="62"/>
      <c r="ZQ50" s="62"/>
      <c r="ZR50" s="62"/>
      <c r="ZS50" s="62"/>
      <c r="ZT50" s="62"/>
      <c r="ZU50" s="62"/>
      <c r="ZV50" s="62"/>
      <c r="ZW50" s="62"/>
      <c r="ZX50" s="62"/>
      <c r="ZY50" s="62"/>
      <c r="ZZ50" s="62"/>
      <c r="AAA50" s="62"/>
      <c r="AAB50" s="62"/>
      <c r="AAC50" s="62"/>
      <c r="AAD50" s="62"/>
      <c r="AAE50" s="62"/>
      <c r="AAF50" s="62"/>
      <c r="AAG50" s="62"/>
      <c r="AAH50" s="62"/>
      <c r="AAI50" s="62"/>
      <c r="AAJ50" s="62"/>
      <c r="AAK50" s="62"/>
      <c r="AAL50" s="62"/>
      <c r="AAM50" s="62"/>
      <c r="AAN50" s="62"/>
      <c r="AAO50" s="62"/>
      <c r="AAP50" s="62"/>
      <c r="AAQ50" s="62"/>
      <c r="AAR50" s="62"/>
      <c r="AAS50" s="62"/>
      <c r="AAT50" s="62"/>
      <c r="AAU50" s="62"/>
      <c r="AAV50" s="62"/>
      <c r="AAW50" s="62"/>
      <c r="AAX50" s="62"/>
      <c r="AAY50" s="62"/>
      <c r="AAZ50" s="62"/>
      <c r="ABA50" s="62"/>
      <c r="ABB50" s="62"/>
      <c r="ABC50" s="62"/>
      <c r="ABD50" s="62"/>
      <c r="ABE50" s="62"/>
      <c r="ABF50" s="62"/>
      <c r="ABG50" s="62"/>
      <c r="ABH50" s="62"/>
      <c r="ABI50" s="62"/>
      <c r="ABJ50" s="62"/>
      <c r="ABK50" s="62"/>
      <c r="ABL50" s="62"/>
      <c r="ABM50" s="62"/>
      <c r="ABN50" s="62"/>
      <c r="ABO50" s="62"/>
      <c r="ABP50" s="62"/>
      <c r="ABQ50" s="62"/>
      <c r="ABR50" s="62"/>
      <c r="ABS50" s="62"/>
      <c r="ABT50" s="62"/>
      <c r="ABU50" s="62"/>
      <c r="ABV50" s="62"/>
      <c r="ABW50" s="62"/>
      <c r="ABX50" s="62"/>
      <c r="ABY50" s="62"/>
      <c r="ABZ50" s="62"/>
      <c r="ACA50" s="62"/>
      <c r="ACB50" s="62"/>
      <c r="ACC50" s="62"/>
      <c r="ACD50" s="62"/>
      <c r="ACE50" s="62"/>
      <c r="ACF50" s="62"/>
      <c r="ACG50" s="62"/>
      <c r="ACH50" s="62"/>
      <c r="ACI50" s="62"/>
      <c r="ACJ50" s="62"/>
      <c r="ACK50" s="62"/>
      <c r="ACL50" s="62"/>
      <c r="ACM50" s="62"/>
      <c r="ACN50" s="62"/>
      <c r="ACO50" s="62"/>
      <c r="ACP50" s="62"/>
      <c r="ACQ50" s="62"/>
      <c r="ACR50" s="62"/>
      <c r="ACS50" s="62"/>
      <c r="ACT50" s="62"/>
      <c r="ACU50" s="62"/>
      <c r="ACV50" s="62"/>
      <c r="ACW50" s="62"/>
      <c r="ACX50" s="62"/>
      <c r="ACY50" s="62"/>
      <c r="ACZ50" s="62"/>
      <c r="ADA50" s="62"/>
      <c r="ADB50" s="62"/>
      <c r="ADC50" s="62"/>
      <c r="ADD50" s="62"/>
      <c r="ADE50" s="62"/>
      <c r="ADF50" s="62"/>
      <c r="ADG50" s="62"/>
      <c r="ADH50" s="62"/>
      <c r="ADI50" s="62"/>
      <c r="ADJ50" s="62"/>
      <c r="ADK50" s="62"/>
      <c r="ADL50" s="62"/>
      <c r="ADM50" s="62"/>
      <c r="ADN50" s="62"/>
      <c r="ADO50" s="62"/>
      <c r="ADP50" s="62"/>
      <c r="ADQ50" s="62"/>
      <c r="ADR50" s="62"/>
      <c r="ADS50" s="62"/>
      <c r="ADT50" s="62"/>
      <c r="ADU50" s="62"/>
      <c r="ADV50" s="62"/>
      <c r="ADW50" s="62"/>
      <c r="ADX50" s="62"/>
      <c r="ADY50" s="62"/>
      <c r="ADZ50" s="62"/>
      <c r="AEA50" s="62"/>
      <c r="AEB50" s="62"/>
      <c r="AEC50" s="62"/>
      <c r="AED50" s="62"/>
      <c r="AEE50" s="62"/>
      <c r="AEF50" s="62"/>
      <c r="AEG50" s="62"/>
      <c r="AEH50" s="62"/>
      <c r="AEI50" s="62"/>
      <c r="AEJ50" s="62"/>
      <c r="AEK50" s="62"/>
      <c r="AEL50" s="62"/>
      <c r="AEM50" s="62"/>
      <c r="AEN50" s="62"/>
      <c r="AEO50" s="62"/>
      <c r="AEP50" s="62"/>
      <c r="AEQ50" s="62"/>
      <c r="AER50" s="62"/>
      <c r="AES50" s="62"/>
      <c r="AET50" s="62"/>
      <c r="AEU50" s="62"/>
      <c r="AEV50" s="62"/>
      <c r="AEW50" s="62"/>
      <c r="AEX50" s="62"/>
      <c r="AEY50" s="62"/>
      <c r="AEZ50" s="62"/>
      <c r="AFA50" s="62"/>
      <c r="AFB50" s="62"/>
      <c r="AFC50" s="62"/>
      <c r="AFD50" s="62"/>
      <c r="AFE50" s="62"/>
      <c r="AFF50" s="62"/>
      <c r="AFG50" s="62"/>
      <c r="AFH50" s="62"/>
      <c r="AFI50" s="62"/>
      <c r="AFJ50" s="62"/>
      <c r="AFK50" s="62"/>
      <c r="AFL50" s="62"/>
      <c r="AFM50" s="62"/>
      <c r="AFN50" s="62"/>
      <c r="AFO50" s="62"/>
      <c r="AFP50" s="62"/>
      <c r="AFQ50" s="62"/>
      <c r="AFR50" s="62"/>
      <c r="AFS50" s="62"/>
      <c r="AFT50" s="62"/>
      <c r="AFU50" s="62"/>
      <c r="AFV50" s="62"/>
      <c r="AFW50" s="62"/>
      <c r="AFX50" s="62"/>
      <c r="AFY50" s="62"/>
      <c r="AFZ50" s="62"/>
      <c r="AGA50" s="62"/>
      <c r="AGB50" s="62"/>
      <c r="AGC50" s="62"/>
      <c r="AGD50" s="62"/>
      <c r="AGE50" s="62"/>
      <c r="AGF50" s="62"/>
      <c r="AGG50" s="62"/>
      <c r="AGH50" s="62"/>
      <c r="AGI50" s="62"/>
      <c r="AGJ50" s="62"/>
      <c r="AGK50" s="62"/>
      <c r="AGL50" s="62"/>
      <c r="AGM50" s="62"/>
      <c r="AGN50" s="62"/>
      <c r="AGO50" s="62"/>
      <c r="AGP50" s="62"/>
      <c r="AGQ50" s="62"/>
      <c r="AGR50" s="62"/>
      <c r="AGS50" s="62"/>
      <c r="AGT50" s="62"/>
      <c r="AGU50" s="62"/>
      <c r="AGV50" s="62"/>
      <c r="AGW50" s="62"/>
      <c r="AGX50" s="62"/>
      <c r="AGY50" s="62"/>
      <c r="AGZ50" s="62"/>
      <c r="AHA50" s="62"/>
      <c r="AHB50" s="62"/>
      <c r="AHC50" s="62"/>
      <c r="AHD50" s="62"/>
      <c r="AHE50" s="62"/>
      <c r="AHF50" s="62"/>
      <c r="AHG50" s="62"/>
      <c r="AHH50" s="62"/>
      <c r="AHI50" s="62"/>
      <c r="AHJ50" s="62"/>
      <c r="AHK50" s="62"/>
      <c r="AHL50" s="62"/>
      <c r="AHM50" s="62"/>
      <c r="AHN50" s="62"/>
      <c r="AHO50" s="62"/>
      <c r="AHP50" s="62"/>
      <c r="AHQ50" s="62"/>
      <c r="AHR50" s="62"/>
      <c r="AHS50" s="62"/>
      <c r="AHT50" s="62"/>
      <c r="AHU50" s="62"/>
      <c r="AHV50" s="62"/>
      <c r="AHW50" s="62"/>
      <c r="AHX50" s="62"/>
      <c r="AHY50" s="62"/>
      <c r="AHZ50" s="62"/>
      <c r="AIA50" s="62"/>
      <c r="AIB50" s="62"/>
      <c r="AIC50" s="62"/>
      <c r="AID50" s="62"/>
      <c r="AIE50" s="62"/>
      <c r="AIF50" s="62"/>
      <c r="AIG50" s="62"/>
      <c r="AIH50" s="62"/>
      <c r="AII50" s="62"/>
      <c r="AIJ50" s="62"/>
      <c r="AIK50" s="62"/>
      <c r="AIL50" s="62"/>
      <c r="AIM50" s="62"/>
      <c r="AIN50" s="62"/>
      <c r="AIO50" s="62"/>
      <c r="AIP50" s="62"/>
      <c r="AIQ50" s="62"/>
      <c r="AIR50" s="62"/>
      <c r="AIS50" s="62"/>
      <c r="AIT50" s="62"/>
      <c r="AIU50" s="62"/>
      <c r="AIV50" s="62"/>
      <c r="AIW50" s="62"/>
      <c r="AIX50" s="62"/>
      <c r="AIY50" s="62"/>
      <c r="AIZ50" s="62"/>
      <c r="AJA50" s="62"/>
      <c r="AJB50" s="62"/>
      <c r="AJC50" s="62"/>
      <c r="AJD50" s="62"/>
      <c r="AJE50" s="62"/>
      <c r="AJF50" s="62"/>
      <c r="AJG50" s="62"/>
      <c r="AJH50" s="62"/>
      <c r="AJI50" s="62"/>
      <c r="AJJ50" s="62"/>
      <c r="AJK50" s="62"/>
      <c r="AJL50" s="62"/>
      <c r="AJM50" s="62"/>
      <c r="AJN50" s="62"/>
      <c r="AJO50" s="62"/>
      <c r="AJP50" s="62"/>
      <c r="AJQ50" s="62"/>
      <c r="AJR50" s="62"/>
      <c r="AJS50" s="62"/>
      <c r="AJT50" s="62"/>
      <c r="AJU50" s="62"/>
      <c r="AJV50" s="62"/>
      <c r="AJW50" s="62"/>
      <c r="AJX50" s="62"/>
      <c r="AJY50" s="62"/>
      <c r="AJZ50" s="62"/>
      <c r="AKA50" s="62"/>
      <c r="AKB50" s="62"/>
      <c r="AKC50" s="62"/>
      <c r="AKD50" s="62"/>
      <c r="AKE50" s="62"/>
      <c r="AKF50" s="62"/>
      <c r="AKG50" s="62"/>
      <c r="AKH50" s="62"/>
      <c r="AKI50" s="62"/>
      <c r="AKJ50" s="62"/>
      <c r="AKK50" s="62"/>
      <c r="AKL50" s="62"/>
      <c r="AKM50" s="62"/>
      <c r="AKN50" s="62"/>
      <c r="AKO50" s="62"/>
      <c r="AKP50" s="62"/>
      <c r="AKQ50" s="62"/>
      <c r="AKR50" s="62"/>
      <c r="AKS50" s="62"/>
      <c r="AKT50" s="62"/>
      <c r="AKU50" s="62"/>
      <c r="AKV50" s="62"/>
      <c r="AKW50" s="62"/>
      <c r="AKX50" s="62"/>
      <c r="AKY50" s="62"/>
      <c r="AKZ50" s="62"/>
      <c r="ALA50" s="62"/>
      <c r="ALB50" s="62"/>
      <c r="ALC50" s="62"/>
      <c r="ALD50" s="62"/>
      <c r="ALE50" s="62"/>
      <c r="ALF50" s="62"/>
      <c r="ALG50" s="62"/>
      <c r="ALH50" s="62"/>
      <c r="ALI50" s="62"/>
      <c r="ALJ50" s="62"/>
      <c r="ALK50" s="62"/>
      <c r="ALL50" s="62"/>
      <c r="ALM50" s="62"/>
      <c r="ALN50" s="62"/>
      <c r="ALO50" s="62"/>
      <c r="ALP50" s="62"/>
      <c r="ALQ50" s="62"/>
      <c r="ALR50" s="62"/>
      <c r="ALS50" s="62"/>
      <c r="ALT50" s="62"/>
      <c r="ALU50" s="62"/>
      <c r="ALV50" s="62"/>
      <c r="ALW50" s="62"/>
      <c r="ALX50" s="62"/>
      <c r="ALY50" s="62"/>
      <c r="ALZ50" s="62"/>
      <c r="AMA50" s="62"/>
      <c r="AMB50" s="62"/>
      <c r="AMC50" s="62"/>
      <c r="AMD50" s="62"/>
      <c r="AME50" s="62"/>
      <c r="AMF50" s="62"/>
      <c r="AMG50" s="62"/>
      <c r="AMH50" s="62"/>
      <c r="AMI50" s="62"/>
      <c r="AMJ50" s="62"/>
      <c r="AMK50" s="62"/>
      <c r="AML50" s="62"/>
      <c r="AMM50" s="62"/>
      <c r="AMN50" s="62"/>
      <c r="AMO50" s="62"/>
      <c r="AMP50" s="62"/>
      <c r="AMQ50" s="62"/>
      <c r="AMR50" s="62"/>
      <c r="AMS50" s="62"/>
      <c r="AMT50" s="62"/>
      <c r="AMU50" s="62"/>
      <c r="AMV50" s="62"/>
      <c r="AMW50" s="62"/>
      <c r="AMX50" s="62"/>
      <c r="AMY50" s="62"/>
      <c r="AMZ50" s="62"/>
      <c r="ANA50" s="62"/>
      <c r="ANB50" s="62"/>
      <c r="ANC50" s="62"/>
      <c r="AND50" s="62"/>
      <c r="ANE50" s="62"/>
      <c r="ANF50" s="62"/>
      <c r="ANG50" s="62"/>
      <c r="ANH50" s="62"/>
      <c r="ANI50" s="62"/>
      <c r="ANJ50" s="62"/>
      <c r="ANK50" s="62"/>
      <c r="ANL50" s="62"/>
      <c r="ANM50" s="62"/>
      <c r="ANN50" s="62"/>
      <c r="ANO50" s="62"/>
      <c r="ANP50" s="62"/>
      <c r="ANQ50" s="62"/>
      <c r="ANR50" s="62"/>
      <c r="ANS50" s="62"/>
      <c r="ANT50" s="62"/>
      <c r="ANU50" s="62"/>
      <c r="ANV50" s="62"/>
      <c r="ANW50" s="62"/>
      <c r="ANX50" s="62"/>
      <c r="ANY50" s="62"/>
      <c r="ANZ50" s="62"/>
      <c r="AOA50" s="62"/>
      <c r="AOB50" s="62"/>
      <c r="AOC50" s="62"/>
      <c r="AOD50" s="62"/>
      <c r="AOE50" s="62"/>
      <c r="AOF50" s="62"/>
      <c r="AOG50" s="62"/>
      <c r="AOH50" s="62"/>
      <c r="AOI50" s="62"/>
      <c r="AOJ50" s="62"/>
      <c r="AOK50" s="62"/>
      <c r="AOL50" s="62"/>
      <c r="AOM50" s="62"/>
      <c r="AON50" s="62"/>
      <c r="AOO50" s="62"/>
      <c r="AOP50" s="62"/>
      <c r="AOQ50" s="62"/>
      <c r="AOR50" s="62"/>
      <c r="AOS50" s="62"/>
      <c r="AOT50" s="62"/>
      <c r="AOU50" s="62"/>
      <c r="AOV50" s="62"/>
      <c r="AOW50" s="62"/>
      <c r="AOX50" s="62"/>
      <c r="AOY50" s="62"/>
      <c r="AOZ50" s="62"/>
      <c r="APA50" s="62"/>
      <c r="APB50" s="62"/>
      <c r="APC50" s="62"/>
      <c r="APD50" s="62"/>
      <c r="APE50" s="62"/>
      <c r="APF50" s="62"/>
      <c r="APG50" s="62"/>
      <c r="APH50" s="62"/>
      <c r="API50" s="62"/>
      <c r="APJ50" s="62"/>
      <c r="APK50" s="62"/>
      <c r="APL50" s="62"/>
      <c r="APM50" s="62"/>
      <c r="APN50" s="62"/>
      <c r="APO50" s="62"/>
      <c r="APP50" s="62"/>
      <c r="APQ50" s="62"/>
      <c r="APR50" s="62"/>
      <c r="APS50" s="62"/>
      <c r="APT50" s="62"/>
      <c r="APU50" s="62"/>
      <c r="APV50" s="62"/>
      <c r="APW50" s="62"/>
      <c r="APX50" s="62"/>
      <c r="APY50" s="62"/>
      <c r="APZ50" s="62"/>
      <c r="AQA50" s="62"/>
      <c r="AQB50" s="62"/>
      <c r="AQC50" s="62"/>
      <c r="AQD50" s="62"/>
      <c r="AQE50" s="62"/>
      <c r="AQF50" s="62"/>
      <c r="AQG50" s="62"/>
      <c r="AQH50" s="62"/>
      <c r="AQI50" s="62"/>
      <c r="AQJ50" s="62"/>
      <c r="AQK50" s="62"/>
      <c r="AQL50" s="62"/>
      <c r="AQM50" s="62"/>
      <c r="AQN50" s="62"/>
      <c r="AQO50" s="62"/>
      <c r="AQP50" s="62"/>
      <c r="AQQ50" s="62"/>
      <c r="AQR50" s="62"/>
      <c r="AQS50" s="62"/>
      <c r="AQT50" s="62"/>
      <c r="AQU50" s="62"/>
      <c r="AQV50" s="62"/>
      <c r="AQW50" s="62"/>
      <c r="AQX50" s="62"/>
      <c r="AQY50" s="62"/>
      <c r="AQZ50" s="62"/>
      <c r="ARA50" s="62"/>
      <c r="ARB50" s="62"/>
      <c r="ARC50" s="62"/>
      <c r="ARD50" s="62"/>
      <c r="ARE50" s="62"/>
      <c r="ARF50" s="62"/>
      <c r="ARG50" s="62"/>
      <c r="ARH50" s="62"/>
      <c r="ARI50" s="62"/>
      <c r="ARJ50" s="62"/>
      <c r="ARK50" s="62"/>
      <c r="ARL50" s="62"/>
      <c r="ARM50" s="62"/>
      <c r="ARN50" s="62"/>
      <c r="ARO50" s="62"/>
      <c r="ARP50" s="62"/>
      <c r="ARQ50" s="62"/>
      <c r="ARR50" s="62"/>
      <c r="ARS50" s="62"/>
      <c r="ART50" s="62"/>
      <c r="ARU50" s="62"/>
      <c r="ARV50" s="62"/>
      <c r="ARW50" s="62"/>
      <c r="ARX50" s="62"/>
      <c r="ARY50" s="62"/>
      <c r="ARZ50" s="62"/>
      <c r="ASA50" s="62"/>
      <c r="ASB50" s="62"/>
      <c r="ASC50" s="62"/>
      <c r="ASD50" s="62"/>
      <c r="ASE50" s="62"/>
      <c r="ASF50" s="62"/>
      <c r="ASG50" s="62"/>
      <c r="ASH50" s="62"/>
      <c r="ASI50" s="62"/>
      <c r="ASJ50" s="62"/>
      <c r="ASK50" s="62"/>
      <c r="ASL50" s="62"/>
      <c r="ASM50" s="62"/>
      <c r="ASN50" s="62"/>
      <c r="ASO50" s="62"/>
      <c r="ASP50" s="62"/>
      <c r="ASQ50" s="62"/>
      <c r="ASR50" s="62"/>
      <c r="ASS50" s="62"/>
      <c r="AST50" s="62"/>
      <c r="ASU50" s="62"/>
      <c r="ASV50" s="62"/>
      <c r="ASW50" s="62"/>
      <c r="ASX50" s="62"/>
      <c r="ASY50" s="62"/>
      <c r="ASZ50" s="62"/>
      <c r="ATA50" s="62"/>
      <c r="ATB50" s="62"/>
      <c r="ATC50" s="62"/>
      <c r="ATD50" s="62"/>
      <c r="ATE50" s="62"/>
      <c r="ATF50" s="62"/>
      <c r="ATG50" s="62"/>
      <c r="ATH50" s="62"/>
      <c r="ATI50" s="62"/>
      <c r="ATJ50" s="62"/>
      <c r="ATK50" s="62"/>
      <c r="ATL50" s="62"/>
      <c r="ATM50" s="62"/>
      <c r="ATN50" s="62"/>
      <c r="ATO50" s="62"/>
      <c r="ATP50" s="62"/>
      <c r="ATQ50" s="62"/>
      <c r="ATR50" s="62"/>
      <c r="ATS50" s="62"/>
      <c r="ATT50" s="62"/>
      <c r="ATU50" s="62"/>
      <c r="ATV50" s="62"/>
      <c r="ATW50" s="62"/>
      <c r="ATX50" s="62"/>
      <c r="ATY50" s="62"/>
      <c r="ATZ50" s="62"/>
      <c r="AUA50" s="62"/>
      <c r="AUB50" s="62"/>
      <c r="AUC50" s="62"/>
      <c r="AUD50" s="62"/>
      <c r="AUE50" s="62"/>
      <c r="AUF50" s="62"/>
      <c r="AUG50" s="62"/>
      <c r="AUH50" s="62"/>
      <c r="AUI50" s="62"/>
      <c r="AUJ50" s="62"/>
      <c r="AUK50" s="62"/>
      <c r="AUL50" s="62"/>
      <c r="AUM50" s="62"/>
      <c r="AUN50" s="62"/>
      <c r="AUO50" s="62"/>
      <c r="AUP50" s="62"/>
      <c r="AUQ50" s="62"/>
      <c r="AUR50" s="62"/>
      <c r="AUS50" s="62"/>
      <c r="AUT50" s="62"/>
      <c r="AUU50" s="62"/>
      <c r="AUV50" s="62"/>
      <c r="AUW50" s="62"/>
      <c r="AUX50" s="62"/>
      <c r="AUY50" s="62"/>
      <c r="AUZ50" s="62"/>
      <c r="AVA50" s="62"/>
      <c r="AVB50" s="62"/>
      <c r="AVC50" s="62"/>
      <c r="AVD50" s="62"/>
      <c r="AVE50" s="62"/>
      <c r="AVF50" s="62"/>
      <c r="AVG50" s="62"/>
      <c r="AVH50" s="62"/>
      <c r="AVI50" s="62"/>
      <c r="AVJ50" s="62"/>
      <c r="AVK50" s="62"/>
      <c r="AVL50" s="62"/>
      <c r="AVM50" s="62"/>
      <c r="AVN50" s="62"/>
      <c r="AVO50" s="62"/>
      <c r="AVP50" s="62"/>
      <c r="AVQ50" s="62"/>
      <c r="AVR50" s="62"/>
      <c r="AVS50" s="62"/>
      <c r="AVT50" s="62"/>
      <c r="AVU50" s="62"/>
      <c r="AVV50" s="62"/>
      <c r="AVW50" s="62"/>
      <c r="AVX50" s="62"/>
      <c r="AVY50" s="62"/>
      <c r="AVZ50" s="62"/>
      <c r="AWA50" s="62"/>
      <c r="AWB50" s="62"/>
      <c r="AWC50" s="62"/>
      <c r="AWD50" s="62"/>
      <c r="AWE50" s="62"/>
      <c r="AWF50" s="62"/>
      <c r="AWG50" s="62"/>
      <c r="AWH50" s="62"/>
      <c r="AWI50" s="62"/>
      <c r="AWJ50" s="62"/>
      <c r="AWK50" s="62"/>
      <c r="AWL50" s="62"/>
      <c r="AWM50" s="62"/>
      <c r="AWN50" s="62"/>
      <c r="AWO50" s="62"/>
      <c r="AWP50" s="62"/>
      <c r="AWQ50" s="62"/>
      <c r="AWR50" s="62"/>
      <c r="AWS50" s="62"/>
      <c r="AWT50" s="62"/>
      <c r="AWU50" s="62"/>
      <c r="AWV50" s="62"/>
      <c r="AWW50" s="62"/>
      <c r="AWX50" s="62"/>
      <c r="AWY50" s="62"/>
      <c r="AWZ50" s="62"/>
      <c r="AXA50" s="62"/>
      <c r="AXB50" s="62"/>
      <c r="AXC50" s="62"/>
      <c r="AXD50" s="62"/>
      <c r="AXE50" s="62"/>
      <c r="AXF50" s="62"/>
      <c r="AXG50" s="62"/>
      <c r="AXH50" s="62"/>
      <c r="AXI50" s="62"/>
      <c r="AXJ50" s="62"/>
      <c r="AXK50" s="62"/>
      <c r="AXL50" s="62"/>
      <c r="AXM50" s="62"/>
      <c r="AXN50" s="62"/>
      <c r="AXO50" s="62"/>
      <c r="AXP50" s="62"/>
      <c r="AXQ50" s="62"/>
      <c r="AXR50" s="62"/>
      <c r="AXS50" s="62"/>
      <c r="AXT50" s="62"/>
      <c r="AXU50" s="62"/>
      <c r="AXV50" s="62"/>
      <c r="AXW50" s="62"/>
      <c r="AXX50" s="62"/>
      <c r="AXY50" s="62"/>
      <c r="AXZ50" s="62"/>
      <c r="AYA50" s="62"/>
      <c r="AYB50" s="62"/>
      <c r="AYC50" s="62"/>
      <c r="AYD50" s="62"/>
      <c r="AYE50" s="62"/>
      <c r="AYF50" s="62"/>
      <c r="AYG50" s="62"/>
      <c r="AYH50" s="62"/>
      <c r="AYI50" s="62"/>
      <c r="AYJ50" s="62"/>
      <c r="AYK50" s="62"/>
      <c r="AYL50" s="62"/>
      <c r="AYM50" s="62"/>
      <c r="AYN50" s="62"/>
      <c r="AYO50" s="62"/>
      <c r="AYP50" s="62"/>
      <c r="AYQ50" s="62"/>
      <c r="AYR50" s="62"/>
      <c r="AYS50" s="62"/>
      <c r="AYT50" s="62"/>
      <c r="AYU50" s="62"/>
      <c r="AYV50" s="62"/>
      <c r="AYW50" s="62"/>
      <c r="AYX50" s="62"/>
      <c r="AYY50" s="62"/>
      <c r="AYZ50" s="62"/>
      <c r="AZA50" s="62"/>
      <c r="AZB50" s="62"/>
      <c r="AZC50" s="62"/>
      <c r="AZD50" s="62"/>
      <c r="AZE50" s="62"/>
      <c r="AZF50" s="62"/>
      <c r="AZG50" s="62"/>
      <c r="AZH50" s="62"/>
      <c r="AZI50" s="62"/>
      <c r="AZJ50" s="62"/>
      <c r="AZK50" s="62"/>
      <c r="AZL50" s="62"/>
      <c r="AZM50" s="62"/>
      <c r="AZN50" s="62"/>
      <c r="AZO50" s="62"/>
      <c r="AZP50" s="62"/>
      <c r="AZQ50" s="62"/>
      <c r="AZR50" s="62"/>
      <c r="AZS50" s="62"/>
      <c r="AZT50" s="62"/>
      <c r="AZU50" s="62"/>
      <c r="AZV50" s="62"/>
      <c r="AZW50" s="62"/>
      <c r="AZX50" s="62"/>
      <c r="AZY50" s="62"/>
      <c r="AZZ50" s="62"/>
      <c r="BAA50" s="62"/>
      <c r="BAB50" s="62"/>
      <c r="BAC50" s="62"/>
      <c r="BAD50" s="62"/>
      <c r="BAE50" s="62"/>
      <c r="BAF50" s="62"/>
      <c r="BAG50" s="62"/>
      <c r="BAH50" s="62"/>
      <c r="BAI50" s="62"/>
      <c r="BAJ50" s="62"/>
      <c r="BAK50" s="62"/>
      <c r="BAL50" s="62"/>
      <c r="BAM50" s="62"/>
      <c r="BAN50" s="62"/>
      <c r="BAO50" s="62"/>
      <c r="BAP50" s="62"/>
      <c r="BAQ50" s="62"/>
      <c r="BAR50" s="62"/>
      <c r="BAS50" s="62"/>
      <c r="BAT50" s="62"/>
      <c r="BAU50" s="62"/>
      <c r="BAV50" s="62"/>
      <c r="BAW50" s="62"/>
      <c r="BAX50" s="62"/>
      <c r="BAY50" s="62"/>
      <c r="BAZ50" s="62"/>
      <c r="BBA50" s="62"/>
      <c r="BBB50" s="62"/>
      <c r="BBC50" s="62"/>
      <c r="BBD50" s="62"/>
      <c r="BBE50" s="62"/>
      <c r="BBF50" s="62"/>
      <c r="BBG50" s="62"/>
      <c r="BBH50" s="62"/>
      <c r="BBI50" s="62"/>
      <c r="BBJ50" s="62"/>
      <c r="BBK50" s="62"/>
      <c r="BBL50" s="62"/>
      <c r="BBM50" s="62"/>
      <c r="BBN50" s="62"/>
      <c r="BBO50" s="62"/>
      <c r="BBP50" s="62"/>
      <c r="BBQ50" s="62"/>
      <c r="BBR50" s="62"/>
      <c r="BBS50" s="62"/>
      <c r="BBT50" s="62"/>
      <c r="BBU50" s="62"/>
      <c r="BBV50" s="62"/>
      <c r="BBW50" s="62"/>
      <c r="BBX50" s="62"/>
      <c r="BBY50" s="62"/>
      <c r="BBZ50" s="62"/>
      <c r="BCA50" s="62"/>
      <c r="BCB50" s="62"/>
      <c r="BCC50" s="62"/>
      <c r="BCD50" s="62"/>
      <c r="BCE50" s="62"/>
      <c r="BCF50" s="62"/>
      <c r="BCG50" s="62"/>
      <c r="BCH50" s="62"/>
      <c r="BCI50" s="62"/>
      <c r="BCJ50" s="62"/>
      <c r="BCK50" s="62"/>
      <c r="BCL50" s="62"/>
      <c r="BCM50" s="62"/>
      <c r="BCN50" s="62"/>
      <c r="BCO50" s="62"/>
      <c r="BCP50" s="62"/>
      <c r="BCQ50" s="62"/>
      <c r="BCR50" s="62"/>
      <c r="BCS50" s="62"/>
      <c r="BCT50" s="62"/>
      <c r="BCU50" s="62"/>
      <c r="BCV50" s="62"/>
      <c r="BCW50" s="62"/>
      <c r="BCX50" s="62"/>
      <c r="BCY50" s="62"/>
      <c r="BCZ50" s="62"/>
      <c r="BDA50" s="62"/>
      <c r="BDB50" s="62"/>
      <c r="BDC50" s="62"/>
      <c r="BDD50" s="62"/>
      <c r="BDE50" s="62"/>
      <c r="BDF50" s="62"/>
      <c r="BDG50" s="62"/>
      <c r="BDH50" s="62"/>
      <c r="BDI50" s="62"/>
      <c r="BDJ50" s="62"/>
      <c r="BDK50" s="62"/>
      <c r="BDL50" s="62"/>
      <c r="BDM50" s="62"/>
      <c r="BDN50" s="62"/>
      <c r="BDO50" s="62"/>
      <c r="BDP50" s="62"/>
      <c r="BDQ50" s="62"/>
      <c r="BDR50" s="62"/>
      <c r="BDS50" s="62"/>
      <c r="BDT50" s="62"/>
      <c r="BDU50" s="62"/>
      <c r="BDV50" s="62"/>
      <c r="BDW50" s="62"/>
      <c r="BDX50" s="62"/>
      <c r="BDY50" s="62"/>
      <c r="BDZ50" s="62"/>
      <c r="BEA50" s="62"/>
      <c r="BEB50" s="62"/>
      <c r="BEC50" s="62"/>
      <c r="BED50" s="62"/>
      <c r="BEE50" s="62"/>
      <c r="BEF50" s="62"/>
      <c r="BEG50" s="62"/>
      <c r="BEH50" s="62"/>
      <c r="BEI50" s="62"/>
      <c r="BEJ50" s="62"/>
      <c r="BEK50" s="62"/>
      <c r="BEL50" s="62"/>
      <c r="BEM50" s="62"/>
      <c r="BEN50" s="62"/>
      <c r="BEO50" s="62"/>
      <c r="BEP50" s="62"/>
      <c r="BEQ50" s="62"/>
      <c r="BER50" s="62"/>
      <c r="BES50" s="62"/>
      <c r="BET50" s="62"/>
      <c r="BEU50" s="62"/>
      <c r="BEV50" s="62"/>
      <c r="BEW50" s="62"/>
      <c r="BEX50" s="62"/>
      <c r="BEY50" s="62"/>
      <c r="BEZ50" s="62"/>
      <c r="BFA50" s="62"/>
      <c r="BFB50" s="62"/>
      <c r="BFC50" s="62"/>
      <c r="BFD50" s="62"/>
      <c r="BFE50" s="62"/>
      <c r="BFF50" s="62"/>
      <c r="BFG50" s="62"/>
      <c r="BFH50" s="62"/>
      <c r="BFI50" s="62"/>
      <c r="BFJ50" s="62"/>
      <c r="BFK50" s="62"/>
      <c r="BFL50" s="62"/>
      <c r="BFM50" s="62"/>
      <c r="BFN50" s="62"/>
      <c r="BFO50" s="62"/>
      <c r="BFP50" s="62"/>
      <c r="BFQ50" s="62"/>
      <c r="BFR50" s="62"/>
      <c r="BFS50" s="62"/>
      <c r="BFT50" s="62"/>
      <c r="BFU50" s="62"/>
      <c r="BFV50" s="62"/>
      <c r="BFW50" s="62"/>
      <c r="BFX50" s="62"/>
      <c r="BFY50" s="62"/>
      <c r="BFZ50" s="62"/>
      <c r="BGA50" s="62"/>
      <c r="BGB50" s="62"/>
      <c r="BGC50" s="62"/>
      <c r="BGD50" s="62"/>
      <c r="BGE50" s="62"/>
      <c r="BGF50" s="62"/>
      <c r="BGG50" s="62"/>
      <c r="BGH50" s="62"/>
      <c r="BGI50" s="62"/>
      <c r="BGJ50" s="62"/>
      <c r="BGK50" s="62"/>
      <c r="BGL50" s="62"/>
      <c r="BGM50" s="62"/>
      <c r="BGN50" s="62"/>
      <c r="BGO50" s="62"/>
      <c r="BGP50" s="62"/>
      <c r="BGQ50" s="62"/>
      <c r="BGR50" s="62"/>
      <c r="BGS50" s="62"/>
      <c r="BGT50" s="62"/>
      <c r="BGU50" s="62"/>
      <c r="BGV50" s="62"/>
      <c r="BGW50" s="62"/>
      <c r="BGX50" s="62"/>
      <c r="BGY50" s="62"/>
      <c r="BGZ50" s="62"/>
      <c r="BHA50" s="62"/>
      <c r="BHB50" s="62"/>
      <c r="BHC50" s="62"/>
      <c r="BHD50" s="62"/>
      <c r="BHE50" s="62"/>
      <c r="BHF50" s="62"/>
      <c r="BHG50" s="62"/>
      <c r="BHH50" s="62"/>
      <c r="BHI50" s="62"/>
      <c r="BHJ50" s="62"/>
      <c r="BHK50" s="62"/>
      <c r="BHL50" s="62"/>
      <c r="BHM50" s="62"/>
      <c r="BHN50" s="62"/>
      <c r="BHO50" s="62"/>
      <c r="BHP50" s="62"/>
      <c r="BHQ50" s="62"/>
      <c r="BHR50" s="62"/>
      <c r="BHS50" s="62"/>
      <c r="BHT50" s="62"/>
      <c r="BHU50" s="62"/>
      <c r="BHV50" s="62"/>
      <c r="BHW50" s="62"/>
      <c r="BHX50" s="62"/>
      <c r="BHY50" s="62"/>
      <c r="BHZ50" s="62"/>
      <c r="BIA50" s="62"/>
      <c r="BIB50" s="62"/>
      <c r="BIC50" s="62"/>
      <c r="BID50" s="62"/>
      <c r="BIE50" s="62"/>
      <c r="BIF50" s="62"/>
      <c r="BIG50" s="62"/>
      <c r="BIH50" s="62"/>
      <c r="BII50" s="62"/>
      <c r="BIJ50" s="62"/>
      <c r="BIK50" s="62"/>
      <c r="BIL50" s="62"/>
      <c r="BIM50" s="62"/>
      <c r="BIN50" s="62"/>
      <c r="BIO50" s="62"/>
      <c r="BIP50" s="62"/>
      <c r="BIQ50" s="62"/>
      <c r="BIR50" s="62"/>
      <c r="BIS50" s="62"/>
      <c r="BIT50" s="62"/>
      <c r="BIU50" s="62"/>
      <c r="BIV50" s="62"/>
      <c r="BIW50" s="62"/>
      <c r="BIX50" s="62"/>
      <c r="BIY50" s="62"/>
      <c r="BIZ50" s="62"/>
      <c r="BJA50" s="62"/>
      <c r="BJB50" s="62"/>
      <c r="BJC50" s="62"/>
      <c r="BJD50" s="62"/>
      <c r="BJE50" s="62"/>
      <c r="BJF50" s="62"/>
      <c r="BJG50" s="62"/>
      <c r="BJH50" s="62"/>
      <c r="BJI50" s="62"/>
      <c r="BJJ50" s="62"/>
      <c r="BJK50" s="62"/>
      <c r="BJL50" s="62"/>
      <c r="BJM50" s="62"/>
      <c r="BJN50" s="62"/>
      <c r="BJO50" s="62"/>
      <c r="BJP50" s="62"/>
      <c r="BJQ50" s="62"/>
      <c r="BJR50" s="62"/>
      <c r="BJS50" s="62"/>
      <c r="BJT50" s="62"/>
      <c r="BJU50" s="62"/>
      <c r="BJV50" s="62"/>
      <c r="BJW50" s="62"/>
      <c r="BJX50" s="62"/>
      <c r="BJY50" s="62"/>
      <c r="BJZ50" s="62"/>
      <c r="BKA50" s="62"/>
      <c r="BKB50" s="62"/>
      <c r="BKC50" s="62"/>
      <c r="BKD50" s="62"/>
      <c r="BKE50" s="62"/>
      <c r="BKF50" s="62"/>
      <c r="BKG50" s="62"/>
      <c r="BKH50" s="62"/>
      <c r="BKI50" s="62"/>
      <c r="BKJ50" s="62"/>
      <c r="BKK50" s="62"/>
      <c r="BKL50" s="62"/>
      <c r="BKM50" s="62"/>
      <c r="BKN50" s="62"/>
      <c r="BKO50" s="62"/>
      <c r="BKP50" s="62"/>
      <c r="BKQ50" s="62"/>
      <c r="BKR50" s="62"/>
      <c r="BKS50" s="62"/>
      <c r="BKT50" s="62"/>
      <c r="BKU50" s="62"/>
      <c r="BKV50" s="62"/>
      <c r="BKW50" s="62"/>
      <c r="BKX50" s="62"/>
      <c r="BKY50" s="62"/>
      <c r="BKZ50" s="62"/>
      <c r="BLA50" s="62"/>
      <c r="BLB50" s="62"/>
      <c r="BLC50" s="62"/>
      <c r="BLD50" s="62"/>
      <c r="BLE50" s="62"/>
      <c r="BLF50" s="62"/>
      <c r="BLG50" s="62"/>
      <c r="BLH50" s="62"/>
      <c r="BLI50" s="62"/>
      <c r="BLJ50" s="62"/>
      <c r="BLK50" s="62"/>
      <c r="BLL50" s="62"/>
      <c r="BLM50" s="62"/>
      <c r="BLN50" s="62"/>
      <c r="BLO50" s="62"/>
      <c r="BLP50" s="62"/>
      <c r="BLQ50" s="62"/>
      <c r="BLR50" s="62"/>
      <c r="BLS50" s="62"/>
      <c r="BLT50" s="62"/>
      <c r="BLU50" s="62"/>
      <c r="BLV50" s="62"/>
      <c r="BLW50" s="62"/>
      <c r="BLX50" s="62"/>
      <c r="BLY50" s="62"/>
      <c r="BLZ50" s="62"/>
      <c r="BMA50" s="62"/>
      <c r="BMB50" s="62"/>
      <c r="BMC50" s="62"/>
      <c r="BMD50" s="62"/>
      <c r="BME50" s="62"/>
      <c r="BMF50" s="62"/>
      <c r="BMG50" s="62"/>
      <c r="BMH50" s="62"/>
      <c r="BMI50" s="62"/>
      <c r="BMJ50" s="62"/>
      <c r="BMK50" s="62"/>
      <c r="BML50" s="62"/>
      <c r="BMM50" s="62"/>
      <c r="BMN50" s="62"/>
      <c r="BMO50" s="62"/>
      <c r="BMP50" s="62"/>
      <c r="BMQ50" s="62"/>
      <c r="BMR50" s="62"/>
      <c r="BMS50" s="62"/>
      <c r="BMT50" s="62"/>
      <c r="BMU50" s="62"/>
      <c r="BMV50" s="62"/>
      <c r="BMW50" s="62"/>
      <c r="BMX50" s="62"/>
      <c r="BMY50" s="62"/>
      <c r="BMZ50" s="62"/>
      <c r="BNA50" s="62"/>
      <c r="BNB50" s="62"/>
      <c r="BNC50" s="62"/>
      <c r="BND50" s="62"/>
      <c r="BNE50" s="62"/>
      <c r="BNF50" s="62"/>
      <c r="BNG50" s="62"/>
      <c r="BNH50" s="62"/>
      <c r="BNI50" s="62"/>
      <c r="BNJ50" s="62"/>
      <c r="BNK50" s="62"/>
      <c r="BNL50" s="62"/>
      <c r="BNM50" s="62"/>
      <c r="BNN50" s="62"/>
      <c r="BNO50" s="62"/>
      <c r="BNP50" s="62"/>
      <c r="BNQ50" s="62"/>
      <c r="BNR50" s="62"/>
      <c r="BNS50" s="62"/>
      <c r="BNT50" s="62"/>
      <c r="BNU50" s="62"/>
      <c r="BNV50" s="62"/>
      <c r="BNW50" s="62"/>
      <c r="BNX50" s="62"/>
      <c r="BNY50" s="62"/>
      <c r="BNZ50" s="62"/>
      <c r="BOA50" s="62"/>
      <c r="BOB50" s="62"/>
      <c r="BOC50" s="62"/>
      <c r="BOD50" s="62"/>
      <c r="BOE50" s="62"/>
      <c r="BOF50" s="62"/>
      <c r="BOG50" s="62"/>
      <c r="BOH50" s="62"/>
      <c r="BOI50" s="62"/>
      <c r="BOJ50" s="62"/>
      <c r="BOK50" s="62"/>
      <c r="BOL50" s="62"/>
      <c r="BOM50" s="62"/>
      <c r="BON50" s="62"/>
      <c r="BOO50" s="62"/>
      <c r="BOP50" s="62"/>
      <c r="BOQ50" s="62"/>
      <c r="BOR50" s="62"/>
      <c r="BOS50" s="62"/>
      <c r="BOT50" s="62"/>
      <c r="BOU50" s="62"/>
      <c r="BOV50" s="62"/>
      <c r="BOW50" s="62"/>
      <c r="BOX50" s="62"/>
      <c r="BOY50" s="62"/>
      <c r="BOZ50" s="62"/>
      <c r="BPA50" s="62"/>
      <c r="BPB50" s="62"/>
      <c r="BPC50" s="62"/>
      <c r="BPD50" s="62"/>
      <c r="BPE50" s="62"/>
      <c r="BPF50" s="62"/>
      <c r="BPG50" s="62"/>
      <c r="BPH50" s="62"/>
      <c r="BPI50" s="62"/>
      <c r="BPJ50" s="62"/>
      <c r="BPK50" s="62"/>
      <c r="BPL50" s="62"/>
      <c r="BPM50" s="62"/>
      <c r="BPN50" s="62"/>
      <c r="BPO50" s="62"/>
      <c r="BPP50" s="62"/>
      <c r="BPQ50" s="62"/>
      <c r="BPR50" s="62"/>
      <c r="BPS50" s="62"/>
      <c r="BPT50" s="62"/>
      <c r="BPU50" s="62"/>
      <c r="BPV50" s="62"/>
      <c r="BPW50" s="62"/>
      <c r="BPX50" s="62"/>
      <c r="BPY50" s="62"/>
      <c r="BPZ50" s="62"/>
      <c r="BQA50" s="62"/>
      <c r="BQB50" s="62"/>
      <c r="BQC50" s="62"/>
      <c r="BQD50" s="62"/>
      <c r="BQE50" s="62"/>
      <c r="BQF50" s="62"/>
      <c r="BQG50" s="62"/>
      <c r="BQH50" s="62"/>
      <c r="BQI50" s="62"/>
      <c r="BQJ50" s="62"/>
      <c r="BQK50" s="62"/>
      <c r="BQL50" s="62"/>
      <c r="BQM50" s="62"/>
      <c r="BQN50" s="62"/>
      <c r="BQO50" s="62"/>
      <c r="BQP50" s="62"/>
      <c r="BQQ50" s="62"/>
      <c r="BQR50" s="62"/>
      <c r="BQS50" s="62"/>
      <c r="BQT50" s="62"/>
      <c r="BQU50" s="62"/>
      <c r="BQV50" s="62"/>
      <c r="BQW50" s="62"/>
      <c r="BQX50" s="62"/>
      <c r="BQY50" s="62"/>
      <c r="BQZ50" s="62"/>
      <c r="BRA50" s="62"/>
      <c r="BRB50" s="62"/>
      <c r="BRC50" s="62"/>
      <c r="BRD50" s="62"/>
      <c r="BRE50" s="62"/>
      <c r="BRF50" s="62"/>
      <c r="BRG50" s="62"/>
      <c r="BRH50" s="62"/>
      <c r="BRI50" s="62"/>
      <c r="BRJ50" s="62"/>
      <c r="BRK50" s="62"/>
      <c r="BRL50" s="62"/>
      <c r="BRM50" s="62"/>
      <c r="BRN50" s="62"/>
      <c r="BRO50" s="62"/>
      <c r="BRP50" s="62"/>
      <c r="BRQ50" s="62"/>
      <c r="BRR50" s="62"/>
      <c r="BRS50" s="62"/>
      <c r="BRT50" s="62"/>
      <c r="BRU50" s="62"/>
      <c r="BRV50" s="62"/>
      <c r="BRW50" s="62"/>
      <c r="BRX50" s="62"/>
      <c r="BRY50" s="62"/>
      <c r="BRZ50" s="62"/>
      <c r="BSA50" s="62"/>
      <c r="BSB50" s="62"/>
      <c r="BSC50" s="62"/>
      <c r="BSD50" s="62"/>
      <c r="BSE50" s="62"/>
      <c r="BSF50" s="62"/>
      <c r="BSG50" s="62"/>
      <c r="BSH50" s="62"/>
      <c r="BSI50" s="62"/>
      <c r="BSJ50" s="62"/>
      <c r="BSK50" s="62"/>
      <c r="BSL50" s="62"/>
      <c r="BSM50" s="62"/>
      <c r="BSN50" s="62"/>
      <c r="BSO50" s="62"/>
      <c r="BSP50" s="62"/>
      <c r="BSQ50" s="62"/>
      <c r="BSR50" s="62"/>
      <c r="BSS50" s="62"/>
      <c r="BST50" s="62"/>
      <c r="BSU50" s="62"/>
      <c r="BSV50" s="62"/>
      <c r="BSW50" s="62"/>
      <c r="BSX50" s="62"/>
      <c r="BSY50" s="62"/>
      <c r="BSZ50" s="62"/>
      <c r="BTA50" s="62"/>
      <c r="BTB50" s="62"/>
      <c r="BTC50" s="62"/>
      <c r="BTD50" s="62"/>
      <c r="BTE50" s="62"/>
      <c r="BTF50" s="62"/>
      <c r="BTG50" s="62"/>
      <c r="BTH50" s="62"/>
      <c r="BTI50" s="62"/>
      <c r="BTJ50" s="62"/>
      <c r="BTK50" s="62"/>
      <c r="BTL50" s="62"/>
      <c r="BTM50" s="62"/>
      <c r="BTN50" s="62"/>
      <c r="BTO50" s="62"/>
      <c r="BTP50" s="62"/>
      <c r="BTQ50" s="62"/>
      <c r="BTR50" s="62"/>
      <c r="BTS50" s="62"/>
      <c r="BTT50" s="62"/>
      <c r="BTU50" s="62"/>
      <c r="BTV50" s="62"/>
      <c r="BTW50" s="62"/>
      <c r="BTX50" s="62"/>
      <c r="BTY50" s="62"/>
      <c r="BTZ50" s="62"/>
      <c r="BUA50" s="62"/>
      <c r="BUB50" s="62"/>
      <c r="BUC50" s="62"/>
      <c r="BUD50" s="62"/>
      <c r="BUE50" s="62"/>
      <c r="BUF50" s="62"/>
      <c r="BUG50" s="62"/>
      <c r="BUH50" s="62"/>
      <c r="BUI50" s="62"/>
      <c r="BUJ50" s="62"/>
      <c r="BUK50" s="62"/>
      <c r="BUL50" s="62"/>
      <c r="BUM50" s="62"/>
      <c r="BUN50" s="62"/>
      <c r="BUO50" s="62"/>
      <c r="BUP50" s="62"/>
      <c r="BUQ50" s="62"/>
      <c r="BUR50" s="62"/>
      <c r="BUS50" s="62"/>
      <c r="BUT50" s="62"/>
      <c r="BUU50" s="62"/>
      <c r="BUV50" s="62"/>
      <c r="BUW50" s="62"/>
      <c r="BUX50" s="62"/>
      <c r="BUY50" s="62"/>
      <c r="BUZ50" s="62"/>
      <c r="BVA50" s="62"/>
      <c r="BVB50" s="62"/>
      <c r="BVC50" s="62"/>
      <c r="BVD50" s="62"/>
      <c r="BVE50" s="62"/>
      <c r="BVF50" s="62"/>
      <c r="BVG50" s="62"/>
      <c r="BVH50" s="62"/>
      <c r="BVI50" s="62"/>
      <c r="BVJ50" s="62"/>
      <c r="BVK50" s="62"/>
      <c r="BVL50" s="62"/>
      <c r="BVM50" s="62"/>
      <c r="BVN50" s="62"/>
      <c r="BVO50" s="62"/>
      <c r="BVP50" s="62"/>
      <c r="BVQ50" s="62"/>
      <c r="BVR50" s="62"/>
      <c r="BVS50" s="62"/>
      <c r="BVT50" s="62"/>
      <c r="BVU50" s="62"/>
      <c r="BVV50" s="62"/>
      <c r="BVW50" s="62"/>
      <c r="BVX50" s="62"/>
      <c r="BVY50" s="62"/>
      <c r="BVZ50" s="62"/>
      <c r="BWA50" s="62"/>
      <c r="BWB50" s="62"/>
      <c r="BWC50" s="62"/>
      <c r="BWD50" s="62"/>
      <c r="BWE50" s="62"/>
      <c r="BWF50" s="62"/>
      <c r="BWG50" s="62"/>
      <c r="BWH50" s="62"/>
      <c r="BWI50" s="62"/>
      <c r="BWJ50" s="62"/>
      <c r="BWK50" s="62"/>
      <c r="BWL50" s="62"/>
      <c r="BWM50" s="62"/>
      <c r="BWN50" s="62"/>
      <c r="BWO50" s="62"/>
      <c r="BWP50" s="62"/>
      <c r="BWQ50" s="62"/>
      <c r="BWR50" s="62"/>
      <c r="BWS50" s="62"/>
      <c r="BWT50" s="62"/>
      <c r="BWU50" s="62"/>
      <c r="BWV50" s="62"/>
      <c r="BWW50" s="62"/>
      <c r="BWX50" s="62"/>
      <c r="BWY50" s="62"/>
      <c r="BWZ50" s="62"/>
      <c r="BXA50" s="62"/>
      <c r="BXB50" s="62"/>
      <c r="BXC50" s="62"/>
      <c r="BXD50" s="62"/>
      <c r="BXE50" s="62"/>
      <c r="BXF50" s="62"/>
      <c r="BXG50" s="62"/>
      <c r="BXH50" s="62"/>
      <c r="BXI50" s="62"/>
      <c r="BXJ50" s="62"/>
      <c r="BXK50" s="62"/>
      <c r="BXL50" s="62"/>
      <c r="BXM50" s="62"/>
      <c r="BXN50" s="62"/>
      <c r="BXO50" s="62"/>
      <c r="BXP50" s="62"/>
      <c r="BXQ50" s="62"/>
      <c r="BXR50" s="62"/>
      <c r="BXS50" s="62"/>
      <c r="BXT50" s="62"/>
      <c r="BXU50" s="62"/>
      <c r="BXV50" s="62"/>
      <c r="BXW50" s="62"/>
      <c r="BXX50" s="62"/>
      <c r="BXY50" s="62"/>
      <c r="BXZ50" s="62"/>
      <c r="BYA50" s="62"/>
      <c r="BYB50" s="62"/>
      <c r="BYC50" s="62"/>
      <c r="BYD50" s="62"/>
      <c r="BYE50" s="62"/>
      <c r="BYF50" s="62"/>
      <c r="BYG50" s="62"/>
      <c r="BYH50" s="62"/>
      <c r="BYI50" s="62"/>
      <c r="BYJ50" s="62"/>
      <c r="BYK50" s="62"/>
      <c r="BYL50" s="62"/>
      <c r="BYM50" s="62"/>
      <c r="BYN50" s="62"/>
      <c r="BYO50" s="62"/>
      <c r="BYP50" s="62"/>
      <c r="BYQ50" s="62"/>
      <c r="BYR50" s="62"/>
      <c r="BYS50" s="62"/>
      <c r="BYT50" s="62"/>
      <c r="BYU50" s="62"/>
      <c r="BYV50" s="62"/>
      <c r="BYW50" s="62"/>
      <c r="BYX50" s="62"/>
      <c r="BYY50" s="62"/>
      <c r="BYZ50" s="62"/>
      <c r="BZA50" s="62"/>
      <c r="BZB50" s="62"/>
      <c r="BZC50" s="62"/>
      <c r="BZD50" s="62"/>
      <c r="BZE50" s="62"/>
      <c r="BZF50" s="62"/>
      <c r="BZG50" s="62"/>
      <c r="BZH50" s="62"/>
      <c r="BZI50" s="62"/>
      <c r="BZJ50" s="62"/>
      <c r="BZK50" s="62"/>
      <c r="BZL50" s="62"/>
      <c r="BZM50" s="62"/>
      <c r="BZN50" s="62"/>
      <c r="BZO50" s="62"/>
      <c r="BZP50" s="62"/>
      <c r="BZQ50" s="62"/>
      <c r="BZR50" s="62"/>
      <c r="BZS50" s="62"/>
      <c r="BZT50" s="62"/>
      <c r="BZU50" s="62"/>
      <c r="BZV50" s="62"/>
      <c r="BZW50" s="62"/>
      <c r="BZX50" s="62"/>
      <c r="BZY50" s="62"/>
      <c r="BZZ50" s="62"/>
      <c r="CAA50" s="62"/>
      <c r="CAB50" s="62"/>
      <c r="CAC50" s="62"/>
      <c r="CAD50" s="62"/>
      <c r="CAE50" s="62"/>
      <c r="CAF50" s="62"/>
      <c r="CAG50" s="62"/>
      <c r="CAH50" s="62"/>
      <c r="CAI50" s="62"/>
      <c r="CAJ50" s="62"/>
      <c r="CAK50" s="62"/>
      <c r="CAL50" s="62"/>
      <c r="CAM50" s="62"/>
      <c r="CAN50" s="62"/>
      <c r="CAO50" s="62"/>
      <c r="CAP50" s="62"/>
      <c r="CAQ50" s="62"/>
      <c r="CAR50" s="62"/>
      <c r="CAS50" s="62"/>
      <c r="CAT50" s="62"/>
      <c r="CAU50" s="62"/>
      <c r="CAV50" s="62"/>
      <c r="CAW50" s="62"/>
      <c r="CAX50" s="62"/>
      <c r="CAY50" s="62"/>
      <c r="CAZ50" s="62"/>
      <c r="CBA50" s="62"/>
      <c r="CBB50" s="62"/>
      <c r="CBC50" s="62"/>
      <c r="CBD50" s="62"/>
      <c r="CBE50" s="62"/>
      <c r="CBF50" s="62"/>
      <c r="CBG50" s="62"/>
      <c r="CBH50" s="62"/>
      <c r="CBI50" s="62"/>
      <c r="CBJ50" s="62"/>
      <c r="CBK50" s="62"/>
      <c r="CBL50" s="62"/>
      <c r="CBM50" s="62"/>
      <c r="CBN50" s="62"/>
      <c r="CBO50" s="62"/>
      <c r="CBP50" s="62"/>
      <c r="CBQ50" s="62"/>
      <c r="CBR50" s="62"/>
      <c r="CBS50" s="62"/>
      <c r="CBT50" s="62"/>
      <c r="CBU50" s="62"/>
      <c r="CBV50" s="62"/>
      <c r="CBW50" s="62"/>
      <c r="CBX50" s="62"/>
      <c r="CBY50" s="62"/>
      <c r="CBZ50" s="62"/>
      <c r="CCA50" s="62"/>
      <c r="CCB50" s="62"/>
      <c r="CCC50" s="62"/>
      <c r="CCD50" s="62"/>
      <c r="CCE50" s="62"/>
      <c r="CCF50" s="62"/>
      <c r="CCG50" s="62"/>
      <c r="CCH50" s="62"/>
      <c r="CCI50" s="62"/>
      <c r="CCJ50" s="62"/>
      <c r="CCK50" s="62"/>
      <c r="CCL50" s="62"/>
      <c r="CCM50" s="62"/>
      <c r="CCN50" s="62"/>
      <c r="CCO50" s="62"/>
      <c r="CCP50" s="62"/>
      <c r="CCQ50" s="62"/>
      <c r="CCR50" s="62"/>
      <c r="CCS50" s="62"/>
      <c r="CCT50" s="62"/>
      <c r="CCU50" s="62"/>
      <c r="CCV50" s="62"/>
      <c r="CCW50" s="62"/>
      <c r="CCX50" s="62"/>
      <c r="CCY50" s="62"/>
      <c r="CCZ50" s="62"/>
      <c r="CDA50" s="62"/>
      <c r="CDB50" s="62"/>
      <c r="CDC50" s="62"/>
      <c r="CDD50" s="62"/>
      <c r="CDE50" s="62"/>
      <c r="CDF50" s="62"/>
      <c r="CDG50" s="62"/>
      <c r="CDH50" s="62"/>
      <c r="CDI50" s="62"/>
      <c r="CDJ50" s="62"/>
      <c r="CDK50" s="62"/>
      <c r="CDL50" s="62"/>
      <c r="CDM50" s="62"/>
      <c r="CDN50" s="62"/>
      <c r="CDO50" s="62"/>
      <c r="CDP50" s="62"/>
      <c r="CDQ50" s="62"/>
      <c r="CDR50" s="62"/>
      <c r="CDS50" s="62"/>
      <c r="CDT50" s="62"/>
      <c r="CDU50" s="62"/>
      <c r="CDV50" s="62"/>
      <c r="CDW50" s="62"/>
      <c r="CDX50" s="62"/>
      <c r="CDY50" s="62"/>
      <c r="CDZ50" s="62"/>
      <c r="CEA50" s="62"/>
      <c r="CEB50" s="62"/>
      <c r="CEC50" s="62"/>
      <c r="CED50" s="62"/>
      <c r="CEE50" s="62"/>
      <c r="CEF50" s="62"/>
      <c r="CEG50" s="62"/>
      <c r="CEH50" s="62"/>
      <c r="CEI50" s="62"/>
      <c r="CEJ50" s="62"/>
      <c r="CEK50" s="62"/>
      <c r="CEL50" s="62"/>
      <c r="CEM50" s="62"/>
    </row>
    <row r="51" spans="1:2171" s="221" customFormat="1" ht="13.5" thickBot="1" x14ac:dyDescent="0.25">
      <c r="A51" s="211"/>
      <c r="B51" s="618"/>
      <c r="C51" s="619"/>
      <c r="D51" s="213"/>
      <c r="E51" s="213"/>
      <c r="F51" s="213"/>
      <c r="G51" s="213"/>
      <c r="H51" s="213"/>
      <c r="I51" s="213"/>
      <c r="J51" s="213"/>
      <c r="K51" s="213"/>
      <c r="L51" s="213"/>
      <c r="M51" s="358"/>
      <c r="N51" s="358"/>
      <c r="O51" s="358"/>
      <c r="P51" s="358"/>
      <c r="Q51" s="358"/>
      <c r="R51" s="358"/>
      <c r="S51" s="358"/>
      <c r="T51" s="358"/>
      <c r="U51" s="358"/>
      <c r="V51" s="358"/>
      <c r="W51" s="358"/>
      <c r="X51" s="358"/>
      <c r="Y51" s="358"/>
      <c r="Z51" s="358"/>
      <c r="AA51" s="358"/>
      <c r="AB51" s="358"/>
      <c r="AC51" s="358"/>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c r="ZA51" s="62"/>
      <c r="ZB51" s="62"/>
      <c r="ZC51" s="62"/>
      <c r="ZD51" s="62"/>
      <c r="ZE51" s="62"/>
      <c r="ZF51" s="62"/>
      <c r="ZG51" s="62"/>
      <c r="ZH51" s="62"/>
      <c r="ZI51" s="62"/>
      <c r="ZJ51" s="62"/>
      <c r="ZK51" s="62"/>
      <c r="ZL51" s="62"/>
      <c r="ZM51" s="62"/>
      <c r="ZN51" s="62"/>
      <c r="ZO51" s="62"/>
      <c r="ZP51" s="62"/>
      <c r="ZQ51" s="62"/>
      <c r="ZR51" s="62"/>
      <c r="ZS51" s="62"/>
      <c r="ZT51" s="62"/>
      <c r="ZU51" s="62"/>
      <c r="ZV51" s="62"/>
      <c r="ZW51" s="62"/>
      <c r="ZX51" s="62"/>
      <c r="ZY51" s="62"/>
      <c r="ZZ51" s="62"/>
      <c r="AAA51" s="62"/>
      <c r="AAB51" s="62"/>
      <c r="AAC51" s="62"/>
      <c r="AAD51" s="62"/>
      <c r="AAE51" s="62"/>
      <c r="AAF51" s="62"/>
      <c r="AAG51" s="62"/>
      <c r="AAH51" s="62"/>
      <c r="AAI51" s="62"/>
      <c r="AAJ51" s="62"/>
      <c r="AAK51" s="62"/>
      <c r="AAL51" s="62"/>
      <c r="AAM51" s="62"/>
      <c r="AAN51" s="62"/>
      <c r="AAO51" s="62"/>
      <c r="AAP51" s="62"/>
      <c r="AAQ51" s="62"/>
      <c r="AAR51" s="62"/>
      <c r="AAS51" s="62"/>
      <c r="AAT51" s="62"/>
      <c r="AAU51" s="62"/>
      <c r="AAV51" s="62"/>
      <c r="AAW51" s="62"/>
      <c r="AAX51" s="62"/>
      <c r="AAY51" s="62"/>
      <c r="AAZ51" s="62"/>
      <c r="ABA51" s="62"/>
      <c r="ABB51" s="62"/>
      <c r="ABC51" s="62"/>
      <c r="ABD51" s="62"/>
      <c r="ABE51" s="62"/>
      <c r="ABF51" s="62"/>
      <c r="ABG51" s="62"/>
      <c r="ABH51" s="62"/>
      <c r="ABI51" s="62"/>
      <c r="ABJ51" s="62"/>
      <c r="ABK51" s="62"/>
      <c r="ABL51" s="62"/>
      <c r="ABM51" s="62"/>
      <c r="ABN51" s="62"/>
      <c r="ABO51" s="62"/>
      <c r="ABP51" s="62"/>
      <c r="ABQ51" s="62"/>
      <c r="ABR51" s="62"/>
      <c r="ABS51" s="62"/>
      <c r="ABT51" s="62"/>
      <c r="ABU51" s="62"/>
      <c r="ABV51" s="62"/>
      <c r="ABW51" s="62"/>
      <c r="ABX51" s="62"/>
      <c r="ABY51" s="62"/>
      <c r="ABZ51" s="62"/>
      <c r="ACA51" s="62"/>
      <c r="ACB51" s="62"/>
      <c r="ACC51" s="62"/>
      <c r="ACD51" s="62"/>
      <c r="ACE51" s="62"/>
      <c r="ACF51" s="62"/>
      <c r="ACG51" s="62"/>
      <c r="ACH51" s="62"/>
      <c r="ACI51" s="62"/>
      <c r="ACJ51" s="62"/>
      <c r="ACK51" s="62"/>
      <c r="ACL51" s="62"/>
      <c r="ACM51" s="62"/>
      <c r="ACN51" s="62"/>
      <c r="ACO51" s="62"/>
      <c r="ACP51" s="62"/>
      <c r="ACQ51" s="62"/>
      <c r="ACR51" s="62"/>
      <c r="ACS51" s="62"/>
      <c r="ACT51" s="62"/>
      <c r="ACU51" s="62"/>
      <c r="ACV51" s="62"/>
      <c r="ACW51" s="62"/>
      <c r="ACX51" s="62"/>
      <c r="ACY51" s="62"/>
      <c r="ACZ51" s="62"/>
      <c r="ADA51" s="62"/>
      <c r="ADB51" s="62"/>
      <c r="ADC51" s="62"/>
      <c r="ADD51" s="62"/>
      <c r="ADE51" s="62"/>
      <c r="ADF51" s="62"/>
      <c r="ADG51" s="62"/>
      <c r="ADH51" s="62"/>
      <c r="ADI51" s="62"/>
      <c r="ADJ51" s="62"/>
      <c r="ADK51" s="62"/>
      <c r="ADL51" s="62"/>
      <c r="ADM51" s="62"/>
      <c r="ADN51" s="62"/>
      <c r="ADO51" s="62"/>
      <c r="ADP51" s="62"/>
      <c r="ADQ51" s="62"/>
      <c r="ADR51" s="62"/>
      <c r="ADS51" s="62"/>
      <c r="ADT51" s="62"/>
      <c r="ADU51" s="62"/>
      <c r="ADV51" s="62"/>
      <c r="ADW51" s="62"/>
      <c r="ADX51" s="62"/>
      <c r="ADY51" s="62"/>
      <c r="ADZ51" s="62"/>
      <c r="AEA51" s="62"/>
      <c r="AEB51" s="62"/>
      <c r="AEC51" s="62"/>
      <c r="AED51" s="62"/>
      <c r="AEE51" s="62"/>
      <c r="AEF51" s="62"/>
      <c r="AEG51" s="62"/>
      <c r="AEH51" s="62"/>
      <c r="AEI51" s="62"/>
      <c r="AEJ51" s="62"/>
      <c r="AEK51" s="62"/>
      <c r="AEL51" s="62"/>
      <c r="AEM51" s="62"/>
      <c r="AEN51" s="62"/>
      <c r="AEO51" s="62"/>
      <c r="AEP51" s="62"/>
      <c r="AEQ51" s="62"/>
      <c r="AER51" s="62"/>
      <c r="AES51" s="62"/>
      <c r="AET51" s="62"/>
      <c r="AEU51" s="62"/>
      <c r="AEV51" s="62"/>
      <c r="AEW51" s="62"/>
      <c r="AEX51" s="62"/>
      <c r="AEY51" s="62"/>
      <c r="AEZ51" s="62"/>
      <c r="AFA51" s="62"/>
      <c r="AFB51" s="62"/>
      <c r="AFC51" s="62"/>
      <c r="AFD51" s="62"/>
      <c r="AFE51" s="62"/>
      <c r="AFF51" s="62"/>
      <c r="AFG51" s="62"/>
      <c r="AFH51" s="62"/>
      <c r="AFI51" s="62"/>
      <c r="AFJ51" s="62"/>
      <c r="AFK51" s="62"/>
      <c r="AFL51" s="62"/>
      <c r="AFM51" s="62"/>
      <c r="AFN51" s="62"/>
      <c r="AFO51" s="62"/>
      <c r="AFP51" s="62"/>
      <c r="AFQ51" s="62"/>
      <c r="AFR51" s="62"/>
      <c r="AFS51" s="62"/>
      <c r="AFT51" s="62"/>
      <c r="AFU51" s="62"/>
      <c r="AFV51" s="62"/>
      <c r="AFW51" s="62"/>
      <c r="AFX51" s="62"/>
      <c r="AFY51" s="62"/>
      <c r="AFZ51" s="62"/>
      <c r="AGA51" s="62"/>
      <c r="AGB51" s="62"/>
      <c r="AGC51" s="62"/>
      <c r="AGD51" s="62"/>
      <c r="AGE51" s="62"/>
      <c r="AGF51" s="62"/>
      <c r="AGG51" s="62"/>
      <c r="AGH51" s="62"/>
      <c r="AGI51" s="62"/>
      <c r="AGJ51" s="62"/>
      <c r="AGK51" s="62"/>
      <c r="AGL51" s="62"/>
      <c r="AGM51" s="62"/>
      <c r="AGN51" s="62"/>
      <c r="AGO51" s="62"/>
      <c r="AGP51" s="62"/>
      <c r="AGQ51" s="62"/>
      <c r="AGR51" s="62"/>
      <c r="AGS51" s="62"/>
      <c r="AGT51" s="62"/>
      <c r="AGU51" s="62"/>
      <c r="AGV51" s="62"/>
      <c r="AGW51" s="62"/>
      <c r="AGX51" s="62"/>
      <c r="AGY51" s="62"/>
      <c r="AGZ51" s="62"/>
      <c r="AHA51" s="62"/>
      <c r="AHB51" s="62"/>
      <c r="AHC51" s="62"/>
      <c r="AHD51" s="62"/>
      <c r="AHE51" s="62"/>
      <c r="AHF51" s="62"/>
      <c r="AHG51" s="62"/>
      <c r="AHH51" s="62"/>
      <c r="AHI51" s="62"/>
      <c r="AHJ51" s="62"/>
      <c r="AHK51" s="62"/>
      <c r="AHL51" s="62"/>
      <c r="AHM51" s="62"/>
      <c r="AHN51" s="62"/>
      <c r="AHO51" s="62"/>
      <c r="AHP51" s="62"/>
      <c r="AHQ51" s="62"/>
      <c r="AHR51" s="62"/>
      <c r="AHS51" s="62"/>
      <c r="AHT51" s="62"/>
      <c r="AHU51" s="62"/>
      <c r="AHV51" s="62"/>
      <c r="AHW51" s="62"/>
      <c r="AHX51" s="62"/>
      <c r="AHY51" s="62"/>
      <c r="AHZ51" s="62"/>
      <c r="AIA51" s="62"/>
      <c r="AIB51" s="62"/>
      <c r="AIC51" s="62"/>
      <c r="AID51" s="62"/>
      <c r="AIE51" s="62"/>
      <c r="AIF51" s="62"/>
      <c r="AIG51" s="62"/>
      <c r="AIH51" s="62"/>
      <c r="AII51" s="62"/>
      <c r="AIJ51" s="62"/>
      <c r="AIK51" s="62"/>
      <c r="AIL51" s="62"/>
      <c r="AIM51" s="62"/>
      <c r="AIN51" s="62"/>
      <c r="AIO51" s="62"/>
      <c r="AIP51" s="62"/>
      <c r="AIQ51" s="62"/>
      <c r="AIR51" s="62"/>
      <c r="AIS51" s="62"/>
      <c r="AIT51" s="62"/>
      <c r="AIU51" s="62"/>
      <c r="AIV51" s="62"/>
      <c r="AIW51" s="62"/>
      <c r="AIX51" s="62"/>
      <c r="AIY51" s="62"/>
      <c r="AIZ51" s="62"/>
      <c r="AJA51" s="62"/>
      <c r="AJB51" s="62"/>
      <c r="AJC51" s="62"/>
      <c r="AJD51" s="62"/>
      <c r="AJE51" s="62"/>
      <c r="AJF51" s="62"/>
      <c r="AJG51" s="62"/>
      <c r="AJH51" s="62"/>
      <c r="AJI51" s="62"/>
      <c r="AJJ51" s="62"/>
      <c r="AJK51" s="62"/>
      <c r="AJL51" s="62"/>
      <c r="AJM51" s="62"/>
      <c r="AJN51" s="62"/>
      <c r="AJO51" s="62"/>
      <c r="AJP51" s="62"/>
      <c r="AJQ51" s="62"/>
      <c r="AJR51" s="62"/>
      <c r="AJS51" s="62"/>
      <c r="AJT51" s="62"/>
      <c r="AJU51" s="62"/>
      <c r="AJV51" s="62"/>
      <c r="AJW51" s="62"/>
      <c r="AJX51" s="62"/>
      <c r="AJY51" s="62"/>
      <c r="AJZ51" s="62"/>
      <c r="AKA51" s="62"/>
      <c r="AKB51" s="62"/>
      <c r="AKC51" s="62"/>
      <c r="AKD51" s="62"/>
      <c r="AKE51" s="62"/>
      <c r="AKF51" s="62"/>
      <c r="AKG51" s="62"/>
      <c r="AKH51" s="62"/>
      <c r="AKI51" s="62"/>
      <c r="AKJ51" s="62"/>
      <c r="AKK51" s="62"/>
      <c r="AKL51" s="62"/>
      <c r="AKM51" s="62"/>
      <c r="AKN51" s="62"/>
      <c r="AKO51" s="62"/>
      <c r="AKP51" s="62"/>
      <c r="AKQ51" s="62"/>
      <c r="AKR51" s="62"/>
      <c r="AKS51" s="62"/>
      <c r="AKT51" s="62"/>
      <c r="AKU51" s="62"/>
      <c r="AKV51" s="62"/>
      <c r="AKW51" s="62"/>
      <c r="AKX51" s="62"/>
      <c r="AKY51" s="62"/>
      <c r="AKZ51" s="62"/>
      <c r="ALA51" s="62"/>
      <c r="ALB51" s="62"/>
      <c r="ALC51" s="62"/>
      <c r="ALD51" s="62"/>
      <c r="ALE51" s="62"/>
      <c r="ALF51" s="62"/>
      <c r="ALG51" s="62"/>
      <c r="ALH51" s="62"/>
      <c r="ALI51" s="62"/>
      <c r="ALJ51" s="62"/>
      <c r="ALK51" s="62"/>
      <c r="ALL51" s="62"/>
      <c r="ALM51" s="62"/>
      <c r="ALN51" s="62"/>
      <c r="ALO51" s="62"/>
      <c r="ALP51" s="62"/>
      <c r="ALQ51" s="62"/>
      <c r="ALR51" s="62"/>
      <c r="ALS51" s="62"/>
      <c r="ALT51" s="62"/>
      <c r="ALU51" s="62"/>
      <c r="ALV51" s="62"/>
      <c r="ALW51" s="62"/>
      <c r="ALX51" s="62"/>
      <c r="ALY51" s="62"/>
      <c r="ALZ51" s="62"/>
      <c r="AMA51" s="62"/>
      <c r="AMB51" s="62"/>
      <c r="AMC51" s="62"/>
      <c r="AMD51" s="62"/>
      <c r="AME51" s="62"/>
      <c r="AMF51" s="62"/>
      <c r="AMG51" s="62"/>
      <c r="AMH51" s="62"/>
      <c r="AMI51" s="62"/>
      <c r="AMJ51" s="62"/>
      <c r="AMK51" s="62"/>
      <c r="AML51" s="62"/>
      <c r="AMM51" s="62"/>
      <c r="AMN51" s="62"/>
      <c r="AMO51" s="62"/>
      <c r="AMP51" s="62"/>
      <c r="AMQ51" s="62"/>
      <c r="AMR51" s="62"/>
      <c r="AMS51" s="62"/>
      <c r="AMT51" s="62"/>
      <c r="AMU51" s="62"/>
      <c r="AMV51" s="62"/>
      <c r="AMW51" s="62"/>
      <c r="AMX51" s="62"/>
      <c r="AMY51" s="62"/>
      <c r="AMZ51" s="62"/>
      <c r="ANA51" s="62"/>
      <c r="ANB51" s="62"/>
      <c r="ANC51" s="62"/>
      <c r="AND51" s="62"/>
      <c r="ANE51" s="62"/>
      <c r="ANF51" s="62"/>
      <c r="ANG51" s="62"/>
      <c r="ANH51" s="62"/>
      <c r="ANI51" s="62"/>
      <c r="ANJ51" s="62"/>
      <c r="ANK51" s="62"/>
      <c r="ANL51" s="62"/>
      <c r="ANM51" s="62"/>
      <c r="ANN51" s="62"/>
      <c r="ANO51" s="62"/>
      <c r="ANP51" s="62"/>
      <c r="ANQ51" s="62"/>
      <c r="ANR51" s="62"/>
      <c r="ANS51" s="62"/>
      <c r="ANT51" s="62"/>
      <c r="ANU51" s="62"/>
      <c r="ANV51" s="62"/>
      <c r="ANW51" s="62"/>
      <c r="ANX51" s="62"/>
      <c r="ANY51" s="62"/>
      <c r="ANZ51" s="62"/>
      <c r="AOA51" s="62"/>
      <c r="AOB51" s="62"/>
      <c r="AOC51" s="62"/>
      <c r="AOD51" s="62"/>
      <c r="AOE51" s="62"/>
      <c r="AOF51" s="62"/>
      <c r="AOG51" s="62"/>
      <c r="AOH51" s="62"/>
      <c r="AOI51" s="62"/>
      <c r="AOJ51" s="62"/>
      <c r="AOK51" s="62"/>
      <c r="AOL51" s="62"/>
      <c r="AOM51" s="62"/>
      <c r="AON51" s="62"/>
      <c r="AOO51" s="62"/>
      <c r="AOP51" s="62"/>
      <c r="AOQ51" s="62"/>
      <c r="AOR51" s="62"/>
      <c r="AOS51" s="62"/>
      <c r="AOT51" s="62"/>
      <c r="AOU51" s="62"/>
      <c r="AOV51" s="62"/>
      <c r="AOW51" s="62"/>
      <c r="AOX51" s="62"/>
      <c r="AOY51" s="62"/>
      <c r="AOZ51" s="62"/>
      <c r="APA51" s="62"/>
      <c r="APB51" s="62"/>
      <c r="APC51" s="62"/>
      <c r="APD51" s="62"/>
      <c r="APE51" s="62"/>
      <c r="APF51" s="62"/>
      <c r="APG51" s="62"/>
      <c r="APH51" s="62"/>
      <c r="API51" s="62"/>
      <c r="APJ51" s="62"/>
      <c r="APK51" s="62"/>
      <c r="APL51" s="62"/>
      <c r="APM51" s="62"/>
      <c r="APN51" s="62"/>
      <c r="APO51" s="62"/>
      <c r="APP51" s="62"/>
      <c r="APQ51" s="62"/>
      <c r="APR51" s="62"/>
      <c r="APS51" s="62"/>
      <c r="APT51" s="62"/>
      <c r="APU51" s="62"/>
      <c r="APV51" s="62"/>
      <c r="APW51" s="62"/>
      <c r="APX51" s="62"/>
      <c r="APY51" s="62"/>
      <c r="APZ51" s="62"/>
      <c r="AQA51" s="62"/>
      <c r="AQB51" s="62"/>
      <c r="AQC51" s="62"/>
      <c r="AQD51" s="62"/>
      <c r="AQE51" s="62"/>
      <c r="AQF51" s="62"/>
      <c r="AQG51" s="62"/>
      <c r="AQH51" s="62"/>
      <c r="AQI51" s="62"/>
      <c r="AQJ51" s="62"/>
      <c r="AQK51" s="62"/>
      <c r="AQL51" s="62"/>
      <c r="AQM51" s="62"/>
      <c r="AQN51" s="62"/>
      <c r="AQO51" s="62"/>
      <c r="AQP51" s="62"/>
      <c r="AQQ51" s="62"/>
      <c r="AQR51" s="62"/>
      <c r="AQS51" s="62"/>
      <c r="AQT51" s="62"/>
      <c r="AQU51" s="62"/>
      <c r="AQV51" s="62"/>
      <c r="AQW51" s="62"/>
      <c r="AQX51" s="62"/>
      <c r="AQY51" s="62"/>
      <c r="AQZ51" s="62"/>
      <c r="ARA51" s="62"/>
      <c r="ARB51" s="62"/>
      <c r="ARC51" s="62"/>
      <c r="ARD51" s="62"/>
      <c r="ARE51" s="62"/>
      <c r="ARF51" s="62"/>
      <c r="ARG51" s="62"/>
      <c r="ARH51" s="62"/>
      <c r="ARI51" s="62"/>
      <c r="ARJ51" s="62"/>
      <c r="ARK51" s="62"/>
      <c r="ARL51" s="62"/>
      <c r="ARM51" s="62"/>
      <c r="ARN51" s="62"/>
      <c r="ARO51" s="62"/>
      <c r="ARP51" s="62"/>
      <c r="ARQ51" s="62"/>
      <c r="ARR51" s="62"/>
      <c r="ARS51" s="62"/>
      <c r="ART51" s="62"/>
      <c r="ARU51" s="62"/>
      <c r="ARV51" s="62"/>
      <c r="ARW51" s="62"/>
      <c r="ARX51" s="62"/>
      <c r="ARY51" s="62"/>
      <c r="ARZ51" s="62"/>
      <c r="ASA51" s="62"/>
      <c r="ASB51" s="62"/>
      <c r="ASC51" s="62"/>
      <c r="ASD51" s="62"/>
      <c r="ASE51" s="62"/>
      <c r="ASF51" s="62"/>
      <c r="ASG51" s="62"/>
      <c r="ASH51" s="62"/>
      <c r="ASI51" s="62"/>
      <c r="ASJ51" s="62"/>
      <c r="ASK51" s="62"/>
      <c r="ASL51" s="62"/>
      <c r="ASM51" s="62"/>
      <c r="ASN51" s="62"/>
      <c r="ASO51" s="62"/>
      <c r="ASP51" s="62"/>
      <c r="ASQ51" s="62"/>
      <c r="ASR51" s="62"/>
      <c r="ASS51" s="62"/>
      <c r="AST51" s="62"/>
      <c r="ASU51" s="62"/>
      <c r="ASV51" s="62"/>
      <c r="ASW51" s="62"/>
      <c r="ASX51" s="62"/>
      <c r="ASY51" s="62"/>
      <c r="ASZ51" s="62"/>
      <c r="ATA51" s="62"/>
      <c r="ATB51" s="62"/>
      <c r="ATC51" s="62"/>
      <c r="ATD51" s="62"/>
      <c r="ATE51" s="62"/>
      <c r="ATF51" s="62"/>
      <c r="ATG51" s="62"/>
      <c r="ATH51" s="62"/>
      <c r="ATI51" s="62"/>
      <c r="ATJ51" s="62"/>
      <c r="ATK51" s="62"/>
      <c r="ATL51" s="62"/>
      <c r="ATM51" s="62"/>
      <c r="ATN51" s="62"/>
      <c r="ATO51" s="62"/>
      <c r="ATP51" s="62"/>
      <c r="ATQ51" s="62"/>
      <c r="ATR51" s="62"/>
      <c r="ATS51" s="62"/>
      <c r="ATT51" s="62"/>
      <c r="ATU51" s="62"/>
      <c r="ATV51" s="62"/>
      <c r="ATW51" s="62"/>
      <c r="ATX51" s="62"/>
      <c r="ATY51" s="62"/>
      <c r="ATZ51" s="62"/>
      <c r="AUA51" s="62"/>
      <c r="AUB51" s="62"/>
      <c r="AUC51" s="62"/>
      <c r="AUD51" s="62"/>
      <c r="AUE51" s="62"/>
      <c r="AUF51" s="62"/>
      <c r="AUG51" s="62"/>
      <c r="AUH51" s="62"/>
      <c r="AUI51" s="62"/>
      <c r="AUJ51" s="62"/>
      <c r="AUK51" s="62"/>
      <c r="AUL51" s="62"/>
      <c r="AUM51" s="62"/>
      <c r="AUN51" s="62"/>
      <c r="AUO51" s="62"/>
      <c r="AUP51" s="62"/>
      <c r="AUQ51" s="62"/>
      <c r="AUR51" s="62"/>
      <c r="AUS51" s="62"/>
      <c r="AUT51" s="62"/>
      <c r="AUU51" s="62"/>
      <c r="AUV51" s="62"/>
      <c r="AUW51" s="62"/>
      <c r="AUX51" s="62"/>
      <c r="AUY51" s="62"/>
      <c r="AUZ51" s="62"/>
      <c r="AVA51" s="62"/>
      <c r="AVB51" s="62"/>
      <c r="AVC51" s="62"/>
      <c r="AVD51" s="62"/>
      <c r="AVE51" s="62"/>
      <c r="AVF51" s="62"/>
      <c r="AVG51" s="62"/>
      <c r="AVH51" s="62"/>
      <c r="AVI51" s="62"/>
      <c r="AVJ51" s="62"/>
      <c r="AVK51" s="62"/>
      <c r="AVL51" s="62"/>
      <c r="AVM51" s="62"/>
      <c r="AVN51" s="62"/>
      <c r="AVO51" s="62"/>
      <c r="AVP51" s="62"/>
      <c r="AVQ51" s="62"/>
      <c r="AVR51" s="62"/>
      <c r="AVS51" s="62"/>
      <c r="AVT51" s="62"/>
      <c r="AVU51" s="62"/>
      <c r="AVV51" s="62"/>
      <c r="AVW51" s="62"/>
      <c r="AVX51" s="62"/>
      <c r="AVY51" s="62"/>
      <c r="AVZ51" s="62"/>
      <c r="AWA51" s="62"/>
      <c r="AWB51" s="62"/>
      <c r="AWC51" s="62"/>
      <c r="AWD51" s="62"/>
      <c r="AWE51" s="62"/>
      <c r="AWF51" s="62"/>
      <c r="AWG51" s="62"/>
      <c r="AWH51" s="62"/>
      <c r="AWI51" s="62"/>
      <c r="AWJ51" s="62"/>
      <c r="AWK51" s="62"/>
      <c r="AWL51" s="62"/>
      <c r="AWM51" s="62"/>
      <c r="AWN51" s="62"/>
      <c r="AWO51" s="62"/>
      <c r="AWP51" s="62"/>
      <c r="AWQ51" s="62"/>
      <c r="AWR51" s="62"/>
      <c r="AWS51" s="62"/>
      <c r="AWT51" s="62"/>
      <c r="AWU51" s="62"/>
      <c r="AWV51" s="62"/>
      <c r="AWW51" s="62"/>
      <c r="AWX51" s="62"/>
      <c r="AWY51" s="62"/>
      <c r="AWZ51" s="62"/>
      <c r="AXA51" s="62"/>
      <c r="AXB51" s="62"/>
      <c r="AXC51" s="62"/>
      <c r="AXD51" s="62"/>
      <c r="AXE51" s="62"/>
      <c r="AXF51" s="62"/>
      <c r="AXG51" s="62"/>
      <c r="AXH51" s="62"/>
      <c r="AXI51" s="62"/>
      <c r="AXJ51" s="62"/>
      <c r="AXK51" s="62"/>
      <c r="AXL51" s="62"/>
      <c r="AXM51" s="62"/>
      <c r="AXN51" s="62"/>
      <c r="AXO51" s="62"/>
      <c r="AXP51" s="62"/>
      <c r="AXQ51" s="62"/>
      <c r="AXR51" s="62"/>
      <c r="AXS51" s="62"/>
      <c r="AXT51" s="62"/>
      <c r="AXU51" s="62"/>
      <c r="AXV51" s="62"/>
      <c r="AXW51" s="62"/>
      <c r="AXX51" s="62"/>
      <c r="AXY51" s="62"/>
      <c r="AXZ51" s="62"/>
      <c r="AYA51" s="62"/>
      <c r="AYB51" s="62"/>
      <c r="AYC51" s="62"/>
      <c r="AYD51" s="62"/>
      <c r="AYE51" s="62"/>
      <c r="AYF51" s="62"/>
      <c r="AYG51" s="62"/>
      <c r="AYH51" s="62"/>
      <c r="AYI51" s="62"/>
      <c r="AYJ51" s="62"/>
      <c r="AYK51" s="62"/>
      <c r="AYL51" s="62"/>
      <c r="AYM51" s="62"/>
      <c r="AYN51" s="62"/>
      <c r="AYO51" s="62"/>
      <c r="AYP51" s="62"/>
      <c r="AYQ51" s="62"/>
      <c r="AYR51" s="62"/>
      <c r="AYS51" s="62"/>
      <c r="AYT51" s="62"/>
      <c r="AYU51" s="62"/>
      <c r="AYV51" s="62"/>
      <c r="AYW51" s="62"/>
      <c r="AYX51" s="62"/>
      <c r="AYY51" s="62"/>
      <c r="AYZ51" s="62"/>
      <c r="AZA51" s="62"/>
      <c r="AZB51" s="62"/>
      <c r="AZC51" s="62"/>
      <c r="AZD51" s="62"/>
      <c r="AZE51" s="62"/>
      <c r="AZF51" s="62"/>
      <c r="AZG51" s="62"/>
      <c r="AZH51" s="62"/>
      <c r="AZI51" s="62"/>
      <c r="AZJ51" s="62"/>
      <c r="AZK51" s="62"/>
      <c r="AZL51" s="62"/>
      <c r="AZM51" s="62"/>
      <c r="AZN51" s="62"/>
      <c r="AZO51" s="62"/>
      <c r="AZP51" s="62"/>
      <c r="AZQ51" s="62"/>
      <c r="AZR51" s="62"/>
      <c r="AZS51" s="62"/>
      <c r="AZT51" s="62"/>
      <c r="AZU51" s="62"/>
      <c r="AZV51" s="62"/>
      <c r="AZW51" s="62"/>
      <c r="AZX51" s="62"/>
      <c r="AZY51" s="62"/>
      <c r="AZZ51" s="62"/>
      <c r="BAA51" s="62"/>
      <c r="BAB51" s="62"/>
      <c r="BAC51" s="62"/>
      <c r="BAD51" s="62"/>
      <c r="BAE51" s="62"/>
      <c r="BAF51" s="62"/>
      <c r="BAG51" s="62"/>
      <c r="BAH51" s="62"/>
      <c r="BAI51" s="62"/>
      <c r="BAJ51" s="62"/>
      <c r="BAK51" s="62"/>
      <c r="BAL51" s="62"/>
      <c r="BAM51" s="62"/>
      <c r="BAN51" s="62"/>
      <c r="BAO51" s="62"/>
      <c r="BAP51" s="62"/>
      <c r="BAQ51" s="62"/>
      <c r="BAR51" s="62"/>
      <c r="BAS51" s="62"/>
      <c r="BAT51" s="62"/>
      <c r="BAU51" s="62"/>
      <c r="BAV51" s="62"/>
      <c r="BAW51" s="62"/>
      <c r="BAX51" s="62"/>
      <c r="BAY51" s="62"/>
      <c r="BAZ51" s="62"/>
      <c r="BBA51" s="62"/>
      <c r="BBB51" s="62"/>
      <c r="BBC51" s="62"/>
      <c r="BBD51" s="62"/>
      <c r="BBE51" s="62"/>
      <c r="BBF51" s="62"/>
      <c r="BBG51" s="62"/>
      <c r="BBH51" s="62"/>
      <c r="BBI51" s="62"/>
      <c r="BBJ51" s="62"/>
      <c r="BBK51" s="62"/>
      <c r="BBL51" s="62"/>
      <c r="BBM51" s="62"/>
      <c r="BBN51" s="62"/>
      <c r="BBO51" s="62"/>
      <c r="BBP51" s="62"/>
      <c r="BBQ51" s="62"/>
      <c r="BBR51" s="62"/>
      <c r="BBS51" s="62"/>
      <c r="BBT51" s="62"/>
      <c r="BBU51" s="62"/>
      <c r="BBV51" s="62"/>
      <c r="BBW51" s="62"/>
      <c r="BBX51" s="62"/>
      <c r="BBY51" s="62"/>
      <c r="BBZ51" s="62"/>
      <c r="BCA51" s="62"/>
      <c r="BCB51" s="62"/>
      <c r="BCC51" s="62"/>
      <c r="BCD51" s="62"/>
      <c r="BCE51" s="62"/>
      <c r="BCF51" s="62"/>
      <c r="BCG51" s="62"/>
      <c r="BCH51" s="62"/>
      <c r="BCI51" s="62"/>
      <c r="BCJ51" s="62"/>
      <c r="BCK51" s="62"/>
      <c r="BCL51" s="62"/>
      <c r="BCM51" s="62"/>
      <c r="BCN51" s="62"/>
      <c r="BCO51" s="62"/>
      <c r="BCP51" s="62"/>
      <c r="BCQ51" s="62"/>
      <c r="BCR51" s="62"/>
      <c r="BCS51" s="62"/>
      <c r="BCT51" s="62"/>
      <c r="BCU51" s="62"/>
      <c r="BCV51" s="62"/>
      <c r="BCW51" s="62"/>
      <c r="BCX51" s="62"/>
      <c r="BCY51" s="62"/>
      <c r="BCZ51" s="62"/>
      <c r="BDA51" s="62"/>
      <c r="BDB51" s="62"/>
      <c r="BDC51" s="62"/>
      <c r="BDD51" s="62"/>
      <c r="BDE51" s="62"/>
      <c r="BDF51" s="62"/>
      <c r="BDG51" s="62"/>
      <c r="BDH51" s="62"/>
      <c r="BDI51" s="62"/>
      <c r="BDJ51" s="62"/>
      <c r="BDK51" s="62"/>
      <c r="BDL51" s="62"/>
      <c r="BDM51" s="62"/>
      <c r="BDN51" s="62"/>
      <c r="BDO51" s="62"/>
      <c r="BDP51" s="62"/>
      <c r="BDQ51" s="62"/>
      <c r="BDR51" s="62"/>
      <c r="BDS51" s="62"/>
      <c r="BDT51" s="62"/>
      <c r="BDU51" s="62"/>
      <c r="BDV51" s="62"/>
      <c r="BDW51" s="62"/>
      <c r="BDX51" s="62"/>
      <c r="BDY51" s="62"/>
      <c r="BDZ51" s="62"/>
      <c r="BEA51" s="62"/>
      <c r="BEB51" s="62"/>
      <c r="BEC51" s="62"/>
      <c r="BED51" s="62"/>
      <c r="BEE51" s="62"/>
      <c r="BEF51" s="62"/>
      <c r="BEG51" s="62"/>
      <c r="BEH51" s="62"/>
      <c r="BEI51" s="62"/>
      <c r="BEJ51" s="62"/>
      <c r="BEK51" s="62"/>
      <c r="BEL51" s="62"/>
      <c r="BEM51" s="62"/>
      <c r="BEN51" s="62"/>
      <c r="BEO51" s="62"/>
      <c r="BEP51" s="62"/>
      <c r="BEQ51" s="62"/>
      <c r="BER51" s="62"/>
      <c r="BES51" s="62"/>
      <c r="BET51" s="62"/>
      <c r="BEU51" s="62"/>
      <c r="BEV51" s="62"/>
      <c r="BEW51" s="62"/>
      <c r="BEX51" s="62"/>
      <c r="BEY51" s="62"/>
      <c r="BEZ51" s="62"/>
      <c r="BFA51" s="62"/>
      <c r="BFB51" s="62"/>
      <c r="BFC51" s="62"/>
      <c r="BFD51" s="62"/>
      <c r="BFE51" s="62"/>
      <c r="BFF51" s="62"/>
      <c r="BFG51" s="62"/>
      <c r="BFH51" s="62"/>
      <c r="BFI51" s="62"/>
      <c r="BFJ51" s="62"/>
      <c r="BFK51" s="62"/>
      <c r="BFL51" s="62"/>
      <c r="BFM51" s="62"/>
      <c r="BFN51" s="62"/>
      <c r="BFO51" s="62"/>
      <c r="BFP51" s="62"/>
      <c r="BFQ51" s="62"/>
      <c r="BFR51" s="62"/>
      <c r="BFS51" s="62"/>
      <c r="BFT51" s="62"/>
      <c r="BFU51" s="62"/>
      <c r="BFV51" s="62"/>
      <c r="BFW51" s="62"/>
      <c r="BFX51" s="62"/>
      <c r="BFY51" s="62"/>
      <c r="BFZ51" s="62"/>
      <c r="BGA51" s="62"/>
      <c r="BGB51" s="62"/>
      <c r="BGC51" s="62"/>
      <c r="BGD51" s="62"/>
      <c r="BGE51" s="62"/>
      <c r="BGF51" s="62"/>
      <c r="BGG51" s="62"/>
      <c r="BGH51" s="62"/>
      <c r="BGI51" s="62"/>
      <c r="BGJ51" s="62"/>
      <c r="BGK51" s="62"/>
      <c r="BGL51" s="62"/>
      <c r="BGM51" s="62"/>
      <c r="BGN51" s="62"/>
      <c r="BGO51" s="62"/>
      <c r="BGP51" s="62"/>
      <c r="BGQ51" s="62"/>
      <c r="BGR51" s="62"/>
      <c r="BGS51" s="62"/>
      <c r="BGT51" s="62"/>
      <c r="BGU51" s="62"/>
      <c r="BGV51" s="62"/>
      <c r="BGW51" s="62"/>
      <c r="BGX51" s="62"/>
      <c r="BGY51" s="62"/>
      <c r="BGZ51" s="62"/>
      <c r="BHA51" s="62"/>
      <c r="BHB51" s="62"/>
      <c r="BHC51" s="62"/>
      <c r="BHD51" s="62"/>
      <c r="BHE51" s="62"/>
      <c r="BHF51" s="62"/>
      <c r="BHG51" s="62"/>
      <c r="BHH51" s="62"/>
      <c r="BHI51" s="62"/>
      <c r="BHJ51" s="62"/>
      <c r="BHK51" s="62"/>
      <c r="BHL51" s="62"/>
      <c r="BHM51" s="62"/>
      <c r="BHN51" s="62"/>
      <c r="BHO51" s="62"/>
      <c r="BHP51" s="62"/>
      <c r="BHQ51" s="62"/>
      <c r="BHR51" s="62"/>
      <c r="BHS51" s="62"/>
      <c r="BHT51" s="62"/>
      <c r="BHU51" s="62"/>
      <c r="BHV51" s="62"/>
      <c r="BHW51" s="62"/>
      <c r="BHX51" s="62"/>
      <c r="BHY51" s="62"/>
      <c r="BHZ51" s="62"/>
      <c r="BIA51" s="62"/>
      <c r="BIB51" s="62"/>
      <c r="BIC51" s="62"/>
      <c r="BID51" s="62"/>
      <c r="BIE51" s="62"/>
      <c r="BIF51" s="62"/>
      <c r="BIG51" s="62"/>
      <c r="BIH51" s="62"/>
      <c r="BII51" s="62"/>
      <c r="BIJ51" s="62"/>
      <c r="BIK51" s="62"/>
      <c r="BIL51" s="62"/>
      <c r="BIM51" s="62"/>
      <c r="BIN51" s="62"/>
      <c r="BIO51" s="62"/>
      <c r="BIP51" s="62"/>
      <c r="BIQ51" s="62"/>
      <c r="BIR51" s="62"/>
      <c r="BIS51" s="62"/>
      <c r="BIT51" s="62"/>
      <c r="BIU51" s="62"/>
      <c r="BIV51" s="62"/>
      <c r="BIW51" s="62"/>
      <c r="BIX51" s="62"/>
      <c r="BIY51" s="62"/>
      <c r="BIZ51" s="62"/>
      <c r="BJA51" s="62"/>
      <c r="BJB51" s="62"/>
      <c r="BJC51" s="62"/>
      <c r="BJD51" s="62"/>
      <c r="BJE51" s="62"/>
      <c r="BJF51" s="62"/>
      <c r="BJG51" s="62"/>
      <c r="BJH51" s="62"/>
      <c r="BJI51" s="62"/>
      <c r="BJJ51" s="62"/>
      <c r="BJK51" s="62"/>
      <c r="BJL51" s="62"/>
      <c r="BJM51" s="62"/>
      <c r="BJN51" s="62"/>
      <c r="BJO51" s="62"/>
      <c r="BJP51" s="62"/>
      <c r="BJQ51" s="62"/>
      <c r="BJR51" s="62"/>
      <c r="BJS51" s="62"/>
      <c r="BJT51" s="62"/>
      <c r="BJU51" s="62"/>
      <c r="BJV51" s="62"/>
      <c r="BJW51" s="62"/>
      <c r="BJX51" s="62"/>
      <c r="BJY51" s="62"/>
      <c r="BJZ51" s="62"/>
      <c r="BKA51" s="62"/>
      <c r="BKB51" s="62"/>
      <c r="BKC51" s="62"/>
      <c r="BKD51" s="62"/>
      <c r="BKE51" s="62"/>
      <c r="BKF51" s="62"/>
      <c r="BKG51" s="62"/>
      <c r="BKH51" s="62"/>
      <c r="BKI51" s="62"/>
      <c r="BKJ51" s="62"/>
      <c r="BKK51" s="62"/>
      <c r="BKL51" s="62"/>
      <c r="BKM51" s="62"/>
      <c r="BKN51" s="62"/>
      <c r="BKO51" s="62"/>
      <c r="BKP51" s="62"/>
      <c r="BKQ51" s="62"/>
      <c r="BKR51" s="62"/>
      <c r="BKS51" s="62"/>
      <c r="BKT51" s="62"/>
      <c r="BKU51" s="62"/>
      <c r="BKV51" s="62"/>
      <c r="BKW51" s="62"/>
      <c r="BKX51" s="62"/>
      <c r="BKY51" s="62"/>
      <c r="BKZ51" s="62"/>
      <c r="BLA51" s="62"/>
      <c r="BLB51" s="62"/>
      <c r="BLC51" s="62"/>
      <c r="BLD51" s="62"/>
      <c r="BLE51" s="62"/>
      <c r="BLF51" s="62"/>
      <c r="BLG51" s="62"/>
      <c r="BLH51" s="62"/>
      <c r="BLI51" s="62"/>
      <c r="BLJ51" s="62"/>
      <c r="BLK51" s="62"/>
      <c r="BLL51" s="62"/>
      <c r="BLM51" s="62"/>
      <c r="BLN51" s="62"/>
      <c r="BLO51" s="62"/>
      <c r="BLP51" s="62"/>
      <c r="BLQ51" s="62"/>
      <c r="BLR51" s="62"/>
      <c r="BLS51" s="62"/>
      <c r="BLT51" s="62"/>
      <c r="BLU51" s="62"/>
      <c r="BLV51" s="62"/>
      <c r="BLW51" s="62"/>
      <c r="BLX51" s="62"/>
      <c r="BLY51" s="62"/>
      <c r="BLZ51" s="62"/>
      <c r="BMA51" s="62"/>
      <c r="BMB51" s="62"/>
      <c r="BMC51" s="62"/>
      <c r="BMD51" s="62"/>
      <c r="BME51" s="62"/>
      <c r="BMF51" s="62"/>
      <c r="BMG51" s="62"/>
      <c r="BMH51" s="62"/>
      <c r="BMI51" s="62"/>
      <c r="BMJ51" s="62"/>
      <c r="BMK51" s="62"/>
      <c r="BML51" s="62"/>
      <c r="BMM51" s="62"/>
      <c r="BMN51" s="62"/>
      <c r="BMO51" s="62"/>
      <c r="BMP51" s="62"/>
      <c r="BMQ51" s="62"/>
      <c r="BMR51" s="62"/>
      <c r="BMS51" s="62"/>
      <c r="BMT51" s="62"/>
      <c r="BMU51" s="62"/>
      <c r="BMV51" s="62"/>
      <c r="BMW51" s="62"/>
      <c r="BMX51" s="62"/>
      <c r="BMY51" s="62"/>
      <c r="BMZ51" s="62"/>
      <c r="BNA51" s="62"/>
      <c r="BNB51" s="62"/>
      <c r="BNC51" s="62"/>
      <c r="BND51" s="62"/>
      <c r="BNE51" s="62"/>
      <c r="BNF51" s="62"/>
      <c r="BNG51" s="62"/>
      <c r="BNH51" s="62"/>
      <c r="BNI51" s="62"/>
      <c r="BNJ51" s="62"/>
      <c r="BNK51" s="62"/>
      <c r="BNL51" s="62"/>
      <c r="BNM51" s="62"/>
      <c r="BNN51" s="62"/>
      <c r="BNO51" s="62"/>
      <c r="BNP51" s="62"/>
      <c r="BNQ51" s="62"/>
      <c r="BNR51" s="62"/>
      <c r="BNS51" s="62"/>
      <c r="BNT51" s="62"/>
      <c r="BNU51" s="62"/>
      <c r="BNV51" s="62"/>
      <c r="BNW51" s="62"/>
      <c r="BNX51" s="62"/>
      <c r="BNY51" s="62"/>
      <c r="BNZ51" s="62"/>
      <c r="BOA51" s="62"/>
      <c r="BOB51" s="62"/>
      <c r="BOC51" s="62"/>
      <c r="BOD51" s="62"/>
      <c r="BOE51" s="62"/>
      <c r="BOF51" s="62"/>
      <c r="BOG51" s="62"/>
      <c r="BOH51" s="62"/>
      <c r="BOI51" s="62"/>
      <c r="BOJ51" s="62"/>
      <c r="BOK51" s="62"/>
      <c r="BOL51" s="62"/>
      <c r="BOM51" s="62"/>
      <c r="BON51" s="62"/>
      <c r="BOO51" s="62"/>
      <c r="BOP51" s="62"/>
      <c r="BOQ51" s="62"/>
      <c r="BOR51" s="62"/>
      <c r="BOS51" s="62"/>
      <c r="BOT51" s="62"/>
      <c r="BOU51" s="62"/>
      <c r="BOV51" s="62"/>
      <c r="BOW51" s="62"/>
      <c r="BOX51" s="62"/>
      <c r="BOY51" s="62"/>
      <c r="BOZ51" s="62"/>
      <c r="BPA51" s="62"/>
      <c r="BPB51" s="62"/>
      <c r="BPC51" s="62"/>
      <c r="BPD51" s="62"/>
      <c r="BPE51" s="62"/>
      <c r="BPF51" s="62"/>
      <c r="BPG51" s="62"/>
      <c r="BPH51" s="62"/>
      <c r="BPI51" s="62"/>
      <c r="BPJ51" s="62"/>
      <c r="BPK51" s="62"/>
      <c r="BPL51" s="62"/>
      <c r="BPM51" s="62"/>
      <c r="BPN51" s="62"/>
      <c r="BPO51" s="62"/>
      <c r="BPP51" s="62"/>
      <c r="BPQ51" s="62"/>
      <c r="BPR51" s="62"/>
      <c r="BPS51" s="62"/>
      <c r="BPT51" s="62"/>
      <c r="BPU51" s="62"/>
      <c r="BPV51" s="62"/>
      <c r="BPW51" s="62"/>
      <c r="BPX51" s="62"/>
      <c r="BPY51" s="62"/>
      <c r="BPZ51" s="62"/>
      <c r="BQA51" s="62"/>
      <c r="BQB51" s="62"/>
      <c r="BQC51" s="62"/>
      <c r="BQD51" s="62"/>
      <c r="BQE51" s="62"/>
      <c r="BQF51" s="62"/>
      <c r="BQG51" s="62"/>
      <c r="BQH51" s="62"/>
      <c r="BQI51" s="62"/>
      <c r="BQJ51" s="62"/>
      <c r="BQK51" s="62"/>
      <c r="BQL51" s="62"/>
      <c r="BQM51" s="62"/>
      <c r="BQN51" s="62"/>
      <c r="BQO51" s="62"/>
      <c r="BQP51" s="62"/>
      <c r="BQQ51" s="62"/>
      <c r="BQR51" s="62"/>
      <c r="BQS51" s="62"/>
      <c r="BQT51" s="62"/>
      <c r="BQU51" s="62"/>
      <c r="BQV51" s="62"/>
      <c r="BQW51" s="62"/>
      <c r="BQX51" s="62"/>
      <c r="BQY51" s="62"/>
      <c r="BQZ51" s="62"/>
      <c r="BRA51" s="62"/>
      <c r="BRB51" s="62"/>
      <c r="BRC51" s="62"/>
      <c r="BRD51" s="62"/>
      <c r="BRE51" s="62"/>
      <c r="BRF51" s="62"/>
      <c r="BRG51" s="62"/>
      <c r="BRH51" s="62"/>
      <c r="BRI51" s="62"/>
      <c r="BRJ51" s="62"/>
      <c r="BRK51" s="62"/>
      <c r="BRL51" s="62"/>
      <c r="BRM51" s="62"/>
      <c r="BRN51" s="62"/>
      <c r="BRO51" s="62"/>
      <c r="BRP51" s="62"/>
      <c r="BRQ51" s="62"/>
      <c r="BRR51" s="62"/>
      <c r="BRS51" s="62"/>
      <c r="BRT51" s="62"/>
      <c r="BRU51" s="62"/>
      <c r="BRV51" s="62"/>
      <c r="BRW51" s="62"/>
      <c r="BRX51" s="62"/>
      <c r="BRY51" s="62"/>
      <c r="BRZ51" s="62"/>
      <c r="BSA51" s="62"/>
      <c r="BSB51" s="62"/>
      <c r="BSC51" s="62"/>
      <c r="BSD51" s="62"/>
      <c r="BSE51" s="62"/>
      <c r="BSF51" s="62"/>
      <c r="BSG51" s="62"/>
      <c r="BSH51" s="62"/>
      <c r="BSI51" s="62"/>
      <c r="BSJ51" s="62"/>
      <c r="BSK51" s="62"/>
      <c r="BSL51" s="62"/>
      <c r="BSM51" s="62"/>
      <c r="BSN51" s="62"/>
      <c r="BSO51" s="62"/>
      <c r="BSP51" s="62"/>
      <c r="BSQ51" s="62"/>
      <c r="BSR51" s="62"/>
      <c r="BSS51" s="62"/>
      <c r="BST51" s="62"/>
      <c r="BSU51" s="62"/>
      <c r="BSV51" s="62"/>
      <c r="BSW51" s="62"/>
      <c r="BSX51" s="62"/>
      <c r="BSY51" s="62"/>
      <c r="BSZ51" s="62"/>
      <c r="BTA51" s="62"/>
      <c r="BTB51" s="62"/>
      <c r="BTC51" s="62"/>
      <c r="BTD51" s="62"/>
      <c r="BTE51" s="62"/>
      <c r="BTF51" s="62"/>
      <c r="BTG51" s="62"/>
      <c r="BTH51" s="62"/>
      <c r="BTI51" s="62"/>
      <c r="BTJ51" s="62"/>
      <c r="BTK51" s="62"/>
      <c r="BTL51" s="62"/>
      <c r="BTM51" s="62"/>
      <c r="BTN51" s="62"/>
      <c r="BTO51" s="62"/>
      <c r="BTP51" s="62"/>
      <c r="BTQ51" s="62"/>
      <c r="BTR51" s="62"/>
      <c r="BTS51" s="62"/>
      <c r="BTT51" s="62"/>
      <c r="BTU51" s="62"/>
      <c r="BTV51" s="62"/>
      <c r="BTW51" s="62"/>
      <c r="BTX51" s="62"/>
      <c r="BTY51" s="62"/>
      <c r="BTZ51" s="62"/>
      <c r="BUA51" s="62"/>
      <c r="BUB51" s="62"/>
      <c r="BUC51" s="62"/>
      <c r="BUD51" s="62"/>
      <c r="BUE51" s="62"/>
      <c r="BUF51" s="62"/>
      <c r="BUG51" s="62"/>
      <c r="BUH51" s="62"/>
      <c r="BUI51" s="62"/>
      <c r="BUJ51" s="62"/>
      <c r="BUK51" s="62"/>
      <c r="BUL51" s="62"/>
      <c r="BUM51" s="62"/>
      <c r="BUN51" s="62"/>
      <c r="BUO51" s="62"/>
      <c r="BUP51" s="62"/>
      <c r="BUQ51" s="62"/>
      <c r="BUR51" s="62"/>
      <c r="BUS51" s="62"/>
      <c r="BUT51" s="62"/>
      <c r="BUU51" s="62"/>
      <c r="BUV51" s="62"/>
      <c r="BUW51" s="62"/>
      <c r="BUX51" s="62"/>
      <c r="BUY51" s="62"/>
      <c r="BUZ51" s="62"/>
      <c r="BVA51" s="62"/>
      <c r="BVB51" s="62"/>
      <c r="BVC51" s="62"/>
      <c r="BVD51" s="62"/>
      <c r="BVE51" s="62"/>
      <c r="BVF51" s="62"/>
      <c r="BVG51" s="62"/>
      <c r="BVH51" s="62"/>
      <c r="BVI51" s="62"/>
      <c r="BVJ51" s="62"/>
      <c r="BVK51" s="62"/>
      <c r="BVL51" s="62"/>
      <c r="BVM51" s="62"/>
      <c r="BVN51" s="62"/>
      <c r="BVO51" s="62"/>
      <c r="BVP51" s="62"/>
      <c r="BVQ51" s="62"/>
      <c r="BVR51" s="62"/>
      <c r="BVS51" s="62"/>
      <c r="BVT51" s="62"/>
      <c r="BVU51" s="62"/>
      <c r="BVV51" s="62"/>
      <c r="BVW51" s="62"/>
      <c r="BVX51" s="62"/>
      <c r="BVY51" s="62"/>
      <c r="BVZ51" s="62"/>
      <c r="BWA51" s="62"/>
      <c r="BWB51" s="62"/>
      <c r="BWC51" s="62"/>
      <c r="BWD51" s="62"/>
      <c r="BWE51" s="62"/>
      <c r="BWF51" s="62"/>
      <c r="BWG51" s="62"/>
      <c r="BWH51" s="62"/>
      <c r="BWI51" s="62"/>
      <c r="BWJ51" s="62"/>
      <c r="BWK51" s="62"/>
      <c r="BWL51" s="62"/>
      <c r="BWM51" s="62"/>
      <c r="BWN51" s="62"/>
      <c r="BWO51" s="62"/>
      <c r="BWP51" s="62"/>
      <c r="BWQ51" s="62"/>
      <c r="BWR51" s="62"/>
      <c r="BWS51" s="62"/>
      <c r="BWT51" s="62"/>
      <c r="BWU51" s="62"/>
      <c r="BWV51" s="62"/>
      <c r="BWW51" s="62"/>
      <c r="BWX51" s="62"/>
      <c r="BWY51" s="62"/>
      <c r="BWZ51" s="62"/>
      <c r="BXA51" s="62"/>
      <c r="BXB51" s="62"/>
      <c r="BXC51" s="62"/>
      <c r="BXD51" s="62"/>
      <c r="BXE51" s="62"/>
      <c r="BXF51" s="62"/>
      <c r="BXG51" s="62"/>
      <c r="BXH51" s="62"/>
      <c r="BXI51" s="62"/>
      <c r="BXJ51" s="62"/>
      <c r="BXK51" s="62"/>
      <c r="BXL51" s="62"/>
      <c r="BXM51" s="62"/>
      <c r="BXN51" s="62"/>
      <c r="BXO51" s="62"/>
      <c r="BXP51" s="62"/>
      <c r="BXQ51" s="62"/>
      <c r="BXR51" s="62"/>
      <c r="BXS51" s="62"/>
      <c r="BXT51" s="62"/>
      <c r="BXU51" s="62"/>
      <c r="BXV51" s="62"/>
      <c r="BXW51" s="62"/>
      <c r="BXX51" s="62"/>
      <c r="BXY51" s="62"/>
      <c r="BXZ51" s="62"/>
      <c r="BYA51" s="62"/>
      <c r="BYB51" s="62"/>
      <c r="BYC51" s="62"/>
      <c r="BYD51" s="62"/>
      <c r="BYE51" s="62"/>
      <c r="BYF51" s="62"/>
      <c r="BYG51" s="62"/>
      <c r="BYH51" s="62"/>
      <c r="BYI51" s="62"/>
      <c r="BYJ51" s="62"/>
      <c r="BYK51" s="62"/>
      <c r="BYL51" s="62"/>
      <c r="BYM51" s="62"/>
      <c r="BYN51" s="62"/>
      <c r="BYO51" s="62"/>
      <c r="BYP51" s="62"/>
      <c r="BYQ51" s="62"/>
      <c r="BYR51" s="62"/>
      <c r="BYS51" s="62"/>
      <c r="BYT51" s="62"/>
      <c r="BYU51" s="62"/>
      <c r="BYV51" s="62"/>
      <c r="BYW51" s="62"/>
      <c r="BYX51" s="62"/>
      <c r="BYY51" s="62"/>
      <c r="BYZ51" s="62"/>
      <c r="BZA51" s="62"/>
      <c r="BZB51" s="62"/>
      <c r="BZC51" s="62"/>
      <c r="BZD51" s="62"/>
      <c r="BZE51" s="62"/>
      <c r="BZF51" s="62"/>
      <c r="BZG51" s="62"/>
      <c r="BZH51" s="62"/>
      <c r="BZI51" s="62"/>
      <c r="BZJ51" s="62"/>
      <c r="BZK51" s="62"/>
      <c r="BZL51" s="62"/>
      <c r="BZM51" s="62"/>
      <c r="BZN51" s="62"/>
      <c r="BZO51" s="62"/>
      <c r="BZP51" s="62"/>
      <c r="BZQ51" s="62"/>
      <c r="BZR51" s="62"/>
      <c r="BZS51" s="62"/>
      <c r="BZT51" s="62"/>
      <c r="BZU51" s="62"/>
      <c r="BZV51" s="62"/>
      <c r="BZW51" s="62"/>
      <c r="BZX51" s="62"/>
      <c r="BZY51" s="62"/>
      <c r="BZZ51" s="62"/>
      <c r="CAA51" s="62"/>
      <c r="CAB51" s="62"/>
      <c r="CAC51" s="62"/>
      <c r="CAD51" s="62"/>
      <c r="CAE51" s="62"/>
      <c r="CAF51" s="62"/>
      <c r="CAG51" s="62"/>
      <c r="CAH51" s="62"/>
      <c r="CAI51" s="62"/>
      <c r="CAJ51" s="62"/>
      <c r="CAK51" s="62"/>
      <c r="CAL51" s="62"/>
      <c r="CAM51" s="62"/>
      <c r="CAN51" s="62"/>
      <c r="CAO51" s="62"/>
      <c r="CAP51" s="62"/>
      <c r="CAQ51" s="62"/>
      <c r="CAR51" s="62"/>
      <c r="CAS51" s="62"/>
      <c r="CAT51" s="62"/>
      <c r="CAU51" s="62"/>
      <c r="CAV51" s="62"/>
      <c r="CAW51" s="62"/>
      <c r="CAX51" s="62"/>
      <c r="CAY51" s="62"/>
      <c r="CAZ51" s="62"/>
      <c r="CBA51" s="62"/>
      <c r="CBB51" s="62"/>
      <c r="CBC51" s="62"/>
      <c r="CBD51" s="62"/>
      <c r="CBE51" s="62"/>
      <c r="CBF51" s="62"/>
      <c r="CBG51" s="62"/>
      <c r="CBH51" s="62"/>
      <c r="CBI51" s="62"/>
      <c r="CBJ51" s="62"/>
      <c r="CBK51" s="62"/>
      <c r="CBL51" s="62"/>
      <c r="CBM51" s="62"/>
      <c r="CBN51" s="62"/>
      <c r="CBO51" s="62"/>
      <c r="CBP51" s="62"/>
      <c r="CBQ51" s="62"/>
      <c r="CBR51" s="62"/>
      <c r="CBS51" s="62"/>
      <c r="CBT51" s="62"/>
      <c r="CBU51" s="62"/>
      <c r="CBV51" s="62"/>
      <c r="CBW51" s="62"/>
      <c r="CBX51" s="62"/>
      <c r="CBY51" s="62"/>
      <c r="CBZ51" s="62"/>
      <c r="CCA51" s="62"/>
      <c r="CCB51" s="62"/>
      <c r="CCC51" s="62"/>
      <c r="CCD51" s="62"/>
      <c r="CCE51" s="62"/>
      <c r="CCF51" s="62"/>
      <c r="CCG51" s="62"/>
      <c r="CCH51" s="62"/>
      <c r="CCI51" s="62"/>
      <c r="CCJ51" s="62"/>
      <c r="CCK51" s="62"/>
      <c r="CCL51" s="62"/>
      <c r="CCM51" s="62"/>
      <c r="CCN51" s="62"/>
      <c r="CCO51" s="62"/>
      <c r="CCP51" s="62"/>
      <c r="CCQ51" s="62"/>
      <c r="CCR51" s="62"/>
      <c r="CCS51" s="62"/>
      <c r="CCT51" s="62"/>
      <c r="CCU51" s="62"/>
      <c r="CCV51" s="62"/>
      <c r="CCW51" s="62"/>
      <c r="CCX51" s="62"/>
      <c r="CCY51" s="62"/>
      <c r="CCZ51" s="62"/>
      <c r="CDA51" s="62"/>
      <c r="CDB51" s="62"/>
      <c r="CDC51" s="62"/>
      <c r="CDD51" s="62"/>
      <c r="CDE51" s="62"/>
      <c r="CDF51" s="62"/>
      <c r="CDG51" s="62"/>
      <c r="CDH51" s="62"/>
      <c r="CDI51" s="62"/>
      <c r="CDJ51" s="62"/>
      <c r="CDK51" s="62"/>
      <c r="CDL51" s="62"/>
      <c r="CDM51" s="62"/>
      <c r="CDN51" s="62"/>
      <c r="CDO51" s="62"/>
      <c r="CDP51" s="62"/>
      <c r="CDQ51" s="62"/>
      <c r="CDR51" s="62"/>
      <c r="CDS51" s="62"/>
      <c r="CDT51" s="62"/>
      <c r="CDU51" s="62"/>
      <c r="CDV51" s="62"/>
      <c r="CDW51" s="62"/>
      <c r="CDX51" s="62"/>
      <c r="CDY51" s="62"/>
      <c r="CDZ51" s="62"/>
      <c r="CEA51" s="62"/>
      <c r="CEB51" s="62"/>
      <c r="CEC51" s="62"/>
      <c r="CED51" s="62"/>
      <c r="CEE51" s="62"/>
      <c r="CEF51" s="62"/>
      <c r="CEG51" s="62"/>
      <c r="CEH51" s="62"/>
      <c r="CEI51" s="62"/>
      <c r="CEJ51" s="62"/>
      <c r="CEK51" s="62"/>
      <c r="CEL51" s="62"/>
      <c r="CEM51" s="62"/>
    </row>
    <row r="52" spans="1:2171" s="191" customFormat="1" ht="20.25" x14ac:dyDescent="0.3">
      <c r="A52" s="211"/>
      <c r="B52" s="1143" t="s">
        <v>252</v>
      </c>
      <c r="C52" s="1193"/>
      <c r="D52" s="235"/>
      <c r="E52" s="212"/>
      <c r="F52" s="212"/>
      <c r="G52" s="212"/>
      <c r="H52" s="212"/>
      <c r="I52" s="212"/>
      <c r="J52" s="212"/>
      <c r="K52" s="212"/>
      <c r="L52" s="212"/>
      <c r="M52" s="679"/>
      <c r="N52" s="679"/>
      <c r="O52" s="679"/>
      <c r="P52" s="679"/>
      <c r="Q52" s="679"/>
      <c r="R52" s="679"/>
      <c r="S52" s="679"/>
      <c r="T52" s="358"/>
      <c r="U52" s="358"/>
      <c r="V52" s="358"/>
      <c r="W52" s="358"/>
      <c r="X52" s="358"/>
      <c r="Y52" s="358"/>
      <c r="Z52" s="358"/>
      <c r="AA52" s="358"/>
      <c r="AB52" s="358"/>
      <c r="AC52" s="679"/>
      <c r="AD52" s="611"/>
      <c r="AE52" s="611"/>
      <c r="AF52" s="611"/>
      <c r="AG52" s="611"/>
      <c r="AH52" s="611"/>
      <c r="AI52" s="611"/>
      <c r="AJ52" s="611"/>
      <c r="AK52" s="611"/>
      <c r="AL52" s="611"/>
      <c r="AM52" s="611"/>
      <c r="AN52" s="611"/>
      <c r="AO52" s="611"/>
      <c r="AP52" s="611"/>
      <c r="AQ52" s="611"/>
      <c r="AR52" s="611"/>
      <c r="AS52" s="611"/>
      <c r="AT52" s="611"/>
      <c r="AU52" s="611"/>
      <c r="AV52" s="611"/>
      <c r="AW52" s="611"/>
      <c r="AX52" s="611"/>
      <c r="AY52" s="611"/>
      <c r="AZ52" s="611"/>
      <c r="BA52" s="611"/>
      <c r="BB52" s="611"/>
      <c r="BC52" s="611"/>
      <c r="BD52" s="611"/>
      <c r="BE52" s="611"/>
      <c r="BF52" s="611"/>
      <c r="BG52" s="611"/>
      <c r="BH52" s="611"/>
      <c r="BI52" s="611"/>
      <c r="BJ52" s="611"/>
      <c r="BK52" s="611"/>
      <c r="BL52" s="611"/>
      <c r="BM52" s="611"/>
      <c r="BN52" s="611"/>
      <c r="BO52" s="611"/>
      <c r="BP52" s="611"/>
      <c r="BQ52" s="611"/>
      <c r="BR52" s="611"/>
      <c r="BS52" s="611"/>
      <c r="BT52" s="611"/>
      <c r="BU52" s="611"/>
      <c r="BV52" s="611"/>
      <c r="BW52" s="611"/>
      <c r="BX52" s="611"/>
      <c r="BY52" s="611"/>
      <c r="BZ52" s="611"/>
      <c r="CA52" s="611"/>
      <c r="CB52" s="611"/>
      <c r="CC52" s="611"/>
      <c r="CD52" s="611"/>
      <c r="CE52" s="611"/>
      <c r="CF52" s="611"/>
      <c r="CG52" s="611"/>
      <c r="CH52" s="611"/>
      <c r="CI52" s="611"/>
      <c r="CJ52" s="611"/>
      <c r="CK52" s="611"/>
      <c r="CL52" s="611"/>
      <c r="CM52" s="611"/>
      <c r="CN52" s="611"/>
      <c r="CO52" s="611"/>
      <c r="CP52" s="611"/>
      <c r="CQ52" s="611"/>
      <c r="CR52" s="611"/>
      <c r="CS52" s="611"/>
      <c r="CT52" s="611"/>
      <c r="CU52" s="611"/>
      <c r="CV52" s="611"/>
      <c r="CW52" s="611"/>
      <c r="CX52" s="611"/>
      <c r="CY52" s="611"/>
      <c r="CZ52" s="611"/>
      <c r="DA52" s="611"/>
      <c r="DB52" s="611"/>
      <c r="DC52" s="611"/>
      <c r="DD52" s="611"/>
      <c r="DE52" s="611"/>
      <c r="DF52" s="611"/>
      <c r="DG52" s="611"/>
      <c r="DH52" s="611"/>
      <c r="DI52" s="611"/>
      <c r="DJ52" s="611"/>
      <c r="DK52" s="611"/>
      <c r="DL52" s="611"/>
      <c r="DM52" s="611"/>
      <c r="DN52" s="611"/>
      <c r="DO52" s="611"/>
      <c r="DP52" s="611"/>
      <c r="DQ52" s="611"/>
      <c r="DR52" s="611"/>
      <c r="DS52" s="611"/>
      <c r="DT52" s="611"/>
      <c r="DU52" s="611"/>
      <c r="DV52" s="611"/>
      <c r="DW52" s="611"/>
      <c r="DX52" s="611"/>
      <c r="DY52" s="611"/>
      <c r="DZ52" s="611"/>
      <c r="EA52" s="611"/>
      <c r="EB52" s="611"/>
      <c r="EC52" s="611"/>
      <c r="ED52" s="611"/>
      <c r="EE52" s="611"/>
      <c r="EF52" s="611"/>
      <c r="EG52" s="611"/>
      <c r="EH52" s="611"/>
      <c r="EI52" s="611"/>
      <c r="EJ52" s="611"/>
      <c r="EK52" s="611"/>
      <c r="EL52" s="611"/>
      <c r="EM52" s="611"/>
      <c r="EN52" s="611"/>
      <c r="EO52" s="611"/>
      <c r="EP52" s="611"/>
      <c r="EQ52" s="611"/>
      <c r="ER52" s="611"/>
      <c r="ES52" s="611"/>
      <c r="ET52" s="611"/>
      <c r="EU52" s="611"/>
      <c r="EV52" s="611"/>
      <c r="EW52" s="611"/>
      <c r="EX52" s="611"/>
      <c r="EY52" s="611"/>
      <c r="EZ52" s="611"/>
      <c r="FA52" s="611"/>
      <c r="FB52" s="611"/>
      <c r="FC52" s="611"/>
      <c r="FD52" s="611"/>
      <c r="FE52" s="611"/>
      <c r="FF52" s="611"/>
      <c r="FG52" s="611"/>
      <c r="FH52" s="611"/>
      <c r="FI52" s="611"/>
      <c r="FJ52" s="611"/>
      <c r="FK52" s="611"/>
      <c r="FL52" s="611"/>
      <c r="FM52" s="611"/>
      <c r="FN52" s="611"/>
      <c r="FO52" s="611"/>
      <c r="FP52" s="611"/>
      <c r="FQ52" s="611"/>
      <c r="FR52" s="611"/>
      <c r="FS52" s="611"/>
      <c r="FT52" s="611"/>
      <c r="FU52" s="611"/>
      <c r="FV52" s="611"/>
      <c r="FW52" s="611"/>
      <c r="FX52" s="611"/>
      <c r="FY52" s="611"/>
      <c r="FZ52" s="611"/>
      <c r="GA52" s="611"/>
      <c r="GB52" s="611"/>
      <c r="GC52" s="611"/>
      <c r="GD52" s="611"/>
      <c r="GE52" s="611"/>
      <c r="GF52" s="611"/>
      <c r="GG52" s="611"/>
      <c r="GH52" s="611"/>
      <c r="GI52" s="611"/>
      <c r="GJ52" s="611"/>
      <c r="GK52" s="611"/>
      <c r="GL52" s="611"/>
      <c r="GM52" s="611"/>
      <c r="GN52" s="611"/>
      <c r="GO52" s="611"/>
      <c r="GP52" s="611"/>
      <c r="GQ52" s="611"/>
      <c r="GR52" s="611"/>
      <c r="GS52" s="611"/>
      <c r="GT52" s="611"/>
      <c r="GU52" s="611"/>
      <c r="GV52" s="611"/>
      <c r="GW52" s="611"/>
      <c r="GX52" s="611"/>
      <c r="GY52" s="611"/>
      <c r="GZ52" s="611"/>
      <c r="HA52" s="611"/>
      <c r="HB52" s="611"/>
      <c r="HC52" s="611"/>
      <c r="HD52" s="611"/>
      <c r="HE52" s="611"/>
      <c r="HF52" s="611"/>
      <c r="HG52" s="611"/>
      <c r="HH52" s="611"/>
      <c r="HI52" s="611"/>
      <c r="HJ52" s="611"/>
      <c r="HK52" s="611"/>
      <c r="HL52" s="611"/>
      <c r="HM52" s="611"/>
      <c r="HN52" s="611"/>
      <c r="HO52" s="611"/>
      <c r="HP52" s="611"/>
      <c r="HQ52" s="611"/>
      <c r="HR52" s="611"/>
      <c r="HS52" s="611"/>
      <c r="HT52" s="611"/>
      <c r="HU52" s="611"/>
      <c r="HV52" s="611"/>
      <c r="HW52" s="611"/>
      <c r="HX52" s="611"/>
      <c r="HY52" s="611"/>
      <c r="HZ52" s="611"/>
      <c r="IA52" s="611"/>
      <c r="IB52" s="611"/>
      <c r="IC52" s="611"/>
      <c r="ID52" s="611"/>
      <c r="IE52" s="611"/>
      <c r="IF52" s="611"/>
      <c r="IG52" s="611"/>
      <c r="IH52" s="611"/>
      <c r="II52" s="611"/>
      <c r="IJ52" s="611"/>
      <c r="IK52" s="611"/>
      <c r="IL52" s="611"/>
      <c r="IM52" s="611"/>
      <c r="IN52" s="611"/>
      <c r="IO52" s="611"/>
      <c r="IP52" s="611"/>
      <c r="IQ52" s="611"/>
      <c r="IR52" s="611"/>
      <c r="IS52" s="611"/>
      <c r="IT52" s="611"/>
      <c r="IU52" s="611"/>
      <c r="IV52" s="611"/>
      <c r="IW52" s="611"/>
      <c r="IX52" s="611"/>
      <c r="IY52" s="611"/>
      <c r="IZ52" s="611"/>
      <c r="JA52" s="611"/>
      <c r="JB52" s="611"/>
      <c r="JC52" s="611"/>
      <c r="JD52" s="611"/>
      <c r="JE52" s="611"/>
      <c r="JF52" s="611"/>
      <c r="JG52" s="611"/>
      <c r="JH52" s="611"/>
      <c r="JI52" s="611"/>
      <c r="JJ52" s="611"/>
      <c r="JK52" s="611"/>
      <c r="JL52" s="611"/>
      <c r="JM52" s="611"/>
      <c r="JN52" s="611"/>
      <c r="JO52" s="611"/>
      <c r="JP52" s="611"/>
      <c r="JQ52" s="611"/>
      <c r="JR52" s="611"/>
      <c r="JS52" s="611"/>
      <c r="JT52" s="611"/>
      <c r="JU52" s="611"/>
      <c r="JV52" s="611"/>
      <c r="JW52" s="611"/>
      <c r="JX52" s="611"/>
      <c r="JY52" s="611"/>
      <c r="JZ52" s="611"/>
      <c r="KA52" s="611"/>
      <c r="KB52" s="611"/>
      <c r="KC52" s="611"/>
      <c r="KD52" s="611"/>
      <c r="KE52" s="611"/>
      <c r="KF52" s="611"/>
      <c r="KG52" s="611"/>
      <c r="KH52" s="611"/>
      <c r="KI52" s="611"/>
      <c r="KJ52" s="611"/>
      <c r="KK52" s="611"/>
      <c r="KL52" s="611"/>
      <c r="KM52" s="611"/>
      <c r="KN52" s="611"/>
      <c r="KO52" s="611"/>
      <c r="KP52" s="611"/>
      <c r="KQ52" s="611"/>
      <c r="KR52" s="611"/>
      <c r="KS52" s="611"/>
      <c r="KT52" s="611"/>
      <c r="KU52" s="611"/>
      <c r="KV52" s="611"/>
      <c r="KW52" s="611"/>
      <c r="KX52" s="611"/>
      <c r="KY52" s="611"/>
      <c r="KZ52" s="611"/>
      <c r="LA52" s="611"/>
      <c r="LB52" s="611"/>
      <c r="LC52" s="611"/>
      <c r="LD52" s="611"/>
      <c r="LE52" s="611"/>
      <c r="LF52" s="611"/>
      <c r="LG52" s="611"/>
      <c r="LH52" s="611"/>
      <c r="LI52" s="611"/>
      <c r="LJ52" s="611"/>
      <c r="LK52" s="611"/>
      <c r="LL52" s="611"/>
      <c r="LM52" s="611"/>
      <c r="LN52" s="611"/>
      <c r="LO52" s="611"/>
      <c r="LP52" s="611"/>
      <c r="LQ52" s="611"/>
      <c r="LR52" s="611"/>
      <c r="LS52" s="611"/>
      <c r="LT52" s="611"/>
      <c r="LU52" s="611"/>
      <c r="LV52" s="611"/>
      <c r="LW52" s="611"/>
      <c r="LX52" s="611"/>
      <c r="LY52" s="611"/>
      <c r="LZ52" s="611"/>
      <c r="MA52" s="611"/>
      <c r="MB52" s="611"/>
      <c r="MC52" s="611"/>
      <c r="MD52" s="611"/>
      <c r="ME52" s="611"/>
      <c r="MF52" s="611"/>
      <c r="MG52" s="611"/>
      <c r="MH52" s="611"/>
      <c r="MI52" s="611"/>
      <c r="MJ52" s="611"/>
      <c r="MK52" s="611"/>
      <c r="ML52" s="611"/>
      <c r="MM52" s="611"/>
      <c r="MN52" s="611"/>
      <c r="MO52" s="611"/>
      <c r="MP52" s="611"/>
      <c r="MQ52" s="611"/>
      <c r="MR52" s="611"/>
      <c r="MS52" s="611"/>
      <c r="MT52" s="611"/>
      <c r="MU52" s="611"/>
      <c r="MV52" s="611"/>
      <c r="MW52" s="611"/>
      <c r="MX52" s="611"/>
      <c r="MY52" s="611"/>
      <c r="MZ52" s="611"/>
      <c r="NA52" s="611"/>
      <c r="NB52" s="611"/>
      <c r="NC52" s="611"/>
      <c r="ND52" s="611"/>
      <c r="NE52" s="611"/>
      <c r="NF52" s="611"/>
      <c r="NG52" s="611"/>
      <c r="NH52" s="611"/>
      <c r="NI52" s="611"/>
      <c r="NJ52" s="611"/>
      <c r="NK52" s="611"/>
      <c r="NL52" s="611"/>
      <c r="NM52" s="611"/>
      <c r="NN52" s="611"/>
      <c r="NO52" s="611"/>
      <c r="NP52" s="611"/>
      <c r="NQ52" s="611"/>
      <c r="NR52" s="611"/>
      <c r="NS52" s="611"/>
      <c r="NT52" s="611"/>
      <c r="NU52" s="611"/>
      <c r="NV52" s="611"/>
      <c r="NW52" s="611"/>
      <c r="NX52" s="611"/>
      <c r="NY52" s="611"/>
      <c r="NZ52" s="611"/>
      <c r="OA52" s="611"/>
      <c r="OB52" s="611"/>
      <c r="OC52" s="611"/>
      <c r="OD52" s="611"/>
      <c r="OE52" s="611"/>
      <c r="OF52" s="611"/>
      <c r="OG52" s="611"/>
      <c r="OH52" s="611"/>
      <c r="OI52" s="611"/>
      <c r="OJ52" s="611"/>
      <c r="OK52" s="611"/>
      <c r="OL52" s="611"/>
      <c r="OM52" s="611"/>
      <c r="ON52" s="611"/>
      <c r="OO52" s="611"/>
      <c r="OP52" s="611"/>
      <c r="OQ52" s="611"/>
      <c r="OR52" s="611"/>
      <c r="OS52" s="611"/>
      <c r="OT52" s="611"/>
      <c r="OU52" s="611"/>
      <c r="OV52" s="611"/>
      <c r="OW52" s="611"/>
      <c r="OX52" s="611"/>
      <c r="OY52" s="611"/>
      <c r="OZ52" s="611"/>
      <c r="PA52" s="611"/>
      <c r="PB52" s="611"/>
      <c r="PC52" s="611"/>
      <c r="PD52" s="611"/>
      <c r="PE52" s="611"/>
      <c r="PF52" s="611"/>
      <c r="PG52" s="611"/>
      <c r="PH52" s="611"/>
      <c r="PI52" s="611"/>
      <c r="PJ52" s="611"/>
      <c r="PK52" s="611"/>
      <c r="PL52" s="611"/>
      <c r="PM52" s="611"/>
      <c r="PN52" s="611"/>
      <c r="PO52" s="611"/>
      <c r="PP52" s="611"/>
      <c r="PQ52" s="611"/>
      <c r="PR52" s="611"/>
      <c r="PS52" s="611"/>
      <c r="PT52" s="611"/>
      <c r="PU52" s="611"/>
      <c r="PV52" s="611"/>
      <c r="PW52" s="611"/>
      <c r="PX52" s="611"/>
      <c r="PY52" s="611"/>
      <c r="PZ52" s="611"/>
      <c r="QA52" s="611"/>
      <c r="QB52" s="611"/>
      <c r="QC52" s="611"/>
      <c r="QD52" s="611"/>
      <c r="QE52" s="611"/>
      <c r="QF52" s="611"/>
      <c r="QG52" s="611"/>
      <c r="QH52" s="611"/>
      <c r="QI52" s="611"/>
      <c r="QJ52" s="611"/>
      <c r="QK52" s="611"/>
      <c r="QL52" s="611"/>
      <c r="QM52" s="611"/>
      <c r="QN52" s="611"/>
      <c r="QO52" s="611"/>
      <c r="QP52" s="611"/>
      <c r="QQ52" s="611"/>
      <c r="QR52" s="611"/>
      <c r="QS52" s="611"/>
      <c r="QT52" s="611"/>
      <c r="QU52" s="611"/>
      <c r="QV52" s="611"/>
      <c r="QW52" s="611"/>
      <c r="QX52" s="611"/>
      <c r="QY52" s="611"/>
      <c r="QZ52" s="611"/>
      <c r="RA52" s="611"/>
      <c r="RB52" s="611"/>
      <c r="RC52" s="611"/>
      <c r="RD52" s="611"/>
      <c r="RE52" s="611"/>
      <c r="RF52" s="611"/>
      <c r="RG52" s="611"/>
      <c r="RH52" s="611"/>
      <c r="RI52" s="611"/>
      <c r="RJ52" s="611"/>
      <c r="RK52" s="611"/>
      <c r="RL52" s="611"/>
      <c r="RM52" s="611"/>
      <c r="RN52" s="611"/>
      <c r="RO52" s="611"/>
      <c r="RP52" s="611"/>
      <c r="RQ52" s="611"/>
      <c r="RR52" s="611"/>
      <c r="RS52" s="611"/>
      <c r="RT52" s="611"/>
      <c r="RU52" s="611"/>
      <c r="RV52" s="611"/>
      <c r="RW52" s="611"/>
      <c r="RX52" s="611"/>
      <c r="RY52" s="611"/>
      <c r="RZ52" s="611"/>
      <c r="SA52" s="611"/>
      <c r="SB52" s="611"/>
      <c r="SC52" s="611"/>
      <c r="SD52" s="611"/>
      <c r="SE52" s="611"/>
      <c r="SF52" s="611"/>
      <c r="SG52" s="611"/>
      <c r="SH52" s="611"/>
      <c r="SI52" s="611"/>
      <c r="SJ52" s="611"/>
      <c r="SK52" s="611"/>
      <c r="SL52" s="611"/>
      <c r="SM52" s="611"/>
      <c r="SN52" s="611"/>
      <c r="SO52" s="611"/>
      <c r="SP52" s="611"/>
      <c r="SQ52" s="611"/>
      <c r="SR52" s="611"/>
      <c r="SS52" s="611"/>
      <c r="ST52" s="611"/>
      <c r="SU52" s="611"/>
      <c r="SV52" s="611"/>
      <c r="SW52" s="611"/>
      <c r="SX52" s="611"/>
      <c r="SY52" s="611"/>
      <c r="SZ52" s="611"/>
      <c r="TA52" s="611"/>
      <c r="TB52" s="611"/>
      <c r="TC52" s="611"/>
      <c r="TD52" s="611"/>
      <c r="TE52" s="611"/>
      <c r="TF52" s="611"/>
      <c r="TG52" s="611"/>
      <c r="TH52" s="611"/>
      <c r="TI52" s="611"/>
      <c r="TJ52" s="611"/>
      <c r="TK52" s="611"/>
      <c r="TL52" s="611"/>
      <c r="TM52" s="611"/>
      <c r="TN52" s="611"/>
      <c r="TO52" s="611"/>
      <c r="TP52" s="611"/>
      <c r="TQ52" s="611"/>
      <c r="TR52" s="611"/>
      <c r="TS52" s="611"/>
      <c r="TT52" s="611"/>
      <c r="TU52" s="611"/>
      <c r="TV52" s="611"/>
      <c r="TW52" s="611"/>
      <c r="TX52" s="611"/>
      <c r="TY52" s="611"/>
      <c r="TZ52" s="611"/>
      <c r="UA52" s="611"/>
      <c r="UB52" s="611"/>
      <c r="UC52" s="611"/>
      <c r="UD52" s="611"/>
      <c r="UE52" s="611"/>
      <c r="UF52" s="611"/>
      <c r="UG52" s="611"/>
      <c r="UH52" s="611"/>
      <c r="UI52" s="611"/>
      <c r="UJ52" s="611"/>
      <c r="UK52" s="611"/>
      <c r="UL52" s="611"/>
      <c r="UM52" s="611"/>
      <c r="UN52" s="611"/>
      <c r="UO52" s="611"/>
      <c r="UP52" s="611"/>
      <c r="UQ52" s="611"/>
      <c r="UR52" s="611"/>
      <c r="US52" s="611"/>
      <c r="UT52" s="611"/>
      <c r="UU52" s="611"/>
      <c r="UV52" s="611"/>
      <c r="UW52" s="611"/>
      <c r="UX52" s="611"/>
      <c r="UY52" s="611"/>
      <c r="UZ52" s="611"/>
      <c r="VA52" s="611"/>
      <c r="VB52" s="611"/>
      <c r="VC52" s="611"/>
      <c r="VD52" s="611"/>
      <c r="VE52" s="611"/>
      <c r="VF52" s="611"/>
      <c r="VG52" s="611"/>
      <c r="VH52" s="611"/>
      <c r="VI52" s="611"/>
      <c r="VJ52" s="611"/>
      <c r="VK52" s="611"/>
      <c r="VL52" s="611"/>
      <c r="VM52" s="611"/>
      <c r="VN52" s="611"/>
      <c r="VO52" s="611"/>
      <c r="VP52" s="611"/>
      <c r="VQ52" s="611"/>
      <c r="VR52" s="611"/>
      <c r="VS52" s="611"/>
      <c r="VT52" s="611"/>
      <c r="VU52" s="611"/>
      <c r="VV52" s="611"/>
      <c r="VW52" s="611"/>
      <c r="VX52" s="611"/>
      <c r="VY52" s="611"/>
      <c r="VZ52" s="611"/>
      <c r="WA52" s="611"/>
      <c r="WB52" s="611"/>
      <c r="WC52" s="611"/>
      <c r="WD52" s="611"/>
      <c r="WE52" s="611"/>
      <c r="WF52" s="611"/>
      <c r="WG52" s="611"/>
      <c r="WH52" s="611"/>
      <c r="WI52" s="611"/>
      <c r="WJ52" s="611"/>
      <c r="WK52" s="611"/>
      <c r="WL52" s="611"/>
      <c r="WM52" s="611"/>
      <c r="WN52" s="611"/>
      <c r="WO52" s="611"/>
      <c r="WP52" s="611"/>
      <c r="WQ52" s="611"/>
      <c r="WR52" s="611"/>
      <c r="WS52" s="611"/>
      <c r="WT52" s="611"/>
      <c r="WU52" s="611"/>
      <c r="WV52" s="611"/>
      <c r="WW52" s="611"/>
      <c r="WX52" s="611"/>
      <c r="WY52" s="611"/>
      <c r="WZ52" s="611"/>
      <c r="XA52" s="611"/>
      <c r="XB52" s="611"/>
      <c r="XC52" s="611"/>
      <c r="XD52" s="611"/>
      <c r="XE52" s="611"/>
      <c r="XF52" s="611"/>
      <c r="XG52" s="611"/>
      <c r="XH52" s="611"/>
      <c r="XI52" s="611"/>
      <c r="XJ52" s="611"/>
      <c r="XK52" s="611"/>
      <c r="XL52" s="611"/>
      <c r="XM52" s="611"/>
      <c r="XN52" s="611"/>
      <c r="XO52" s="611"/>
      <c r="XP52" s="611"/>
      <c r="XQ52" s="611"/>
      <c r="XR52" s="611"/>
      <c r="XS52" s="611"/>
      <c r="XT52" s="611"/>
      <c r="XU52" s="611"/>
      <c r="XV52" s="611"/>
      <c r="XW52" s="611"/>
      <c r="XX52" s="611"/>
      <c r="XY52" s="611"/>
      <c r="XZ52" s="611"/>
      <c r="YA52" s="611"/>
      <c r="YB52" s="611"/>
      <c r="YC52" s="611"/>
      <c r="YD52" s="611"/>
      <c r="YE52" s="611"/>
      <c r="YF52" s="611"/>
      <c r="YG52" s="611"/>
      <c r="YH52" s="611"/>
      <c r="YI52" s="611"/>
      <c r="YJ52" s="611"/>
      <c r="YK52" s="611"/>
      <c r="YL52" s="611"/>
      <c r="YM52" s="611"/>
      <c r="YN52" s="611"/>
      <c r="YO52" s="611"/>
      <c r="YP52" s="611"/>
      <c r="YQ52" s="611"/>
      <c r="YR52" s="611"/>
      <c r="YS52" s="611"/>
      <c r="YT52" s="611"/>
      <c r="YU52" s="611"/>
      <c r="YV52" s="611"/>
      <c r="YW52" s="611"/>
      <c r="YX52" s="611"/>
      <c r="YY52" s="611"/>
      <c r="YZ52" s="611"/>
      <c r="ZA52" s="611"/>
      <c r="ZB52" s="611"/>
      <c r="ZC52" s="611"/>
      <c r="ZD52" s="611"/>
      <c r="ZE52" s="611"/>
      <c r="ZF52" s="611"/>
      <c r="ZG52" s="611"/>
      <c r="ZH52" s="611"/>
      <c r="ZI52" s="611"/>
      <c r="ZJ52" s="611"/>
      <c r="ZK52" s="611"/>
      <c r="ZL52" s="611"/>
      <c r="ZM52" s="611"/>
      <c r="ZN52" s="611"/>
      <c r="ZO52" s="611"/>
      <c r="ZP52" s="611"/>
      <c r="ZQ52" s="611"/>
      <c r="ZR52" s="611"/>
      <c r="ZS52" s="611"/>
      <c r="ZT52" s="611"/>
      <c r="ZU52" s="611"/>
      <c r="ZV52" s="611"/>
      <c r="ZW52" s="611"/>
      <c r="ZX52" s="611"/>
      <c r="ZY52" s="611"/>
      <c r="ZZ52" s="611"/>
      <c r="AAA52" s="611"/>
      <c r="AAB52" s="611"/>
      <c r="AAC52" s="611"/>
      <c r="AAD52" s="611"/>
      <c r="AAE52" s="611"/>
      <c r="AAF52" s="611"/>
      <c r="AAG52" s="611"/>
      <c r="AAH52" s="611"/>
      <c r="AAI52" s="611"/>
      <c r="AAJ52" s="611"/>
      <c r="AAK52" s="611"/>
      <c r="AAL52" s="611"/>
      <c r="AAM52" s="611"/>
      <c r="AAN52" s="611"/>
      <c r="AAO52" s="611"/>
      <c r="AAP52" s="611"/>
      <c r="AAQ52" s="611"/>
      <c r="AAR52" s="611"/>
      <c r="AAS52" s="611"/>
      <c r="AAT52" s="611"/>
      <c r="AAU52" s="611"/>
      <c r="AAV52" s="611"/>
      <c r="AAW52" s="611"/>
      <c r="AAX52" s="611"/>
      <c r="AAY52" s="611"/>
      <c r="AAZ52" s="611"/>
      <c r="ABA52" s="611"/>
      <c r="ABB52" s="611"/>
      <c r="ABC52" s="611"/>
      <c r="ABD52" s="611"/>
      <c r="ABE52" s="611"/>
      <c r="ABF52" s="611"/>
      <c r="ABG52" s="611"/>
      <c r="ABH52" s="611"/>
      <c r="ABI52" s="611"/>
      <c r="ABJ52" s="611"/>
      <c r="ABK52" s="611"/>
      <c r="ABL52" s="611"/>
      <c r="ABM52" s="611"/>
      <c r="ABN52" s="611"/>
      <c r="ABO52" s="611"/>
      <c r="ABP52" s="611"/>
      <c r="ABQ52" s="611"/>
      <c r="ABR52" s="611"/>
      <c r="ABS52" s="611"/>
      <c r="ABT52" s="611"/>
      <c r="ABU52" s="611"/>
      <c r="ABV52" s="611"/>
      <c r="ABW52" s="611"/>
      <c r="ABX52" s="611"/>
      <c r="ABY52" s="611"/>
      <c r="ABZ52" s="611"/>
      <c r="ACA52" s="611"/>
      <c r="ACB52" s="611"/>
      <c r="ACC52" s="611"/>
      <c r="ACD52" s="611"/>
      <c r="ACE52" s="611"/>
      <c r="ACF52" s="611"/>
      <c r="ACG52" s="611"/>
      <c r="ACH52" s="611"/>
      <c r="ACI52" s="611"/>
      <c r="ACJ52" s="611"/>
      <c r="ACK52" s="611"/>
      <c r="ACL52" s="611"/>
      <c r="ACM52" s="611"/>
      <c r="ACN52" s="611"/>
      <c r="ACO52" s="611"/>
      <c r="ACP52" s="611"/>
      <c r="ACQ52" s="611"/>
      <c r="ACR52" s="611"/>
      <c r="ACS52" s="611"/>
      <c r="ACT52" s="611"/>
      <c r="ACU52" s="611"/>
      <c r="ACV52" s="611"/>
      <c r="ACW52" s="611"/>
      <c r="ACX52" s="611"/>
      <c r="ACY52" s="611"/>
      <c r="ACZ52" s="611"/>
      <c r="ADA52" s="611"/>
      <c r="ADB52" s="611"/>
      <c r="ADC52" s="611"/>
      <c r="ADD52" s="611"/>
      <c r="ADE52" s="611"/>
      <c r="ADF52" s="611"/>
      <c r="ADG52" s="611"/>
      <c r="ADH52" s="611"/>
      <c r="ADI52" s="611"/>
      <c r="ADJ52" s="611"/>
      <c r="ADK52" s="611"/>
      <c r="ADL52" s="611"/>
      <c r="ADM52" s="611"/>
      <c r="ADN52" s="611"/>
      <c r="ADO52" s="611"/>
      <c r="ADP52" s="611"/>
      <c r="ADQ52" s="611"/>
      <c r="ADR52" s="611"/>
      <c r="ADS52" s="611"/>
      <c r="ADT52" s="611"/>
      <c r="ADU52" s="611"/>
      <c r="ADV52" s="611"/>
      <c r="ADW52" s="611"/>
      <c r="ADX52" s="611"/>
      <c r="ADY52" s="611"/>
      <c r="ADZ52" s="611"/>
      <c r="AEA52" s="611"/>
      <c r="AEB52" s="611"/>
      <c r="AEC52" s="611"/>
      <c r="AED52" s="611"/>
      <c r="AEE52" s="611"/>
      <c r="AEF52" s="611"/>
      <c r="AEG52" s="611"/>
      <c r="AEH52" s="611"/>
      <c r="AEI52" s="611"/>
      <c r="AEJ52" s="611"/>
      <c r="AEK52" s="611"/>
      <c r="AEL52" s="611"/>
      <c r="AEM52" s="611"/>
      <c r="AEN52" s="611"/>
      <c r="AEO52" s="611"/>
      <c r="AEP52" s="611"/>
      <c r="AEQ52" s="611"/>
      <c r="AER52" s="611"/>
      <c r="AES52" s="611"/>
      <c r="AET52" s="611"/>
      <c r="AEU52" s="611"/>
      <c r="AEV52" s="611"/>
      <c r="AEW52" s="611"/>
      <c r="AEX52" s="611"/>
      <c r="AEY52" s="611"/>
      <c r="AEZ52" s="611"/>
      <c r="AFA52" s="611"/>
      <c r="AFB52" s="611"/>
      <c r="AFC52" s="611"/>
      <c r="AFD52" s="611"/>
      <c r="AFE52" s="611"/>
      <c r="AFF52" s="611"/>
      <c r="AFG52" s="611"/>
      <c r="AFH52" s="611"/>
      <c r="AFI52" s="611"/>
      <c r="AFJ52" s="611"/>
      <c r="AFK52" s="611"/>
      <c r="AFL52" s="611"/>
      <c r="AFM52" s="611"/>
      <c r="AFN52" s="611"/>
      <c r="AFO52" s="611"/>
      <c r="AFP52" s="611"/>
      <c r="AFQ52" s="611"/>
      <c r="AFR52" s="611"/>
      <c r="AFS52" s="611"/>
      <c r="AFT52" s="611"/>
      <c r="AFU52" s="611"/>
      <c r="AFV52" s="611"/>
      <c r="AFW52" s="611"/>
      <c r="AFX52" s="611"/>
      <c r="AFY52" s="611"/>
      <c r="AFZ52" s="611"/>
      <c r="AGA52" s="611"/>
      <c r="AGB52" s="611"/>
      <c r="AGC52" s="611"/>
      <c r="AGD52" s="611"/>
      <c r="AGE52" s="611"/>
      <c r="AGF52" s="611"/>
      <c r="AGG52" s="611"/>
      <c r="AGH52" s="611"/>
      <c r="AGI52" s="611"/>
      <c r="AGJ52" s="611"/>
      <c r="AGK52" s="611"/>
      <c r="AGL52" s="611"/>
      <c r="AGM52" s="611"/>
      <c r="AGN52" s="611"/>
      <c r="AGO52" s="611"/>
      <c r="AGP52" s="611"/>
      <c r="AGQ52" s="611"/>
      <c r="AGR52" s="611"/>
      <c r="AGS52" s="611"/>
      <c r="AGT52" s="611"/>
      <c r="AGU52" s="611"/>
      <c r="AGV52" s="611"/>
      <c r="AGW52" s="611"/>
      <c r="AGX52" s="611"/>
      <c r="AGY52" s="611"/>
      <c r="AGZ52" s="611"/>
      <c r="AHA52" s="611"/>
      <c r="AHB52" s="611"/>
      <c r="AHC52" s="611"/>
      <c r="AHD52" s="611"/>
      <c r="AHE52" s="611"/>
      <c r="AHF52" s="611"/>
      <c r="AHG52" s="611"/>
      <c r="AHH52" s="611"/>
      <c r="AHI52" s="611"/>
      <c r="AHJ52" s="611"/>
      <c r="AHK52" s="611"/>
      <c r="AHL52" s="611"/>
      <c r="AHM52" s="611"/>
      <c r="AHN52" s="611"/>
      <c r="AHO52" s="611"/>
      <c r="AHP52" s="611"/>
      <c r="AHQ52" s="611"/>
      <c r="AHR52" s="611"/>
      <c r="AHS52" s="611"/>
      <c r="AHT52" s="611"/>
      <c r="AHU52" s="611"/>
      <c r="AHV52" s="611"/>
      <c r="AHW52" s="611"/>
      <c r="AHX52" s="611"/>
      <c r="AHY52" s="611"/>
      <c r="AHZ52" s="611"/>
      <c r="AIA52" s="611"/>
      <c r="AIB52" s="611"/>
      <c r="AIC52" s="611"/>
      <c r="AID52" s="611"/>
      <c r="AIE52" s="611"/>
      <c r="AIF52" s="611"/>
      <c r="AIG52" s="611"/>
      <c r="AIH52" s="611"/>
      <c r="AII52" s="611"/>
      <c r="AIJ52" s="611"/>
      <c r="AIK52" s="611"/>
      <c r="AIL52" s="611"/>
      <c r="AIM52" s="611"/>
      <c r="AIN52" s="611"/>
      <c r="AIO52" s="611"/>
      <c r="AIP52" s="611"/>
      <c r="AIQ52" s="611"/>
      <c r="AIR52" s="611"/>
      <c r="AIS52" s="611"/>
      <c r="AIT52" s="611"/>
      <c r="AIU52" s="611"/>
      <c r="AIV52" s="611"/>
      <c r="AIW52" s="611"/>
      <c r="AIX52" s="611"/>
      <c r="AIY52" s="611"/>
      <c r="AIZ52" s="611"/>
      <c r="AJA52" s="611"/>
      <c r="AJB52" s="611"/>
      <c r="AJC52" s="611"/>
      <c r="AJD52" s="611"/>
      <c r="AJE52" s="611"/>
      <c r="AJF52" s="611"/>
      <c r="AJG52" s="611"/>
      <c r="AJH52" s="611"/>
      <c r="AJI52" s="611"/>
      <c r="AJJ52" s="611"/>
      <c r="AJK52" s="611"/>
      <c r="AJL52" s="611"/>
      <c r="AJM52" s="611"/>
      <c r="AJN52" s="611"/>
      <c r="AJO52" s="611"/>
      <c r="AJP52" s="611"/>
      <c r="AJQ52" s="611"/>
      <c r="AJR52" s="611"/>
      <c r="AJS52" s="611"/>
      <c r="AJT52" s="611"/>
      <c r="AJU52" s="611"/>
      <c r="AJV52" s="611"/>
      <c r="AJW52" s="611"/>
      <c r="AJX52" s="611"/>
      <c r="AJY52" s="611"/>
      <c r="AJZ52" s="611"/>
      <c r="AKA52" s="611"/>
      <c r="AKB52" s="611"/>
      <c r="AKC52" s="611"/>
      <c r="AKD52" s="611"/>
      <c r="AKE52" s="611"/>
      <c r="AKF52" s="611"/>
      <c r="AKG52" s="611"/>
      <c r="AKH52" s="611"/>
      <c r="AKI52" s="611"/>
      <c r="AKJ52" s="611"/>
      <c r="AKK52" s="611"/>
      <c r="AKL52" s="611"/>
      <c r="AKM52" s="611"/>
      <c r="AKN52" s="611"/>
      <c r="AKO52" s="611"/>
      <c r="AKP52" s="611"/>
      <c r="AKQ52" s="611"/>
      <c r="AKR52" s="611"/>
      <c r="AKS52" s="611"/>
      <c r="AKT52" s="611"/>
      <c r="AKU52" s="611"/>
      <c r="AKV52" s="611"/>
      <c r="AKW52" s="611"/>
      <c r="AKX52" s="611"/>
      <c r="AKY52" s="611"/>
      <c r="AKZ52" s="611"/>
      <c r="ALA52" s="611"/>
      <c r="ALB52" s="611"/>
      <c r="ALC52" s="611"/>
      <c r="ALD52" s="611"/>
      <c r="ALE52" s="611"/>
      <c r="ALF52" s="611"/>
      <c r="ALG52" s="611"/>
      <c r="ALH52" s="611"/>
      <c r="ALI52" s="611"/>
      <c r="ALJ52" s="611"/>
      <c r="ALK52" s="611"/>
      <c r="ALL52" s="611"/>
      <c r="ALM52" s="611"/>
      <c r="ALN52" s="611"/>
      <c r="ALO52" s="611"/>
      <c r="ALP52" s="611"/>
      <c r="ALQ52" s="611"/>
      <c r="ALR52" s="611"/>
      <c r="ALS52" s="611"/>
      <c r="ALT52" s="611"/>
      <c r="ALU52" s="611"/>
      <c r="ALV52" s="611"/>
      <c r="ALW52" s="611"/>
      <c r="ALX52" s="611"/>
      <c r="ALY52" s="611"/>
      <c r="ALZ52" s="611"/>
      <c r="AMA52" s="611"/>
      <c r="AMB52" s="611"/>
      <c r="AMC52" s="611"/>
      <c r="AMD52" s="611"/>
      <c r="AME52" s="611"/>
      <c r="AMF52" s="611"/>
      <c r="AMG52" s="611"/>
      <c r="AMH52" s="611"/>
      <c r="AMI52" s="611"/>
      <c r="AMJ52" s="611"/>
      <c r="AMK52" s="611"/>
      <c r="AML52" s="611"/>
      <c r="AMM52" s="611"/>
      <c r="AMN52" s="611"/>
      <c r="AMO52" s="611"/>
      <c r="AMP52" s="611"/>
      <c r="AMQ52" s="611"/>
      <c r="AMR52" s="611"/>
      <c r="AMS52" s="611"/>
      <c r="AMT52" s="611"/>
      <c r="AMU52" s="611"/>
      <c r="AMV52" s="611"/>
      <c r="AMW52" s="611"/>
      <c r="AMX52" s="611"/>
      <c r="AMY52" s="611"/>
      <c r="AMZ52" s="611"/>
      <c r="ANA52" s="611"/>
      <c r="ANB52" s="611"/>
      <c r="ANC52" s="611"/>
      <c r="AND52" s="611"/>
      <c r="ANE52" s="611"/>
      <c r="ANF52" s="611"/>
      <c r="ANG52" s="611"/>
      <c r="ANH52" s="611"/>
      <c r="ANI52" s="611"/>
      <c r="ANJ52" s="611"/>
      <c r="ANK52" s="611"/>
      <c r="ANL52" s="611"/>
      <c r="ANM52" s="611"/>
      <c r="ANN52" s="611"/>
      <c r="ANO52" s="611"/>
      <c r="ANP52" s="611"/>
      <c r="ANQ52" s="611"/>
      <c r="ANR52" s="611"/>
      <c r="ANS52" s="611"/>
      <c r="ANT52" s="611"/>
      <c r="ANU52" s="611"/>
      <c r="ANV52" s="611"/>
      <c r="ANW52" s="611"/>
      <c r="ANX52" s="611"/>
      <c r="ANY52" s="611"/>
      <c r="ANZ52" s="611"/>
      <c r="AOA52" s="611"/>
      <c r="AOB52" s="611"/>
      <c r="AOC52" s="611"/>
      <c r="AOD52" s="611"/>
      <c r="AOE52" s="611"/>
      <c r="AOF52" s="611"/>
      <c r="AOG52" s="611"/>
      <c r="AOH52" s="611"/>
      <c r="AOI52" s="611"/>
      <c r="AOJ52" s="611"/>
      <c r="AOK52" s="611"/>
      <c r="AOL52" s="611"/>
      <c r="AOM52" s="611"/>
      <c r="AON52" s="611"/>
      <c r="AOO52" s="611"/>
      <c r="AOP52" s="611"/>
      <c r="AOQ52" s="611"/>
      <c r="AOR52" s="611"/>
      <c r="AOS52" s="611"/>
      <c r="AOT52" s="611"/>
      <c r="AOU52" s="611"/>
      <c r="AOV52" s="611"/>
      <c r="AOW52" s="611"/>
      <c r="AOX52" s="611"/>
      <c r="AOY52" s="611"/>
      <c r="AOZ52" s="611"/>
      <c r="APA52" s="611"/>
      <c r="APB52" s="611"/>
      <c r="APC52" s="611"/>
      <c r="APD52" s="611"/>
      <c r="APE52" s="611"/>
      <c r="APF52" s="611"/>
      <c r="APG52" s="611"/>
      <c r="APH52" s="611"/>
      <c r="API52" s="611"/>
      <c r="APJ52" s="611"/>
      <c r="APK52" s="611"/>
      <c r="APL52" s="611"/>
      <c r="APM52" s="611"/>
      <c r="APN52" s="611"/>
      <c r="APO52" s="611"/>
      <c r="APP52" s="611"/>
      <c r="APQ52" s="611"/>
      <c r="APR52" s="611"/>
      <c r="APS52" s="611"/>
      <c r="APT52" s="611"/>
      <c r="APU52" s="611"/>
      <c r="APV52" s="611"/>
      <c r="APW52" s="611"/>
      <c r="APX52" s="611"/>
      <c r="APY52" s="611"/>
      <c r="APZ52" s="611"/>
      <c r="AQA52" s="611"/>
      <c r="AQB52" s="611"/>
      <c r="AQC52" s="611"/>
      <c r="AQD52" s="611"/>
      <c r="AQE52" s="611"/>
      <c r="AQF52" s="611"/>
      <c r="AQG52" s="611"/>
      <c r="AQH52" s="611"/>
      <c r="AQI52" s="611"/>
      <c r="AQJ52" s="611"/>
      <c r="AQK52" s="611"/>
      <c r="AQL52" s="611"/>
      <c r="AQM52" s="611"/>
      <c r="AQN52" s="611"/>
      <c r="AQO52" s="611"/>
      <c r="AQP52" s="611"/>
      <c r="AQQ52" s="611"/>
      <c r="AQR52" s="611"/>
      <c r="AQS52" s="611"/>
      <c r="AQT52" s="611"/>
      <c r="AQU52" s="611"/>
      <c r="AQV52" s="611"/>
      <c r="AQW52" s="611"/>
      <c r="AQX52" s="611"/>
      <c r="AQY52" s="611"/>
      <c r="AQZ52" s="611"/>
      <c r="ARA52" s="611"/>
      <c r="ARB52" s="611"/>
      <c r="ARC52" s="611"/>
      <c r="ARD52" s="611"/>
      <c r="ARE52" s="611"/>
      <c r="ARF52" s="611"/>
      <c r="ARG52" s="611"/>
      <c r="ARH52" s="611"/>
      <c r="ARI52" s="611"/>
      <c r="ARJ52" s="611"/>
      <c r="ARK52" s="611"/>
      <c r="ARL52" s="611"/>
      <c r="ARM52" s="611"/>
      <c r="ARN52" s="611"/>
      <c r="ARO52" s="611"/>
      <c r="ARP52" s="611"/>
      <c r="ARQ52" s="611"/>
      <c r="ARR52" s="611"/>
      <c r="ARS52" s="611"/>
      <c r="ART52" s="611"/>
      <c r="ARU52" s="611"/>
      <c r="ARV52" s="611"/>
      <c r="ARW52" s="611"/>
      <c r="ARX52" s="611"/>
      <c r="ARY52" s="611"/>
      <c r="ARZ52" s="611"/>
      <c r="ASA52" s="611"/>
      <c r="ASB52" s="611"/>
      <c r="ASC52" s="611"/>
      <c r="ASD52" s="611"/>
      <c r="ASE52" s="611"/>
      <c r="ASF52" s="611"/>
      <c r="ASG52" s="611"/>
      <c r="ASH52" s="611"/>
      <c r="ASI52" s="611"/>
      <c r="ASJ52" s="611"/>
      <c r="ASK52" s="611"/>
      <c r="ASL52" s="611"/>
      <c r="ASM52" s="611"/>
      <c r="ASN52" s="611"/>
      <c r="ASO52" s="611"/>
      <c r="ASP52" s="611"/>
      <c r="ASQ52" s="611"/>
      <c r="ASR52" s="611"/>
      <c r="ASS52" s="611"/>
      <c r="AST52" s="611"/>
      <c r="ASU52" s="611"/>
      <c r="ASV52" s="611"/>
      <c r="ASW52" s="611"/>
      <c r="ASX52" s="611"/>
      <c r="ASY52" s="611"/>
      <c r="ASZ52" s="611"/>
      <c r="ATA52" s="611"/>
      <c r="ATB52" s="611"/>
      <c r="ATC52" s="611"/>
      <c r="ATD52" s="611"/>
      <c r="ATE52" s="611"/>
      <c r="ATF52" s="611"/>
      <c r="ATG52" s="611"/>
      <c r="ATH52" s="611"/>
      <c r="ATI52" s="611"/>
      <c r="ATJ52" s="611"/>
      <c r="ATK52" s="611"/>
      <c r="ATL52" s="611"/>
      <c r="ATM52" s="611"/>
      <c r="ATN52" s="611"/>
      <c r="ATO52" s="611"/>
      <c r="ATP52" s="611"/>
      <c r="ATQ52" s="611"/>
      <c r="ATR52" s="611"/>
      <c r="ATS52" s="611"/>
      <c r="ATT52" s="611"/>
      <c r="ATU52" s="611"/>
      <c r="ATV52" s="611"/>
      <c r="ATW52" s="611"/>
      <c r="ATX52" s="611"/>
      <c r="ATY52" s="611"/>
      <c r="ATZ52" s="611"/>
      <c r="AUA52" s="611"/>
      <c r="AUB52" s="611"/>
      <c r="AUC52" s="611"/>
      <c r="AUD52" s="611"/>
      <c r="AUE52" s="611"/>
      <c r="AUF52" s="611"/>
      <c r="AUG52" s="611"/>
      <c r="AUH52" s="611"/>
      <c r="AUI52" s="611"/>
      <c r="AUJ52" s="611"/>
      <c r="AUK52" s="611"/>
      <c r="AUL52" s="611"/>
      <c r="AUM52" s="611"/>
      <c r="AUN52" s="611"/>
      <c r="AUO52" s="611"/>
      <c r="AUP52" s="611"/>
      <c r="AUQ52" s="611"/>
      <c r="AUR52" s="611"/>
      <c r="AUS52" s="611"/>
      <c r="AUT52" s="611"/>
      <c r="AUU52" s="611"/>
      <c r="AUV52" s="611"/>
      <c r="AUW52" s="611"/>
      <c r="AUX52" s="611"/>
      <c r="AUY52" s="611"/>
      <c r="AUZ52" s="611"/>
      <c r="AVA52" s="611"/>
      <c r="AVB52" s="611"/>
      <c r="AVC52" s="611"/>
      <c r="AVD52" s="611"/>
      <c r="AVE52" s="611"/>
      <c r="AVF52" s="611"/>
      <c r="AVG52" s="611"/>
      <c r="AVH52" s="611"/>
      <c r="AVI52" s="611"/>
      <c r="AVJ52" s="611"/>
      <c r="AVK52" s="611"/>
      <c r="AVL52" s="611"/>
      <c r="AVM52" s="611"/>
      <c r="AVN52" s="611"/>
      <c r="AVO52" s="611"/>
      <c r="AVP52" s="611"/>
      <c r="AVQ52" s="611"/>
      <c r="AVR52" s="611"/>
      <c r="AVS52" s="611"/>
      <c r="AVT52" s="611"/>
      <c r="AVU52" s="611"/>
      <c r="AVV52" s="611"/>
      <c r="AVW52" s="611"/>
      <c r="AVX52" s="611"/>
      <c r="AVY52" s="611"/>
      <c r="AVZ52" s="611"/>
      <c r="AWA52" s="611"/>
      <c r="AWB52" s="611"/>
      <c r="AWC52" s="611"/>
      <c r="AWD52" s="611"/>
      <c r="AWE52" s="611"/>
      <c r="AWF52" s="611"/>
      <c r="AWG52" s="611"/>
      <c r="AWH52" s="611"/>
      <c r="AWI52" s="611"/>
      <c r="AWJ52" s="611"/>
      <c r="AWK52" s="611"/>
      <c r="AWL52" s="611"/>
      <c r="AWM52" s="611"/>
      <c r="AWN52" s="611"/>
      <c r="AWO52" s="611"/>
      <c r="AWP52" s="611"/>
      <c r="AWQ52" s="611"/>
      <c r="AWR52" s="611"/>
      <c r="AWS52" s="611"/>
      <c r="AWT52" s="611"/>
      <c r="AWU52" s="611"/>
      <c r="AWV52" s="611"/>
      <c r="AWW52" s="611"/>
      <c r="AWX52" s="611"/>
      <c r="AWY52" s="611"/>
      <c r="AWZ52" s="611"/>
      <c r="AXA52" s="611"/>
      <c r="AXB52" s="611"/>
      <c r="AXC52" s="611"/>
      <c r="AXD52" s="611"/>
      <c r="AXE52" s="611"/>
      <c r="AXF52" s="611"/>
      <c r="AXG52" s="611"/>
      <c r="AXH52" s="611"/>
      <c r="AXI52" s="611"/>
      <c r="AXJ52" s="611"/>
      <c r="AXK52" s="611"/>
      <c r="AXL52" s="611"/>
      <c r="AXM52" s="611"/>
      <c r="AXN52" s="611"/>
      <c r="AXO52" s="611"/>
      <c r="AXP52" s="611"/>
      <c r="AXQ52" s="611"/>
      <c r="AXR52" s="611"/>
      <c r="AXS52" s="611"/>
      <c r="AXT52" s="611"/>
      <c r="AXU52" s="611"/>
      <c r="AXV52" s="611"/>
      <c r="AXW52" s="611"/>
      <c r="AXX52" s="611"/>
      <c r="AXY52" s="611"/>
      <c r="AXZ52" s="611"/>
      <c r="AYA52" s="611"/>
      <c r="AYB52" s="611"/>
      <c r="AYC52" s="611"/>
      <c r="AYD52" s="611"/>
      <c r="AYE52" s="611"/>
      <c r="AYF52" s="611"/>
      <c r="AYG52" s="611"/>
      <c r="AYH52" s="611"/>
      <c r="AYI52" s="611"/>
      <c r="AYJ52" s="611"/>
      <c r="AYK52" s="611"/>
      <c r="AYL52" s="611"/>
      <c r="AYM52" s="611"/>
      <c r="AYN52" s="611"/>
      <c r="AYO52" s="611"/>
      <c r="AYP52" s="611"/>
      <c r="AYQ52" s="611"/>
      <c r="AYR52" s="611"/>
      <c r="AYS52" s="611"/>
      <c r="AYT52" s="611"/>
      <c r="AYU52" s="611"/>
      <c r="AYV52" s="611"/>
      <c r="AYW52" s="611"/>
      <c r="AYX52" s="611"/>
      <c r="AYY52" s="611"/>
      <c r="AYZ52" s="611"/>
      <c r="AZA52" s="611"/>
      <c r="AZB52" s="611"/>
      <c r="AZC52" s="611"/>
      <c r="AZD52" s="611"/>
      <c r="AZE52" s="611"/>
      <c r="AZF52" s="611"/>
      <c r="AZG52" s="611"/>
      <c r="AZH52" s="611"/>
      <c r="AZI52" s="611"/>
      <c r="AZJ52" s="611"/>
      <c r="AZK52" s="611"/>
      <c r="AZL52" s="611"/>
      <c r="AZM52" s="611"/>
      <c r="AZN52" s="611"/>
      <c r="AZO52" s="611"/>
      <c r="AZP52" s="611"/>
      <c r="AZQ52" s="611"/>
      <c r="AZR52" s="611"/>
      <c r="AZS52" s="611"/>
      <c r="AZT52" s="611"/>
      <c r="AZU52" s="611"/>
      <c r="AZV52" s="611"/>
      <c r="AZW52" s="611"/>
      <c r="AZX52" s="611"/>
      <c r="AZY52" s="611"/>
      <c r="AZZ52" s="611"/>
      <c r="BAA52" s="611"/>
      <c r="BAB52" s="611"/>
      <c r="BAC52" s="611"/>
      <c r="BAD52" s="611"/>
      <c r="BAE52" s="611"/>
      <c r="BAF52" s="611"/>
      <c r="BAG52" s="611"/>
      <c r="BAH52" s="611"/>
      <c r="BAI52" s="611"/>
      <c r="BAJ52" s="611"/>
      <c r="BAK52" s="611"/>
      <c r="BAL52" s="611"/>
      <c r="BAM52" s="611"/>
      <c r="BAN52" s="611"/>
      <c r="BAO52" s="611"/>
      <c r="BAP52" s="611"/>
      <c r="BAQ52" s="611"/>
      <c r="BAR52" s="611"/>
      <c r="BAS52" s="611"/>
      <c r="BAT52" s="611"/>
      <c r="BAU52" s="611"/>
      <c r="BAV52" s="611"/>
      <c r="BAW52" s="611"/>
      <c r="BAX52" s="611"/>
      <c r="BAY52" s="611"/>
      <c r="BAZ52" s="611"/>
      <c r="BBA52" s="611"/>
      <c r="BBB52" s="611"/>
      <c r="BBC52" s="611"/>
      <c r="BBD52" s="611"/>
      <c r="BBE52" s="611"/>
      <c r="BBF52" s="611"/>
      <c r="BBG52" s="611"/>
      <c r="BBH52" s="611"/>
      <c r="BBI52" s="611"/>
      <c r="BBJ52" s="611"/>
      <c r="BBK52" s="611"/>
      <c r="BBL52" s="611"/>
      <c r="BBM52" s="611"/>
      <c r="BBN52" s="611"/>
      <c r="BBO52" s="611"/>
      <c r="BBP52" s="611"/>
      <c r="BBQ52" s="611"/>
      <c r="BBR52" s="611"/>
      <c r="BBS52" s="611"/>
      <c r="BBT52" s="611"/>
      <c r="BBU52" s="611"/>
      <c r="BBV52" s="611"/>
      <c r="BBW52" s="611"/>
      <c r="BBX52" s="611"/>
      <c r="BBY52" s="611"/>
      <c r="BBZ52" s="611"/>
      <c r="BCA52" s="611"/>
      <c r="BCB52" s="611"/>
      <c r="BCC52" s="611"/>
      <c r="BCD52" s="611"/>
      <c r="BCE52" s="611"/>
      <c r="BCF52" s="611"/>
      <c r="BCG52" s="611"/>
      <c r="BCH52" s="611"/>
      <c r="BCI52" s="611"/>
      <c r="BCJ52" s="611"/>
      <c r="BCK52" s="611"/>
      <c r="BCL52" s="611"/>
      <c r="BCM52" s="611"/>
      <c r="BCN52" s="611"/>
      <c r="BCO52" s="611"/>
      <c r="BCP52" s="611"/>
      <c r="BCQ52" s="611"/>
      <c r="BCR52" s="611"/>
      <c r="BCS52" s="611"/>
      <c r="BCT52" s="611"/>
      <c r="BCU52" s="611"/>
      <c r="BCV52" s="611"/>
      <c r="BCW52" s="611"/>
      <c r="BCX52" s="611"/>
      <c r="BCY52" s="611"/>
      <c r="BCZ52" s="611"/>
      <c r="BDA52" s="611"/>
      <c r="BDB52" s="611"/>
      <c r="BDC52" s="611"/>
      <c r="BDD52" s="611"/>
      <c r="BDE52" s="611"/>
      <c r="BDF52" s="611"/>
      <c r="BDG52" s="611"/>
      <c r="BDH52" s="611"/>
      <c r="BDI52" s="611"/>
      <c r="BDJ52" s="611"/>
      <c r="BDK52" s="611"/>
      <c r="BDL52" s="611"/>
      <c r="BDM52" s="611"/>
      <c r="BDN52" s="611"/>
      <c r="BDO52" s="611"/>
      <c r="BDP52" s="611"/>
      <c r="BDQ52" s="611"/>
      <c r="BDR52" s="611"/>
      <c r="BDS52" s="611"/>
      <c r="BDT52" s="611"/>
      <c r="BDU52" s="611"/>
      <c r="BDV52" s="611"/>
      <c r="BDW52" s="611"/>
      <c r="BDX52" s="611"/>
      <c r="BDY52" s="611"/>
      <c r="BDZ52" s="611"/>
      <c r="BEA52" s="611"/>
      <c r="BEB52" s="611"/>
      <c r="BEC52" s="611"/>
      <c r="BED52" s="611"/>
      <c r="BEE52" s="611"/>
      <c r="BEF52" s="611"/>
      <c r="BEG52" s="611"/>
      <c r="BEH52" s="611"/>
      <c r="BEI52" s="611"/>
      <c r="BEJ52" s="611"/>
      <c r="BEK52" s="611"/>
      <c r="BEL52" s="611"/>
      <c r="BEM52" s="611"/>
      <c r="BEN52" s="611"/>
      <c r="BEO52" s="611"/>
      <c r="BEP52" s="611"/>
      <c r="BEQ52" s="611"/>
      <c r="BER52" s="611"/>
      <c r="BES52" s="611"/>
      <c r="BET52" s="611"/>
      <c r="BEU52" s="611"/>
      <c r="BEV52" s="611"/>
      <c r="BEW52" s="611"/>
      <c r="BEX52" s="611"/>
      <c r="BEY52" s="611"/>
      <c r="BEZ52" s="611"/>
      <c r="BFA52" s="611"/>
      <c r="BFB52" s="611"/>
      <c r="BFC52" s="611"/>
      <c r="BFD52" s="611"/>
      <c r="BFE52" s="611"/>
      <c r="BFF52" s="611"/>
      <c r="BFG52" s="611"/>
      <c r="BFH52" s="611"/>
      <c r="BFI52" s="611"/>
      <c r="BFJ52" s="611"/>
      <c r="BFK52" s="611"/>
      <c r="BFL52" s="611"/>
      <c r="BFM52" s="611"/>
      <c r="BFN52" s="611"/>
      <c r="BFO52" s="611"/>
      <c r="BFP52" s="611"/>
      <c r="BFQ52" s="611"/>
      <c r="BFR52" s="611"/>
      <c r="BFS52" s="611"/>
      <c r="BFT52" s="611"/>
      <c r="BFU52" s="611"/>
      <c r="BFV52" s="611"/>
      <c r="BFW52" s="611"/>
      <c r="BFX52" s="611"/>
      <c r="BFY52" s="611"/>
      <c r="BFZ52" s="611"/>
      <c r="BGA52" s="611"/>
      <c r="BGB52" s="611"/>
      <c r="BGC52" s="611"/>
      <c r="BGD52" s="611"/>
      <c r="BGE52" s="611"/>
      <c r="BGF52" s="611"/>
      <c r="BGG52" s="611"/>
      <c r="BGH52" s="611"/>
      <c r="BGI52" s="611"/>
      <c r="BGJ52" s="611"/>
      <c r="BGK52" s="611"/>
      <c r="BGL52" s="611"/>
      <c r="BGM52" s="611"/>
      <c r="BGN52" s="611"/>
      <c r="BGO52" s="611"/>
      <c r="BGP52" s="611"/>
      <c r="BGQ52" s="611"/>
      <c r="BGR52" s="611"/>
      <c r="BGS52" s="611"/>
      <c r="BGT52" s="611"/>
      <c r="BGU52" s="611"/>
      <c r="BGV52" s="611"/>
      <c r="BGW52" s="611"/>
      <c r="BGX52" s="611"/>
      <c r="BGY52" s="611"/>
      <c r="BGZ52" s="611"/>
      <c r="BHA52" s="611"/>
      <c r="BHB52" s="611"/>
      <c r="BHC52" s="611"/>
      <c r="BHD52" s="611"/>
      <c r="BHE52" s="611"/>
      <c r="BHF52" s="611"/>
      <c r="BHG52" s="611"/>
      <c r="BHH52" s="611"/>
      <c r="BHI52" s="611"/>
      <c r="BHJ52" s="611"/>
      <c r="BHK52" s="611"/>
      <c r="BHL52" s="611"/>
      <c r="BHM52" s="611"/>
      <c r="BHN52" s="611"/>
      <c r="BHO52" s="611"/>
      <c r="BHP52" s="611"/>
      <c r="BHQ52" s="611"/>
      <c r="BHR52" s="611"/>
      <c r="BHS52" s="611"/>
      <c r="BHT52" s="611"/>
      <c r="BHU52" s="611"/>
      <c r="BHV52" s="611"/>
      <c r="BHW52" s="611"/>
      <c r="BHX52" s="611"/>
      <c r="BHY52" s="611"/>
      <c r="BHZ52" s="611"/>
      <c r="BIA52" s="611"/>
      <c r="BIB52" s="611"/>
      <c r="BIC52" s="611"/>
      <c r="BID52" s="611"/>
      <c r="BIE52" s="611"/>
      <c r="BIF52" s="611"/>
      <c r="BIG52" s="611"/>
      <c r="BIH52" s="611"/>
      <c r="BII52" s="611"/>
      <c r="BIJ52" s="611"/>
      <c r="BIK52" s="611"/>
      <c r="BIL52" s="611"/>
      <c r="BIM52" s="611"/>
      <c r="BIN52" s="611"/>
      <c r="BIO52" s="611"/>
      <c r="BIP52" s="611"/>
      <c r="BIQ52" s="611"/>
      <c r="BIR52" s="611"/>
      <c r="BIS52" s="611"/>
      <c r="BIT52" s="611"/>
      <c r="BIU52" s="611"/>
      <c r="BIV52" s="611"/>
      <c r="BIW52" s="611"/>
      <c r="BIX52" s="611"/>
      <c r="BIY52" s="611"/>
      <c r="BIZ52" s="611"/>
      <c r="BJA52" s="611"/>
      <c r="BJB52" s="611"/>
      <c r="BJC52" s="611"/>
      <c r="BJD52" s="611"/>
      <c r="BJE52" s="611"/>
      <c r="BJF52" s="611"/>
      <c r="BJG52" s="611"/>
      <c r="BJH52" s="611"/>
      <c r="BJI52" s="611"/>
      <c r="BJJ52" s="611"/>
      <c r="BJK52" s="611"/>
      <c r="BJL52" s="611"/>
      <c r="BJM52" s="611"/>
      <c r="BJN52" s="611"/>
      <c r="BJO52" s="611"/>
      <c r="BJP52" s="611"/>
      <c r="BJQ52" s="611"/>
      <c r="BJR52" s="611"/>
      <c r="BJS52" s="611"/>
      <c r="BJT52" s="611"/>
      <c r="BJU52" s="611"/>
      <c r="BJV52" s="611"/>
      <c r="BJW52" s="611"/>
      <c r="BJX52" s="611"/>
      <c r="BJY52" s="611"/>
      <c r="BJZ52" s="611"/>
      <c r="BKA52" s="611"/>
      <c r="BKB52" s="611"/>
      <c r="BKC52" s="611"/>
      <c r="BKD52" s="611"/>
      <c r="BKE52" s="611"/>
      <c r="BKF52" s="611"/>
      <c r="BKG52" s="611"/>
      <c r="BKH52" s="611"/>
      <c r="BKI52" s="611"/>
      <c r="BKJ52" s="611"/>
      <c r="BKK52" s="611"/>
      <c r="BKL52" s="611"/>
      <c r="BKM52" s="611"/>
      <c r="BKN52" s="611"/>
      <c r="BKO52" s="611"/>
      <c r="BKP52" s="611"/>
      <c r="BKQ52" s="611"/>
      <c r="BKR52" s="611"/>
      <c r="BKS52" s="611"/>
      <c r="BKT52" s="611"/>
      <c r="BKU52" s="611"/>
      <c r="BKV52" s="611"/>
      <c r="BKW52" s="611"/>
      <c r="BKX52" s="611"/>
      <c r="BKY52" s="611"/>
      <c r="BKZ52" s="611"/>
      <c r="BLA52" s="611"/>
      <c r="BLB52" s="611"/>
      <c r="BLC52" s="611"/>
      <c r="BLD52" s="611"/>
      <c r="BLE52" s="611"/>
      <c r="BLF52" s="611"/>
      <c r="BLG52" s="611"/>
      <c r="BLH52" s="611"/>
      <c r="BLI52" s="611"/>
      <c r="BLJ52" s="611"/>
      <c r="BLK52" s="611"/>
      <c r="BLL52" s="611"/>
      <c r="BLM52" s="611"/>
      <c r="BLN52" s="611"/>
      <c r="BLO52" s="611"/>
      <c r="BLP52" s="611"/>
      <c r="BLQ52" s="611"/>
      <c r="BLR52" s="611"/>
      <c r="BLS52" s="611"/>
      <c r="BLT52" s="611"/>
      <c r="BLU52" s="611"/>
      <c r="BLV52" s="611"/>
      <c r="BLW52" s="611"/>
      <c r="BLX52" s="611"/>
      <c r="BLY52" s="611"/>
      <c r="BLZ52" s="611"/>
      <c r="BMA52" s="611"/>
      <c r="BMB52" s="611"/>
      <c r="BMC52" s="611"/>
      <c r="BMD52" s="611"/>
      <c r="BME52" s="611"/>
      <c r="BMF52" s="611"/>
      <c r="BMG52" s="611"/>
      <c r="BMH52" s="611"/>
      <c r="BMI52" s="611"/>
      <c r="BMJ52" s="611"/>
      <c r="BMK52" s="611"/>
      <c r="BML52" s="611"/>
      <c r="BMM52" s="611"/>
      <c r="BMN52" s="611"/>
      <c r="BMO52" s="611"/>
      <c r="BMP52" s="611"/>
      <c r="BMQ52" s="611"/>
      <c r="BMR52" s="611"/>
      <c r="BMS52" s="611"/>
      <c r="BMT52" s="611"/>
      <c r="BMU52" s="611"/>
      <c r="BMV52" s="611"/>
      <c r="BMW52" s="611"/>
      <c r="BMX52" s="611"/>
      <c r="BMY52" s="611"/>
      <c r="BMZ52" s="611"/>
      <c r="BNA52" s="611"/>
      <c r="BNB52" s="611"/>
      <c r="BNC52" s="611"/>
      <c r="BND52" s="611"/>
      <c r="BNE52" s="611"/>
      <c r="BNF52" s="611"/>
      <c r="BNG52" s="611"/>
      <c r="BNH52" s="611"/>
      <c r="BNI52" s="611"/>
      <c r="BNJ52" s="611"/>
      <c r="BNK52" s="611"/>
      <c r="BNL52" s="611"/>
      <c r="BNM52" s="611"/>
      <c r="BNN52" s="611"/>
      <c r="BNO52" s="611"/>
      <c r="BNP52" s="611"/>
      <c r="BNQ52" s="611"/>
      <c r="BNR52" s="611"/>
      <c r="BNS52" s="611"/>
      <c r="BNT52" s="611"/>
      <c r="BNU52" s="611"/>
      <c r="BNV52" s="611"/>
      <c r="BNW52" s="611"/>
      <c r="BNX52" s="611"/>
      <c r="BNY52" s="611"/>
      <c r="BNZ52" s="611"/>
      <c r="BOA52" s="611"/>
      <c r="BOB52" s="611"/>
      <c r="BOC52" s="611"/>
      <c r="BOD52" s="611"/>
      <c r="BOE52" s="611"/>
      <c r="BOF52" s="611"/>
      <c r="BOG52" s="611"/>
      <c r="BOH52" s="611"/>
      <c r="BOI52" s="611"/>
      <c r="BOJ52" s="611"/>
      <c r="BOK52" s="611"/>
      <c r="BOL52" s="611"/>
      <c r="BOM52" s="611"/>
      <c r="BON52" s="611"/>
      <c r="BOO52" s="611"/>
      <c r="BOP52" s="611"/>
      <c r="BOQ52" s="611"/>
      <c r="BOR52" s="611"/>
      <c r="BOS52" s="611"/>
      <c r="BOT52" s="611"/>
      <c r="BOU52" s="611"/>
      <c r="BOV52" s="611"/>
      <c r="BOW52" s="611"/>
      <c r="BOX52" s="611"/>
      <c r="BOY52" s="611"/>
      <c r="BOZ52" s="611"/>
      <c r="BPA52" s="611"/>
      <c r="BPB52" s="611"/>
      <c r="BPC52" s="611"/>
      <c r="BPD52" s="611"/>
      <c r="BPE52" s="611"/>
      <c r="BPF52" s="611"/>
      <c r="BPG52" s="611"/>
      <c r="BPH52" s="611"/>
      <c r="BPI52" s="611"/>
      <c r="BPJ52" s="611"/>
      <c r="BPK52" s="611"/>
      <c r="BPL52" s="611"/>
      <c r="BPM52" s="611"/>
      <c r="BPN52" s="611"/>
      <c r="BPO52" s="611"/>
      <c r="BPP52" s="611"/>
      <c r="BPQ52" s="611"/>
      <c r="BPR52" s="611"/>
      <c r="BPS52" s="611"/>
      <c r="BPT52" s="611"/>
      <c r="BPU52" s="611"/>
      <c r="BPV52" s="611"/>
      <c r="BPW52" s="611"/>
      <c r="BPX52" s="611"/>
      <c r="BPY52" s="611"/>
      <c r="BPZ52" s="611"/>
      <c r="BQA52" s="611"/>
      <c r="BQB52" s="611"/>
      <c r="BQC52" s="611"/>
      <c r="BQD52" s="611"/>
      <c r="BQE52" s="611"/>
      <c r="BQF52" s="611"/>
      <c r="BQG52" s="611"/>
      <c r="BQH52" s="611"/>
      <c r="BQI52" s="611"/>
      <c r="BQJ52" s="611"/>
      <c r="BQK52" s="611"/>
      <c r="BQL52" s="611"/>
      <c r="BQM52" s="611"/>
      <c r="BQN52" s="611"/>
      <c r="BQO52" s="611"/>
      <c r="BQP52" s="611"/>
      <c r="BQQ52" s="611"/>
      <c r="BQR52" s="611"/>
      <c r="BQS52" s="611"/>
      <c r="BQT52" s="611"/>
      <c r="BQU52" s="611"/>
      <c r="BQV52" s="611"/>
      <c r="BQW52" s="611"/>
      <c r="BQX52" s="611"/>
      <c r="BQY52" s="611"/>
      <c r="BQZ52" s="611"/>
      <c r="BRA52" s="611"/>
      <c r="BRB52" s="611"/>
      <c r="BRC52" s="611"/>
      <c r="BRD52" s="611"/>
      <c r="BRE52" s="611"/>
      <c r="BRF52" s="611"/>
      <c r="BRG52" s="611"/>
      <c r="BRH52" s="611"/>
      <c r="BRI52" s="611"/>
      <c r="BRJ52" s="611"/>
      <c r="BRK52" s="611"/>
      <c r="BRL52" s="611"/>
      <c r="BRM52" s="611"/>
      <c r="BRN52" s="611"/>
      <c r="BRO52" s="611"/>
      <c r="BRP52" s="611"/>
      <c r="BRQ52" s="611"/>
      <c r="BRR52" s="611"/>
      <c r="BRS52" s="611"/>
      <c r="BRT52" s="611"/>
      <c r="BRU52" s="611"/>
      <c r="BRV52" s="611"/>
      <c r="BRW52" s="611"/>
      <c r="BRX52" s="611"/>
      <c r="BRY52" s="611"/>
      <c r="BRZ52" s="611"/>
      <c r="BSA52" s="611"/>
      <c r="BSB52" s="611"/>
      <c r="BSC52" s="611"/>
      <c r="BSD52" s="611"/>
      <c r="BSE52" s="611"/>
      <c r="BSF52" s="611"/>
      <c r="BSG52" s="611"/>
      <c r="BSH52" s="611"/>
      <c r="BSI52" s="611"/>
      <c r="BSJ52" s="611"/>
      <c r="BSK52" s="611"/>
      <c r="BSL52" s="611"/>
      <c r="BSM52" s="611"/>
      <c r="BSN52" s="611"/>
      <c r="BSO52" s="611"/>
      <c r="BSP52" s="611"/>
      <c r="BSQ52" s="611"/>
      <c r="BSR52" s="611"/>
      <c r="BSS52" s="611"/>
      <c r="BST52" s="611"/>
      <c r="BSU52" s="611"/>
      <c r="BSV52" s="611"/>
      <c r="BSW52" s="611"/>
      <c r="BSX52" s="611"/>
      <c r="BSY52" s="611"/>
      <c r="BSZ52" s="611"/>
      <c r="BTA52" s="611"/>
      <c r="BTB52" s="611"/>
      <c r="BTC52" s="611"/>
      <c r="BTD52" s="611"/>
      <c r="BTE52" s="611"/>
      <c r="BTF52" s="611"/>
      <c r="BTG52" s="611"/>
      <c r="BTH52" s="611"/>
      <c r="BTI52" s="611"/>
      <c r="BTJ52" s="611"/>
      <c r="BTK52" s="611"/>
      <c r="BTL52" s="611"/>
      <c r="BTM52" s="611"/>
      <c r="BTN52" s="611"/>
      <c r="BTO52" s="611"/>
      <c r="BTP52" s="611"/>
      <c r="BTQ52" s="611"/>
      <c r="BTR52" s="611"/>
      <c r="BTS52" s="611"/>
      <c r="BTT52" s="611"/>
      <c r="BTU52" s="611"/>
      <c r="BTV52" s="611"/>
      <c r="BTW52" s="611"/>
      <c r="BTX52" s="611"/>
      <c r="BTY52" s="611"/>
      <c r="BTZ52" s="611"/>
      <c r="BUA52" s="611"/>
      <c r="BUB52" s="611"/>
      <c r="BUC52" s="611"/>
      <c r="BUD52" s="611"/>
      <c r="BUE52" s="611"/>
      <c r="BUF52" s="611"/>
      <c r="BUG52" s="611"/>
      <c r="BUH52" s="611"/>
      <c r="BUI52" s="611"/>
      <c r="BUJ52" s="611"/>
      <c r="BUK52" s="611"/>
      <c r="BUL52" s="611"/>
      <c r="BUM52" s="611"/>
      <c r="BUN52" s="611"/>
      <c r="BUO52" s="611"/>
      <c r="BUP52" s="611"/>
      <c r="BUQ52" s="611"/>
      <c r="BUR52" s="611"/>
      <c r="BUS52" s="611"/>
      <c r="BUT52" s="611"/>
      <c r="BUU52" s="611"/>
      <c r="BUV52" s="611"/>
      <c r="BUW52" s="611"/>
      <c r="BUX52" s="611"/>
      <c r="BUY52" s="611"/>
      <c r="BUZ52" s="611"/>
      <c r="BVA52" s="611"/>
      <c r="BVB52" s="611"/>
      <c r="BVC52" s="611"/>
      <c r="BVD52" s="611"/>
      <c r="BVE52" s="611"/>
      <c r="BVF52" s="611"/>
      <c r="BVG52" s="611"/>
      <c r="BVH52" s="611"/>
      <c r="BVI52" s="611"/>
      <c r="BVJ52" s="611"/>
      <c r="BVK52" s="611"/>
      <c r="BVL52" s="611"/>
      <c r="BVM52" s="611"/>
      <c r="BVN52" s="611"/>
      <c r="BVO52" s="611"/>
      <c r="BVP52" s="611"/>
      <c r="BVQ52" s="611"/>
      <c r="BVR52" s="611"/>
      <c r="BVS52" s="611"/>
      <c r="BVT52" s="611"/>
      <c r="BVU52" s="611"/>
      <c r="BVV52" s="611"/>
      <c r="BVW52" s="611"/>
      <c r="BVX52" s="611"/>
      <c r="BVY52" s="611"/>
      <c r="BVZ52" s="611"/>
      <c r="BWA52" s="611"/>
      <c r="BWB52" s="611"/>
      <c r="BWC52" s="611"/>
      <c r="BWD52" s="611"/>
      <c r="BWE52" s="611"/>
      <c r="BWF52" s="611"/>
      <c r="BWG52" s="611"/>
      <c r="BWH52" s="611"/>
      <c r="BWI52" s="611"/>
      <c r="BWJ52" s="611"/>
      <c r="BWK52" s="611"/>
      <c r="BWL52" s="611"/>
      <c r="BWM52" s="611"/>
      <c r="BWN52" s="611"/>
      <c r="BWO52" s="611"/>
      <c r="BWP52" s="611"/>
      <c r="BWQ52" s="611"/>
      <c r="BWR52" s="611"/>
      <c r="BWS52" s="611"/>
      <c r="BWT52" s="611"/>
      <c r="BWU52" s="611"/>
      <c r="BWV52" s="611"/>
      <c r="BWW52" s="611"/>
      <c r="BWX52" s="611"/>
      <c r="BWY52" s="611"/>
      <c r="BWZ52" s="611"/>
      <c r="BXA52" s="611"/>
      <c r="BXB52" s="611"/>
      <c r="BXC52" s="611"/>
      <c r="BXD52" s="611"/>
      <c r="BXE52" s="611"/>
      <c r="BXF52" s="611"/>
      <c r="BXG52" s="611"/>
      <c r="BXH52" s="611"/>
      <c r="BXI52" s="611"/>
      <c r="BXJ52" s="611"/>
      <c r="BXK52" s="611"/>
      <c r="BXL52" s="611"/>
      <c r="BXM52" s="611"/>
      <c r="BXN52" s="611"/>
      <c r="BXO52" s="611"/>
      <c r="BXP52" s="611"/>
      <c r="BXQ52" s="611"/>
      <c r="BXR52" s="611"/>
      <c r="BXS52" s="611"/>
      <c r="BXT52" s="611"/>
      <c r="BXU52" s="611"/>
      <c r="BXV52" s="611"/>
      <c r="BXW52" s="611"/>
      <c r="BXX52" s="611"/>
      <c r="BXY52" s="611"/>
      <c r="BXZ52" s="611"/>
      <c r="BYA52" s="611"/>
      <c r="BYB52" s="611"/>
      <c r="BYC52" s="611"/>
      <c r="BYD52" s="611"/>
      <c r="BYE52" s="611"/>
      <c r="BYF52" s="611"/>
      <c r="BYG52" s="611"/>
      <c r="BYH52" s="611"/>
      <c r="BYI52" s="611"/>
      <c r="BYJ52" s="611"/>
      <c r="BYK52" s="611"/>
      <c r="BYL52" s="611"/>
      <c r="BYM52" s="611"/>
      <c r="BYN52" s="611"/>
      <c r="BYO52" s="611"/>
      <c r="BYP52" s="611"/>
      <c r="BYQ52" s="611"/>
      <c r="BYR52" s="611"/>
      <c r="BYS52" s="611"/>
      <c r="BYT52" s="611"/>
      <c r="BYU52" s="611"/>
      <c r="BYV52" s="611"/>
      <c r="BYW52" s="611"/>
      <c r="BYX52" s="611"/>
      <c r="BYY52" s="611"/>
      <c r="BYZ52" s="611"/>
      <c r="BZA52" s="611"/>
      <c r="BZB52" s="611"/>
      <c r="BZC52" s="611"/>
      <c r="BZD52" s="611"/>
      <c r="BZE52" s="611"/>
      <c r="BZF52" s="611"/>
      <c r="BZG52" s="611"/>
      <c r="BZH52" s="611"/>
      <c r="BZI52" s="611"/>
      <c r="BZJ52" s="611"/>
      <c r="BZK52" s="611"/>
      <c r="BZL52" s="611"/>
      <c r="BZM52" s="611"/>
      <c r="BZN52" s="611"/>
      <c r="BZO52" s="611"/>
      <c r="BZP52" s="611"/>
      <c r="BZQ52" s="611"/>
      <c r="BZR52" s="611"/>
      <c r="BZS52" s="611"/>
      <c r="BZT52" s="611"/>
      <c r="BZU52" s="611"/>
      <c r="BZV52" s="611"/>
      <c r="BZW52" s="611"/>
      <c r="BZX52" s="611"/>
      <c r="BZY52" s="611"/>
      <c r="BZZ52" s="611"/>
      <c r="CAA52" s="611"/>
      <c r="CAB52" s="611"/>
      <c r="CAC52" s="611"/>
      <c r="CAD52" s="611"/>
      <c r="CAE52" s="611"/>
      <c r="CAF52" s="611"/>
      <c r="CAG52" s="611"/>
      <c r="CAH52" s="611"/>
      <c r="CAI52" s="611"/>
      <c r="CAJ52" s="611"/>
      <c r="CAK52" s="611"/>
      <c r="CAL52" s="611"/>
      <c r="CAM52" s="611"/>
      <c r="CAN52" s="611"/>
      <c r="CAO52" s="611"/>
      <c r="CAP52" s="611"/>
      <c r="CAQ52" s="611"/>
      <c r="CAR52" s="611"/>
      <c r="CAS52" s="611"/>
      <c r="CAT52" s="611"/>
      <c r="CAU52" s="611"/>
      <c r="CAV52" s="611"/>
      <c r="CAW52" s="611"/>
      <c r="CAX52" s="611"/>
      <c r="CAY52" s="611"/>
      <c r="CAZ52" s="611"/>
      <c r="CBA52" s="611"/>
      <c r="CBB52" s="611"/>
      <c r="CBC52" s="611"/>
      <c r="CBD52" s="611"/>
      <c r="CBE52" s="611"/>
      <c r="CBF52" s="611"/>
      <c r="CBG52" s="611"/>
      <c r="CBH52" s="611"/>
      <c r="CBI52" s="611"/>
      <c r="CBJ52" s="611"/>
      <c r="CBK52" s="611"/>
      <c r="CBL52" s="611"/>
      <c r="CBM52" s="611"/>
      <c r="CBN52" s="611"/>
      <c r="CBO52" s="611"/>
      <c r="CBP52" s="611"/>
      <c r="CBQ52" s="611"/>
      <c r="CBR52" s="611"/>
      <c r="CBS52" s="611"/>
      <c r="CBT52" s="611"/>
      <c r="CBU52" s="611"/>
      <c r="CBV52" s="611"/>
      <c r="CBW52" s="611"/>
      <c r="CBX52" s="611"/>
      <c r="CBY52" s="611"/>
      <c r="CBZ52" s="611"/>
      <c r="CCA52" s="611"/>
      <c r="CCB52" s="611"/>
      <c r="CCC52" s="611"/>
      <c r="CCD52" s="611"/>
      <c r="CCE52" s="611"/>
      <c r="CCF52" s="611"/>
      <c r="CCG52" s="611"/>
      <c r="CCH52" s="611"/>
      <c r="CCI52" s="611"/>
      <c r="CCJ52" s="611"/>
      <c r="CCK52" s="611"/>
      <c r="CCL52" s="611"/>
      <c r="CCM52" s="611"/>
      <c r="CCN52" s="611"/>
      <c r="CCO52" s="611"/>
      <c r="CCP52" s="611"/>
      <c r="CCQ52" s="611"/>
      <c r="CCR52" s="611"/>
      <c r="CCS52" s="611"/>
      <c r="CCT52" s="611"/>
      <c r="CCU52" s="611"/>
      <c r="CCV52" s="611"/>
      <c r="CCW52" s="611"/>
      <c r="CCX52" s="611"/>
      <c r="CCY52" s="611"/>
      <c r="CCZ52" s="611"/>
      <c r="CDA52" s="611"/>
      <c r="CDB52" s="611"/>
      <c r="CDC52" s="611"/>
      <c r="CDD52" s="611"/>
      <c r="CDE52" s="611"/>
      <c r="CDF52" s="611"/>
      <c r="CDG52" s="611"/>
      <c r="CDH52" s="611"/>
      <c r="CDI52" s="611"/>
      <c r="CDJ52" s="611"/>
      <c r="CDK52" s="611"/>
      <c r="CDL52" s="611"/>
      <c r="CDM52" s="611"/>
      <c r="CDN52" s="611"/>
      <c r="CDO52" s="611"/>
      <c r="CDP52" s="611"/>
      <c r="CDQ52" s="611"/>
      <c r="CDR52" s="611"/>
      <c r="CDS52" s="611"/>
      <c r="CDT52" s="611"/>
      <c r="CDU52" s="611"/>
      <c r="CDV52" s="611"/>
      <c r="CDW52" s="611"/>
      <c r="CDX52" s="611"/>
      <c r="CDY52" s="611"/>
      <c r="CDZ52" s="611"/>
      <c r="CEA52" s="611"/>
      <c r="CEB52" s="611"/>
      <c r="CEC52" s="611"/>
      <c r="CED52" s="611"/>
      <c r="CEE52" s="611"/>
      <c r="CEF52" s="611"/>
      <c r="CEG52" s="611"/>
      <c r="CEH52" s="611"/>
      <c r="CEI52" s="611"/>
      <c r="CEJ52" s="611"/>
      <c r="CEK52" s="611"/>
      <c r="CEL52" s="611"/>
      <c r="CEM52" s="611"/>
    </row>
    <row r="53" spans="1:2171" s="191" customFormat="1" ht="15" customHeight="1" x14ac:dyDescent="0.3">
      <c r="A53" s="211"/>
      <c r="B53" s="180"/>
      <c r="C53" s="236"/>
      <c r="D53" s="933" t="s">
        <v>545</v>
      </c>
      <c r="E53" s="212"/>
      <c r="F53" s="212"/>
      <c r="G53" s="212"/>
      <c r="H53" s="212"/>
      <c r="I53" s="212"/>
      <c r="J53" s="212"/>
      <c r="K53" s="212"/>
      <c r="L53" s="212"/>
      <c r="M53" s="679"/>
      <c r="N53" s="679"/>
      <c r="O53" s="679"/>
      <c r="P53" s="679"/>
      <c r="Q53" s="679"/>
      <c r="R53" s="679"/>
      <c r="S53" s="679"/>
      <c r="T53" s="358"/>
      <c r="U53" s="358"/>
      <c r="V53" s="358"/>
      <c r="W53" s="358"/>
      <c r="X53" s="358"/>
      <c r="Y53" s="358"/>
      <c r="Z53" s="358"/>
      <c r="AA53" s="358"/>
      <c r="AB53" s="358"/>
      <c r="AC53" s="679"/>
      <c r="AD53" s="611"/>
      <c r="AE53" s="611"/>
      <c r="AF53" s="611"/>
      <c r="AG53" s="611"/>
      <c r="AH53" s="611"/>
      <c r="AI53" s="611"/>
      <c r="AJ53" s="611"/>
      <c r="AK53" s="611"/>
      <c r="AL53" s="611"/>
      <c r="AM53" s="611"/>
      <c r="AN53" s="611"/>
      <c r="AO53" s="611"/>
      <c r="AP53" s="611"/>
      <c r="AQ53" s="611"/>
      <c r="AR53" s="611"/>
      <c r="AS53" s="611"/>
      <c r="AT53" s="611"/>
      <c r="AU53" s="611"/>
      <c r="AV53" s="611"/>
      <c r="AW53" s="611"/>
      <c r="AX53" s="611"/>
      <c r="AY53" s="611"/>
      <c r="AZ53" s="611"/>
      <c r="BA53" s="611"/>
      <c r="BB53" s="611"/>
      <c r="BC53" s="611"/>
      <c r="BD53" s="611"/>
      <c r="BE53" s="611"/>
      <c r="BF53" s="611"/>
      <c r="BG53" s="611"/>
      <c r="BH53" s="611"/>
      <c r="BI53" s="611"/>
      <c r="BJ53" s="611"/>
      <c r="BK53" s="611"/>
      <c r="BL53" s="611"/>
      <c r="BM53" s="611"/>
      <c r="BN53" s="611"/>
      <c r="BO53" s="611"/>
      <c r="BP53" s="611"/>
      <c r="BQ53" s="611"/>
      <c r="BR53" s="611"/>
      <c r="BS53" s="611"/>
      <c r="BT53" s="611"/>
      <c r="BU53" s="611"/>
      <c r="BV53" s="611"/>
      <c r="BW53" s="611"/>
      <c r="BX53" s="611"/>
      <c r="BY53" s="611"/>
      <c r="BZ53" s="611"/>
      <c r="CA53" s="611"/>
      <c r="CB53" s="611"/>
      <c r="CC53" s="611"/>
      <c r="CD53" s="611"/>
      <c r="CE53" s="611"/>
      <c r="CF53" s="611"/>
      <c r="CG53" s="611"/>
      <c r="CH53" s="611"/>
      <c r="CI53" s="611"/>
      <c r="CJ53" s="611"/>
      <c r="CK53" s="611"/>
      <c r="CL53" s="611"/>
      <c r="CM53" s="611"/>
      <c r="CN53" s="611"/>
      <c r="CO53" s="611"/>
      <c r="CP53" s="611"/>
      <c r="CQ53" s="611"/>
      <c r="CR53" s="611"/>
      <c r="CS53" s="611"/>
      <c r="CT53" s="611"/>
      <c r="CU53" s="611"/>
      <c r="CV53" s="611"/>
      <c r="CW53" s="611"/>
      <c r="CX53" s="611"/>
      <c r="CY53" s="611"/>
      <c r="CZ53" s="611"/>
      <c r="DA53" s="611"/>
      <c r="DB53" s="611"/>
      <c r="DC53" s="611"/>
      <c r="DD53" s="611"/>
      <c r="DE53" s="611"/>
      <c r="DF53" s="611"/>
      <c r="DG53" s="611"/>
      <c r="DH53" s="611"/>
      <c r="DI53" s="611"/>
      <c r="DJ53" s="611"/>
      <c r="DK53" s="611"/>
      <c r="DL53" s="611"/>
      <c r="DM53" s="611"/>
      <c r="DN53" s="611"/>
      <c r="DO53" s="611"/>
      <c r="DP53" s="611"/>
      <c r="DQ53" s="611"/>
      <c r="DR53" s="611"/>
      <c r="DS53" s="611"/>
      <c r="DT53" s="611"/>
      <c r="DU53" s="611"/>
      <c r="DV53" s="611"/>
      <c r="DW53" s="611"/>
      <c r="DX53" s="611"/>
      <c r="DY53" s="611"/>
      <c r="DZ53" s="611"/>
      <c r="EA53" s="611"/>
      <c r="EB53" s="611"/>
      <c r="EC53" s="611"/>
      <c r="ED53" s="611"/>
      <c r="EE53" s="611"/>
      <c r="EF53" s="611"/>
      <c r="EG53" s="611"/>
      <c r="EH53" s="611"/>
      <c r="EI53" s="611"/>
      <c r="EJ53" s="611"/>
      <c r="EK53" s="611"/>
      <c r="EL53" s="611"/>
      <c r="EM53" s="611"/>
      <c r="EN53" s="611"/>
      <c r="EO53" s="611"/>
      <c r="EP53" s="611"/>
      <c r="EQ53" s="611"/>
      <c r="ER53" s="611"/>
      <c r="ES53" s="611"/>
      <c r="ET53" s="611"/>
      <c r="EU53" s="611"/>
      <c r="EV53" s="611"/>
      <c r="EW53" s="611"/>
      <c r="EX53" s="611"/>
      <c r="EY53" s="611"/>
      <c r="EZ53" s="611"/>
      <c r="FA53" s="611"/>
      <c r="FB53" s="611"/>
      <c r="FC53" s="611"/>
      <c r="FD53" s="611"/>
      <c r="FE53" s="611"/>
      <c r="FF53" s="611"/>
      <c r="FG53" s="611"/>
      <c r="FH53" s="611"/>
      <c r="FI53" s="611"/>
      <c r="FJ53" s="611"/>
      <c r="FK53" s="611"/>
      <c r="FL53" s="611"/>
      <c r="FM53" s="611"/>
      <c r="FN53" s="611"/>
      <c r="FO53" s="611"/>
      <c r="FP53" s="611"/>
      <c r="FQ53" s="611"/>
      <c r="FR53" s="611"/>
      <c r="FS53" s="611"/>
      <c r="FT53" s="611"/>
      <c r="FU53" s="611"/>
      <c r="FV53" s="611"/>
      <c r="FW53" s="611"/>
      <c r="FX53" s="611"/>
      <c r="FY53" s="611"/>
      <c r="FZ53" s="611"/>
      <c r="GA53" s="611"/>
      <c r="GB53" s="611"/>
      <c r="GC53" s="611"/>
      <c r="GD53" s="611"/>
      <c r="GE53" s="611"/>
      <c r="GF53" s="611"/>
      <c r="GG53" s="611"/>
      <c r="GH53" s="611"/>
      <c r="GI53" s="611"/>
      <c r="GJ53" s="611"/>
      <c r="GK53" s="611"/>
      <c r="GL53" s="611"/>
      <c r="GM53" s="611"/>
      <c r="GN53" s="611"/>
      <c r="GO53" s="611"/>
      <c r="GP53" s="611"/>
      <c r="GQ53" s="611"/>
      <c r="GR53" s="611"/>
      <c r="GS53" s="611"/>
      <c r="GT53" s="611"/>
      <c r="GU53" s="611"/>
      <c r="GV53" s="611"/>
      <c r="GW53" s="611"/>
      <c r="GX53" s="611"/>
      <c r="GY53" s="611"/>
      <c r="GZ53" s="611"/>
      <c r="HA53" s="611"/>
      <c r="HB53" s="611"/>
      <c r="HC53" s="611"/>
      <c r="HD53" s="611"/>
      <c r="HE53" s="611"/>
      <c r="HF53" s="611"/>
      <c r="HG53" s="611"/>
      <c r="HH53" s="611"/>
      <c r="HI53" s="611"/>
      <c r="HJ53" s="611"/>
      <c r="HK53" s="611"/>
      <c r="HL53" s="611"/>
      <c r="HM53" s="611"/>
      <c r="HN53" s="611"/>
      <c r="HO53" s="611"/>
      <c r="HP53" s="611"/>
      <c r="HQ53" s="611"/>
      <c r="HR53" s="611"/>
      <c r="HS53" s="611"/>
      <c r="HT53" s="611"/>
      <c r="HU53" s="611"/>
      <c r="HV53" s="611"/>
      <c r="HW53" s="611"/>
      <c r="HX53" s="611"/>
      <c r="HY53" s="611"/>
      <c r="HZ53" s="611"/>
      <c r="IA53" s="611"/>
      <c r="IB53" s="611"/>
      <c r="IC53" s="611"/>
      <c r="ID53" s="611"/>
      <c r="IE53" s="611"/>
      <c r="IF53" s="611"/>
      <c r="IG53" s="611"/>
      <c r="IH53" s="611"/>
      <c r="II53" s="611"/>
      <c r="IJ53" s="611"/>
      <c r="IK53" s="611"/>
      <c r="IL53" s="611"/>
      <c r="IM53" s="611"/>
      <c r="IN53" s="611"/>
      <c r="IO53" s="611"/>
      <c r="IP53" s="611"/>
      <c r="IQ53" s="611"/>
      <c r="IR53" s="611"/>
      <c r="IS53" s="611"/>
      <c r="IT53" s="611"/>
      <c r="IU53" s="611"/>
      <c r="IV53" s="611"/>
      <c r="IW53" s="611"/>
      <c r="IX53" s="611"/>
      <c r="IY53" s="611"/>
      <c r="IZ53" s="611"/>
      <c r="JA53" s="611"/>
      <c r="JB53" s="611"/>
      <c r="JC53" s="611"/>
      <c r="JD53" s="611"/>
      <c r="JE53" s="611"/>
      <c r="JF53" s="611"/>
      <c r="JG53" s="611"/>
      <c r="JH53" s="611"/>
      <c r="JI53" s="611"/>
      <c r="JJ53" s="611"/>
      <c r="JK53" s="611"/>
      <c r="JL53" s="611"/>
      <c r="JM53" s="611"/>
      <c r="JN53" s="611"/>
      <c r="JO53" s="611"/>
      <c r="JP53" s="611"/>
      <c r="JQ53" s="611"/>
      <c r="JR53" s="611"/>
      <c r="JS53" s="611"/>
      <c r="JT53" s="611"/>
      <c r="JU53" s="611"/>
      <c r="JV53" s="611"/>
      <c r="JW53" s="611"/>
      <c r="JX53" s="611"/>
      <c r="JY53" s="611"/>
      <c r="JZ53" s="611"/>
      <c r="KA53" s="611"/>
      <c r="KB53" s="611"/>
      <c r="KC53" s="611"/>
      <c r="KD53" s="611"/>
      <c r="KE53" s="611"/>
      <c r="KF53" s="611"/>
      <c r="KG53" s="611"/>
      <c r="KH53" s="611"/>
      <c r="KI53" s="611"/>
      <c r="KJ53" s="611"/>
      <c r="KK53" s="611"/>
      <c r="KL53" s="611"/>
      <c r="KM53" s="611"/>
      <c r="KN53" s="611"/>
      <c r="KO53" s="611"/>
      <c r="KP53" s="611"/>
      <c r="KQ53" s="611"/>
      <c r="KR53" s="611"/>
      <c r="KS53" s="611"/>
      <c r="KT53" s="611"/>
      <c r="KU53" s="611"/>
      <c r="KV53" s="611"/>
      <c r="KW53" s="611"/>
      <c r="KX53" s="611"/>
      <c r="KY53" s="611"/>
      <c r="KZ53" s="611"/>
      <c r="LA53" s="611"/>
      <c r="LB53" s="611"/>
      <c r="LC53" s="611"/>
      <c r="LD53" s="611"/>
      <c r="LE53" s="611"/>
      <c r="LF53" s="611"/>
      <c r="LG53" s="611"/>
      <c r="LH53" s="611"/>
      <c r="LI53" s="611"/>
      <c r="LJ53" s="611"/>
      <c r="LK53" s="611"/>
      <c r="LL53" s="611"/>
      <c r="LM53" s="611"/>
      <c r="LN53" s="611"/>
      <c r="LO53" s="611"/>
      <c r="LP53" s="611"/>
      <c r="LQ53" s="611"/>
      <c r="LR53" s="611"/>
      <c r="LS53" s="611"/>
      <c r="LT53" s="611"/>
      <c r="LU53" s="611"/>
      <c r="LV53" s="611"/>
      <c r="LW53" s="611"/>
      <c r="LX53" s="611"/>
      <c r="LY53" s="611"/>
      <c r="LZ53" s="611"/>
      <c r="MA53" s="611"/>
      <c r="MB53" s="611"/>
      <c r="MC53" s="611"/>
      <c r="MD53" s="611"/>
      <c r="ME53" s="611"/>
      <c r="MF53" s="611"/>
      <c r="MG53" s="611"/>
      <c r="MH53" s="611"/>
      <c r="MI53" s="611"/>
      <c r="MJ53" s="611"/>
      <c r="MK53" s="611"/>
      <c r="ML53" s="611"/>
      <c r="MM53" s="611"/>
      <c r="MN53" s="611"/>
      <c r="MO53" s="611"/>
      <c r="MP53" s="611"/>
      <c r="MQ53" s="611"/>
      <c r="MR53" s="611"/>
      <c r="MS53" s="611"/>
      <c r="MT53" s="611"/>
      <c r="MU53" s="611"/>
      <c r="MV53" s="611"/>
      <c r="MW53" s="611"/>
      <c r="MX53" s="611"/>
      <c r="MY53" s="611"/>
      <c r="MZ53" s="611"/>
      <c r="NA53" s="611"/>
      <c r="NB53" s="611"/>
      <c r="NC53" s="611"/>
      <c r="ND53" s="611"/>
      <c r="NE53" s="611"/>
      <c r="NF53" s="611"/>
      <c r="NG53" s="611"/>
      <c r="NH53" s="611"/>
      <c r="NI53" s="611"/>
      <c r="NJ53" s="611"/>
      <c r="NK53" s="611"/>
      <c r="NL53" s="611"/>
      <c r="NM53" s="611"/>
      <c r="NN53" s="611"/>
      <c r="NO53" s="611"/>
      <c r="NP53" s="611"/>
      <c r="NQ53" s="611"/>
      <c r="NR53" s="611"/>
      <c r="NS53" s="611"/>
      <c r="NT53" s="611"/>
      <c r="NU53" s="611"/>
      <c r="NV53" s="611"/>
      <c r="NW53" s="611"/>
      <c r="NX53" s="611"/>
      <c r="NY53" s="611"/>
      <c r="NZ53" s="611"/>
      <c r="OA53" s="611"/>
      <c r="OB53" s="611"/>
      <c r="OC53" s="611"/>
      <c r="OD53" s="611"/>
      <c r="OE53" s="611"/>
      <c r="OF53" s="611"/>
      <c r="OG53" s="611"/>
      <c r="OH53" s="611"/>
      <c r="OI53" s="611"/>
      <c r="OJ53" s="611"/>
      <c r="OK53" s="611"/>
      <c r="OL53" s="611"/>
      <c r="OM53" s="611"/>
      <c r="ON53" s="611"/>
      <c r="OO53" s="611"/>
      <c r="OP53" s="611"/>
      <c r="OQ53" s="611"/>
      <c r="OR53" s="611"/>
      <c r="OS53" s="611"/>
      <c r="OT53" s="611"/>
      <c r="OU53" s="611"/>
      <c r="OV53" s="611"/>
      <c r="OW53" s="611"/>
      <c r="OX53" s="611"/>
      <c r="OY53" s="611"/>
      <c r="OZ53" s="611"/>
      <c r="PA53" s="611"/>
      <c r="PB53" s="611"/>
      <c r="PC53" s="611"/>
      <c r="PD53" s="611"/>
      <c r="PE53" s="611"/>
      <c r="PF53" s="611"/>
      <c r="PG53" s="611"/>
      <c r="PH53" s="611"/>
      <c r="PI53" s="611"/>
      <c r="PJ53" s="611"/>
      <c r="PK53" s="611"/>
      <c r="PL53" s="611"/>
      <c r="PM53" s="611"/>
      <c r="PN53" s="611"/>
      <c r="PO53" s="611"/>
      <c r="PP53" s="611"/>
      <c r="PQ53" s="611"/>
      <c r="PR53" s="611"/>
      <c r="PS53" s="611"/>
      <c r="PT53" s="611"/>
      <c r="PU53" s="611"/>
      <c r="PV53" s="611"/>
      <c r="PW53" s="611"/>
      <c r="PX53" s="611"/>
      <c r="PY53" s="611"/>
      <c r="PZ53" s="611"/>
      <c r="QA53" s="611"/>
      <c r="QB53" s="611"/>
      <c r="QC53" s="611"/>
      <c r="QD53" s="611"/>
      <c r="QE53" s="611"/>
      <c r="QF53" s="611"/>
      <c r="QG53" s="611"/>
      <c r="QH53" s="611"/>
      <c r="QI53" s="611"/>
      <c r="QJ53" s="611"/>
      <c r="QK53" s="611"/>
      <c r="QL53" s="611"/>
      <c r="QM53" s="611"/>
      <c r="QN53" s="611"/>
      <c r="QO53" s="611"/>
      <c r="QP53" s="611"/>
      <c r="QQ53" s="611"/>
      <c r="QR53" s="611"/>
      <c r="QS53" s="611"/>
      <c r="QT53" s="611"/>
      <c r="QU53" s="611"/>
      <c r="QV53" s="611"/>
      <c r="QW53" s="611"/>
      <c r="QX53" s="611"/>
      <c r="QY53" s="611"/>
      <c r="QZ53" s="611"/>
      <c r="RA53" s="611"/>
      <c r="RB53" s="611"/>
      <c r="RC53" s="611"/>
      <c r="RD53" s="611"/>
      <c r="RE53" s="611"/>
      <c r="RF53" s="611"/>
      <c r="RG53" s="611"/>
      <c r="RH53" s="611"/>
      <c r="RI53" s="611"/>
      <c r="RJ53" s="611"/>
      <c r="RK53" s="611"/>
      <c r="RL53" s="611"/>
      <c r="RM53" s="611"/>
      <c r="RN53" s="611"/>
      <c r="RO53" s="611"/>
      <c r="RP53" s="611"/>
      <c r="RQ53" s="611"/>
      <c r="RR53" s="611"/>
      <c r="RS53" s="611"/>
      <c r="RT53" s="611"/>
      <c r="RU53" s="611"/>
      <c r="RV53" s="611"/>
      <c r="RW53" s="611"/>
      <c r="RX53" s="611"/>
      <c r="RY53" s="611"/>
      <c r="RZ53" s="611"/>
      <c r="SA53" s="611"/>
      <c r="SB53" s="611"/>
      <c r="SC53" s="611"/>
      <c r="SD53" s="611"/>
      <c r="SE53" s="611"/>
      <c r="SF53" s="611"/>
      <c r="SG53" s="611"/>
      <c r="SH53" s="611"/>
      <c r="SI53" s="611"/>
      <c r="SJ53" s="611"/>
      <c r="SK53" s="611"/>
      <c r="SL53" s="611"/>
      <c r="SM53" s="611"/>
      <c r="SN53" s="611"/>
      <c r="SO53" s="611"/>
      <c r="SP53" s="611"/>
      <c r="SQ53" s="611"/>
      <c r="SR53" s="611"/>
      <c r="SS53" s="611"/>
      <c r="ST53" s="611"/>
      <c r="SU53" s="611"/>
      <c r="SV53" s="611"/>
      <c r="SW53" s="611"/>
      <c r="SX53" s="611"/>
      <c r="SY53" s="611"/>
      <c r="SZ53" s="611"/>
      <c r="TA53" s="611"/>
      <c r="TB53" s="611"/>
      <c r="TC53" s="611"/>
      <c r="TD53" s="611"/>
      <c r="TE53" s="611"/>
      <c r="TF53" s="611"/>
      <c r="TG53" s="611"/>
      <c r="TH53" s="611"/>
      <c r="TI53" s="611"/>
      <c r="TJ53" s="611"/>
      <c r="TK53" s="611"/>
      <c r="TL53" s="611"/>
      <c r="TM53" s="611"/>
      <c r="TN53" s="611"/>
      <c r="TO53" s="611"/>
      <c r="TP53" s="611"/>
      <c r="TQ53" s="611"/>
      <c r="TR53" s="611"/>
      <c r="TS53" s="611"/>
      <c r="TT53" s="611"/>
      <c r="TU53" s="611"/>
      <c r="TV53" s="611"/>
      <c r="TW53" s="611"/>
      <c r="TX53" s="611"/>
      <c r="TY53" s="611"/>
      <c r="TZ53" s="611"/>
      <c r="UA53" s="611"/>
      <c r="UB53" s="611"/>
      <c r="UC53" s="611"/>
      <c r="UD53" s="611"/>
      <c r="UE53" s="611"/>
      <c r="UF53" s="611"/>
      <c r="UG53" s="611"/>
      <c r="UH53" s="611"/>
      <c r="UI53" s="611"/>
      <c r="UJ53" s="611"/>
      <c r="UK53" s="611"/>
      <c r="UL53" s="611"/>
      <c r="UM53" s="611"/>
      <c r="UN53" s="611"/>
      <c r="UO53" s="611"/>
      <c r="UP53" s="611"/>
      <c r="UQ53" s="611"/>
      <c r="UR53" s="611"/>
      <c r="US53" s="611"/>
      <c r="UT53" s="611"/>
      <c r="UU53" s="611"/>
      <c r="UV53" s="611"/>
      <c r="UW53" s="611"/>
      <c r="UX53" s="611"/>
      <c r="UY53" s="611"/>
      <c r="UZ53" s="611"/>
      <c r="VA53" s="611"/>
      <c r="VB53" s="611"/>
      <c r="VC53" s="611"/>
      <c r="VD53" s="611"/>
      <c r="VE53" s="611"/>
      <c r="VF53" s="611"/>
      <c r="VG53" s="611"/>
      <c r="VH53" s="611"/>
      <c r="VI53" s="611"/>
      <c r="VJ53" s="611"/>
      <c r="VK53" s="611"/>
      <c r="VL53" s="611"/>
      <c r="VM53" s="611"/>
      <c r="VN53" s="611"/>
      <c r="VO53" s="611"/>
      <c r="VP53" s="611"/>
      <c r="VQ53" s="611"/>
      <c r="VR53" s="611"/>
      <c r="VS53" s="611"/>
      <c r="VT53" s="611"/>
      <c r="VU53" s="611"/>
      <c r="VV53" s="611"/>
      <c r="VW53" s="611"/>
      <c r="VX53" s="611"/>
      <c r="VY53" s="611"/>
      <c r="VZ53" s="611"/>
      <c r="WA53" s="611"/>
      <c r="WB53" s="611"/>
      <c r="WC53" s="611"/>
      <c r="WD53" s="611"/>
      <c r="WE53" s="611"/>
      <c r="WF53" s="611"/>
      <c r="WG53" s="611"/>
      <c r="WH53" s="611"/>
      <c r="WI53" s="611"/>
      <c r="WJ53" s="611"/>
      <c r="WK53" s="611"/>
      <c r="WL53" s="611"/>
      <c r="WM53" s="611"/>
      <c r="WN53" s="611"/>
      <c r="WO53" s="611"/>
      <c r="WP53" s="611"/>
      <c r="WQ53" s="611"/>
      <c r="WR53" s="611"/>
      <c r="WS53" s="611"/>
      <c r="WT53" s="611"/>
      <c r="WU53" s="611"/>
      <c r="WV53" s="611"/>
      <c r="WW53" s="611"/>
      <c r="WX53" s="611"/>
      <c r="WY53" s="611"/>
      <c r="WZ53" s="611"/>
      <c r="XA53" s="611"/>
      <c r="XB53" s="611"/>
      <c r="XC53" s="611"/>
      <c r="XD53" s="611"/>
      <c r="XE53" s="611"/>
      <c r="XF53" s="611"/>
      <c r="XG53" s="611"/>
      <c r="XH53" s="611"/>
      <c r="XI53" s="611"/>
      <c r="XJ53" s="611"/>
      <c r="XK53" s="611"/>
      <c r="XL53" s="611"/>
      <c r="XM53" s="611"/>
      <c r="XN53" s="611"/>
      <c r="XO53" s="611"/>
      <c r="XP53" s="611"/>
      <c r="XQ53" s="611"/>
      <c r="XR53" s="611"/>
      <c r="XS53" s="611"/>
      <c r="XT53" s="611"/>
      <c r="XU53" s="611"/>
      <c r="XV53" s="611"/>
      <c r="XW53" s="611"/>
      <c r="XX53" s="611"/>
      <c r="XY53" s="611"/>
      <c r="XZ53" s="611"/>
      <c r="YA53" s="611"/>
      <c r="YB53" s="611"/>
      <c r="YC53" s="611"/>
      <c r="YD53" s="611"/>
      <c r="YE53" s="611"/>
      <c r="YF53" s="611"/>
      <c r="YG53" s="611"/>
      <c r="YH53" s="611"/>
      <c r="YI53" s="611"/>
      <c r="YJ53" s="611"/>
      <c r="YK53" s="611"/>
      <c r="YL53" s="611"/>
      <c r="YM53" s="611"/>
      <c r="YN53" s="611"/>
      <c r="YO53" s="611"/>
      <c r="YP53" s="611"/>
      <c r="YQ53" s="611"/>
      <c r="YR53" s="611"/>
      <c r="YS53" s="611"/>
      <c r="YT53" s="611"/>
      <c r="YU53" s="611"/>
      <c r="YV53" s="611"/>
      <c r="YW53" s="611"/>
      <c r="YX53" s="611"/>
      <c r="YY53" s="611"/>
      <c r="YZ53" s="611"/>
      <c r="ZA53" s="611"/>
      <c r="ZB53" s="611"/>
      <c r="ZC53" s="611"/>
      <c r="ZD53" s="611"/>
      <c r="ZE53" s="611"/>
      <c r="ZF53" s="611"/>
      <c r="ZG53" s="611"/>
      <c r="ZH53" s="611"/>
      <c r="ZI53" s="611"/>
      <c r="ZJ53" s="611"/>
      <c r="ZK53" s="611"/>
      <c r="ZL53" s="611"/>
      <c r="ZM53" s="611"/>
      <c r="ZN53" s="611"/>
      <c r="ZO53" s="611"/>
      <c r="ZP53" s="611"/>
      <c r="ZQ53" s="611"/>
      <c r="ZR53" s="611"/>
      <c r="ZS53" s="611"/>
      <c r="ZT53" s="611"/>
      <c r="ZU53" s="611"/>
      <c r="ZV53" s="611"/>
      <c r="ZW53" s="611"/>
      <c r="ZX53" s="611"/>
      <c r="ZY53" s="611"/>
      <c r="ZZ53" s="611"/>
      <c r="AAA53" s="611"/>
      <c r="AAB53" s="611"/>
      <c r="AAC53" s="611"/>
      <c r="AAD53" s="611"/>
      <c r="AAE53" s="611"/>
      <c r="AAF53" s="611"/>
      <c r="AAG53" s="611"/>
      <c r="AAH53" s="611"/>
      <c r="AAI53" s="611"/>
      <c r="AAJ53" s="611"/>
      <c r="AAK53" s="611"/>
      <c r="AAL53" s="611"/>
      <c r="AAM53" s="611"/>
      <c r="AAN53" s="611"/>
      <c r="AAO53" s="611"/>
      <c r="AAP53" s="611"/>
      <c r="AAQ53" s="611"/>
      <c r="AAR53" s="611"/>
      <c r="AAS53" s="611"/>
      <c r="AAT53" s="611"/>
      <c r="AAU53" s="611"/>
      <c r="AAV53" s="611"/>
      <c r="AAW53" s="611"/>
      <c r="AAX53" s="611"/>
      <c r="AAY53" s="611"/>
      <c r="AAZ53" s="611"/>
      <c r="ABA53" s="611"/>
      <c r="ABB53" s="611"/>
      <c r="ABC53" s="611"/>
      <c r="ABD53" s="611"/>
      <c r="ABE53" s="611"/>
      <c r="ABF53" s="611"/>
      <c r="ABG53" s="611"/>
      <c r="ABH53" s="611"/>
      <c r="ABI53" s="611"/>
      <c r="ABJ53" s="611"/>
      <c r="ABK53" s="611"/>
      <c r="ABL53" s="611"/>
      <c r="ABM53" s="611"/>
      <c r="ABN53" s="611"/>
      <c r="ABO53" s="611"/>
      <c r="ABP53" s="611"/>
      <c r="ABQ53" s="611"/>
      <c r="ABR53" s="611"/>
      <c r="ABS53" s="611"/>
      <c r="ABT53" s="611"/>
      <c r="ABU53" s="611"/>
      <c r="ABV53" s="611"/>
      <c r="ABW53" s="611"/>
      <c r="ABX53" s="611"/>
      <c r="ABY53" s="611"/>
      <c r="ABZ53" s="611"/>
      <c r="ACA53" s="611"/>
      <c r="ACB53" s="611"/>
      <c r="ACC53" s="611"/>
      <c r="ACD53" s="611"/>
      <c r="ACE53" s="611"/>
      <c r="ACF53" s="611"/>
      <c r="ACG53" s="611"/>
      <c r="ACH53" s="611"/>
      <c r="ACI53" s="611"/>
      <c r="ACJ53" s="611"/>
      <c r="ACK53" s="611"/>
      <c r="ACL53" s="611"/>
      <c r="ACM53" s="611"/>
      <c r="ACN53" s="611"/>
      <c r="ACO53" s="611"/>
      <c r="ACP53" s="611"/>
      <c r="ACQ53" s="611"/>
      <c r="ACR53" s="611"/>
      <c r="ACS53" s="611"/>
      <c r="ACT53" s="611"/>
      <c r="ACU53" s="611"/>
      <c r="ACV53" s="611"/>
      <c r="ACW53" s="611"/>
      <c r="ACX53" s="611"/>
      <c r="ACY53" s="611"/>
      <c r="ACZ53" s="611"/>
      <c r="ADA53" s="611"/>
      <c r="ADB53" s="611"/>
      <c r="ADC53" s="611"/>
      <c r="ADD53" s="611"/>
      <c r="ADE53" s="611"/>
      <c r="ADF53" s="611"/>
      <c r="ADG53" s="611"/>
      <c r="ADH53" s="611"/>
      <c r="ADI53" s="611"/>
      <c r="ADJ53" s="611"/>
      <c r="ADK53" s="611"/>
      <c r="ADL53" s="611"/>
      <c r="ADM53" s="611"/>
      <c r="ADN53" s="611"/>
      <c r="ADO53" s="611"/>
      <c r="ADP53" s="611"/>
      <c r="ADQ53" s="611"/>
      <c r="ADR53" s="611"/>
      <c r="ADS53" s="611"/>
      <c r="ADT53" s="611"/>
      <c r="ADU53" s="611"/>
      <c r="ADV53" s="611"/>
      <c r="ADW53" s="611"/>
      <c r="ADX53" s="611"/>
      <c r="ADY53" s="611"/>
      <c r="ADZ53" s="611"/>
      <c r="AEA53" s="611"/>
      <c r="AEB53" s="611"/>
      <c r="AEC53" s="611"/>
      <c r="AED53" s="611"/>
      <c r="AEE53" s="611"/>
      <c r="AEF53" s="611"/>
      <c r="AEG53" s="611"/>
      <c r="AEH53" s="611"/>
      <c r="AEI53" s="611"/>
      <c r="AEJ53" s="611"/>
      <c r="AEK53" s="611"/>
      <c r="AEL53" s="611"/>
      <c r="AEM53" s="611"/>
      <c r="AEN53" s="611"/>
      <c r="AEO53" s="611"/>
      <c r="AEP53" s="611"/>
      <c r="AEQ53" s="611"/>
      <c r="AER53" s="611"/>
      <c r="AES53" s="611"/>
      <c r="AET53" s="611"/>
      <c r="AEU53" s="611"/>
      <c r="AEV53" s="611"/>
      <c r="AEW53" s="611"/>
      <c r="AEX53" s="611"/>
      <c r="AEY53" s="611"/>
      <c r="AEZ53" s="611"/>
      <c r="AFA53" s="611"/>
      <c r="AFB53" s="611"/>
      <c r="AFC53" s="611"/>
      <c r="AFD53" s="611"/>
      <c r="AFE53" s="611"/>
      <c r="AFF53" s="611"/>
      <c r="AFG53" s="611"/>
      <c r="AFH53" s="611"/>
      <c r="AFI53" s="611"/>
      <c r="AFJ53" s="611"/>
      <c r="AFK53" s="611"/>
      <c r="AFL53" s="611"/>
      <c r="AFM53" s="611"/>
      <c r="AFN53" s="611"/>
      <c r="AFO53" s="611"/>
      <c r="AFP53" s="611"/>
      <c r="AFQ53" s="611"/>
      <c r="AFR53" s="611"/>
      <c r="AFS53" s="611"/>
      <c r="AFT53" s="611"/>
      <c r="AFU53" s="611"/>
      <c r="AFV53" s="611"/>
      <c r="AFW53" s="611"/>
      <c r="AFX53" s="611"/>
      <c r="AFY53" s="611"/>
      <c r="AFZ53" s="611"/>
      <c r="AGA53" s="611"/>
      <c r="AGB53" s="611"/>
      <c r="AGC53" s="611"/>
      <c r="AGD53" s="611"/>
      <c r="AGE53" s="611"/>
      <c r="AGF53" s="611"/>
      <c r="AGG53" s="611"/>
      <c r="AGH53" s="611"/>
      <c r="AGI53" s="611"/>
      <c r="AGJ53" s="611"/>
      <c r="AGK53" s="611"/>
      <c r="AGL53" s="611"/>
      <c r="AGM53" s="611"/>
      <c r="AGN53" s="611"/>
      <c r="AGO53" s="611"/>
      <c r="AGP53" s="611"/>
      <c r="AGQ53" s="611"/>
      <c r="AGR53" s="611"/>
      <c r="AGS53" s="611"/>
      <c r="AGT53" s="611"/>
      <c r="AGU53" s="611"/>
      <c r="AGV53" s="611"/>
      <c r="AGW53" s="611"/>
      <c r="AGX53" s="611"/>
      <c r="AGY53" s="611"/>
      <c r="AGZ53" s="611"/>
      <c r="AHA53" s="611"/>
      <c r="AHB53" s="611"/>
      <c r="AHC53" s="611"/>
      <c r="AHD53" s="611"/>
      <c r="AHE53" s="611"/>
      <c r="AHF53" s="611"/>
      <c r="AHG53" s="611"/>
      <c r="AHH53" s="611"/>
      <c r="AHI53" s="611"/>
      <c r="AHJ53" s="611"/>
      <c r="AHK53" s="611"/>
      <c r="AHL53" s="611"/>
      <c r="AHM53" s="611"/>
      <c r="AHN53" s="611"/>
      <c r="AHO53" s="611"/>
      <c r="AHP53" s="611"/>
      <c r="AHQ53" s="611"/>
      <c r="AHR53" s="611"/>
      <c r="AHS53" s="611"/>
      <c r="AHT53" s="611"/>
      <c r="AHU53" s="611"/>
      <c r="AHV53" s="611"/>
      <c r="AHW53" s="611"/>
      <c r="AHX53" s="611"/>
      <c r="AHY53" s="611"/>
      <c r="AHZ53" s="611"/>
      <c r="AIA53" s="611"/>
      <c r="AIB53" s="611"/>
      <c r="AIC53" s="611"/>
      <c r="AID53" s="611"/>
      <c r="AIE53" s="611"/>
      <c r="AIF53" s="611"/>
      <c r="AIG53" s="611"/>
      <c r="AIH53" s="611"/>
      <c r="AII53" s="611"/>
      <c r="AIJ53" s="611"/>
      <c r="AIK53" s="611"/>
      <c r="AIL53" s="611"/>
      <c r="AIM53" s="611"/>
      <c r="AIN53" s="611"/>
      <c r="AIO53" s="611"/>
      <c r="AIP53" s="611"/>
      <c r="AIQ53" s="611"/>
      <c r="AIR53" s="611"/>
      <c r="AIS53" s="611"/>
      <c r="AIT53" s="611"/>
      <c r="AIU53" s="611"/>
      <c r="AIV53" s="611"/>
      <c r="AIW53" s="611"/>
      <c r="AIX53" s="611"/>
      <c r="AIY53" s="611"/>
      <c r="AIZ53" s="611"/>
      <c r="AJA53" s="611"/>
      <c r="AJB53" s="611"/>
      <c r="AJC53" s="611"/>
      <c r="AJD53" s="611"/>
      <c r="AJE53" s="611"/>
      <c r="AJF53" s="611"/>
      <c r="AJG53" s="611"/>
      <c r="AJH53" s="611"/>
      <c r="AJI53" s="611"/>
      <c r="AJJ53" s="611"/>
      <c r="AJK53" s="611"/>
      <c r="AJL53" s="611"/>
      <c r="AJM53" s="611"/>
      <c r="AJN53" s="611"/>
      <c r="AJO53" s="611"/>
      <c r="AJP53" s="611"/>
      <c r="AJQ53" s="611"/>
      <c r="AJR53" s="611"/>
      <c r="AJS53" s="611"/>
      <c r="AJT53" s="611"/>
      <c r="AJU53" s="611"/>
      <c r="AJV53" s="611"/>
      <c r="AJW53" s="611"/>
      <c r="AJX53" s="611"/>
      <c r="AJY53" s="611"/>
      <c r="AJZ53" s="611"/>
      <c r="AKA53" s="611"/>
      <c r="AKB53" s="611"/>
      <c r="AKC53" s="611"/>
      <c r="AKD53" s="611"/>
      <c r="AKE53" s="611"/>
      <c r="AKF53" s="611"/>
      <c r="AKG53" s="611"/>
      <c r="AKH53" s="611"/>
      <c r="AKI53" s="611"/>
      <c r="AKJ53" s="611"/>
      <c r="AKK53" s="611"/>
      <c r="AKL53" s="611"/>
      <c r="AKM53" s="611"/>
      <c r="AKN53" s="611"/>
      <c r="AKO53" s="611"/>
      <c r="AKP53" s="611"/>
      <c r="AKQ53" s="611"/>
      <c r="AKR53" s="611"/>
      <c r="AKS53" s="611"/>
      <c r="AKT53" s="611"/>
      <c r="AKU53" s="611"/>
      <c r="AKV53" s="611"/>
      <c r="AKW53" s="611"/>
      <c r="AKX53" s="611"/>
      <c r="AKY53" s="611"/>
      <c r="AKZ53" s="611"/>
      <c r="ALA53" s="611"/>
      <c r="ALB53" s="611"/>
      <c r="ALC53" s="611"/>
      <c r="ALD53" s="611"/>
      <c r="ALE53" s="611"/>
      <c r="ALF53" s="611"/>
      <c r="ALG53" s="611"/>
      <c r="ALH53" s="611"/>
      <c r="ALI53" s="611"/>
      <c r="ALJ53" s="611"/>
      <c r="ALK53" s="611"/>
      <c r="ALL53" s="611"/>
      <c r="ALM53" s="611"/>
      <c r="ALN53" s="611"/>
      <c r="ALO53" s="611"/>
      <c r="ALP53" s="611"/>
      <c r="ALQ53" s="611"/>
      <c r="ALR53" s="611"/>
      <c r="ALS53" s="611"/>
      <c r="ALT53" s="611"/>
      <c r="ALU53" s="611"/>
      <c r="ALV53" s="611"/>
      <c r="ALW53" s="611"/>
      <c r="ALX53" s="611"/>
      <c r="ALY53" s="611"/>
      <c r="ALZ53" s="611"/>
      <c r="AMA53" s="611"/>
      <c r="AMB53" s="611"/>
      <c r="AMC53" s="611"/>
      <c r="AMD53" s="611"/>
      <c r="AME53" s="611"/>
      <c r="AMF53" s="611"/>
      <c r="AMG53" s="611"/>
      <c r="AMH53" s="611"/>
      <c r="AMI53" s="611"/>
      <c r="AMJ53" s="611"/>
      <c r="AMK53" s="611"/>
      <c r="AML53" s="611"/>
      <c r="AMM53" s="611"/>
      <c r="AMN53" s="611"/>
      <c r="AMO53" s="611"/>
      <c r="AMP53" s="611"/>
      <c r="AMQ53" s="611"/>
      <c r="AMR53" s="611"/>
      <c r="AMS53" s="611"/>
      <c r="AMT53" s="611"/>
      <c r="AMU53" s="611"/>
      <c r="AMV53" s="611"/>
      <c r="AMW53" s="611"/>
      <c r="AMX53" s="611"/>
      <c r="AMY53" s="611"/>
      <c r="AMZ53" s="611"/>
      <c r="ANA53" s="611"/>
      <c r="ANB53" s="611"/>
      <c r="ANC53" s="611"/>
      <c r="AND53" s="611"/>
      <c r="ANE53" s="611"/>
      <c r="ANF53" s="611"/>
      <c r="ANG53" s="611"/>
      <c r="ANH53" s="611"/>
      <c r="ANI53" s="611"/>
      <c r="ANJ53" s="611"/>
      <c r="ANK53" s="611"/>
      <c r="ANL53" s="611"/>
      <c r="ANM53" s="611"/>
      <c r="ANN53" s="611"/>
      <c r="ANO53" s="611"/>
      <c r="ANP53" s="611"/>
      <c r="ANQ53" s="611"/>
      <c r="ANR53" s="611"/>
      <c r="ANS53" s="611"/>
      <c r="ANT53" s="611"/>
      <c r="ANU53" s="611"/>
      <c r="ANV53" s="611"/>
      <c r="ANW53" s="611"/>
      <c r="ANX53" s="611"/>
      <c r="ANY53" s="611"/>
      <c r="ANZ53" s="611"/>
      <c r="AOA53" s="611"/>
      <c r="AOB53" s="611"/>
      <c r="AOC53" s="611"/>
      <c r="AOD53" s="611"/>
      <c r="AOE53" s="611"/>
      <c r="AOF53" s="611"/>
      <c r="AOG53" s="611"/>
      <c r="AOH53" s="611"/>
      <c r="AOI53" s="611"/>
      <c r="AOJ53" s="611"/>
      <c r="AOK53" s="611"/>
      <c r="AOL53" s="611"/>
      <c r="AOM53" s="611"/>
      <c r="AON53" s="611"/>
      <c r="AOO53" s="611"/>
      <c r="AOP53" s="611"/>
      <c r="AOQ53" s="611"/>
      <c r="AOR53" s="611"/>
      <c r="AOS53" s="611"/>
      <c r="AOT53" s="611"/>
      <c r="AOU53" s="611"/>
      <c r="AOV53" s="611"/>
      <c r="AOW53" s="611"/>
      <c r="AOX53" s="611"/>
      <c r="AOY53" s="611"/>
      <c r="AOZ53" s="611"/>
      <c r="APA53" s="611"/>
      <c r="APB53" s="611"/>
      <c r="APC53" s="611"/>
      <c r="APD53" s="611"/>
      <c r="APE53" s="611"/>
      <c r="APF53" s="611"/>
      <c r="APG53" s="611"/>
      <c r="APH53" s="611"/>
      <c r="API53" s="611"/>
      <c r="APJ53" s="611"/>
      <c r="APK53" s="611"/>
      <c r="APL53" s="611"/>
      <c r="APM53" s="611"/>
      <c r="APN53" s="611"/>
      <c r="APO53" s="611"/>
      <c r="APP53" s="611"/>
      <c r="APQ53" s="611"/>
      <c r="APR53" s="611"/>
      <c r="APS53" s="611"/>
      <c r="APT53" s="611"/>
      <c r="APU53" s="611"/>
      <c r="APV53" s="611"/>
      <c r="APW53" s="611"/>
      <c r="APX53" s="611"/>
      <c r="APY53" s="611"/>
      <c r="APZ53" s="611"/>
      <c r="AQA53" s="611"/>
      <c r="AQB53" s="611"/>
      <c r="AQC53" s="611"/>
      <c r="AQD53" s="611"/>
      <c r="AQE53" s="611"/>
      <c r="AQF53" s="611"/>
      <c r="AQG53" s="611"/>
      <c r="AQH53" s="611"/>
      <c r="AQI53" s="611"/>
      <c r="AQJ53" s="611"/>
      <c r="AQK53" s="611"/>
      <c r="AQL53" s="611"/>
      <c r="AQM53" s="611"/>
      <c r="AQN53" s="611"/>
      <c r="AQO53" s="611"/>
      <c r="AQP53" s="611"/>
      <c r="AQQ53" s="611"/>
      <c r="AQR53" s="611"/>
      <c r="AQS53" s="611"/>
      <c r="AQT53" s="611"/>
      <c r="AQU53" s="611"/>
      <c r="AQV53" s="611"/>
      <c r="AQW53" s="611"/>
      <c r="AQX53" s="611"/>
      <c r="AQY53" s="611"/>
      <c r="AQZ53" s="611"/>
      <c r="ARA53" s="611"/>
      <c r="ARB53" s="611"/>
      <c r="ARC53" s="611"/>
      <c r="ARD53" s="611"/>
      <c r="ARE53" s="611"/>
      <c r="ARF53" s="611"/>
      <c r="ARG53" s="611"/>
      <c r="ARH53" s="611"/>
      <c r="ARI53" s="611"/>
      <c r="ARJ53" s="611"/>
      <c r="ARK53" s="611"/>
      <c r="ARL53" s="611"/>
      <c r="ARM53" s="611"/>
      <c r="ARN53" s="611"/>
      <c r="ARO53" s="611"/>
      <c r="ARP53" s="611"/>
      <c r="ARQ53" s="611"/>
      <c r="ARR53" s="611"/>
      <c r="ARS53" s="611"/>
      <c r="ART53" s="611"/>
      <c r="ARU53" s="611"/>
      <c r="ARV53" s="611"/>
      <c r="ARW53" s="611"/>
      <c r="ARX53" s="611"/>
      <c r="ARY53" s="611"/>
      <c r="ARZ53" s="611"/>
      <c r="ASA53" s="611"/>
      <c r="ASB53" s="611"/>
      <c r="ASC53" s="611"/>
      <c r="ASD53" s="611"/>
      <c r="ASE53" s="611"/>
      <c r="ASF53" s="611"/>
      <c r="ASG53" s="611"/>
      <c r="ASH53" s="611"/>
      <c r="ASI53" s="611"/>
      <c r="ASJ53" s="611"/>
      <c r="ASK53" s="611"/>
      <c r="ASL53" s="611"/>
      <c r="ASM53" s="611"/>
      <c r="ASN53" s="611"/>
      <c r="ASO53" s="611"/>
      <c r="ASP53" s="611"/>
      <c r="ASQ53" s="611"/>
      <c r="ASR53" s="611"/>
      <c r="ASS53" s="611"/>
      <c r="AST53" s="611"/>
      <c r="ASU53" s="611"/>
      <c r="ASV53" s="611"/>
      <c r="ASW53" s="611"/>
      <c r="ASX53" s="611"/>
      <c r="ASY53" s="611"/>
      <c r="ASZ53" s="611"/>
      <c r="ATA53" s="611"/>
      <c r="ATB53" s="611"/>
      <c r="ATC53" s="611"/>
      <c r="ATD53" s="611"/>
      <c r="ATE53" s="611"/>
      <c r="ATF53" s="611"/>
      <c r="ATG53" s="611"/>
      <c r="ATH53" s="611"/>
      <c r="ATI53" s="611"/>
      <c r="ATJ53" s="611"/>
      <c r="ATK53" s="611"/>
      <c r="ATL53" s="611"/>
      <c r="ATM53" s="611"/>
      <c r="ATN53" s="611"/>
      <c r="ATO53" s="611"/>
      <c r="ATP53" s="611"/>
      <c r="ATQ53" s="611"/>
      <c r="ATR53" s="611"/>
      <c r="ATS53" s="611"/>
      <c r="ATT53" s="611"/>
      <c r="ATU53" s="611"/>
      <c r="ATV53" s="611"/>
      <c r="ATW53" s="611"/>
      <c r="ATX53" s="611"/>
      <c r="ATY53" s="611"/>
      <c r="ATZ53" s="611"/>
      <c r="AUA53" s="611"/>
      <c r="AUB53" s="611"/>
      <c r="AUC53" s="611"/>
      <c r="AUD53" s="611"/>
      <c r="AUE53" s="611"/>
      <c r="AUF53" s="611"/>
      <c r="AUG53" s="611"/>
      <c r="AUH53" s="611"/>
      <c r="AUI53" s="611"/>
      <c r="AUJ53" s="611"/>
      <c r="AUK53" s="611"/>
      <c r="AUL53" s="611"/>
      <c r="AUM53" s="611"/>
      <c r="AUN53" s="611"/>
      <c r="AUO53" s="611"/>
      <c r="AUP53" s="611"/>
      <c r="AUQ53" s="611"/>
      <c r="AUR53" s="611"/>
      <c r="AUS53" s="611"/>
      <c r="AUT53" s="611"/>
      <c r="AUU53" s="611"/>
      <c r="AUV53" s="611"/>
      <c r="AUW53" s="611"/>
      <c r="AUX53" s="611"/>
      <c r="AUY53" s="611"/>
      <c r="AUZ53" s="611"/>
      <c r="AVA53" s="611"/>
      <c r="AVB53" s="611"/>
      <c r="AVC53" s="611"/>
      <c r="AVD53" s="611"/>
      <c r="AVE53" s="611"/>
      <c r="AVF53" s="611"/>
      <c r="AVG53" s="611"/>
      <c r="AVH53" s="611"/>
      <c r="AVI53" s="611"/>
      <c r="AVJ53" s="611"/>
      <c r="AVK53" s="611"/>
      <c r="AVL53" s="611"/>
      <c r="AVM53" s="611"/>
      <c r="AVN53" s="611"/>
      <c r="AVO53" s="611"/>
      <c r="AVP53" s="611"/>
      <c r="AVQ53" s="611"/>
      <c r="AVR53" s="611"/>
      <c r="AVS53" s="611"/>
      <c r="AVT53" s="611"/>
      <c r="AVU53" s="611"/>
      <c r="AVV53" s="611"/>
      <c r="AVW53" s="611"/>
      <c r="AVX53" s="611"/>
      <c r="AVY53" s="611"/>
      <c r="AVZ53" s="611"/>
      <c r="AWA53" s="611"/>
      <c r="AWB53" s="611"/>
      <c r="AWC53" s="611"/>
      <c r="AWD53" s="611"/>
      <c r="AWE53" s="611"/>
      <c r="AWF53" s="611"/>
      <c r="AWG53" s="611"/>
      <c r="AWH53" s="611"/>
      <c r="AWI53" s="611"/>
      <c r="AWJ53" s="611"/>
      <c r="AWK53" s="611"/>
      <c r="AWL53" s="611"/>
      <c r="AWM53" s="611"/>
      <c r="AWN53" s="611"/>
      <c r="AWO53" s="611"/>
      <c r="AWP53" s="611"/>
      <c r="AWQ53" s="611"/>
      <c r="AWR53" s="611"/>
      <c r="AWS53" s="611"/>
      <c r="AWT53" s="611"/>
      <c r="AWU53" s="611"/>
      <c r="AWV53" s="611"/>
      <c r="AWW53" s="611"/>
      <c r="AWX53" s="611"/>
      <c r="AWY53" s="611"/>
      <c r="AWZ53" s="611"/>
      <c r="AXA53" s="611"/>
      <c r="AXB53" s="611"/>
      <c r="AXC53" s="611"/>
      <c r="AXD53" s="611"/>
      <c r="AXE53" s="611"/>
      <c r="AXF53" s="611"/>
      <c r="AXG53" s="611"/>
      <c r="AXH53" s="611"/>
      <c r="AXI53" s="611"/>
      <c r="AXJ53" s="611"/>
      <c r="AXK53" s="611"/>
      <c r="AXL53" s="611"/>
      <c r="AXM53" s="611"/>
      <c r="AXN53" s="611"/>
      <c r="AXO53" s="611"/>
      <c r="AXP53" s="611"/>
      <c r="AXQ53" s="611"/>
      <c r="AXR53" s="611"/>
      <c r="AXS53" s="611"/>
      <c r="AXT53" s="611"/>
      <c r="AXU53" s="611"/>
      <c r="AXV53" s="611"/>
      <c r="AXW53" s="611"/>
      <c r="AXX53" s="611"/>
      <c r="AXY53" s="611"/>
      <c r="AXZ53" s="611"/>
      <c r="AYA53" s="611"/>
      <c r="AYB53" s="611"/>
      <c r="AYC53" s="611"/>
      <c r="AYD53" s="611"/>
      <c r="AYE53" s="611"/>
      <c r="AYF53" s="611"/>
      <c r="AYG53" s="611"/>
      <c r="AYH53" s="611"/>
      <c r="AYI53" s="611"/>
      <c r="AYJ53" s="611"/>
      <c r="AYK53" s="611"/>
      <c r="AYL53" s="611"/>
      <c r="AYM53" s="611"/>
      <c r="AYN53" s="611"/>
      <c r="AYO53" s="611"/>
      <c r="AYP53" s="611"/>
      <c r="AYQ53" s="611"/>
      <c r="AYR53" s="611"/>
      <c r="AYS53" s="611"/>
      <c r="AYT53" s="611"/>
      <c r="AYU53" s="611"/>
      <c r="AYV53" s="611"/>
      <c r="AYW53" s="611"/>
      <c r="AYX53" s="611"/>
      <c r="AYY53" s="611"/>
      <c r="AYZ53" s="611"/>
      <c r="AZA53" s="611"/>
      <c r="AZB53" s="611"/>
      <c r="AZC53" s="611"/>
      <c r="AZD53" s="611"/>
      <c r="AZE53" s="611"/>
      <c r="AZF53" s="611"/>
      <c r="AZG53" s="611"/>
      <c r="AZH53" s="611"/>
      <c r="AZI53" s="611"/>
      <c r="AZJ53" s="611"/>
      <c r="AZK53" s="611"/>
      <c r="AZL53" s="611"/>
      <c r="AZM53" s="611"/>
      <c r="AZN53" s="611"/>
      <c r="AZO53" s="611"/>
      <c r="AZP53" s="611"/>
      <c r="AZQ53" s="611"/>
      <c r="AZR53" s="611"/>
      <c r="AZS53" s="611"/>
      <c r="AZT53" s="611"/>
      <c r="AZU53" s="611"/>
      <c r="AZV53" s="611"/>
      <c r="AZW53" s="611"/>
      <c r="AZX53" s="611"/>
      <c r="AZY53" s="611"/>
      <c r="AZZ53" s="611"/>
      <c r="BAA53" s="611"/>
      <c r="BAB53" s="611"/>
      <c r="BAC53" s="611"/>
      <c r="BAD53" s="611"/>
      <c r="BAE53" s="611"/>
      <c r="BAF53" s="611"/>
      <c r="BAG53" s="611"/>
      <c r="BAH53" s="611"/>
      <c r="BAI53" s="611"/>
      <c r="BAJ53" s="611"/>
      <c r="BAK53" s="611"/>
      <c r="BAL53" s="611"/>
      <c r="BAM53" s="611"/>
      <c r="BAN53" s="611"/>
      <c r="BAO53" s="611"/>
      <c r="BAP53" s="611"/>
      <c r="BAQ53" s="611"/>
      <c r="BAR53" s="611"/>
      <c r="BAS53" s="611"/>
      <c r="BAT53" s="611"/>
      <c r="BAU53" s="611"/>
      <c r="BAV53" s="611"/>
      <c r="BAW53" s="611"/>
      <c r="BAX53" s="611"/>
      <c r="BAY53" s="611"/>
      <c r="BAZ53" s="611"/>
      <c r="BBA53" s="611"/>
      <c r="BBB53" s="611"/>
      <c r="BBC53" s="611"/>
      <c r="BBD53" s="611"/>
      <c r="BBE53" s="611"/>
      <c r="BBF53" s="611"/>
      <c r="BBG53" s="611"/>
      <c r="BBH53" s="611"/>
      <c r="BBI53" s="611"/>
      <c r="BBJ53" s="611"/>
      <c r="BBK53" s="611"/>
      <c r="BBL53" s="611"/>
      <c r="BBM53" s="611"/>
      <c r="BBN53" s="611"/>
      <c r="BBO53" s="611"/>
      <c r="BBP53" s="611"/>
      <c r="BBQ53" s="611"/>
      <c r="BBR53" s="611"/>
      <c r="BBS53" s="611"/>
      <c r="BBT53" s="611"/>
      <c r="BBU53" s="611"/>
      <c r="BBV53" s="611"/>
      <c r="BBW53" s="611"/>
      <c r="BBX53" s="611"/>
      <c r="BBY53" s="611"/>
      <c r="BBZ53" s="611"/>
      <c r="BCA53" s="611"/>
      <c r="BCB53" s="611"/>
      <c r="BCC53" s="611"/>
      <c r="BCD53" s="611"/>
      <c r="BCE53" s="611"/>
      <c r="BCF53" s="611"/>
      <c r="BCG53" s="611"/>
      <c r="BCH53" s="611"/>
      <c r="BCI53" s="611"/>
      <c r="BCJ53" s="611"/>
      <c r="BCK53" s="611"/>
      <c r="BCL53" s="611"/>
      <c r="BCM53" s="611"/>
      <c r="BCN53" s="611"/>
      <c r="BCO53" s="611"/>
      <c r="BCP53" s="611"/>
      <c r="BCQ53" s="611"/>
      <c r="BCR53" s="611"/>
      <c r="BCS53" s="611"/>
      <c r="BCT53" s="611"/>
      <c r="BCU53" s="611"/>
      <c r="BCV53" s="611"/>
      <c r="BCW53" s="611"/>
      <c r="BCX53" s="611"/>
      <c r="BCY53" s="611"/>
      <c r="BCZ53" s="611"/>
      <c r="BDA53" s="611"/>
      <c r="BDB53" s="611"/>
      <c r="BDC53" s="611"/>
      <c r="BDD53" s="611"/>
      <c r="BDE53" s="611"/>
      <c r="BDF53" s="611"/>
      <c r="BDG53" s="611"/>
      <c r="BDH53" s="611"/>
      <c r="BDI53" s="611"/>
      <c r="BDJ53" s="611"/>
      <c r="BDK53" s="611"/>
      <c r="BDL53" s="611"/>
      <c r="BDM53" s="611"/>
      <c r="BDN53" s="611"/>
      <c r="BDO53" s="611"/>
      <c r="BDP53" s="611"/>
      <c r="BDQ53" s="611"/>
      <c r="BDR53" s="611"/>
      <c r="BDS53" s="611"/>
      <c r="BDT53" s="611"/>
      <c r="BDU53" s="611"/>
      <c r="BDV53" s="611"/>
      <c r="BDW53" s="611"/>
      <c r="BDX53" s="611"/>
      <c r="BDY53" s="611"/>
      <c r="BDZ53" s="611"/>
      <c r="BEA53" s="611"/>
      <c r="BEB53" s="611"/>
      <c r="BEC53" s="611"/>
      <c r="BED53" s="611"/>
      <c r="BEE53" s="611"/>
      <c r="BEF53" s="611"/>
      <c r="BEG53" s="611"/>
      <c r="BEH53" s="611"/>
      <c r="BEI53" s="611"/>
      <c r="BEJ53" s="611"/>
      <c r="BEK53" s="611"/>
      <c r="BEL53" s="611"/>
      <c r="BEM53" s="611"/>
      <c r="BEN53" s="611"/>
      <c r="BEO53" s="611"/>
      <c r="BEP53" s="611"/>
      <c r="BEQ53" s="611"/>
      <c r="BER53" s="611"/>
      <c r="BES53" s="611"/>
      <c r="BET53" s="611"/>
      <c r="BEU53" s="611"/>
      <c r="BEV53" s="611"/>
      <c r="BEW53" s="611"/>
      <c r="BEX53" s="611"/>
      <c r="BEY53" s="611"/>
      <c r="BEZ53" s="611"/>
      <c r="BFA53" s="611"/>
      <c r="BFB53" s="611"/>
      <c r="BFC53" s="611"/>
      <c r="BFD53" s="611"/>
      <c r="BFE53" s="611"/>
      <c r="BFF53" s="611"/>
      <c r="BFG53" s="611"/>
      <c r="BFH53" s="611"/>
      <c r="BFI53" s="611"/>
      <c r="BFJ53" s="611"/>
      <c r="BFK53" s="611"/>
      <c r="BFL53" s="611"/>
      <c r="BFM53" s="611"/>
      <c r="BFN53" s="611"/>
      <c r="BFO53" s="611"/>
      <c r="BFP53" s="611"/>
      <c r="BFQ53" s="611"/>
      <c r="BFR53" s="611"/>
      <c r="BFS53" s="611"/>
      <c r="BFT53" s="611"/>
      <c r="BFU53" s="611"/>
      <c r="BFV53" s="611"/>
      <c r="BFW53" s="611"/>
      <c r="BFX53" s="611"/>
      <c r="BFY53" s="611"/>
      <c r="BFZ53" s="611"/>
      <c r="BGA53" s="611"/>
      <c r="BGB53" s="611"/>
      <c r="BGC53" s="611"/>
      <c r="BGD53" s="611"/>
      <c r="BGE53" s="611"/>
      <c r="BGF53" s="611"/>
      <c r="BGG53" s="611"/>
      <c r="BGH53" s="611"/>
      <c r="BGI53" s="611"/>
      <c r="BGJ53" s="611"/>
      <c r="BGK53" s="611"/>
      <c r="BGL53" s="611"/>
      <c r="BGM53" s="611"/>
      <c r="BGN53" s="611"/>
      <c r="BGO53" s="611"/>
      <c r="BGP53" s="611"/>
      <c r="BGQ53" s="611"/>
      <c r="BGR53" s="611"/>
      <c r="BGS53" s="611"/>
      <c r="BGT53" s="611"/>
      <c r="BGU53" s="611"/>
      <c r="BGV53" s="611"/>
      <c r="BGW53" s="611"/>
      <c r="BGX53" s="611"/>
      <c r="BGY53" s="611"/>
      <c r="BGZ53" s="611"/>
      <c r="BHA53" s="611"/>
      <c r="BHB53" s="611"/>
      <c r="BHC53" s="611"/>
      <c r="BHD53" s="611"/>
      <c r="BHE53" s="611"/>
      <c r="BHF53" s="611"/>
      <c r="BHG53" s="611"/>
      <c r="BHH53" s="611"/>
      <c r="BHI53" s="611"/>
      <c r="BHJ53" s="611"/>
      <c r="BHK53" s="611"/>
      <c r="BHL53" s="611"/>
      <c r="BHM53" s="611"/>
      <c r="BHN53" s="611"/>
      <c r="BHO53" s="611"/>
      <c r="BHP53" s="611"/>
      <c r="BHQ53" s="611"/>
      <c r="BHR53" s="611"/>
      <c r="BHS53" s="611"/>
      <c r="BHT53" s="611"/>
      <c r="BHU53" s="611"/>
      <c r="BHV53" s="611"/>
      <c r="BHW53" s="611"/>
      <c r="BHX53" s="611"/>
      <c r="BHY53" s="611"/>
      <c r="BHZ53" s="611"/>
      <c r="BIA53" s="611"/>
      <c r="BIB53" s="611"/>
      <c r="BIC53" s="611"/>
      <c r="BID53" s="611"/>
      <c r="BIE53" s="611"/>
      <c r="BIF53" s="611"/>
      <c r="BIG53" s="611"/>
      <c r="BIH53" s="611"/>
      <c r="BII53" s="611"/>
      <c r="BIJ53" s="611"/>
      <c r="BIK53" s="611"/>
      <c r="BIL53" s="611"/>
      <c r="BIM53" s="611"/>
      <c r="BIN53" s="611"/>
      <c r="BIO53" s="611"/>
      <c r="BIP53" s="611"/>
      <c r="BIQ53" s="611"/>
      <c r="BIR53" s="611"/>
      <c r="BIS53" s="611"/>
      <c r="BIT53" s="611"/>
      <c r="BIU53" s="611"/>
      <c r="BIV53" s="611"/>
      <c r="BIW53" s="611"/>
      <c r="BIX53" s="611"/>
      <c r="BIY53" s="611"/>
      <c r="BIZ53" s="611"/>
      <c r="BJA53" s="611"/>
      <c r="BJB53" s="611"/>
      <c r="BJC53" s="611"/>
      <c r="BJD53" s="611"/>
      <c r="BJE53" s="611"/>
      <c r="BJF53" s="611"/>
      <c r="BJG53" s="611"/>
      <c r="BJH53" s="611"/>
      <c r="BJI53" s="611"/>
      <c r="BJJ53" s="611"/>
      <c r="BJK53" s="611"/>
      <c r="BJL53" s="611"/>
      <c r="BJM53" s="611"/>
      <c r="BJN53" s="611"/>
      <c r="BJO53" s="611"/>
      <c r="BJP53" s="611"/>
      <c r="BJQ53" s="611"/>
      <c r="BJR53" s="611"/>
      <c r="BJS53" s="611"/>
      <c r="BJT53" s="611"/>
      <c r="BJU53" s="611"/>
      <c r="BJV53" s="611"/>
      <c r="BJW53" s="611"/>
      <c r="BJX53" s="611"/>
      <c r="BJY53" s="611"/>
      <c r="BJZ53" s="611"/>
      <c r="BKA53" s="611"/>
      <c r="BKB53" s="611"/>
      <c r="BKC53" s="611"/>
      <c r="BKD53" s="611"/>
      <c r="BKE53" s="611"/>
      <c r="BKF53" s="611"/>
      <c r="BKG53" s="611"/>
      <c r="BKH53" s="611"/>
      <c r="BKI53" s="611"/>
      <c r="BKJ53" s="611"/>
      <c r="BKK53" s="611"/>
      <c r="BKL53" s="611"/>
      <c r="BKM53" s="611"/>
      <c r="BKN53" s="611"/>
      <c r="BKO53" s="611"/>
      <c r="BKP53" s="611"/>
      <c r="BKQ53" s="611"/>
      <c r="BKR53" s="611"/>
      <c r="BKS53" s="611"/>
      <c r="BKT53" s="611"/>
      <c r="BKU53" s="611"/>
      <c r="BKV53" s="611"/>
      <c r="BKW53" s="611"/>
      <c r="BKX53" s="611"/>
      <c r="BKY53" s="611"/>
      <c r="BKZ53" s="611"/>
      <c r="BLA53" s="611"/>
      <c r="BLB53" s="611"/>
      <c r="BLC53" s="611"/>
      <c r="BLD53" s="611"/>
      <c r="BLE53" s="611"/>
      <c r="BLF53" s="611"/>
      <c r="BLG53" s="611"/>
      <c r="BLH53" s="611"/>
      <c r="BLI53" s="611"/>
      <c r="BLJ53" s="611"/>
      <c r="BLK53" s="611"/>
      <c r="BLL53" s="611"/>
      <c r="BLM53" s="611"/>
      <c r="BLN53" s="611"/>
      <c r="BLO53" s="611"/>
      <c r="BLP53" s="611"/>
      <c r="BLQ53" s="611"/>
      <c r="BLR53" s="611"/>
      <c r="BLS53" s="611"/>
      <c r="BLT53" s="611"/>
      <c r="BLU53" s="611"/>
      <c r="BLV53" s="611"/>
      <c r="BLW53" s="611"/>
      <c r="BLX53" s="611"/>
      <c r="BLY53" s="611"/>
      <c r="BLZ53" s="611"/>
      <c r="BMA53" s="611"/>
      <c r="BMB53" s="611"/>
      <c r="BMC53" s="611"/>
      <c r="BMD53" s="611"/>
      <c r="BME53" s="611"/>
      <c r="BMF53" s="611"/>
      <c r="BMG53" s="611"/>
      <c r="BMH53" s="611"/>
      <c r="BMI53" s="611"/>
      <c r="BMJ53" s="611"/>
      <c r="BMK53" s="611"/>
      <c r="BML53" s="611"/>
      <c r="BMM53" s="611"/>
      <c r="BMN53" s="611"/>
      <c r="BMO53" s="611"/>
      <c r="BMP53" s="611"/>
      <c r="BMQ53" s="611"/>
      <c r="BMR53" s="611"/>
      <c r="BMS53" s="611"/>
      <c r="BMT53" s="611"/>
      <c r="BMU53" s="611"/>
      <c r="BMV53" s="611"/>
      <c r="BMW53" s="611"/>
      <c r="BMX53" s="611"/>
      <c r="BMY53" s="611"/>
      <c r="BMZ53" s="611"/>
      <c r="BNA53" s="611"/>
      <c r="BNB53" s="611"/>
      <c r="BNC53" s="611"/>
      <c r="BND53" s="611"/>
      <c r="BNE53" s="611"/>
      <c r="BNF53" s="611"/>
      <c r="BNG53" s="611"/>
      <c r="BNH53" s="611"/>
      <c r="BNI53" s="611"/>
      <c r="BNJ53" s="611"/>
      <c r="BNK53" s="611"/>
      <c r="BNL53" s="611"/>
      <c r="BNM53" s="611"/>
      <c r="BNN53" s="611"/>
      <c r="BNO53" s="611"/>
      <c r="BNP53" s="611"/>
      <c r="BNQ53" s="611"/>
      <c r="BNR53" s="611"/>
      <c r="BNS53" s="611"/>
      <c r="BNT53" s="611"/>
      <c r="BNU53" s="611"/>
      <c r="BNV53" s="611"/>
      <c r="BNW53" s="611"/>
      <c r="BNX53" s="611"/>
      <c r="BNY53" s="611"/>
      <c r="BNZ53" s="611"/>
      <c r="BOA53" s="611"/>
      <c r="BOB53" s="611"/>
      <c r="BOC53" s="611"/>
      <c r="BOD53" s="611"/>
      <c r="BOE53" s="611"/>
      <c r="BOF53" s="611"/>
      <c r="BOG53" s="611"/>
      <c r="BOH53" s="611"/>
      <c r="BOI53" s="611"/>
      <c r="BOJ53" s="611"/>
      <c r="BOK53" s="611"/>
      <c r="BOL53" s="611"/>
      <c r="BOM53" s="611"/>
      <c r="BON53" s="611"/>
      <c r="BOO53" s="611"/>
      <c r="BOP53" s="611"/>
      <c r="BOQ53" s="611"/>
      <c r="BOR53" s="611"/>
      <c r="BOS53" s="611"/>
      <c r="BOT53" s="611"/>
      <c r="BOU53" s="611"/>
      <c r="BOV53" s="611"/>
      <c r="BOW53" s="611"/>
      <c r="BOX53" s="611"/>
      <c r="BOY53" s="611"/>
      <c r="BOZ53" s="611"/>
      <c r="BPA53" s="611"/>
      <c r="BPB53" s="611"/>
      <c r="BPC53" s="611"/>
      <c r="BPD53" s="611"/>
      <c r="BPE53" s="611"/>
      <c r="BPF53" s="611"/>
      <c r="BPG53" s="611"/>
      <c r="BPH53" s="611"/>
      <c r="BPI53" s="611"/>
      <c r="BPJ53" s="611"/>
      <c r="BPK53" s="611"/>
      <c r="BPL53" s="611"/>
      <c r="BPM53" s="611"/>
      <c r="BPN53" s="611"/>
      <c r="BPO53" s="611"/>
      <c r="BPP53" s="611"/>
      <c r="BPQ53" s="611"/>
      <c r="BPR53" s="611"/>
      <c r="BPS53" s="611"/>
      <c r="BPT53" s="611"/>
      <c r="BPU53" s="611"/>
      <c r="BPV53" s="611"/>
      <c r="BPW53" s="611"/>
      <c r="BPX53" s="611"/>
      <c r="BPY53" s="611"/>
      <c r="BPZ53" s="611"/>
      <c r="BQA53" s="611"/>
      <c r="BQB53" s="611"/>
      <c r="BQC53" s="611"/>
      <c r="BQD53" s="611"/>
      <c r="BQE53" s="611"/>
      <c r="BQF53" s="611"/>
      <c r="BQG53" s="611"/>
      <c r="BQH53" s="611"/>
      <c r="BQI53" s="611"/>
      <c r="BQJ53" s="611"/>
      <c r="BQK53" s="611"/>
      <c r="BQL53" s="611"/>
      <c r="BQM53" s="611"/>
      <c r="BQN53" s="611"/>
      <c r="BQO53" s="611"/>
      <c r="BQP53" s="611"/>
      <c r="BQQ53" s="611"/>
      <c r="BQR53" s="611"/>
      <c r="BQS53" s="611"/>
      <c r="BQT53" s="611"/>
      <c r="BQU53" s="611"/>
      <c r="BQV53" s="611"/>
      <c r="BQW53" s="611"/>
      <c r="BQX53" s="611"/>
      <c r="BQY53" s="611"/>
      <c r="BQZ53" s="611"/>
      <c r="BRA53" s="611"/>
      <c r="BRB53" s="611"/>
      <c r="BRC53" s="611"/>
      <c r="BRD53" s="611"/>
      <c r="BRE53" s="611"/>
      <c r="BRF53" s="611"/>
      <c r="BRG53" s="611"/>
      <c r="BRH53" s="611"/>
      <c r="BRI53" s="611"/>
      <c r="BRJ53" s="611"/>
      <c r="BRK53" s="611"/>
      <c r="BRL53" s="611"/>
      <c r="BRM53" s="611"/>
      <c r="BRN53" s="611"/>
      <c r="BRO53" s="611"/>
      <c r="BRP53" s="611"/>
      <c r="BRQ53" s="611"/>
      <c r="BRR53" s="611"/>
      <c r="BRS53" s="611"/>
      <c r="BRT53" s="611"/>
      <c r="BRU53" s="611"/>
      <c r="BRV53" s="611"/>
      <c r="BRW53" s="611"/>
      <c r="BRX53" s="611"/>
      <c r="BRY53" s="611"/>
      <c r="BRZ53" s="611"/>
      <c r="BSA53" s="611"/>
      <c r="BSB53" s="611"/>
      <c r="BSC53" s="611"/>
      <c r="BSD53" s="611"/>
      <c r="BSE53" s="611"/>
      <c r="BSF53" s="611"/>
      <c r="BSG53" s="611"/>
      <c r="BSH53" s="611"/>
      <c r="BSI53" s="611"/>
      <c r="BSJ53" s="611"/>
      <c r="BSK53" s="611"/>
      <c r="BSL53" s="611"/>
      <c r="BSM53" s="611"/>
      <c r="BSN53" s="611"/>
      <c r="BSO53" s="611"/>
      <c r="BSP53" s="611"/>
      <c r="BSQ53" s="611"/>
      <c r="BSR53" s="611"/>
      <c r="BSS53" s="611"/>
      <c r="BST53" s="611"/>
      <c r="BSU53" s="611"/>
      <c r="BSV53" s="611"/>
      <c r="BSW53" s="611"/>
      <c r="BSX53" s="611"/>
      <c r="BSY53" s="611"/>
      <c r="BSZ53" s="611"/>
      <c r="BTA53" s="611"/>
      <c r="BTB53" s="611"/>
      <c r="BTC53" s="611"/>
      <c r="BTD53" s="611"/>
      <c r="BTE53" s="611"/>
      <c r="BTF53" s="611"/>
      <c r="BTG53" s="611"/>
      <c r="BTH53" s="611"/>
      <c r="BTI53" s="611"/>
      <c r="BTJ53" s="611"/>
      <c r="BTK53" s="611"/>
      <c r="BTL53" s="611"/>
      <c r="BTM53" s="611"/>
      <c r="BTN53" s="611"/>
      <c r="BTO53" s="611"/>
      <c r="BTP53" s="611"/>
      <c r="BTQ53" s="611"/>
      <c r="BTR53" s="611"/>
      <c r="BTS53" s="611"/>
      <c r="BTT53" s="611"/>
      <c r="BTU53" s="611"/>
      <c r="BTV53" s="611"/>
      <c r="BTW53" s="611"/>
      <c r="BTX53" s="611"/>
      <c r="BTY53" s="611"/>
      <c r="BTZ53" s="611"/>
      <c r="BUA53" s="611"/>
      <c r="BUB53" s="611"/>
      <c r="BUC53" s="611"/>
      <c r="BUD53" s="611"/>
      <c r="BUE53" s="611"/>
      <c r="BUF53" s="611"/>
      <c r="BUG53" s="611"/>
      <c r="BUH53" s="611"/>
      <c r="BUI53" s="611"/>
      <c r="BUJ53" s="611"/>
      <c r="BUK53" s="611"/>
      <c r="BUL53" s="611"/>
      <c r="BUM53" s="611"/>
      <c r="BUN53" s="611"/>
      <c r="BUO53" s="611"/>
      <c r="BUP53" s="611"/>
      <c r="BUQ53" s="611"/>
      <c r="BUR53" s="611"/>
      <c r="BUS53" s="611"/>
      <c r="BUT53" s="611"/>
      <c r="BUU53" s="611"/>
      <c r="BUV53" s="611"/>
      <c r="BUW53" s="611"/>
      <c r="BUX53" s="611"/>
      <c r="BUY53" s="611"/>
      <c r="BUZ53" s="611"/>
      <c r="BVA53" s="611"/>
      <c r="BVB53" s="611"/>
      <c r="BVC53" s="611"/>
      <c r="BVD53" s="611"/>
      <c r="BVE53" s="611"/>
      <c r="BVF53" s="611"/>
      <c r="BVG53" s="611"/>
      <c r="BVH53" s="611"/>
      <c r="BVI53" s="611"/>
      <c r="BVJ53" s="611"/>
      <c r="BVK53" s="611"/>
      <c r="BVL53" s="611"/>
      <c r="BVM53" s="611"/>
      <c r="BVN53" s="611"/>
      <c r="BVO53" s="611"/>
      <c r="BVP53" s="611"/>
      <c r="BVQ53" s="611"/>
      <c r="BVR53" s="611"/>
      <c r="BVS53" s="611"/>
      <c r="BVT53" s="611"/>
      <c r="BVU53" s="611"/>
      <c r="BVV53" s="611"/>
      <c r="BVW53" s="611"/>
      <c r="BVX53" s="611"/>
      <c r="BVY53" s="611"/>
      <c r="BVZ53" s="611"/>
      <c r="BWA53" s="611"/>
      <c r="BWB53" s="611"/>
      <c r="BWC53" s="611"/>
      <c r="BWD53" s="611"/>
      <c r="BWE53" s="611"/>
      <c r="BWF53" s="611"/>
      <c r="BWG53" s="611"/>
      <c r="BWH53" s="611"/>
      <c r="BWI53" s="611"/>
      <c r="BWJ53" s="611"/>
      <c r="BWK53" s="611"/>
      <c r="BWL53" s="611"/>
      <c r="BWM53" s="611"/>
      <c r="BWN53" s="611"/>
      <c r="BWO53" s="611"/>
      <c r="BWP53" s="611"/>
      <c r="BWQ53" s="611"/>
      <c r="BWR53" s="611"/>
      <c r="BWS53" s="611"/>
      <c r="BWT53" s="611"/>
      <c r="BWU53" s="611"/>
      <c r="BWV53" s="611"/>
      <c r="BWW53" s="611"/>
      <c r="BWX53" s="611"/>
      <c r="BWY53" s="611"/>
      <c r="BWZ53" s="611"/>
      <c r="BXA53" s="611"/>
      <c r="BXB53" s="611"/>
      <c r="BXC53" s="611"/>
      <c r="BXD53" s="611"/>
      <c r="BXE53" s="611"/>
      <c r="BXF53" s="611"/>
      <c r="BXG53" s="611"/>
      <c r="BXH53" s="611"/>
      <c r="BXI53" s="611"/>
      <c r="BXJ53" s="611"/>
      <c r="BXK53" s="611"/>
      <c r="BXL53" s="611"/>
      <c r="BXM53" s="611"/>
      <c r="BXN53" s="611"/>
      <c r="BXO53" s="611"/>
      <c r="BXP53" s="611"/>
      <c r="BXQ53" s="611"/>
      <c r="BXR53" s="611"/>
      <c r="BXS53" s="611"/>
      <c r="BXT53" s="611"/>
      <c r="BXU53" s="611"/>
      <c r="BXV53" s="611"/>
      <c r="BXW53" s="611"/>
      <c r="BXX53" s="611"/>
      <c r="BXY53" s="611"/>
      <c r="BXZ53" s="611"/>
      <c r="BYA53" s="611"/>
      <c r="BYB53" s="611"/>
      <c r="BYC53" s="611"/>
      <c r="BYD53" s="611"/>
      <c r="BYE53" s="611"/>
      <c r="BYF53" s="611"/>
      <c r="BYG53" s="611"/>
      <c r="BYH53" s="611"/>
      <c r="BYI53" s="611"/>
      <c r="BYJ53" s="611"/>
      <c r="BYK53" s="611"/>
      <c r="BYL53" s="611"/>
      <c r="BYM53" s="611"/>
      <c r="BYN53" s="611"/>
      <c r="BYO53" s="611"/>
      <c r="BYP53" s="611"/>
      <c r="BYQ53" s="611"/>
      <c r="BYR53" s="611"/>
      <c r="BYS53" s="611"/>
      <c r="BYT53" s="611"/>
      <c r="BYU53" s="611"/>
      <c r="BYV53" s="611"/>
      <c r="BYW53" s="611"/>
      <c r="BYX53" s="611"/>
      <c r="BYY53" s="611"/>
      <c r="BYZ53" s="611"/>
      <c r="BZA53" s="611"/>
      <c r="BZB53" s="611"/>
      <c r="BZC53" s="611"/>
      <c r="BZD53" s="611"/>
      <c r="BZE53" s="611"/>
      <c r="BZF53" s="611"/>
      <c r="BZG53" s="611"/>
      <c r="BZH53" s="611"/>
      <c r="BZI53" s="611"/>
      <c r="BZJ53" s="611"/>
      <c r="BZK53" s="611"/>
      <c r="BZL53" s="611"/>
      <c r="BZM53" s="611"/>
      <c r="BZN53" s="611"/>
      <c r="BZO53" s="611"/>
      <c r="BZP53" s="611"/>
      <c r="BZQ53" s="611"/>
      <c r="BZR53" s="611"/>
      <c r="BZS53" s="611"/>
      <c r="BZT53" s="611"/>
      <c r="BZU53" s="611"/>
      <c r="BZV53" s="611"/>
      <c r="BZW53" s="611"/>
      <c r="BZX53" s="611"/>
      <c r="BZY53" s="611"/>
      <c r="BZZ53" s="611"/>
      <c r="CAA53" s="611"/>
      <c r="CAB53" s="611"/>
      <c r="CAC53" s="611"/>
      <c r="CAD53" s="611"/>
      <c r="CAE53" s="611"/>
      <c r="CAF53" s="611"/>
      <c r="CAG53" s="611"/>
      <c r="CAH53" s="611"/>
      <c r="CAI53" s="611"/>
      <c r="CAJ53" s="611"/>
      <c r="CAK53" s="611"/>
      <c r="CAL53" s="611"/>
      <c r="CAM53" s="611"/>
      <c r="CAN53" s="611"/>
      <c r="CAO53" s="611"/>
      <c r="CAP53" s="611"/>
      <c r="CAQ53" s="611"/>
      <c r="CAR53" s="611"/>
      <c r="CAS53" s="611"/>
      <c r="CAT53" s="611"/>
      <c r="CAU53" s="611"/>
      <c r="CAV53" s="611"/>
      <c r="CAW53" s="611"/>
      <c r="CAX53" s="611"/>
      <c r="CAY53" s="611"/>
      <c r="CAZ53" s="611"/>
      <c r="CBA53" s="611"/>
      <c r="CBB53" s="611"/>
      <c r="CBC53" s="611"/>
      <c r="CBD53" s="611"/>
      <c r="CBE53" s="611"/>
      <c r="CBF53" s="611"/>
      <c r="CBG53" s="611"/>
      <c r="CBH53" s="611"/>
      <c r="CBI53" s="611"/>
      <c r="CBJ53" s="611"/>
      <c r="CBK53" s="611"/>
      <c r="CBL53" s="611"/>
      <c r="CBM53" s="611"/>
      <c r="CBN53" s="611"/>
      <c r="CBO53" s="611"/>
      <c r="CBP53" s="611"/>
      <c r="CBQ53" s="611"/>
      <c r="CBR53" s="611"/>
      <c r="CBS53" s="611"/>
      <c r="CBT53" s="611"/>
      <c r="CBU53" s="611"/>
      <c r="CBV53" s="611"/>
      <c r="CBW53" s="611"/>
      <c r="CBX53" s="611"/>
      <c r="CBY53" s="611"/>
      <c r="CBZ53" s="611"/>
      <c r="CCA53" s="611"/>
      <c r="CCB53" s="611"/>
      <c r="CCC53" s="611"/>
      <c r="CCD53" s="611"/>
      <c r="CCE53" s="611"/>
      <c r="CCF53" s="611"/>
      <c r="CCG53" s="611"/>
      <c r="CCH53" s="611"/>
      <c r="CCI53" s="611"/>
      <c r="CCJ53" s="611"/>
      <c r="CCK53" s="611"/>
      <c r="CCL53" s="611"/>
      <c r="CCM53" s="611"/>
      <c r="CCN53" s="611"/>
      <c r="CCO53" s="611"/>
      <c r="CCP53" s="611"/>
      <c r="CCQ53" s="611"/>
      <c r="CCR53" s="611"/>
      <c r="CCS53" s="611"/>
      <c r="CCT53" s="611"/>
      <c r="CCU53" s="611"/>
      <c r="CCV53" s="611"/>
      <c r="CCW53" s="611"/>
      <c r="CCX53" s="611"/>
      <c r="CCY53" s="611"/>
      <c r="CCZ53" s="611"/>
      <c r="CDA53" s="611"/>
      <c r="CDB53" s="611"/>
      <c r="CDC53" s="611"/>
      <c r="CDD53" s="611"/>
      <c r="CDE53" s="611"/>
      <c r="CDF53" s="611"/>
      <c r="CDG53" s="611"/>
      <c r="CDH53" s="611"/>
      <c r="CDI53" s="611"/>
      <c r="CDJ53" s="611"/>
      <c r="CDK53" s="611"/>
      <c r="CDL53" s="611"/>
      <c r="CDM53" s="611"/>
      <c r="CDN53" s="611"/>
      <c r="CDO53" s="611"/>
      <c r="CDP53" s="611"/>
      <c r="CDQ53" s="611"/>
      <c r="CDR53" s="611"/>
      <c r="CDS53" s="611"/>
      <c r="CDT53" s="611"/>
      <c r="CDU53" s="611"/>
      <c r="CDV53" s="611"/>
      <c r="CDW53" s="611"/>
      <c r="CDX53" s="611"/>
      <c r="CDY53" s="611"/>
      <c r="CDZ53" s="611"/>
      <c r="CEA53" s="611"/>
      <c r="CEB53" s="611"/>
      <c r="CEC53" s="611"/>
      <c r="CED53" s="611"/>
      <c r="CEE53" s="611"/>
      <c r="CEF53" s="611"/>
      <c r="CEG53" s="611"/>
      <c r="CEH53" s="611"/>
      <c r="CEI53" s="611"/>
      <c r="CEJ53" s="611"/>
      <c r="CEK53" s="611"/>
      <c r="CEL53" s="611"/>
      <c r="CEM53" s="611"/>
    </row>
    <row r="54" spans="1:2171" s="191" customFormat="1" x14ac:dyDescent="0.2">
      <c r="A54" s="211"/>
      <c r="B54" s="64" t="s">
        <v>747</v>
      </c>
      <c r="C54" s="1422"/>
      <c r="D54" s="1421">
        <f>'Existing Practices'!C60</f>
        <v>0</v>
      </c>
      <c r="E54" s="212"/>
      <c r="F54" s="212"/>
      <c r="G54" s="212"/>
      <c r="H54" s="212"/>
      <c r="I54" s="212"/>
      <c r="J54" s="212"/>
      <c r="K54" s="212"/>
      <c r="L54" s="212"/>
      <c r="M54" s="679"/>
      <c r="N54" s="679"/>
      <c r="O54" s="679"/>
      <c r="P54" s="679"/>
      <c r="Q54" s="679"/>
      <c r="R54" s="679"/>
      <c r="S54" s="679"/>
      <c r="T54" s="358"/>
      <c r="U54" s="358"/>
      <c r="V54" s="358"/>
      <c r="W54" s="358"/>
      <c r="X54" s="358"/>
      <c r="Y54" s="358"/>
      <c r="Z54" s="358"/>
      <c r="AA54" s="358"/>
      <c r="AB54" s="358"/>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11"/>
      <c r="BD54" s="611"/>
      <c r="BE54" s="611"/>
      <c r="BF54" s="611"/>
      <c r="BG54" s="611"/>
      <c r="BH54" s="611"/>
      <c r="BI54" s="611"/>
      <c r="BJ54" s="611"/>
      <c r="BK54" s="611"/>
      <c r="BL54" s="611"/>
      <c r="BM54" s="611"/>
      <c r="BN54" s="611"/>
      <c r="BO54" s="611"/>
      <c r="BP54" s="611"/>
      <c r="BQ54" s="611"/>
      <c r="BR54" s="611"/>
      <c r="BS54" s="611"/>
      <c r="BT54" s="611"/>
      <c r="BU54" s="611"/>
      <c r="BV54" s="611"/>
      <c r="BW54" s="611"/>
      <c r="BX54" s="611"/>
      <c r="BY54" s="611"/>
      <c r="BZ54" s="611"/>
      <c r="CA54" s="611"/>
      <c r="CB54" s="611"/>
      <c r="CC54" s="611"/>
      <c r="CD54" s="611"/>
      <c r="CE54" s="611"/>
      <c r="CF54" s="611"/>
      <c r="CG54" s="611"/>
      <c r="CH54" s="611"/>
      <c r="CI54" s="611"/>
      <c r="CJ54" s="611"/>
      <c r="CK54" s="611"/>
      <c r="CL54" s="611"/>
      <c r="CM54" s="611"/>
      <c r="CN54" s="611"/>
      <c r="CO54" s="611"/>
      <c r="CP54" s="611"/>
      <c r="CQ54" s="611"/>
      <c r="CR54" s="611"/>
      <c r="CS54" s="611"/>
      <c r="CT54" s="611"/>
      <c r="CU54" s="611"/>
      <c r="CV54" s="611"/>
      <c r="CW54" s="611"/>
      <c r="CX54" s="611"/>
      <c r="CY54" s="611"/>
      <c r="CZ54" s="611"/>
      <c r="DA54" s="611"/>
      <c r="DB54" s="611"/>
      <c r="DC54" s="611"/>
      <c r="DD54" s="611"/>
      <c r="DE54" s="611"/>
      <c r="DF54" s="611"/>
      <c r="DG54" s="611"/>
      <c r="DH54" s="611"/>
      <c r="DI54" s="611"/>
      <c r="DJ54" s="611"/>
      <c r="DK54" s="611"/>
      <c r="DL54" s="611"/>
      <c r="DM54" s="611"/>
      <c r="DN54" s="611"/>
      <c r="DO54" s="611"/>
      <c r="DP54" s="611"/>
      <c r="DQ54" s="611"/>
      <c r="DR54" s="611"/>
      <c r="DS54" s="611"/>
      <c r="DT54" s="611"/>
      <c r="DU54" s="611"/>
      <c r="DV54" s="611"/>
      <c r="DW54" s="611"/>
      <c r="DX54" s="611"/>
      <c r="DY54" s="611"/>
      <c r="DZ54" s="611"/>
      <c r="EA54" s="611"/>
      <c r="EB54" s="611"/>
      <c r="EC54" s="611"/>
      <c r="ED54" s="611"/>
      <c r="EE54" s="611"/>
      <c r="EF54" s="611"/>
      <c r="EG54" s="611"/>
      <c r="EH54" s="611"/>
      <c r="EI54" s="611"/>
      <c r="EJ54" s="611"/>
      <c r="EK54" s="611"/>
      <c r="EL54" s="611"/>
      <c r="EM54" s="611"/>
      <c r="EN54" s="611"/>
      <c r="EO54" s="611"/>
      <c r="EP54" s="611"/>
      <c r="EQ54" s="611"/>
      <c r="ER54" s="611"/>
      <c r="ES54" s="611"/>
      <c r="ET54" s="611"/>
      <c r="EU54" s="611"/>
      <c r="EV54" s="611"/>
      <c r="EW54" s="611"/>
      <c r="EX54" s="611"/>
      <c r="EY54" s="611"/>
      <c r="EZ54" s="611"/>
      <c r="FA54" s="611"/>
      <c r="FB54" s="611"/>
      <c r="FC54" s="611"/>
      <c r="FD54" s="611"/>
      <c r="FE54" s="611"/>
      <c r="FF54" s="611"/>
      <c r="FG54" s="611"/>
      <c r="FH54" s="611"/>
      <c r="FI54" s="611"/>
      <c r="FJ54" s="611"/>
      <c r="FK54" s="611"/>
      <c r="FL54" s="611"/>
      <c r="FM54" s="611"/>
      <c r="FN54" s="611"/>
      <c r="FO54" s="611"/>
      <c r="FP54" s="611"/>
      <c r="FQ54" s="611"/>
      <c r="FR54" s="611"/>
      <c r="FS54" s="611"/>
      <c r="FT54" s="611"/>
      <c r="FU54" s="611"/>
      <c r="FV54" s="611"/>
      <c r="FW54" s="611"/>
      <c r="FX54" s="611"/>
      <c r="FY54" s="611"/>
      <c r="FZ54" s="611"/>
      <c r="GA54" s="611"/>
      <c r="GB54" s="611"/>
      <c r="GC54" s="611"/>
      <c r="GD54" s="611"/>
      <c r="GE54" s="611"/>
      <c r="GF54" s="611"/>
      <c r="GG54" s="611"/>
      <c r="GH54" s="611"/>
      <c r="GI54" s="611"/>
      <c r="GJ54" s="611"/>
      <c r="GK54" s="611"/>
      <c r="GL54" s="611"/>
      <c r="GM54" s="611"/>
      <c r="GN54" s="611"/>
      <c r="GO54" s="611"/>
      <c r="GP54" s="611"/>
      <c r="GQ54" s="611"/>
      <c r="GR54" s="611"/>
      <c r="GS54" s="611"/>
      <c r="GT54" s="611"/>
      <c r="GU54" s="611"/>
      <c r="GV54" s="611"/>
      <c r="GW54" s="611"/>
      <c r="GX54" s="611"/>
      <c r="GY54" s="611"/>
      <c r="GZ54" s="611"/>
      <c r="HA54" s="611"/>
      <c r="HB54" s="611"/>
      <c r="HC54" s="611"/>
      <c r="HD54" s="611"/>
      <c r="HE54" s="611"/>
      <c r="HF54" s="611"/>
      <c r="HG54" s="611"/>
      <c r="HH54" s="611"/>
      <c r="HI54" s="611"/>
      <c r="HJ54" s="611"/>
      <c r="HK54" s="611"/>
      <c r="HL54" s="611"/>
      <c r="HM54" s="611"/>
      <c r="HN54" s="611"/>
      <c r="HO54" s="611"/>
      <c r="HP54" s="611"/>
      <c r="HQ54" s="611"/>
      <c r="HR54" s="611"/>
      <c r="HS54" s="611"/>
      <c r="HT54" s="611"/>
      <c r="HU54" s="611"/>
      <c r="HV54" s="611"/>
      <c r="HW54" s="611"/>
      <c r="HX54" s="611"/>
      <c r="HY54" s="611"/>
      <c r="HZ54" s="611"/>
      <c r="IA54" s="611"/>
      <c r="IB54" s="611"/>
      <c r="IC54" s="611"/>
      <c r="ID54" s="611"/>
      <c r="IE54" s="611"/>
      <c r="IF54" s="611"/>
      <c r="IG54" s="611"/>
      <c r="IH54" s="611"/>
      <c r="II54" s="611"/>
      <c r="IJ54" s="611"/>
      <c r="IK54" s="611"/>
      <c r="IL54" s="611"/>
      <c r="IM54" s="611"/>
      <c r="IN54" s="611"/>
      <c r="IO54" s="611"/>
      <c r="IP54" s="611"/>
      <c r="IQ54" s="611"/>
      <c r="IR54" s="611"/>
      <c r="IS54" s="611"/>
      <c r="IT54" s="611"/>
      <c r="IU54" s="611"/>
      <c r="IV54" s="611"/>
      <c r="IW54" s="611"/>
      <c r="IX54" s="611"/>
      <c r="IY54" s="611"/>
      <c r="IZ54" s="611"/>
      <c r="JA54" s="611"/>
      <c r="JB54" s="611"/>
      <c r="JC54" s="611"/>
      <c r="JD54" s="611"/>
      <c r="JE54" s="611"/>
      <c r="JF54" s="611"/>
      <c r="JG54" s="611"/>
      <c r="JH54" s="611"/>
      <c r="JI54" s="611"/>
      <c r="JJ54" s="611"/>
      <c r="JK54" s="611"/>
      <c r="JL54" s="611"/>
      <c r="JM54" s="611"/>
      <c r="JN54" s="611"/>
      <c r="JO54" s="611"/>
      <c r="JP54" s="611"/>
      <c r="JQ54" s="611"/>
      <c r="JR54" s="611"/>
      <c r="JS54" s="611"/>
      <c r="JT54" s="611"/>
      <c r="JU54" s="611"/>
      <c r="JV54" s="611"/>
      <c r="JW54" s="611"/>
      <c r="JX54" s="611"/>
      <c r="JY54" s="611"/>
      <c r="JZ54" s="611"/>
      <c r="KA54" s="611"/>
      <c r="KB54" s="611"/>
      <c r="KC54" s="611"/>
      <c r="KD54" s="611"/>
      <c r="KE54" s="611"/>
      <c r="KF54" s="611"/>
      <c r="KG54" s="611"/>
      <c r="KH54" s="611"/>
      <c r="KI54" s="611"/>
      <c r="KJ54" s="611"/>
      <c r="KK54" s="611"/>
      <c r="KL54" s="611"/>
      <c r="KM54" s="611"/>
      <c r="KN54" s="611"/>
      <c r="KO54" s="611"/>
      <c r="KP54" s="611"/>
      <c r="KQ54" s="611"/>
      <c r="KR54" s="611"/>
      <c r="KS54" s="611"/>
      <c r="KT54" s="611"/>
      <c r="KU54" s="611"/>
      <c r="KV54" s="611"/>
      <c r="KW54" s="611"/>
      <c r="KX54" s="611"/>
      <c r="KY54" s="611"/>
      <c r="KZ54" s="611"/>
      <c r="LA54" s="611"/>
      <c r="LB54" s="611"/>
      <c r="LC54" s="611"/>
      <c r="LD54" s="611"/>
      <c r="LE54" s="611"/>
      <c r="LF54" s="611"/>
      <c r="LG54" s="611"/>
      <c r="LH54" s="611"/>
      <c r="LI54" s="611"/>
      <c r="LJ54" s="611"/>
      <c r="LK54" s="611"/>
      <c r="LL54" s="611"/>
      <c r="LM54" s="611"/>
      <c r="LN54" s="611"/>
      <c r="LO54" s="611"/>
      <c r="LP54" s="611"/>
      <c r="LQ54" s="611"/>
      <c r="LR54" s="611"/>
      <c r="LS54" s="611"/>
      <c r="LT54" s="611"/>
      <c r="LU54" s="611"/>
      <c r="LV54" s="611"/>
      <c r="LW54" s="611"/>
      <c r="LX54" s="611"/>
      <c r="LY54" s="611"/>
      <c r="LZ54" s="611"/>
      <c r="MA54" s="611"/>
      <c r="MB54" s="611"/>
      <c r="MC54" s="611"/>
      <c r="MD54" s="611"/>
      <c r="ME54" s="611"/>
      <c r="MF54" s="611"/>
      <c r="MG54" s="611"/>
      <c r="MH54" s="611"/>
      <c r="MI54" s="611"/>
      <c r="MJ54" s="611"/>
      <c r="MK54" s="611"/>
      <c r="ML54" s="611"/>
      <c r="MM54" s="611"/>
      <c r="MN54" s="611"/>
      <c r="MO54" s="611"/>
      <c r="MP54" s="611"/>
      <c r="MQ54" s="611"/>
      <c r="MR54" s="611"/>
      <c r="MS54" s="611"/>
      <c r="MT54" s="611"/>
      <c r="MU54" s="611"/>
      <c r="MV54" s="611"/>
      <c r="MW54" s="611"/>
      <c r="MX54" s="611"/>
      <c r="MY54" s="611"/>
      <c r="MZ54" s="611"/>
      <c r="NA54" s="611"/>
      <c r="NB54" s="611"/>
      <c r="NC54" s="611"/>
      <c r="ND54" s="611"/>
      <c r="NE54" s="611"/>
      <c r="NF54" s="611"/>
      <c r="NG54" s="611"/>
      <c r="NH54" s="611"/>
      <c r="NI54" s="611"/>
      <c r="NJ54" s="611"/>
      <c r="NK54" s="611"/>
      <c r="NL54" s="611"/>
      <c r="NM54" s="611"/>
      <c r="NN54" s="611"/>
      <c r="NO54" s="611"/>
      <c r="NP54" s="611"/>
      <c r="NQ54" s="611"/>
      <c r="NR54" s="611"/>
      <c r="NS54" s="611"/>
      <c r="NT54" s="611"/>
      <c r="NU54" s="611"/>
      <c r="NV54" s="611"/>
      <c r="NW54" s="611"/>
      <c r="NX54" s="611"/>
      <c r="NY54" s="611"/>
      <c r="NZ54" s="611"/>
      <c r="OA54" s="611"/>
      <c r="OB54" s="611"/>
      <c r="OC54" s="611"/>
      <c r="OD54" s="611"/>
      <c r="OE54" s="611"/>
      <c r="OF54" s="611"/>
      <c r="OG54" s="611"/>
      <c r="OH54" s="611"/>
      <c r="OI54" s="611"/>
      <c r="OJ54" s="611"/>
      <c r="OK54" s="611"/>
      <c r="OL54" s="611"/>
      <c r="OM54" s="611"/>
      <c r="ON54" s="611"/>
      <c r="OO54" s="611"/>
      <c r="OP54" s="611"/>
      <c r="OQ54" s="611"/>
      <c r="OR54" s="611"/>
      <c r="OS54" s="611"/>
      <c r="OT54" s="611"/>
      <c r="OU54" s="611"/>
      <c r="OV54" s="611"/>
      <c r="OW54" s="611"/>
      <c r="OX54" s="611"/>
      <c r="OY54" s="611"/>
      <c r="OZ54" s="611"/>
      <c r="PA54" s="611"/>
      <c r="PB54" s="611"/>
      <c r="PC54" s="611"/>
      <c r="PD54" s="611"/>
      <c r="PE54" s="611"/>
      <c r="PF54" s="611"/>
      <c r="PG54" s="611"/>
      <c r="PH54" s="611"/>
      <c r="PI54" s="611"/>
      <c r="PJ54" s="611"/>
      <c r="PK54" s="611"/>
      <c r="PL54" s="611"/>
      <c r="PM54" s="611"/>
      <c r="PN54" s="611"/>
      <c r="PO54" s="611"/>
      <c r="PP54" s="611"/>
      <c r="PQ54" s="611"/>
      <c r="PR54" s="611"/>
      <c r="PS54" s="611"/>
      <c r="PT54" s="611"/>
      <c r="PU54" s="611"/>
      <c r="PV54" s="611"/>
      <c r="PW54" s="611"/>
      <c r="PX54" s="611"/>
      <c r="PY54" s="611"/>
      <c r="PZ54" s="611"/>
      <c r="QA54" s="611"/>
      <c r="QB54" s="611"/>
      <c r="QC54" s="611"/>
      <c r="QD54" s="611"/>
      <c r="QE54" s="611"/>
      <c r="QF54" s="611"/>
      <c r="QG54" s="611"/>
      <c r="QH54" s="611"/>
      <c r="QI54" s="611"/>
      <c r="QJ54" s="611"/>
      <c r="QK54" s="611"/>
      <c r="QL54" s="611"/>
      <c r="QM54" s="611"/>
      <c r="QN54" s="611"/>
      <c r="QO54" s="611"/>
      <c r="QP54" s="611"/>
      <c r="QQ54" s="611"/>
      <c r="QR54" s="611"/>
      <c r="QS54" s="611"/>
      <c r="QT54" s="611"/>
      <c r="QU54" s="611"/>
      <c r="QV54" s="611"/>
      <c r="QW54" s="611"/>
      <c r="QX54" s="611"/>
      <c r="QY54" s="611"/>
      <c r="QZ54" s="611"/>
      <c r="RA54" s="611"/>
      <c r="RB54" s="611"/>
      <c r="RC54" s="611"/>
      <c r="RD54" s="611"/>
      <c r="RE54" s="611"/>
      <c r="RF54" s="611"/>
      <c r="RG54" s="611"/>
      <c r="RH54" s="611"/>
      <c r="RI54" s="611"/>
      <c r="RJ54" s="611"/>
      <c r="RK54" s="611"/>
      <c r="RL54" s="611"/>
      <c r="RM54" s="611"/>
      <c r="RN54" s="611"/>
      <c r="RO54" s="611"/>
      <c r="RP54" s="611"/>
      <c r="RQ54" s="611"/>
      <c r="RR54" s="611"/>
      <c r="RS54" s="611"/>
      <c r="RT54" s="611"/>
      <c r="RU54" s="611"/>
      <c r="RV54" s="611"/>
      <c r="RW54" s="611"/>
      <c r="RX54" s="611"/>
      <c r="RY54" s="611"/>
      <c r="RZ54" s="611"/>
      <c r="SA54" s="611"/>
      <c r="SB54" s="611"/>
      <c r="SC54" s="611"/>
      <c r="SD54" s="611"/>
      <c r="SE54" s="611"/>
      <c r="SF54" s="611"/>
      <c r="SG54" s="611"/>
      <c r="SH54" s="611"/>
      <c r="SI54" s="611"/>
      <c r="SJ54" s="611"/>
      <c r="SK54" s="611"/>
      <c r="SL54" s="611"/>
      <c r="SM54" s="611"/>
      <c r="SN54" s="611"/>
      <c r="SO54" s="611"/>
      <c r="SP54" s="611"/>
      <c r="SQ54" s="611"/>
      <c r="SR54" s="611"/>
      <c r="SS54" s="611"/>
      <c r="ST54" s="611"/>
      <c r="SU54" s="611"/>
      <c r="SV54" s="611"/>
      <c r="SW54" s="611"/>
      <c r="SX54" s="611"/>
      <c r="SY54" s="611"/>
      <c r="SZ54" s="611"/>
      <c r="TA54" s="611"/>
      <c r="TB54" s="611"/>
      <c r="TC54" s="611"/>
      <c r="TD54" s="611"/>
      <c r="TE54" s="611"/>
      <c r="TF54" s="611"/>
      <c r="TG54" s="611"/>
      <c r="TH54" s="611"/>
      <c r="TI54" s="611"/>
      <c r="TJ54" s="611"/>
      <c r="TK54" s="611"/>
      <c r="TL54" s="611"/>
      <c r="TM54" s="611"/>
      <c r="TN54" s="611"/>
      <c r="TO54" s="611"/>
      <c r="TP54" s="611"/>
      <c r="TQ54" s="611"/>
      <c r="TR54" s="611"/>
      <c r="TS54" s="611"/>
      <c r="TT54" s="611"/>
      <c r="TU54" s="611"/>
      <c r="TV54" s="611"/>
      <c r="TW54" s="611"/>
      <c r="TX54" s="611"/>
      <c r="TY54" s="611"/>
      <c r="TZ54" s="611"/>
      <c r="UA54" s="611"/>
      <c r="UB54" s="611"/>
      <c r="UC54" s="611"/>
      <c r="UD54" s="611"/>
      <c r="UE54" s="611"/>
      <c r="UF54" s="611"/>
      <c r="UG54" s="611"/>
      <c r="UH54" s="611"/>
      <c r="UI54" s="611"/>
      <c r="UJ54" s="611"/>
      <c r="UK54" s="611"/>
      <c r="UL54" s="611"/>
      <c r="UM54" s="611"/>
      <c r="UN54" s="611"/>
      <c r="UO54" s="611"/>
      <c r="UP54" s="611"/>
      <c r="UQ54" s="611"/>
      <c r="UR54" s="611"/>
      <c r="US54" s="611"/>
      <c r="UT54" s="611"/>
      <c r="UU54" s="611"/>
      <c r="UV54" s="611"/>
      <c r="UW54" s="611"/>
      <c r="UX54" s="611"/>
      <c r="UY54" s="611"/>
      <c r="UZ54" s="611"/>
      <c r="VA54" s="611"/>
      <c r="VB54" s="611"/>
      <c r="VC54" s="611"/>
      <c r="VD54" s="611"/>
      <c r="VE54" s="611"/>
      <c r="VF54" s="611"/>
      <c r="VG54" s="611"/>
      <c r="VH54" s="611"/>
      <c r="VI54" s="611"/>
      <c r="VJ54" s="611"/>
      <c r="VK54" s="611"/>
      <c r="VL54" s="611"/>
      <c r="VM54" s="611"/>
      <c r="VN54" s="611"/>
      <c r="VO54" s="611"/>
      <c r="VP54" s="611"/>
      <c r="VQ54" s="611"/>
      <c r="VR54" s="611"/>
      <c r="VS54" s="611"/>
      <c r="VT54" s="611"/>
      <c r="VU54" s="611"/>
      <c r="VV54" s="611"/>
      <c r="VW54" s="611"/>
      <c r="VX54" s="611"/>
      <c r="VY54" s="611"/>
      <c r="VZ54" s="611"/>
      <c r="WA54" s="611"/>
      <c r="WB54" s="611"/>
      <c r="WC54" s="611"/>
      <c r="WD54" s="611"/>
      <c r="WE54" s="611"/>
      <c r="WF54" s="611"/>
      <c r="WG54" s="611"/>
      <c r="WH54" s="611"/>
      <c r="WI54" s="611"/>
      <c r="WJ54" s="611"/>
      <c r="WK54" s="611"/>
      <c r="WL54" s="611"/>
      <c r="WM54" s="611"/>
      <c r="WN54" s="611"/>
      <c r="WO54" s="611"/>
      <c r="WP54" s="611"/>
      <c r="WQ54" s="611"/>
      <c r="WR54" s="611"/>
      <c r="WS54" s="611"/>
      <c r="WT54" s="611"/>
      <c r="WU54" s="611"/>
      <c r="WV54" s="611"/>
      <c r="WW54" s="611"/>
      <c r="WX54" s="611"/>
      <c r="WY54" s="611"/>
      <c r="WZ54" s="611"/>
      <c r="XA54" s="611"/>
      <c r="XB54" s="611"/>
      <c r="XC54" s="611"/>
      <c r="XD54" s="611"/>
      <c r="XE54" s="611"/>
      <c r="XF54" s="611"/>
      <c r="XG54" s="611"/>
      <c r="XH54" s="611"/>
      <c r="XI54" s="611"/>
      <c r="XJ54" s="611"/>
      <c r="XK54" s="611"/>
      <c r="XL54" s="611"/>
      <c r="XM54" s="611"/>
      <c r="XN54" s="611"/>
      <c r="XO54" s="611"/>
      <c r="XP54" s="611"/>
      <c r="XQ54" s="611"/>
      <c r="XR54" s="611"/>
      <c r="XS54" s="611"/>
      <c r="XT54" s="611"/>
      <c r="XU54" s="611"/>
      <c r="XV54" s="611"/>
      <c r="XW54" s="611"/>
      <c r="XX54" s="611"/>
      <c r="XY54" s="611"/>
      <c r="XZ54" s="611"/>
      <c r="YA54" s="611"/>
      <c r="YB54" s="611"/>
      <c r="YC54" s="611"/>
      <c r="YD54" s="611"/>
      <c r="YE54" s="611"/>
      <c r="YF54" s="611"/>
      <c r="YG54" s="611"/>
      <c r="YH54" s="611"/>
      <c r="YI54" s="611"/>
      <c r="YJ54" s="611"/>
      <c r="YK54" s="611"/>
      <c r="YL54" s="611"/>
      <c r="YM54" s="611"/>
      <c r="YN54" s="611"/>
      <c r="YO54" s="611"/>
      <c r="YP54" s="611"/>
      <c r="YQ54" s="611"/>
      <c r="YR54" s="611"/>
      <c r="YS54" s="611"/>
      <c r="YT54" s="611"/>
      <c r="YU54" s="611"/>
      <c r="YV54" s="611"/>
      <c r="YW54" s="611"/>
      <c r="YX54" s="611"/>
      <c r="YY54" s="611"/>
      <c r="YZ54" s="611"/>
      <c r="ZA54" s="611"/>
      <c r="ZB54" s="611"/>
      <c r="ZC54" s="611"/>
      <c r="ZD54" s="611"/>
      <c r="ZE54" s="611"/>
      <c r="ZF54" s="611"/>
      <c r="ZG54" s="611"/>
      <c r="ZH54" s="611"/>
      <c r="ZI54" s="611"/>
      <c r="ZJ54" s="611"/>
      <c r="ZK54" s="611"/>
      <c r="ZL54" s="611"/>
      <c r="ZM54" s="611"/>
      <c r="ZN54" s="611"/>
      <c r="ZO54" s="611"/>
      <c r="ZP54" s="611"/>
      <c r="ZQ54" s="611"/>
      <c r="ZR54" s="611"/>
      <c r="ZS54" s="611"/>
      <c r="ZT54" s="611"/>
      <c r="ZU54" s="611"/>
      <c r="ZV54" s="611"/>
      <c r="ZW54" s="611"/>
      <c r="ZX54" s="611"/>
      <c r="ZY54" s="611"/>
      <c r="ZZ54" s="611"/>
      <c r="AAA54" s="611"/>
      <c r="AAB54" s="611"/>
      <c r="AAC54" s="611"/>
      <c r="AAD54" s="611"/>
      <c r="AAE54" s="611"/>
      <c r="AAF54" s="611"/>
      <c r="AAG54" s="611"/>
      <c r="AAH54" s="611"/>
      <c r="AAI54" s="611"/>
      <c r="AAJ54" s="611"/>
      <c r="AAK54" s="611"/>
      <c r="AAL54" s="611"/>
      <c r="AAM54" s="611"/>
      <c r="AAN54" s="611"/>
      <c r="AAO54" s="611"/>
      <c r="AAP54" s="611"/>
      <c r="AAQ54" s="611"/>
      <c r="AAR54" s="611"/>
      <c r="AAS54" s="611"/>
      <c r="AAT54" s="611"/>
      <c r="AAU54" s="611"/>
      <c r="AAV54" s="611"/>
      <c r="AAW54" s="611"/>
      <c r="AAX54" s="611"/>
      <c r="AAY54" s="611"/>
      <c r="AAZ54" s="611"/>
      <c r="ABA54" s="611"/>
      <c r="ABB54" s="611"/>
      <c r="ABC54" s="611"/>
      <c r="ABD54" s="611"/>
      <c r="ABE54" s="611"/>
      <c r="ABF54" s="611"/>
      <c r="ABG54" s="611"/>
      <c r="ABH54" s="611"/>
      <c r="ABI54" s="611"/>
      <c r="ABJ54" s="611"/>
      <c r="ABK54" s="611"/>
      <c r="ABL54" s="611"/>
      <c r="ABM54" s="611"/>
      <c r="ABN54" s="611"/>
      <c r="ABO54" s="611"/>
      <c r="ABP54" s="611"/>
      <c r="ABQ54" s="611"/>
      <c r="ABR54" s="611"/>
      <c r="ABS54" s="611"/>
      <c r="ABT54" s="611"/>
      <c r="ABU54" s="611"/>
      <c r="ABV54" s="611"/>
      <c r="ABW54" s="611"/>
      <c r="ABX54" s="611"/>
      <c r="ABY54" s="611"/>
      <c r="ABZ54" s="611"/>
      <c r="ACA54" s="611"/>
      <c r="ACB54" s="611"/>
      <c r="ACC54" s="611"/>
      <c r="ACD54" s="611"/>
      <c r="ACE54" s="611"/>
      <c r="ACF54" s="611"/>
      <c r="ACG54" s="611"/>
      <c r="ACH54" s="611"/>
      <c r="ACI54" s="611"/>
      <c r="ACJ54" s="611"/>
      <c r="ACK54" s="611"/>
      <c r="ACL54" s="611"/>
      <c r="ACM54" s="611"/>
      <c r="ACN54" s="611"/>
      <c r="ACO54" s="611"/>
      <c r="ACP54" s="611"/>
      <c r="ACQ54" s="611"/>
      <c r="ACR54" s="611"/>
      <c r="ACS54" s="611"/>
      <c r="ACT54" s="611"/>
      <c r="ACU54" s="611"/>
      <c r="ACV54" s="611"/>
      <c r="ACW54" s="611"/>
      <c r="ACX54" s="611"/>
      <c r="ACY54" s="611"/>
      <c r="ACZ54" s="611"/>
      <c r="ADA54" s="611"/>
      <c r="ADB54" s="611"/>
      <c r="ADC54" s="611"/>
      <c r="ADD54" s="611"/>
      <c r="ADE54" s="611"/>
      <c r="ADF54" s="611"/>
      <c r="ADG54" s="611"/>
      <c r="ADH54" s="611"/>
      <c r="ADI54" s="611"/>
      <c r="ADJ54" s="611"/>
      <c r="ADK54" s="611"/>
      <c r="ADL54" s="611"/>
      <c r="ADM54" s="611"/>
      <c r="ADN54" s="611"/>
      <c r="ADO54" s="611"/>
      <c r="ADP54" s="611"/>
      <c r="ADQ54" s="611"/>
      <c r="ADR54" s="611"/>
      <c r="ADS54" s="611"/>
      <c r="ADT54" s="611"/>
      <c r="ADU54" s="611"/>
      <c r="ADV54" s="611"/>
      <c r="ADW54" s="611"/>
      <c r="ADX54" s="611"/>
      <c r="ADY54" s="611"/>
      <c r="ADZ54" s="611"/>
      <c r="AEA54" s="611"/>
      <c r="AEB54" s="611"/>
      <c r="AEC54" s="611"/>
      <c r="AED54" s="611"/>
      <c r="AEE54" s="611"/>
      <c r="AEF54" s="611"/>
      <c r="AEG54" s="611"/>
      <c r="AEH54" s="611"/>
      <c r="AEI54" s="611"/>
      <c r="AEJ54" s="611"/>
      <c r="AEK54" s="611"/>
      <c r="AEL54" s="611"/>
      <c r="AEM54" s="611"/>
      <c r="AEN54" s="611"/>
      <c r="AEO54" s="611"/>
      <c r="AEP54" s="611"/>
      <c r="AEQ54" s="611"/>
      <c r="AER54" s="611"/>
      <c r="AES54" s="611"/>
      <c r="AET54" s="611"/>
      <c r="AEU54" s="611"/>
      <c r="AEV54" s="611"/>
      <c r="AEW54" s="611"/>
      <c r="AEX54" s="611"/>
      <c r="AEY54" s="611"/>
      <c r="AEZ54" s="611"/>
      <c r="AFA54" s="611"/>
      <c r="AFB54" s="611"/>
      <c r="AFC54" s="611"/>
      <c r="AFD54" s="611"/>
      <c r="AFE54" s="611"/>
      <c r="AFF54" s="611"/>
      <c r="AFG54" s="611"/>
      <c r="AFH54" s="611"/>
      <c r="AFI54" s="611"/>
      <c r="AFJ54" s="611"/>
      <c r="AFK54" s="611"/>
      <c r="AFL54" s="611"/>
      <c r="AFM54" s="611"/>
      <c r="AFN54" s="611"/>
      <c r="AFO54" s="611"/>
      <c r="AFP54" s="611"/>
      <c r="AFQ54" s="611"/>
      <c r="AFR54" s="611"/>
      <c r="AFS54" s="611"/>
      <c r="AFT54" s="611"/>
      <c r="AFU54" s="611"/>
      <c r="AFV54" s="611"/>
      <c r="AFW54" s="611"/>
      <c r="AFX54" s="611"/>
      <c r="AFY54" s="611"/>
      <c r="AFZ54" s="611"/>
      <c r="AGA54" s="611"/>
      <c r="AGB54" s="611"/>
      <c r="AGC54" s="611"/>
      <c r="AGD54" s="611"/>
      <c r="AGE54" s="611"/>
      <c r="AGF54" s="611"/>
      <c r="AGG54" s="611"/>
      <c r="AGH54" s="611"/>
      <c r="AGI54" s="611"/>
      <c r="AGJ54" s="611"/>
      <c r="AGK54" s="611"/>
      <c r="AGL54" s="611"/>
      <c r="AGM54" s="611"/>
      <c r="AGN54" s="611"/>
      <c r="AGO54" s="611"/>
      <c r="AGP54" s="611"/>
      <c r="AGQ54" s="611"/>
      <c r="AGR54" s="611"/>
      <c r="AGS54" s="611"/>
      <c r="AGT54" s="611"/>
      <c r="AGU54" s="611"/>
      <c r="AGV54" s="611"/>
      <c r="AGW54" s="611"/>
      <c r="AGX54" s="611"/>
      <c r="AGY54" s="611"/>
      <c r="AGZ54" s="611"/>
      <c r="AHA54" s="611"/>
      <c r="AHB54" s="611"/>
      <c r="AHC54" s="611"/>
      <c r="AHD54" s="611"/>
      <c r="AHE54" s="611"/>
      <c r="AHF54" s="611"/>
      <c r="AHG54" s="611"/>
      <c r="AHH54" s="611"/>
      <c r="AHI54" s="611"/>
      <c r="AHJ54" s="611"/>
      <c r="AHK54" s="611"/>
      <c r="AHL54" s="611"/>
      <c r="AHM54" s="611"/>
      <c r="AHN54" s="611"/>
      <c r="AHO54" s="611"/>
      <c r="AHP54" s="611"/>
      <c r="AHQ54" s="611"/>
      <c r="AHR54" s="611"/>
      <c r="AHS54" s="611"/>
      <c r="AHT54" s="611"/>
      <c r="AHU54" s="611"/>
      <c r="AHV54" s="611"/>
      <c r="AHW54" s="611"/>
      <c r="AHX54" s="611"/>
      <c r="AHY54" s="611"/>
      <c r="AHZ54" s="611"/>
      <c r="AIA54" s="611"/>
      <c r="AIB54" s="611"/>
      <c r="AIC54" s="611"/>
      <c r="AID54" s="611"/>
      <c r="AIE54" s="611"/>
      <c r="AIF54" s="611"/>
      <c r="AIG54" s="611"/>
      <c r="AIH54" s="611"/>
      <c r="AII54" s="611"/>
      <c r="AIJ54" s="611"/>
      <c r="AIK54" s="611"/>
      <c r="AIL54" s="611"/>
      <c r="AIM54" s="611"/>
      <c r="AIN54" s="611"/>
      <c r="AIO54" s="611"/>
      <c r="AIP54" s="611"/>
      <c r="AIQ54" s="611"/>
      <c r="AIR54" s="611"/>
      <c r="AIS54" s="611"/>
      <c r="AIT54" s="611"/>
      <c r="AIU54" s="611"/>
      <c r="AIV54" s="611"/>
      <c r="AIW54" s="611"/>
      <c r="AIX54" s="611"/>
      <c r="AIY54" s="611"/>
      <c r="AIZ54" s="611"/>
      <c r="AJA54" s="611"/>
      <c r="AJB54" s="611"/>
      <c r="AJC54" s="611"/>
      <c r="AJD54" s="611"/>
      <c r="AJE54" s="611"/>
      <c r="AJF54" s="611"/>
      <c r="AJG54" s="611"/>
      <c r="AJH54" s="611"/>
      <c r="AJI54" s="611"/>
      <c r="AJJ54" s="611"/>
      <c r="AJK54" s="611"/>
      <c r="AJL54" s="611"/>
      <c r="AJM54" s="611"/>
      <c r="AJN54" s="611"/>
      <c r="AJO54" s="611"/>
      <c r="AJP54" s="611"/>
      <c r="AJQ54" s="611"/>
      <c r="AJR54" s="611"/>
      <c r="AJS54" s="611"/>
      <c r="AJT54" s="611"/>
      <c r="AJU54" s="611"/>
      <c r="AJV54" s="611"/>
      <c r="AJW54" s="611"/>
      <c r="AJX54" s="611"/>
      <c r="AJY54" s="611"/>
      <c r="AJZ54" s="611"/>
      <c r="AKA54" s="611"/>
      <c r="AKB54" s="611"/>
      <c r="AKC54" s="611"/>
      <c r="AKD54" s="611"/>
      <c r="AKE54" s="611"/>
      <c r="AKF54" s="611"/>
      <c r="AKG54" s="611"/>
      <c r="AKH54" s="611"/>
      <c r="AKI54" s="611"/>
      <c r="AKJ54" s="611"/>
      <c r="AKK54" s="611"/>
      <c r="AKL54" s="611"/>
      <c r="AKM54" s="611"/>
      <c r="AKN54" s="611"/>
      <c r="AKO54" s="611"/>
      <c r="AKP54" s="611"/>
      <c r="AKQ54" s="611"/>
      <c r="AKR54" s="611"/>
      <c r="AKS54" s="611"/>
      <c r="AKT54" s="611"/>
      <c r="AKU54" s="611"/>
      <c r="AKV54" s="611"/>
      <c r="AKW54" s="611"/>
      <c r="AKX54" s="611"/>
      <c r="AKY54" s="611"/>
      <c r="AKZ54" s="611"/>
      <c r="ALA54" s="611"/>
      <c r="ALB54" s="611"/>
      <c r="ALC54" s="611"/>
      <c r="ALD54" s="611"/>
      <c r="ALE54" s="611"/>
      <c r="ALF54" s="611"/>
      <c r="ALG54" s="611"/>
      <c r="ALH54" s="611"/>
      <c r="ALI54" s="611"/>
      <c r="ALJ54" s="611"/>
      <c r="ALK54" s="611"/>
      <c r="ALL54" s="611"/>
      <c r="ALM54" s="611"/>
      <c r="ALN54" s="611"/>
      <c r="ALO54" s="611"/>
      <c r="ALP54" s="611"/>
      <c r="ALQ54" s="611"/>
      <c r="ALR54" s="611"/>
      <c r="ALS54" s="611"/>
      <c r="ALT54" s="611"/>
      <c r="ALU54" s="611"/>
      <c r="ALV54" s="611"/>
      <c r="ALW54" s="611"/>
      <c r="ALX54" s="611"/>
      <c r="ALY54" s="611"/>
      <c r="ALZ54" s="611"/>
      <c r="AMA54" s="611"/>
      <c r="AMB54" s="611"/>
      <c r="AMC54" s="611"/>
      <c r="AMD54" s="611"/>
      <c r="AME54" s="611"/>
      <c r="AMF54" s="611"/>
      <c r="AMG54" s="611"/>
      <c r="AMH54" s="611"/>
      <c r="AMI54" s="611"/>
      <c r="AMJ54" s="611"/>
      <c r="AMK54" s="611"/>
      <c r="AML54" s="611"/>
      <c r="AMM54" s="611"/>
      <c r="AMN54" s="611"/>
      <c r="AMO54" s="611"/>
      <c r="AMP54" s="611"/>
      <c r="AMQ54" s="611"/>
      <c r="AMR54" s="611"/>
      <c r="AMS54" s="611"/>
      <c r="AMT54" s="611"/>
      <c r="AMU54" s="611"/>
      <c r="AMV54" s="611"/>
      <c r="AMW54" s="611"/>
      <c r="AMX54" s="611"/>
      <c r="AMY54" s="611"/>
      <c r="AMZ54" s="611"/>
      <c r="ANA54" s="611"/>
      <c r="ANB54" s="611"/>
      <c r="ANC54" s="611"/>
      <c r="AND54" s="611"/>
      <c r="ANE54" s="611"/>
      <c r="ANF54" s="611"/>
      <c r="ANG54" s="611"/>
      <c r="ANH54" s="611"/>
      <c r="ANI54" s="611"/>
      <c r="ANJ54" s="611"/>
      <c r="ANK54" s="611"/>
      <c r="ANL54" s="611"/>
      <c r="ANM54" s="611"/>
      <c r="ANN54" s="611"/>
      <c r="ANO54" s="611"/>
      <c r="ANP54" s="611"/>
      <c r="ANQ54" s="611"/>
      <c r="ANR54" s="611"/>
      <c r="ANS54" s="611"/>
      <c r="ANT54" s="611"/>
      <c r="ANU54" s="611"/>
      <c r="ANV54" s="611"/>
      <c r="ANW54" s="611"/>
      <c r="ANX54" s="611"/>
      <c r="ANY54" s="611"/>
      <c r="ANZ54" s="611"/>
      <c r="AOA54" s="611"/>
      <c r="AOB54" s="611"/>
      <c r="AOC54" s="611"/>
      <c r="AOD54" s="611"/>
      <c r="AOE54" s="611"/>
      <c r="AOF54" s="611"/>
      <c r="AOG54" s="611"/>
      <c r="AOH54" s="611"/>
      <c r="AOI54" s="611"/>
      <c r="AOJ54" s="611"/>
      <c r="AOK54" s="611"/>
      <c r="AOL54" s="611"/>
      <c r="AOM54" s="611"/>
      <c r="AON54" s="611"/>
      <c r="AOO54" s="611"/>
      <c r="AOP54" s="611"/>
      <c r="AOQ54" s="611"/>
      <c r="AOR54" s="611"/>
      <c r="AOS54" s="611"/>
      <c r="AOT54" s="611"/>
      <c r="AOU54" s="611"/>
      <c r="AOV54" s="611"/>
      <c r="AOW54" s="611"/>
      <c r="AOX54" s="611"/>
      <c r="AOY54" s="611"/>
      <c r="AOZ54" s="611"/>
      <c r="APA54" s="611"/>
      <c r="APB54" s="611"/>
      <c r="APC54" s="611"/>
      <c r="APD54" s="611"/>
      <c r="APE54" s="611"/>
      <c r="APF54" s="611"/>
      <c r="APG54" s="611"/>
      <c r="APH54" s="611"/>
      <c r="API54" s="611"/>
      <c r="APJ54" s="611"/>
      <c r="APK54" s="611"/>
      <c r="APL54" s="611"/>
      <c r="APM54" s="611"/>
      <c r="APN54" s="611"/>
      <c r="APO54" s="611"/>
      <c r="APP54" s="611"/>
      <c r="APQ54" s="611"/>
      <c r="APR54" s="611"/>
      <c r="APS54" s="611"/>
      <c r="APT54" s="611"/>
      <c r="APU54" s="611"/>
      <c r="APV54" s="611"/>
      <c r="APW54" s="611"/>
      <c r="APX54" s="611"/>
      <c r="APY54" s="611"/>
      <c r="APZ54" s="611"/>
      <c r="AQA54" s="611"/>
      <c r="AQB54" s="611"/>
      <c r="AQC54" s="611"/>
      <c r="AQD54" s="611"/>
      <c r="AQE54" s="611"/>
      <c r="AQF54" s="611"/>
      <c r="AQG54" s="611"/>
      <c r="AQH54" s="611"/>
      <c r="AQI54" s="611"/>
      <c r="AQJ54" s="611"/>
      <c r="AQK54" s="611"/>
      <c r="AQL54" s="611"/>
      <c r="AQM54" s="611"/>
      <c r="AQN54" s="611"/>
      <c r="AQO54" s="611"/>
      <c r="AQP54" s="611"/>
      <c r="AQQ54" s="611"/>
      <c r="AQR54" s="611"/>
      <c r="AQS54" s="611"/>
      <c r="AQT54" s="611"/>
      <c r="AQU54" s="611"/>
      <c r="AQV54" s="611"/>
      <c r="AQW54" s="611"/>
      <c r="AQX54" s="611"/>
      <c r="AQY54" s="611"/>
      <c r="AQZ54" s="611"/>
      <c r="ARA54" s="611"/>
      <c r="ARB54" s="611"/>
      <c r="ARC54" s="611"/>
      <c r="ARD54" s="611"/>
      <c r="ARE54" s="611"/>
      <c r="ARF54" s="611"/>
      <c r="ARG54" s="611"/>
      <c r="ARH54" s="611"/>
      <c r="ARI54" s="611"/>
      <c r="ARJ54" s="611"/>
      <c r="ARK54" s="611"/>
      <c r="ARL54" s="611"/>
      <c r="ARM54" s="611"/>
      <c r="ARN54" s="611"/>
      <c r="ARO54" s="611"/>
      <c r="ARP54" s="611"/>
      <c r="ARQ54" s="611"/>
      <c r="ARR54" s="611"/>
      <c r="ARS54" s="611"/>
      <c r="ART54" s="611"/>
      <c r="ARU54" s="611"/>
      <c r="ARV54" s="611"/>
      <c r="ARW54" s="611"/>
      <c r="ARX54" s="611"/>
      <c r="ARY54" s="611"/>
      <c r="ARZ54" s="611"/>
      <c r="ASA54" s="611"/>
      <c r="ASB54" s="611"/>
      <c r="ASC54" s="611"/>
      <c r="ASD54" s="611"/>
      <c r="ASE54" s="611"/>
      <c r="ASF54" s="611"/>
      <c r="ASG54" s="611"/>
      <c r="ASH54" s="611"/>
      <c r="ASI54" s="611"/>
      <c r="ASJ54" s="611"/>
      <c r="ASK54" s="611"/>
      <c r="ASL54" s="611"/>
      <c r="ASM54" s="611"/>
      <c r="ASN54" s="611"/>
      <c r="ASO54" s="611"/>
      <c r="ASP54" s="611"/>
      <c r="ASQ54" s="611"/>
      <c r="ASR54" s="611"/>
      <c r="ASS54" s="611"/>
      <c r="AST54" s="611"/>
      <c r="ASU54" s="611"/>
      <c r="ASV54" s="611"/>
      <c r="ASW54" s="611"/>
      <c r="ASX54" s="611"/>
      <c r="ASY54" s="611"/>
      <c r="ASZ54" s="611"/>
      <c r="ATA54" s="611"/>
      <c r="ATB54" s="611"/>
      <c r="ATC54" s="611"/>
      <c r="ATD54" s="611"/>
      <c r="ATE54" s="611"/>
      <c r="ATF54" s="611"/>
      <c r="ATG54" s="611"/>
      <c r="ATH54" s="611"/>
      <c r="ATI54" s="611"/>
      <c r="ATJ54" s="611"/>
      <c r="ATK54" s="611"/>
      <c r="ATL54" s="611"/>
      <c r="ATM54" s="611"/>
      <c r="ATN54" s="611"/>
      <c r="ATO54" s="611"/>
      <c r="ATP54" s="611"/>
      <c r="ATQ54" s="611"/>
      <c r="ATR54" s="611"/>
      <c r="ATS54" s="611"/>
      <c r="ATT54" s="611"/>
      <c r="ATU54" s="611"/>
      <c r="ATV54" s="611"/>
      <c r="ATW54" s="611"/>
      <c r="ATX54" s="611"/>
      <c r="ATY54" s="611"/>
      <c r="ATZ54" s="611"/>
      <c r="AUA54" s="611"/>
      <c r="AUB54" s="611"/>
      <c r="AUC54" s="611"/>
      <c r="AUD54" s="611"/>
      <c r="AUE54" s="611"/>
      <c r="AUF54" s="611"/>
      <c r="AUG54" s="611"/>
      <c r="AUH54" s="611"/>
      <c r="AUI54" s="611"/>
      <c r="AUJ54" s="611"/>
      <c r="AUK54" s="611"/>
      <c r="AUL54" s="611"/>
      <c r="AUM54" s="611"/>
      <c r="AUN54" s="611"/>
      <c r="AUO54" s="611"/>
      <c r="AUP54" s="611"/>
      <c r="AUQ54" s="611"/>
      <c r="AUR54" s="611"/>
      <c r="AUS54" s="611"/>
      <c r="AUT54" s="611"/>
      <c r="AUU54" s="611"/>
      <c r="AUV54" s="611"/>
      <c r="AUW54" s="611"/>
      <c r="AUX54" s="611"/>
      <c r="AUY54" s="611"/>
      <c r="AUZ54" s="611"/>
      <c r="AVA54" s="611"/>
      <c r="AVB54" s="611"/>
      <c r="AVC54" s="611"/>
      <c r="AVD54" s="611"/>
      <c r="AVE54" s="611"/>
      <c r="AVF54" s="611"/>
      <c r="AVG54" s="611"/>
      <c r="AVH54" s="611"/>
      <c r="AVI54" s="611"/>
      <c r="AVJ54" s="611"/>
      <c r="AVK54" s="611"/>
      <c r="AVL54" s="611"/>
      <c r="AVM54" s="611"/>
      <c r="AVN54" s="611"/>
      <c r="AVO54" s="611"/>
      <c r="AVP54" s="611"/>
      <c r="AVQ54" s="611"/>
      <c r="AVR54" s="611"/>
      <c r="AVS54" s="611"/>
      <c r="AVT54" s="611"/>
      <c r="AVU54" s="611"/>
      <c r="AVV54" s="611"/>
      <c r="AVW54" s="611"/>
      <c r="AVX54" s="611"/>
      <c r="AVY54" s="611"/>
      <c r="AVZ54" s="611"/>
      <c r="AWA54" s="611"/>
      <c r="AWB54" s="611"/>
      <c r="AWC54" s="611"/>
      <c r="AWD54" s="611"/>
      <c r="AWE54" s="611"/>
      <c r="AWF54" s="611"/>
      <c r="AWG54" s="611"/>
      <c r="AWH54" s="611"/>
      <c r="AWI54" s="611"/>
      <c r="AWJ54" s="611"/>
      <c r="AWK54" s="611"/>
      <c r="AWL54" s="611"/>
      <c r="AWM54" s="611"/>
      <c r="AWN54" s="611"/>
      <c r="AWO54" s="611"/>
      <c r="AWP54" s="611"/>
      <c r="AWQ54" s="611"/>
      <c r="AWR54" s="611"/>
      <c r="AWS54" s="611"/>
      <c r="AWT54" s="611"/>
      <c r="AWU54" s="611"/>
      <c r="AWV54" s="611"/>
      <c r="AWW54" s="611"/>
      <c r="AWX54" s="611"/>
      <c r="AWY54" s="611"/>
      <c r="AWZ54" s="611"/>
      <c r="AXA54" s="611"/>
      <c r="AXB54" s="611"/>
      <c r="AXC54" s="611"/>
      <c r="AXD54" s="611"/>
      <c r="AXE54" s="611"/>
      <c r="AXF54" s="611"/>
      <c r="AXG54" s="611"/>
      <c r="AXH54" s="611"/>
      <c r="AXI54" s="611"/>
      <c r="AXJ54" s="611"/>
      <c r="AXK54" s="611"/>
      <c r="AXL54" s="611"/>
      <c r="AXM54" s="611"/>
      <c r="AXN54" s="611"/>
      <c r="AXO54" s="611"/>
      <c r="AXP54" s="611"/>
      <c r="AXQ54" s="611"/>
      <c r="AXR54" s="611"/>
      <c r="AXS54" s="611"/>
      <c r="AXT54" s="611"/>
      <c r="AXU54" s="611"/>
      <c r="AXV54" s="611"/>
      <c r="AXW54" s="611"/>
      <c r="AXX54" s="611"/>
      <c r="AXY54" s="611"/>
      <c r="AXZ54" s="611"/>
      <c r="AYA54" s="611"/>
      <c r="AYB54" s="611"/>
      <c r="AYC54" s="611"/>
      <c r="AYD54" s="611"/>
      <c r="AYE54" s="611"/>
      <c r="AYF54" s="611"/>
      <c r="AYG54" s="611"/>
      <c r="AYH54" s="611"/>
      <c r="AYI54" s="611"/>
      <c r="AYJ54" s="611"/>
      <c r="AYK54" s="611"/>
      <c r="AYL54" s="611"/>
      <c r="AYM54" s="611"/>
      <c r="AYN54" s="611"/>
      <c r="AYO54" s="611"/>
      <c r="AYP54" s="611"/>
      <c r="AYQ54" s="611"/>
      <c r="AYR54" s="611"/>
      <c r="AYS54" s="611"/>
      <c r="AYT54" s="611"/>
      <c r="AYU54" s="611"/>
      <c r="AYV54" s="611"/>
      <c r="AYW54" s="611"/>
      <c r="AYX54" s="611"/>
      <c r="AYY54" s="611"/>
      <c r="AYZ54" s="611"/>
      <c r="AZA54" s="611"/>
      <c r="AZB54" s="611"/>
      <c r="AZC54" s="611"/>
      <c r="AZD54" s="611"/>
      <c r="AZE54" s="611"/>
      <c r="AZF54" s="611"/>
      <c r="AZG54" s="611"/>
      <c r="AZH54" s="611"/>
      <c r="AZI54" s="611"/>
      <c r="AZJ54" s="611"/>
      <c r="AZK54" s="611"/>
      <c r="AZL54" s="611"/>
      <c r="AZM54" s="611"/>
      <c r="AZN54" s="611"/>
      <c r="AZO54" s="611"/>
      <c r="AZP54" s="611"/>
      <c r="AZQ54" s="611"/>
      <c r="AZR54" s="611"/>
      <c r="AZS54" s="611"/>
      <c r="AZT54" s="611"/>
      <c r="AZU54" s="611"/>
      <c r="AZV54" s="611"/>
      <c r="AZW54" s="611"/>
      <c r="AZX54" s="611"/>
      <c r="AZY54" s="611"/>
      <c r="AZZ54" s="611"/>
      <c r="BAA54" s="611"/>
      <c r="BAB54" s="611"/>
      <c r="BAC54" s="611"/>
      <c r="BAD54" s="611"/>
      <c r="BAE54" s="611"/>
      <c r="BAF54" s="611"/>
      <c r="BAG54" s="611"/>
      <c r="BAH54" s="611"/>
      <c r="BAI54" s="611"/>
      <c r="BAJ54" s="611"/>
      <c r="BAK54" s="611"/>
      <c r="BAL54" s="611"/>
      <c r="BAM54" s="611"/>
      <c r="BAN54" s="611"/>
      <c r="BAO54" s="611"/>
      <c r="BAP54" s="611"/>
      <c r="BAQ54" s="611"/>
      <c r="BAR54" s="611"/>
      <c r="BAS54" s="611"/>
      <c r="BAT54" s="611"/>
      <c r="BAU54" s="611"/>
      <c r="BAV54" s="611"/>
      <c r="BAW54" s="611"/>
      <c r="BAX54" s="611"/>
      <c r="BAY54" s="611"/>
      <c r="BAZ54" s="611"/>
      <c r="BBA54" s="611"/>
      <c r="BBB54" s="611"/>
      <c r="BBC54" s="611"/>
      <c r="BBD54" s="611"/>
      <c r="BBE54" s="611"/>
      <c r="BBF54" s="611"/>
      <c r="BBG54" s="611"/>
      <c r="BBH54" s="611"/>
      <c r="BBI54" s="611"/>
      <c r="BBJ54" s="611"/>
      <c r="BBK54" s="611"/>
      <c r="BBL54" s="611"/>
      <c r="BBM54" s="611"/>
      <c r="BBN54" s="611"/>
      <c r="BBO54" s="611"/>
      <c r="BBP54" s="611"/>
      <c r="BBQ54" s="611"/>
      <c r="BBR54" s="611"/>
      <c r="BBS54" s="611"/>
      <c r="BBT54" s="611"/>
      <c r="BBU54" s="611"/>
      <c r="BBV54" s="611"/>
      <c r="BBW54" s="611"/>
      <c r="BBX54" s="611"/>
      <c r="BBY54" s="611"/>
      <c r="BBZ54" s="611"/>
      <c r="BCA54" s="611"/>
      <c r="BCB54" s="611"/>
      <c r="BCC54" s="611"/>
      <c r="BCD54" s="611"/>
      <c r="BCE54" s="611"/>
      <c r="BCF54" s="611"/>
      <c r="BCG54" s="611"/>
      <c r="BCH54" s="611"/>
      <c r="BCI54" s="611"/>
      <c r="BCJ54" s="611"/>
      <c r="BCK54" s="611"/>
      <c r="BCL54" s="611"/>
      <c r="BCM54" s="611"/>
      <c r="BCN54" s="611"/>
      <c r="BCO54" s="611"/>
      <c r="BCP54" s="611"/>
      <c r="BCQ54" s="611"/>
      <c r="BCR54" s="611"/>
      <c r="BCS54" s="611"/>
      <c r="BCT54" s="611"/>
      <c r="BCU54" s="611"/>
      <c r="BCV54" s="611"/>
      <c r="BCW54" s="611"/>
      <c r="BCX54" s="611"/>
      <c r="BCY54" s="611"/>
      <c r="BCZ54" s="611"/>
      <c r="BDA54" s="611"/>
      <c r="BDB54" s="611"/>
      <c r="BDC54" s="611"/>
      <c r="BDD54" s="611"/>
      <c r="BDE54" s="611"/>
      <c r="BDF54" s="611"/>
      <c r="BDG54" s="611"/>
      <c r="BDH54" s="611"/>
      <c r="BDI54" s="611"/>
      <c r="BDJ54" s="611"/>
      <c r="BDK54" s="611"/>
      <c r="BDL54" s="611"/>
      <c r="BDM54" s="611"/>
      <c r="BDN54" s="611"/>
      <c r="BDO54" s="611"/>
      <c r="BDP54" s="611"/>
      <c r="BDQ54" s="611"/>
      <c r="BDR54" s="611"/>
      <c r="BDS54" s="611"/>
      <c r="BDT54" s="611"/>
      <c r="BDU54" s="611"/>
      <c r="BDV54" s="611"/>
      <c r="BDW54" s="611"/>
      <c r="BDX54" s="611"/>
      <c r="BDY54" s="611"/>
      <c r="BDZ54" s="611"/>
      <c r="BEA54" s="611"/>
      <c r="BEB54" s="611"/>
      <c r="BEC54" s="611"/>
      <c r="BED54" s="611"/>
      <c r="BEE54" s="611"/>
      <c r="BEF54" s="611"/>
      <c r="BEG54" s="611"/>
      <c r="BEH54" s="611"/>
      <c r="BEI54" s="611"/>
      <c r="BEJ54" s="611"/>
      <c r="BEK54" s="611"/>
      <c r="BEL54" s="611"/>
      <c r="BEM54" s="611"/>
      <c r="BEN54" s="611"/>
      <c r="BEO54" s="611"/>
      <c r="BEP54" s="611"/>
      <c r="BEQ54" s="611"/>
      <c r="BER54" s="611"/>
      <c r="BES54" s="611"/>
      <c r="BET54" s="611"/>
      <c r="BEU54" s="611"/>
      <c r="BEV54" s="611"/>
      <c r="BEW54" s="611"/>
      <c r="BEX54" s="611"/>
      <c r="BEY54" s="611"/>
      <c r="BEZ54" s="611"/>
      <c r="BFA54" s="611"/>
      <c r="BFB54" s="611"/>
      <c r="BFC54" s="611"/>
      <c r="BFD54" s="611"/>
      <c r="BFE54" s="611"/>
      <c r="BFF54" s="611"/>
      <c r="BFG54" s="611"/>
      <c r="BFH54" s="611"/>
      <c r="BFI54" s="611"/>
      <c r="BFJ54" s="611"/>
      <c r="BFK54" s="611"/>
      <c r="BFL54" s="611"/>
      <c r="BFM54" s="611"/>
      <c r="BFN54" s="611"/>
      <c r="BFO54" s="611"/>
      <c r="BFP54" s="611"/>
      <c r="BFQ54" s="611"/>
      <c r="BFR54" s="611"/>
      <c r="BFS54" s="611"/>
      <c r="BFT54" s="611"/>
      <c r="BFU54" s="611"/>
      <c r="BFV54" s="611"/>
      <c r="BFW54" s="611"/>
      <c r="BFX54" s="611"/>
      <c r="BFY54" s="611"/>
      <c r="BFZ54" s="611"/>
      <c r="BGA54" s="611"/>
      <c r="BGB54" s="611"/>
      <c r="BGC54" s="611"/>
      <c r="BGD54" s="611"/>
      <c r="BGE54" s="611"/>
      <c r="BGF54" s="611"/>
      <c r="BGG54" s="611"/>
      <c r="BGH54" s="611"/>
      <c r="BGI54" s="611"/>
      <c r="BGJ54" s="611"/>
      <c r="BGK54" s="611"/>
      <c r="BGL54" s="611"/>
      <c r="BGM54" s="611"/>
      <c r="BGN54" s="611"/>
      <c r="BGO54" s="611"/>
      <c r="BGP54" s="611"/>
      <c r="BGQ54" s="611"/>
      <c r="BGR54" s="611"/>
      <c r="BGS54" s="611"/>
      <c r="BGT54" s="611"/>
      <c r="BGU54" s="611"/>
      <c r="BGV54" s="611"/>
      <c r="BGW54" s="611"/>
      <c r="BGX54" s="611"/>
      <c r="BGY54" s="611"/>
      <c r="BGZ54" s="611"/>
      <c r="BHA54" s="611"/>
      <c r="BHB54" s="611"/>
      <c r="BHC54" s="611"/>
      <c r="BHD54" s="611"/>
      <c r="BHE54" s="611"/>
      <c r="BHF54" s="611"/>
      <c r="BHG54" s="611"/>
      <c r="BHH54" s="611"/>
      <c r="BHI54" s="611"/>
      <c r="BHJ54" s="611"/>
      <c r="BHK54" s="611"/>
      <c r="BHL54" s="611"/>
      <c r="BHM54" s="611"/>
      <c r="BHN54" s="611"/>
      <c r="BHO54" s="611"/>
      <c r="BHP54" s="611"/>
      <c r="BHQ54" s="611"/>
      <c r="BHR54" s="611"/>
      <c r="BHS54" s="611"/>
      <c r="BHT54" s="611"/>
      <c r="BHU54" s="611"/>
      <c r="BHV54" s="611"/>
      <c r="BHW54" s="611"/>
      <c r="BHX54" s="611"/>
      <c r="BHY54" s="611"/>
      <c r="BHZ54" s="611"/>
      <c r="BIA54" s="611"/>
      <c r="BIB54" s="611"/>
      <c r="BIC54" s="611"/>
      <c r="BID54" s="611"/>
      <c r="BIE54" s="611"/>
      <c r="BIF54" s="611"/>
      <c r="BIG54" s="611"/>
      <c r="BIH54" s="611"/>
      <c r="BII54" s="611"/>
      <c r="BIJ54" s="611"/>
      <c r="BIK54" s="611"/>
      <c r="BIL54" s="611"/>
      <c r="BIM54" s="611"/>
      <c r="BIN54" s="611"/>
      <c r="BIO54" s="611"/>
      <c r="BIP54" s="611"/>
      <c r="BIQ54" s="611"/>
      <c r="BIR54" s="611"/>
      <c r="BIS54" s="611"/>
      <c r="BIT54" s="611"/>
      <c r="BIU54" s="611"/>
      <c r="BIV54" s="611"/>
      <c r="BIW54" s="611"/>
      <c r="BIX54" s="611"/>
      <c r="BIY54" s="611"/>
      <c r="BIZ54" s="611"/>
      <c r="BJA54" s="611"/>
      <c r="BJB54" s="611"/>
      <c r="BJC54" s="611"/>
      <c r="BJD54" s="611"/>
      <c r="BJE54" s="611"/>
      <c r="BJF54" s="611"/>
      <c r="BJG54" s="611"/>
      <c r="BJH54" s="611"/>
      <c r="BJI54" s="611"/>
      <c r="BJJ54" s="611"/>
      <c r="BJK54" s="611"/>
      <c r="BJL54" s="611"/>
      <c r="BJM54" s="611"/>
      <c r="BJN54" s="611"/>
      <c r="BJO54" s="611"/>
      <c r="BJP54" s="611"/>
      <c r="BJQ54" s="611"/>
      <c r="BJR54" s="611"/>
      <c r="BJS54" s="611"/>
      <c r="BJT54" s="611"/>
      <c r="BJU54" s="611"/>
      <c r="BJV54" s="611"/>
      <c r="BJW54" s="611"/>
      <c r="BJX54" s="611"/>
      <c r="BJY54" s="611"/>
      <c r="BJZ54" s="611"/>
      <c r="BKA54" s="611"/>
      <c r="BKB54" s="611"/>
      <c r="BKC54" s="611"/>
      <c r="BKD54" s="611"/>
      <c r="BKE54" s="611"/>
      <c r="BKF54" s="611"/>
      <c r="BKG54" s="611"/>
      <c r="BKH54" s="611"/>
      <c r="BKI54" s="611"/>
      <c r="BKJ54" s="611"/>
      <c r="BKK54" s="611"/>
      <c r="BKL54" s="611"/>
      <c r="BKM54" s="611"/>
      <c r="BKN54" s="611"/>
      <c r="BKO54" s="611"/>
      <c r="BKP54" s="611"/>
      <c r="BKQ54" s="611"/>
      <c r="BKR54" s="611"/>
      <c r="BKS54" s="611"/>
      <c r="BKT54" s="611"/>
      <c r="BKU54" s="611"/>
      <c r="BKV54" s="611"/>
      <c r="BKW54" s="611"/>
      <c r="BKX54" s="611"/>
      <c r="BKY54" s="611"/>
      <c r="BKZ54" s="611"/>
      <c r="BLA54" s="611"/>
      <c r="BLB54" s="611"/>
      <c r="BLC54" s="611"/>
      <c r="BLD54" s="611"/>
      <c r="BLE54" s="611"/>
      <c r="BLF54" s="611"/>
      <c r="BLG54" s="611"/>
      <c r="BLH54" s="611"/>
      <c r="BLI54" s="611"/>
      <c r="BLJ54" s="611"/>
      <c r="BLK54" s="611"/>
      <c r="BLL54" s="611"/>
      <c r="BLM54" s="611"/>
      <c r="BLN54" s="611"/>
      <c r="BLO54" s="611"/>
      <c r="BLP54" s="611"/>
      <c r="BLQ54" s="611"/>
      <c r="BLR54" s="611"/>
      <c r="BLS54" s="611"/>
      <c r="BLT54" s="611"/>
      <c r="BLU54" s="611"/>
      <c r="BLV54" s="611"/>
      <c r="BLW54" s="611"/>
      <c r="BLX54" s="611"/>
      <c r="BLY54" s="611"/>
      <c r="BLZ54" s="611"/>
      <c r="BMA54" s="611"/>
      <c r="BMB54" s="611"/>
      <c r="BMC54" s="611"/>
      <c r="BMD54" s="611"/>
      <c r="BME54" s="611"/>
      <c r="BMF54" s="611"/>
      <c r="BMG54" s="611"/>
      <c r="BMH54" s="611"/>
      <c r="BMI54" s="611"/>
      <c r="BMJ54" s="611"/>
      <c r="BMK54" s="611"/>
      <c r="BML54" s="611"/>
      <c r="BMM54" s="611"/>
      <c r="BMN54" s="611"/>
      <c r="BMO54" s="611"/>
      <c r="BMP54" s="611"/>
      <c r="BMQ54" s="611"/>
      <c r="BMR54" s="611"/>
      <c r="BMS54" s="611"/>
      <c r="BMT54" s="611"/>
      <c r="BMU54" s="611"/>
      <c r="BMV54" s="611"/>
      <c r="BMW54" s="611"/>
      <c r="BMX54" s="611"/>
      <c r="BMY54" s="611"/>
      <c r="BMZ54" s="611"/>
      <c r="BNA54" s="611"/>
      <c r="BNB54" s="611"/>
      <c r="BNC54" s="611"/>
      <c r="BND54" s="611"/>
      <c r="BNE54" s="611"/>
      <c r="BNF54" s="611"/>
      <c r="BNG54" s="611"/>
      <c r="BNH54" s="611"/>
      <c r="BNI54" s="611"/>
      <c r="BNJ54" s="611"/>
      <c r="BNK54" s="611"/>
      <c r="BNL54" s="611"/>
      <c r="BNM54" s="611"/>
      <c r="BNN54" s="611"/>
      <c r="BNO54" s="611"/>
      <c r="BNP54" s="611"/>
      <c r="BNQ54" s="611"/>
      <c r="BNR54" s="611"/>
      <c r="BNS54" s="611"/>
      <c r="BNT54" s="611"/>
      <c r="BNU54" s="611"/>
      <c r="BNV54" s="611"/>
      <c r="BNW54" s="611"/>
      <c r="BNX54" s="611"/>
      <c r="BNY54" s="611"/>
      <c r="BNZ54" s="611"/>
      <c r="BOA54" s="611"/>
      <c r="BOB54" s="611"/>
      <c r="BOC54" s="611"/>
      <c r="BOD54" s="611"/>
      <c r="BOE54" s="611"/>
      <c r="BOF54" s="611"/>
      <c r="BOG54" s="611"/>
      <c r="BOH54" s="611"/>
      <c r="BOI54" s="611"/>
      <c r="BOJ54" s="611"/>
      <c r="BOK54" s="611"/>
      <c r="BOL54" s="611"/>
      <c r="BOM54" s="611"/>
      <c r="BON54" s="611"/>
      <c r="BOO54" s="611"/>
      <c r="BOP54" s="611"/>
      <c r="BOQ54" s="611"/>
      <c r="BOR54" s="611"/>
      <c r="BOS54" s="611"/>
      <c r="BOT54" s="611"/>
      <c r="BOU54" s="611"/>
      <c r="BOV54" s="611"/>
      <c r="BOW54" s="611"/>
      <c r="BOX54" s="611"/>
      <c r="BOY54" s="611"/>
      <c r="BOZ54" s="611"/>
      <c r="BPA54" s="611"/>
      <c r="BPB54" s="611"/>
      <c r="BPC54" s="611"/>
      <c r="BPD54" s="611"/>
      <c r="BPE54" s="611"/>
      <c r="BPF54" s="611"/>
      <c r="BPG54" s="611"/>
      <c r="BPH54" s="611"/>
      <c r="BPI54" s="611"/>
      <c r="BPJ54" s="611"/>
      <c r="BPK54" s="611"/>
      <c r="BPL54" s="611"/>
      <c r="BPM54" s="611"/>
      <c r="BPN54" s="611"/>
      <c r="BPO54" s="611"/>
      <c r="BPP54" s="611"/>
      <c r="BPQ54" s="611"/>
      <c r="BPR54" s="611"/>
      <c r="BPS54" s="611"/>
      <c r="BPT54" s="611"/>
      <c r="BPU54" s="611"/>
      <c r="BPV54" s="611"/>
      <c r="BPW54" s="611"/>
      <c r="BPX54" s="611"/>
      <c r="BPY54" s="611"/>
      <c r="BPZ54" s="611"/>
      <c r="BQA54" s="611"/>
      <c r="BQB54" s="611"/>
      <c r="BQC54" s="611"/>
      <c r="BQD54" s="611"/>
      <c r="BQE54" s="611"/>
      <c r="BQF54" s="611"/>
      <c r="BQG54" s="611"/>
      <c r="BQH54" s="611"/>
      <c r="BQI54" s="611"/>
      <c r="BQJ54" s="611"/>
      <c r="BQK54" s="611"/>
      <c r="BQL54" s="611"/>
      <c r="BQM54" s="611"/>
      <c r="BQN54" s="611"/>
      <c r="BQO54" s="611"/>
      <c r="BQP54" s="611"/>
      <c r="BQQ54" s="611"/>
      <c r="BQR54" s="611"/>
      <c r="BQS54" s="611"/>
      <c r="BQT54" s="611"/>
      <c r="BQU54" s="611"/>
      <c r="BQV54" s="611"/>
      <c r="BQW54" s="611"/>
      <c r="BQX54" s="611"/>
      <c r="BQY54" s="611"/>
      <c r="BQZ54" s="611"/>
      <c r="BRA54" s="611"/>
      <c r="BRB54" s="611"/>
      <c r="BRC54" s="611"/>
      <c r="BRD54" s="611"/>
      <c r="BRE54" s="611"/>
      <c r="BRF54" s="611"/>
      <c r="BRG54" s="611"/>
      <c r="BRH54" s="611"/>
      <c r="BRI54" s="611"/>
      <c r="BRJ54" s="611"/>
      <c r="BRK54" s="611"/>
      <c r="BRL54" s="611"/>
      <c r="BRM54" s="611"/>
      <c r="BRN54" s="611"/>
      <c r="BRO54" s="611"/>
      <c r="BRP54" s="611"/>
      <c r="BRQ54" s="611"/>
      <c r="BRR54" s="611"/>
      <c r="BRS54" s="611"/>
      <c r="BRT54" s="611"/>
      <c r="BRU54" s="611"/>
      <c r="BRV54" s="611"/>
      <c r="BRW54" s="611"/>
      <c r="BRX54" s="611"/>
      <c r="BRY54" s="611"/>
      <c r="BRZ54" s="611"/>
      <c r="BSA54" s="611"/>
      <c r="BSB54" s="611"/>
      <c r="BSC54" s="611"/>
      <c r="BSD54" s="611"/>
      <c r="BSE54" s="611"/>
      <c r="BSF54" s="611"/>
      <c r="BSG54" s="611"/>
      <c r="BSH54" s="611"/>
      <c r="BSI54" s="611"/>
      <c r="BSJ54" s="611"/>
      <c r="BSK54" s="611"/>
      <c r="BSL54" s="611"/>
      <c r="BSM54" s="611"/>
      <c r="BSN54" s="611"/>
      <c r="BSO54" s="611"/>
      <c r="BSP54" s="611"/>
      <c r="BSQ54" s="611"/>
      <c r="BSR54" s="611"/>
      <c r="BSS54" s="611"/>
      <c r="BST54" s="611"/>
      <c r="BSU54" s="611"/>
      <c r="BSV54" s="611"/>
      <c r="BSW54" s="611"/>
      <c r="BSX54" s="611"/>
      <c r="BSY54" s="611"/>
      <c r="BSZ54" s="611"/>
      <c r="BTA54" s="611"/>
      <c r="BTB54" s="611"/>
      <c r="BTC54" s="611"/>
      <c r="BTD54" s="611"/>
      <c r="BTE54" s="611"/>
      <c r="BTF54" s="611"/>
      <c r="BTG54" s="611"/>
      <c r="BTH54" s="611"/>
      <c r="BTI54" s="611"/>
      <c r="BTJ54" s="611"/>
      <c r="BTK54" s="611"/>
      <c r="BTL54" s="611"/>
      <c r="BTM54" s="611"/>
      <c r="BTN54" s="611"/>
      <c r="BTO54" s="611"/>
      <c r="BTP54" s="611"/>
      <c r="BTQ54" s="611"/>
      <c r="BTR54" s="611"/>
      <c r="BTS54" s="611"/>
      <c r="BTT54" s="611"/>
      <c r="BTU54" s="611"/>
      <c r="BTV54" s="611"/>
      <c r="BTW54" s="611"/>
      <c r="BTX54" s="611"/>
      <c r="BTY54" s="611"/>
      <c r="BTZ54" s="611"/>
      <c r="BUA54" s="611"/>
      <c r="BUB54" s="611"/>
      <c r="BUC54" s="611"/>
      <c r="BUD54" s="611"/>
      <c r="BUE54" s="611"/>
      <c r="BUF54" s="611"/>
      <c r="BUG54" s="611"/>
      <c r="BUH54" s="611"/>
      <c r="BUI54" s="611"/>
      <c r="BUJ54" s="611"/>
      <c r="BUK54" s="611"/>
      <c r="BUL54" s="611"/>
      <c r="BUM54" s="611"/>
      <c r="BUN54" s="611"/>
      <c r="BUO54" s="611"/>
      <c r="BUP54" s="611"/>
      <c r="BUQ54" s="611"/>
      <c r="BUR54" s="611"/>
      <c r="BUS54" s="611"/>
      <c r="BUT54" s="611"/>
      <c r="BUU54" s="611"/>
      <c r="BUV54" s="611"/>
      <c r="BUW54" s="611"/>
      <c r="BUX54" s="611"/>
      <c r="BUY54" s="611"/>
      <c r="BUZ54" s="611"/>
      <c r="BVA54" s="611"/>
      <c r="BVB54" s="611"/>
      <c r="BVC54" s="611"/>
      <c r="BVD54" s="611"/>
      <c r="BVE54" s="611"/>
      <c r="BVF54" s="611"/>
      <c r="BVG54" s="611"/>
      <c r="BVH54" s="611"/>
      <c r="BVI54" s="611"/>
      <c r="BVJ54" s="611"/>
      <c r="BVK54" s="611"/>
      <c r="BVL54" s="611"/>
      <c r="BVM54" s="611"/>
      <c r="BVN54" s="611"/>
      <c r="BVO54" s="611"/>
      <c r="BVP54" s="611"/>
      <c r="BVQ54" s="611"/>
      <c r="BVR54" s="611"/>
      <c r="BVS54" s="611"/>
      <c r="BVT54" s="611"/>
      <c r="BVU54" s="611"/>
      <c r="BVV54" s="611"/>
      <c r="BVW54" s="611"/>
      <c r="BVX54" s="611"/>
      <c r="BVY54" s="611"/>
      <c r="BVZ54" s="611"/>
      <c r="BWA54" s="611"/>
      <c r="BWB54" s="611"/>
      <c r="BWC54" s="611"/>
      <c r="BWD54" s="611"/>
      <c r="BWE54" s="611"/>
      <c r="BWF54" s="611"/>
      <c r="BWG54" s="611"/>
      <c r="BWH54" s="611"/>
      <c r="BWI54" s="611"/>
      <c r="BWJ54" s="611"/>
      <c r="BWK54" s="611"/>
      <c r="BWL54" s="611"/>
      <c r="BWM54" s="611"/>
      <c r="BWN54" s="611"/>
      <c r="BWO54" s="611"/>
      <c r="BWP54" s="611"/>
      <c r="BWQ54" s="611"/>
      <c r="BWR54" s="611"/>
      <c r="BWS54" s="611"/>
      <c r="BWT54" s="611"/>
      <c r="BWU54" s="611"/>
      <c r="BWV54" s="611"/>
      <c r="BWW54" s="611"/>
      <c r="BWX54" s="611"/>
      <c r="BWY54" s="611"/>
      <c r="BWZ54" s="611"/>
      <c r="BXA54" s="611"/>
      <c r="BXB54" s="611"/>
      <c r="BXC54" s="611"/>
      <c r="BXD54" s="611"/>
      <c r="BXE54" s="611"/>
      <c r="BXF54" s="611"/>
      <c r="BXG54" s="611"/>
      <c r="BXH54" s="611"/>
      <c r="BXI54" s="611"/>
      <c r="BXJ54" s="611"/>
      <c r="BXK54" s="611"/>
      <c r="BXL54" s="611"/>
      <c r="BXM54" s="611"/>
      <c r="BXN54" s="611"/>
      <c r="BXO54" s="611"/>
      <c r="BXP54" s="611"/>
      <c r="BXQ54" s="611"/>
      <c r="BXR54" s="611"/>
      <c r="BXS54" s="611"/>
      <c r="BXT54" s="611"/>
      <c r="BXU54" s="611"/>
      <c r="BXV54" s="611"/>
      <c r="BXW54" s="611"/>
      <c r="BXX54" s="611"/>
      <c r="BXY54" s="611"/>
      <c r="BXZ54" s="611"/>
      <c r="BYA54" s="611"/>
      <c r="BYB54" s="611"/>
      <c r="BYC54" s="611"/>
      <c r="BYD54" s="611"/>
      <c r="BYE54" s="611"/>
      <c r="BYF54" s="611"/>
      <c r="BYG54" s="611"/>
      <c r="BYH54" s="611"/>
      <c r="BYI54" s="611"/>
      <c r="BYJ54" s="611"/>
      <c r="BYK54" s="611"/>
      <c r="BYL54" s="611"/>
      <c r="BYM54" s="611"/>
      <c r="BYN54" s="611"/>
      <c r="BYO54" s="611"/>
      <c r="BYP54" s="611"/>
      <c r="BYQ54" s="611"/>
      <c r="BYR54" s="611"/>
      <c r="BYS54" s="611"/>
      <c r="BYT54" s="611"/>
      <c r="BYU54" s="611"/>
      <c r="BYV54" s="611"/>
      <c r="BYW54" s="611"/>
      <c r="BYX54" s="611"/>
      <c r="BYY54" s="611"/>
      <c r="BYZ54" s="611"/>
      <c r="BZA54" s="611"/>
      <c r="BZB54" s="611"/>
      <c r="BZC54" s="611"/>
      <c r="BZD54" s="611"/>
      <c r="BZE54" s="611"/>
      <c r="BZF54" s="611"/>
      <c r="BZG54" s="611"/>
      <c r="BZH54" s="611"/>
      <c r="BZI54" s="611"/>
      <c r="BZJ54" s="611"/>
      <c r="BZK54" s="611"/>
      <c r="BZL54" s="611"/>
      <c r="BZM54" s="611"/>
      <c r="BZN54" s="611"/>
      <c r="BZO54" s="611"/>
      <c r="BZP54" s="611"/>
      <c r="BZQ54" s="611"/>
      <c r="BZR54" s="611"/>
      <c r="BZS54" s="611"/>
      <c r="BZT54" s="611"/>
      <c r="BZU54" s="611"/>
      <c r="BZV54" s="611"/>
      <c r="BZW54" s="611"/>
      <c r="BZX54" s="611"/>
      <c r="BZY54" s="611"/>
      <c r="BZZ54" s="611"/>
      <c r="CAA54" s="611"/>
      <c r="CAB54" s="611"/>
      <c r="CAC54" s="611"/>
      <c r="CAD54" s="611"/>
      <c r="CAE54" s="611"/>
      <c r="CAF54" s="611"/>
      <c r="CAG54" s="611"/>
      <c r="CAH54" s="611"/>
      <c r="CAI54" s="611"/>
      <c r="CAJ54" s="611"/>
      <c r="CAK54" s="611"/>
      <c r="CAL54" s="611"/>
      <c r="CAM54" s="611"/>
      <c r="CAN54" s="611"/>
      <c r="CAO54" s="611"/>
      <c r="CAP54" s="611"/>
      <c r="CAQ54" s="611"/>
      <c r="CAR54" s="611"/>
      <c r="CAS54" s="611"/>
      <c r="CAT54" s="611"/>
      <c r="CAU54" s="611"/>
      <c r="CAV54" s="611"/>
      <c r="CAW54" s="611"/>
      <c r="CAX54" s="611"/>
      <c r="CAY54" s="611"/>
      <c r="CAZ54" s="611"/>
      <c r="CBA54" s="611"/>
      <c r="CBB54" s="611"/>
      <c r="CBC54" s="611"/>
      <c r="CBD54" s="611"/>
      <c r="CBE54" s="611"/>
      <c r="CBF54" s="611"/>
      <c r="CBG54" s="611"/>
      <c r="CBH54" s="611"/>
      <c r="CBI54" s="611"/>
      <c r="CBJ54" s="611"/>
      <c r="CBK54" s="611"/>
      <c r="CBL54" s="611"/>
      <c r="CBM54" s="611"/>
      <c r="CBN54" s="611"/>
      <c r="CBO54" s="611"/>
      <c r="CBP54" s="611"/>
      <c r="CBQ54" s="611"/>
      <c r="CBR54" s="611"/>
      <c r="CBS54" s="611"/>
      <c r="CBT54" s="611"/>
      <c r="CBU54" s="611"/>
      <c r="CBV54" s="611"/>
      <c r="CBW54" s="611"/>
      <c r="CBX54" s="611"/>
      <c r="CBY54" s="611"/>
      <c r="CBZ54" s="611"/>
      <c r="CCA54" s="611"/>
      <c r="CCB54" s="611"/>
      <c r="CCC54" s="611"/>
      <c r="CCD54" s="611"/>
      <c r="CCE54" s="611"/>
      <c r="CCF54" s="611"/>
      <c r="CCG54" s="611"/>
      <c r="CCH54" s="611"/>
      <c r="CCI54" s="611"/>
      <c r="CCJ54" s="611"/>
      <c r="CCK54" s="611"/>
      <c r="CCL54" s="611"/>
      <c r="CCM54" s="611"/>
      <c r="CCN54" s="611"/>
      <c r="CCO54" s="611"/>
      <c r="CCP54" s="611"/>
      <c r="CCQ54" s="611"/>
      <c r="CCR54" s="611"/>
      <c r="CCS54" s="611"/>
      <c r="CCT54" s="611"/>
      <c r="CCU54" s="611"/>
      <c r="CCV54" s="611"/>
      <c r="CCW54" s="611"/>
      <c r="CCX54" s="611"/>
      <c r="CCY54" s="611"/>
      <c r="CCZ54" s="611"/>
      <c r="CDA54" s="611"/>
      <c r="CDB54" s="611"/>
      <c r="CDC54" s="611"/>
      <c r="CDD54" s="611"/>
      <c r="CDE54" s="611"/>
      <c r="CDF54" s="611"/>
      <c r="CDG54" s="611"/>
      <c r="CDH54" s="611"/>
      <c r="CDI54" s="611"/>
      <c r="CDJ54" s="611"/>
      <c r="CDK54" s="611"/>
      <c r="CDL54" s="611"/>
      <c r="CDM54" s="611"/>
      <c r="CDN54" s="611"/>
      <c r="CDO54" s="611"/>
      <c r="CDP54" s="611"/>
      <c r="CDQ54" s="611"/>
      <c r="CDR54" s="611"/>
      <c r="CDS54" s="611"/>
      <c r="CDT54" s="611"/>
      <c r="CDU54" s="611"/>
      <c r="CDV54" s="611"/>
      <c r="CDW54" s="611"/>
      <c r="CDX54" s="611"/>
      <c r="CDY54" s="611"/>
      <c r="CDZ54" s="611"/>
      <c r="CEA54" s="611"/>
      <c r="CEB54" s="611"/>
      <c r="CEC54" s="611"/>
      <c r="CED54" s="611"/>
      <c r="CEE54" s="611"/>
      <c r="CEF54" s="611"/>
      <c r="CEG54" s="611"/>
      <c r="CEH54" s="611"/>
      <c r="CEI54" s="611"/>
      <c r="CEJ54" s="611"/>
      <c r="CEK54" s="611"/>
      <c r="CEL54" s="611"/>
      <c r="CEM54" s="611"/>
    </row>
    <row r="55" spans="1:2171" s="214" customFormat="1" ht="13.5" thickBot="1" x14ac:dyDescent="0.25">
      <c r="A55" s="211"/>
      <c r="B55" s="65" t="s">
        <v>254</v>
      </c>
      <c r="C55" s="293"/>
      <c r="D55" s="234">
        <f>'Existing Practices'!C61</f>
        <v>0</v>
      </c>
      <c r="E55" s="212"/>
      <c r="F55" s="212"/>
      <c r="G55" s="212"/>
      <c r="H55" s="212"/>
      <c r="I55" s="212"/>
      <c r="J55" s="212"/>
      <c r="K55" s="212"/>
      <c r="L55" s="212"/>
      <c r="M55" s="679"/>
      <c r="N55" s="679"/>
      <c r="O55" s="679"/>
      <c r="P55" s="679"/>
      <c r="Q55" s="679"/>
      <c r="R55" s="679"/>
      <c r="S55" s="679"/>
      <c r="T55" s="358"/>
      <c r="U55" s="358"/>
      <c r="V55" s="358"/>
      <c r="W55" s="358"/>
      <c r="X55" s="358"/>
      <c r="Y55" s="358"/>
      <c r="Z55" s="358"/>
      <c r="AA55" s="358"/>
      <c r="AB55" s="358"/>
      <c r="AC55" s="679"/>
      <c r="AD55" s="679"/>
      <c r="AE55" s="679"/>
      <c r="AF55" s="679"/>
      <c r="AG55" s="679"/>
      <c r="AH55" s="679"/>
      <c r="AI55" s="679"/>
      <c r="AJ55" s="679"/>
      <c r="AK55" s="679"/>
      <c r="AL55" s="679"/>
      <c r="AM55" s="679"/>
      <c r="AN55" s="679"/>
      <c r="AO55" s="679"/>
      <c r="AP55" s="679"/>
      <c r="AQ55" s="679"/>
      <c r="AR55" s="679"/>
      <c r="AS55" s="679"/>
      <c r="AT55" s="679"/>
      <c r="AU55" s="679"/>
      <c r="AV55" s="679"/>
      <c r="AW55" s="679"/>
      <c r="AX55" s="679"/>
      <c r="AY55" s="679"/>
      <c r="AZ55" s="679"/>
      <c r="BA55" s="679"/>
      <c r="BB55" s="679"/>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611"/>
      <c r="CV55" s="611"/>
      <c r="CW55" s="611"/>
      <c r="CX55" s="611"/>
      <c r="CY55" s="611"/>
      <c r="CZ55" s="611"/>
      <c r="DA55" s="611"/>
      <c r="DB55" s="611"/>
      <c r="DC55" s="611"/>
      <c r="DD55" s="611"/>
      <c r="DE55" s="611"/>
      <c r="DF55" s="611"/>
      <c r="DG55" s="611"/>
      <c r="DH55" s="611"/>
      <c r="DI55" s="611"/>
      <c r="DJ55" s="611"/>
      <c r="DK55" s="611"/>
      <c r="DL55" s="611"/>
      <c r="DM55" s="611"/>
      <c r="DN55" s="611"/>
      <c r="DO55" s="611"/>
      <c r="DP55" s="611"/>
      <c r="DQ55" s="611"/>
      <c r="DR55" s="611"/>
      <c r="DS55" s="611"/>
      <c r="DT55" s="611"/>
      <c r="DU55" s="611"/>
      <c r="DV55" s="611"/>
      <c r="DW55" s="611"/>
      <c r="DX55" s="611"/>
      <c r="DY55" s="611"/>
      <c r="DZ55" s="611"/>
      <c r="EA55" s="611"/>
      <c r="EB55" s="611"/>
      <c r="EC55" s="611"/>
      <c r="ED55" s="611"/>
      <c r="EE55" s="611"/>
      <c r="EF55" s="611"/>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611"/>
      <c r="FV55" s="611"/>
      <c r="FW55" s="611"/>
      <c r="FX55" s="611"/>
      <c r="FY55" s="611"/>
      <c r="FZ55" s="611"/>
      <c r="GA55" s="611"/>
      <c r="GB55" s="611"/>
      <c r="GC55" s="611"/>
      <c r="GD55" s="611"/>
      <c r="GE55" s="611"/>
      <c r="GF55" s="611"/>
      <c r="GG55" s="611"/>
      <c r="GH55" s="611"/>
      <c r="GI55" s="611"/>
      <c r="GJ55" s="611"/>
      <c r="GK55" s="611"/>
      <c r="GL55" s="611"/>
      <c r="GM55" s="611"/>
      <c r="GN55" s="611"/>
      <c r="GO55" s="611"/>
      <c r="GP55" s="611"/>
      <c r="GQ55" s="611"/>
      <c r="GR55" s="611"/>
      <c r="GS55" s="611"/>
      <c r="GT55" s="611"/>
      <c r="GU55" s="611"/>
      <c r="GV55" s="611"/>
      <c r="GW55" s="611"/>
      <c r="GX55" s="611"/>
      <c r="GY55" s="611"/>
      <c r="GZ55" s="611"/>
      <c r="HA55" s="611"/>
      <c r="HB55" s="611"/>
      <c r="HC55" s="611"/>
      <c r="HD55" s="611"/>
      <c r="HE55" s="611"/>
      <c r="HF55" s="611"/>
      <c r="HG55" s="611"/>
      <c r="HH55" s="611"/>
      <c r="HI55" s="611"/>
      <c r="HJ55" s="611"/>
      <c r="HK55" s="611"/>
      <c r="HL55" s="611"/>
      <c r="HM55" s="611"/>
      <c r="HN55" s="611"/>
      <c r="HO55" s="611"/>
      <c r="HP55" s="611"/>
      <c r="HQ55" s="611"/>
      <c r="HR55" s="611"/>
      <c r="HS55" s="611"/>
      <c r="HT55" s="611"/>
      <c r="HU55" s="611"/>
      <c r="HV55" s="611"/>
      <c r="HW55" s="611"/>
      <c r="HX55" s="611"/>
      <c r="HY55" s="611"/>
      <c r="HZ55" s="611"/>
      <c r="IA55" s="611"/>
      <c r="IB55" s="611"/>
      <c r="IC55" s="611"/>
      <c r="ID55" s="611"/>
      <c r="IE55" s="611"/>
      <c r="IF55" s="611"/>
      <c r="IG55" s="611"/>
      <c r="IH55" s="611"/>
      <c r="II55" s="611"/>
      <c r="IJ55" s="611"/>
      <c r="IK55" s="611"/>
      <c r="IL55" s="611"/>
      <c r="IM55" s="611"/>
      <c r="IN55" s="611"/>
      <c r="IO55" s="611"/>
      <c r="IP55" s="611"/>
      <c r="IQ55" s="611"/>
      <c r="IR55" s="611"/>
      <c r="IS55" s="611"/>
      <c r="IT55" s="611"/>
      <c r="IU55" s="611"/>
      <c r="IV55" s="611"/>
      <c r="IW55" s="611"/>
      <c r="IX55" s="611"/>
      <c r="IY55" s="611"/>
      <c r="IZ55" s="611"/>
      <c r="JA55" s="611"/>
      <c r="JB55" s="611"/>
      <c r="JC55" s="611"/>
      <c r="JD55" s="611"/>
      <c r="JE55" s="611"/>
      <c r="JF55" s="611"/>
      <c r="JG55" s="611"/>
      <c r="JH55" s="611"/>
      <c r="JI55" s="611"/>
      <c r="JJ55" s="611"/>
      <c r="JK55" s="611"/>
      <c r="JL55" s="611"/>
      <c r="JM55" s="611"/>
      <c r="JN55" s="611"/>
      <c r="JO55" s="611"/>
      <c r="JP55" s="611"/>
      <c r="JQ55" s="611"/>
      <c r="JR55" s="611"/>
      <c r="JS55" s="611"/>
      <c r="JT55" s="611"/>
      <c r="JU55" s="611"/>
      <c r="JV55" s="611"/>
      <c r="JW55" s="611"/>
      <c r="JX55" s="611"/>
      <c r="JY55" s="611"/>
      <c r="JZ55" s="611"/>
      <c r="KA55" s="611"/>
      <c r="KB55" s="611"/>
      <c r="KC55" s="611"/>
      <c r="KD55" s="611"/>
      <c r="KE55" s="611"/>
      <c r="KF55" s="611"/>
      <c r="KG55" s="611"/>
      <c r="KH55" s="611"/>
      <c r="KI55" s="611"/>
      <c r="KJ55" s="611"/>
      <c r="KK55" s="611"/>
      <c r="KL55" s="611"/>
      <c r="KM55" s="611"/>
      <c r="KN55" s="611"/>
      <c r="KO55" s="611"/>
      <c r="KP55" s="611"/>
      <c r="KQ55" s="611"/>
      <c r="KR55" s="611"/>
      <c r="KS55" s="611"/>
      <c r="KT55" s="611"/>
      <c r="KU55" s="611"/>
      <c r="KV55" s="611"/>
      <c r="KW55" s="611"/>
      <c r="KX55" s="611"/>
      <c r="KY55" s="611"/>
      <c r="KZ55" s="611"/>
      <c r="LA55" s="611"/>
      <c r="LB55" s="611"/>
      <c r="LC55" s="611"/>
      <c r="LD55" s="611"/>
      <c r="LE55" s="611"/>
      <c r="LF55" s="611"/>
      <c r="LG55" s="611"/>
      <c r="LH55" s="611"/>
      <c r="LI55" s="611"/>
      <c r="LJ55" s="611"/>
      <c r="LK55" s="611"/>
      <c r="LL55" s="611"/>
      <c r="LM55" s="611"/>
      <c r="LN55" s="611"/>
      <c r="LO55" s="611"/>
      <c r="LP55" s="611"/>
      <c r="LQ55" s="611"/>
      <c r="LR55" s="611"/>
      <c r="LS55" s="611"/>
      <c r="LT55" s="611"/>
      <c r="LU55" s="611"/>
      <c r="LV55" s="611"/>
      <c r="LW55" s="611"/>
      <c r="LX55" s="611"/>
      <c r="LY55" s="611"/>
      <c r="LZ55" s="611"/>
      <c r="MA55" s="611"/>
      <c r="MB55" s="611"/>
      <c r="MC55" s="611"/>
      <c r="MD55" s="611"/>
      <c r="ME55" s="611"/>
      <c r="MF55" s="611"/>
      <c r="MG55" s="611"/>
      <c r="MH55" s="611"/>
      <c r="MI55" s="611"/>
      <c r="MJ55" s="611"/>
      <c r="MK55" s="611"/>
      <c r="ML55" s="611"/>
      <c r="MM55" s="611"/>
      <c r="MN55" s="611"/>
      <c r="MO55" s="611"/>
      <c r="MP55" s="611"/>
      <c r="MQ55" s="611"/>
      <c r="MR55" s="611"/>
      <c r="MS55" s="611"/>
      <c r="MT55" s="611"/>
      <c r="MU55" s="611"/>
      <c r="MV55" s="611"/>
      <c r="MW55" s="611"/>
      <c r="MX55" s="611"/>
      <c r="MY55" s="611"/>
      <c r="MZ55" s="611"/>
      <c r="NA55" s="611"/>
      <c r="NB55" s="611"/>
      <c r="NC55" s="611"/>
      <c r="ND55" s="611"/>
      <c r="NE55" s="611"/>
      <c r="NF55" s="611"/>
      <c r="NG55" s="611"/>
      <c r="NH55" s="611"/>
      <c r="NI55" s="611"/>
      <c r="NJ55" s="611"/>
      <c r="NK55" s="611"/>
      <c r="NL55" s="611"/>
      <c r="NM55" s="611"/>
      <c r="NN55" s="611"/>
      <c r="NO55" s="611"/>
      <c r="NP55" s="611"/>
      <c r="NQ55" s="611"/>
      <c r="NR55" s="611"/>
      <c r="NS55" s="611"/>
      <c r="NT55" s="611"/>
      <c r="NU55" s="611"/>
      <c r="NV55" s="611"/>
      <c r="NW55" s="611"/>
      <c r="NX55" s="611"/>
      <c r="NY55" s="611"/>
      <c r="NZ55" s="611"/>
      <c r="OA55" s="611"/>
      <c r="OB55" s="611"/>
      <c r="OC55" s="611"/>
      <c r="OD55" s="611"/>
      <c r="OE55" s="611"/>
      <c r="OF55" s="611"/>
      <c r="OG55" s="611"/>
      <c r="OH55" s="611"/>
      <c r="OI55" s="611"/>
      <c r="OJ55" s="611"/>
      <c r="OK55" s="611"/>
      <c r="OL55" s="611"/>
      <c r="OM55" s="611"/>
      <c r="ON55" s="611"/>
      <c r="OO55" s="611"/>
      <c r="OP55" s="611"/>
      <c r="OQ55" s="611"/>
      <c r="OR55" s="611"/>
      <c r="OS55" s="611"/>
      <c r="OT55" s="611"/>
      <c r="OU55" s="611"/>
      <c r="OV55" s="611"/>
      <c r="OW55" s="611"/>
      <c r="OX55" s="611"/>
      <c r="OY55" s="611"/>
      <c r="OZ55" s="611"/>
      <c r="PA55" s="611"/>
      <c r="PB55" s="611"/>
      <c r="PC55" s="611"/>
      <c r="PD55" s="611"/>
      <c r="PE55" s="611"/>
      <c r="PF55" s="611"/>
      <c r="PG55" s="611"/>
      <c r="PH55" s="611"/>
      <c r="PI55" s="611"/>
      <c r="PJ55" s="611"/>
      <c r="PK55" s="611"/>
      <c r="PL55" s="611"/>
      <c r="PM55" s="611"/>
      <c r="PN55" s="611"/>
      <c r="PO55" s="611"/>
      <c r="PP55" s="611"/>
      <c r="PQ55" s="611"/>
      <c r="PR55" s="611"/>
      <c r="PS55" s="611"/>
      <c r="PT55" s="611"/>
      <c r="PU55" s="611"/>
      <c r="PV55" s="611"/>
      <c r="PW55" s="611"/>
      <c r="PX55" s="611"/>
      <c r="PY55" s="611"/>
      <c r="PZ55" s="611"/>
      <c r="QA55" s="611"/>
      <c r="QB55" s="611"/>
      <c r="QC55" s="611"/>
      <c r="QD55" s="611"/>
      <c r="QE55" s="611"/>
      <c r="QF55" s="611"/>
      <c r="QG55" s="611"/>
      <c r="QH55" s="611"/>
      <c r="QI55" s="611"/>
      <c r="QJ55" s="611"/>
      <c r="QK55" s="611"/>
      <c r="QL55" s="611"/>
      <c r="QM55" s="611"/>
      <c r="QN55" s="611"/>
      <c r="QO55" s="611"/>
      <c r="QP55" s="611"/>
      <c r="QQ55" s="611"/>
      <c r="QR55" s="611"/>
      <c r="QS55" s="611"/>
      <c r="QT55" s="611"/>
      <c r="QU55" s="611"/>
      <c r="QV55" s="611"/>
      <c r="QW55" s="611"/>
      <c r="QX55" s="611"/>
      <c r="QY55" s="611"/>
      <c r="QZ55" s="611"/>
      <c r="RA55" s="611"/>
      <c r="RB55" s="611"/>
      <c r="RC55" s="611"/>
      <c r="RD55" s="611"/>
      <c r="RE55" s="611"/>
      <c r="RF55" s="611"/>
      <c r="RG55" s="611"/>
      <c r="RH55" s="611"/>
      <c r="RI55" s="611"/>
      <c r="RJ55" s="611"/>
      <c r="RK55" s="611"/>
      <c r="RL55" s="611"/>
      <c r="RM55" s="611"/>
      <c r="RN55" s="611"/>
      <c r="RO55" s="611"/>
      <c r="RP55" s="611"/>
      <c r="RQ55" s="611"/>
      <c r="RR55" s="611"/>
      <c r="RS55" s="611"/>
      <c r="RT55" s="611"/>
      <c r="RU55" s="611"/>
      <c r="RV55" s="611"/>
      <c r="RW55" s="611"/>
      <c r="RX55" s="611"/>
      <c r="RY55" s="611"/>
      <c r="RZ55" s="611"/>
      <c r="SA55" s="611"/>
      <c r="SB55" s="611"/>
      <c r="SC55" s="611"/>
      <c r="SD55" s="611"/>
      <c r="SE55" s="611"/>
      <c r="SF55" s="611"/>
      <c r="SG55" s="611"/>
      <c r="SH55" s="611"/>
      <c r="SI55" s="611"/>
      <c r="SJ55" s="611"/>
      <c r="SK55" s="611"/>
      <c r="SL55" s="611"/>
      <c r="SM55" s="611"/>
      <c r="SN55" s="611"/>
      <c r="SO55" s="611"/>
      <c r="SP55" s="611"/>
      <c r="SQ55" s="611"/>
      <c r="SR55" s="611"/>
      <c r="SS55" s="611"/>
      <c r="ST55" s="611"/>
      <c r="SU55" s="611"/>
      <c r="SV55" s="611"/>
      <c r="SW55" s="611"/>
      <c r="SX55" s="611"/>
      <c r="SY55" s="611"/>
      <c r="SZ55" s="611"/>
      <c r="TA55" s="611"/>
      <c r="TB55" s="611"/>
      <c r="TC55" s="611"/>
      <c r="TD55" s="611"/>
      <c r="TE55" s="611"/>
      <c r="TF55" s="611"/>
      <c r="TG55" s="611"/>
      <c r="TH55" s="611"/>
      <c r="TI55" s="611"/>
      <c r="TJ55" s="611"/>
      <c r="TK55" s="611"/>
      <c r="TL55" s="611"/>
      <c r="TM55" s="611"/>
      <c r="TN55" s="611"/>
      <c r="TO55" s="611"/>
      <c r="TP55" s="611"/>
      <c r="TQ55" s="611"/>
      <c r="TR55" s="611"/>
      <c r="TS55" s="611"/>
      <c r="TT55" s="611"/>
      <c r="TU55" s="611"/>
      <c r="TV55" s="611"/>
      <c r="TW55" s="611"/>
      <c r="TX55" s="611"/>
      <c r="TY55" s="611"/>
      <c r="TZ55" s="611"/>
      <c r="UA55" s="611"/>
      <c r="UB55" s="611"/>
      <c r="UC55" s="611"/>
      <c r="UD55" s="611"/>
      <c r="UE55" s="611"/>
      <c r="UF55" s="611"/>
      <c r="UG55" s="611"/>
      <c r="UH55" s="611"/>
      <c r="UI55" s="611"/>
      <c r="UJ55" s="611"/>
      <c r="UK55" s="611"/>
      <c r="UL55" s="611"/>
      <c r="UM55" s="611"/>
      <c r="UN55" s="611"/>
      <c r="UO55" s="611"/>
      <c r="UP55" s="611"/>
      <c r="UQ55" s="611"/>
      <c r="UR55" s="611"/>
      <c r="US55" s="611"/>
      <c r="UT55" s="611"/>
      <c r="UU55" s="611"/>
      <c r="UV55" s="611"/>
      <c r="UW55" s="611"/>
      <c r="UX55" s="611"/>
      <c r="UY55" s="611"/>
      <c r="UZ55" s="611"/>
      <c r="VA55" s="611"/>
      <c r="VB55" s="611"/>
      <c r="VC55" s="611"/>
      <c r="VD55" s="611"/>
      <c r="VE55" s="611"/>
      <c r="VF55" s="611"/>
      <c r="VG55" s="611"/>
      <c r="VH55" s="611"/>
      <c r="VI55" s="611"/>
      <c r="VJ55" s="611"/>
      <c r="VK55" s="611"/>
      <c r="VL55" s="611"/>
      <c r="VM55" s="611"/>
      <c r="VN55" s="611"/>
      <c r="VO55" s="611"/>
      <c r="VP55" s="611"/>
      <c r="VQ55" s="611"/>
      <c r="VR55" s="611"/>
      <c r="VS55" s="611"/>
      <c r="VT55" s="611"/>
      <c r="VU55" s="611"/>
      <c r="VV55" s="611"/>
      <c r="VW55" s="611"/>
      <c r="VX55" s="611"/>
      <c r="VY55" s="611"/>
      <c r="VZ55" s="611"/>
      <c r="WA55" s="611"/>
      <c r="WB55" s="611"/>
      <c r="WC55" s="611"/>
      <c r="WD55" s="611"/>
      <c r="WE55" s="611"/>
      <c r="WF55" s="611"/>
      <c r="WG55" s="611"/>
      <c r="WH55" s="611"/>
      <c r="WI55" s="611"/>
      <c r="WJ55" s="611"/>
      <c r="WK55" s="611"/>
      <c r="WL55" s="611"/>
      <c r="WM55" s="611"/>
      <c r="WN55" s="611"/>
      <c r="WO55" s="611"/>
      <c r="WP55" s="611"/>
      <c r="WQ55" s="611"/>
      <c r="WR55" s="611"/>
      <c r="WS55" s="611"/>
      <c r="WT55" s="611"/>
      <c r="WU55" s="611"/>
      <c r="WV55" s="611"/>
      <c r="WW55" s="611"/>
      <c r="WX55" s="611"/>
      <c r="WY55" s="611"/>
      <c r="WZ55" s="611"/>
      <c r="XA55" s="611"/>
      <c r="XB55" s="611"/>
      <c r="XC55" s="611"/>
      <c r="XD55" s="611"/>
      <c r="XE55" s="611"/>
      <c r="XF55" s="611"/>
      <c r="XG55" s="611"/>
      <c r="XH55" s="611"/>
      <c r="XI55" s="611"/>
      <c r="XJ55" s="611"/>
      <c r="XK55" s="611"/>
      <c r="XL55" s="611"/>
      <c r="XM55" s="611"/>
      <c r="XN55" s="611"/>
      <c r="XO55" s="611"/>
      <c r="XP55" s="611"/>
      <c r="XQ55" s="611"/>
      <c r="XR55" s="611"/>
      <c r="XS55" s="611"/>
      <c r="XT55" s="611"/>
      <c r="XU55" s="611"/>
      <c r="XV55" s="611"/>
      <c r="XW55" s="611"/>
      <c r="XX55" s="611"/>
      <c r="XY55" s="611"/>
      <c r="XZ55" s="611"/>
      <c r="YA55" s="611"/>
      <c r="YB55" s="611"/>
      <c r="YC55" s="611"/>
      <c r="YD55" s="611"/>
      <c r="YE55" s="611"/>
      <c r="YF55" s="611"/>
      <c r="YG55" s="611"/>
      <c r="YH55" s="611"/>
      <c r="YI55" s="611"/>
      <c r="YJ55" s="611"/>
      <c r="YK55" s="611"/>
      <c r="YL55" s="611"/>
      <c r="YM55" s="611"/>
      <c r="YN55" s="611"/>
      <c r="YO55" s="611"/>
      <c r="YP55" s="611"/>
      <c r="YQ55" s="611"/>
      <c r="YR55" s="611"/>
      <c r="YS55" s="611"/>
      <c r="YT55" s="611"/>
      <c r="YU55" s="611"/>
      <c r="YV55" s="611"/>
      <c r="YW55" s="611"/>
      <c r="YX55" s="611"/>
      <c r="YY55" s="611"/>
      <c r="YZ55" s="611"/>
      <c r="ZA55" s="611"/>
      <c r="ZB55" s="611"/>
      <c r="ZC55" s="611"/>
      <c r="ZD55" s="611"/>
      <c r="ZE55" s="611"/>
      <c r="ZF55" s="611"/>
      <c r="ZG55" s="611"/>
      <c r="ZH55" s="611"/>
      <c r="ZI55" s="611"/>
      <c r="ZJ55" s="611"/>
      <c r="ZK55" s="611"/>
      <c r="ZL55" s="611"/>
      <c r="ZM55" s="611"/>
      <c r="ZN55" s="611"/>
      <c r="ZO55" s="611"/>
      <c r="ZP55" s="611"/>
      <c r="ZQ55" s="611"/>
      <c r="ZR55" s="611"/>
      <c r="ZS55" s="611"/>
      <c r="ZT55" s="611"/>
      <c r="ZU55" s="611"/>
      <c r="ZV55" s="611"/>
      <c r="ZW55" s="611"/>
      <c r="ZX55" s="611"/>
      <c r="ZY55" s="611"/>
      <c r="ZZ55" s="611"/>
      <c r="AAA55" s="611"/>
      <c r="AAB55" s="611"/>
      <c r="AAC55" s="611"/>
      <c r="AAD55" s="611"/>
      <c r="AAE55" s="611"/>
      <c r="AAF55" s="611"/>
      <c r="AAG55" s="611"/>
      <c r="AAH55" s="611"/>
      <c r="AAI55" s="611"/>
      <c r="AAJ55" s="611"/>
      <c r="AAK55" s="611"/>
      <c r="AAL55" s="611"/>
      <c r="AAM55" s="611"/>
      <c r="AAN55" s="611"/>
      <c r="AAO55" s="611"/>
      <c r="AAP55" s="611"/>
      <c r="AAQ55" s="611"/>
      <c r="AAR55" s="611"/>
      <c r="AAS55" s="611"/>
      <c r="AAT55" s="611"/>
      <c r="AAU55" s="611"/>
      <c r="AAV55" s="611"/>
      <c r="AAW55" s="611"/>
      <c r="AAX55" s="611"/>
      <c r="AAY55" s="611"/>
      <c r="AAZ55" s="611"/>
      <c r="ABA55" s="611"/>
      <c r="ABB55" s="611"/>
      <c r="ABC55" s="611"/>
      <c r="ABD55" s="611"/>
      <c r="ABE55" s="611"/>
      <c r="ABF55" s="611"/>
      <c r="ABG55" s="611"/>
      <c r="ABH55" s="611"/>
      <c r="ABI55" s="611"/>
      <c r="ABJ55" s="611"/>
      <c r="ABK55" s="611"/>
      <c r="ABL55" s="611"/>
      <c r="ABM55" s="611"/>
      <c r="ABN55" s="611"/>
      <c r="ABO55" s="611"/>
      <c r="ABP55" s="611"/>
      <c r="ABQ55" s="611"/>
      <c r="ABR55" s="611"/>
      <c r="ABS55" s="611"/>
      <c r="ABT55" s="611"/>
      <c r="ABU55" s="611"/>
      <c r="ABV55" s="611"/>
      <c r="ABW55" s="611"/>
      <c r="ABX55" s="611"/>
      <c r="ABY55" s="611"/>
      <c r="ABZ55" s="611"/>
      <c r="ACA55" s="611"/>
      <c r="ACB55" s="611"/>
      <c r="ACC55" s="611"/>
      <c r="ACD55" s="611"/>
      <c r="ACE55" s="611"/>
      <c r="ACF55" s="611"/>
      <c r="ACG55" s="611"/>
      <c r="ACH55" s="611"/>
      <c r="ACI55" s="611"/>
      <c r="ACJ55" s="611"/>
      <c r="ACK55" s="611"/>
      <c r="ACL55" s="611"/>
      <c r="ACM55" s="611"/>
      <c r="ACN55" s="611"/>
      <c r="ACO55" s="611"/>
      <c r="ACP55" s="611"/>
      <c r="ACQ55" s="611"/>
      <c r="ACR55" s="611"/>
      <c r="ACS55" s="611"/>
      <c r="ACT55" s="611"/>
      <c r="ACU55" s="611"/>
      <c r="ACV55" s="611"/>
      <c r="ACW55" s="611"/>
      <c r="ACX55" s="611"/>
      <c r="ACY55" s="611"/>
      <c r="ACZ55" s="611"/>
      <c r="ADA55" s="611"/>
      <c r="ADB55" s="611"/>
      <c r="ADC55" s="611"/>
      <c r="ADD55" s="611"/>
      <c r="ADE55" s="611"/>
      <c r="ADF55" s="611"/>
      <c r="ADG55" s="611"/>
      <c r="ADH55" s="611"/>
      <c r="ADI55" s="611"/>
      <c r="ADJ55" s="611"/>
      <c r="ADK55" s="611"/>
      <c r="ADL55" s="611"/>
      <c r="ADM55" s="611"/>
      <c r="ADN55" s="611"/>
      <c r="ADO55" s="611"/>
      <c r="ADP55" s="611"/>
      <c r="ADQ55" s="611"/>
      <c r="ADR55" s="611"/>
      <c r="ADS55" s="611"/>
      <c r="ADT55" s="611"/>
      <c r="ADU55" s="611"/>
      <c r="ADV55" s="611"/>
      <c r="ADW55" s="611"/>
      <c r="ADX55" s="611"/>
      <c r="ADY55" s="611"/>
      <c r="ADZ55" s="611"/>
      <c r="AEA55" s="611"/>
      <c r="AEB55" s="611"/>
      <c r="AEC55" s="611"/>
      <c r="AED55" s="611"/>
      <c r="AEE55" s="611"/>
      <c r="AEF55" s="611"/>
      <c r="AEG55" s="611"/>
      <c r="AEH55" s="611"/>
      <c r="AEI55" s="611"/>
      <c r="AEJ55" s="611"/>
      <c r="AEK55" s="611"/>
      <c r="AEL55" s="611"/>
      <c r="AEM55" s="611"/>
      <c r="AEN55" s="611"/>
      <c r="AEO55" s="611"/>
      <c r="AEP55" s="611"/>
      <c r="AEQ55" s="611"/>
      <c r="AER55" s="611"/>
      <c r="AES55" s="611"/>
      <c r="AET55" s="611"/>
      <c r="AEU55" s="611"/>
      <c r="AEV55" s="611"/>
      <c r="AEW55" s="611"/>
      <c r="AEX55" s="611"/>
      <c r="AEY55" s="611"/>
      <c r="AEZ55" s="611"/>
      <c r="AFA55" s="611"/>
      <c r="AFB55" s="611"/>
      <c r="AFC55" s="611"/>
      <c r="AFD55" s="611"/>
      <c r="AFE55" s="611"/>
      <c r="AFF55" s="611"/>
      <c r="AFG55" s="611"/>
      <c r="AFH55" s="611"/>
      <c r="AFI55" s="611"/>
      <c r="AFJ55" s="611"/>
      <c r="AFK55" s="611"/>
      <c r="AFL55" s="611"/>
      <c r="AFM55" s="611"/>
      <c r="AFN55" s="611"/>
      <c r="AFO55" s="611"/>
      <c r="AFP55" s="611"/>
      <c r="AFQ55" s="611"/>
      <c r="AFR55" s="611"/>
      <c r="AFS55" s="611"/>
      <c r="AFT55" s="611"/>
      <c r="AFU55" s="611"/>
      <c r="AFV55" s="611"/>
      <c r="AFW55" s="611"/>
      <c r="AFX55" s="611"/>
      <c r="AFY55" s="611"/>
      <c r="AFZ55" s="611"/>
      <c r="AGA55" s="611"/>
      <c r="AGB55" s="611"/>
      <c r="AGC55" s="611"/>
      <c r="AGD55" s="611"/>
      <c r="AGE55" s="611"/>
      <c r="AGF55" s="611"/>
      <c r="AGG55" s="611"/>
      <c r="AGH55" s="611"/>
      <c r="AGI55" s="611"/>
      <c r="AGJ55" s="611"/>
      <c r="AGK55" s="611"/>
      <c r="AGL55" s="611"/>
      <c r="AGM55" s="611"/>
      <c r="AGN55" s="611"/>
      <c r="AGO55" s="611"/>
      <c r="AGP55" s="611"/>
      <c r="AGQ55" s="611"/>
      <c r="AGR55" s="611"/>
      <c r="AGS55" s="611"/>
      <c r="AGT55" s="611"/>
      <c r="AGU55" s="611"/>
      <c r="AGV55" s="611"/>
      <c r="AGW55" s="611"/>
      <c r="AGX55" s="611"/>
      <c r="AGY55" s="611"/>
      <c r="AGZ55" s="611"/>
      <c r="AHA55" s="611"/>
      <c r="AHB55" s="611"/>
      <c r="AHC55" s="611"/>
      <c r="AHD55" s="611"/>
      <c r="AHE55" s="611"/>
      <c r="AHF55" s="611"/>
      <c r="AHG55" s="611"/>
      <c r="AHH55" s="611"/>
      <c r="AHI55" s="611"/>
      <c r="AHJ55" s="611"/>
      <c r="AHK55" s="611"/>
      <c r="AHL55" s="611"/>
      <c r="AHM55" s="611"/>
      <c r="AHN55" s="611"/>
      <c r="AHO55" s="611"/>
      <c r="AHP55" s="611"/>
      <c r="AHQ55" s="611"/>
      <c r="AHR55" s="611"/>
      <c r="AHS55" s="611"/>
      <c r="AHT55" s="611"/>
      <c r="AHU55" s="611"/>
      <c r="AHV55" s="611"/>
      <c r="AHW55" s="611"/>
      <c r="AHX55" s="611"/>
      <c r="AHY55" s="611"/>
      <c r="AHZ55" s="611"/>
      <c r="AIA55" s="611"/>
      <c r="AIB55" s="611"/>
      <c r="AIC55" s="611"/>
      <c r="AID55" s="611"/>
      <c r="AIE55" s="611"/>
      <c r="AIF55" s="611"/>
      <c r="AIG55" s="611"/>
      <c r="AIH55" s="611"/>
      <c r="AII55" s="611"/>
      <c r="AIJ55" s="611"/>
      <c r="AIK55" s="611"/>
      <c r="AIL55" s="611"/>
      <c r="AIM55" s="611"/>
      <c r="AIN55" s="611"/>
      <c r="AIO55" s="611"/>
      <c r="AIP55" s="611"/>
      <c r="AIQ55" s="611"/>
      <c r="AIR55" s="611"/>
      <c r="AIS55" s="611"/>
      <c r="AIT55" s="611"/>
      <c r="AIU55" s="611"/>
      <c r="AIV55" s="611"/>
      <c r="AIW55" s="611"/>
      <c r="AIX55" s="611"/>
      <c r="AIY55" s="611"/>
      <c r="AIZ55" s="611"/>
      <c r="AJA55" s="611"/>
      <c r="AJB55" s="611"/>
      <c r="AJC55" s="611"/>
      <c r="AJD55" s="611"/>
      <c r="AJE55" s="611"/>
      <c r="AJF55" s="611"/>
      <c r="AJG55" s="611"/>
      <c r="AJH55" s="611"/>
      <c r="AJI55" s="611"/>
      <c r="AJJ55" s="611"/>
      <c r="AJK55" s="611"/>
      <c r="AJL55" s="611"/>
      <c r="AJM55" s="611"/>
      <c r="AJN55" s="611"/>
      <c r="AJO55" s="611"/>
      <c r="AJP55" s="611"/>
      <c r="AJQ55" s="611"/>
      <c r="AJR55" s="611"/>
      <c r="AJS55" s="611"/>
      <c r="AJT55" s="611"/>
      <c r="AJU55" s="611"/>
      <c r="AJV55" s="611"/>
      <c r="AJW55" s="611"/>
      <c r="AJX55" s="611"/>
      <c r="AJY55" s="611"/>
      <c r="AJZ55" s="611"/>
      <c r="AKA55" s="611"/>
      <c r="AKB55" s="611"/>
      <c r="AKC55" s="611"/>
      <c r="AKD55" s="611"/>
      <c r="AKE55" s="611"/>
      <c r="AKF55" s="611"/>
      <c r="AKG55" s="611"/>
      <c r="AKH55" s="611"/>
      <c r="AKI55" s="611"/>
      <c r="AKJ55" s="611"/>
      <c r="AKK55" s="611"/>
      <c r="AKL55" s="611"/>
      <c r="AKM55" s="611"/>
      <c r="AKN55" s="611"/>
      <c r="AKO55" s="611"/>
      <c r="AKP55" s="611"/>
      <c r="AKQ55" s="611"/>
      <c r="AKR55" s="611"/>
      <c r="AKS55" s="611"/>
      <c r="AKT55" s="611"/>
      <c r="AKU55" s="611"/>
      <c r="AKV55" s="611"/>
      <c r="AKW55" s="611"/>
      <c r="AKX55" s="611"/>
      <c r="AKY55" s="611"/>
      <c r="AKZ55" s="611"/>
      <c r="ALA55" s="611"/>
      <c r="ALB55" s="611"/>
      <c r="ALC55" s="611"/>
      <c r="ALD55" s="611"/>
      <c r="ALE55" s="611"/>
      <c r="ALF55" s="611"/>
      <c r="ALG55" s="611"/>
      <c r="ALH55" s="611"/>
      <c r="ALI55" s="611"/>
      <c r="ALJ55" s="611"/>
      <c r="ALK55" s="611"/>
      <c r="ALL55" s="611"/>
      <c r="ALM55" s="611"/>
      <c r="ALN55" s="611"/>
      <c r="ALO55" s="611"/>
      <c r="ALP55" s="611"/>
      <c r="ALQ55" s="611"/>
      <c r="ALR55" s="611"/>
      <c r="ALS55" s="611"/>
      <c r="ALT55" s="611"/>
      <c r="ALU55" s="611"/>
      <c r="ALV55" s="611"/>
      <c r="ALW55" s="611"/>
      <c r="ALX55" s="611"/>
      <c r="ALY55" s="611"/>
      <c r="ALZ55" s="611"/>
      <c r="AMA55" s="611"/>
      <c r="AMB55" s="611"/>
      <c r="AMC55" s="611"/>
      <c r="AMD55" s="611"/>
      <c r="AME55" s="611"/>
      <c r="AMF55" s="611"/>
      <c r="AMG55" s="611"/>
      <c r="AMH55" s="611"/>
      <c r="AMI55" s="611"/>
      <c r="AMJ55" s="611"/>
      <c r="AMK55" s="611"/>
      <c r="AML55" s="611"/>
      <c r="AMM55" s="611"/>
      <c r="AMN55" s="611"/>
      <c r="AMO55" s="611"/>
      <c r="AMP55" s="611"/>
      <c r="AMQ55" s="611"/>
      <c r="AMR55" s="611"/>
      <c r="AMS55" s="611"/>
      <c r="AMT55" s="611"/>
      <c r="AMU55" s="611"/>
      <c r="AMV55" s="611"/>
      <c r="AMW55" s="611"/>
      <c r="AMX55" s="611"/>
      <c r="AMY55" s="611"/>
      <c r="AMZ55" s="611"/>
      <c r="ANA55" s="611"/>
      <c r="ANB55" s="611"/>
      <c r="ANC55" s="611"/>
      <c r="AND55" s="611"/>
      <c r="ANE55" s="611"/>
      <c r="ANF55" s="611"/>
      <c r="ANG55" s="611"/>
      <c r="ANH55" s="611"/>
      <c r="ANI55" s="611"/>
      <c r="ANJ55" s="611"/>
      <c r="ANK55" s="611"/>
      <c r="ANL55" s="611"/>
      <c r="ANM55" s="611"/>
      <c r="ANN55" s="611"/>
      <c r="ANO55" s="611"/>
      <c r="ANP55" s="611"/>
      <c r="ANQ55" s="611"/>
      <c r="ANR55" s="611"/>
      <c r="ANS55" s="611"/>
      <c r="ANT55" s="611"/>
      <c r="ANU55" s="611"/>
      <c r="ANV55" s="611"/>
      <c r="ANW55" s="611"/>
      <c r="ANX55" s="611"/>
      <c r="ANY55" s="611"/>
      <c r="ANZ55" s="611"/>
      <c r="AOA55" s="611"/>
      <c r="AOB55" s="611"/>
      <c r="AOC55" s="611"/>
      <c r="AOD55" s="611"/>
      <c r="AOE55" s="611"/>
      <c r="AOF55" s="611"/>
      <c r="AOG55" s="611"/>
      <c r="AOH55" s="611"/>
      <c r="AOI55" s="611"/>
      <c r="AOJ55" s="611"/>
      <c r="AOK55" s="611"/>
      <c r="AOL55" s="611"/>
      <c r="AOM55" s="611"/>
      <c r="AON55" s="611"/>
      <c r="AOO55" s="611"/>
      <c r="AOP55" s="611"/>
      <c r="AOQ55" s="611"/>
      <c r="AOR55" s="611"/>
      <c r="AOS55" s="611"/>
      <c r="AOT55" s="611"/>
      <c r="AOU55" s="611"/>
      <c r="AOV55" s="611"/>
      <c r="AOW55" s="611"/>
      <c r="AOX55" s="611"/>
      <c r="AOY55" s="611"/>
      <c r="AOZ55" s="611"/>
      <c r="APA55" s="611"/>
      <c r="APB55" s="611"/>
      <c r="APC55" s="611"/>
      <c r="APD55" s="611"/>
      <c r="APE55" s="611"/>
      <c r="APF55" s="611"/>
      <c r="APG55" s="611"/>
      <c r="APH55" s="611"/>
      <c r="API55" s="611"/>
      <c r="APJ55" s="611"/>
      <c r="APK55" s="611"/>
      <c r="APL55" s="611"/>
      <c r="APM55" s="611"/>
      <c r="APN55" s="611"/>
      <c r="APO55" s="611"/>
      <c r="APP55" s="611"/>
      <c r="APQ55" s="611"/>
      <c r="APR55" s="611"/>
      <c r="APS55" s="611"/>
      <c r="APT55" s="611"/>
      <c r="APU55" s="611"/>
      <c r="APV55" s="611"/>
      <c r="APW55" s="611"/>
      <c r="APX55" s="611"/>
      <c r="APY55" s="611"/>
      <c r="APZ55" s="611"/>
      <c r="AQA55" s="611"/>
      <c r="AQB55" s="611"/>
      <c r="AQC55" s="611"/>
      <c r="AQD55" s="611"/>
      <c r="AQE55" s="611"/>
      <c r="AQF55" s="611"/>
      <c r="AQG55" s="611"/>
      <c r="AQH55" s="611"/>
      <c r="AQI55" s="611"/>
      <c r="AQJ55" s="611"/>
      <c r="AQK55" s="611"/>
      <c r="AQL55" s="611"/>
      <c r="AQM55" s="611"/>
      <c r="AQN55" s="611"/>
      <c r="AQO55" s="611"/>
      <c r="AQP55" s="611"/>
      <c r="AQQ55" s="611"/>
      <c r="AQR55" s="611"/>
      <c r="AQS55" s="611"/>
      <c r="AQT55" s="611"/>
      <c r="AQU55" s="611"/>
      <c r="AQV55" s="611"/>
      <c r="AQW55" s="611"/>
      <c r="AQX55" s="611"/>
      <c r="AQY55" s="611"/>
      <c r="AQZ55" s="611"/>
      <c r="ARA55" s="611"/>
      <c r="ARB55" s="611"/>
      <c r="ARC55" s="611"/>
      <c r="ARD55" s="611"/>
      <c r="ARE55" s="611"/>
      <c r="ARF55" s="611"/>
      <c r="ARG55" s="611"/>
      <c r="ARH55" s="611"/>
      <c r="ARI55" s="611"/>
      <c r="ARJ55" s="611"/>
      <c r="ARK55" s="611"/>
      <c r="ARL55" s="611"/>
      <c r="ARM55" s="611"/>
      <c r="ARN55" s="611"/>
      <c r="ARO55" s="611"/>
      <c r="ARP55" s="611"/>
      <c r="ARQ55" s="611"/>
      <c r="ARR55" s="611"/>
      <c r="ARS55" s="611"/>
      <c r="ART55" s="611"/>
      <c r="ARU55" s="611"/>
      <c r="ARV55" s="611"/>
      <c r="ARW55" s="611"/>
      <c r="ARX55" s="611"/>
      <c r="ARY55" s="611"/>
      <c r="ARZ55" s="611"/>
      <c r="ASA55" s="611"/>
      <c r="ASB55" s="611"/>
      <c r="ASC55" s="611"/>
      <c r="ASD55" s="611"/>
      <c r="ASE55" s="611"/>
      <c r="ASF55" s="611"/>
      <c r="ASG55" s="611"/>
      <c r="ASH55" s="611"/>
      <c r="ASI55" s="611"/>
      <c r="ASJ55" s="611"/>
      <c r="ASK55" s="611"/>
      <c r="ASL55" s="611"/>
      <c r="ASM55" s="611"/>
      <c r="ASN55" s="611"/>
      <c r="ASO55" s="611"/>
      <c r="ASP55" s="611"/>
      <c r="ASQ55" s="611"/>
      <c r="ASR55" s="611"/>
      <c r="ASS55" s="611"/>
      <c r="AST55" s="611"/>
      <c r="ASU55" s="611"/>
      <c r="ASV55" s="611"/>
      <c r="ASW55" s="611"/>
      <c r="ASX55" s="611"/>
      <c r="ASY55" s="611"/>
      <c r="ASZ55" s="611"/>
      <c r="ATA55" s="611"/>
      <c r="ATB55" s="611"/>
      <c r="ATC55" s="611"/>
      <c r="ATD55" s="611"/>
      <c r="ATE55" s="611"/>
      <c r="ATF55" s="611"/>
      <c r="ATG55" s="611"/>
      <c r="ATH55" s="611"/>
      <c r="ATI55" s="611"/>
      <c r="ATJ55" s="611"/>
      <c r="ATK55" s="611"/>
      <c r="ATL55" s="611"/>
      <c r="ATM55" s="611"/>
      <c r="ATN55" s="611"/>
      <c r="ATO55" s="611"/>
      <c r="ATP55" s="611"/>
      <c r="ATQ55" s="611"/>
      <c r="ATR55" s="611"/>
      <c r="ATS55" s="611"/>
      <c r="ATT55" s="611"/>
      <c r="ATU55" s="611"/>
      <c r="ATV55" s="611"/>
      <c r="ATW55" s="611"/>
      <c r="ATX55" s="611"/>
      <c r="ATY55" s="611"/>
      <c r="ATZ55" s="611"/>
      <c r="AUA55" s="611"/>
      <c r="AUB55" s="611"/>
      <c r="AUC55" s="611"/>
      <c r="AUD55" s="611"/>
      <c r="AUE55" s="611"/>
      <c r="AUF55" s="611"/>
      <c r="AUG55" s="611"/>
      <c r="AUH55" s="611"/>
      <c r="AUI55" s="611"/>
      <c r="AUJ55" s="611"/>
      <c r="AUK55" s="611"/>
      <c r="AUL55" s="611"/>
      <c r="AUM55" s="611"/>
      <c r="AUN55" s="611"/>
      <c r="AUO55" s="611"/>
      <c r="AUP55" s="611"/>
      <c r="AUQ55" s="611"/>
      <c r="AUR55" s="611"/>
      <c r="AUS55" s="611"/>
      <c r="AUT55" s="611"/>
      <c r="AUU55" s="611"/>
      <c r="AUV55" s="611"/>
      <c r="AUW55" s="611"/>
      <c r="AUX55" s="611"/>
      <c r="AUY55" s="611"/>
      <c r="AUZ55" s="611"/>
      <c r="AVA55" s="611"/>
      <c r="AVB55" s="611"/>
      <c r="AVC55" s="611"/>
      <c r="AVD55" s="611"/>
      <c r="AVE55" s="611"/>
      <c r="AVF55" s="611"/>
      <c r="AVG55" s="611"/>
      <c r="AVH55" s="611"/>
      <c r="AVI55" s="611"/>
      <c r="AVJ55" s="611"/>
      <c r="AVK55" s="611"/>
      <c r="AVL55" s="611"/>
      <c r="AVM55" s="611"/>
      <c r="AVN55" s="611"/>
      <c r="AVO55" s="611"/>
      <c r="AVP55" s="611"/>
      <c r="AVQ55" s="611"/>
      <c r="AVR55" s="611"/>
      <c r="AVS55" s="611"/>
      <c r="AVT55" s="611"/>
      <c r="AVU55" s="611"/>
      <c r="AVV55" s="611"/>
      <c r="AVW55" s="611"/>
      <c r="AVX55" s="611"/>
      <c r="AVY55" s="611"/>
      <c r="AVZ55" s="611"/>
      <c r="AWA55" s="611"/>
      <c r="AWB55" s="611"/>
      <c r="AWC55" s="611"/>
      <c r="AWD55" s="611"/>
      <c r="AWE55" s="611"/>
      <c r="AWF55" s="611"/>
      <c r="AWG55" s="611"/>
      <c r="AWH55" s="611"/>
      <c r="AWI55" s="611"/>
      <c r="AWJ55" s="611"/>
      <c r="AWK55" s="611"/>
      <c r="AWL55" s="611"/>
      <c r="AWM55" s="611"/>
      <c r="AWN55" s="611"/>
      <c r="AWO55" s="611"/>
      <c r="AWP55" s="611"/>
      <c r="AWQ55" s="611"/>
      <c r="AWR55" s="611"/>
      <c r="AWS55" s="611"/>
      <c r="AWT55" s="611"/>
      <c r="AWU55" s="611"/>
      <c r="AWV55" s="611"/>
      <c r="AWW55" s="611"/>
      <c r="AWX55" s="611"/>
      <c r="AWY55" s="611"/>
      <c r="AWZ55" s="611"/>
      <c r="AXA55" s="611"/>
      <c r="AXB55" s="611"/>
      <c r="AXC55" s="611"/>
      <c r="AXD55" s="611"/>
      <c r="AXE55" s="611"/>
      <c r="AXF55" s="611"/>
      <c r="AXG55" s="611"/>
      <c r="AXH55" s="611"/>
      <c r="AXI55" s="611"/>
      <c r="AXJ55" s="611"/>
      <c r="AXK55" s="611"/>
      <c r="AXL55" s="611"/>
      <c r="AXM55" s="611"/>
      <c r="AXN55" s="611"/>
      <c r="AXO55" s="611"/>
      <c r="AXP55" s="611"/>
      <c r="AXQ55" s="611"/>
      <c r="AXR55" s="611"/>
      <c r="AXS55" s="611"/>
      <c r="AXT55" s="611"/>
      <c r="AXU55" s="611"/>
      <c r="AXV55" s="611"/>
      <c r="AXW55" s="611"/>
      <c r="AXX55" s="611"/>
      <c r="AXY55" s="611"/>
      <c r="AXZ55" s="611"/>
      <c r="AYA55" s="611"/>
      <c r="AYB55" s="611"/>
      <c r="AYC55" s="611"/>
      <c r="AYD55" s="611"/>
      <c r="AYE55" s="611"/>
      <c r="AYF55" s="611"/>
      <c r="AYG55" s="611"/>
      <c r="AYH55" s="611"/>
      <c r="AYI55" s="611"/>
      <c r="AYJ55" s="611"/>
      <c r="AYK55" s="611"/>
      <c r="AYL55" s="611"/>
      <c r="AYM55" s="611"/>
      <c r="AYN55" s="611"/>
      <c r="AYO55" s="611"/>
      <c r="AYP55" s="611"/>
      <c r="AYQ55" s="611"/>
      <c r="AYR55" s="611"/>
      <c r="AYS55" s="611"/>
      <c r="AYT55" s="611"/>
      <c r="AYU55" s="611"/>
      <c r="AYV55" s="611"/>
      <c r="AYW55" s="611"/>
      <c r="AYX55" s="611"/>
      <c r="AYY55" s="611"/>
      <c r="AYZ55" s="611"/>
      <c r="AZA55" s="611"/>
      <c r="AZB55" s="611"/>
      <c r="AZC55" s="611"/>
      <c r="AZD55" s="611"/>
      <c r="AZE55" s="611"/>
      <c r="AZF55" s="611"/>
      <c r="AZG55" s="611"/>
      <c r="AZH55" s="611"/>
      <c r="AZI55" s="611"/>
      <c r="AZJ55" s="611"/>
      <c r="AZK55" s="611"/>
      <c r="AZL55" s="611"/>
      <c r="AZM55" s="611"/>
      <c r="AZN55" s="611"/>
      <c r="AZO55" s="611"/>
      <c r="AZP55" s="611"/>
      <c r="AZQ55" s="611"/>
      <c r="AZR55" s="611"/>
      <c r="AZS55" s="611"/>
      <c r="AZT55" s="611"/>
      <c r="AZU55" s="611"/>
      <c r="AZV55" s="611"/>
      <c r="AZW55" s="611"/>
      <c r="AZX55" s="611"/>
      <c r="AZY55" s="611"/>
      <c r="AZZ55" s="611"/>
      <c r="BAA55" s="611"/>
      <c r="BAB55" s="611"/>
      <c r="BAC55" s="611"/>
      <c r="BAD55" s="611"/>
      <c r="BAE55" s="611"/>
      <c r="BAF55" s="611"/>
      <c r="BAG55" s="611"/>
      <c r="BAH55" s="611"/>
      <c r="BAI55" s="611"/>
      <c r="BAJ55" s="611"/>
      <c r="BAK55" s="611"/>
      <c r="BAL55" s="611"/>
      <c r="BAM55" s="611"/>
      <c r="BAN55" s="611"/>
      <c r="BAO55" s="611"/>
      <c r="BAP55" s="611"/>
      <c r="BAQ55" s="611"/>
      <c r="BAR55" s="611"/>
      <c r="BAS55" s="611"/>
      <c r="BAT55" s="611"/>
      <c r="BAU55" s="611"/>
      <c r="BAV55" s="611"/>
      <c r="BAW55" s="611"/>
      <c r="BAX55" s="611"/>
      <c r="BAY55" s="611"/>
      <c r="BAZ55" s="611"/>
      <c r="BBA55" s="611"/>
      <c r="BBB55" s="611"/>
      <c r="BBC55" s="611"/>
      <c r="BBD55" s="611"/>
      <c r="BBE55" s="611"/>
      <c r="BBF55" s="611"/>
      <c r="BBG55" s="611"/>
      <c r="BBH55" s="611"/>
      <c r="BBI55" s="611"/>
      <c r="BBJ55" s="611"/>
      <c r="BBK55" s="611"/>
      <c r="BBL55" s="611"/>
      <c r="BBM55" s="611"/>
      <c r="BBN55" s="611"/>
      <c r="BBO55" s="611"/>
      <c r="BBP55" s="611"/>
      <c r="BBQ55" s="611"/>
      <c r="BBR55" s="611"/>
      <c r="BBS55" s="611"/>
      <c r="BBT55" s="611"/>
      <c r="BBU55" s="611"/>
      <c r="BBV55" s="611"/>
      <c r="BBW55" s="611"/>
      <c r="BBX55" s="611"/>
      <c r="BBY55" s="611"/>
      <c r="BBZ55" s="611"/>
      <c r="BCA55" s="611"/>
      <c r="BCB55" s="611"/>
      <c r="BCC55" s="611"/>
      <c r="BCD55" s="611"/>
      <c r="BCE55" s="611"/>
      <c r="BCF55" s="611"/>
      <c r="BCG55" s="611"/>
      <c r="BCH55" s="611"/>
      <c r="BCI55" s="611"/>
      <c r="BCJ55" s="611"/>
      <c r="BCK55" s="611"/>
      <c r="BCL55" s="611"/>
      <c r="BCM55" s="611"/>
      <c r="BCN55" s="611"/>
      <c r="BCO55" s="611"/>
      <c r="BCP55" s="611"/>
      <c r="BCQ55" s="611"/>
      <c r="BCR55" s="611"/>
      <c r="BCS55" s="611"/>
      <c r="BCT55" s="611"/>
      <c r="BCU55" s="611"/>
      <c r="BCV55" s="611"/>
      <c r="BCW55" s="611"/>
      <c r="BCX55" s="611"/>
      <c r="BCY55" s="611"/>
      <c r="BCZ55" s="611"/>
      <c r="BDA55" s="611"/>
      <c r="BDB55" s="611"/>
      <c r="BDC55" s="611"/>
      <c r="BDD55" s="611"/>
      <c r="BDE55" s="611"/>
      <c r="BDF55" s="611"/>
      <c r="BDG55" s="611"/>
      <c r="BDH55" s="611"/>
      <c r="BDI55" s="611"/>
      <c r="BDJ55" s="611"/>
      <c r="BDK55" s="611"/>
      <c r="BDL55" s="611"/>
      <c r="BDM55" s="611"/>
      <c r="BDN55" s="611"/>
      <c r="BDO55" s="611"/>
      <c r="BDP55" s="611"/>
      <c r="BDQ55" s="611"/>
      <c r="BDR55" s="611"/>
      <c r="BDS55" s="611"/>
      <c r="BDT55" s="611"/>
      <c r="BDU55" s="611"/>
      <c r="BDV55" s="611"/>
      <c r="BDW55" s="611"/>
      <c r="BDX55" s="611"/>
      <c r="BDY55" s="611"/>
      <c r="BDZ55" s="611"/>
      <c r="BEA55" s="611"/>
      <c r="BEB55" s="611"/>
      <c r="BEC55" s="611"/>
      <c r="BED55" s="611"/>
      <c r="BEE55" s="611"/>
      <c r="BEF55" s="611"/>
      <c r="BEG55" s="611"/>
      <c r="BEH55" s="611"/>
      <c r="BEI55" s="611"/>
      <c r="BEJ55" s="611"/>
      <c r="BEK55" s="611"/>
      <c r="BEL55" s="611"/>
      <c r="BEM55" s="611"/>
      <c r="BEN55" s="611"/>
      <c r="BEO55" s="611"/>
      <c r="BEP55" s="611"/>
      <c r="BEQ55" s="611"/>
      <c r="BER55" s="611"/>
      <c r="BES55" s="611"/>
      <c r="BET55" s="611"/>
      <c r="BEU55" s="611"/>
      <c r="BEV55" s="611"/>
      <c r="BEW55" s="611"/>
      <c r="BEX55" s="611"/>
      <c r="BEY55" s="611"/>
      <c r="BEZ55" s="611"/>
      <c r="BFA55" s="611"/>
      <c r="BFB55" s="611"/>
      <c r="BFC55" s="611"/>
      <c r="BFD55" s="611"/>
      <c r="BFE55" s="611"/>
      <c r="BFF55" s="611"/>
      <c r="BFG55" s="611"/>
      <c r="BFH55" s="611"/>
      <c r="BFI55" s="611"/>
      <c r="BFJ55" s="611"/>
      <c r="BFK55" s="611"/>
      <c r="BFL55" s="611"/>
      <c r="BFM55" s="611"/>
      <c r="BFN55" s="611"/>
      <c r="BFO55" s="611"/>
      <c r="BFP55" s="611"/>
      <c r="BFQ55" s="611"/>
      <c r="BFR55" s="611"/>
      <c r="BFS55" s="611"/>
      <c r="BFT55" s="611"/>
      <c r="BFU55" s="611"/>
      <c r="BFV55" s="611"/>
      <c r="BFW55" s="611"/>
      <c r="BFX55" s="611"/>
      <c r="BFY55" s="611"/>
      <c r="BFZ55" s="611"/>
      <c r="BGA55" s="611"/>
      <c r="BGB55" s="611"/>
      <c r="BGC55" s="611"/>
      <c r="BGD55" s="611"/>
      <c r="BGE55" s="611"/>
      <c r="BGF55" s="611"/>
      <c r="BGG55" s="611"/>
      <c r="BGH55" s="611"/>
      <c r="BGI55" s="611"/>
      <c r="BGJ55" s="611"/>
      <c r="BGK55" s="611"/>
      <c r="BGL55" s="611"/>
      <c r="BGM55" s="611"/>
      <c r="BGN55" s="611"/>
      <c r="BGO55" s="611"/>
      <c r="BGP55" s="611"/>
      <c r="BGQ55" s="611"/>
      <c r="BGR55" s="611"/>
      <c r="BGS55" s="611"/>
      <c r="BGT55" s="611"/>
      <c r="BGU55" s="611"/>
      <c r="BGV55" s="611"/>
      <c r="BGW55" s="611"/>
      <c r="BGX55" s="611"/>
      <c r="BGY55" s="611"/>
      <c r="BGZ55" s="611"/>
      <c r="BHA55" s="611"/>
      <c r="BHB55" s="611"/>
      <c r="BHC55" s="611"/>
      <c r="BHD55" s="611"/>
      <c r="BHE55" s="611"/>
      <c r="BHF55" s="611"/>
      <c r="BHG55" s="611"/>
      <c r="BHH55" s="611"/>
      <c r="BHI55" s="611"/>
      <c r="BHJ55" s="611"/>
      <c r="BHK55" s="611"/>
      <c r="BHL55" s="611"/>
      <c r="BHM55" s="611"/>
      <c r="BHN55" s="611"/>
      <c r="BHO55" s="611"/>
      <c r="BHP55" s="611"/>
      <c r="BHQ55" s="611"/>
      <c r="BHR55" s="611"/>
      <c r="BHS55" s="611"/>
      <c r="BHT55" s="611"/>
      <c r="BHU55" s="611"/>
      <c r="BHV55" s="611"/>
      <c r="BHW55" s="611"/>
      <c r="BHX55" s="611"/>
      <c r="BHY55" s="611"/>
      <c r="BHZ55" s="611"/>
      <c r="BIA55" s="611"/>
      <c r="BIB55" s="611"/>
      <c r="BIC55" s="611"/>
      <c r="BID55" s="611"/>
      <c r="BIE55" s="611"/>
      <c r="BIF55" s="611"/>
      <c r="BIG55" s="611"/>
      <c r="BIH55" s="611"/>
      <c r="BII55" s="611"/>
      <c r="BIJ55" s="611"/>
      <c r="BIK55" s="611"/>
      <c r="BIL55" s="611"/>
      <c r="BIM55" s="611"/>
      <c r="BIN55" s="611"/>
      <c r="BIO55" s="611"/>
      <c r="BIP55" s="611"/>
      <c r="BIQ55" s="611"/>
      <c r="BIR55" s="611"/>
      <c r="BIS55" s="611"/>
      <c r="BIT55" s="611"/>
      <c r="BIU55" s="611"/>
      <c r="BIV55" s="611"/>
      <c r="BIW55" s="611"/>
      <c r="BIX55" s="611"/>
      <c r="BIY55" s="611"/>
      <c r="BIZ55" s="611"/>
      <c r="BJA55" s="611"/>
      <c r="BJB55" s="611"/>
      <c r="BJC55" s="611"/>
      <c r="BJD55" s="611"/>
      <c r="BJE55" s="611"/>
      <c r="BJF55" s="611"/>
      <c r="BJG55" s="611"/>
      <c r="BJH55" s="611"/>
      <c r="BJI55" s="611"/>
      <c r="BJJ55" s="611"/>
      <c r="BJK55" s="611"/>
      <c r="BJL55" s="611"/>
      <c r="BJM55" s="611"/>
      <c r="BJN55" s="611"/>
      <c r="BJO55" s="611"/>
      <c r="BJP55" s="611"/>
      <c r="BJQ55" s="611"/>
      <c r="BJR55" s="611"/>
      <c r="BJS55" s="611"/>
      <c r="BJT55" s="611"/>
      <c r="BJU55" s="611"/>
      <c r="BJV55" s="611"/>
      <c r="BJW55" s="611"/>
      <c r="BJX55" s="611"/>
      <c r="BJY55" s="611"/>
      <c r="BJZ55" s="611"/>
      <c r="BKA55" s="611"/>
      <c r="BKB55" s="611"/>
      <c r="BKC55" s="611"/>
      <c r="BKD55" s="611"/>
      <c r="BKE55" s="611"/>
      <c r="BKF55" s="611"/>
      <c r="BKG55" s="611"/>
      <c r="BKH55" s="611"/>
      <c r="BKI55" s="611"/>
      <c r="BKJ55" s="611"/>
      <c r="BKK55" s="611"/>
      <c r="BKL55" s="611"/>
      <c r="BKM55" s="611"/>
      <c r="BKN55" s="611"/>
      <c r="BKO55" s="611"/>
      <c r="BKP55" s="611"/>
      <c r="BKQ55" s="611"/>
      <c r="BKR55" s="611"/>
      <c r="BKS55" s="611"/>
      <c r="BKT55" s="611"/>
      <c r="BKU55" s="611"/>
      <c r="BKV55" s="611"/>
      <c r="BKW55" s="611"/>
      <c r="BKX55" s="611"/>
      <c r="BKY55" s="611"/>
      <c r="BKZ55" s="611"/>
      <c r="BLA55" s="611"/>
      <c r="BLB55" s="611"/>
      <c r="BLC55" s="611"/>
      <c r="BLD55" s="611"/>
      <c r="BLE55" s="611"/>
      <c r="BLF55" s="611"/>
      <c r="BLG55" s="611"/>
      <c r="BLH55" s="611"/>
      <c r="BLI55" s="611"/>
      <c r="BLJ55" s="611"/>
      <c r="BLK55" s="611"/>
      <c r="BLL55" s="611"/>
      <c r="BLM55" s="611"/>
      <c r="BLN55" s="611"/>
      <c r="BLO55" s="611"/>
      <c r="BLP55" s="611"/>
      <c r="BLQ55" s="611"/>
      <c r="BLR55" s="611"/>
      <c r="BLS55" s="611"/>
      <c r="BLT55" s="611"/>
      <c r="BLU55" s="611"/>
      <c r="BLV55" s="611"/>
      <c r="BLW55" s="611"/>
      <c r="BLX55" s="611"/>
      <c r="BLY55" s="611"/>
      <c r="BLZ55" s="611"/>
      <c r="BMA55" s="611"/>
      <c r="BMB55" s="611"/>
      <c r="BMC55" s="611"/>
      <c r="BMD55" s="611"/>
      <c r="BME55" s="611"/>
      <c r="BMF55" s="611"/>
      <c r="BMG55" s="611"/>
      <c r="BMH55" s="611"/>
      <c r="BMI55" s="611"/>
      <c r="BMJ55" s="611"/>
      <c r="BMK55" s="611"/>
      <c r="BML55" s="611"/>
      <c r="BMM55" s="611"/>
      <c r="BMN55" s="611"/>
      <c r="BMO55" s="611"/>
      <c r="BMP55" s="611"/>
      <c r="BMQ55" s="611"/>
      <c r="BMR55" s="611"/>
      <c r="BMS55" s="611"/>
      <c r="BMT55" s="611"/>
      <c r="BMU55" s="611"/>
      <c r="BMV55" s="611"/>
      <c r="BMW55" s="611"/>
      <c r="BMX55" s="611"/>
      <c r="BMY55" s="611"/>
      <c r="BMZ55" s="611"/>
      <c r="BNA55" s="611"/>
      <c r="BNB55" s="611"/>
      <c r="BNC55" s="611"/>
      <c r="BND55" s="611"/>
      <c r="BNE55" s="611"/>
      <c r="BNF55" s="611"/>
      <c r="BNG55" s="611"/>
      <c r="BNH55" s="611"/>
      <c r="BNI55" s="611"/>
      <c r="BNJ55" s="611"/>
      <c r="BNK55" s="611"/>
      <c r="BNL55" s="611"/>
      <c r="BNM55" s="611"/>
      <c r="BNN55" s="611"/>
      <c r="BNO55" s="611"/>
      <c r="BNP55" s="611"/>
      <c r="BNQ55" s="611"/>
      <c r="BNR55" s="611"/>
      <c r="BNS55" s="611"/>
      <c r="BNT55" s="611"/>
      <c r="BNU55" s="611"/>
      <c r="BNV55" s="611"/>
      <c r="BNW55" s="611"/>
      <c r="BNX55" s="611"/>
      <c r="BNY55" s="611"/>
      <c r="BNZ55" s="611"/>
      <c r="BOA55" s="611"/>
      <c r="BOB55" s="611"/>
      <c r="BOC55" s="611"/>
      <c r="BOD55" s="611"/>
      <c r="BOE55" s="611"/>
      <c r="BOF55" s="611"/>
      <c r="BOG55" s="611"/>
      <c r="BOH55" s="611"/>
      <c r="BOI55" s="611"/>
      <c r="BOJ55" s="611"/>
      <c r="BOK55" s="611"/>
      <c r="BOL55" s="611"/>
      <c r="BOM55" s="611"/>
      <c r="BON55" s="611"/>
      <c r="BOO55" s="611"/>
      <c r="BOP55" s="611"/>
      <c r="BOQ55" s="611"/>
      <c r="BOR55" s="611"/>
      <c r="BOS55" s="611"/>
      <c r="BOT55" s="611"/>
      <c r="BOU55" s="611"/>
      <c r="BOV55" s="611"/>
      <c r="BOW55" s="611"/>
      <c r="BOX55" s="611"/>
      <c r="BOY55" s="611"/>
      <c r="BOZ55" s="611"/>
      <c r="BPA55" s="611"/>
      <c r="BPB55" s="611"/>
      <c r="BPC55" s="611"/>
      <c r="BPD55" s="611"/>
      <c r="BPE55" s="611"/>
      <c r="BPF55" s="611"/>
      <c r="BPG55" s="611"/>
      <c r="BPH55" s="611"/>
      <c r="BPI55" s="611"/>
      <c r="BPJ55" s="611"/>
      <c r="BPK55" s="611"/>
      <c r="BPL55" s="611"/>
      <c r="BPM55" s="611"/>
      <c r="BPN55" s="611"/>
      <c r="BPO55" s="611"/>
      <c r="BPP55" s="611"/>
      <c r="BPQ55" s="611"/>
      <c r="BPR55" s="611"/>
      <c r="BPS55" s="611"/>
      <c r="BPT55" s="611"/>
      <c r="BPU55" s="611"/>
      <c r="BPV55" s="611"/>
      <c r="BPW55" s="611"/>
      <c r="BPX55" s="611"/>
      <c r="BPY55" s="611"/>
      <c r="BPZ55" s="611"/>
      <c r="BQA55" s="611"/>
      <c r="BQB55" s="611"/>
      <c r="BQC55" s="611"/>
      <c r="BQD55" s="611"/>
      <c r="BQE55" s="611"/>
      <c r="BQF55" s="611"/>
      <c r="BQG55" s="611"/>
      <c r="BQH55" s="611"/>
      <c r="BQI55" s="611"/>
      <c r="BQJ55" s="611"/>
      <c r="BQK55" s="611"/>
      <c r="BQL55" s="611"/>
      <c r="BQM55" s="611"/>
      <c r="BQN55" s="611"/>
      <c r="BQO55" s="611"/>
      <c r="BQP55" s="611"/>
      <c r="BQQ55" s="611"/>
      <c r="BQR55" s="611"/>
      <c r="BQS55" s="611"/>
      <c r="BQT55" s="611"/>
      <c r="BQU55" s="611"/>
      <c r="BQV55" s="611"/>
      <c r="BQW55" s="611"/>
      <c r="BQX55" s="611"/>
      <c r="BQY55" s="611"/>
      <c r="BQZ55" s="611"/>
      <c r="BRA55" s="611"/>
      <c r="BRB55" s="611"/>
      <c r="BRC55" s="611"/>
      <c r="BRD55" s="611"/>
      <c r="BRE55" s="611"/>
      <c r="BRF55" s="611"/>
      <c r="BRG55" s="611"/>
      <c r="BRH55" s="611"/>
      <c r="BRI55" s="611"/>
      <c r="BRJ55" s="611"/>
      <c r="BRK55" s="611"/>
      <c r="BRL55" s="611"/>
      <c r="BRM55" s="611"/>
      <c r="BRN55" s="611"/>
      <c r="BRO55" s="611"/>
      <c r="BRP55" s="611"/>
      <c r="BRQ55" s="611"/>
      <c r="BRR55" s="611"/>
      <c r="BRS55" s="611"/>
      <c r="BRT55" s="611"/>
      <c r="BRU55" s="611"/>
      <c r="BRV55" s="611"/>
      <c r="BRW55" s="611"/>
      <c r="BRX55" s="611"/>
      <c r="BRY55" s="611"/>
      <c r="BRZ55" s="611"/>
      <c r="BSA55" s="611"/>
      <c r="BSB55" s="611"/>
      <c r="BSC55" s="611"/>
      <c r="BSD55" s="611"/>
      <c r="BSE55" s="611"/>
      <c r="BSF55" s="611"/>
      <c r="BSG55" s="611"/>
      <c r="BSH55" s="611"/>
      <c r="BSI55" s="611"/>
      <c r="BSJ55" s="611"/>
      <c r="BSK55" s="611"/>
      <c r="BSL55" s="611"/>
      <c r="BSM55" s="611"/>
      <c r="BSN55" s="611"/>
      <c r="BSO55" s="611"/>
      <c r="BSP55" s="611"/>
      <c r="BSQ55" s="611"/>
      <c r="BSR55" s="611"/>
      <c r="BSS55" s="611"/>
      <c r="BST55" s="611"/>
      <c r="BSU55" s="611"/>
      <c r="BSV55" s="611"/>
      <c r="BSW55" s="611"/>
      <c r="BSX55" s="611"/>
      <c r="BSY55" s="611"/>
      <c r="BSZ55" s="611"/>
      <c r="BTA55" s="611"/>
      <c r="BTB55" s="611"/>
      <c r="BTC55" s="611"/>
      <c r="BTD55" s="611"/>
      <c r="BTE55" s="611"/>
      <c r="BTF55" s="611"/>
      <c r="BTG55" s="611"/>
      <c r="BTH55" s="611"/>
      <c r="BTI55" s="611"/>
      <c r="BTJ55" s="611"/>
      <c r="BTK55" s="611"/>
      <c r="BTL55" s="611"/>
      <c r="BTM55" s="611"/>
      <c r="BTN55" s="611"/>
      <c r="BTO55" s="611"/>
      <c r="BTP55" s="611"/>
      <c r="BTQ55" s="611"/>
      <c r="BTR55" s="611"/>
      <c r="BTS55" s="611"/>
      <c r="BTT55" s="611"/>
      <c r="BTU55" s="611"/>
      <c r="BTV55" s="611"/>
      <c r="BTW55" s="611"/>
      <c r="BTX55" s="611"/>
      <c r="BTY55" s="611"/>
      <c r="BTZ55" s="611"/>
      <c r="BUA55" s="611"/>
      <c r="BUB55" s="611"/>
      <c r="BUC55" s="611"/>
      <c r="BUD55" s="611"/>
      <c r="BUE55" s="611"/>
      <c r="BUF55" s="611"/>
      <c r="BUG55" s="611"/>
      <c r="BUH55" s="611"/>
      <c r="BUI55" s="611"/>
      <c r="BUJ55" s="611"/>
      <c r="BUK55" s="611"/>
      <c r="BUL55" s="611"/>
      <c r="BUM55" s="611"/>
      <c r="BUN55" s="611"/>
      <c r="BUO55" s="611"/>
      <c r="BUP55" s="611"/>
      <c r="BUQ55" s="611"/>
      <c r="BUR55" s="611"/>
      <c r="BUS55" s="611"/>
      <c r="BUT55" s="611"/>
      <c r="BUU55" s="611"/>
      <c r="BUV55" s="611"/>
      <c r="BUW55" s="611"/>
      <c r="BUX55" s="611"/>
      <c r="BUY55" s="611"/>
      <c r="BUZ55" s="611"/>
      <c r="BVA55" s="611"/>
      <c r="BVB55" s="611"/>
      <c r="BVC55" s="611"/>
      <c r="BVD55" s="611"/>
      <c r="BVE55" s="611"/>
      <c r="BVF55" s="611"/>
      <c r="BVG55" s="611"/>
      <c r="BVH55" s="611"/>
      <c r="BVI55" s="611"/>
      <c r="BVJ55" s="611"/>
      <c r="BVK55" s="611"/>
      <c r="BVL55" s="611"/>
      <c r="BVM55" s="611"/>
      <c r="BVN55" s="611"/>
      <c r="BVO55" s="611"/>
      <c r="BVP55" s="611"/>
      <c r="BVQ55" s="611"/>
      <c r="BVR55" s="611"/>
      <c r="BVS55" s="611"/>
      <c r="BVT55" s="611"/>
      <c r="BVU55" s="611"/>
      <c r="BVV55" s="611"/>
      <c r="BVW55" s="611"/>
      <c r="BVX55" s="611"/>
      <c r="BVY55" s="611"/>
      <c r="BVZ55" s="611"/>
      <c r="BWA55" s="611"/>
      <c r="BWB55" s="611"/>
      <c r="BWC55" s="611"/>
      <c r="BWD55" s="611"/>
      <c r="BWE55" s="611"/>
      <c r="BWF55" s="611"/>
      <c r="BWG55" s="611"/>
      <c r="BWH55" s="611"/>
      <c r="BWI55" s="611"/>
      <c r="BWJ55" s="611"/>
      <c r="BWK55" s="611"/>
      <c r="BWL55" s="611"/>
      <c r="BWM55" s="611"/>
      <c r="BWN55" s="611"/>
      <c r="BWO55" s="611"/>
      <c r="BWP55" s="611"/>
      <c r="BWQ55" s="611"/>
      <c r="BWR55" s="611"/>
      <c r="BWS55" s="611"/>
      <c r="BWT55" s="611"/>
      <c r="BWU55" s="611"/>
      <c r="BWV55" s="611"/>
      <c r="BWW55" s="611"/>
      <c r="BWX55" s="611"/>
      <c r="BWY55" s="611"/>
      <c r="BWZ55" s="611"/>
      <c r="BXA55" s="611"/>
      <c r="BXB55" s="611"/>
      <c r="BXC55" s="611"/>
      <c r="BXD55" s="611"/>
      <c r="BXE55" s="611"/>
      <c r="BXF55" s="611"/>
      <c r="BXG55" s="611"/>
      <c r="BXH55" s="611"/>
      <c r="BXI55" s="611"/>
      <c r="BXJ55" s="611"/>
      <c r="BXK55" s="611"/>
      <c r="BXL55" s="611"/>
      <c r="BXM55" s="611"/>
      <c r="BXN55" s="611"/>
      <c r="BXO55" s="611"/>
      <c r="BXP55" s="611"/>
      <c r="BXQ55" s="611"/>
      <c r="BXR55" s="611"/>
      <c r="BXS55" s="611"/>
      <c r="BXT55" s="611"/>
      <c r="BXU55" s="611"/>
      <c r="BXV55" s="611"/>
      <c r="BXW55" s="611"/>
      <c r="BXX55" s="611"/>
      <c r="BXY55" s="611"/>
      <c r="BXZ55" s="611"/>
      <c r="BYA55" s="611"/>
      <c r="BYB55" s="611"/>
      <c r="BYC55" s="611"/>
      <c r="BYD55" s="611"/>
      <c r="BYE55" s="611"/>
      <c r="BYF55" s="611"/>
      <c r="BYG55" s="611"/>
      <c r="BYH55" s="611"/>
      <c r="BYI55" s="611"/>
      <c r="BYJ55" s="611"/>
      <c r="BYK55" s="611"/>
      <c r="BYL55" s="611"/>
      <c r="BYM55" s="611"/>
      <c r="BYN55" s="611"/>
      <c r="BYO55" s="611"/>
      <c r="BYP55" s="611"/>
      <c r="BYQ55" s="611"/>
      <c r="BYR55" s="611"/>
      <c r="BYS55" s="611"/>
      <c r="BYT55" s="611"/>
      <c r="BYU55" s="611"/>
      <c r="BYV55" s="611"/>
      <c r="BYW55" s="611"/>
      <c r="BYX55" s="611"/>
      <c r="BYY55" s="611"/>
      <c r="BYZ55" s="611"/>
      <c r="BZA55" s="611"/>
      <c r="BZB55" s="611"/>
      <c r="BZC55" s="611"/>
      <c r="BZD55" s="611"/>
      <c r="BZE55" s="611"/>
      <c r="BZF55" s="611"/>
      <c r="BZG55" s="611"/>
      <c r="BZH55" s="611"/>
      <c r="BZI55" s="611"/>
      <c r="BZJ55" s="611"/>
      <c r="BZK55" s="611"/>
      <c r="BZL55" s="611"/>
      <c r="BZM55" s="611"/>
      <c r="BZN55" s="611"/>
      <c r="BZO55" s="611"/>
      <c r="BZP55" s="611"/>
      <c r="BZQ55" s="611"/>
      <c r="BZR55" s="611"/>
      <c r="BZS55" s="611"/>
      <c r="BZT55" s="611"/>
      <c r="BZU55" s="611"/>
      <c r="BZV55" s="611"/>
      <c r="BZW55" s="611"/>
      <c r="BZX55" s="611"/>
      <c r="BZY55" s="611"/>
      <c r="BZZ55" s="611"/>
      <c r="CAA55" s="611"/>
      <c r="CAB55" s="611"/>
      <c r="CAC55" s="611"/>
      <c r="CAD55" s="611"/>
      <c r="CAE55" s="611"/>
      <c r="CAF55" s="611"/>
      <c r="CAG55" s="611"/>
      <c r="CAH55" s="611"/>
      <c r="CAI55" s="611"/>
      <c r="CAJ55" s="611"/>
      <c r="CAK55" s="611"/>
      <c r="CAL55" s="611"/>
      <c r="CAM55" s="611"/>
      <c r="CAN55" s="611"/>
      <c r="CAO55" s="611"/>
      <c r="CAP55" s="611"/>
      <c r="CAQ55" s="611"/>
      <c r="CAR55" s="611"/>
      <c r="CAS55" s="611"/>
      <c r="CAT55" s="611"/>
      <c r="CAU55" s="611"/>
      <c r="CAV55" s="611"/>
      <c r="CAW55" s="611"/>
      <c r="CAX55" s="611"/>
      <c r="CAY55" s="611"/>
      <c r="CAZ55" s="611"/>
      <c r="CBA55" s="611"/>
      <c r="CBB55" s="611"/>
      <c r="CBC55" s="611"/>
      <c r="CBD55" s="611"/>
      <c r="CBE55" s="611"/>
      <c r="CBF55" s="611"/>
      <c r="CBG55" s="611"/>
      <c r="CBH55" s="611"/>
      <c r="CBI55" s="611"/>
      <c r="CBJ55" s="611"/>
      <c r="CBK55" s="611"/>
      <c r="CBL55" s="611"/>
      <c r="CBM55" s="611"/>
      <c r="CBN55" s="611"/>
      <c r="CBO55" s="611"/>
      <c r="CBP55" s="611"/>
      <c r="CBQ55" s="611"/>
      <c r="CBR55" s="611"/>
      <c r="CBS55" s="611"/>
      <c r="CBT55" s="611"/>
      <c r="CBU55" s="611"/>
      <c r="CBV55" s="611"/>
      <c r="CBW55" s="611"/>
      <c r="CBX55" s="611"/>
      <c r="CBY55" s="611"/>
      <c r="CBZ55" s="611"/>
      <c r="CCA55" s="611"/>
      <c r="CCB55" s="611"/>
      <c r="CCC55" s="611"/>
      <c r="CCD55" s="611"/>
      <c r="CCE55" s="611"/>
      <c r="CCF55" s="611"/>
      <c r="CCG55" s="611"/>
      <c r="CCH55" s="611"/>
      <c r="CCI55" s="611"/>
      <c r="CCJ55" s="611"/>
      <c r="CCK55" s="611"/>
      <c r="CCL55" s="611"/>
      <c r="CCM55" s="611"/>
      <c r="CCN55" s="611"/>
      <c r="CCO55" s="611"/>
      <c r="CCP55" s="611"/>
      <c r="CCQ55" s="611"/>
      <c r="CCR55" s="611"/>
      <c r="CCS55" s="611"/>
      <c r="CCT55" s="611"/>
      <c r="CCU55" s="611"/>
      <c r="CCV55" s="611"/>
      <c r="CCW55" s="611"/>
      <c r="CCX55" s="611"/>
      <c r="CCY55" s="611"/>
      <c r="CCZ55" s="611"/>
      <c r="CDA55" s="611"/>
      <c r="CDB55" s="611"/>
      <c r="CDC55" s="611"/>
      <c r="CDD55" s="611"/>
      <c r="CDE55" s="611"/>
      <c r="CDF55" s="611"/>
      <c r="CDG55" s="611"/>
      <c r="CDH55" s="611"/>
      <c r="CDI55" s="611"/>
      <c r="CDJ55" s="611"/>
      <c r="CDK55" s="611"/>
      <c r="CDL55" s="611"/>
      <c r="CDM55" s="611"/>
      <c r="CDN55" s="611"/>
      <c r="CDO55" s="611"/>
      <c r="CDP55" s="611"/>
      <c r="CDQ55" s="611"/>
      <c r="CDR55" s="611"/>
      <c r="CDS55" s="611"/>
      <c r="CDT55" s="611"/>
      <c r="CDU55" s="611"/>
      <c r="CDV55" s="611"/>
      <c r="CDW55" s="611"/>
      <c r="CDX55" s="611"/>
      <c r="CDY55" s="611"/>
      <c r="CDZ55" s="611"/>
      <c r="CEA55" s="611"/>
      <c r="CEB55" s="611"/>
      <c r="CEC55" s="611"/>
      <c r="CED55" s="611"/>
      <c r="CEE55" s="611"/>
      <c r="CEF55" s="611"/>
      <c r="CEG55" s="611"/>
      <c r="CEH55" s="611"/>
      <c r="CEI55" s="611"/>
      <c r="CEJ55" s="611"/>
      <c r="CEK55" s="611"/>
      <c r="CEL55" s="611"/>
      <c r="CEM55" s="611"/>
    </row>
    <row r="56" spans="1:2171" s="214" customFormat="1" ht="13.5" thickBot="1" x14ac:dyDescent="0.25">
      <c r="A56" s="211"/>
      <c r="D56" s="212"/>
      <c r="E56" s="212"/>
      <c r="F56" s="212"/>
      <c r="G56" s="212"/>
      <c r="H56" s="212"/>
      <c r="I56" s="212"/>
      <c r="J56" s="212"/>
      <c r="K56" s="212"/>
      <c r="L56" s="212"/>
      <c r="M56" s="679"/>
      <c r="N56" s="679"/>
      <c r="O56" s="679"/>
      <c r="P56" s="679"/>
      <c r="Q56" s="679"/>
      <c r="R56" s="679"/>
      <c r="S56" s="679"/>
      <c r="T56" s="358"/>
      <c r="U56" s="358"/>
      <c r="V56" s="358"/>
      <c r="W56" s="358"/>
      <c r="X56" s="358"/>
      <c r="Y56" s="358"/>
      <c r="Z56" s="358"/>
      <c r="AA56" s="358"/>
      <c r="AB56" s="358"/>
      <c r="AC56" s="679"/>
      <c r="AD56" s="679"/>
      <c r="AE56" s="679"/>
      <c r="AF56" s="679"/>
      <c r="AG56" s="679"/>
      <c r="AH56" s="679"/>
      <c r="AI56" s="679"/>
      <c r="AJ56" s="679"/>
      <c r="AK56" s="679"/>
      <c r="AL56" s="679"/>
      <c r="AM56" s="679"/>
      <c r="AN56" s="679"/>
      <c r="AO56" s="679"/>
      <c r="AP56" s="679"/>
      <c r="AQ56" s="679"/>
      <c r="AR56" s="679"/>
      <c r="AS56" s="679"/>
      <c r="AT56" s="679"/>
      <c r="AU56" s="679"/>
      <c r="AV56" s="679"/>
      <c r="AW56" s="679"/>
      <c r="AX56" s="679"/>
      <c r="AY56" s="679"/>
      <c r="AZ56" s="679"/>
      <c r="BA56" s="679"/>
      <c r="BB56" s="679"/>
      <c r="BC56" s="611"/>
      <c r="BD56" s="611"/>
      <c r="BE56" s="611"/>
      <c r="BF56" s="611"/>
      <c r="BG56" s="611"/>
      <c r="BH56" s="611"/>
      <c r="BI56" s="611"/>
      <c r="BJ56" s="611"/>
      <c r="BK56" s="611"/>
      <c r="BL56" s="611"/>
      <c r="BM56" s="611"/>
      <c r="BN56" s="611"/>
      <c r="BO56" s="611"/>
      <c r="BP56" s="611"/>
      <c r="BQ56" s="611"/>
      <c r="BR56" s="611"/>
      <c r="BS56" s="611"/>
      <c r="BT56" s="611"/>
      <c r="BU56" s="611"/>
      <c r="BV56" s="611"/>
      <c r="BW56" s="611"/>
      <c r="BX56" s="611"/>
      <c r="BY56" s="611"/>
      <c r="BZ56" s="611"/>
      <c r="CA56" s="611"/>
      <c r="CB56" s="611"/>
      <c r="CC56" s="611"/>
      <c r="CD56" s="611"/>
      <c r="CE56" s="611"/>
      <c r="CF56" s="611"/>
      <c r="CG56" s="611"/>
      <c r="CH56" s="611"/>
      <c r="CI56" s="611"/>
      <c r="CJ56" s="611"/>
      <c r="CK56" s="611"/>
      <c r="CL56" s="611"/>
      <c r="CM56" s="611"/>
      <c r="CN56" s="611"/>
      <c r="CO56" s="611"/>
      <c r="CP56" s="611"/>
      <c r="CQ56" s="611"/>
      <c r="CR56" s="611"/>
      <c r="CS56" s="611"/>
      <c r="CT56" s="611"/>
      <c r="CU56" s="611"/>
      <c r="CV56" s="611"/>
      <c r="CW56" s="611"/>
      <c r="CX56" s="611"/>
      <c r="CY56" s="611"/>
      <c r="CZ56" s="611"/>
      <c r="DA56" s="611"/>
      <c r="DB56" s="611"/>
      <c r="DC56" s="611"/>
      <c r="DD56" s="611"/>
      <c r="DE56" s="611"/>
      <c r="DF56" s="611"/>
      <c r="DG56" s="611"/>
      <c r="DH56" s="611"/>
      <c r="DI56" s="611"/>
      <c r="DJ56" s="611"/>
      <c r="DK56" s="611"/>
      <c r="DL56" s="611"/>
      <c r="DM56" s="611"/>
      <c r="DN56" s="611"/>
      <c r="DO56" s="611"/>
      <c r="DP56" s="611"/>
      <c r="DQ56" s="611"/>
      <c r="DR56" s="611"/>
      <c r="DS56" s="611"/>
      <c r="DT56" s="611"/>
      <c r="DU56" s="611"/>
      <c r="DV56" s="611"/>
      <c r="DW56" s="611"/>
      <c r="DX56" s="611"/>
      <c r="DY56" s="611"/>
      <c r="DZ56" s="611"/>
      <c r="EA56" s="611"/>
      <c r="EB56" s="611"/>
      <c r="EC56" s="611"/>
      <c r="ED56" s="611"/>
      <c r="EE56" s="611"/>
      <c r="EF56" s="611"/>
      <c r="EG56" s="611"/>
      <c r="EH56" s="611"/>
      <c r="EI56" s="611"/>
      <c r="EJ56" s="611"/>
      <c r="EK56" s="611"/>
      <c r="EL56" s="611"/>
      <c r="EM56" s="611"/>
      <c r="EN56" s="611"/>
      <c r="EO56" s="611"/>
      <c r="EP56" s="611"/>
      <c r="EQ56" s="611"/>
      <c r="ER56" s="611"/>
      <c r="ES56" s="611"/>
      <c r="ET56" s="611"/>
      <c r="EU56" s="611"/>
      <c r="EV56" s="611"/>
      <c r="EW56" s="611"/>
      <c r="EX56" s="611"/>
      <c r="EY56" s="611"/>
      <c r="EZ56" s="611"/>
      <c r="FA56" s="611"/>
      <c r="FB56" s="611"/>
      <c r="FC56" s="611"/>
      <c r="FD56" s="611"/>
      <c r="FE56" s="611"/>
      <c r="FF56" s="611"/>
      <c r="FG56" s="611"/>
      <c r="FH56" s="611"/>
      <c r="FI56" s="611"/>
      <c r="FJ56" s="611"/>
      <c r="FK56" s="611"/>
      <c r="FL56" s="611"/>
      <c r="FM56" s="611"/>
      <c r="FN56" s="611"/>
      <c r="FO56" s="611"/>
      <c r="FP56" s="611"/>
      <c r="FQ56" s="611"/>
      <c r="FR56" s="611"/>
      <c r="FS56" s="611"/>
      <c r="FT56" s="611"/>
      <c r="FU56" s="611"/>
      <c r="FV56" s="611"/>
      <c r="FW56" s="611"/>
      <c r="FX56" s="611"/>
      <c r="FY56" s="611"/>
      <c r="FZ56" s="611"/>
      <c r="GA56" s="611"/>
      <c r="GB56" s="611"/>
      <c r="GC56" s="611"/>
      <c r="GD56" s="611"/>
      <c r="GE56" s="611"/>
      <c r="GF56" s="611"/>
      <c r="GG56" s="611"/>
      <c r="GH56" s="611"/>
      <c r="GI56" s="611"/>
      <c r="GJ56" s="611"/>
      <c r="GK56" s="611"/>
      <c r="GL56" s="611"/>
      <c r="GM56" s="611"/>
      <c r="GN56" s="611"/>
      <c r="GO56" s="611"/>
      <c r="GP56" s="611"/>
      <c r="GQ56" s="611"/>
      <c r="GR56" s="611"/>
      <c r="GS56" s="611"/>
      <c r="GT56" s="611"/>
      <c r="GU56" s="611"/>
      <c r="GV56" s="611"/>
      <c r="GW56" s="611"/>
      <c r="GX56" s="611"/>
      <c r="GY56" s="611"/>
      <c r="GZ56" s="611"/>
      <c r="HA56" s="611"/>
      <c r="HB56" s="611"/>
      <c r="HC56" s="611"/>
      <c r="HD56" s="611"/>
      <c r="HE56" s="611"/>
      <c r="HF56" s="611"/>
      <c r="HG56" s="611"/>
      <c r="HH56" s="611"/>
      <c r="HI56" s="611"/>
      <c r="HJ56" s="611"/>
      <c r="HK56" s="611"/>
      <c r="HL56" s="611"/>
      <c r="HM56" s="611"/>
      <c r="HN56" s="611"/>
      <c r="HO56" s="611"/>
      <c r="HP56" s="611"/>
      <c r="HQ56" s="611"/>
      <c r="HR56" s="611"/>
      <c r="HS56" s="611"/>
      <c r="HT56" s="611"/>
      <c r="HU56" s="611"/>
      <c r="HV56" s="611"/>
      <c r="HW56" s="611"/>
      <c r="HX56" s="611"/>
      <c r="HY56" s="611"/>
      <c r="HZ56" s="611"/>
      <c r="IA56" s="611"/>
      <c r="IB56" s="611"/>
      <c r="IC56" s="611"/>
      <c r="ID56" s="611"/>
      <c r="IE56" s="611"/>
      <c r="IF56" s="611"/>
      <c r="IG56" s="611"/>
      <c r="IH56" s="611"/>
      <c r="II56" s="611"/>
      <c r="IJ56" s="611"/>
      <c r="IK56" s="611"/>
      <c r="IL56" s="611"/>
      <c r="IM56" s="611"/>
      <c r="IN56" s="611"/>
      <c r="IO56" s="611"/>
      <c r="IP56" s="611"/>
      <c r="IQ56" s="611"/>
      <c r="IR56" s="611"/>
      <c r="IS56" s="611"/>
      <c r="IT56" s="611"/>
      <c r="IU56" s="611"/>
      <c r="IV56" s="611"/>
      <c r="IW56" s="611"/>
      <c r="IX56" s="611"/>
      <c r="IY56" s="611"/>
      <c r="IZ56" s="611"/>
      <c r="JA56" s="611"/>
      <c r="JB56" s="611"/>
      <c r="JC56" s="611"/>
      <c r="JD56" s="611"/>
      <c r="JE56" s="611"/>
      <c r="JF56" s="611"/>
      <c r="JG56" s="611"/>
      <c r="JH56" s="611"/>
      <c r="JI56" s="611"/>
      <c r="JJ56" s="611"/>
      <c r="JK56" s="611"/>
      <c r="JL56" s="611"/>
      <c r="JM56" s="611"/>
      <c r="JN56" s="611"/>
      <c r="JO56" s="611"/>
      <c r="JP56" s="611"/>
      <c r="JQ56" s="611"/>
      <c r="JR56" s="611"/>
      <c r="JS56" s="611"/>
      <c r="JT56" s="611"/>
      <c r="JU56" s="611"/>
      <c r="JV56" s="611"/>
      <c r="JW56" s="611"/>
      <c r="JX56" s="611"/>
      <c r="JY56" s="611"/>
      <c r="JZ56" s="611"/>
      <c r="KA56" s="611"/>
      <c r="KB56" s="611"/>
      <c r="KC56" s="611"/>
      <c r="KD56" s="611"/>
      <c r="KE56" s="611"/>
      <c r="KF56" s="611"/>
      <c r="KG56" s="611"/>
      <c r="KH56" s="611"/>
      <c r="KI56" s="611"/>
      <c r="KJ56" s="611"/>
      <c r="KK56" s="611"/>
      <c r="KL56" s="611"/>
      <c r="KM56" s="611"/>
      <c r="KN56" s="611"/>
      <c r="KO56" s="611"/>
      <c r="KP56" s="611"/>
      <c r="KQ56" s="611"/>
      <c r="KR56" s="611"/>
      <c r="KS56" s="611"/>
      <c r="KT56" s="611"/>
      <c r="KU56" s="611"/>
      <c r="KV56" s="611"/>
      <c r="KW56" s="611"/>
      <c r="KX56" s="611"/>
      <c r="KY56" s="611"/>
      <c r="KZ56" s="611"/>
      <c r="LA56" s="611"/>
      <c r="LB56" s="611"/>
      <c r="LC56" s="611"/>
      <c r="LD56" s="611"/>
      <c r="LE56" s="611"/>
      <c r="LF56" s="611"/>
      <c r="LG56" s="611"/>
      <c r="LH56" s="611"/>
      <c r="LI56" s="611"/>
      <c r="LJ56" s="611"/>
      <c r="LK56" s="611"/>
      <c r="LL56" s="611"/>
      <c r="LM56" s="611"/>
      <c r="LN56" s="611"/>
      <c r="LO56" s="611"/>
      <c r="LP56" s="611"/>
      <c r="LQ56" s="611"/>
      <c r="LR56" s="611"/>
      <c r="LS56" s="611"/>
      <c r="LT56" s="611"/>
      <c r="LU56" s="611"/>
      <c r="LV56" s="611"/>
      <c r="LW56" s="611"/>
      <c r="LX56" s="611"/>
      <c r="LY56" s="611"/>
      <c r="LZ56" s="611"/>
      <c r="MA56" s="611"/>
      <c r="MB56" s="611"/>
      <c r="MC56" s="611"/>
      <c r="MD56" s="611"/>
      <c r="ME56" s="611"/>
      <c r="MF56" s="611"/>
      <c r="MG56" s="611"/>
      <c r="MH56" s="611"/>
      <c r="MI56" s="611"/>
      <c r="MJ56" s="611"/>
      <c r="MK56" s="611"/>
      <c r="ML56" s="611"/>
      <c r="MM56" s="611"/>
      <c r="MN56" s="611"/>
      <c r="MO56" s="611"/>
      <c r="MP56" s="611"/>
      <c r="MQ56" s="611"/>
      <c r="MR56" s="611"/>
      <c r="MS56" s="611"/>
      <c r="MT56" s="611"/>
      <c r="MU56" s="611"/>
      <c r="MV56" s="611"/>
      <c r="MW56" s="611"/>
      <c r="MX56" s="611"/>
      <c r="MY56" s="611"/>
      <c r="MZ56" s="611"/>
      <c r="NA56" s="611"/>
      <c r="NB56" s="611"/>
      <c r="NC56" s="611"/>
      <c r="ND56" s="611"/>
      <c r="NE56" s="611"/>
      <c r="NF56" s="611"/>
      <c r="NG56" s="611"/>
      <c r="NH56" s="611"/>
      <c r="NI56" s="611"/>
      <c r="NJ56" s="611"/>
      <c r="NK56" s="611"/>
      <c r="NL56" s="611"/>
      <c r="NM56" s="611"/>
      <c r="NN56" s="611"/>
      <c r="NO56" s="611"/>
      <c r="NP56" s="611"/>
      <c r="NQ56" s="611"/>
      <c r="NR56" s="611"/>
      <c r="NS56" s="611"/>
      <c r="NT56" s="611"/>
      <c r="NU56" s="611"/>
      <c r="NV56" s="611"/>
      <c r="NW56" s="611"/>
      <c r="NX56" s="611"/>
      <c r="NY56" s="611"/>
      <c r="NZ56" s="611"/>
      <c r="OA56" s="611"/>
      <c r="OB56" s="611"/>
      <c r="OC56" s="611"/>
      <c r="OD56" s="611"/>
      <c r="OE56" s="611"/>
      <c r="OF56" s="611"/>
      <c r="OG56" s="611"/>
      <c r="OH56" s="611"/>
      <c r="OI56" s="611"/>
      <c r="OJ56" s="611"/>
      <c r="OK56" s="611"/>
      <c r="OL56" s="611"/>
      <c r="OM56" s="611"/>
      <c r="ON56" s="611"/>
      <c r="OO56" s="611"/>
      <c r="OP56" s="611"/>
      <c r="OQ56" s="611"/>
      <c r="OR56" s="611"/>
      <c r="OS56" s="611"/>
      <c r="OT56" s="611"/>
      <c r="OU56" s="611"/>
      <c r="OV56" s="611"/>
      <c r="OW56" s="611"/>
      <c r="OX56" s="611"/>
      <c r="OY56" s="611"/>
      <c r="OZ56" s="611"/>
      <c r="PA56" s="611"/>
      <c r="PB56" s="611"/>
      <c r="PC56" s="611"/>
      <c r="PD56" s="611"/>
      <c r="PE56" s="611"/>
      <c r="PF56" s="611"/>
      <c r="PG56" s="611"/>
      <c r="PH56" s="611"/>
      <c r="PI56" s="611"/>
      <c r="PJ56" s="611"/>
      <c r="PK56" s="611"/>
      <c r="PL56" s="611"/>
      <c r="PM56" s="611"/>
      <c r="PN56" s="611"/>
      <c r="PO56" s="611"/>
      <c r="PP56" s="611"/>
      <c r="PQ56" s="611"/>
      <c r="PR56" s="611"/>
      <c r="PS56" s="611"/>
      <c r="PT56" s="611"/>
      <c r="PU56" s="611"/>
      <c r="PV56" s="611"/>
      <c r="PW56" s="611"/>
      <c r="PX56" s="611"/>
      <c r="PY56" s="611"/>
      <c r="PZ56" s="611"/>
      <c r="QA56" s="611"/>
      <c r="QB56" s="611"/>
      <c r="QC56" s="611"/>
      <c r="QD56" s="611"/>
      <c r="QE56" s="611"/>
      <c r="QF56" s="611"/>
      <c r="QG56" s="611"/>
      <c r="QH56" s="611"/>
      <c r="QI56" s="611"/>
      <c r="QJ56" s="611"/>
      <c r="QK56" s="611"/>
      <c r="QL56" s="611"/>
      <c r="QM56" s="611"/>
      <c r="QN56" s="611"/>
      <c r="QO56" s="611"/>
      <c r="QP56" s="611"/>
      <c r="QQ56" s="611"/>
      <c r="QR56" s="611"/>
      <c r="QS56" s="611"/>
      <c r="QT56" s="611"/>
      <c r="QU56" s="611"/>
      <c r="QV56" s="611"/>
      <c r="QW56" s="611"/>
      <c r="QX56" s="611"/>
      <c r="QY56" s="611"/>
      <c r="QZ56" s="611"/>
      <c r="RA56" s="611"/>
      <c r="RB56" s="611"/>
      <c r="RC56" s="611"/>
      <c r="RD56" s="611"/>
      <c r="RE56" s="611"/>
      <c r="RF56" s="611"/>
      <c r="RG56" s="611"/>
      <c r="RH56" s="611"/>
      <c r="RI56" s="611"/>
      <c r="RJ56" s="611"/>
      <c r="RK56" s="611"/>
      <c r="RL56" s="611"/>
      <c r="RM56" s="611"/>
      <c r="RN56" s="611"/>
      <c r="RO56" s="611"/>
      <c r="RP56" s="611"/>
      <c r="RQ56" s="611"/>
      <c r="RR56" s="611"/>
      <c r="RS56" s="611"/>
      <c r="RT56" s="611"/>
      <c r="RU56" s="611"/>
      <c r="RV56" s="611"/>
      <c r="RW56" s="611"/>
      <c r="RX56" s="611"/>
      <c r="RY56" s="611"/>
      <c r="RZ56" s="611"/>
      <c r="SA56" s="611"/>
      <c r="SB56" s="611"/>
      <c r="SC56" s="611"/>
      <c r="SD56" s="611"/>
      <c r="SE56" s="611"/>
      <c r="SF56" s="611"/>
      <c r="SG56" s="611"/>
      <c r="SH56" s="611"/>
      <c r="SI56" s="611"/>
      <c r="SJ56" s="611"/>
      <c r="SK56" s="611"/>
      <c r="SL56" s="611"/>
      <c r="SM56" s="611"/>
      <c r="SN56" s="611"/>
      <c r="SO56" s="611"/>
      <c r="SP56" s="611"/>
      <c r="SQ56" s="611"/>
      <c r="SR56" s="611"/>
      <c r="SS56" s="611"/>
      <c r="ST56" s="611"/>
      <c r="SU56" s="611"/>
      <c r="SV56" s="611"/>
      <c r="SW56" s="611"/>
      <c r="SX56" s="611"/>
      <c r="SY56" s="611"/>
      <c r="SZ56" s="611"/>
      <c r="TA56" s="611"/>
      <c r="TB56" s="611"/>
      <c r="TC56" s="611"/>
      <c r="TD56" s="611"/>
      <c r="TE56" s="611"/>
      <c r="TF56" s="611"/>
      <c r="TG56" s="611"/>
      <c r="TH56" s="611"/>
      <c r="TI56" s="611"/>
      <c r="TJ56" s="611"/>
      <c r="TK56" s="611"/>
      <c r="TL56" s="611"/>
      <c r="TM56" s="611"/>
      <c r="TN56" s="611"/>
      <c r="TO56" s="611"/>
      <c r="TP56" s="611"/>
      <c r="TQ56" s="611"/>
      <c r="TR56" s="611"/>
      <c r="TS56" s="611"/>
      <c r="TT56" s="611"/>
      <c r="TU56" s="611"/>
      <c r="TV56" s="611"/>
      <c r="TW56" s="611"/>
      <c r="TX56" s="611"/>
      <c r="TY56" s="611"/>
      <c r="TZ56" s="611"/>
      <c r="UA56" s="611"/>
      <c r="UB56" s="611"/>
      <c r="UC56" s="611"/>
      <c r="UD56" s="611"/>
      <c r="UE56" s="611"/>
      <c r="UF56" s="611"/>
      <c r="UG56" s="611"/>
      <c r="UH56" s="611"/>
      <c r="UI56" s="611"/>
      <c r="UJ56" s="611"/>
      <c r="UK56" s="611"/>
      <c r="UL56" s="611"/>
      <c r="UM56" s="611"/>
      <c r="UN56" s="611"/>
      <c r="UO56" s="611"/>
      <c r="UP56" s="611"/>
      <c r="UQ56" s="611"/>
      <c r="UR56" s="611"/>
      <c r="US56" s="611"/>
      <c r="UT56" s="611"/>
      <c r="UU56" s="611"/>
      <c r="UV56" s="611"/>
      <c r="UW56" s="611"/>
      <c r="UX56" s="611"/>
      <c r="UY56" s="611"/>
      <c r="UZ56" s="611"/>
      <c r="VA56" s="611"/>
      <c r="VB56" s="611"/>
      <c r="VC56" s="611"/>
      <c r="VD56" s="611"/>
      <c r="VE56" s="611"/>
      <c r="VF56" s="611"/>
      <c r="VG56" s="611"/>
      <c r="VH56" s="611"/>
      <c r="VI56" s="611"/>
      <c r="VJ56" s="611"/>
      <c r="VK56" s="611"/>
      <c r="VL56" s="611"/>
      <c r="VM56" s="611"/>
      <c r="VN56" s="611"/>
      <c r="VO56" s="611"/>
      <c r="VP56" s="611"/>
      <c r="VQ56" s="611"/>
      <c r="VR56" s="611"/>
      <c r="VS56" s="611"/>
      <c r="VT56" s="611"/>
      <c r="VU56" s="611"/>
      <c r="VV56" s="611"/>
      <c r="VW56" s="611"/>
      <c r="VX56" s="611"/>
      <c r="VY56" s="611"/>
      <c r="VZ56" s="611"/>
      <c r="WA56" s="611"/>
      <c r="WB56" s="611"/>
      <c r="WC56" s="611"/>
      <c r="WD56" s="611"/>
      <c r="WE56" s="611"/>
      <c r="WF56" s="611"/>
      <c r="WG56" s="611"/>
      <c r="WH56" s="611"/>
      <c r="WI56" s="611"/>
      <c r="WJ56" s="611"/>
      <c r="WK56" s="611"/>
      <c r="WL56" s="611"/>
      <c r="WM56" s="611"/>
      <c r="WN56" s="611"/>
      <c r="WO56" s="611"/>
      <c r="WP56" s="611"/>
      <c r="WQ56" s="611"/>
      <c r="WR56" s="611"/>
      <c r="WS56" s="611"/>
      <c r="WT56" s="611"/>
      <c r="WU56" s="611"/>
      <c r="WV56" s="611"/>
      <c r="WW56" s="611"/>
      <c r="WX56" s="611"/>
      <c r="WY56" s="611"/>
      <c r="WZ56" s="611"/>
      <c r="XA56" s="611"/>
      <c r="XB56" s="611"/>
      <c r="XC56" s="611"/>
      <c r="XD56" s="611"/>
      <c r="XE56" s="611"/>
      <c r="XF56" s="611"/>
      <c r="XG56" s="611"/>
      <c r="XH56" s="611"/>
      <c r="XI56" s="611"/>
      <c r="XJ56" s="611"/>
      <c r="XK56" s="611"/>
      <c r="XL56" s="611"/>
      <c r="XM56" s="611"/>
      <c r="XN56" s="611"/>
      <c r="XO56" s="611"/>
      <c r="XP56" s="611"/>
      <c r="XQ56" s="611"/>
      <c r="XR56" s="611"/>
      <c r="XS56" s="611"/>
      <c r="XT56" s="611"/>
      <c r="XU56" s="611"/>
      <c r="XV56" s="611"/>
      <c r="XW56" s="611"/>
      <c r="XX56" s="611"/>
      <c r="XY56" s="611"/>
      <c r="XZ56" s="611"/>
      <c r="YA56" s="611"/>
      <c r="YB56" s="611"/>
      <c r="YC56" s="611"/>
      <c r="YD56" s="611"/>
      <c r="YE56" s="611"/>
      <c r="YF56" s="611"/>
      <c r="YG56" s="611"/>
      <c r="YH56" s="611"/>
      <c r="YI56" s="611"/>
      <c r="YJ56" s="611"/>
      <c r="YK56" s="611"/>
      <c r="YL56" s="611"/>
      <c r="YM56" s="611"/>
      <c r="YN56" s="611"/>
      <c r="YO56" s="611"/>
      <c r="YP56" s="611"/>
      <c r="YQ56" s="611"/>
      <c r="YR56" s="611"/>
      <c r="YS56" s="611"/>
      <c r="YT56" s="611"/>
      <c r="YU56" s="611"/>
      <c r="YV56" s="611"/>
      <c r="YW56" s="611"/>
      <c r="YX56" s="611"/>
      <c r="YY56" s="611"/>
      <c r="YZ56" s="611"/>
      <c r="ZA56" s="611"/>
      <c r="ZB56" s="611"/>
      <c r="ZC56" s="611"/>
      <c r="ZD56" s="611"/>
      <c r="ZE56" s="611"/>
      <c r="ZF56" s="611"/>
      <c r="ZG56" s="611"/>
      <c r="ZH56" s="611"/>
      <c r="ZI56" s="611"/>
      <c r="ZJ56" s="611"/>
      <c r="ZK56" s="611"/>
      <c r="ZL56" s="611"/>
      <c r="ZM56" s="611"/>
      <c r="ZN56" s="611"/>
      <c r="ZO56" s="611"/>
      <c r="ZP56" s="611"/>
      <c r="ZQ56" s="611"/>
      <c r="ZR56" s="611"/>
      <c r="ZS56" s="611"/>
      <c r="ZT56" s="611"/>
      <c r="ZU56" s="611"/>
      <c r="ZV56" s="611"/>
      <c r="ZW56" s="611"/>
      <c r="ZX56" s="611"/>
      <c r="ZY56" s="611"/>
      <c r="ZZ56" s="611"/>
      <c r="AAA56" s="611"/>
      <c r="AAB56" s="611"/>
      <c r="AAC56" s="611"/>
      <c r="AAD56" s="611"/>
      <c r="AAE56" s="611"/>
      <c r="AAF56" s="611"/>
      <c r="AAG56" s="611"/>
      <c r="AAH56" s="611"/>
      <c r="AAI56" s="611"/>
      <c r="AAJ56" s="611"/>
      <c r="AAK56" s="611"/>
      <c r="AAL56" s="611"/>
      <c r="AAM56" s="611"/>
      <c r="AAN56" s="611"/>
      <c r="AAO56" s="611"/>
      <c r="AAP56" s="611"/>
      <c r="AAQ56" s="611"/>
      <c r="AAR56" s="611"/>
      <c r="AAS56" s="611"/>
      <c r="AAT56" s="611"/>
      <c r="AAU56" s="611"/>
      <c r="AAV56" s="611"/>
      <c r="AAW56" s="611"/>
      <c r="AAX56" s="611"/>
      <c r="AAY56" s="611"/>
      <c r="AAZ56" s="611"/>
      <c r="ABA56" s="611"/>
      <c r="ABB56" s="611"/>
      <c r="ABC56" s="611"/>
      <c r="ABD56" s="611"/>
      <c r="ABE56" s="611"/>
      <c r="ABF56" s="611"/>
      <c r="ABG56" s="611"/>
      <c r="ABH56" s="611"/>
      <c r="ABI56" s="611"/>
      <c r="ABJ56" s="611"/>
      <c r="ABK56" s="611"/>
      <c r="ABL56" s="611"/>
      <c r="ABM56" s="611"/>
      <c r="ABN56" s="611"/>
      <c r="ABO56" s="611"/>
      <c r="ABP56" s="611"/>
      <c r="ABQ56" s="611"/>
      <c r="ABR56" s="611"/>
      <c r="ABS56" s="611"/>
      <c r="ABT56" s="611"/>
      <c r="ABU56" s="611"/>
      <c r="ABV56" s="611"/>
      <c r="ABW56" s="611"/>
      <c r="ABX56" s="611"/>
      <c r="ABY56" s="611"/>
      <c r="ABZ56" s="611"/>
      <c r="ACA56" s="611"/>
      <c r="ACB56" s="611"/>
      <c r="ACC56" s="611"/>
      <c r="ACD56" s="611"/>
      <c r="ACE56" s="611"/>
      <c r="ACF56" s="611"/>
      <c r="ACG56" s="611"/>
      <c r="ACH56" s="611"/>
      <c r="ACI56" s="611"/>
      <c r="ACJ56" s="611"/>
      <c r="ACK56" s="611"/>
      <c r="ACL56" s="611"/>
      <c r="ACM56" s="611"/>
      <c r="ACN56" s="611"/>
      <c r="ACO56" s="611"/>
      <c r="ACP56" s="611"/>
      <c r="ACQ56" s="611"/>
      <c r="ACR56" s="611"/>
      <c r="ACS56" s="611"/>
      <c r="ACT56" s="611"/>
      <c r="ACU56" s="611"/>
      <c r="ACV56" s="611"/>
      <c r="ACW56" s="611"/>
      <c r="ACX56" s="611"/>
      <c r="ACY56" s="611"/>
      <c r="ACZ56" s="611"/>
      <c r="ADA56" s="611"/>
      <c r="ADB56" s="611"/>
      <c r="ADC56" s="611"/>
      <c r="ADD56" s="611"/>
      <c r="ADE56" s="611"/>
      <c r="ADF56" s="611"/>
      <c r="ADG56" s="611"/>
      <c r="ADH56" s="611"/>
      <c r="ADI56" s="611"/>
      <c r="ADJ56" s="611"/>
      <c r="ADK56" s="611"/>
      <c r="ADL56" s="611"/>
      <c r="ADM56" s="611"/>
      <c r="ADN56" s="611"/>
      <c r="ADO56" s="611"/>
      <c r="ADP56" s="611"/>
      <c r="ADQ56" s="611"/>
      <c r="ADR56" s="611"/>
      <c r="ADS56" s="611"/>
      <c r="ADT56" s="611"/>
      <c r="ADU56" s="611"/>
      <c r="ADV56" s="611"/>
      <c r="ADW56" s="611"/>
      <c r="ADX56" s="611"/>
      <c r="ADY56" s="611"/>
      <c r="ADZ56" s="611"/>
      <c r="AEA56" s="611"/>
      <c r="AEB56" s="611"/>
      <c r="AEC56" s="611"/>
      <c r="AED56" s="611"/>
      <c r="AEE56" s="611"/>
      <c r="AEF56" s="611"/>
      <c r="AEG56" s="611"/>
      <c r="AEH56" s="611"/>
      <c r="AEI56" s="611"/>
      <c r="AEJ56" s="611"/>
      <c r="AEK56" s="611"/>
      <c r="AEL56" s="611"/>
      <c r="AEM56" s="611"/>
      <c r="AEN56" s="611"/>
      <c r="AEO56" s="611"/>
      <c r="AEP56" s="611"/>
      <c r="AEQ56" s="611"/>
      <c r="AER56" s="611"/>
      <c r="AES56" s="611"/>
      <c r="AET56" s="611"/>
      <c r="AEU56" s="611"/>
      <c r="AEV56" s="611"/>
      <c r="AEW56" s="611"/>
      <c r="AEX56" s="611"/>
      <c r="AEY56" s="611"/>
      <c r="AEZ56" s="611"/>
      <c r="AFA56" s="611"/>
      <c r="AFB56" s="611"/>
      <c r="AFC56" s="611"/>
      <c r="AFD56" s="611"/>
      <c r="AFE56" s="611"/>
      <c r="AFF56" s="611"/>
      <c r="AFG56" s="611"/>
      <c r="AFH56" s="611"/>
      <c r="AFI56" s="611"/>
      <c r="AFJ56" s="611"/>
      <c r="AFK56" s="611"/>
      <c r="AFL56" s="611"/>
      <c r="AFM56" s="611"/>
      <c r="AFN56" s="611"/>
      <c r="AFO56" s="611"/>
      <c r="AFP56" s="611"/>
      <c r="AFQ56" s="611"/>
      <c r="AFR56" s="611"/>
      <c r="AFS56" s="611"/>
      <c r="AFT56" s="611"/>
      <c r="AFU56" s="611"/>
      <c r="AFV56" s="611"/>
      <c r="AFW56" s="611"/>
      <c r="AFX56" s="611"/>
      <c r="AFY56" s="611"/>
      <c r="AFZ56" s="611"/>
      <c r="AGA56" s="611"/>
      <c r="AGB56" s="611"/>
      <c r="AGC56" s="611"/>
      <c r="AGD56" s="611"/>
      <c r="AGE56" s="611"/>
      <c r="AGF56" s="611"/>
      <c r="AGG56" s="611"/>
      <c r="AGH56" s="611"/>
      <c r="AGI56" s="611"/>
      <c r="AGJ56" s="611"/>
      <c r="AGK56" s="611"/>
      <c r="AGL56" s="611"/>
      <c r="AGM56" s="611"/>
      <c r="AGN56" s="611"/>
      <c r="AGO56" s="611"/>
      <c r="AGP56" s="611"/>
      <c r="AGQ56" s="611"/>
      <c r="AGR56" s="611"/>
      <c r="AGS56" s="611"/>
      <c r="AGT56" s="611"/>
      <c r="AGU56" s="611"/>
      <c r="AGV56" s="611"/>
      <c r="AGW56" s="611"/>
      <c r="AGX56" s="611"/>
      <c r="AGY56" s="611"/>
      <c r="AGZ56" s="611"/>
      <c r="AHA56" s="611"/>
      <c r="AHB56" s="611"/>
      <c r="AHC56" s="611"/>
      <c r="AHD56" s="611"/>
      <c r="AHE56" s="611"/>
      <c r="AHF56" s="611"/>
      <c r="AHG56" s="611"/>
      <c r="AHH56" s="611"/>
      <c r="AHI56" s="611"/>
      <c r="AHJ56" s="611"/>
      <c r="AHK56" s="611"/>
      <c r="AHL56" s="611"/>
      <c r="AHM56" s="611"/>
      <c r="AHN56" s="611"/>
      <c r="AHO56" s="611"/>
      <c r="AHP56" s="611"/>
      <c r="AHQ56" s="611"/>
      <c r="AHR56" s="611"/>
      <c r="AHS56" s="611"/>
      <c r="AHT56" s="611"/>
      <c r="AHU56" s="611"/>
      <c r="AHV56" s="611"/>
      <c r="AHW56" s="611"/>
      <c r="AHX56" s="611"/>
      <c r="AHY56" s="611"/>
      <c r="AHZ56" s="611"/>
      <c r="AIA56" s="611"/>
      <c r="AIB56" s="611"/>
      <c r="AIC56" s="611"/>
      <c r="AID56" s="611"/>
      <c r="AIE56" s="611"/>
      <c r="AIF56" s="611"/>
      <c r="AIG56" s="611"/>
      <c r="AIH56" s="611"/>
      <c r="AII56" s="611"/>
      <c r="AIJ56" s="611"/>
      <c r="AIK56" s="611"/>
      <c r="AIL56" s="611"/>
      <c r="AIM56" s="611"/>
      <c r="AIN56" s="611"/>
      <c r="AIO56" s="611"/>
      <c r="AIP56" s="611"/>
      <c r="AIQ56" s="611"/>
      <c r="AIR56" s="611"/>
      <c r="AIS56" s="611"/>
      <c r="AIT56" s="611"/>
      <c r="AIU56" s="611"/>
      <c r="AIV56" s="611"/>
      <c r="AIW56" s="611"/>
      <c r="AIX56" s="611"/>
      <c r="AIY56" s="611"/>
      <c r="AIZ56" s="611"/>
      <c r="AJA56" s="611"/>
      <c r="AJB56" s="611"/>
      <c r="AJC56" s="611"/>
      <c r="AJD56" s="611"/>
      <c r="AJE56" s="611"/>
      <c r="AJF56" s="611"/>
      <c r="AJG56" s="611"/>
      <c r="AJH56" s="611"/>
      <c r="AJI56" s="611"/>
      <c r="AJJ56" s="611"/>
      <c r="AJK56" s="611"/>
      <c r="AJL56" s="611"/>
      <c r="AJM56" s="611"/>
      <c r="AJN56" s="611"/>
      <c r="AJO56" s="611"/>
      <c r="AJP56" s="611"/>
      <c r="AJQ56" s="611"/>
      <c r="AJR56" s="611"/>
      <c r="AJS56" s="611"/>
      <c r="AJT56" s="611"/>
      <c r="AJU56" s="611"/>
      <c r="AJV56" s="611"/>
      <c r="AJW56" s="611"/>
      <c r="AJX56" s="611"/>
      <c r="AJY56" s="611"/>
      <c r="AJZ56" s="611"/>
      <c r="AKA56" s="611"/>
      <c r="AKB56" s="611"/>
      <c r="AKC56" s="611"/>
      <c r="AKD56" s="611"/>
      <c r="AKE56" s="611"/>
      <c r="AKF56" s="611"/>
      <c r="AKG56" s="611"/>
      <c r="AKH56" s="611"/>
      <c r="AKI56" s="611"/>
      <c r="AKJ56" s="611"/>
      <c r="AKK56" s="611"/>
      <c r="AKL56" s="611"/>
      <c r="AKM56" s="611"/>
      <c r="AKN56" s="611"/>
      <c r="AKO56" s="611"/>
      <c r="AKP56" s="611"/>
      <c r="AKQ56" s="611"/>
      <c r="AKR56" s="611"/>
      <c r="AKS56" s="611"/>
      <c r="AKT56" s="611"/>
      <c r="AKU56" s="611"/>
      <c r="AKV56" s="611"/>
      <c r="AKW56" s="611"/>
      <c r="AKX56" s="611"/>
      <c r="AKY56" s="611"/>
      <c r="AKZ56" s="611"/>
      <c r="ALA56" s="611"/>
      <c r="ALB56" s="611"/>
      <c r="ALC56" s="611"/>
      <c r="ALD56" s="611"/>
      <c r="ALE56" s="611"/>
      <c r="ALF56" s="611"/>
      <c r="ALG56" s="611"/>
      <c r="ALH56" s="611"/>
      <c r="ALI56" s="611"/>
      <c r="ALJ56" s="611"/>
      <c r="ALK56" s="611"/>
      <c r="ALL56" s="611"/>
      <c r="ALM56" s="611"/>
      <c r="ALN56" s="611"/>
      <c r="ALO56" s="611"/>
      <c r="ALP56" s="611"/>
      <c r="ALQ56" s="611"/>
      <c r="ALR56" s="611"/>
      <c r="ALS56" s="611"/>
      <c r="ALT56" s="611"/>
      <c r="ALU56" s="611"/>
      <c r="ALV56" s="611"/>
      <c r="ALW56" s="611"/>
      <c r="ALX56" s="611"/>
      <c r="ALY56" s="611"/>
      <c r="ALZ56" s="611"/>
      <c r="AMA56" s="611"/>
      <c r="AMB56" s="611"/>
      <c r="AMC56" s="611"/>
      <c r="AMD56" s="611"/>
      <c r="AME56" s="611"/>
      <c r="AMF56" s="611"/>
      <c r="AMG56" s="611"/>
      <c r="AMH56" s="611"/>
      <c r="AMI56" s="611"/>
      <c r="AMJ56" s="611"/>
      <c r="AMK56" s="611"/>
      <c r="AML56" s="611"/>
      <c r="AMM56" s="611"/>
      <c r="AMN56" s="611"/>
      <c r="AMO56" s="611"/>
      <c r="AMP56" s="611"/>
      <c r="AMQ56" s="611"/>
      <c r="AMR56" s="611"/>
      <c r="AMS56" s="611"/>
      <c r="AMT56" s="611"/>
      <c r="AMU56" s="611"/>
      <c r="AMV56" s="611"/>
      <c r="AMW56" s="611"/>
      <c r="AMX56" s="611"/>
      <c r="AMY56" s="611"/>
      <c r="AMZ56" s="611"/>
      <c r="ANA56" s="611"/>
      <c r="ANB56" s="611"/>
      <c r="ANC56" s="611"/>
      <c r="AND56" s="611"/>
      <c r="ANE56" s="611"/>
      <c r="ANF56" s="611"/>
      <c r="ANG56" s="611"/>
      <c r="ANH56" s="611"/>
      <c r="ANI56" s="611"/>
      <c r="ANJ56" s="611"/>
      <c r="ANK56" s="611"/>
      <c r="ANL56" s="611"/>
      <c r="ANM56" s="611"/>
      <c r="ANN56" s="611"/>
      <c r="ANO56" s="611"/>
      <c r="ANP56" s="611"/>
      <c r="ANQ56" s="611"/>
      <c r="ANR56" s="611"/>
      <c r="ANS56" s="611"/>
      <c r="ANT56" s="611"/>
      <c r="ANU56" s="611"/>
      <c r="ANV56" s="611"/>
      <c r="ANW56" s="611"/>
      <c r="ANX56" s="611"/>
      <c r="ANY56" s="611"/>
      <c r="ANZ56" s="611"/>
      <c r="AOA56" s="611"/>
      <c r="AOB56" s="611"/>
      <c r="AOC56" s="611"/>
      <c r="AOD56" s="611"/>
      <c r="AOE56" s="611"/>
      <c r="AOF56" s="611"/>
      <c r="AOG56" s="611"/>
      <c r="AOH56" s="611"/>
      <c r="AOI56" s="611"/>
      <c r="AOJ56" s="611"/>
      <c r="AOK56" s="611"/>
      <c r="AOL56" s="611"/>
      <c r="AOM56" s="611"/>
      <c r="AON56" s="611"/>
      <c r="AOO56" s="611"/>
      <c r="AOP56" s="611"/>
      <c r="AOQ56" s="611"/>
      <c r="AOR56" s="611"/>
      <c r="AOS56" s="611"/>
      <c r="AOT56" s="611"/>
      <c r="AOU56" s="611"/>
      <c r="AOV56" s="611"/>
      <c r="AOW56" s="611"/>
      <c r="AOX56" s="611"/>
      <c r="AOY56" s="611"/>
      <c r="AOZ56" s="611"/>
      <c r="APA56" s="611"/>
      <c r="APB56" s="611"/>
      <c r="APC56" s="611"/>
      <c r="APD56" s="611"/>
      <c r="APE56" s="611"/>
      <c r="APF56" s="611"/>
      <c r="APG56" s="611"/>
      <c r="APH56" s="611"/>
      <c r="API56" s="611"/>
      <c r="APJ56" s="611"/>
      <c r="APK56" s="611"/>
      <c r="APL56" s="611"/>
      <c r="APM56" s="611"/>
      <c r="APN56" s="611"/>
      <c r="APO56" s="611"/>
      <c r="APP56" s="611"/>
      <c r="APQ56" s="611"/>
      <c r="APR56" s="611"/>
      <c r="APS56" s="611"/>
      <c r="APT56" s="611"/>
      <c r="APU56" s="611"/>
      <c r="APV56" s="611"/>
      <c r="APW56" s="611"/>
      <c r="APX56" s="611"/>
      <c r="APY56" s="611"/>
      <c r="APZ56" s="611"/>
      <c r="AQA56" s="611"/>
      <c r="AQB56" s="611"/>
      <c r="AQC56" s="611"/>
      <c r="AQD56" s="611"/>
      <c r="AQE56" s="611"/>
      <c r="AQF56" s="611"/>
      <c r="AQG56" s="611"/>
      <c r="AQH56" s="611"/>
      <c r="AQI56" s="611"/>
      <c r="AQJ56" s="611"/>
      <c r="AQK56" s="611"/>
      <c r="AQL56" s="611"/>
      <c r="AQM56" s="611"/>
      <c r="AQN56" s="611"/>
      <c r="AQO56" s="611"/>
      <c r="AQP56" s="611"/>
      <c r="AQQ56" s="611"/>
      <c r="AQR56" s="611"/>
      <c r="AQS56" s="611"/>
      <c r="AQT56" s="611"/>
      <c r="AQU56" s="611"/>
      <c r="AQV56" s="611"/>
      <c r="AQW56" s="611"/>
      <c r="AQX56" s="611"/>
      <c r="AQY56" s="611"/>
      <c r="AQZ56" s="611"/>
      <c r="ARA56" s="611"/>
      <c r="ARB56" s="611"/>
      <c r="ARC56" s="611"/>
      <c r="ARD56" s="611"/>
      <c r="ARE56" s="611"/>
      <c r="ARF56" s="611"/>
      <c r="ARG56" s="611"/>
      <c r="ARH56" s="611"/>
      <c r="ARI56" s="611"/>
      <c r="ARJ56" s="611"/>
      <c r="ARK56" s="611"/>
      <c r="ARL56" s="611"/>
      <c r="ARM56" s="611"/>
      <c r="ARN56" s="611"/>
      <c r="ARO56" s="611"/>
      <c r="ARP56" s="611"/>
      <c r="ARQ56" s="611"/>
      <c r="ARR56" s="611"/>
      <c r="ARS56" s="611"/>
      <c r="ART56" s="611"/>
      <c r="ARU56" s="611"/>
      <c r="ARV56" s="611"/>
      <c r="ARW56" s="611"/>
      <c r="ARX56" s="611"/>
      <c r="ARY56" s="611"/>
      <c r="ARZ56" s="611"/>
      <c r="ASA56" s="611"/>
      <c r="ASB56" s="611"/>
      <c r="ASC56" s="611"/>
      <c r="ASD56" s="611"/>
      <c r="ASE56" s="611"/>
      <c r="ASF56" s="611"/>
      <c r="ASG56" s="611"/>
      <c r="ASH56" s="611"/>
      <c r="ASI56" s="611"/>
      <c r="ASJ56" s="611"/>
      <c r="ASK56" s="611"/>
      <c r="ASL56" s="611"/>
      <c r="ASM56" s="611"/>
      <c r="ASN56" s="611"/>
      <c r="ASO56" s="611"/>
      <c r="ASP56" s="611"/>
      <c r="ASQ56" s="611"/>
      <c r="ASR56" s="611"/>
      <c r="ASS56" s="611"/>
      <c r="AST56" s="611"/>
      <c r="ASU56" s="611"/>
      <c r="ASV56" s="611"/>
      <c r="ASW56" s="611"/>
      <c r="ASX56" s="611"/>
      <c r="ASY56" s="611"/>
      <c r="ASZ56" s="611"/>
      <c r="ATA56" s="611"/>
      <c r="ATB56" s="611"/>
      <c r="ATC56" s="611"/>
      <c r="ATD56" s="611"/>
      <c r="ATE56" s="611"/>
      <c r="ATF56" s="611"/>
      <c r="ATG56" s="611"/>
      <c r="ATH56" s="611"/>
      <c r="ATI56" s="611"/>
      <c r="ATJ56" s="611"/>
      <c r="ATK56" s="611"/>
      <c r="ATL56" s="611"/>
      <c r="ATM56" s="611"/>
      <c r="ATN56" s="611"/>
      <c r="ATO56" s="611"/>
      <c r="ATP56" s="611"/>
      <c r="ATQ56" s="611"/>
      <c r="ATR56" s="611"/>
      <c r="ATS56" s="611"/>
      <c r="ATT56" s="611"/>
      <c r="ATU56" s="611"/>
      <c r="ATV56" s="611"/>
      <c r="ATW56" s="611"/>
      <c r="ATX56" s="611"/>
      <c r="ATY56" s="611"/>
      <c r="ATZ56" s="611"/>
      <c r="AUA56" s="611"/>
      <c r="AUB56" s="611"/>
      <c r="AUC56" s="611"/>
      <c r="AUD56" s="611"/>
      <c r="AUE56" s="611"/>
      <c r="AUF56" s="611"/>
      <c r="AUG56" s="611"/>
      <c r="AUH56" s="611"/>
      <c r="AUI56" s="611"/>
      <c r="AUJ56" s="611"/>
      <c r="AUK56" s="611"/>
      <c r="AUL56" s="611"/>
      <c r="AUM56" s="611"/>
      <c r="AUN56" s="611"/>
      <c r="AUO56" s="611"/>
      <c r="AUP56" s="611"/>
      <c r="AUQ56" s="611"/>
      <c r="AUR56" s="611"/>
      <c r="AUS56" s="611"/>
      <c r="AUT56" s="611"/>
      <c r="AUU56" s="611"/>
      <c r="AUV56" s="611"/>
      <c r="AUW56" s="611"/>
      <c r="AUX56" s="611"/>
      <c r="AUY56" s="611"/>
      <c r="AUZ56" s="611"/>
      <c r="AVA56" s="611"/>
      <c r="AVB56" s="611"/>
      <c r="AVC56" s="611"/>
      <c r="AVD56" s="611"/>
      <c r="AVE56" s="611"/>
      <c r="AVF56" s="611"/>
      <c r="AVG56" s="611"/>
      <c r="AVH56" s="611"/>
      <c r="AVI56" s="611"/>
      <c r="AVJ56" s="611"/>
      <c r="AVK56" s="611"/>
      <c r="AVL56" s="611"/>
      <c r="AVM56" s="611"/>
      <c r="AVN56" s="611"/>
      <c r="AVO56" s="611"/>
      <c r="AVP56" s="611"/>
      <c r="AVQ56" s="611"/>
      <c r="AVR56" s="611"/>
      <c r="AVS56" s="611"/>
      <c r="AVT56" s="611"/>
      <c r="AVU56" s="611"/>
      <c r="AVV56" s="611"/>
      <c r="AVW56" s="611"/>
      <c r="AVX56" s="611"/>
      <c r="AVY56" s="611"/>
      <c r="AVZ56" s="611"/>
      <c r="AWA56" s="611"/>
      <c r="AWB56" s="611"/>
      <c r="AWC56" s="611"/>
      <c r="AWD56" s="611"/>
      <c r="AWE56" s="611"/>
      <c r="AWF56" s="611"/>
      <c r="AWG56" s="611"/>
      <c r="AWH56" s="611"/>
      <c r="AWI56" s="611"/>
      <c r="AWJ56" s="611"/>
      <c r="AWK56" s="611"/>
      <c r="AWL56" s="611"/>
      <c r="AWM56" s="611"/>
      <c r="AWN56" s="611"/>
      <c r="AWO56" s="611"/>
      <c r="AWP56" s="611"/>
      <c r="AWQ56" s="611"/>
      <c r="AWR56" s="611"/>
      <c r="AWS56" s="611"/>
      <c r="AWT56" s="611"/>
      <c r="AWU56" s="611"/>
      <c r="AWV56" s="611"/>
      <c r="AWW56" s="611"/>
      <c r="AWX56" s="611"/>
      <c r="AWY56" s="611"/>
      <c r="AWZ56" s="611"/>
      <c r="AXA56" s="611"/>
      <c r="AXB56" s="611"/>
      <c r="AXC56" s="611"/>
      <c r="AXD56" s="611"/>
      <c r="AXE56" s="611"/>
      <c r="AXF56" s="611"/>
      <c r="AXG56" s="611"/>
      <c r="AXH56" s="611"/>
      <c r="AXI56" s="611"/>
      <c r="AXJ56" s="611"/>
      <c r="AXK56" s="611"/>
      <c r="AXL56" s="611"/>
      <c r="AXM56" s="611"/>
      <c r="AXN56" s="611"/>
      <c r="AXO56" s="611"/>
      <c r="AXP56" s="611"/>
      <c r="AXQ56" s="611"/>
      <c r="AXR56" s="611"/>
      <c r="AXS56" s="611"/>
      <c r="AXT56" s="611"/>
      <c r="AXU56" s="611"/>
      <c r="AXV56" s="611"/>
      <c r="AXW56" s="611"/>
      <c r="AXX56" s="611"/>
      <c r="AXY56" s="611"/>
      <c r="AXZ56" s="611"/>
      <c r="AYA56" s="611"/>
      <c r="AYB56" s="611"/>
      <c r="AYC56" s="611"/>
      <c r="AYD56" s="611"/>
      <c r="AYE56" s="611"/>
      <c r="AYF56" s="611"/>
      <c r="AYG56" s="611"/>
      <c r="AYH56" s="611"/>
      <c r="AYI56" s="611"/>
      <c r="AYJ56" s="611"/>
      <c r="AYK56" s="611"/>
      <c r="AYL56" s="611"/>
      <c r="AYM56" s="611"/>
      <c r="AYN56" s="611"/>
      <c r="AYO56" s="611"/>
      <c r="AYP56" s="611"/>
      <c r="AYQ56" s="611"/>
      <c r="AYR56" s="611"/>
      <c r="AYS56" s="611"/>
      <c r="AYT56" s="611"/>
      <c r="AYU56" s="611"/>
      <c r="AYV56" s="611"/>
      <c r="AYW56" s="611"/>
      <c r="AYX56" s="611"/>
      <c r="AYY56" s="611"/>
      <c r="AYZ56" s="611"/>
      <c r="AZA56" s="611"/>
      <c r="AZB56" s="611"/>
      <c r="AZC56" s="611"/>
      <c r="AZD56" s="611"/>
      <c r="AZE56" s="611"/>
      <c r="AZF56" s="611"/>
      <c r="AZG56" s="611"/>
      <c r="AZH56" s="611"/>
      <c r="AZI56" s="611"/>
      <c r="AZJ56" s="611"/>
      <c r="AZK56" s="611"/>
      <c r="AZL56" s="611"/>
      <c r="AZM56" s="611"/>
      <c r="AZN56" s="611"/>
      <c r="AZO56" s="611"/>
      <c r="AZP56" s="611"/>
      <c r="AZQ56" s="611"/>
      <c r="AZR56" s="611"/>
      <c r="AZS56" s="611"/>
      <c r="AZT56" s="611"/>
      <c r="AZU56" s="611"/>
      <c r="AZV56" s="611"/>
      <c r="AZW56" s="611"/>
      <c r="AZX56" s="611"/>
      <c r="AZY56" s="611"/>
      <c r="AZZ56" s="611"/>
      <c r="BAA56" s="611"/>
      <c r="BAB56" s="611"/>
      <c r="BAC56" s="611"/>
      <c r="BAD56" s="611"/>
      <c r="BAE56" s="611"/>
      <c r="BAF56" s="611"/>
      <c r="BAG56" s="611"/>
      <c r="BAH56" s="611"/>
      <c r="BAI56" s="611"/>
      <c r="BAJ56" s="611"/>
      <c r="BAK56" s="611"/>
      <c r="BAL56" s="611"/>
      <c r="BAM56" s="611"/>
      <c r="BAN56" s="611"/>
      <c r="BAO56" s="611"/>
      <c r="BAP56" s="611"/>
      <c r="BAQ56" s="611"/>
      <c r="BAR56" s="611"/>
      <c r="BAS56" s="611"/>
      <c r="BAT56" s="611"/>
      <c r="BAU56" s="611"/>
      <c r="BAV56" s="611"/>
      <c r="BAW56" s="611"/>
      <c r="BAX56" s="611"/>
      <c r="BAY56" s="611"/>
      <c r="BAZ56" s="611"/>
      <c r="BBA56" s="611"/>
      <c r="BBB56" s="611"/>
      <c r="BBC56" s="611"/>
      <c r="BBD56" s="611"/>
      <c r="BBE56" s="611"/>
      <c r="BBF56" s="611"/>
      <c r="BBG56" s="611"/>
      <c r="BBH56" s="611"/>
      <c r="BBI56" s="611"/>
      <c r="BBJ56" s="611"/>
      <c r="BBK56" s="611"/>
      <c r="BBL56" s="611"/>
      <c r="BBM56" s="611"/>
      <c r="BBN56" s="611"/>
      <c r="BBO56" s="611"/>
      <c r="BBP56" s="611"/>
      <c r="BBQ56" s="611"/>
      <c r="BBR56" s="611"/>
      <c r="BBS56" s="611"/>
      <c r="BBT56" s="611"/>
      <c r="BBU56" s="611"/>
      <c r="BBV56" s="611"/>
      <c r="BBW56" s="611"/>
      <c r="BBX56" s="611"/>
      <c r="BBY56" s="611"/>
      <c r="BBZ56" s="611"/>
      <c r="BCA56" s="611"/>
      <c r="BCB56" s="611"/>
      <c r="BCC56" s="611"/>
      <c r="BCD56" s="611"/>
      <c r="BCE56" s="611"/>
      <c r="BCF56" s="611"/>
      <c r="BCG56" s="611"/>
      <c r="BCH56" s="611"/>
      <c r="BCI56" s="611"/>
      <c r="BCJ56" s="611"/>
      <c r="BCK56" s="611"/>
      <c r="BCL56" s="611"/>
      <c r="BCM56" s="611"/>
      <c r="BCN56" s="611"/>
      <c r="BCO56" s="611"/>
      <c r="BCP56" s="611"/>
      <c r="BCQ56" s="611"/>
      <c r="BCR56" s="611"/>
      <c r="BCS56" s="611"/>
      <c r="BCT56" s="611"/>
      <c r="BCU56" s="611"/>
      <c r="BCV56" s="611"/>
      <c r="BCW56" s="611"/>
      <c r="BCX56" s="611"/>
      <c r="BCY56" s="611"/>
      <c r="BCZ56" s="611"/>
      <c r="BDA56" s="611"/>
      <c r="BDB56" s="611"/>
      <c r="BDC56" s="611"/>
      <c r="BDD56" s="611"/>
      <c r="BDE56" s="611"/>
      <c r="BDF56" s="611"/>
      <c r="BDG56" s="611"/>
      <c r="BDH56" s="611"/>
      <c r="BDI56" s="611"/>
      <c r="BDJ56" s="611"/>
      <c r="BDK56" s="611"/>
      <c r="BDL56" s="611"/>
      <c r="BDM56" s="611"/>
      <c r="BDN56" s="611"/>
      <c r="BDO56" s="611"/>
      <c r="BDP56" s="611"/>
      <c r="BDQ56" s="611"/>
      <c r="BDR56" s="611"/>
      <c r="BDS56" s="611"/>
      <c r="BDT56" s="611"/>
      <c r="BDU56" s="611"/>
      <c r="BDV56" s="611"/>
      <c r="BDW56" s="611"/>
      <c r="BDX56" s="611"/>
      <c r="BDY56" s="611"/>
      <c r="BDZ56" s="611"/>
      <c r="BEA56" s="611"/>
      <c r="BEB56" s="611"/>
      <c r="BEC56" s="611"/>
      <c r="BED56" s="611"/>
      <c r="BEE56" s="611"/>
      <c r="BEF56" s="611"/>
      <c r="BEG56" s="611"/>
      <c r="BEH56" s="611"/>
      <c r="BEI56" s="611"/>
      <c r="BEJ56" s="611"/>
      <c r="BEK56" s="611"/>
      <c r="BEL56" s="611"/>
      <c r="BEM56" s="611"/>
      <c r="BEN56" s="611"/>
      <c r="BEO56" s="611"/>
      <c r="BEP56" s="611"/>
      <c r="BEQ56" s="611"/>
      <c r="BER56" s="611"/>
      <c r="BES56" s="611"/>
      <c r="BET56" s="611"/>
      <c r="BEU56" s="611"/>
      <c r="BEV56" s="611"/>
      <c r="BEW56" s="611"/>
      <c r="BEX56" s="611"/>
      <c r="BEY56" s="611"/>
      <c r="BEZ56" s="611"/>
      <c r="BFA56" s="611"/>
      <c r="BFB56" s="611"/>
      <c r="BFC56" s="611"/>
      <c r="BFD56" s="611"/>
      <c r="BFE56" s="611"/>
      <c r="BFF56" s="611"/>
      <c r="BFG56" s="611"/>
      <c r="BFH56" s="611"/>
      <c r="BFI56" s="611"/>
      <c r="BFJ56" s="611"/>
      <c r="BFK56" s="611"/>
      <c r="BFL56" s="611"/>
      <c r="BFM56" s="611"/>
      <c r="BFN56" s="611"/>
      <c r="BFO56" s="611"/>
      <c r="BFP56" s="611"/>
      <c r="BFQ56" s="611"/>
      <c r="BFR56" s="611"/>
      <c r="BFS56" s="611"/>
      <c r="BFT56" s="611"/>
      <c r="BFU56" s="611"/>
      <c r="BFV56" s="611"/>
      <c r="BFW56" s="611"/>
      <c r="BFX56" s="611"/>
      <c r="BFY56" s="611"/>
      <c r="BFZ56" s="611"/>
      <c r="BGA56" s="611"/>
      <c r="BGB56" s="611"/>
      <c r="BGC56" s="611"/>
      <c r="BGD56" s="611"/>
      <c r="BGE56" s="611"/>
      <c r="BGF56" s="611"/>
      <c r="BGG56" s="611"/>
      <c r="BGH56" s="611"/>
      <c r="BGI56" s="611"/>
      <c r="BGJ56" s="611"/>
      <c r="BGK56" s="611"/>
      <c r="BGL56" s="611"/>
      <c r="BGM56" s="611"/>
      <c r="BGN56" s="611"/>
      <c r="BGO56" s="611"/>
      <c r="BGP56" s="611"/>
      <c r="BGQ56" s="611"/>
      <c r="BGR56" s="611"/>
      <c r="BGS56" s="611"/>
      <c r="BGT56" s="611"/>
      <c r="BGU56" s="611"/>
      <c r="BGV56" s="611"/>
      <c r="BGW56" s="611"/>
      <c r="BGX56" s="611"/>
      <c r="BGY56" s="611"/>
      <c r="BGZ56" s="611"/>
      <c r="BHA56" s="611"/>
      <c r="BHB56" s="611"/>
      <c r="BHC56" s="611"/>
      <c r="BHD56" s="611"/>
      <c r="BHE56" s="611"/>
      <c r="BHF56" s="611"/>
      <c r="BHG56" s="611"/>
      <c r="BHH56" s="611"/>
      <c r="BHI56" s="611"/>
      <c r="BHJ56" s="611"/>
      <c r="BHK56" s="611"/>
      <c r="BHL56" s="611"/>
      <c r="BHM56" s="611"/>
      <c r="BHN56" s="611"/>
      <c r="BHO56" s="611"/>
      <c r="BHP56" s="611"/>
      <c r="BHQ56" s="611"/>
      <c r="BHR56" s="611"/>
      <c r="BHS56" s="611"/>
      <c r="BHT56" s="611"/>
      <c r="BHU56" s="611"/>
      <c r="BHV56" s="611"/>
      <c r="BHW56" s="611"/>
      <c r="BHX56" s="611"/>
      <c r="BHY56" s="611"/>
      <c r="BHZ56" s="611"/>
      <c r="BIA56" s="611"/>
      <c r="BIB56" s="611"/>
      <c r="BIC56" s="611"/>
      <c r="BID56" s="611"/>
      <c r="BIE56" s="611"/>
      <c r="BIF56" s="611"/>
      <c r="BIG56" s="611"/>
      <c r="BIH56" s="611"/>
      <c r="BII56" s="611"/>
      <c r="BIJ56" s="611"/>
      <c r="BIK56" s="611"/>
      <c r="BIL56" s="611"/>
      <c r="BIM56" s="611"/>
      <c r="BIN56" s="611"/>
      <c r="BIO56" s="611"/>
      <c r="BIP56" s="611"/>
      <c r="BIQ56" s="611"/>
      <c r="BIR56" s="611"/>
      <c r="BIS56" s="611"/>
      <c r="BIT56" s="611"/>
      <c r="BIU56" s="611"/>
      <c r="BIV56" s="611"/>
      <c r="BIW56" s="611"/>
      <c r="BIX56" s="611"/>
      <c r="BIY56" s="611"/>
      <c r="BIZ56" s="611"/>
      <c r="BJA56" s="611"/>
      <c r="BJB56" s="611"/>
      <c r="BJC56" s="611"/>
      <c r="BJD56" s="611"/>
      <c r="BJE56" s="611"/>
      <c r="BJF56" s="611"/>
      <c r="BJG56" s="611"/>
      <c r="BJH56" s="611"/>
      <c r="BJI56" s="611"/>
      <c r="BJJ56" s="611"/>
      <c r="BJK56" s="611"/>
      <c r="BJL56" s="611"/>
      <c r="BJM56" s="611"/>
      <c r="BJN56" s="611"/>
      <c r="BJO56" s="611"/>
      <c r="BJP56" s="611"/>
      <c r="BJQ56" s="611"/>
      <c r="BJR56" s="611"/>
      <c r="BJS56" s="611"/>
      <c r="BJT56" s="611"/>
      <c r="BJU56" s="611"/>
      <c r="BJV56" s="611"/>
      <c r="BJW56" s="611"/>
      <c r="BJX56" s="611"/>
      <c r="BJY56" s="611"/>
      <c r="BJZ56" s="611"/>
      <c r="BKA56" s="611"/>
      <c r="BKB56" s="611"/>
      <c r="BKC56" s="611"/>
      <c r="BKD56" s="611"/>
      <c r="BKE56" s="611"/>
      <c r="BKF56" s="611"/>
      <c r="BKG56" s="611"/>
      <c r="BKH56" s="611"/>
      <c r="BKI56" s="611"/>
      <c r="BKJ56" s="611"/>
      <c r="BKK56" s="611"/>
      <c r="BKL56" s="611"/>
      <c r="BKM56" s="611"/>
      <c r="BKN56" s="611"/>
      <c r="BKO56" s="611"/>
      <c r="BKP56" s="611"/>
      <c r="BKQ56" s="611"/>
      <c r="BKR56" s="611"/>
      <c r="BKS56" s="611"/>
      <c r="BKT56" s="611"/>
      <c r="BKU56" s="611"/>
      <c r="BKV56" s="611"/>
      <c r="BKW56" s="611"/>
      <c r="BKX56" s="611"/>
      <c r="BKY56" s="611"/>
      <c r="BKZ56" s="611"/>
      <c r="BLA56" s="611"/>
      <c r="BLB56" s="611"/>
      <c r="BLC56" s="611"/>
      <c r="BLD56" s="611"/>
      <c r="BLE56" s="611"/>
      <c r="BLF56" s="611"/>
      <c r="BLG56" s="611"/>
      <c r="BLH56" s="611"/>
      <c r="BLI56" s="611"/>
      <c r="BLJ56" s="611"/>
      <c r="BLK56" s="611"/>
      <c r="BLL56" s="611"/>
      <c r="BLM56" s="611"/>
      <c r="BLN56" s="611"/>
      <c r="BLO56" s="611"/>
      <c r="BLP56" s="611"/>
      <c r="BLQ56" s="611"/>
      <c r="BLR56" s="611"/>
      <c r="BLS56" s="611"/>
      <c r="BLT56" s="611"/>
      <c r="BLU56" s="611"/>
      <c r="BLV56" s="611"/>
      <c r="BLW56" s="611"/>
      <c r="BLX56" s="611"/>
      <c r="BLY56" s="611"/>
      <c r="BLZ56" s="611"/>
      <c r="BMA56" s="611"/>
      <c r="BMB56" s="611"/>
      <c r="BMC56" s="611"/>
      <c r="BMD56" s="611"/>
      <c r="BME56" s="611"/>
      <c r="BMF56" s="611"/>
      <c r="BMG56" s="611"/>
      <c r="BMH56" s="611"/>
      <c r="BMI56" s="611"/>
      <c r="BMJ56" s="611"/>
      <c r="BMK56" s="611"/>
      <c r="BML56" s="611"/>
      <c r="BMM56" s="611"/>
      <c r="BMN56" s="611"/>
      <c r="BMO56" s="611"/>
      <c r="BMP56" s="611"/>
      <c r="BMQ56" s="611"/>
      <c r="BMR56" s="611"/>
      <c r="BMS56" s="611"/>
      <c r="BMT56" s="611"/>
      <c r="BMU56" s="611"/>
      <c r="BMV56" s="611"/>
      <c r="BMW56" s="611"/>
      <c r="BMX56" s="611"/>
      <c r="BMY56" s="611"/>
      <c r="BMZ56" s="611"/>
      <c r="BNA56" s="611"/>
      <c r="BNB56" s="611"/>
      <c r="BNC56" s="611"/>
      <c r="BND56" s="611"/>
      <c r="BNE56" s="611"/>
      <c r="BNF56" s="611"/>
      <c r="BNG56" s="611"/>
      <c r="BNH56" s="611"/>
      <c r="BNI56" s="611"/>
      <c r="BNJ56" s="611"/>
      <c r="BNK56" s="611"/>
      <c r="BNL56" s="611"/>
      <c r="BNM56" s="611"/>
      <c r="BNN56" s="611"/>
      <c r="BNO56" s="611"/>
      <c r="BNP56" s="611"/>
      <c r="BNQ56" s="611"/>
      <c r="BNR56" s="611"/>
      <c r="BNS56" s="611"/>
      <c r="BNT56" s="611"/>
      <c r="BNU56" s="611"/>
      <c r="BNV56" s="611"/>
      <c r="BNW56" s="611"/>
      <c r="BNX56" s="611"/>
      <c r="BNY56" s="611"/>
      <c r="BNZ56" s="611"/>
      <c r="BOA56" s="611"/>
      <c r="BOB56" s="611"/>
      <c r="BOC56" s="611"/>
      <c r="BOD56" s="611"/>
      <c r="BOE56" s="611"/>
      <c r="BOF56" s="611"/>
      <c r="BOG56" s="611"/>
      <c r="BOH56" s="611"/>
      <c r="BOI56" s="611"/>
      <c r="BOJ56" s="611"/>
      <c r="BOK56" s="611"/>
      <c r="BOL56" s="611"/>
      <c r="BOM56" s="611"/>
      <c r="BON56" s="611"/>
      <c r="BOO56" s="611"/>
      <c r="BOP56" s="611"/>
      <c r="BOQ56" s="611"/>
      <c r="BOR56" s="611"/>
      <c r="BOS56" s="611"/>
      <c r="BOT56" s="611"/>
      <c r="BOU56" s="611"/>
      <c r="BOV56" s="611"/>
      <c r="BOW56" s="611"/>
      <c r="BOX56" s="611"/>
      <c r="BOY56" s="611"/>
      <c r="BOZ56" s="611"/>
      <c r="BPA56" s="611"/>
      <c r="BPB56" s="611"/>
      <c r="BPC56" s="611"/>
      <c r="BPD56" s="611"/>
      <c r="BPE56" s="611"/>
      <c r="BPF56" s="611"/>
      <c r="BPG56" s="611"/>
      <c r="BPH56" s="611"/>
      <c r="BPI56" s="611"/>
      <c r="BPJ56" s="611"/>
      <c r="BPK56" s="611"/>
      <c r="BPL56" s="611"/>
      <c r="BPM56" s="611"/>
      <c r="BPN56" s="611"/>
      <c r="BPO56" s="611"/>
      <c r="BPP56" s="611"/>
      <c r="BPQ56" s="611"/>
      <c r="BPR56" s="611"/>
      <c r="BPS56" s="611"/>
      <c r="BPT56" s="611"/>
      <c r="BPU56" s="611"/>
      <c r="BPV56" s="611"/>
      <c r="BPW56" s="611"/>
      <c r="BPX56" s="611"/>
      <c r="BPY56" s="611"/>
      <c r="BPZ56" s="611"/>
      <c r="BQA56" s="611"/>
      <c r="BQB56" s="611"/>
      <c r="BQC56" s="611"/>
      <c r="BQD56" s="611"/>
      <c r="BQE56" s="611"/>
      <c r="BQF56" s="611"/>
      <c r="BQG56" s="611"/>
      <c r="BQH56" s="611"/>
      <c r="BQI56" s="611"/>
      <c r="BQJ56" s="611"/>
      <c r="BQK56" s="611"/>
      <c r="BQL56" s="611"/>
      <c r="BQM56" s="611"/>
      <c r="BQN56" s="611"/>
      <c r="BQO56" s="611"/>
      <c r="BQP56" s="611"/>
      <c r="BQQ56" s="611"/>
      <c r="BQR56" s="611"/>
      <c r="BQS56" s="611"/>
      <c r="BQT56" s="611"/>
      <c r="BQU56" s="611"/>
      <c r="BQV56" s="611"/>
      <c r="BQW56" s="611"/>
      <c r="BQX56" s="611"/>
      <c r="BQY56" s="611"/>
      <c r="BQZ56" s="611"/>
      <c r="BRA56" s="611"/>
      <c r="BRB56" s="611"/>
      <c r="BRC56" s="611"/>
      <c r="BRD56" s="611"/>
      <c r="BRE56" s="611"/>
      <c r="BRF56" s="611"/>
      <c r="BRG56" s="611"/>
      <c r="BRH56" s="611"/>
      <c r="BRI56" s="611"/>
      <c r="BRJ56" s="611"/>
      <c r="BRK56" s="611"/>
      <c r="BRL56" s="611"/>
      <c r="BRM56" s="611"/>
      <c r="BRN56" s="611"/>
      <c r="BRO56" s="611"/>
      <c r="BRP56" s="611"/>
      <c r="BRQ56" s="611"/>
      <c r="BRR56" s="611"/>
      <c r="BRS56" s="611"/>
      <c r="BRT56" s="611"/>
      <c r="BRU56" s="611"/>
      <c r="BRV56" s="611"/>
      <c r="BRW56" s="611"/>
      <c r="BRX56" s="611"/>
      <c r="BRY56" s="611"/>
      <c r="BRZ56" s="611"/>
      <c r="BSA56" s="611"/>
      <c r="BSB56" s="611"/>
      <c r="BSC56" s="611"/>
      <c r="BSD56" s="611"/>
      <c r="BSE56" s="611"/>
      <c r="BSF56" s="611"/>
      <c r="BSG56" s="611"/>
      <c r="BSH56" s="611"/>
      <c r="BSI56" s="611"/>
      <c r="BSJ56" s="611"/>
      <c r="BSK56" s="611"/>
      <c r="BSL56" s="611"/>
      <c r="BSM56" s="611"/>
      <c r="BSN56" s="611"/>
      <c r="BSO56" s="611"/>
      <c r="BSP56" s="611"/>
      <c r="BSQ56" s="611"/>
      <c r="BSR56" s="611"/>
      <c r="BSS56" s="611"/>
      <c r="BST56" s="611"/>
      <c r="BSU56" s="611"/>
      <c r="BSV56" s="611"/>
      <c r="BSW56" s="611"/>
      <c r="BSX56" s="611"/>
      <c r="BSY56" s="611"/>
      <c r="BSZ56" s="611"/>
      <c r="BTA56" s="611"/>
      <c r="BTB56" s="611"/>
      <c r="BTC56" s="611"/>
      <c r="BTD56" s="611"/>
      <c r="BTE56" s="611"/>
      <c r="BTF56" s="611"/>
      <c r="BTG56" s="611"/>
      <c r="BTH56" s="611"/>
      <c r="BTI56" s="611"/>
      <c r="BTJ56" s="611"/>
      <c r="BTK56" s="611"/>
      <c r="BTL56" s="611"/>
      <c r="BTM56" s="611"/>
      <c r="BTN56" s="611"/>
      <c r="BTO56" s="611"/>
      <c r="BTP56" s="611"/>
      <c r="BTQ56" s="611"/>
      <c r="BTR56" s="611"/>
      <c r="BTS56" s="611"/>
      <c r="BTT56" s="611"/>
      <c r="BTU56" s="611"/>
      <c r="BTV56" s="611"/>
      <c r="BTW56" s="611"/>
      <c r="BTX56" s="611"/>
      <c r="BTY56" s="611"/>
      <c r="BTZ56" s="611"/>
      <c r="BUA56" s="611"/>
      <c r="BUB56" s="611"/>
      <c r="BUC56" s="611"/>
      <c r="BUD56" s="611"/>
      <c r="BUE56" s="611"/>
      <c r="BUF56" s="611"/>
      <c r="BUG56" s="611"/>
      <c r="BUH56" s="611"/>
      <c r="BUI56" s="611"/>
      <c r="BUJ56" s="611"/>
      <c r="BUK56" s="611"/>
      <c r="BUL56" s="611"/>
      <c r="BUM56" s="611"/>
      <c r="BUN56" s="611"/>
      <c r="BUO56" s="611"/>
      <c r="BUP56" s="611"/>
      <c r="BUQ56" s="611"/>
      <c r="BUR56" s="611"/>
      <c r="BUS56" s="611"/>
      <c r="BUT56" s="611"/>
      <c r="BUU56" s="611"/>
      <c r="BUV56" s="611"/>
      <c r="BUW56" s="611"/>
      <c r="BUX56" s="611"/>
      <c r="BUY56" s="611"/>
      <c r="BUZ56" s="611"/>
      <c r="BVA56" s="611"/>
      <c r="BVB56" s="611"/>
      <c r="BVC56" s="611"/>
      <c r="BVD56" s="611"/>
      <c r="BVE56" s="611"/>
      <c r="BVF56" s="611"/>
      <c r="BVG56" s="611"/>
      <c r="BVH56" s="611"/>
      <c r="BVI56" s="611"/>
      <c r="BVJ56" s="611"/>
      <c r="BVK56" s="611"/>
      <c r="BVL56" s="611"/>
      <c r="BVM56" s="611"/>
      <c r="BVN56" s="611"/>
      <c r="BVO56" s="611"/>
      <c r="BVP56" s="611"/>
      <c r="BVQ56" s="611"/>
      <c r="BVR56" s="611"/>
      <c r="BVS56" s="611"/>
      <c r="BVT56" s="611"/>
      <c r="BVU56" s="611"/>
      <c r="BVV56" s="611"/>
      <c r="BVW56" s="611"/>
      <c r="BVX56" s="611"/>
      <c r="BVY56" s="611"/>
      <c r="BVZ56" s="611"/>
      <c r="BWA56" s="611"/>
      <c r="BWB56" s="611"/>
      <c r="BWC56" s="611"/>
      <c r="BWD56" s="611"/>
      <c r="BWE56" s="611"/>
      <c r="BWF56" s="611"/>
      <c r="BWG56" s="611"/>
      <c r="BWH56" s="611"/>
      <c r="BWI56" s="611"/>
      <c r="BWJ56" s="611"/>
      <c r="BWK56" s="611"/>
      <c r="BWL56" s="611"/>
      <c r="BWM56" s="611"/>
      <c r="BWN56" s="611"/>
      <c r="BWO56" s="611"/>
      <c r="BWP56" s="611"/>
      <c r="BWQ56" s="611"/>
      <c r="BWR56" s="611"/>
      <c r="BWS56" s="611"/>
      <c r="BWT56" s="611"/>
      <c r="BWU56" s="611"/>
      <c r="BWV56" s="611"/>
      <c r="BWW56" s="611"/>
      <c r="BWX56" s="611"/>
      <c r="BWY56" s="611"/>
      <c r="BWZ56" s="611"/>
      <c r="BXA56" s="611"/>
      <c r="BXB56" s="611"/>
      <c r="BXC56" s="611"/>
      <c r="BXD56" s="611"/>
      <c r="BXE56" s="611"/>
      <c r="BXF56" s="611"/>
      <c r="BXG56" s="611"/>
      <c r="BXH56" s="611"/>
      <c r="BXI56" s="611"/>
      <c r="BXJ56" s="611"/>
      <c r="BXK56" s="611"/>
      <c r="BXL56" s="611"/>
      <c r="BXM56" s="611"/>
      <c r="BXN56" s="611"/>
      <c r="BXO56" s="611"/>
      <c r="BXP56" s="611"/>
      <c r="BXQ56" s="611"/>
      <c r="BXR56" s="611"/>
      <c r="BXS56" s="611"/>
      <c r="BXT56" s="611"/>
      <c r="BXU56" s="611"/>
      <c r="BXV56" s="611"/>
      <c r="BXW56" s="611"/>
      <c r="BXX56" s="611"/>
      <c r="BXY56" s="611"/>
      <c r="BXZ56" s="611"/>
      <c r="BYA56" s="611"/>
      <c r="BYB56" s="611"/>
      <c r="BYC56" s="611"/>
      <c r="BYD56" s="611"/>
      <c r="BYE56" s="611"/>
      <c r="BYF56" s="611"/>
      <c r="BYG56" s="611"/>
      <c r="BYH56" s="611"/>
      <c r="BYI56" s="611"/>
      <c r="BYJ56" s="611"/>
      <c r="BYK56" s="611"/>
      <c r="BYL56" s="611"/>
      <c r="BYM56" s="611"/>
      <c r="BYN56" s="611"/>
      <c r="BYO56" s="611"/>
      <c r="BYP56" s="611"/>
      <c r="BYQ56" s="611"/>
      <c r="BYR56" s="611"/>
      <c r="BYS56" s="611"/>
      <c r="BYT56" s="611"/>
      <c r="BYU56" s="611"/>
      <c r="BYV56" s="611"/>
      <c r="BYW56" s="611"/>
      <c r="BYX56" s="611"/>
      <c r="BYY56" s="611"/>
      <c r="BYZ56" s="611"/>
      <c r="BZA56" s="611"/>
      <c r="BZB56" s="611"/>
      <c r="BZC56" s="611"/>
      <c r="BZD56" s="611"/>
      <c r="BZE56" s="611"/>
      <c r="BZF56" s="611"/>
      <c r="BZG56" s="611"/>
      <c r="BZH56" s="611"/>
      <c r="BZI56" s="611"/>
      <c r="BZJ56" s="611"/>
      <c r="BZK56" s="611"/>
      <c r="BZL56" s="611"/>
      <c r="BZM56" s="611"/>
      <c r="BZN56" s="611"/>
      <c r="BZO56" s="611"/>
      <c r="BZP56" s="611"/>
      <c r="BZQ56" s="611"/>
      <c r="BZR56" s="611"/>
      <c r="BZS56" s="611"/>
      <c r="BZT56" s="611"/>
      <c r="BZU56" s="611"/>
      <c r="BZV56" s="611"/>
      <c r="BZW56" s="611"/>
      <c r="BZX56" s="611"/>
      <c r="BZY56" s="611"/>
      <c r="BZZ56" s="611"/>
      <c r="CAA56" s="611"/>
      <c r="CAB56" s="611"/>
      <c r="CAC56" s="611"/>
      <c r="CAD56" s="611"/>
      <c r="CAE56" s="611"/>
      <c r="CAF56" s="611"/>
      <c r="CAG56" s="611"/>
      <c r="CAH56" s="611"/>
      <c r="CAI56" s="611"/>
      <c r="CAJ56" s="611"/>
      <c r="CAK56" s="611"/>
      <c r="CAL56" s="611"/>
      <c r="CAM56" s="611"/>
      <c r="CAN56" s="611"/>
      <c r="CAO56" s="611"/>
      <c r="CAP56" s="611"/>
      <c r="CAQ56" s="611"/>
      <c r="CAR56" s="611"/>
      <c r="CAS56" s="611"/>
      <c r="CAT56" s="611"/>
      <c r="CAU56" s="611"/>
      <c r="CAV56" s="611"/>
      <c r="CAW56" s="611"/>
      <c r="CAX56" s="611"/>
      <c r="CAY56" s="611"/>
      <c r="CAZ56" s="611"/>
      <c r="CBA56" s="611"/>
      <c r="CBB56" s="611"/>
      <c r="CBC56" s="611"/>
      <c r="CBD56" s="611"/>
      <c r="CBE56" s="611"/>
      <c r="CBF56" s="611"/>
      <c r="CBG56" s="611"/>
      <c r="CBH56" s="611"/>
      <c r="CBI56" s="611"/>
      <c r="CBJ56" s="611"/>
      <c r="CBK56" s="611"/>
      <c r="CBL56" s="611"/>
      <c r="CBM56" s="611"/>
      <c r="CBN56" s="611"/>
      <c r="CBO56" s="611"/>
      <c r="CBP56" s="611"/>
      <c r="CBQ56" s="611"/>
      <c r="CBR56" s="611"/>
      <c r="CBS56" s="611"/>
      <c r="CBT56" s="611"/>
      <c r="CBU56" s="611"/>
      <c r="CBV56" s="611"/>
      <c r="CBW56" s="611"/>
      <c r="CBX56" s="611"/>
      <c r="CBY56" s="611"/>
      <c r="CBZ56" s="611"/>
      <c r="CCA56" s="611"/>
      <c r="CCB56" s="611"/>
      <c r="CCC56" s="611"/>
      <c r="CCD56" s="611"/>
      <c r="CCE56" s="611"/>
      <c r="CCF56" s="611"/>
      <c r="CCG56" s="611"/>
      <c r="CCH56" s="611"/>
      <c r="CCI56" s="611"/>
      <c r="CCJ56" s="611"/>
      <c r="CCK56" s="611"/>
      <c r="CCL56" s="611"/>
      <c r="CCM56" s="611"/>
      <c r="CCN56" s="611"/>
      <c r="CCO56" s="611"/>
      <c r="CCP56" s="611"/>
      <c r="CCQ56" s="611"/>
      <c r="CCR56" s="611"/>
      <c r="CCS56" s="611"/>
      <c r="CCT56" s="611"/>
      <c r="CCU56" s="611"/>
      <c r="CCV56" s="611"/>
      <c r="CCW56" s="611"/>
      <c r="CCX56" s="611"/>
      <c r="CCY56" s="611"/>
      <c r="CCZ56" s="611"/>
      <c r="CDA56" s="611"/>
      <c r="CDB56" s="611"/>
      <c r="CDC56" s="611"/>
      <c r="CDD56" s="611"/>
      <c r="CDE56" s="611"/>
      <c r="CDF56" s="611"/>
      <c r="CDG56" s="611"/>
      <c r="CDH56" s="611"/>
      <c r="CDI56" s="611"/>
      <c r="CDJ56" s="611"/>
      <c r="CDK56" s="611"/>
      <c r="CDL56" s="611"/>
      <c r="CDM56" s="611"/>
      <c r="CDN56" s="611"/>
      <c r="CDO56" s="611"/>
      <c r="CDP56" s="611"/>
      <c r="CDQ56" s="611"/>
      <c r="CDR56" s="611"/>
      <c r="CDS56" s="611"/>
      <c r="CDT56" s="611"/>
      <c r="CDU56" s="611"/>
      <c r="CDV56" s="611"/>
      <c r="CDW56" s="611"/>
      <c r="CDX56" s="611"/>
      <c r="CDY56" s="611"/>
      <c r="CDZ56" s="611"/>
      <c r="CEA56" s="611"/>
      <c r="CEB56" s="611"/>
      <c r="CEC56" s="611"/>
      <c r="CED56" s="611"/>
      <c r="CEE56" s="611"/>
      <c r="CEF56" s="611"/>
      <c r="CEG56" s="611"/>
      <c r="CEH56" s="611"/>
      <c r="CEI56" s="611"/>
      <c r="CEJ56" s="611"/>
      <c r="CEK56" s="611"/>
      <c r="CEL56" s="611"/>
      <c r="CEM56" s="611"/>
    </row>
    <row r="57" spans="1:2171" s="214" customFormat="1" ht="20.25" x14ac:dyDescent="0.3">
      <c r="A57" s="211"/>
      <c r="B57" s="994" t="s">
        <v>255</v>
      </c>
      <c r="C57" s="991"/>
      <c r="D57" s="992"/>
      <c r="E57" s="992"/>
      <c r="F57" s="992"/>
      <c r="G57" s="992"/>
      <c r="H57" s="993"/>
      <c r="I57" s="212"/>
      <c r="J57" s="212"/>
      <c r="K57" s="212"/>
      <c r="L57" s="212"/>
      <c r="M57" s="679"/>
      <c r="N57" s="679"/>
      <c r="O57" s="679"/>
      <c r="P57" s="679"/>
      <c r="Q57" s="679"/>
      <c r="R57" s="679"/>
      <c r="S57" s="679"/>
      <c r="T57" s="358"/>
      <c r="U57" s="358"/>
      <c r="V57" s="358"/>
      <c r="W57" s="358"/>
      <c r="X57" s="358"/>
      <c r="Y57" s="358"/>
      <c r="Z57" s="358"/>
      <c r="AA57" s="358"/>
      <c r="AB57" s="358"/>
      <c r="AC57" s="679"/>
      <c r="AD57" s="679"/>
      <c r="AE57" s="679"/>
      <c r="AF57" s="679"/>
      <c r="AG57" s="679"/>
      <c r="AH57" s="679"/>
      <c r="AI57" s="679"/>
      <c r="AJ57" s="679"/>
      <c r="AK57" s="679"/>
      <c r="AL57" s="679"/>
      <c r="AM57" s="679"/>
      <c r="AN57" s="679"/>
      <c r="AO57" s="679"/>
      <c r="AP57" s="679"/>
      <c r="AQ57" s="679"/>
      <c r="AR57" s="679"/>
      <c r="AS57" s="679"/>
      <c r="AT57" s="679"/>
      <c r="AU57" s="679"/>
      <c r="AV57" s="679"/>
      <c r="AW57" s="679"/>
      <c r="AX57" s="679"/>
      <c r="AY57" s="679"/>
      <c r="AZ57" s="679"/>
      <c r="BA57" s="679"/>
      <c r="BB57" s="679"/>
      <c r="BC57" s="611"/>
      <c r="BD57" s="611"/>
      <c r="BE57" s="611"/>
      <c r="BF57" s="611"/>
      <c r="BG57" s="611"/>
      <c r="BH57" s="611"/>
      <c r="BI57" s="611"/>
      <c r="BJ57" s="611"/>
      <c r="BK57" s="611"/>
      <c r="BL57" s="611"/>
      <c r="BM57" s="611"/>
      <c r="BN57" s="611"/>
      <c r="BO57" s="611"/>
      <c r="BP57" s="611"/>
      <c r="BQ57" s="611"/>
      <c r="BR57" s="611"/>
      <c r="BS57" s="611"/>
      <c r="BT57" s="611"/>
      <c r="BU57" s="611"/>
      <c r="BV57" s="611"/>
      <c r="BW57" s="611"/>
      <c r="BX57" s="611"/>
      <c r="BY57" s="611"/>
      <c r="BZ57" s="611"/>
      <c r="CA57" s="611"/>
      <c r="CB57" s="611"/>
      <c r="CC57" s="611"/>
      <c r="CD57" s="611"/>
      <c r="CE57" s="611"/>
      <c r="CF57" s="611"/>
      <c r="CG57" s="611"/>
      <c r="CH57" s="611"/>
      <c r="CI57" s="611"/>
      <c r="CJ57" s="611"/>
      <c r="CK57" s="611"/>
      <c r="CL57" s="611"/>
      <c r="CM57" s="611"/>
      <c r="CN57" s="611"/>
      <c r="CO57" s="611"/>
      <c r="CP57" s="611"/>
      <c r="CQ57" s="611"/>
      <c r="CR57" s="611"/>
      <c r="CS57" s="611"/>
      <c r="CT57" s="611"/>
      <c r="CU57" s="611"/>
      <c r="CV57" s="611"/>
      <c r="CW57" s="611"/>
      <c r="CX57" s="611"/>
      <c r="CY57" s="611"/>
      <c r="CZ57" s="611"/>
      <c r="DA57" s="611"/>
      <c r="DB57" s="611"/>
      <c r="DC57" s="611"/>
      <c r="DD57" s="611"/>
      <c r="DE57" s="611"/>
      <c r="DF57" s="611"/>
      <c r="DG57" s="611"/>
      <c r="DH57" s="611"/>
      <c r="DI57" s="611"/>
      <c r="DJ57" s="611"/>
      <c r="DK57" s="611"/>
      <c r="DL57" s="611"/>
      <c r="DM57" s="611"/>
      <c r="DN57" s="611"/>
      <c r="DO57" s="611"/>
      <c r="DP57" s="611"/>
      <c r="DQ57" s="611"/>
      <c r="DR57" s="611"/>
      <c r="DS57" s="611"/>
      <c r="DT57" s="611"/>
      <c r="DU57" s="611"/>
      <c r="DV57" s="611"/>
      <c r="DW57" s="611"/>
      <c r="DX57" s="611"/>
      <c r="DY57" s="611"/>
      <c r="DZ57" s="611"/>
      <c r="EA57" s="611"/>
      <c r="EB57" s="611"/>
      <c r="EC57" s="611"/>
      <c r="ED57" s="611"/>
      <c r="EE57" s="611"/>
      <c r="EF57" s="611"/>
      <c r="EG57" s="611"/>
      <c r="EH57" s="611"/>
      <c r="EI57" s="611"/>
      <c r="EJ57" s="611"/>
      <c r="EK57" s="611"/>
      <c r="EL57" s="611"/>
      <c r="EM57" s="611"/>
      <c r="EN57" s="611"/>
      <c r="EO57" s="611"/>
      <c r="EP57" s="611"/>
      <c r="EQ57" s="611"/>
      <c r="ER57" s="611"/>
      <c r="ES57" s="611"/>
      <c r="ET57" s="611"/>
      <c r="EU57" s="611"/>
      <c r="EV57" s="611"/>
      <c r="EW57" s="611"/>
      <c r="EX57" s="611"/>
      <c r="EY57" s="611"/>
      <c r="EZ57" s="611"/>
      <c r="FA57" s="611"/>
      <c r="FB57" s="611"/>
      <c r="FC57" s="611"/>
      <c r="FD57" s="611"/>
      <c r="FE57" s="611"/>
      <c r="FF57" s="611"/>
      <c r="FG57" s="611"/>
      <c r="FH57" s="611"/>
      <c r="FI57" s="611"/>
      <c r="FJ57" s="611"/>
      <c r="FK57" s="611"/>
      <c r="FL57" s="611"/>
      <c r="FM57" s="611"/>
      <c r="FN57" s="611"/>
      <c r="FO57" s="611"/>
      <c r="FP57" s="611"/>
      <c r="FQ57" s="611"/>
      <c r="FR57" s="611"/>
      <c r="FS57" s="611"/>
      <c r="FT57" s="611"/>
      <c r="FU57" s="611"/>
      <c r="FV57" s="611"/>
      <c r="FW57" s="611"/>
      <c r="FX57" s="611"/>
      <c r="FY57" s="611"/>
      <c r="FZ57" s="611"/>
      <c r="GA57" s="611"/>
      <c r="GB57" s="611"/>
      <c r="GC57" s="611"/>
      <c r="GD57" s="611"/>
      <c r="GE57" s="611"/>
      <c r="GF57" s="611"/>
      <c r="GG57" s="611"/>
      <c r="GH57" s="611"/>
      <c r="GI57" s="611"/>
      <c r="GJ57" s="611"/>
      <c r="GK57" s="611"/>
      <c r="GL57" s="611"/>
      <c r="GM57" s="611"/>
      <c r="GN57" s="611"/>
      <c r="GO57" s="611"/>
      <c r="GP57" s="611"/>
      <c r="GQ57" s="611"/>
      <c r="GR57" s="611"/>
      <c r="GS57" s="611"/>
      <c r="GT57" s="611"/>
      <c r="GU57" s="611"/>
      <c r="GV57" s="611"/>
      <c r="GW57" s="611"/>
      <c r="GX57" s="611"/>
      <c r="GY57" s="611"/>
      <c r="GZ57" s="611"/>
      <c r="HA57" s="611"/>
      <c r="HB57" s="611"/>
      <c r="HC57" s="611"/>
      <c r="HD57" s="611"/>
      <c r="HE57" s="611"/>
      <c r="HF57" s="611"/>
      <c r="HG57" s="611"/>
      <c r="HH57" s="611"/>
      <c r="HI57" s="611"/>
      <c r="HJ57" s="611"/>
      <c r="HK57" s="611"/>
      <c r="HL57" s="611"/>
      <c r="HM57" s="611"/>
      <c r="HN57" s="611"/>
      <c r="HO57" s="611"/>
      <c r="HP57" s="611"/>
      <c r="HQ57" s="611"/>
      <c r="HR57" s="611"/>
      <c r="HS57" s="611"/>
      <c r="HT57" s="611"/>
      <c r="HU57" s="611"/>
      <c r="HV57" s="611"/>
      <c r="HW57" s="611"/>
      <c r="HX57" s="611"/>
      <c r="HY57" s="611"/>
      <c r="HZ57" s="611"/>
      <c r="IA57" s="611"/>
      <c r="IB57" s="611"/>
      <c r="IC57" s="611"/>
      <c r="ID57" s="611"/>
      <c r="IE57" s="611"/>
      <c r="IF57" s="611"/>
      <c r="IG57" s="611"/>
      <c r="IH57" s="611"/>
      <c r="II57" s="611"/>
      <c r="IJ57" s="611"/>
      <c r="IK57" s="611"/>
      <c r="IL57" s="611"/>
      <c r="IM57" s="611"/>
      <c r="IN57" s="611"/>
      <c r="IO57" s="611"/>
      <c r="IP57" s="611"/>
      <c r="IQ57" s="611"/>
      <c r="IR57" s="611"/>
      <c r="IS57" s="611"/>
      <c r="IT57" s="611"/>
      <c r="IU57" s="611"/>
      <c r="IV57" s="611"/>
      <c r="IW57" s="611"/>
      <c r="IX57" s="611"/>
      <c r="IY57" s="611"/>
      <c r="IZ57" s="611"/>
      <c r="JA57" s="611"/>
      <c r="JB57" s="611"/>
      <c r="JC57" s="611"/>
      <c r="JD57" s="611"/>
      <c r="JE57" s="611"/>
      <c r="JF57" s="611"/>
      <c r="JG57" s="611"/>
      <c r="JH57" s="611"/>
      <c r="JI57" s="611"/>
      <c r="JJ57" s="611"/>
      <c r="JK57" s="611"/>
      <c r="JL57" s="611"/>
      <c r="JM57" s="611"/>
      <c r="JN57" s="611"/>
      <c r="JO57" s="611"/>
      <c r="JP57" s="611"/>
      <c r="JQ57" s="611"/>
      <c r="JR57" s="611"/>
      <c r="JS57" s="611"/>
      <c r="JT57" s="611"/>
      <c r="JU57" s="611"/>
      <c r="JV57" s="611"/>
      <c r="JW57" s="611"/>
      <c r="JX57" s="611"/>
      <c r="JY57" s="611"/>
      <c r="JZ57" s="611"/>
      <c r="KA57" s="611"/>
      <c r="KB57" s="611"/>
      <c r="KC57" s="611"/>
      <c r="KD57" s="611"/>
      <c r="KE57" s="611"/>
      <c r="KF57" s="611"/>
      <c r="KG57" s="611"/>
      <c r="KH57" s="611"/>
      <c r="KI57" s="611"/>
      <c r="KJ57" s="611"/>
      <c r="KK57" s="611"/>
      <c r="KL57" s="611"/>
      <c r="KM57" s="611"/>
      <c r="KN57" s="611"/>
      <c r="KO57" s="611"/>
      <c r="KP57" s="611"/>
      <c r="KQ57" s="611"/>
      <c r="KR57" s="611"/>
      <c r="KS57" s="611"/>
      <c r="KT57" s="611"/>
      <c r="KU57" s="611"/>
      <c r="KV57" s="611"/>
      <c r="KW57" s="611"/>
      <c r="KX57" s="611"/>
      <c r="KY57" s="611"/>
      <c r="KZ57" s="611"/>
      <c r="LA57" s="611"/>
      <c r="LB57" s="611"/>
      <c r="LC57" s="611"/>
      <c r="LD57" s="611"/>
      <c r="LE57" s="611"/>
      <c r="LF57" s="611"/>
      <c r="LG57" s="611"/>
      <c r="LH57" s="611"/>
      <c r="LI57" s="611"/>
      <c r="LJ57" s="611"/>
      <c r="LK57" s="611"/>
      <c r="LL57" s="611"/>
      <c r="LM57" s="611"/>
      <c r="LN57" s="611"/>
      <c r="LO57" s="611"/>
      <c r="LP57" s="611"/>
      <c r="LQ57" s="611"/>
      <c r="LR57" s="611"/>
      <c r="LS57" s="611"/>
      <c r="LT57" s="611"/>
      <c r="LU57" s="611"/>
      <c r="LV57" s="611"/>
      <c r="LW57" s="611"/>
      <c r="LX57" s="611"/>
      <c r="LY57" s="611"/>
      <c r="LZ57" s="611"/>
      <c r="MA57" s="611"/>
      <c r="MB57" s="611"/>
      <c r="MC57" s="611"/>
      <c r="MD57" s="611"/>
      <c r="ME57" s="611"/>
      <c r="MF57" s="611"/>
      <c r="MG57" s="611"/>
      <c r="MH57" s="611"/>
      <c r="MI57" s="611"/>
      <c r="MJ57" s="611"/>
      <c r="MK57" s="611"/>
      <c r="ML57" s="611"/>
      <c r="MM57" s="611"/>
      <c r="MN57" s="611"/>
      <c r="MO57" s="611"/>
      <c r="MP57" s="611"/>
      <c r="MQ57" s="611"/>
      <c r="MR57" s="611"/>
      <c r="MS57" s="611"/>
      <c r="MT57" s="611"/>
      <c r="MU57" s="611"/>
      <c r="MV57" s="611"/>
      <c r="MW57" s="611"/>
      <c r="MX57" s="611"/>
      <c r="MY57" s="611"/>
      <c r="MZ57" s="611"/>
      <c r="NA57" s="611"/>
      <c r="NB57" s="611"/>
      <c r="NC57" s="611"/>
      <c r="ND57" s="611"/>
      <c r="NE57" s="611"/>
      <c r="NF57" s="611"/>
      <c r="NG57" s="611"/>
      <c r="NH57" s="611"/>
      <c r="NI57" s="611"/>
      <c r="NJ57" s="611"/>
      <c r="NK57" s="611"/>
      <c r="NL57" s="611"/>
      <c r="NM57" s="611"/>
      <c r="NN57" s="611"/>
      <c r="NO57" s="611"/>
      <c r="NP57" s="611"/>
      <c r="NQ57" s="611"/>
      <c r="NR57" s="611"/>
      <c r="NS57" s="611"/>
      <c r="NT57" s="611"/>
      <c r="NU57" s="611"/>
      <c r="NV57" s="611"/>
      <c r="NW57" s="611"/>
      <c r="NX57" s="611"/>
      <c r="NY57" s="611"/>
      <c r="NZ57" s="611"/>
      <c r="OA57" s="611"/>
      <c r="OB57" s="611"/>
      <c r="OC57" s="611"/>
      <c r="OD57" s="611"/>
      <c r="OE57" s="611"/>
      <c r="OF57" s="611"/>
      <c r="OG57" s="611"/>
      <c r="OH57" s="611"/>
      <c r="OI57" s="611"/>
      <c r="OJ57" s="611"/>
      <c r="OK57" s="611"/>
      <c r="OL57" s="611"/>
      <c r="OM57" s="611"/>
      <c r="ON57" s="611"/>
      <c r="OO57" s="611"/>
      <c r="OP57" s="611"/>
      <c r="OQ57" s="611"/>
      <c r="OR57" s="611"/>
      <c r="OS57" s="611"/>
      <c r="OT57" s="611"/>
      <c r="OU57" s="611"/>
      <c r="OV57" s="611"/>
      <c r="OW57" s="611"/>
      <c r="OX57" s="611"/>
      <c r="OY57" s="611"/>
      <c r="OZ57" s="611"/>
      <c r="PA57" s="611"/>
      <c r="PB57" s="611"/>
      <c r="PC57" s="611"/>
      <c r="PD57" s="611"/>
      <c r="PE57" s="611"/>
      <c r="PF57" s="611"/>
      <c r="PG57" s="611"/>
      <c r="PH57" s="611"/>
      <c r="PI57" s="611"/>
      <c r="PJ57" s="611"/>
      <c r="PK57" s="611"/>
      <c r="PL57" s="611"/>
      <c r="PM57" s="611"/>
      <c r="PN57" s="611"/>
      <c r="PO57" s="611"/>
      <c r="PP57" s="611"/>
      <c r="PQ57" s="611"/>
      <c r="PR57" s="611"/>
      <c r="PS57" s="611"/>
      <c r="PT57" s="611"/>
      <c r="PU57" s="611"/>
      <c r="PV57" s="611"/>
      <c r="PW57" s="611"/>
      <c r="PX57" s="611"/>
      <c r="PY57" s="611"/>
      <c r="PZ57" s="611"/>
      <c r="QA57" s="611"/>
      <c r="QB57" s="611"/>
      <c r="QC57" s="611"/>
      <c r="QD57" s="611"/>
      <c r="QE57" s="611"/>
      <c r="QF57" s="611"/>
      <c r="QG57" s="611"/>
      <c r="QH57" s="611"/>
      <c r="QI57" s="611"/>
      <c r="QJ57" s="611"/>
      <c r="QK57" s="611"/>
      <c r="QL57" s="611"/>
      <c r="QM57" s="611"/>
      <c r="QN57" s="611"/>
      <c r="QO57" s="611"/>
      <c r="QP57" s="611"/>
      <c r="QQ57" s="611"/>
      <c r="QR57" s="611"/>
      <c r="QS57" s="611"/>
      <c r="QT57" s="611"/>
      <c r="QU57" s="611"/>
      <c r="QV57" s="611"/>
      <c r="QW57" s="611"/>
      <c r="QX57" s="611"/>
      <c r="QY57" s="611"/>
      <c r="QZ57" s="611"/>
      <c r="RA57" s="611"/>
      <c r="RB57" s="611"/>
      <c r="RC57" s="611"/>
      <c r="RD57" s="611"/>
      <c r="RE57" s="611"/>
      <c r="RF57" s="611"/>
      <c r="RG57" s="611"/>
      <c r="RH57" s="611"/>
      <c r="RI57" s="611"/>
      <c r="RJ57" s="611"/>
      <c r="RK57" s="611"/>
      <c r="RL57" s="611"/>
      <c r="RM57" s="611"/>
      <c r="RN57" s="611"/>
      <c r="RO57" s="611"/>
      <c r="RP57" s="611"/>
      <c r="RQ57" s="611"/>
      <c r="RR57" s="611"/>
      <c r="RS57" s="611"/>
      <c r="RT57" s="611"/>
      <c r="RU57" s="611"/>
      <c r="RV57" s="611"/>
      <c r="RW57" s="611"/>
      <c r="RX57" s="611"/>
      <c r="RY57" s="611"/>
      <c r="RZ57" s="611"/>
      <c r="SA57" s="611"/>
      <c r="SB57" s="611"/>
      <c r="SC57" s="611"/>
      <c r="SD57" s="611"/>
      <c r="SE57" s="611"/>
      <c r="SF57" s="611"/>
      <c r="SG57" s="611"/>
      <c r="SH57" s="611"/>
      <c r="SI57" s="611"/>
      <c r="SJ57" s="611"/>
      <c r="SK57" s="611"/>
      <c r="SL57" s="611"/>
      <c r="SM57" s="611"/>
      <c r="SN57" s="611"/>
      <c r="SO57" s="611"/>
      <c r="SP57" s="611"/>
      <c r="SQ57" s="611"/>
      <c r="SR57" s="611"/>
      <c r="SS57" s="611"/>
      <c r="ST57" s="611"/>
      <c r="SU57" s="611"/>
      <c r="SV57" s="611"/>
      <c r="SW57" s="611"/>
      <c r="SX57" s="611"/>
      <c r="SY57" s="611"/>
      <c r="SZ57" s="611"/>
      <c r="TA57" s="611"/>
      <c r="TB57" s="611"/>
      <c r="TC57" s="611"/>
      <c r="TD57" s="611"/>
      <c r="TE57" s="611"/>
      <c r="TF57" s="611"/>
      <c r="TG57" s="611"/>
      <c r="TH57" s="611"/>
      <c r="TI57" s="611"/>
      <c r="TJ57" s="611"/>
      <c r="TK57" s="611"/>
      <c r="TL57" s="611"/>
      <c r="TM57" s="611"/>
      <c r="TN57" s="611"/>
      <c r="TO57" s="611"/>
      <c r="TP57" s="611"/>
      <c r="TQ57" s="611"/>
      <c r="TR57" s="611"/>
      <c r="TS57" s="611"/>
      <c r="TT57" s="611"/>
      <c r="TU57" s="611"/>
      <c r="TV57" s="611"/>
      <c r="TW57" s="611"/>
      <c r="TX57" s="611"/>
      <c r="TY57" s="611"/>
      <c r="TZ57" s="611"/>
      <c r="UA57" s="611"/>
      <c r="UB57" s="611"/>
      <c r="UC57" s="611"/>
      <c r="UD57" s="611"/>
      <c r="UE57" s="611"/>
      <c r="UF57" s="611"/>
      <c r="UG57" s="611"/>
      <c r="UH57" s="611"/>
      <c r="UI57" s="611"/>
      <c r="UJ57" s="611"/>
      <c r="UK57" s="611"/>
      <c r="UL57" s="611"/>
      <c r="UM57" s="611"/>
      <c r="UN57" s="611"/>
      <c r="UO57" s="611"/>
      <c r="UP57" s="611"/>
      <c r="UQ57" s="611"/>
      <c r="UR57" s="611"/>
      <c r="US57" s="611"/>
      <c r="UT57" s="611"/>
      <c r="UU57" s="611"/>
      <c r="UV57" s="611"/>
      <c r="UW57" s="611"/>
      <c r="UX57" s="611"/>
      <c r="UY57" s="611"/>
      <c r="UZ57" s="611"/>
      <c r="VA57" s="611"/>
      <c r="VB57" s="611"/>
      <c r="VC57" s="611"/>
      <c r="VD57" s="611"/>
      <c r="VE57" s="611"/>
      <c r="VF57" s="611"/>
      <c r="VG57" s="611"/>
      <c r="VH57" s="611"/>
      <c r="VI57" s="611"/>
      <c r="VJ57" s="611"/>
      <c r="VK57" s="611"/>
      <c r="VL57" s="611"/>
      <c r="VM57" s="611"/>
      <c r="VN57" s="611"/>
      <c r="VO57" s="611"/>
      <c r="VP57" s="611"/>
      <c r="VQ57" s="611"/>
      <c r="VR57" s="611"/>
      <c r="VS57" s="611"/>
      <c r="VT57" s="611"/>
      <c r="VU57" s="611"/>
      <c r="VV57" s="611"/>
      <c r="VW57" s="611"/>
      <c r="VX57" s="611"/>
      <c r="VY57" s="611"/>
      <c r="VZ57" s="611"/>
      <c r="WA57" s="611"/>
      <c r="WB57" s="611"/>
      <c r="WC57" s="611"/>
      <c r="WD57" s="611"/>
      <c r="WE57" s="611"/>
      <c r="WF57" s="611"/>
      <c r="WG57" s="611"/>
      <c r="WH57" s="611"/>
      <c r="WI57" s="611"/>
      <c r="WJ57" s="611"/>
      <c r="WK57" s="611"/>
      <c r="WL57" s="611"/>
      <c r="WM57" s="611"/>
      <c r="WN57" s="611"/>
      <c r="WO57" s="611"/>
      <c r="WP57" s="611"/>
      <c r="WQ57" s="611"/>
      <c r="WR57" s="611"/>
      <c r="WS57" s="611"/>
      <c r="WT57" s="611"/>
      <c r="WU57" s="611"/>
      <c r="WV57" s="611"/>
      <c r="WW57" s="611"/>
      <c r="WX57" s="611"/>
      <c r="WY57" s="611"/>
      <c r="WZ57" s="611"/>
      <c r="XA57" s="611"/>
      <c r="XB57" s="611"/>
      <c r="XC57" s="611"/>
      <c r="XD57" s="611"/>
      <c r="XE57" s="611"/>
      <c r="XF57" s="611"/>
      <c r="XG57" s="611"/>
      <c r="XH57" s="611"/>
      <c r="XI57" s="611"/>
      <c r="XJ57" s="611"/>
      <c r="XK57" s="611"/>
      <c r="XL57" s="611"/>
      <c r="XM57" s="611"/>
      <c r="XN57" s="611"/>
      <c r="XO57" s="611"/>
      <c r="XP57" s="611"/>
      <c r="XQ57" s="611"/>
      <c r="XR57" s="611"/>
      <c r="XS57" s="611"/>
      <c r="XT57" s="611"/>
      <c r="XU57" s="611"/>
      <c r="XV57" s="611"/>
      <c r="XW57" s="611"/>
      <c r="XX57" s="611"/>
      <c r="XY57" s="611"/>
      <c r="XZ57" s="611"/>
      <c r="YA57" s="611"/>
      <c r="YB57" s="611"/>
      <c r="YC57" s="611"/>
      <c r="YD57" s="611"/>
      <c r="YE57" s="611"/>
      <c r="YF57" s="611"/>
      <c r="YG57" s="611"/>
      <c r="YH57" s="611"/>
      <c r="YI57" s="611"/>
      <c r="YJ57" s="611"/>
      <c r="YK57" s="611"/>
      <c r="YL57" s="611"/>
      <c r="YM57" s="611"/>
      <c r="YN57" s="611"/>
      <c r="YO57" s="611"/>
      <c r="YP57" s="611"/>
      <c r="YQ57" s="611"/>
      <c r="YR57" s="611"/>
      <c r="YS57" s="611"/>
      <c r="YT57" s="611"/>
      <c r="YU57" s="611"/>
      <c r="YV57" s="611"/>
      <c r="YW57" s="611"/>
      <c r="YX57" s="611"/>
      <c r="YY57" s="611"/>
      <c r="YZ57" s="611"/>
      <c r="ZA57" s="611"/>
      <c r="ZB57" s="611"/>
      <c r="ZC57" s="611"/>
      <c r="ZD57" s="611"/>
      <c r="ZE57" s="611"/>
      <c r="ZF57" s="611"/>
      <c r="ZG57" s="611"/>
      <c r="ZH57" s="611"/>
      <c r="ZI57" s="611"/>
      <c r="ZJ57" s="611"/>
      <c r="ZK57" s="611"/>
      <c r="ZL57" s="611"/>
      <c r="ZM57" s="611"/>
      <c r="ZN57" s="611"/>
      <c r="ZO57" s="611"/>
      <c r="ZP57" s="611"/>
      <c r="ZQ57" s="611"/>
      <c r="ZR57" s="611"/>
      <c r="ZS57" s="611"/>
      <c r="ZT57" s="611"/>
      <c r="ZU57" s="611"/>
      <c r="ZV57" s="611"/>
      <c r="ZW57" s="611"/>
      <c r="ZX57" s="611"/>
      <c r="ZY57" s="611"/>
      <c r="ZZ57" s="611"/>
      <c r="AAA57" s="611"/>
      <c r="AAB57" s="611"/>
      <c r="AAC57" s="611"/>
      <c r="AAD57" s="611"/>
      <c r="AAE57" s="611"/>
      <c r="AAF57" s="611"/>
      <c r="AAG57" s="611"/>
      <c r="AAH57" s="611"/>
      <c r="AAI57" s="611"/>
      <c r="AAJ57" s="611"/>
      <c r="AAK57" s="611"/>
      <c r="AAL57" s="611"/>
      <c r="AAM57" s="611"/>
      <c r="AAN57" s="611"/>
      <c r="AAO57" s="611"/>
      <c r="AAP57" s="611"/>
      <c r="AAQ57" s="611"/>
      <c r="AAR57" s="611"/>
      <c r="AAS57" s="611"/>
      <c r="AAT57" s="611"/>
      <c r="AAU57" s="611"/>
      <c r="AAV57" s="611"/>
      <c r="AAW57" s="611"/>
      <c r="AAX57" s="611"/>
      <c r="AAY57" s="611"/>
      <c r="AAZ57" s="611"/>
      <c r="ABA57" s="611"/>
      <c r="ABB57" s="611"/>
      <c r="ABC57" s="611"/>
      <c r="ABD57" s="611"/>
      <c r="ABE57" s="611"/>
      <c r="ABF57" s="611"/>
      <c r="ABG57" s="611"/>
      <c r="ABH57" s="611"/>
      <c r="ABI57" s="611"/>
      <c r="ABJ57" s="611"/>
      <c r="ABK57" s="611"/>
      <c r="ABL57" s="611"/>
      <c r="ABM57" s="611"/>
      <c r="ABN57" s="611"/>
      <c r="ABO57" s="611"/>
      <c r="ABP57" s="611"/>
      <c r="ABQ57" s="611"/>
      <c r="ABR57" s="611"/>
      <c r="ABS57" s="611"/>
      <c r="ABT57" s="611"/>
      <c r="ABU57" s="611"/>
      <c r="ABV57" s="611"/>
      <c r="ABW57" s="611"/>
      <c r="ABX57" s="611"/>
      <c r="ABY57" s="611"/>
      <c r="ABZ57" s="611"/>
      <c r="ACA57" s="611"/>
      <c r="ACB57" s="611"/>
      <c r="ACC57" s="611"/>
      <c r="ACD57" s="611"/>
      <c r="ACE57" s="611"/>
      <c r="ACF57" s="611"/>
      <c r="ACG57" s="611"/>
      <c r="ACH57" s="611"/>
      <c r="ACI57" s="611"/>
      <c r="ACJ57" s="611"/>
      <c r="ACK57" s="611"/>
      <c r="ACL57" s="611"/>
      <c r="ACM57" s="611"/>
      <c r="ACN57" s="611"/>
      <c r="ACO57" s="611"/>
      <c r="ACP57" s="611"/>
      <c r="ACQ57" s="611"/>
      <c r="ACR57" s="611"/>
      <c r="ACS57" s="611"/>
      <c r="ACT57" s="611"/>
      <c r="ACU57" s="611"/>
      <c r="ACV57" s="611"/>
      <c r="ACW57" s="611"/>
      <c r="ACX57" s="611"/>
      <c r="ACY57" s="611"/>
      <c r="ACZ57" s="611"/>
      <c r="ADA57" s="611"/>
      <c r="ADB57" s="611"/>
      <c r="ADC57" s="611"/>
      <c r="ADD57" s="611"/>
      <c r="ADE57" s="611"/>
      <c r="ADF57" s="611"/>
      <c r="ADG57" s="611"/>
      <c r="ADH57" s="611"/>
      <c r="ADI57" s="611"/>
      <c r="ADJ57" s="611"/>
      <c r="ADK57" s="611"/>
      <c r="ADL57" s="611"/>
      <c r="ADM57" s="611"/>
      <c r="ADN57" s="611"/>
      <c r="ADO57" s="611"/>
      <c r="ADP57" s="611"/>
      <c r="ADQ57" s="611"/>
      <c r="ADR57" s="611"/>
      <c r="ADS57" s="611"/>
      <c r="ADT57" s="611"/>
      <c r="ADU57" s="611"/>
      <c r="ADV57" s="611"/>
      <c r="ADW57" s="611"/>
      <c r="ADX57" s="611"/>
      <c r="ADY57" s="611"/>
      <c r="ADZ57" s="611"/>
      <c r="AEA57" s="611"/>
      <c r="AEB57" s="611"/>
      <c r="AEC57" s="611"/>
      <c r="AED57" s="611"/>
      <c r="AEE57" s="611"/>
      <c r="AEF57" s="611"/>
      <c r="AEG57" s="611"/>
      <c r="AEH57" s="611"/>
      <c r="AEI57" s="611"/>
      <c r="AEJ57" s="611"/>
      <c r="AEK57" s="611"/>
      <c r="AEL57" s="611"/>
      <c r="AEM57" s="611"/>
      <c r="AEN57" s="611"/>
      <c r="AEO57" s="611"/>
      <c r="AEP57" s="611"/>
      <c r="AEQ57" s="611"/>
      <c r="AER57" s="611"/>
      <c r="AES57" s="611"/>
      <c r="AET57" s="611"/>
      <c r="AEU57" s="611"/>
      <c r="AEV57" s="611"/>
      <c r="AEW57" s="611"/>
      <c r="AEX57" s="611"/>
      <c r="AEY57" s="611"/>
      <c r="AEZ57" s="611"/>
      <c r="AFA57" s="611"/>
      <c r="AFB57" s="611"/>
      <c r="AFC57" s="611"/>
      <c r="AFD57" s="611"/>
      <c r="AFE57" s="611"/>
      <c r="AFF57" s="611"/>
      <c r="AFG57" s="611"/>
      <c r="AFH57" s="611"/>
      <c r="AFI57" s="611"/>
      <c r="AFJ57" s="611"/>
      <c r="AFK57" s="611"/>
      <c r="AFL57" s="611"/>
      <c r="AFM57" s="611"/>
      <c r="AFN57" s="611"/>
      <c r="AFO57" s="611"/>
      <c r="AFP57" s="611"/>
      <c r="AFQ57" s="611"/>
      <c r="AFR57" s="611"/>
      <c r="AFS57" s="611"/>
      <c r="AFT57" s="611"/>
      <c r="AFU57" s="611"/>
      <c r="AFV57" s="611"/>
      <c r="AFW57" s="611"/>
      <c r="AFX57" s="611"/>
      <c r="AFY57" s="611"/>
      <c r="AFZ57" s="611"/>
      <c r="AGA57" s="611"/>
      <c r="AGB57" s="611"/>
      <c r="AGC57" s="611"/>
      <c r="AGD57" s="611"/>
      <c r="AGE57" s="611"/>
      <c r="AGF57" s="611"/>
      <c r="AGG57" s="611"/>
      <c r="AGH57" s="611"/>
      <c r="AGI57" s="611"/>
      <c r="AGJ57" s="611"/>
      <c r="AGK57" s="611"/>
      <c r="AGL57" s="611"/>
      <c r="AGM57" s="611"/>
      <c r="AGN57" s="611"/>
      <c r="AGO57" s="611"/>
      <c r="AGP57" s="611"/>
      <c r="AGQ57" s="611"/>
      <c r="AGR57" s="611"/>
      <c r="AGS57" s="611"/>
      <c r="AGT57" s="611"/>
      <c r="AGU57" s="611"/>
      <c r="AGV57" s="611"/>
      <c r="AGW57" s="611"/>
      <c r="AGX57" s="611"/>
      <c r="AGY57" s="611"/>
      <c r="AGZ57" s="611"/>
      <c r="AHA57" s="611"/>
      <c r="AHB57" s="611"/>
      <c r="AHC57" s="611"/>
      <c r="AHD57" s="611"/>
      <c r="AHE57" s="611"/>
      <c r="AHF57" s="611"/>
      <c r="AHG57" s="611"/>
      <c r="AHH57" s="611"/>
      <c r="AHI57" s="611"/>
      <c r="AHJ57" s="611"/>
      <c r="AHK57" s="611"/>
      <c r="AHL57" s="611"/>
      <c r="AHM57" s="611"/>
      <c r="AHN57" s="611"/>
      <c r="AHO57" s="611"/>
      <c r="AHP57" s="611"/>
      <c r="AHQ57" s="611"/>
      <c r="AHR57" s="611"/>
      <c r="AHS57" s="611"/>
      <c r="AHT57" s="611"/>
      <c r="AHU57" s="611"/>
      <c r="AHV57" s="611"/>
      <c r="AHW57" s="611"/>
      <c r="AHX57" s="611"/>
      <c r="AHY57" s="611"/>
      <c r="AHZ57" s="611"/>
      <c r="AIA57" s="611"/>
      <c r="AIB57" s="611"/>
      <c r="AIC57" s="611"/>
      <c r="AID57" s="611"/>
      <c r="AIE57" s="611"/>
      <c r="AIF57" s="611"/>
      <c r="AIG57" s="611"/>
      <c r="AIH57" s="611"/>
      <c r="AII57" s="611"/>
      <c r="AIJ57" s="611"/>
      <c r="AIK57" s="611"/>
      <c r="AIL57" s="611"/>
      <c r="AIM57" s="611"/>
      <c r="AIN57" s="611"/>
      <c r="AIO57" s="611"/>
      <c r="AIP57" s="611"/>
      <c r="AIQ57" s="611"/>
      <c r="AIR57" s="611"/>
      <c r="AIS57" s="611"/>
      <c r="AIT57" s="611"/>
      <c r="AIU57" s="611"/>
      <c r="AIV57" s="611"/>
      <c r="AIW57" s="611"/>
      <c r="AIX57" s="611"/>
      <c r="AIY57" s="611"/>
      <c r="AIZ57" s="611"/>
      <c r="AJA57" s="611"/>
      <c r="AJB57" s="611"/>
      <c r="AJC57" s="611"/>
      <c r="AJD57" s="611"/>
      <c r="AJE57" s="611"/>
      <c r="AJF57" s="611"/>
      <c r="AJG57" s="611"/>
      <c r="AJH57" s="611"/>
      <c r="AJI57" s="611"/>
      <c r="AJJ57" s="611"/>
      <c r="AJK57" s="611"/>
      <c r="AJL57" s="611"/>
      <c r="AJM57" s="611"/>
      <c r="AJN57" s="611"/>
      <c r="AJO57" s="611"/>
      <c r="AJP57" s="611"/>
      <c r="AJQ57" s="611"/>
      <c r="AJR57" s="611"/>
      <c r="AJS57" s="611"/>
      <c r="AJT57" s="611"/>
      <c r="AJU57" s="611"/>
      <c r="AJV57" s="611"/>
      <c r="AJW57" s="611"/>
      <c r="AJX57" s="611"/>
      <c r="AJY57" s="611"/>
      <c r="AJZ57" s="611"/>
      <c r="AKA57" s="611"/>
      <c r="AKB57" s="611"/>
      <c r="AKC57" s="611"/>
      <c r="AKD57" s="611"/>
      <c r="AKE57" s="611"/>
      <c r="AKF57" s="611"/>
      <c r="AKG57" s="611"/>
      <c r="AKH57" s="611"/>
      <c r="AKI57" s="611"/>
      <c r="AKJ57" s="611"/>
      <c r="AKK57" s="611"/>
      <c r="AKL57" s="611"/>
      <c r="AKM57" s="611"/>
      <c r="AKN57" s="611"/>
      <c r="AKO57" s="611"/>
      <c r="AKP57" s="611"/>
      <c r="AKQ57" s="611"/>
      <c r="AKR57" s="611"/>
      <c r="AKS57" s="611"/>
      <c r="AKT57" s="611"/>
      <c r="AKU57" s="611"/>
      <c r="AKV57" s="611"/>
      <c r="AKW57" s="611"/>
      <c r="AKX57" s="611"/>
      <c r="AKY57" s="611"/>
      <c r="AKZ57" s="611"/>
      <c r="ALA57" s="611"/>
      <c r="ALB57" s="611"/>
      <c r="ALC57" s="611"/>
      <c r="ALD57" s="611"/>
      <c r="ALE57" s="611"/>
      <c r="ALF57" s="611"/>
      <c r="ALG57" s="611"/>
      <c r="ALH57" s="611"/>
      <c r="ALI57" s="611"/>
      <c r="ALJ57" s="611"/>
      <c r="ALK57" s="611"/>
      <c r="ALL57" s="611"/>
      <c r="ALM57" s="611"/>
      <c r="ALN57" s="611"/>
      <c r="ALO57" s="611"/>
      <c r="ALP57" s="611"/>
      <c r="ALQ57" s="611"/>
      <c r="ALR57" s="611"/>
      <c r="ALS57" s="611"/>
      <c r="ALT57" s="611"/>
      <c r="ALU57" s="611"/>
      <c r="ALV57" s="611"/>
      <c r="ALW57" s="611"/>
      <c r="ALX57" s="611"/>
      <c r="ALY57" s="611"/>
      <c r="ALZ57" s="611"/>
      <c r="AMA57" s="611"/>
      <c r="AMB57" s="611"/>
      <c r="AMC57" s="611"/>
      <c r="AMD57" s="611"/>
      <c r="AME57" s="611"/>
      <c r="AMF57" s="611"/>
      <c r="AMG57" s="611"/>
      <c r="AMH57" s="611"/>
      <c r="AMI57" s="611"/>
      <c r="AMJ57" s="611"/>
      <c r="AMK57" s="611"/>
      <c r="AML57" s="611"/>
      <c r="AMM57" s="611"/>
      <c r="AMN57" s="611"/>
      <c r="AMO57" s="611"/>
      <c r="AMP57" s="611"/>
      <c r="AMQ57" s="611"/>
      <c r="AMR57" s="611"/>
      <c r="AMS57" s="611"/>
      <c r="AMT57" s="611"/>
      <c r="AMU57" s="611"/>
      <c r="AMV57" s="611"/>
      <c r="AMW57" s="611"/>
      <c r="AMX57" s="611"/>
      <c r="AMY57" s="611"/>
      <c r="AMZ57" s="611"/>
      <c r="ANA57" s="611"/>
      <c r="ANB57" s="611"/>
      <c r="ANC57" s="611"/>
      <c r="AND57" s="611"/>
      <c r="ANE57" s="611"/>
      <c r="ANF57" s="611"/>
      <c r="ANG57" s="611"/>
      <c r="ANH57" s="611"/>
      <c r="ANI57" s="611"/>
      <c r="ANJ57" s="611"/>
      <c r="ANK57" s="611"/>
      <c r="ANL57" s="611"/>
      <c r="ANM57" s="611"/>
      <c r="ANN57" s="611"/>
      <c r="ANO57" s="611"/>
      <c r="ANP57" s="611"/>
      <c r="ANQ57" s="611"/>
      <c r="ANR57" s="611"/>
      <c r="ANS57" s="611"/>
      <c r="ANT57" s="611"/>
      <c r="ANU57" s="611"/>
      <c r="ANV57" s="611"/>
      <c r="ANW57" s="611"/>
      <c r="ANX57" s="611"/>
      <c r="ANY57" s="611"/>
      <c r="ANZ57" s="611"/>
      <c r="AOA57" s="611"/>
      <c r="AOB57" s="611"/>
      <c r="AOC57" s="611"/>
      <c r="AOD57" s="611"/>
      <c r="AOE57" s="611"/>
      <c r="AOF57" s="611"/>
      <c r="AOG57" s="611"/>
      <c r="AOH57" s="611"/>
      <c r="AOI57" s="611"/>
      <c r="AOJ57" s="611"/>
      <c r="AOK57" s="611"/>
      <c r="AOL57" s="611"/>
      <c r="AOM57" s="611"/>
      <c r="AON57" s="611"/>
      <c r="AOO57" s="611"/>
      <c r="AOP57" s="611"/>
      <c r="AOQ57" s="611"/>
      <c r="AOR57" s="611"/>
      <c r="AOS57" s="611"/>
      <c r="AOT57" s="611"/>
      <c r="AOU57" s="611"/>
      <c r="AOV57" s="611"/>
      <c r="AOW57" s="611"/>
      <c r="AOX57" s="611"/>
      <c r="AOY57" s="611"/>
      <c r="AOZ57" s="611"/>
      <c r="APA57" s="611"/>
      <c r="APB57" s="611"/>
      <c r="APC57" s="611"/>
      <c r="APD57" s="611"/>
      <c r="APE57" s="611"/>
      <c r="APF57" s="611"/>
      <c r="APG57" s="611"/>
      <c r="APH57" s="611"/>
      <c r="API57" s="611"/>
      <c r="APJ57" s="611"/>
      <c r="APK57" s="611"/>
      <c r="APL57" s="611"/>
      <c r="APM57" s="611"/>
      <c r="APN57" s="611"/>
      <c r="APO57" s="611"/>
      <c r="APP57" s="611"/>
      <c r="APQ57" s="611"/>
      <c r="APR57" s="611"/>
      <c r="APS57" s="611"/>
      <c r="APT57" s="611"/>
      <c r="APU57" s="611"/>
      <c r="APV57" s="611"/>
      <c r="APW57" s="611"/>
      <c r="APX57" s="611"/>
      <c r="APY57" s="611"/>
      <c r="APZ57" s="611"/>
      <c r="AQA57" s="611"/>
      <c r="AQB57" s="611"/>
      <c r="AQC57" s="611"/>
      <c r="AQD57" s="611"/>
      <c r="AQE57" s="611"/>
      <c r="AQF57" s="611"/>
      <c r="AQG57" s="611"/>
      <c r="AQH57" s="611"/>
      <c r="AQI57" s="611"/>
      <c r="AQJ57" s="611"/>
      <c r="AQK57" s="611"/>
      <c r="AQL57" s="611"/>
      <c r="AQM57" s="611"/>
      <c r="AQN57" s="611"/>
      <c r="AQO57" s="611"/>
      <c r="AQP57" s="611"/>
      <c r="AQQ57" s="611"/>
      <c r="AQR57" s="611"/>
      <c r="AQS57" s="611"/>
      <c r="AQT57" s="611"/>
      <c r="AQU57" s="611"/>
      <c r="AQV57" s="611"/>
      <c r="AQW57" s="611"/>
      <c r="AQX57" s="611"/>
      <c r="AQY57" s="611"/>
      <c r="AQZ57" s="611"/>
      <c r="ARA57" s="611"/>
      <c r="ARB57" s="611"/>
      <c r="ARC57" s="611"/>
      <c r="ARD57" s="611"/>
      <c r="ARE57" s="611"/>
      <c r="ARF57" s="611"/>
      <c r="ARG57" s="611"/>
      <c r="ARH57" s="611"/>
      <c r="ARI57" s="611"/>
      <c r="ARJ57" s="611"/>
      <c r="ARK57" s="611"/>
      <c r="ARL57" s="611"/>
      <c r="ARM57" s="611"/>
      <c r="ARN57" s="611"/>
      <c r="ARO57" s="611"/>
      <c r="ARP57" s="611"/>
      <c r="ARQ57" s="611"/>
      <c r="ARR57" s="611"/>
      <c r="ARS57" s="611"/>
      <c r="ART57" s="611"/>
      <c r="ARU57" s="611"/>
      <c r="ARV57" s="611"/>
      <c r="ARW57" s="611"/>
      <c r="ARX57" s="611"/>
      <c r="ARY57" s="611"/>
      <c r="ARZ57" s="611"/>
      <c r="ASA57" s="611"/>
      <c r="ASB57" s="611"/>
      <c r="ASC57" s="611"/>
      <c r="ASD57" s="611"/>
      <c r="ASE57" s="611"/>
      <c r="ASF57" s="611"/>
      <c r="ASG57" s="611"/>
      <c r="ASH57" s="611"/>
      <c r="ASI57" s="611"/>
      <c r="ASJ57" s="611"/>
      <c r="ASK57" s="611"/>
      <c r="ASL57" s="611"/>
      <c r="ASM57" s="611"/>
      <c r="ASN57" s="611"/>
      <c r="ASO57" s="611"/>
      <c r="ASP57" s="611"/>
      <c r="ASQ57" s="611"/>
      <c r="ASR57" s="611"/>
      <c r="ASS57" s="611"/>
      <c r="AST57" s="611"/>
      <c r="ASU57" s="611"/>
      <c r="ASV57" s="611"/>
      <c r="ASW57" s="611"/>
      <c r="ASX57" s="611"/>
      <c r="ASY57" s="611"/>
      <c r="ASZ57" s="611"/>
      <c r="ATA57" s="611"/>
      <c r="ATB57" s="611"/>
      <c r="ATC57" s="611"/>
      <c r="ATD57" s="611"/>
      <c r="ATE57" s="611"/>
      <c r="ATF57" s="611"/>
      <c r="ATG57" s="611"/>
      <c r="ATH57" s="611"/>
      <c r="ATI57" s="611"/>
      <c r="ATJ57" s="611"/>
      <c r="ATK57" s="611"/>
      <c r="ATL57" s="611"/>
      <c r="ATM57" s="611"/>
      <c r="ATN57" s="611"/>
      <c r="ATO57" s="611"/>
      <c r="ATP57" s="611"/>
      <c r="ATQ57" s="611"/>
      <c r="ATR57" s="611"/>
      <c r="ATS57" s="611"/>
      <c r="ATT57" s="611"/>
      <c r="ATU57" s="611"/>
      <c r="ATV57" s="611"/>
      <c r="ATW57" s="611"/>
      <c r="ATX57" s="611"/>
      <c r="ATY57" s="611"/>
      <c r="ATZ57" s="611"/>
      <c r="AUA57" s="611"/>
      <c r="AUB57" s="611"/>
      <c r="AUC57" s="611"/>
      <c r="AUD57" s="611"/>
      <c r="AUE57" s="611"/>
      <c r="AUF57" s="611"/>
      <c r="AUG57" s="611"/>
      <c r="AUH57" s="611"/>
      <c r="AUI57" s="611"/>
      <c r="AUJ57" s="611"/>
      <c r="AUK57" s="611"/>
      <c r="AUL57" s="611"/>
      <c r="AUM57" s="611"/>
      <c r="AUN57" s="611"/>
      <c r="AUO57" s="611"/>
      <c r="AUP57" s="611"/>
      <c r="AUQ57" s="611"/>
      <c r="AUR57" s="611"/>
      <c r="AUS57" s="611"/>
      <c r="AUT57" s="611"/>
      <c r="AUU57" s="611"/>
      <c r="AUV57" s="611"/>
      <c r="AUW57" s="611"/>
      <c r="AUX57" s="611"/>
      <c r="AUY57" s="611"/>
      <c r="AUZ57" s="611"/>
      <c r="AVA57" s="611"/>
      <c r="AVB57" s="611"/>
      <c r="AVC57" s="611"/>
      <c r="AVD57" s="611"/>
      <c r="AVE57" s="611"/>
      <c r="AVF57" s="611"/>
      <c r="AVG57" s="611"/>
      <c r="AVH57" s="611"/>
      <c r="AVI57" s="611"/>
      <c r="AVJ57" s="611"/>
      <c r="AVK57" s="611"/>
      <c r="AVL57" s="611"/>
      <c r="AVM57" s="611"/>
      <c r="AVN57" s="611"/>
      <c r="AVO57" s="611"/>
      <c r="AVP57" s="611"/>
      <c r="AVQ57" s="611"/>
      <c r="AVR57" s="611"/>
      <c r="AVS57" s="611"/>
      <c r="AVT57" s="611"/>
      <c r="AVU57" s="611"/>
      <c r="AVV57" s="611"/>
      <c r="AVW57" s="611"/>
      <c r="AVX57" s="611"/>
      <c r="AVY57" s="611"/>
      <c r="AVZ57" s="611"/>
      <c r="AWA57" s="611"/>
      <c r="AWB57" s="611"/>
      <c r="AWC57" s="611"/>
      <c r="AWD57" s="611"/>
      <c r="AWE57" s="611"/>
      <c r="AWF57" s="611"/>
      <c r="AWG57" s="611"/>
      <c r="AWH57" s="611"/>
      <c r="AWI57" s="611"/>
      <c r="AWJ57" s="611"/>
      <c r="AWK57" s="611"/>
      <c r="AWL57" s="611"/>
      <c r="AWM57" s="611"/>
      <c r="AWN57" s="611"/>
      <c r="AWO57" s="611"/>
      <c r="AWP57" s="611"/>
      <c r="AWQ57" s="611"/>
      <c r="AWR57" s="611"/>
      <c r="AWS57" s="611"/>
      <c r="AWT57" s="611"/>
      <c r="AWU57" s="611"/>
      <c r="AWV57" s="611"/>
      <c r="AWW57" s="611"/>
      <c r="AWX57" s="611"/>
      <c r="AWY57" s="611"/>
      <c r="AWZ57" s="611"/>
      <c r="AXA57" s="611"/>
      <c r="AXB57" s="611"/>
      <c r="AXC57" s="611"/>
      <c r="AXD57" s="611"/>
      <c r="AXE57" s="611"/>
      <c r="AXF57" s="611"/>
      <c r="AXG57" s="611"/>
      <c r="AXH57" s="611"/>
      <c r="AXI57" s="611"/>
      <c r="AXJ57" s="611"/>
      <c r="AXK57" s="611"/>
      <c r="AXL57" s="611"/>
      <c r="AXM57" s="611"/>
      <c r="AXN57" s="611"/>
      <c r="AXO57" s="611"/>
      <c r="AXP57" s="611"/>
      <c r="AXQ57" s="611"/>
      <c r="AXR57" s="611"/>
      <c r="AXS57" s="611"/>
      <c r="AXT57" s="611"/>
      <c r="AXU57" s="611"/>
      <c r="AXV57" s="611"/>
      <c r="AXW57" s="611"/>
      <c r="AXX57" s="611"/>
      <c r="AXY57" s="611"/>
      <c r="AXZ57" s="611"/>
      <c r="AYA57" s="611"/>
      <c r="AYB57" s="611"/>
      <c r="AYC57" s="611"/>
      <c r="AYD57" s="611"/>
      <c r="AYE57" s="611"/>
      <c r="AYF57" s="611"/>
      <c r="AYG57" s="611"/>
      <c r="AYH57" s="611"/>
      <c r="AYI57" s="611"/>
      <c r="AYJ57" s="611"/>
      <c r="AYK57" s="611"/>
      <c r="AYL57" s="611"/>
      <c r="AYM57" s="611"/>
      <c r="AYN57" s="611"/>
      <c r="AYO57" s="611"/>
      <c r="AYP57" s="611"/>
      <c r="AYQ57" s="611"/>
      <c r="AYR57" s="611"/>
      <c r="AYS57" s="611"/>
      <c r="AYT57" s="611"/>
      <c r="AYU57" s="611"/>
      <c r="AYV57" s="611"/>
      <c r="AYW57" s="611"/>
      <c r="AYX57" s="611"/>
      <c r="AYY57" s="611"/>
      <c r="AYZ57" s="611"/>
      <c r="AZA57" s="611"/>
      <c r="AZB57" s="611"/>
      <c r="AZC57" s="611"/>
      <c r="AZD57" s="611"/>
      <c r="AZE57" s="611"/>
      <c r="AZF57" s="611"/>
      <c r="AZG57" s="611"/>
      <c r="AZH57" s="611"/>
      <c r="AZI57" s="611"/>
      <c r="AZJ57" s="611"/>
      <c r="AZK57" s="611"/>
      <c r="AZL57" s="611"/>
      <c r="AZM57" s="611"/>
      <c r="AZN57" s="611"/>
      <c r="AZO57" s="611"/>
      <c r="AZP57" s="611"/>
      <c r="AZQ57" s="611"/>
      <c r="AZR57" s="611"/>
      <c r="AZS57" s="611"/>
      <c r="AZT57" s="611"/>
      <c r="AZU57" s="611"/>
      <c r="AZV57" s="611"/>
      <c r="AZW57" s="611"/>
      <c r="AZX57" s="611"/>
      <c r="AZY57" s="611"/>
      <c r="AZZ57" s="611"/>
      <c r="BAA57" s="611"/>
      <c r="BAB57" s="611"/>
      <c r="BAC57" s="611"/>
      <c r="BAD57" s="611"/>
      <c r="BAE57" s="611"/>
      <c r="BAF57" s="611"/>
      <c r="BAG57" s="611"/>
      <c r="BAH57" s="611"/>
      <c r="BAI57" s="611"/>
      <c r="BAJ57" s="611"/>
      <c r="BAK57" s="611"/>
      <c r="BAL57" s="611"/>
      <c r="BAM57" s="611"/>
      <c r="BAN57" s="611"/>
      <c r="BAO57" s="611"/>
      <c r="BAP57" s="611"/>
      <c r="BAQ57" s="611"/>
      <c r="BAR57" s="611"/>
      <c r="BAS57" s="611"/>
      <c r="BAT57" s="611"/>
      <c r="BAU57" s="611"/>
      <c r="BAV57" s="611"/>
      <c r="BAW57" s="611"/>
      <c r="BAX57" s="611"/>
      <c r="BAY57" s="611"/>
      <c r="BAZ57" s="611"/>
      <c r="BBA57" s="611"/>
      <c r="BBB57" s="611"/>
      <c r="BBC57" s="611"/>
      <c r="BBD57" s="611"/>
      <c r="BBE57" s="611"/>
      <c r="BBF57" s="611"/>
      <c r="BBG57" s="611"/>
      <c r="BBH57" s="611"/>
      <c r="BBI57" s="611"/>
      <c r="BBJ57" s="611"/>
      <c r="BBK57" s="611"/>
      <c r="BBL57" s="611"/>
      <c r="BBM57" s="611"/>
      <c r="BBN57" s="611"/>
      <c r="BBO57" s="611"/>
      <c r="BBP57" s="611"/>
      <c r="BBQ57" s="611"/>
      <c r="BBR57" s="611"/>
      <c r="BBS57" s="611"/>
      <c r="BBT57" s="611"/>
      <c r="BBU57" s="611"/>
      <c r="BBV57" s="611"/>
      <c r="BBW57" s="611"/>
      <c r="BBX57" s="611"/>
      <c r="BBY57" s="611"/>
      <c r="BBZ57" s="611"/>
      <c r="BCA57" s="611"/>
      <c r="BCB57" s="611"/>
      <c r="BCC57" s="611"/>
      <c r="BCD57" s="611"/>
      <c r="BCE57" s="611"/>
      <c r="BCF57" s="611"/>
      <c r="BCG57" s="611"/>
      <c r="BCH57" s="611"/>
      <c r="BCI57" s="611"/>
      <c r="BCJ57" s="611"/>
      <c r="BCK57" s="611"/>
      <c r="BCL57" s="611"/>
      <c r="BCM57" s="611"/>
      <c r="BCN57" s="611"/>
      <c r="BCO57" s="611"/>
      <c r="BCP57" s="611"/>
      <c r="BCQ57" s="611"/>
      <c r="BCR57" s="611"/>
      <c r="BCS57" s="611"/>
      <c r="BCT57" s="611"/>
      <c r="BCU57" s="611"/>
      <c r="BCV57" s="611"/>
      <c r="BCW57" s="611"/>
      <c r="BCX57" s="611"/>
      <c r="BCY57" s="611"/>
      <c r="BCZ57" s="611"/>
      <c r="BDA57" s="611"/>
      <c r="BDB57" s="611"/>
      <c r="BDC57" s="611"/>
      <c r="BDD57" s="611"/>
      <c r="BDE57" s="611"/>
      <c r="BDF57" s="611"/>
      <c r="BDG57" s="611"/>
      <c r="BDH57" s="611"/>
      <c r="BDI57" s="611"/>
      <c r="BDJ57" s="611"/>
      <c r="BDK57" s="611"/>
      <c r="BDL57" s="611"/>
      <c r="BDM57" s="611"/>
      <c r="BDN57" s="611"/>
      <c r="BDO57" s="611"/>
      <c r="BDP57" s="611"/>
      <c r="BDQ57" s="611"/>
      <c r="BDR57" s="611"/>
      <c r="BDS57" s="611"/>
      <c r="BDT57" s="611"/>
      <c r="BDU57" s="611"/>
      <c r="BDV57" s="611"/>
      <c r="BDW57" s="611"/>
      <c r="BDX57" s="611"/>
      <c r="BDY57" s="611"/>
      <c r="BDZ57" s="611"/>
      <c r="BEA57" s="611"/>
      <c r="BEB57" s="611"/>
      <c r="BEC57" s="611"/>
      <c r="BED57" s="611"/>
      <c r="BEE57" s="611"/>
      <c r="BEF57" s="611"/>
      <c r="BEG57" s="611"/>
      <c r="BEH57" s="611"/>
      <c r="BEI57" s="611"/>
      <c r="BEJ57" s="611"/>
      <c r="BEK57" s="611"/>
      <c r="BEL57" s="611"/>
      <c r="BEM57" s="611"/>
      <c r="BEN57" s="611"/>
      <c r="BEO57" s="611"/>
      <c r="BEP57" s="611"/>
      <c r="BEQ57" s="611"/>
      <c r="BER57" s="611"/>
      <c r="BES57" s="611"/>
      <c r="BET57" s="611"/>
      <c r="BEU57" s="611"/>
      <c r="BEV57" s="611"/>
      <c r="BEW57" s="611"/>
      <c r="BEX57" s="611"/>
      <c r="BEY57" s="611"/>
      <c r="BEZ57" s="611"/>
      <c r="BFA57" s="611"/>
      <c r="BFB57" s="611"/>
      <c r="BFC57" s="611"/>
      <c r="BFD57" s="611"/>
      <c r="BFE57" s="611"/>
      <c r="BFF57" s="611"/>
      <c r="BFG57" s="611"/>
      <c r="BFH57" s="611"/>
      <c r="BFI57" s="611"/>
      <c r="BFJ57" s="611"/>
      <c r="BFK57" s="611"/>
      <c r="BFL57" s="611"/>
      <c r="BFM57" s="611"/>
      <c r="BFN57" s="611"/>
      <c r="BFO57" s="611"/>
      <c r="BFP57" s="611"/>
      <c r="BFQ57" s="611"/>
      <c r="BFR57" s="611"/>
      <c r="BFS57" s="611"/>
      <c r="BFT57" s="611"/>
      <c r="BFU57" s="611"/>
      <c r="BFV57" s="611"/>
      <c r="BFW57" s="611"/>
      <c r="BFX57" s="611"/>
      <c r="BFY57" s="611"/>
      <c r="BFZ57" s="611"/>
      <c r="BGA57" s="611"/>
      <c r="BGB57" s="611"/>
      <c r="BGC57" s="611"/>
      <c r="BGD57" s="611"/>
      <c r="BGE57" s="611"/>
      <c r="BGF57" s="611"/>
      <c r="BGG57" s="611"/>
      <c r="BGH57" s="611"/>
      <c r="BGI57" s="611"/>
      <c r="BGJ57" s="611"/>
      <c r="BGK57" s="611"/>
      <c r="BGL57" s="611"/>
      <c r="BGM57" s="611"/>
      <c r="BGN57" s="611"/>
      <c r="BGO57" s="611"/>
      <c r="BGP57" s="611"/>
      <c r="BGQ57" s="611"/>
      <c r="BGR57" s="611"/>
      <c r="BGS57" s="611"/>
      <c r="BGT57" s="611"/>
      <c r="BGU57" s="611"/>
      <c r="BGV57" s="611"/>
      <c r="BGW57" s="611"/>
      <c r="BGX57" s="611"/>
      <c r="BGY57" s="611"/>
      <c r="BGZ57" s="611"/>
      <c r="BHA57" s="611"/>
      <c r="BHB57" s="611"/>
      <c r="BHC57" s="611"/>
      <c r="BHD57" s="611"/>
      <c r="BHE57" s="611"/>
      <c r="BHF57" s="611"/>
      <c r="BHG57" s="611"/>
      <c r="BHH57" s="611"/>
      <c r="BHI57" s="611"/>
      <c r="BHJ57" s="611"/>
      <c r="BHK57" s="611"/>
      <c r="BHL57" s="611"/>
      <c r="BHM57" s="611"/>
      <c r="BHN57" s="611"/>
      <c r="BHO57" s="611"/>
      <c r="BHP57" s="611"/>
      <c r="BHQ57" s="611"/>
      <c r="BHR57" s="611"/>
      <c r="BHS57" s="611"/>
      <c r="BHT57" s="611"/>
      <c r="BHU57" s="611"/>
      <c r="BHV57" s="611"/>
      <c r="BHW57" s="611"/>
      <c r="BHX57" s="611"/>
      <c r="BHY57" s="611"/>
      <c r="BHZ57" s="611"/>
      <c r="BIA57" s="611"/>
      <c r="BIB57" s="611"/>
      <c r="BIC57" s="611"/>
      <c r="BID57" s="611"/>
      <c r="BIE57" s="611"/>
      <c r="BIF57" s="611"/>
      <c r="BIG57" s="611"/>
      <c r="BIH57" s="611"/>
      <c r="BII57" s="611"/>
      <c r="BIJ57" s="611"/>
      <c r="BIK57" s="611"/>
      <c r="BIL57" s="611"/>
      <c r="BIM57" s="611"/>
      <c r="BIN57" s="611"/>
      <c r="BIO57" s="611"/>
      <c r="BIP57" s="611"/>
      <c r="BIQ57" s="611"/>
      <c r="BIR57" s="611"/>
      <c r="BIS57" s="611"/>
      <c r="BIT57" s="611"/>
      <c r="BIU57" s="611"/>
      <c r="BIV57" s="611"/>
      <c r="BIW57" s="611"/>
      <c r="BIX57" s="611"/>
      <c r="BIY57" s="611"/>
      <c r="BIZ57" s="611"/>
      <c r="BJA57" s="611"/>
      <c r="BJB57" s="611"/>
      <c r="BJC57" s="611"/>
      <c r="BJD57" s="611"/>
      <c r="BJE57" s="611"/>
      <c r="BJF57" s="611"/>
      <c r="BJG57" s="611"/>
      <c r="BJH57" s="611"/>
      <c r="BJI57" s="611"/>
      <c r="BJJ57" s="611"/>
      <c r="BJK57" s="611"/>
      <c r="BJL57" s="611"/>
      <c r="BJM57" s="611"/>
      <c r="BJN57" s="611"/>
      <c r="BJO57" s="611"/>
      <c r="BJP57" s="611"/>
      <c r="BJQ57" s="611"/>
      <c r="BJR57" s="611"/>
      <c r="BJS57" s="611"/>
      <c r="BJT57" s="611"/>
      <c r="BJU57" s="611"/>
      <c r="BJV57" s="611"/>
      <c r="BJW57" s="611"/>
      <c r="BJX57" s="611"/>
      <c r="BJY57" s="611"/>
      <c r="BJZ57" s="611"/>
      <c r="BKA57" s="611"/>
      <c r="BKB57" s="611"/>
      <c r="BKC57" s="611"/>
      <c r="BKD57" s="611"/>
      <c r="BKE57" s="611"/>
      <c r="BKF57" s="611"/>
      <c r="BKG57" s="611"/>
      <c r="BKH57" s="611"/>
      <c r="BKI57" s="611"/>
      <c r="BKJ57" s="611"/>
      <c r="BKK57" s="611"/>
      <c r="BKL57" s="611"/>
      <c r="BKM57" s="611"/>
      <c r="BKN57" s="611"/>
      <c r="BKO57" s="611"/>
      <c r="BKP57" s="611"/>
      <c r="BKQ57" s="611"/>
      <c r="BKR57" s="611"/>
      <c r="BKS57" s="611"/>
      <c r="BKT57" s="611"/>
      <c r="BKU57" s="611"/>
      <c r="BKV57" s="611"/>
      <c r="BKW57" s="611"/>
      <c r="BKX57" s="611"/>
      <c r="BKY57" s="611"/>
      <c r="BKZ57" s="611"/>
      <c r="BLA57" s="611"/>
      <c r="BLB57" s="611"/>
      <c r="BLC57" s="611"/>
      <c r="BLD57" s="611"/>
      <c r="BLE57" s="611"/>
      <c r="BLF57" s="611"/>
      <c r="BLG57" s="611"/>
      <c r="BLH57" s="611"/>
      <c r="BLI57" s="611"/>
      <c r="BLJ57" s="611"/>
      <c r="BLK57" s="611"/>
      <c r="BLL57" s="611"/>
      <c r="BLM57" s="611"/>
      <c r="BLN57" s="611"/>
      <c r="BLO57" s="611"/>
      <c r="BLP57" s="611"/>
      <c r="BLQ57" s="611"/>
      <c r="BLR57" s="611"/>
      <c r="BLS57" s="611"/>
      <c r="BLT57" s="611"/>
      <c r="BLU57" s="611"/>
      <c r="BLV57" s="611"/>
      <c r="BLW57" s="611"/>
      <c r="BLX57" s="611"/>
      <c r="BLY57" s="611"/>
      <c r="BLZ57" s="611"/>
      <c r="BMA57" s="611"/>
      <c r="BMB57" s="611"/>
      <c r="BMC57" s="611"/>
      <c r="BMD57" s="611"/>
      <c r="BME57" s="611"/>
      <c r="BMF57" s="611"/>
      <c r="BMG57" s="611"/>
      <c r="BMH57" s="611"/>
      <c r="BMI57" s="611"/>
      <c r="BMJ57" s="611"/>
      <c r="BMK57" s="611"/>
      <c r="BML57" s="611"/>
      <c r="BMM57" s="611"/>
      <c r="BMN57" s="611"/>
      <c r="BMO57" s="611"/>
      <c r="BMP57" s="611"/>
      <c r="BMQ57" s="611"/>
      <c r="BMR57" s="611"/>
      <c r="BMS57" s="611"/>
      <c r="BMT57" s="611"/>
      <c r="BMU57" s="611"/>
      <c r="BMV57" s="611"/>
      <c r="BMW57" s="611"/>
      <c r="BMX57" s="611"/>
      <c r="BMY57" s="611"/>
      <c r="BMZ57" s="611"/>
      <c r="BNA57" s="611"/>
      <c r="BNB57" s="611"/>
      <c r="BNC57" s="611"/>
      <c r="BND57" s="611"/>
      <c r="BNE57" s="611"/>
      <c r="BNF57" s="611"/>
      <c r="BNG57" s="611"/>
      <c r="BNH57" s="611"/>
      <c r="BNI57" s="611"/>
      <c r="BNJ57" s="611"/>
      <c r="BNK57" s="611"/>
      <c r="BNL57" s="611"/>
      <c r="BNM57" s="611"/>
      <c r="BNN57" s="611"/>
      <c r="BNO57" s="611"/>
      <c r="BNP57" s="611"/>
      <c r="BNQ57" s="611"/>
      <c r="BNR57" s="611"/>
      <c r="BNS57" s="611"/>
      <c r="BNT57" s="611"/>
      <c r="BNU57" s="611"/>
      <c r="BNV57" s="611"/>
      <c r="BNW57" s="611"/>
      <c r="BNX57" s="611"/>
      <c r="BNY57" s="611"/>
      <c r="BNZ57" s="611"/>
      <c r="BOA57" s="611"/>
      <c r="BOB57" s="611"/>
      <c r="BOC57" s="611"/>
      <c r="BOD57" s="611"/>
      <c r="BOE57" s="611"/>
      <c r="BOF57" s="611"/>
      <c r="BOG57" s="611"/>
      <c r="BOH57" s="611"/>
      <c r="BOI57" s="611"/>
      <c r="BOJ57" s="611"/>
      <c r="BOK57" s="611"/>
      <c r="BOL57" s="611"/>
      <c r="BOM57" s="611"/>
      <c r="BON57" s="611"/>
      <c r="BOO57" s="611"/>
      <c r="BOP57" s="611"/>
      <c r="BOQ57" s="611"/>
      <c r="BOR57" s="611"/>
      <c r="BOS57" s="611"/>
      <c r="BOT57" s="611"/>
      <c r="BOU57" s="611"/>
      <c r="BOV57" s="611"/>
      <c r="BOW57" s="611"/>
      <c r="BOX57" s="611"/>
      <c r="BOY57" s="611"/>
      <c r="BOZ57" s="611"/>
      <c r="BPA57" s="611"/>
      <c r="BPB57" s="611"/>
      <c r="BPC57" s="611"/>
      <c r="BPD57" s="611"/>
      <c r="BPE57" s="611"/>
      <c r="BPF57" s="611"/>
      <c r="BPG57" s="611"/>
      <c r="BPH57" s="611"/>
      <c r="BPI57" s="611"/>
      <c r="BPJ57" s="611"/>
      <c r="BPK57" s="611"/>
      <c r="BPL57" s="611"/>
      <c r="BPM57" s="611"/>
      <c r="BPN57" s="611"/>
      <c r="BPO57" s="611"/>
      <c r="BPP57" s="611"/>
      <c r="BPQ57" s="611"/>
      <c r="BPR57" s="611"/>
      <c r="BPS57" s="611"/>
      <c r="BPT57" s="611"/>
      <c r="BPU57" s="611"/>
      <c r="BPV57" s="611"/>
      <c r="BPW57" s="611"/>
      <c r="BPX57" s="611"/>
      <c r="BPY57" s="611"/>
      <c r="BPZ57" s="611"/>
      <c r="BQA57" s="611"/>
      <c r="BQB57" s="611"/>
      <c r="BQC57" s="611"/>
      <c r="BQD57" s="611"/>
      <c r="BQE57" s="611"/>
      <c r="BQF57" s="611"/>
      <c r="BQG57" s="611"/>
      <c r="BQH57" s="611"/>
      <c r="BQI57" s="611"/>
      <c r="BQJ57" s="611"/>
      <c r="BQK57" s="611"/>
      <c r="BQL57" s="611"/>
      <c r="BQM57" s="611"/>
      <c r="BQN57" s="611"/>
      <c r="BQO57" s="611"/>
      <c r="BQP57" s="611"/>
      <c r="BQQ57" s="611"/>
      <c r="BQR57" s="611"/>
      <c r="BQS57" s="611"/>
      <c r="BQT57" s="611"/>
      <c r="BQU57" s="611"/>
      <c r="BQV57" s="611"/>
      <c r="BQW57" s="611"/>
      <c r="BQX57" s="611"/>
      <c r="BQY57" s="611"/>
      <c r="BQZ57" s="611"/>
      <c r="BRA57" s="611"/>
      <c r="BRB57" s="611"/>
      <c r="BRC57" s="611"/>
      <c r="BRD57" s="611"/>
      <c r="BRE57" s="611"/>
      <c r="BRF57" s="611"/>
      <c r="BRG57" s="611"/>
      <c r="BRH57" s="611"/>
      <c r="BRI57" s="611"/>
      <c r="BRJ57" s="611"/>
      <c r="BRK57" s="611"/>
      <c r="BRL57" s="611"/>
      <c r="BRM57" s="611"/>
      <c r="BRN57" s="611"/>
      <c r="BRO57" s="611"/>
      <c r="BRP57" s="611"/>
      <c r="BRQ57" s="611"/>
      <c r="BRR57" s="611"/>
      <c r="BRS57" s="611"/>
      <c r="BRT57" s="611"/>
      <c r="BRU57" s="611"/>
      <c r="BRV57" s="611"/>
      <c r="BRW57" s="611"/>
      <c r="BRX57" s="611"/>
      <c r="BRY57" s="611"/>
      <c r="BRZ57" s="611"/>
      <c r="BSA57" s="611"/>
      <c r="BSB57" s="611"/>
      <c r="BSC57" s="611"/>
      <c r="BSD57" s="611"/>
      <c r="BSE57" s="611"/>
      <c r="BSF57" s="611"/>
      <c r="BSG57" s="611"/>
      <c r="BSH57" s="611"/>
      <c r="BSI57" s="611"/>
      <c r="BSJ57" s="611"/>
      <c r="BSK57" s="611"/>
      <c r="BSL57" s="611"/>
      <c r="BSM57" s="611"/>
      <c r="BSN57" s="611"/>
      <c r="BSO57" s="611"/>
      <c r="BSP57" s="611"/>
      <c r="BSQ57" s="611"/>
      <c r="BSR57" s="611"/>
      <c r="BSS57" s="611"/>
      <c r="BST57" s="611"/>
      <c r="BSU57" s="611"/>
      <c r="BSV57" s="611"/>
      <c r="BSW57" s="611"/>
      <c r="BSX57" s="611"/>
      <c r="BSY57" s="611"/>
      <c r="BSZ57" s="611"/>
      <c r="BTA57" s="611"/>
      <c r="BTB57" s="611"/>
      <c r="BTC57" s="611"/>
      <c r="BTD57" s="611"/>
      <c r="BTE57" s="611"/>
      <c r="BTF57" s="611"/>
      <c r="BTG57" s="611"/>
      <c r="BTH57" s="611"/>
      <c r="BTI57" s="611"/>
      <c r="BTJ57" s="611"/>
      <c r="BTK57" s="611"/>
      <c r="BTL57" s="611"/>
      <c r="BTM57" s="611"/>
      <c r="BTN57" s="611"/>
      <c r="BTO57" s="611"/>
      <c r="BTP57" s="611"/>
      <c r="BTQ57" s="611"/>
      <c r="BTR57" s="611"/>
      <c r="BTS57" s="611"/>
      <c r="BTT57" s="611"/>
      <c r="BTU57" s="611"/>
      <c r="BTV57" s="611"/>
      <c r="BTW57" s="611"/>
      <c r="BTX57" s="611"/>
      <c r="BTY57" s="611"/>
      <c r="BTZ57" s="611"/>
      <c r="BUA57" s="611"/>
      <c r="BUB57" s="611"/>
      <c r="BUC57" s="611"/>
      <c r="BUD57" s="611"/>
      <c r="BUE57" s="611"/>
      <c r="BUF57" s="611"/>
      <c r="BUG57" s="611"/>
      <c r="BUH57" s="611"/>
      <c r="BUI57" s="611"/>
      <c r="BUJ57" s="611"/>
      <c r="BUK57" s="611"/>
      <c r="BUL57" s="611"/>
      <c r="BUM57" s="611"/>
      <c r="BUN57" s="611"/>
      <c r="BUO57" s="611"/>
      <c r="BUP57" s="611"/>
      <c r="BUQ57" s="611"/>
      <c r="BUR57" s="611"/>
      <c r="BUS57" s="611"/>
      <c r="BUT57" s="611"/>
      <c r="BUU57" s="611"/>
      <c r="BUV57" s="611"/>
      <c r="BUW57" s="611"/>
      <c r="BUX57" s="611"/>
      <c r="BUY57" s="611"/>
      <c r="BUZ57" s="611"/>
      <c r="BVA57" s="611"/>
      <c r="BVB57" s="611"/>
      <c r="BVC57" s="611"/>
      <c r="BVD57" s="611"/>
      <c r="BVE57" s="611"/>
      <c r="BVF57" s="611"/>
      <c r="BVG57" s="611"/>
      <c r="BVH57" s="611"/>
      <c r="BVI57" s="611"/>
      <c r="BVJ57" s="611"/>
      <c r="BVK57" s="611"/>
      <c r="BVL57" s="611"/>
      <c r="BVM57" s="611"/>
      <c r="BVN57" s="611"/>
      <c r="BVO57" s="611"/>
      <c r="BVP57" s="611"/>
      <c r="BVQ57" s="611"/>
      <c r="BVR57" s="611"/>
      <c r="BVS57" s="611"/>
      <c r="BVT57" s="611"/>
      <c r="BVU57" s="611"/>
      <c r="BVV57" s="611"/>
      <c r="BVW57" s="611"/>
      <c r="BVX57" s="611"/>
      <c r="BVY57" s="611"/>
      <c r="BVZ57" s="611"/>
      <c r="BWA57" s="611"/>
      <c r="BWB57" s="611"/>
      <c r="BWC57" s="611"/>
      <c r="BWD57" s="611"/>
      <c r="BWE57" s="611"/>
      <c r="BWF57" s="611"/>
      <c r="BWG57" s="611"/>
      <c r="BWH57" s="611"/>
      <c r="BWI57" s="611"/>
      <c r="BWJ57" s="611"/>
      <c r="BWK57" s="611"/>
      <c r="BWL57" s="611"/>
      <c r="BWM57" s="611"/>
      <c r="BWN57" s="611"/>
      <c r="BWO57" s="611"/>
      <c r="BWP57" s="611"/>
      <c r="BWQ57" s="611"/>
      <c r="BWR57" s="611"/>
      <c r="BWS57" s="611"/>
      <c r="BWT57" s="611"/>
      <c r="BWU57" s="611"/>
      <c r="BWV57" s="611"/>
      <c r="BWW57" s="611"/>
      <c r="BWX57" s="611"/>
      <c r="BWY57" s="611"/>
      <c r="BWZ57" s="611"/>
      <c r="BXA57" s="611"/>
      <c r="BXB57" s="611"/>
      <c r="BXC57" s="611"/>
      <c r="BXD57" s="611"/>
      <c r="BXE57" s="611"/>
      <c r="BXF57" s="611"/>
      <c r="BXG57" s="611"/>
      <c r="BXH57" s="611"/>
      <c r="BXI57" s="611"/>
      <c r="BXJ57" s="611"/>
      <c r="BXK57" s="611"/>
      <c r="BXL57" s="611"/>
      <c r="BXM57" s="611"/>
      <c r="BXN57" s="611"/>
      <c r="BXO57" s="611"/>
      <c r="BXP57" s="611"/>
      <c r="BXQ57" s="611"/>
      <c r="BXR57" s="611"/>
      <c r="BXS57" s="611"/>
      <c r="BXT57" s="611"/>
      <c r="BXU57" s="611"/>
      <c r="BXV57" s="611"/>
      <c r="BXW57" s="611"/>
      <c r="BXX57" s="611"/>
      <c r="BXY57" s="611"/>
      <c r="BXZ57" s="611"/>
      <c r="BYA57" s="611"/>
      <c r="BYB57" s="611"/>
      <c r="BYC57" s="611"/>
      <c r="BYD57" s="611"/>
      <c r="BYE57" s="611"/>
      <c r="BYF57" s="611"/>
      <c r="BYG57" s="611"/>
      <c r="BYH57" s="611"/>
      <c r="BYI57" s="611"/>
      <c r="BYJ57" s="611"/>
      <c r="BYK57" s="611"/>
      <c r="BYL57" s="611"/>
      <c r="BYM57" s="611"/>
      <c r="BYN57" s="611"/>
      <c r="BYO57" s="611"/>
      <c r="BYP57" s="611"/>
      <c r="BYQ57" s="611"/>
      <c r="BYR57" s="611"/>
      <c r="BYS57" s="611"/>
      <c r="BYT57" s="611"/>
      <c r="BYU57" s="611"/>
      <c r="BYV57" s="611"/>
      <c r="BYW57" s="611"/>
      <c r="BYX57" s="611"/>
      <c r="BYY57" s="611"/>
      <c r="BYZ57" s="611"/>
      <c r="BZA57" s="611"/>
      <c r="BZB57" s="611"/>
      <c r="BZC57" s="611"/>
      <c r="BZD57" s="611"/>
      <c r="BZE57" s="611"/>
      <c r="BZF57" s="611"/>
      <c r="BZG57" s="611"/>
      <c r="BZH57" s="611"/>
      <c r="BZI57" s="611"/>
      <c r="BZJ57" s="611"/>
      <c r="BZK57" s="611"/>
      <c r="BZL57" s="611"/>
      <c r="BZM57" s="611"/>
      <c r="BZN57" s="611"/>
      <c r="BZO57" s="611"/>
      <c r="BZP57" s="611"/>
      <c r="BZQ57" s="611"/>
      <c r="BZR57" s="611"/>
      <c r="BZS57" s="611"/>
      <c r="BZT57" s="611"/>
      <c r="BZU57" s="611"/>
      <c r="BZV57" s="611"/>
      <c r="BZW57" s="611"/>
      <c r="BZX57" s="611"/>
      <c r="BZY57" s="611"/>
      <c r="BZZ57" s="611"/>
      <c r="CAA57" s="611"/>
      <c r="CAB57" s="611"/>
      <c r="CAC57" s="611"/>
      <c r="CAD57" s="611"/>
      <c r="CAE57" s="611"/>
      <c r="CAF57" s="611"/>
      <c r="CAG57" s="611"/>
      <c r="CAH57" s="611"/>
      <c r="CAI57" s="611"/>
      <c r="CAJ57" s="611"/>
      <c r="CAK57" s="611"/>
      <c r="CAL57" s="611"/>
      <c r="CAM57" s="611"/>
      <c r="CAN57" s="611"/>
      <c r="CAO57" s="611"/>
      <c r="CAP57" s="611"/>
      <c r="CAQ57" s="611"/>
      <c r="CAR57" s="611"/>
      <c r="CAS57" s="611"/>
      <c r="CAT57" s="611"/>
      <c r="CAU57" s="611"/>
      <c r="CAV57" s="611"/>
      <c r="CAW57" s="611"/>
      <c r="CAX57" s="611"/>
      <c r="CAY57" s="611"/>
      <c r="CAZ57" s="611"/>
      <c r="CBA57" s="611"/>
      <c r="CBB57" s="611"/>
      <c r="CBC57" s="611"/>
      <c r="CBD57" s="611"/>
      <c r="CBE57" s="611"/>
      <c r="CBF57" s="611"/>
      <c r="CBG57" s="611"/>
      <c r="CBH57" s="611"/>
      <c r="CBI57" s="611"/>
      <c r="CBJ57" s="611"/>
      <c r="CBK57" s="611"/>
      <c r="CBL57" s="611"/>
      <c r="CBM57" s="611"/>
      <c r="CBN57" s="611"/>
      <c r="CBO57" s="611"/>
      <c r="CBP57" s="611"/>
      <c r="CBQ57" s="611"/>
      <c r="CBR57" s="611"/>
      <c r="CBS57" s="611"/>
      <c r="CBT57" s="611"/>
      <c r="CBU57" s="611"/>
      <c r="CBV57" s="611"/>
      <c r="CBW57" s="611"/>
      <c r="CBX57" s="611"/>
      <c r="CBY57" s="611"/>
      <c r="CBZ57" s="611"/>
      <c r="CCA57" s="611"/>
      <c r="CCB57" s="611"/>
      <c r="CCC57" s="611"/>
      <c r="CCD57" s="611"/>
      <c r="CCE57" s="611"/>
      <c r="CCF57" s="611"/>
      <c r="CCG57" s="611"/>
      <c r="CCH57" s="611"/>
      <c r="CCI57" s="611"/>
      <c r="CCJ57" s="611"/>
      <c r="CCK57" s="611"/>
      <c r="CCL57" s="611"/>
      <c r="CCM57" s="611"/>
      <c r="CCN57" s="611"/>
      <c r="CCO57" s="611"/>
      <c r="CCP57" s="611"/>
      <c r="CCQ57" s="611"/>
      <c r="CCR57" s="611"/>
      <c r="CCS57" s="611"/>
      <c r="CCT57" s="611"/>
      <c r="CCU57" s="611"/>
      <c r="CCV57" s="611"/>
      <c r="CCW57" s="611"/>
      <c r="CCX57" s="611"/>
      <c r="CCY57" s="611"/>
      <c r="CCZ57" s="611"/>
      <c r="CDA57" s="611"/>
      <c r="CDB57" s="611"/>
      <c r="CDC57" s="611"/>
      <c r="CDD57" s="611"/>
      <c r="CDE57" s="611"/>
      <c r="CDF57" s="611"/>
      <c r="CDG57" s="611"/>
      <c r="CDH57" s="611"/>
      <c r="CDI57" s="611"/>
      <c r="CDJ57" s="611"/>
      <c r="CDK57" s="611"/>
      <c r="CDL57" s="611"/>
      <c r="CDM57" s="611"/>
      <c r="CDN57" s="611"/>
      <c r="CDO57" s="611"/>
      <c r="CDP57" s="611"/>
      <c r="CDQ57" s="611"/>
      <c r="CDR57" s="611"/>
      <c r="CDS57" s="611"/>
      <c r="CDT57" s="611"/>
      <c r="CDU57" s="611"/>
      <c r="CDV57" s="611"/>
      <c r="CDW57" s="611"/>
      <c r="CDX57" s="611"/>
      <c r="CDY57" s="611"/>
      <c r="CDZ57" s="611"/>
      <c r="CEA57" s="611"/>
      <c r="CEB57" s="611"/>
      <c r="CEC57" s="611"/>
      <c r="CED57" s="611"/>
      <c r="CEE57" s="611"/>
      <c r="CEF57" s="611"/>
      <c r="CEG57" s="611"/>
      <c r="CEH57" s="611"/>
      <c r="CEI57" s="611"/>
      <c r="CEJ57" s="611"/>
      <c r="CEK57" s="611"/>
      <c r="CEL57" s="611"/>
      <c r="CEM57" s="611"/>
    </row>
    <row r="58" spans="1:2171" s="191" customFormat="1" ht="20.25" x14ac:dyDescent="0.3">
      <c r="A58" s="211"/>
      <c r="B58" s="101"/>
      <c r="C58" s="932" t="s">
        <v>631</v>
      </c>
      <c r="D58" s="932" t="s">
        <v>629</v>
      </c>
      <c r="E58" s="237"/>
      <c r="F58" s="237"/>
      <c r="G58" s="237"/>
      <c r="H58" s="238"/>
      <c r="I58" s="212"/>
      <c r="J58" s="212"/>
      <c r="K58" s="212"/>
      <c r="L58" s="212"/>
      <c r="M58" s="679"/>
      <c r="N58" s="679"/>
      <c r="O58" s="679"/>
      <c r="P58" s="679"/>
      <c r="Q58" s="679"/>
      <c r="R58" s="679"/>
      <c r="S58" s="679"/>
      <c r="T58" s="679"/>
      <c r="U58" s="679"/>
      <c r="V58" s="358"/>
      <c r="W58" s="358"/>
      <c r="X58" s="358"/>
      <c r="Y58" s="358"/>
      <c r="Z58" s="358"/>
      <c r="AA58" s="358"/>
      <c r="AB58" s="358"/>
      <c r="AC58" s="358"/>
      <c r="AD58" s="358"/>
      <c r="AE58" s="679"/>
      <c r="AF58" s="679"/>
      <c r="AG58" s="679"/>
      <c r="AH58" s="679"/>
      <c r="AI58" s="679"/>
      <c r="AJ58" s="679"/>
      <c r="AK58" s="679"/>
      <c r="AL58" s="679"/>
      <c r="AM58" s="679"/>
      <c r="AN58" s="679"/>
      <c r="AO58" s="679"/>
      <c r="AP58" s="679"/>
      <c r="AQ58" s="679"/>
      <c r="AR58" s="679"/>
      <c r="AS58" s="679"/>
      <c r="AT58" s="679"/>
      <c r="AU58" s="679"/>
      <c r="AV58" s="679"/>
      <c r="AW58" s="679"/>
      <c r="AX58" s="679"/>
      <c r="AY58" s="679"/>
      <c r="AZ58" s="679"/>
      <c r="BA58" s="679"/>
      <c r="BB58" s="679"/>
      <c r="BC58" s="679"/>
      <c r="BD58" s="679"/>
      <c r="BE58" s="611"/>
      <c r="BF58" s="611"/>
      <c r="BG58" s="611"/>
      <c r="BH58" s="611"/>
      <c r="BI58" s="611"/>
      <c r="BJ58" s="611"/>
      <c r="BK58" s="611"/>
      <c r="BL58" s="611"/>
      <c r="BM58" s="611"/>
      <c r="BN58" s="611"/>
      <c r="BO58" s="611"/>
      <c r="BP58" s="611"/>
      <c r="BQ58" s="611"/>
      <c r="BR58" s="611"/>
      <c r="BS58" s="611"/>
      <c r="BT58" s="611"/>
      <c r="BU58" s="611"/>
      <c r="BV58" s="611"/>
      <c r="BW58" s="611"/>
      <c r="BX58" s="611"/>
      <c r="BY58" s="611"/>
      <c r="BZ58" s="611"/>
      <c r="CA58" s="611"/>
      <c r="CB58" s="611"/>
      <c r="CC58" s="611"/>
      <c r="CD58" s="611"/>
      <c r="CE58" s="611"/>
      <c r="CF58" s="611"/>
      <c r="CG58" s="611"/>
      <c r="CH58" s="611"/>
      <c r="CI58" s="611"/>
      <c r="CJ58" s="611"/>
      <c r="CK58" s="611"/>
      <c r="CL58" s="611"/>
      <c r="CM58" s="611"/>
      <c r="CN58" s="611"/>
      <c r="CO58" s="611"/>
      <c r="CP58" s="611"/>
      <c r="CQ58" s="611"/>
      <c r="CR58" s="611"/>
      <c r="CS58" s="611"/>
      <c r="CT58" s="611"/>
      <c r="CU58" s="611"/>
      <c r="CV58" s="611"/>
      <c r="CW58" s="611"/>
      <c r="CX58" s="611"/>
      <c r="CY58" s="611"/>
      <c r="CZ58" s="611"/>
      <c r="DA58" s="611"/>
      <c r="DB58" s="611"/>
      <c r="DC58" s="611"/>
      <c r="DD58" s="611"/>
      <c r="DE58" s="611"/>
      <c r="DF58" s="611"/>
      <c r="DG58" s="611"/>
      <c r="DH58" s="611"/>
      <c r="DI58" s="611"/>
      <c r="DJ58" s="611"/>
      <c r="DK58" s="611"/>
      <c r="DL58" s="611"/>
      <c r="DM58" s="611"/>
      <c r="DN58" s="611"/>
      <c r="DO58" s="611"/>
      <c r="DP58" s="611"/>
      <c r="DQ58" s="611"/>
      <c r="DR58" s="611"/>
      <c r="DS58" s="611"/>
      <c r="DT58" s="611"/>
      <c r="DU58" s="611"/>
      <c r="DV58" s="611"/>
      <c r="DW58" s="611"/>
      <c r="DX58" s="611"/>
      <c r="DY58" s="611"/>
      <c r="DZ58" s="611"/>
      <c r="EA58" s="611"/>
      <c r="EB58" s="611"/>
      <c r="EC58" s="611"/>
      <c r="ED58" s="611"/>
      <c r="EE58" s="611"/>
      <c r="EF58" s="611"/>
      <c r="EG58" s="611"/>
      <c r="EH58" s="611"/>
      <c r="EI58" s="611"/>
      <c r="EJ58" s="611"/>
      <c r="EK58" s="611"/>
      <c r="EL58" s="611"/>
      <c r="EM58" s="611"/>
      <c r="EN58" s="611"/>
      <c r="EO58" s="611"/>
      <c r="EP58" s="611"/>
      <c r="EQ58" s="611"/>
      <c r="ER58" s="611"/>
      <c r="ES58" s="611"/>
      <c r="ET58" s="611"/>
      <c r="EU58" s="611"/>
      <c r="EV58" s="611"/>
      <c r="EW58" s="611"/>
      <c r="EX58" s="611"/>
      <c r="EY58" s="611"/>
      <c r="EZ58" s="611"/>
      <c r="FA58" s="611"/>
      <c r="FB58" s="611"/>
      <c r="FC58" s="611"/>
      <c r="FD58" s="611"/>
      <c r="FE58" s="611"/>
      <c r="FF58" s="611"/>
      <c r="FG58" s="611"/>
      <c r="FH58" s="611"/>
      <c r="FI58" s="611"/>
      <c r="FJ58" s="611"/>
      <c r="FK58" s="611"/>
      <c r="FL58" s="611"/>
      <c r="FM58" s="611"/>
      <c r="FN58" s="611"/>
      <c r="FO58" s="611"/>
      <c r="FP58" s="611"/>
      <c r="FQ58" s="611"/>
      <c r="FR58" s="611"/>
      <c r="FS58" s="611"/>
      <c r="FT58" s="611"/>
      <c r="FU58" s="611"/>
      <c r="FV58" s="611"/>
      <c r="FW58" s="611"/>
      <c r="FX58" s="611"/>
      <c r="FY58" s="611"/>
      <c r="FZ58" s="611"/>
      <c r="GA58" s="611"/>
      <c r="GB58" s="611"/>
      <c r="GC58" s="611"/>
      <c r="GD58" s="611"/>
      <c r="GE58" s="611"/>
      <c r="GF58" s="611"/>
      <c r="GG58" s="611"/>
      <c r="GH58" s="611"/>
      <c r="GI58" s="611"/>
      <c r="GJ58" s="611"/>
      <c r="GK58" s="611"/>
      <c r="GL58" s="611"/>
      <c r="GM58" s="611"/>
      <c r="GN58" s="611"/>
      <c r="GO58" s="611"/>
      <c r="GP58" s="611"/>
      <c r="GQ58" s="611"/>
      <c r="GR58" s="611"/>
      <c r="GS58" s="611"/>
      <c r="GT58" s="611"/>
      <c r="GU58" s="611"/>
      <c r="GV58" s="611"/>
      <c r="GW58" s="611"/>
      <c r="GX58" s="611"/>
      <c r="GY58" s="611"/>
      <c r="GZ58" s="611"/>
      <c r="HA58" s="611"/>
      <c r="HB58" s="611"/>
      <c r="HC58" s="611"/>
      <c r="HD58" s="611"/>
      <c r="HE58" s="611"/>
      <c r="HF58" s="611"/>
      <c r="HG58" s="611"/>
      <c r="HH58" s="611"/>
      <c r="HI58" s="611"/>
      <c r="HJ58" s="611"/>
      <c r="HK58" s="611"/>
      <c r="HL58" s="611"/>
      <c r="HM58" s="611"/>
      <c r="HN58" s="611"/>
      <c r="HO58" s="611"/>
      <c r="HP58" s="611"/>
      <c r="HQ58" s="611"/>
      <c r="HR58" s="611"/>
      <c r="HS58" s="611"/>
      <c r="HT58" s="611"/>
      <c r="HU58" s="611"/>
      <c r="HV58" s="611"/>
      <c r="HW58" s="611"/>
      <c r="HX58" s="611"/>
      <c r="HY58" s="611"/>
      <c r="HZ58" s="611"/>
      <c r="IA58" s="611"/>
      <c r="IB58" s="611"/>
      <c r="IC58" s="611"/>
      <c r="ID58" s="611"/>
      <c r="IE58" s="611"/>
      <c r="IF58" s="611"/>
      <c r="IG58" s="611"/>
      <c r="IH58" s="611"/>
      <c r="II58" s="611"/>
      <c r="IJ58" s="611"/>
      <c r="IK58" s="611"/>
      <c r="IL58" s="611"/>
      <c r="IM58" s="611"/>
      <c r="IN58" s="611"/>
      <c r="IO58" s="611"/>
      <c r="IP58" s="611"/>
      <c r="IQ58" s="611"/>
      <c r="IR58" s="611"/>
      <c r="IS58" s="611"/>
      <c r="IT58" s="611"/>
      <c r="IU58" s="611"/>
      <c r="IV58" s="611"/>
      <c r="IW58" s="611"/>
      <c r="IX58" s="611"/>
      <c r="IY58" s="611"/>
      <c r="IZ58" s="611"/>
      <c r="JA58" s="611"/>
      <c r="JB58" s="611"/>
      <c r="JC58" s="611"/>
      <c r="JD58" s="611"/>
      <c r="JE58" s="611"/>
      <c r="JF58" s="611"/>
      <c r="JG58" s="611"/>
      <c r="JH58" s="611"/>
      <c r="JI58" s="611"/>
      <c r="JJ58" s="611"/>
      <c r="JK58" s="611"/>
      <c r="JL58" s="611"/>
      <c r="JM58" s="611"/>
      <c r="JN58" s="611"/>
      <c r="JO58" s="611"/>
      <c r="JP58" s="611"/>
      <c r="JQ58" s="611"/>
      <c r="JR58" s="611"/>
      <c r="JS58" s="611"/>
      <c r="JT58" s="611"/>
      <c r="JU58" s="611"/>
      <c r="JV58" s="611"/>
      <c r="JW58" s="611"/>
      <c r="JX58" s="611"/>
      <c r="JY58" s="611"/>
      <c r="JZ58" s="611"/>
      <c r="KA58" s="611"/>
      <c r="KB58" s="611"/>
      <c r="KC58" s="611"/>
      <c r="KD58" s="611"/>
      <c r="KE58" s="611"/>
      <c r="KF58" s="611"/>
      <c r="KG58" s="611"/>
      <c r="KH58" s="611"/>
      <c r="KI58" s="611"/>
      <c r="KJ58" s="611"/>
      <c r="KK58" s="611"/>
      <c r="KL58" s="611"/>
      <c r="KM58" s="611"/>
      <c r="KN58" s="611"/>
      <c r="KO58" s="611"/>
      <c r="KP58" s="611"/>
      <c r="KQ58" s="611"/>
      <c r="KR58" s="611"/>
      <c r="KS58" s="611"/>
      <c r="KT58" s="611"/>
      <c r="KU58" s="611"/>
      <c r="KV58" s="611"/>
      <c r="KW58" s="611"/>
      <c r="KX58" s="611"/>
      <c r="KY58" s="611"/>
      <c r="KZ58" s="611"/>
      <c r="LA58" s="611"/>
      <c r="LB58" s="611"/>
      <c r="LC58" s="611"/>
      <c r="LD58" s="611"/>
      <c r="LE58" s="611"/>
      <c r="LF58" s="611"/>
      <c r="LG58" s="611"/>
      <c r="LH58" s="611"/>
      <c r="LI58" s="611"/>
      <c r="LJ58" s="611"/>
      <c r="LK58" s="611"/>
      <c r="LL58" s="611"/>
      <c r="LM58" s="611"/>
      <c r="LN58" s="611"/>
      <c r="LO58" s="611"/>
      <c r="LP58" s="611"/>
      <c r="LQ58" s="611"/>
      <c r="LR58" s="611"/>
      <c r="LS58" s="611"/>
      <c r="LT58" s="611"/>
      <c r="LU58" s="611"/>
      <c r="LV58" s="611"/>
      <c r="LW58" s="611"/>
      <c r="LX58" s="611"/>
      <c r="LY58" s="611"/>
      <c r="LZ58" s="611"/>
      <c r="MA58" s="611"/>
      <c r="MB58" s="611"/>
      <c r="MC58" s="611"/>
      <c r="MD58" s="611"/>
      <c r="ME58" s="611"/>
      <c r="MF58" s="611"/>
      <c r="MG58" s="611"/>
      <c r="MH58" s="611"/>
      <c r="MI58" s="611"/>
      <c r="MJ58" s="611"/>
      <c r="MK58" s="611"/>
      <c r="ML58" s="611"/>
      <c r="MM58" s="611"/>
      <c r="MN58" s="611"/>
      <c r="MO58" s="611"/>
      <c r="MP58" s="611"/>
      <c r="MQ58" s="611"/>
      <c r="MR58" s="611"/>
      <c r="MS58" s="611"/>
      <c r="MT58" s="611"/>
      <c r="MU58" s="611"/>
      <c r="MV58" s="611"/>
      <c r="MW58" s="611"/>
      <c r="MX58" s="611"/>
      <c r="MY58" s="611"/>
      <c r="MZ58" s="611"/>
      <c r="NA58" s="611"/>
      <c r="NB58" s="611"/>
      <c r="NC58" s="611"/>
      <c r="ND58" s="611"/>
      <c r="NE58" s="611"/>
      <c r="NF58" s="611"/>
      <c r="NG58" s="611"/>
      <c r="NH58" s="611"/>
      <c r="NI58" s="611"/>
      <c r="NJ58" s="611"/>
      <c r="NK58" s="611"/>
      <c r="NL58" s="611"/>
      <c r="NM58" s="611"/>
      <c r="NN58" s="611"/>
      <c r="NO58" s="611"/>
      <c r="NP58" s="611"/>
      <c r="NQ58" s="611"/>
      <c r="NR58" s="611"/>
      <c r="NS58" s="611"/>
      <c r="NT58" s="611"/>
      <c r="NU58" s="611"/>
      <c r="NV58" s="611"/>
      <c r="NW58" s="611"/>
      <c r="NX58" s="611"/>
      <c r="NY58" s="611"/>
      <c r="NZ58" s="611"/>
      <c r="OA58" s="611"/>
      <c r="OB58" s="611"/>
      <c r="OC58" s="611"/>
      <c r="OD58" s="611"/>
      <c r="OE58" s="611"/>
      <c r="OF58" s="611"/>
      <c r="OG58" s="611"/>
      <c r="OH58" s="611"/>
      <c r="OI58" s="611"/>
      <c r="OJ58" s="611"/>
      <c r="OK58" s="611"/>
      <c r="OL58" s="611"/>
      <c r="OM58" s="611"/>
      <c r="ON58" s="611"/>
      <c r="OO58" s="611"/>
      <c r="OP58" s="611"/>
      <c r="OQ58" s="611"/>
      <c r="OR58" s="611"/>
      <c r="OS58" s="611"/>
      <c r="OT58" s="611"/>
      <c r="OU58" s="611"/>
      <c r="OV58" s="611"/>
      <c r="OW58" s="611"/>
      <c r="OX58" s="611"/>
      <c r="OY58" s="611"/>
      <c r="OZ58" s="611"/>
      <c r="PA58" s="611"/>
      <c r="PB58" s="611"/>
      <c r="PC58" s="611"/>
      <c r="PD58" s="611"/>
      <c r="PE58" s="611"/>
      <c r="PF58" s="611"/>
      <c r="PG58" s="611"/>
      <c r="PH58" s="611"/>
      <c r="PI58" s="611"/>
      <c r="PJ58" s="611"/>
      <c r="PK58" s="611"/>
      <c r="PL58" s="611"/>
      <c r="PM58" s="611"/>
      <c r="PN58" s="611"/>
      <c r="PO58" s="611"/>
      <c r="PP58" s="611"/>
      <c r="PQ58" s="611"/>
      <c r="PR58" s="611"/>
      <c r="PS58" s="611"/>
      <c r="PT58" s="611"/>
      <c r="PU58" s="611"/>
      <c r="PV58" s="611"/>
      <c r="PW58" s="611"/>
      <c r="PX58" s="611"/>
      <c r="PY58" s="611"/>
      <c r="PZ58" s="611"/>
      <c r="QA58" s="611"/>
      <c r="QB58" s="611"/>
      <c r="QC58" s="611"/>
      <c r="QD58" s="611"/>
      <c r="QE58" s="611"/>
      <c r="QF58" s="611"/>
      <c r="QG58" s="611"/>
      <c r="QH58" s="611"/>
      <c r="QI58" s="611"/>
      <c r="QJ58" s="611"/>
      <c r="QK58" s="611"/>
      <c r="QL58" s="611"/>
      <c r="QM58" s="611"/>
      <c r="QN58" s="611"/>
      <c r="QO58" s="611"/>
      <c r="QP58" s="611"/>
      <c r="QQ58" s="611"/>
      <c r="QR58" s="611"/>
      <c r="QS58" s="611"/>
      <c r="QT58" s="611"/>
      <c r="QU58" s="611"/>
      <c r="QV58" s="611"/>
      <c r="QW58" s="611"/>
      <c r="QX58" s="611"/>
      <c r="QY58" s="611"/>
      <c r="QZ58" s="611"/>
      <c r="RA58" s="611"/>
      <c r="RB58" s="611"/>
      <c r="RC58" s="611"/>
      <c r="RD58" s="611"/>
      <c r="RE58" s="611"/>
      <c r="RF58" s="611"/>
      <c r="RG58" s="611"/>
      <c r="RH58" s="611"/>
      <c r="RI58" s="611"/>
      <c r="RJ58" s="611"/>
      <c r="RK58" s="611"/>
      <c r="RL58" s="611"/>
      <c r="RM58" s="611"/>
      <c r="RN58" s="611"/>
      <c r="RO58" s="611"/>
      <c r="RP58" s="611"/>
      <c r="RQ58" s="611"/>
      <c r="RR58" s="611"/>
      <c r="RS58" s="611"/>
      <c r="RT58" s="611"/>
      <c r="RU58" s="611"/>
      <c r="RV58" s="611"/>
      <c r="RW58" s="611"/>
      <c r="RX58" s="611"/>
      <c r="RY58" s="611"/>
      <c r="RZ58" s="611"/>
      <c r="SA58" s="611"/>
      <c r="SB58" s="611"/>
      <c r="SC58" s="611"/>
      <c r="SD58" s="611"/>
      <c r="SE58" s="611"/>
      <c r="SF58" s="611"/>
      <c r="SG58" s="611"/>
      <c r="SH58" s="611"/>
      <c r="SI58" s="611"/>
      <c r="SJ58" s="611"/>
      <c r="SK58" s="611"/>
      <c r="SL58" s="611"/>
      <c r="SM58" s="611"/>
      <c r="SN58" s="611"/>
      <c r="SO58" s="611"/>
      <c r="SP58" s="611"/>
      <c r="SQ58" s="611"/>
      <c r="SR58" s="611"/>
      <c r="SS58" s="611"/>
      <c r="ST58" s="611"/>
      <c r="SU58" s="611"/>
      <c r="SV58" s="611"/>
      <c r="SW58" s="611"/>
      <c r="SX58" s="611"/>
      <c r="SY58" s="611"/>
      <c r="SZ58" s="611"/>
      <c r="TA58" s="611"/>
      <c r="TB58" s="611"/>
      <c r="TC58" s="611"/>
      <c r="TD58" s="611"/>
      <c r="TE58" s="611"/>
      <c r="TF58" s="611"/>
      <c r="TG58" s="611"/>
      <c r="TH58" s="611"/>
      <c r="TI58" s="611"/>
      <c r="TJ58" s="611"/>
      <c r="TK58" s="611"/>
      <c r="TL58" s="611"/>
      <c r="TM58" s="611"/>
      <c r="TN58" s="611"/>
      <c r="TO58" s="611"/>
      <c r="TP58" s="611"/>
      <c r="TQ58" s="611"/>
      <c r="TR58" s="611"/>
      <c r="TS58" s="611"/>
      <c r="TT58" s="611"/>
      <c r="TU58" s="611"/>
      <c r="TV58" s="611"/>
      <c r="TW58" s="611"/>
      <c r="TX58" s="611"/>
      <c r="TY58" s="611"/>
      <c r="TZ58" s="611"/>
      <c r="UA58" s="611"/>
      <c r="UB58" s="611"/>
      <c r="UC58" s="611"/>
      <c r="UD58" s="611"/>
      <c r="UE58" s="611"/>
      <c r="UF58" s="611"/>
      <c r="UG58" s="611"/>
      <c r="UH58" s="611"/>
      <c r="UI58" s="611"/>
      <c r="UJ58" s="611"/>
      <c r="UK58" s="611"/>
      <c r="UL58" s="611"/>
      <c r="UM58" s="611"/>
      <c r="UN58" s="611"/>
      <c r="UO58" s="611"/>
      <c r="UP58" s="611"/>
      <c r="UQ58" s="611"/>
      <c r="UR58" s="611"/>
      <c r="US58" s="611"/>
      <c r="UT58" s="611"/>
      <c r="UU58" s="611"/>
      <c r="UV58" s="611"/>
      <c r="UW58" s="611"/>
      <c r="UX58" s="611"/>
      <c r="UY58" s="611"/>
      <c r="UZ58" s="611"/>
      <c r="VA58" s="611"/>
      <c r="VB58" s="611"/>
      <c r="VC58" s="611"/>
      <c r="VD58" s="611"/>
      <c r="VE58" s="611"/>
      <c r="VF58" s="611"/>
      <c r="VG58" s="611"/>
      <c r="VH58" s="611"/>
      <c r="VI58" s="611"/>
      <c r="VJ58" s="611"/>
      <c r="VK58" s="611"/>
      <c r="VL58" s="611"/>
      <c r="VM58" s="611"/>
      <c r="VN58" s="611"/>
      <c r="VO58" s="611"/>
      <c r="VP58" s="611"/>
      <c r="VQ58" s="611"/>
      <c r="VR58" s="611"/>
      <c r="VS58" s="611"/>
      <c r="VT58" s="611"/>
      <c r="VU58" s="611"/>
      <c r="VV58" s="611"/>
      <c r="VW58" s="611"/>
      <c r="VX58" s="611"/>
      <c r="VY58" s="611"/>
      <c r="VZ58" s="611"/>
      <c r="WA58" s="611"/>
      <c r="WB58" s="611"/>
      <c r="WC58" s="611"/>
      <c r="WD58" s="611"/>
      <c r="WE58" s="611"/>
      <c r="WF58" s="611"/>
      <c r="WG58" s="611"/>
      <c r="WH58" s="611"/>
      <c r="WI58" s="611"/>
      <c r="WJ58" s="611"/>
      <c r="WK58" s="611"/>
      <c r="WL58" s="611"/>
      <c r="WM58" s="611"/>
      <c r="WN58" s="611"/>
      <c r="WO58" s="611"/>
      <c r="WP58" s="611"/>
      <c r="WQ58" s="611"/>
      <c r="WR58" s="611"/>
      <c r="WS58" s="611"/>
      <c r="WT58" s="611"/>
      <c r="WU58" s="611"/>
      <c r="WV58" s="611"/>
      <c r="WW58" s="611"/>
      <c r="WX58" s="611"/>
      <c r="WY58" s="611"/>
      <c r="WZ58" s="611"/>
      <c r="XA58" s="611"/>
      <c r="XB58" s="611"/>
      <c r="XC58" s="611"/>
      <c r="XD58" s="611"/>
      <c r="XE58" s="611"/>
      <c r="XF58" s="611"/>
      <c r="XG58" s="611"/>
      <c r="XH58" s="611"/>
      <c r="XI58" s="611"/>
      <c r="XJ58" s="611"/>
      <c r="XK58" s="611"/>
      <c r="XL58" s="611"/>
      <c r="XM58" s="611"/>
      <c r="XN58" s="611"/>
      <c r="XO58" s="611"/>
      <c r="XP58" s="611"/>
      <c r="XQ58" s="611"/>
      <c r="XR58" s="611"/>
      <c r="XS58" s="611"/>
      <c r="XT58" s="611"/>
      <c r="XU58" s="611"/>
      <c r="XV58" s="611"/>
      <c r="XW58" s="611"/>
      <c r="XX58" s="611"/>
      <c r="XY58" s="611"/>
      <c r="XZ58" s="611"/>
      <c r="YA58" s="611"/>
      <c r="YB58" s="611"/>
      <c r="YC58" s="611"/>
      <c r="YD58" s="611"/>
      <c r="YE58" s="611"/>
      <c r="YF58" s="611"/>
      <c r="YG58" s="611"/>
      <c r="YH58" s="611"/>
      <c r="YI58" s="611"/>
      <c r="YJ58" s="611"/>
      <c r="YK58" s="611"/>
      <c r="YL58" s="611"/>
      <c r="YM58" s="611"/>
      <c r="YN58" s="611"/>
      <c r="YO58" s="611"/>
      <c r="YP58" s="611"/>
      <c r="YQ58" s="611"/>
      <c r="YR58" s="611"/>
      <c r="YS58" s="611"/>
      <c r="YT58" s="611"/>
      <c r="YU58" s="611"/>
      <c r="YV58" s="611"/>
      <c r="YW58" s="611"/>
      <c r="YX58" s="611"/>
      <c r="YY58" s="611"/>
      <c r="YZ58" s="611"/>
      <c r="ZA58" s="611"/>
      <c r="ZB58" s="611"/>
      <c r="ZC58" s="611"/>
      <c r="ZD58" s="611"/>
      <c r="ZE58" s="611"/>
      <c r="ZF58" s="611"/>
      <c r="ZG58" s="611"/>
      <c r="ZH58" s="611"/>
      <c r="ZI58" s="611"/>
      <c r="ZJ58" s="611"/>
      <c r="ZK58" s="611"/>
      <c r="ZL58" s="611"/>
      <c r="ZM58" s="611"/>
      <c r="ZN58" s="611"/>
      <c r="ZO58" s="611"/>
      <c r="ZP58" s="611"/>
      <c r="ZQ58" s="611"/>
      <c r="ZR58" s="611"/>
      <c r="ZS58" s="611"/>
      <c r="ZT58" s="611"/>
      <c r="ZU58" s="611"/>
      <c r="ZV58" s="611"/>
      <c r="ZW58" s="611"/>
      <c r="ZX58" s="611"/>
      <c r="ZY58" s="611"/>
      <c r="ZZ58" s="611"/>
      <c r="AAA58" s="611"/>
      <c r="AAB58" s="611"/>
      <c r="AAC58" s="611"/>
      <c r="AAD58" s="611"/>
      <c r="AAE58" s="611"/>
      <c r="AAF58" s="611"/>
      <c r="AAG58" s="611"/>
      <c r="AAH58" s="611"/>
      <c r="AAI58" s="611"/>
      <c r="AAJ58" s="611"/>
      <c r="AAK58" s="611"/>
      <c r="AAL58" s="611"/>
      <c r="AAM58" s="611"/>
      <c r="AAN58" s="611"/>
      <c r="AAO58" s="611"/>
      <c r="AAP58" s="611"/>
      <c r="AAQ58" s="611"/>
      <c r="AAR58" s="611"/>
      <c r="AAS58" s="611"/>
      <c r="AAT58" s="611"/>
      <c r="AAU58" s="611"/>
      <c r="AAV58" s="611"/>
      <c r="AAW58" s="611"/>
      <c r="AAX58" s="611"/>
      <c r="AAY58" s="611"/>
      <c r="AAZ58" s="611"/>
      <c r="ABA58" s="611"/>
      <c r="ABB58" s="611"/>
      <c r="ABC58" s="611"/>
      <c r="ABD58" s="611"/>
      <c r="ABE58" s="611"/>
      <c r="ABF58" s="611"/>
      <c r="ABG58" s="611"/>
      <c r="ABH58" s="611"/>
      <c r="ABI58" s="611"/>
      <c r="ABJ58" s="611"/>
      <c r="ABK58" s="611"/>
      <c r="ABL58" s="611"/>
      <c r="ABM58" s="611"/>
      <c r="ABN58" s="611"/>
      <c r="ABO58" s="611"/>
      <c r="ABP58" s="611"/>
      <c r="ABQ58" s="611"/>
      <c r="ABR58" s="611"/>
      <c r="ABS58" s="611"/>
      <c r="ABT58" s="611"/>
      <c r="ABU58" s="611"/>
      <c r="ABV58" s="611"/>
      <c r="ABW58" s="611"/>
      <c r="ABX58" s="611"/>
      <c r="ABY58" s="611"/>
      <c r="ABZ58" s="611"/>
      <c r="ACA58" s="611"/>
      <c r="ACB58" s="611"/>
      <c r="ACC58" s="611"/>
      <c r="ACD58" s="611"/>
      <c r="ACE58" s="611"/>
      <c r="ACF58" s="611"/>
      <c r="ACG58" s="611"/>
      <c r="ACH58" s="611"/>
      <c r="ACI58" s="611"/>
      <c r="ACJ58" s="611"/>
      <c r="ACK58" s="611"/>
      <c r="ACL58" s="611"/>
      <c r="ACM58" s="611"/>
      <c r="ACN58" s="611"/>
      <c r="ACO58" s="611"/>
      <c r="ACP58" s="611"/>
      <c r="ACQ58" s="611"/>
      <c r="ACR58" s="611"/>
      <c r="ACS58" s="611"/>
      <c r="ACT58" s="611"/>
      <c r="ACU58" s="611"/>
      <c r="ACV58" s="611"/>
      <c r="ACW58" s="611"/>
      <c r="ACX58" s="611"/>
      <c r="ACY58" s="611"/>
      <c r="ACZ58" s="611"/>
      <c r="ADA58" s="611"/>
      <c r="ADB58" s="611"/>
      <c r="ADC58" s="611"/>
      <c r="ADD58" s="611"/>
      <c r="ADE58" s="611"/>
      <c r="ADF58" s="611"/>
      <c r="ADG58" s="611"/>
      <c r="ADH58" s="611"/>
      <c r="ADI58" s="611"/>
      <c r="ADJ58" s="611"/>
      <c r="ADK58" s="611"/>
      <c r="ADL58" s="611"/>
      <c r="ADM58" s="611"/>
      <c r="ADN58" s="611"/>
      <c r="ADO58" s="611"/>
      <c r="ADP58" s="611"/>
      <c r="ADQ58" s="611"/>
      <c r="ADR58" s="611"/>
      <c r="ADS58" s="611"/>
      <c r="ADT58" s="611"/>
      <c r="ADU58" s="611"/>
      <c r="ADV58" s="611"/>
      <c r="ADW58" s="611"/>
      <c r="ADX58" s="611"/>
      <c r="ADY58" s="611"/>
      <c r="ADZ58" s="611"/>
      <c r="AEA58" s="611"/>
      <c r="AEB58" s="611"/>
      <c r="AEC58" s="611"/>
      <c r="AED58" s="611"/>
      <c r="AEE58" s="611"/>
      <c r="AEF58" s="611"/>
      <c r="AEG58" s="611"/>
      <c r="AEH58" s="611"/>
      <c r="AEI58" s="611"/>
      <c r="AEJ58" s="611"/>
      <c r="AEK58" s="611"/>
      <c r="AEL58" s="611"/>
      <c r="AEM58" s="611"/>
      <c r="AEN58" s="611"/>
      <c r="AEO58" s="611"/>
      <c r="AEP58" s="611"/>
      <c r="AEQ58" s="611"/>
      <c r="AER58" s="611"/>
      <c r="AES58" s="611"/>
      <c r="AET58" s="611"/>
      <c r="AEU58" s="611"/>
      <c r="AEV58" s="611"/>
      <c r="AEW58" s="611"/>
      <c r="AEX58" s="611"/>
      <c r="AEY58" s="611"/>
      <c r="AEZ58" s="611"/>
      <c r="AFA58" s="611"/>
      <c r="AFB58" s="611"/>
      <c r="AFC58" s="611"/>
      <c r="AFD58" s="611"/>
      <c r="AFE58" s="611"/>
      <c r="AFF58" s="611"/>
      <c r="AFG58" s="611"/>
      <c r="AFH58" s="611"/>
      <c r="AFI58" s="611"/>
      <c r="AFJ58" s="611"/>
      <c r="AFK58" s="611"/>
      <c r="AFL58" s="611"/>
      <c r="AFM58" s="611"/>
      <c r="AFN58" s="611"/>
      <c r="AFO58" s="611"/>
      <c r="AFP58" s="611"/>
      <c r="AFQ58" s="611"/>
      <c r="AFR58" s="611"/>
      <c r="AFS58" s="611"/>
      <c r="AFT58" s="611"/>
      <c r="AFU58" s="611"/>
      <c r="AFV58" s="611"/>
      <c r="AFW58" s="611"/>
      <c r="AFX58" s="611"/>
      <c r="AFY58" s="611"/>
      <c r="AFZ58" s="611"/>
      <c r="AGA58" s="611"/>
      <c r="AGB58" s="611"/>
      <c r="AGC58" s="611"/>
      <c r="AGD58" s="611"/>
      <c r="AGE58" s="611"/>
      <c r="AGF58" s="611"/>
      <c r="AGG58" s="611"/>
      <c r="AGH58" s="611"/>
      <c r="AGI58" s="611"/>
      <c r="AGJ58" s="611"/>
      <c r="AGK58" s="611"/>
      <c r="AGL58" s="611"/>
      <c r="AGM58" s="611"/>
      <c r="AGN58" s="611"/>
      <c r="AGO58" s="611"/>
      <c r="AGP58" s="611"/>
      <c r="AGQ58" s="611"/>
      <c r="AGR58" s="611"/>
      <c r="AGS58" s="611"/>
      <c r="AGT58" s="611"/>
      <c r="AGU58" s="611"/>
      <c r="AGV58" s="611"/>
      <c r="AGW58" s="611"/>
      <c r="AGX58" s="611"/>
      <c r="AGY58" s="611"/>
      <c r="AGZ58" s="611"/>
      <c r="AHA58" s="611"/>
      <c r="AHB58" s="611"/>
      <c r="AHC58" s="611"/>
      <c r="AHD58" s="611"/>
      <c r="AHE58" s="611"/>
      <c r="AHF58" s="611"/>
      <c r="AHG58" s="611"/>
      <c r="AHH58" s="611"/>
      <c r="AHI58" s="611"/>
      <c r="AHJ58" s="611"/>
      <c r="AHK58" s="611"/>
      <c r="AHL58" s="611"/>
      <c r="AHM58" s="611"/>
      <c r="AHN58" s="611"/>
      <c r="AHO58" s="611"/>
      <c r="AHP58" s="611"/>
      <c r="AHQ58" s="611"/>
      <c r="AHR58" s="611"/>
      <c r="AHS58" s="611"/>
      <c r="AHT58" s="611"/>
      <c r="AHU58" s="611"/>
      <c r="AHV58" s="611"/>
      <c r="AHW58" s="611"/>
      <c r="AHX58" s="611"/>
      <c r="AHY58" s="611"/>
      <c r="AHZ58" s="611"/>
      <c r="AIA58" s="611"/>
      <c r="AIB58" s="611"/>
      <c r="AIC58" s="611"/>
      <c r="AID58" s="611"/>
      <c r="AIE58" s="611"/>
      <c r="AIF58" s="611"/>
      <c r="AIG58" s="611"/>
      <c r="AIH58" s="611"/>
      <c r="AII58" s="611"/>
      <c r="AIJ58" s="611"/>
      <c r="AIK58" s="611"/>
      <c r="AIL58" s="611"/>
      <c r="AIM58" s="611"/>
      <c r="AIN58" s="611"/>
      <c r="AIO58" s="611"/>
      <c r="AIP58" s="611"/>
      <c r="AIQ58" s="611"/>
      <c r="AIR58" s="611"/>
      <c r="AIS58" s="611"/>
      <c r="AIT58" s="611"/>
      <c r="AIU58" s="611"/>
      <c r="AIV58" s="611"/>
      <c r="AIW58" s="611"/>
      <c r="AIX58" s="611"/>
      <c r="AIY58" s="611"/>
      <c r="AIZ58" s="611"/>
      <c r="AJA58" s="611"/>
      <c r="AJB58" s="611"/>
      <c r="AJC58" s="611"/>
      <c r="AJD58" s="611"/>
      <c r="AJE58" s="611"/>
      <c r="AJF58" s="611"/>
      <c r="AJG58" s="611"/>
      <c r="AJH58" s="611"/>
      <c r="AJI58" s="611"/>
      <c r="AJJ58" s="611"/>
      <c r="AJK58" s="611"/>
      <c r="AJL58" s="611"/>
      <c r="AJM58" s="611"/>
      <c r="AJN58" s="611"/>
      <c r="AJO58" s="611"/>
      <c r="AJP58" s="611"/>
      <c r="AJQ58" s="611"/>
      <c r="AJR58" s="611"/>
      <c r="AJS58" s="611"/>
      <c r="AJT58" s="611"/>
      <c r="AJU58" s="611"/>
      <c r="AJV58" s="611"/>
      <c r="AJW58" s="611"/>
      <c r="AJX58" s="611"/>
      <c r="AJY58" s="611"/>
      <c r="AJZ58" s="611"/>
      <c r="AKA58" s="611"/>
      <c r="AKB58" s="611"/>
      <c r="AKC58" s="611"/>
      <c r="AKD58" s="611"/>
      <c r="AKE58" s="611"/>
      <c r="AKF58" s="611"/>
      <c r="AKG58" s="611"/>
      <c r="AKH58" s="611"/>
      <c r="AKI58" s="611"/>
      <c r="AKJ58" s="611"/>
      <c r="AKK58" s="611"/>
      <c r="AKL58" s="611"/>
      <c r="AKM58" s="611"/>
      <c r="AKN58" s="611"/>
      <c r="AKO58" s="611"/>
      <c r="AKP58" s="611"/>
      <c r="AKQ58" s="611"/>
      <c r="AKR58" s="611"/>
      <c r="AKS58" s="611"/>
      <c r="AKT58" s="611"/>
      <c r="AKU58" s="611"/>
      <c r="AKV58" s="611"/>
      <c r="AKW58" s="611"/>
      <c r="AKX58" s="611"/>
      <c r="AKY58" s="611"/>
      <c r="AKZ58" s="611"/>
      <c r="ALA58" s="611"/>
      <c r="ALB58" s="611"/>
      <c r="ALC58" s="611"/>
      <c r="ALD58" s="611"/>
      <c r="ALE58" s="611"/>
      <c r="ALF58" s="611"/>
      <c r="ALG58" s="611"/>
      <c r="ALH58" s="611"/>
      <c r="ALI58" s="611"/>
      <c r="ALJ58" s="611"/>
      <c r="ALK58" s="611"/>
      <c r="ALL58" s="611"/>
      <c r="ALM58" s="611"/>
      <c r="ALN58" s="611"/>
      <c r="ALO58" s="611"/>
      <c r="ALP58" s="611"/>
      <c r="ALQ58" s="611"/>
      <c r="ALR58" s="611"/>
      <c r="ALS58" s="611"/>
      <c r="ALT58" s="611"/>
      <c r="ALU58" s="611"/>
      <c r="ALV58" s="611"/>
      <c r="ALW58" s="611"/>
      <c r="ALX58" s="611"/>
      <c r="ALY58" s="611"/>
      <c r="ALZ58" s="611"/>
      <c r="AMA58" s="611"/>
      <c r="AMB58" s="611"/>
      <c r="AMC58" s="611"/>
      <c r="AMD58" s="611"/>
      <c r="AME58" s="611"/>
      <c r="AMF58" s="611"/>
      <c r="AMG58" s="611"/>
      <c r="AMH58" s="611"/>
      <c r="AMI58" s="611"/>
      <c r="AMJ58" s="611"/>
      <c r="AMK58" s="611"/>
      <c r="AML58" s="611"/>
      <c r="AMM58" s="611"/>
      <c r="AMN58" s="611"/>
      <c r="AMO58" s="611"/>
      <c r="AMP58" s="611"/>
      <c r="AMQ58" s="611"/>
      <c r="AMR58" s="611"/>
      <c r="AMS58" s="611"/>
      <c r="AMT58" s="611"/>
      <c r="AMU58" s="611"/>
      <c r="AMV58" s="611"/>
      <c r="AMW58" s="611"/>
      <c r="AMX58" s="611"/>
      <c r="AMY58" s="611"/>
      <c r="AMZ58" s="611"/>
      <c r="ANA58" s="611"/>
      <c r="ANB58" s="611"/>
      <c r="ANC58" s="611"/>
      <c r="AND58" s="611"/>
      <c r="ANE58" s="611"/>
      <c r="ANF58" s="611"/>
      <c r="ANG58" s="611"/>
      <c r="ANH58" s="611"/>
      <c r="ANI58" s="611"/>
      <c r="ANJ58" s="611"/>
      <c r="ANK58" s="611"/>
      <c r="ANL58" s="611"/>
      <c r="ANM58" s="611"/>
      <c r="ANN58" s="611"/>
      <c r="ANO58" s="611"/>
      <c r="ANP58" s="611"/>
      <c r="ANQ58" s="611"/>
      <c r="ANR58" s="611"/>
      <c r="ANS58" s="611"/>
      <c r="ANT58" s="611"/>
      <c r="ANU58" s="611"/>
      <c r="ANV58" s="611"/>
      <c r="ANW58" s="611"/>
      <c r="ANX58" s="611"/>
      <c r="ANY58" s="611"/>
      <c r="ANZ58" s="611"/>
      <c r="AOA58" s="611"/>
      <c r="AOB58" s="611"/>
      <c r="AOC58" s="611"/>
      <c r="AOD58" s="611"/>
      <c r="AOE58" s="611"/>
      <c r="AOF58" s="611"/>
      <c r="AOG58" s="611"/>
      <c r="AOH58" s="611"/>
      <c r="AOI58" s="611"/>
      <c r="AOJ58" s="611"/>
      <c r="AOK58" s="611"/>
      <c r="AOL58" s="611"/>
      <c r="AOM58" s="611"/>
      <c r="AON58" s="611"/>
      <c r="AOO58" s="611"/>
      <c r="AOP58" s="611"/>
      <c r="AOQ58" s="611"/>
      <c r="AOR58" s="611"/>
      <c r="AOS58" s="611"/>
      <c r="AOT58" s="611"/>
      <c r="AOU58" s="611"/>
      <c r="AOV58" s="611"/>
      <c r="AOW58" s="611"/>
      <c r="AOX58" s="611"/>
      <c r="AOY58" s="611"/>
      <c r="AOZ58" s="611"/>
      <c r="APA58" s="611"/>
      <c r="APB58" s="611"/>
      <c r="APC58" s="611"/>
      <c r="APD58" s="611"/>
      <c r="APE58" s="611"/>
      <c r="APF58" s="611"/>
      <c r="APG58" s="611"/>
      <c r="APH58" s="611"/>
      <c r="API58" s="611"/>
      <c r="APJ58" s="611"/>
      <c r="APK58" s="611"/>
      <c r="APL58" s="611"/>
      <c r="APM58" s="611"/>
      <c r="APN58" s="611"/>
      <c r="APO58" s="611"/>
      <c r="APP58" s="611"/>
      <c r="APQ58" s="611"/>
      <c r="APR58" s="611"/>
      <c r="APS58" s="611"/>
      <c r="APT58" s="611"/>
      <c r="APU58" s="611"/>
      <c r="APV58" s="611"/>
      <c r="APW58" s="611"/>
      <c r="APX58" s="611"/>
      <c r="APY58" s="611"/>
      <c r="APZ58" s="611"/>
      <c r="AQA58" s="611"/>
      <c r="AQB58" s="611"/>
      <c r="AQC58" s="611"/>
      <c r="AQD58" s="611"/>
      <c r="AQE58" s="611"/>
      <c r="AQF58" s="611"/>
      <c r="AQG58" s="611"/>
      <c r="AQH58" s="611"/>
      <c r="AQI58" s="611"/>
      <c r="AQJ58" s="611"/>
      <c r="AQK58" s="611"/>
      <c r="AQL58" s="611"/>
      <c r="AQM58" s="611"/>
      <c r="AQN58" s="611"/>
      <c r="AQO58" s="611"/>
      <c r="AQP58" s="611"/>
      <c r="AQQ58" s="611"/>
      <c r="AQR58" s="611"/>
      <c r="AQS58" s="611"/>
      <c r="AQT58" s="611"/>
      <c r="AQU58" s="611"/>
      <c r="AQV58" s="611"/>
      <c r="AQW58" s="611"/>
      <c r="AQX58" s="611"/>
      <c r="AQY58" s="611"/>
      <c r="AQZ58" s="611"/>
      <c r="ARA58" s="611"/>
      <c r="ARB58" s="611"/>
      <c r="ARC58" s="611"/>
      <c r="ARD58" s="611"/>
      <c r="ARE58" s="611"/>
      <c r="ARF58" s="611"/>
      <c r="ARG58" s="611"/>
      <c r="ARH58" s="611"/>
      <c r="ARI58" s="611"/>
      <c r="ARJ58" s="611"/>
      <c r="ARK58" s="611"/>
      <c r="ARL58" s="611"/>
      <c r="ARM58" s="611"/>
      <c r="ARN58" s="611"/>
      <c r="ARO58" s="611"/>
      <c r="ARP58" s="611"/>
      <c r="ARQ58" s="611"/>
      <c r="ARR58" s="611"/>
      <c r="ARS58" s="611"/>
      <c r="ART58" s="611"/>
      <c r="ARU58" s="611"/>
      <c r="ARV58" s="611"/>
      <c r="ARW58" s="611"/>
      <c r="ARX58" s="611"/>
      <c r="ARY58" s="611"/>
      <c r="ARZ58" s="611"/>
      <c r="ASA58" s="611"/>
      <c r="ASB58" s="611"/>
      <c r="ASC58" s="611"/>
      <c r="ASD58" s="611"/>
      <c r="ASE58" s="611"/>
      <c r="ASF58" s="611"/>
      <c r="ASG58" s="611"/>
      <c r="ASH58" s="611"/>
      <c r="ASI58" s="611"/>
      <c r="ASJ58" s="611"/>
      <c r="ASK58" s="611"/>
      <c r="ASL58" s="611"/>
      <c r="ASM58" s="611"/>
      <c r="ASN58" s="611"/>
      <c r="ASO58" s="611"/>
      <c r="ASP58" s="611"/>
      <c r="ASQ58" s="611"/>
      <c r="ASR58" s="611"/>
      <c r="ASS58" s="611"/>
      <c r="AST58" s="611"/>
      <c r="ASU58" s="611"/>
      <c r="ASV58" s="611"/>
      <c r="ASW58" s="611"/>
      <c r="ASX58" s="611"/>
      <c r="ASY58" s="611"/>
      <c r="ASZ58" s="611"/>
      <c r="ATA58" s="611"/>
      <c r="ATB58" s="611"/>
      <c r="ATC58" s="611"/>
      <c r="ATD58" s="611"/>
      <c r="ATE58" s="611"/>
      <c r="ATF58" s="611"/>
      <c r="ATG58" s="611"/>
      <c r="ATH58" s="611"/>
      <c r="ATI58" s="611"/>
      <c r="ATJ58" s="611"/>
      <c r="ATK58" s="611"/>
      <c r="ATL58" s="611"/>
      <c r="ATM58" s="611"/>
      <c r="ATN58" s="611"/>
      <c r="ATO58" s="611"/>
      <c r="ATP58" s="611"/>
      <c r="ATQ58" s="611"/>
      <c r="ATR58" s="611"/>
      <c r="ATS58" s="611"/>
      <c r="ATT58" s="611"/>
      <c r="ATU58" s="611"/>
      <c r="ATV58" s="611"/>
      <c r="ATW58" s="611"/>
      <c r="ATX58" s="611"/>
      <c r="ATY58" s="611"/>
      <c r="ATZ58" s="611"/>
      <c r="AUA58" s="611"/>
      <c r="AUB58" s="611"/>
      <c r="AUC58" s="611"/>
      <c r="AUD58" s="611"/>
      <c r="AUE58" s="611"/>
      <c r="AUF58" s="611"/>
      <c r="AUG58" s="611"/>
      <c r="AUH58" s="611"/>
      <c r="AUI58" s="611"/>
      <c r="AUJ58" s="611"/>
      <c r="AUK58" s="611"/>
      <c r="AUL58" s="611"/>
      <c r="AUM58" s="611"/>
      <c r="AUN58" s="611"/>
      <c r="AUO58" s="611"/>
      <c r="AUP58" s="611"/>
      <c r="AUQ58" s="611"/>
      <c r="AUR58" s="611"/>
      <c r="AUS58" s="611"/>
      <c r="AUT58" s="611"/>
      <c r="AUU58" s="611"/>
      <c r="AUV58" s="611"/>
      <c r="AUW58" s="611"/>
      <c r="AUX58" s="611"/>
      <c r="AUY58" s="611"/>
      <c r="AUZ58" s="611"/>
      <c r="AVA58" s="611"/>
      <c r="AVB58" s="611"/>
      <c r="AVC58" s="611"/>
      <c r="AVD58" s="611"/>
      <c r="AVE58" s="611"/>
      <c r="AVF58" s="611"/>
      <c r="AVG58" s="611"/>
      <c r="AVH58" s="611"/>
      <c r="AVI58" s="611"/>
      <c r="AVJ58" s="611"/>
      <c r="AVK58" s="611"/>
      <c r="AVL58" s="611"/>
      <c r="AVM58" s="611"/>
      <c r="AVN58" s="611"/>
      <c r="AVO58" s="611"/>
      <c r="AVP58" s="611"/>
      <c r="AVQ58" s="611"/>
      <c r="AVR58" s="611"/>
      <c r="AVS58" s="611"/>
      <c r="AVT58" s="611"/>
      <c r="AVU58" s="611"/>
      <c r="AVV58" s="611"/>
      <c r="AVW58" s="611"/>
      <c r="AVX58" s="611"/>
      <c r="AVY58" s="611"/>
      <c r="AVZ58" s="611"/>
      <c r="AWA58" s="611"/>
      <c r="AWB58" s="611"/>
      <c r="AWC58" s="611"/>
      <c r="AWD58" s="611"/>
      <c r="AWE58" s="611"/>
      <c r="AWF58" s="611"/>
      <c r="AWG58" s="611"/>
      <c r="AWH58" s="611"/>
      <c r="AWI58" s="611"/>
      <c r="AWJ58" s="611"/>
      <c r="AWK58" s="611"/>
      <c r="AWL58" s="611"/>
      <c r="AWM58" s="611"/>
      <c r="AWN58" s="611"/>
      <c r="AWO58" s="611"/>
      <c r="AWP58" s="611"/>
      <c r="AWQ58" s="611"/>
      <c r="AWR58" s="611"/>
      <c r="AWS58" s="611"/>
      <c r="AWT58" s="611"/>
      <c r="AWU58" s="611"/>
      <c r="AWV58" s="611"/>
      <c r="AWW58" s="611"/>
      <c r="AWX58" s="611"/>
      <c r="AWY58" s="611"/>
      <c r="AWZ58" s="611"/>
      <c r="AXA58" s="611"/>
      <c r="AXB58" s="611"/>
      <c r="AXC58" s="611"/>
      <c r="AXD58" s="611"/>
      <c r="AXE58" s="611"/>
      <c r="AXF58" s="611"/>
      <c r="AXG58" s="611"/>
      <c r="AXH58" s="611"/>
      <c r="AXI58" s="611"/>
      <c r="AXJ58" s="611"/>
      <c r="AXK58" s="611"/>
      <c r="AXL58" s="611"/>
      <c r="AXM58" s="611"/>
      <c r="AXN58" s="611"/>
      <c r="AXO58" s="611"/>
      <c r="AXP58" s="611"/>
      <c r="AXQ58" s="611"/>
      <c r="AXR58" s="611"/>
      <c r="AXS58" s="611"/>
      <c r="AXT58" s="611"/>
      <c r="AXU58" s="611"/>
      <c r="AXV58" s="611"/>
      <c r="AXW58" s="611"/>
      <c r="AXX58" s="611"/>
      <c r="AXY58" s="611"/>
      <c r="AXZ58" s="611"/>
      <c r="AYA58" s="611"/>
      <c r="AYB58" s="611"/>
      <c r="AYC58" s="611"/>
      <c r="AYD58" s="611"/>
      <c r="AYE58" s="611"/>
      <c r="AYF58" s="611"/>
      <c r="AYG58" s="611"/>
      <c r="AYH58" s="611"/>
      <c r="AYI58" s="611"/>
      <c r="AYJ58" s="611"/>
      <c r="AYK58" s="611"/>
      <c r="AYL58" s="611"/>
      <c r="AYM58" s="611"/>
      <c r="AYN58" s="611"/>
      <c r="AYO58" s="611"/>
      <c r="AYP58" s="611"/>
      <c r="AYQ58" s="611"/>
      <c r="AYR58" s="611"/>
      <c r="AYS58" s="611"/>
      <c r="AYT58" s="611"/>
      <c r="AYU58" s="611"/>
      <c r="AYV58" s="611"/>
      <c r="AYW58" s="611"/>
      <c r="AYX58" s="611"/>
      <c r="AYY58" s="611"/>
      <c r="AYZ58" s="611"/>
      <c r="AZA58" s="611"/>
      <c r="AZB58" s="611"/>
      <c r="AZC58" s="611"/>
      <c r="AZD58" s="611"/>
      <c r="AZE58" s="611"/>
      <c r="AZF58" s="611"/>
      <c r="AZG58" s="611"/>
      <c r="AZH58" s="611"/>
      <c r="AZI58" s="611"/>
      <c r="AZJ58" s="611"/>
      <c r="AZK58" s="611"/>
      <c r="AZL58" s="611"/>
      <c r="AZM58" s="611"/>
      <c r="AZN58" s="611"/>
      <c r="AZO58" s="611"/>
      <c r="AZP58" s="611"/>
      <c r="AZQ58" s="611"/>
      <c r="AZR58" s="611"/>
      <c r="AZS58" s="611"/>
      <c r="AZT58" s="611"/>
      <c r="AZU58" s="611"/>
      <c r="AZV58" s="611"/>
      <c r="AZW58" s="611"/>
      <c r="AZX58" s="611"/>
      <c r="AZY58" s="611"/>
      <c r="AZZ58" s="611"/>
      <c r="BAA58" s="611"/>
      <c r="BAB58" s="611"/>
      <c r="BAC58" s="611"/>
      <c r="BAD58" s="611"/>
      <c r="BAE58" s="611"/>
      <c r="BAF58" s="611"/>
      <c r="BAG58" s="611"/>
      <c r="BAH58" s="611"/>
      <c r="BAI58" s="611"/>
      <c r="BAJ58" s="611"/>
      <c r="BAK58" s="611"/>
      <c r="BAL58" s="611"/>
      <c r="BAM58" s="611"/>
      <c r="BAN58" s="611"/>
      <c r="BAO58" s="611"/>
      <c r="BAP58" s="611"/>
      <c r="BAQ58" s="611"/>
      <c r="BAR58" s="611"/>
      <c r="BAS58" s="611"/>
      <c r="BAT58" s="611"/>
      <c r="BAU58" s="611"/>
      <c r="BAV58" s="611"/>
      <c r="BAW58" s="611"/>
      <c r="BAX58" s="611"/>
      <c r="BAY58" s="611"/>
      <c r="BAZ58" s="611"/>
      <c r="BBA58" s="611"/>
      <c r="BBB58" s="611"/>
      <c r="BBC58" s="611"/>
      <c r="BBD58" s="611"/>
      <c r="BBE58" s="611"/>
      <c r="BBF58" s="611"/>
      <c r="BBG58" s="611"/>
      <c r="BBH58" s="611"/>
      <c r="BBI58" s="611"/>
      <c r="BBJ58" s="611"/>
      <c r="BBK58" s="611"/>
      <c r="BBL58" s="611"/>
      <c r="BBM58" s="611"/>
      <c r="BBN58" s="611"/>
      <c r="BBO58" s="611"/>
      <c r="BBP58" s="611"/>
      <c r="BBQ58" s="611"/>
      <c r="BBR58" s="611"/>
      <c r="BBS58" s="611"/>
      <c r="BBT58" s="611"/>
      <c r="BBU58" s="611"/>
      <c r="BBV58" s="611"/>
      <c r="BBW58" s="611"/>
      <c r="BBX58" s="611"/>
      <c r="BBY58" s="611"/>
      <c r="BBZ58" s="611"/>
      <c r="BCA58" s="611"/>
      <c r="BCB58" s="611"/>
      <c r="BCC58" s="611"/>
      <c r="BCD58" s="611"/>
      <c r="BCE58" s="611"/>
      <c r="BCF58" s="611"/>
      <c r="BCG58" s="611"/>
      <c r="BCH58" s="611"/>
      <c r="BCI58" s="611"/>
      <c r="BCJ58" s="611"/>
      <c r="BCK58" s="611"/>
      <c r="BCL58" s="611"/>
      <c r="BCM58" s="611"/>
      <c r="BCN58" s="611"/>
      <c r="BCO58" s="611"/>
      <c r="BCP58" s="611"/>
      <c r="BCQ58" s="611"/>
      <c r="BCR58" s="611"/>
      <c r="BCS58" s="611"/>
      <c r="BCT58" s="611"/>
      <c r="BCU58" s="611"/>
      <c r="BCV58" s="611"/>
      <c r="BCW58" s="611"/>
      <c r="BCX58" s="611"/>
      <c r="BCY58" s="611"/>
      <c r="BCZ58" s="611"/>
      <c r="BDA58" s="611"/>
      <c r="BDB58" s="611"/>
      <c r="BDC58" s="611"/>
      <c r="BDD58" s="611"/>
      <c r="BDE58" s="611"/>
      <c r="BDF58" s="611"/>
      <c r="BDG58" s="611"/>
      <c r="BDH58" s="611"/>
      <c r="BDI58" s="611"/>
      <c r="BDJ58" s="611"/>
      <c r="BDK58" s="611"/>
      <c r="BDL58" s="611"/>
      <c r="BDM58" s="611"/>
      <c r="BDN58" s="611"/>
      <c r="BDO58" s="611"/>
      <c r="BDP58" s="611"/>
      <c r="BDQ58" s="611"/>
      <c r="BDR58" s="611"/>
      <c r="BDS58" s="611"/>
      <c r="BDT58" s="611"/>
      <c r="BDU58" s="611"/>
      <c r="BDV58" s="611"/>
      <c r="BDW58" s="611"/>
      <c r="BDX58" s="611"/>
      <c r="BDY58" s="611"/>
      <c r="BDZ58" s="611"/>
      <c r="BEA58" s="611"/>
      <c r="BEB58" s="611"/>
      <c r="BEC58" s="611"/>
      <c r="BED58" s="611"/>
      <c r="BEE58" s="611"/>
      <c r="BEF58" s="611"/>
      <c r="BEG58" s="611"/>
      <c r="BEH58" s="611"/>
      <c r="BEI58" s="611"/>
      <c r="BEJ58" s="611"/>
      <c r="BEK58" s="611"/>
      <c r="BEL58" s="611"/>
      <c r="BEM58" s="611"/>
      <c r="BEN58" s="611"/>
      <c r="BEO58" s="611"/>
      <c r="BEP58" s="611"/>
      <c r="BEQ58" s="611"/>
      <c r="BER58" s="611"/>
      <c r="BES58" s="611"/>
      <c r="BET58" s="611"/>
      <c r="BEU58" s="611"/>
      <c r="BEV58" s="611"/>
      <c r="BEW58" s="611"/>
      <c r="BEX58" s="611"/>
      <c r="BEY58" s="611"/>
      <c r="BEZ58" s="611"/>
      <c r="BFA58" s="611"/>
      <c r="BFB58" s="611"/>
      <c r="BFC58" s="611"/>
      <c r="BFD58" s="611"/>
      <c r="BFE58" s="611"/>
      <c r="BFF58" s="611"/>
      <c r="BFG58" s="611"/>
      <c r="BFH58" s="611"/>
      <c r="BFI58" s="611"/>
      <c r="BFJ58" s="611"/>
      <c r="BFK58" s="611"/>
      <c r="BFL58" s="611"/>
      <c r="BFM58" s="611"/>
      <c r="BFN58" s="611"/>
      <c r="BFO58" s="611"/>
      <c r="BFP58" s="611"/>
      <c r="BFQ58" s="611"/>
      <c r="BFR58" s="611"/>
      <c r="BFS58" s="611"/>
      <c r="BFT58" s="611"/>
      <c r="BFU58" s="611"/>
      <c r="BFV58" s="611"/>
      <c r="BFW58" s="611"/>
      <c r="BFX58" s="611"/>
      <c r="BFY58" s="611"/>
      <c r="BFZ58" s="611"/>
      <c r="BGA58" s="611"/>
      <c r="BGB58" s="611"/>
      <c r="BGC58" s="611"/>
      <c r="BGD58" s="611"/>
      <c r="BGE58" s="611"/>
      <c r="BGF58" s="611"/>
      <c r="BGG58" s="611"/>
      <c r="BGH58" s="611"/>
      <c r="BGI58" s="611"/>
      <c r="BGJ58" s="611"/>
      <c r="BGK58" s="611"/>
      <c r="BGL58" s="611"/>
      <c r="BGM58" s="611"/>
      <c r="BGN58" s="611"/>
      <c r="BGO58" s="611"/>
      <c r="BGP58" s="611"/>
      <c r="BGQ58" s="611"/>
      <c r="BGR58" s="611"/>
      <c r="BGS58" s="611"/>
      <c r="BGT58" s="611"/>
      <c r="BGU58" s="611"/>
      <c r="BGV58" s="611"/>
      <c r="BGW58" s="611"/>
      <c r="BGX58" s="611"/>
      <c r="BGY58" s="611"/>
      <c r="BGZ58" s="611"/>
      <c r="BHA58" s="611"/>
      <c r="BHB58" s="611"/>
      <c r="BHC58" s="611"/>
      <c r="BHD58" s="611"/>
      <c r="BHE58" s="611"/>
      <c r="BHF58" s="611"/>
      <c r="BHG58" s="611"/>
      <c r="BHH58" s="611"/>
      <c r="BHI58" s="611"/>
      <c r="BHJ58" s="611"/>
      <c r="BHK58" s="611"/>
      <c r="BHL58" s="611"/>
      <c r="BHM58" s="611"/>
      <c r="BHN58" s="611"/>
      <c r="BHO58" s="611"/>
      <c r="BHP58" s="611"/>
      <c r="BHQ58" s="611"/>
      <c r="BHR58" s="611"/>
      <c r="BHS58" s="611"/>
      <c r="BHT58" s="611"/>
      <c r="BHU58" s="611"/>
      <c r="BHV58" s="611"/>
      <c r="BHW58" s="611"/>
      <c r="BHX58" s="611"/>
      <c r="BHY58" s="611"/>
      <c r="BHZ58" s="611"/>
      <c r="BIA58" s="611"/>
      <c r="BIB58" s="611"/>
      <c r="BIC58" s="611"/>
      <c r="BID58" s="611"/>
      <c r="BIE58" s="611"/>
      <c r="BIF58" s="611"/>
      <c r="BIG58" s="611"/>
      <c r="BIH58" s="611"/>
      <c r="BII58" s="611"/>
      <c r="BIJ58" s="611"/>
      <c r="BIK58" s="611"/>
      <c r="BIL58" s="611"/>
      <c r="BIM58" s="611"/>
      <c r="BIN58" s="611"/>
      <c r="BIO58" s="611"/>
      <c r="BIP58" s="611"/>
      <c r="BIQ58" s="611"/>
      <c r="BIR58" s="611"/>
      <c r="BIS58" s="611"/>
      <c r="BIT58" s="611"/>
      <c r="BIU58" s="611"/>
      <c r="BIV58" s="611"/>
      <c r="BIW58" s="611"/>
      <c r="BIX58" s="611"/>
      <c r="BIY58" s="611"/>
      <c r="BIZ58" s="611"/>
      <c r="BJA58" s="611"/>
      <c r="BJB58" s="611"/>
      <c r="BJC58" s="611"/>
      <c r="BJD58" s="611"/>
      <c r="BJE58" s="611"/>
      <c r="BJF58" s="611"/>
      <c r="BJG58" s="611"/>
      <c r="BJH58" s="611"/>
      <c r="BJI58" s="611"/>
      <c r="BJJ58" s="611"/>
      <c r="BJK58" s="611"/>
      <c r="BJL58" s="611"/>
      <c r="BJM58" s="611"/>
      <c r="BJN58" s="611"/>
      <c r="BJO58" s="611"/>
      <c r="BJP58" s="611"/>
      <c r="BJQ58" s="611"/>
      <c r="BJR58" s="611"/>
      <c r="BJS58" s="611"/>
      <c r="BJT58" s="611"/>
      <c r="BJU58" s="611"/>
      <c r="BJV58" s="611"/>
      <c r="BJW58" s="611"/>
      <c r="BJX58" s="611"/>
      <c r="BJY58" s="611"/>
      <c r="BJZ58" s="611"/>
      <c r="BKA58" s="611"/>
      <c r="BKB58" s="611"/>
      <c r="BKC58" s="611"/>
      <c r="BKD58" s="611"/>
      <c r="BKE58" s="611"/>
      <c r="BKF58" s="611"/>
      <c r="BKG58" s="611"/>
      <c r="BKH58" s="611"/>
      <c r="BKI58" s="611"/>
      <c r="BKJ58" s="611"/>
      <c r="BKK58" s="611"/>
      <c r="BKL58" s="611"/>
      <c r="BKM58" s="611"/>
      <c r="BKN58" s="611"/>
      <c r="BKO58" s="611"/>
      <c r="BKP58" s="611"/>
      <c r="BKQ58" s="611"/>
      <c r="BKR58" s="611"/>
      <c r="BKS58" s="611"/>
      <c r="BKT58" s="611"/>
      <c r="BKU58" s="611"/>
      <c r="BKV58" s="611"/>
      <c r="BKW58" s="611"/>
      <c r="BKX58" s="611"/>
      <c r="BKY58" s="611"/>
      <c r="BKZ58" s="611"/>
      <c r="BLA58" s="611"/>
      <c r="BLB58" s="611"/>
      <c r="BLC58" s="611"/>
      <c r="BLD58" s="611"/>
      <c r="BLE58" s="611"/>
      <c r="BLF58" s="611"/>
      <c r="BLG58" s="611"/>
      <c r="BLH58" s="611"/>
      <c r="BLI58" s="611"/>
      <c r="BLJ58" s="611"/>
      <c r="BLK58" s="611"/>
      <c r="BLL58" s="611"/>
      <c r="BLM58" s="611"/>
      <c r="BLN58" s="611"/>
      <c r="BLO58" s="611"/>
      <c r="BLP58" s="611"/>
      <c r="BLQ58" s="611"/>
      <c r="BLR58" s="611"/>
      <c r="BLS58" s="611"/>
      <c r="BLT58" s="611"/>
      <c r="BLU58" s="611"/>
      <c r="BLV58" s="611"/>
      <c r="BLW58" s="611"/>
      <c r="BLX58" s="611"/>
      <c r="BLY58" s="611"/>
      <c r="BLZ58" s="611"/>
      <c r="BMA58" s="611"/>
      <c r="BMB58" s="611"/>
      <c r="BMC58" s="611"/>
      <c r="BMD58" s="611"/>
      <c r="BME58" s="611"/>
      <c r="BMF58" s="611"/>
      <c r="BMG58" s="611"/>
      <c r="BMH58" s="611"/>
      <c r="BMI58" s="611"/>
      <c r="BMJ58" s="611"/>
      <c r="BMK58" s="611"/>
      <c r="BML58" s="611"/>
      <c r="BMM58" s="611"/>
      <c r="BMN58" s="611"/>
      <c r="BMO58" s="611"/>
      <c r="BMP58" s="611"/>
      <c r="BMQ58" s="611"/>
      <c r="BMR58" s="611"/>
      <c r="BMS58" s="611"/>
      <c r="BMT58" s="611"/>
      <c r="BMU58" s="611"/>
      <c r="BMV58" s="611"/>
      <c r="BMW58" s="611"/>
      <c r="BMX58" s="611"/>
      <c r="BMY58" s="611"/>
      <c r="BMZ58" s="611"/>
      <c r="BNA58" s="611"/>
      <c r="BNB58" s="611"/>
      <c r="BNC58" s="611"/>
      <c r="BND58" s="611"/>
      <c r="BNE58" s="611"/>
      <c r="BNF58" s="611"/>
      <c r="BNG58" s="611"/>
      <c r="BNH58" s="611"/>
      <c r="BNI58" s="611"/>
      <c r="BNJ58" s="611"/>
      <c r="BNK58" s="611"/>
      <c r="BNL58" s="611"/>
      <c r="BNM58" s="611"/>
      <c r="BNN58" s="611"/>
      <c r="BNO58" s="611"/>
      <c r="BNP58" s="611"/>
      <c r="BNQ58" s="611"/>
      <c r="BNR58" s="611"/>
      <c r="BNS58" s="611"/>
      <c r="BNT58" s="611"/>
      <c r="BNU58" s="611"/>
      <c r="BNV58" s="611"/>
      <c r="BNW58" s="611"/>
      <c r="BNX58" s="611"/>
      <c r="BNY58" s="611"/>
      <c r="BNZ58" s="611"/>
      <c r="BOA58" s="611"/>
      <c r="BOB58" s="611"/>
      <c r="BOC58" s="611"/>
      <c r="BOD58" s="611"/>
      <c r="BOE58" s="611"/>
      <c r="BOF58" s="611"/>
      <c r="BOG58" s="611"/>
      <c r="BOH58" s="611"/>
      <c r="BOI58" s="611"/>
      <c r="BOJ58" s="611"/>
      <c r="BOK58" s="611"/>
      <c r="BOL58" s="611"/>
      <c r="BOM58" s="611"/>
      <c r="BON58" s="611"/>
      <c r="BOO58" s="611"/>
      <c r="BOP58" s="611"/>
      <c r="BOQ58" s="611"/>
      <c r="BOR58" s="611"/>
      <c r="BOS58" s="611"/>
      <c r="BOT58" s="611"/>
      <c r="BOU58" s="611"/>
      <c r="BOV58" s="611"/>
      <c r="BOW58" s="611"/>
      <c r="BOX58" s="611"/>
      <c r="BOY58" s="611"/>
      <c r="BOZ58" s="611"/>
      <c r="BPA58" s="611"/>
      <c r="BPB58" s="611"/>
      <c r="BPC58" s="611"/>
      <c r="BPD58" s="611"/>
      <c r="BPE58" s="611"/>
      <c r="BPF58" s="611"/>
      <c r="BPG58" s="611"/>
      <c r="BPH58" s="611"/>
      <c r="BPI58" s="611"/>
      <c r="BPJ58" s="611"/>
      <c r="BPK58" s="611"/>
      <c r="BPL58" s="611"/>
      <c r="BPM58" s="611"/>
      <c r="BPN58" s="611"/>
      <c r="BPO58" s="611"/>
      <c r="BPP58" s="611"/>
      <c r="BPQ58" s="611"/>
      <c r="BPR58" s="611"/>
      <c r="BPS58" s="611"/>
      <c r="BPT58" s="611"/>
      <c r="BPU58" s="611"/>
      <c r="BPV58" s="611"/>
      <c r="BPW58" s="611"/>
      <c r="BPX58" s="611"/>
      <c r="BPY58" s="611"/>
      <c r="BPZ58" s="611"/>
      <c r="BQA58" s="611"/>
      <c r="BQB58" s="611"/>
      <c r="BQC58" s="611"/>
      <c r="BQD58" s="611"/>
      <c r="BQE58" s="611"/>
      <c r="BQF58" s="611"/>
      <c r="BQG58" s="611"/>
      <c r="BQH58" s="611"/>
      <c r="BQI58" s="611"/>
      <c r="BQJ58" s="611"/>
      <c r="BQK58" s="611"/>
      <c r="BQL58" s="611"/>
      <c r="BQM58" s="611"/>
      <c r="BQN58" s="611"/>
      <c r="BQO58" s="611"/>
      <c r="BQP58" s="611"/>
      <c r="BQQ58" s="611"/>
      <c r="BQR58" s="611"/>
      <c r="BQS58" s="611"/>
      <c r="BQT58" s="611"/>
      <c r="BQU58" s="611"/>
      <c r="BQV58" s="611"/>
      <c r="BQW58" s="611"/>
      <c r="BQX58" s="611"/>
      <c r="BQY58" s="611"/>
      <c r="BQZ58" s="611"/>
      <c r="BRA58" s="611"/>
      <c r="BRB58" s="611"/>
      <c r="BRC58" s="611"/>
      <c r="BRD58" s="611"/>
      <c r="BRE58" s="611"/>
      <c r="BRF58" s="611"/>
      <c r="BRG58" s="611"/>
      <c r="BRH58" s="611"/>
      <c r="BRI58" s="611"/>
      <c r="BRJ58" s="611"/>
      <c r="BRK58" s="611"/>
      <c r="BRL58" s="611"/>
      <c r="BRM58" s="611"/>
      <c r="BRN58" s="611"/>
      <c r="BRO58" s="611"/>
      <c r="BRP58" s="611"/>
      <c r="BRQ58" s="611"/>
      <c r="BRR58" s="611"/>
      <c r="BRS58" s="611"/>
      <c r="BRT58" s="611"/>
      <c r="BRU58" s="611"/>
      <c r="BRV58" s="611"/>
      <c r="BRW58" s="611"/>
      <c r="BRX58" s="611"/>
      <c r="BRY58" s="611"/>
      <c r="BRZ58" s="611"/>
      <c r="BSA58" s="611"/>
      <c r="BSB58" s="611"/>
      <c r="BSC58" s="611"/>
      <c r="BSD58" s="611"/>
      <c r="BSE58" s="611"/>
      <c r="BSF58" s="611"/>
      <c r="BSG58" s="611"/>
      <c r="BSH58" s="611"/>
      <c r="BSI58" s="611"/>
      <c r="BSJ58" s="611"/>
      <c r="BSK58" s="611"/>
      <c r="BSL58" s="611"/>
      <c r="BSM58" s="611"/>
      <c r="BSN58" s="611"/>
      <c r="BSO58" s="611"/>
      <c r="BSP58" s="611"/>
      <c r="BSQ58" s="611"/>
      <c r="BSR58" s="611"/>
      <c r="BSS58" s="611"/>
      <c r="BST58" s="611"/>
      <c r="BSU58" s="611"/>
      <c r="BSV58" s="611"/>
      <c r="BSW58" s="611"/>
      <c r="BSX58" s="611"/>
      <c r="BSY58" s="611"/>
      <c r="BSZ58" s="611"/>
      <c r="BTA58" s="611"/>
      <c r="BTB58" s="611"/>
      <c r="BTC58" s="611"/>
      <c r="BTD58" s="611"/>
      <c r="BTE58" s="611"/>
      <c r="BTF58" s="611"/>
      <c r="BTG58" s="611"/>
      <c r="BTH58" s="611"/>
      <c r="BTI58" s="611"/>
      <c r="BTJ58" s="611"/>
      <c r="BTK58" s="611"/>
      <c r="BTL58" s="611"/>
      <c r="BTM58" s="611"/>
      <c r="BTN58" s="611"/>
      <c r="BTO58" s="611"/>
      <c r="BTP58" s="611"/>
      <c r="BTQ58" s="611"/>
      <c r="BTR58" s="611"/>
      <c r="BTS58" s="611"/>
      <c r="BTT58" s="611"/>
      <c r="BTU58" s="611"/>
      <c r="BTV58" s="611"/>
      <c r="BTW58" s="611"/>
      <c r="BTX58" s="611"/>
      <c r="BTY58" s="611"/>
      <c r="BTZ58" s="611"/>
      <c r="BUA58" s="611"/>
      <c r="BUB58" s="611"/>
      <c r="BUC58" s="611"/>
      <c r="BUD58" s="611"/>
      <c r="BUE58" s="611"/>
      <c r="BUF58" s="611"/>
      <c r="BUG58" s="611"/>
      <c r="BUH58" s="611"/>
      <c r="BUI58" s="611"/>
      <c r="BUJ58" s="611"/>
      <c r="BUK58" s="611"/>
      <c r="BUL58" s="611"/>
      <c r="BUM58" s="611"/>
      <c r="BUN58" s="611"/>
      <c r="BUO58" s="611"/>
      <c r="BUP58" s="611"/>
      <c r="BUQ58" s="611"/>
      <c r="BUR58" s="611"/>
      <c r="BUS58" s="611"/>
      <c r="BUT58" s="611"/>
      <c r="BUU58" s="611"/>
      <c r="BUV58" s="611"/>
      <c r="BUW58" s="611"/>
      <c r="BUX58" s="611"/>
      <c r="BUY58" s="611"/>
      <c r="BUZ58" s="611"/>
      <c r="BVA58" s="611"/>
      <c r="BVB58" s="611"/>
      <c r="BVC58" s="611"/>
      <c r="BVD58" s="611"/>
      <c r="BVE58" s="611"/>
      <c r="BVF58" s="611"/>
      <c r="BVG58" s="611"/>
      <c r="BVH58" s="611"/>
      <c r="BVI58" s="611"/>
      <c r="BVJ58" s="611"/>
      <c r="BVK58" s="611"/>
      <c r="BVL58" s="611"/>
      <c r="BVM58" s="611"/>
      <c r="BVN58" s="611"/>
      <c r="BVO58" s="611"/>
      <c r="BVP58" s="611"/>
      <c r="BVQ58" s="611"/>
      <c r="BVR58" s="611"/>
      <c r="BVS58" s="611"/>
      <c r="BVT58" s="611"/>
      <c r="BVU58" s="611"/>
      <c r="BVV58" s="611"/>
      <c r="BVW58" s="611"/>
      <c r="BVX58" s="611"/>
      <c r="BVY58" s="611"/>
      <c r="BVZ58" s="611"/>
      <c r="BWA58" s="611"/>
      <c r="BWB58" s="611"/>
      <c r="BWC58" s="611"/>
      <c r="BWD58" s="611"/>
      <c r="BWE58" s="611"/>
      <c r="BWF58" s="611"/>
      <c r="BWG58" s="611"/>
      <c r="BWH58" s="611"/>
      <c r="BWI58" s="611"/>
      <c r="BWJ58" s="611"/>
      <c r="BWK58" s="611"/>
      <c r="BWL58" s="611"/>
      <c r="BWM58" s="611"/>
      <c r="BWN58" s="611"/>
      <c r="BWO58" s="611"/>
      <c r="BWP58" s="611"/>
      <c r="BWQ58" s="611"/>
      <c r="BWR58" s="611"/>
      <c r="BWS58" s="611"/>
      <c r="BWT58" s="611"/>
      <c r="BWU58" s="611"/>
      <c r="BWV58" s="611"/>
      <c r="BWW58" s="611"/>
      <c r="BWX58" s="611"/>
      <c r="BWY58" s="611"/>
      <c r="BWZ58" s="611"/>
      <c r="BXA58" s="611"/>
      <c r="BXB58" s="611"/>
      <c r="BXC58" s="611"/>
      <c r="BXD58" s="611"/>
      <c r="BXE58" s="611"/>
      <c r="BXF58" s="611"/>
      <c r="BXG58" s="611"/>
      <c r="BXH58" s="611"/>
      <c r="BXI58" s="611"/>
      <c r="BXJ58" s="611"/>
      <c r="BXK58" s="611"/>
      <c r="BXL58" s="611"/>
      <c r="BXM58" s="611"/>
      <c r="BXN58" s="611"/>
      <c r="BXO58" s="611"/>
      <c r="BXP58" s="611"/>
      <c r="BXQ58" s="611"/>
      <c r="BXR58" s="611"/>
      <c r="BXS58" s="611"/>
      <c r="BXT58" s="611"/>
      <c r="BXU58" s="611"/>
      <c r="BXV58" s="611"/>
      <c r="BXW58" s="611"/>
      <c r="BXX58" s="611"/>
      <c r="BXY58" s="611"/>
      <c r="BXZ58" s="611"/>
      <c r="BYA58" s="611"/>
      <c r="BYB58" s="611"/>
      <c r="BYC58" s="611"/>
      <c r="BYD58" s="611"/>
      <c r="BYE58" s="611"/>
      <c r="BYF58" s="611"/>
      <c r="BYG58" s="611"/>
      <c r="BYH58" s="611"/>
      <c r="BYI58" s="611"/>
      <c r="BYJ58" s="611"/>
      <c r="BYK58" s="611"/>
      <c r="BYL58" s="611"/>
      <c r="BYM58" s="611"/>
      <c r="BYN58" s="611"/>
      <c r="BYO58" s="611"/>
      <c r="BYP58" s="611"/>
      <c r="BYQ58" s="611"/>
      <c r="BYR58" s="611"/>
      <c r="BYS58" s="611"/>
      <c r="BYT58" s="611"/>
      <c r="BYU58" s="611"/>
      <c r="BYV58" s="611"/>
      <c r="BYW58" s="611"/>
      <c r="BYX58" s="611"/>
      <c r="BYY58" s="611"/>
      <c r="BYZ58" s="611"/>
      <c r="BZA58" s="611"/>
      <c r="BZB58" s="611"/>
      <c r="BZC58" s="611"/>
      <c r="BZD58" s="611"/>
      <c r="BZE58" s="611"/>
      <c r="BZF58" s="611"/>
      <c r="BZG58" s="611"/>
      <c r="BZH58" s="611"/>
      <c r="BZI58" s="611"/>
      <c r="BZJ58" s="611"/>
      <c r="BZK58" s="611"/>
      <c r="BZL58" s="611"/>
      <c r="BZM58" s="611"/>
      <c r="BZN58" s="611"/>
      <c r="BZO58" s="611"/>
      <c r="BZP58" s="611"/>
      <c r="BZQ58" s="611"/>
      <c r="BZR58" s="611"/>
      <c r="BZS58" s="611"/>
      <c r="BZT58" s="611"/>
      <c r="BZU58" s="611"/>
      <c r="BZV58" s="611"/>
      <c r="BZW58" s="611"/>
      <c r="BZX58" s="611"/>
      <c r="BZY58" s="611"/>
      <c r="BZZ58" s="611"/>
      <c r="CAA58" s="611"/>
      <c r="CAB58" s="611"/>
      <c r="CAC58" s="611"/>
      <c r="CAD58" s="611"/>
      <c r="CAE58" s="611"/>
      <c r="CAF58" s="611"/>
      <c r="CAG58" s="611"/>
      <c r="CAH58" s="611"/>
      <c r="CAI58" s="611"/>
      <c r="CAJ58" s="611"/>
      <c r="CAK58" s="611"/>
      <c r="CAL58" s="611"/>
      <c r="CAM58" s="611"/>
      <c r="CAN58" s="611"/>
      <c r="CAO58" s="611"/>
      <c r="CAP58" s="611"/>
      <c r="CAQ58" s="611"/>
      <c r="CAR58" s="611"/>
      <c r="CAS58" s="611"/>
      <c r="CAT58" s="611"/>
      <c r="CAU58" s="611"/>
      <c r="CAV58" s="611"/>
      <c r="CAW58" s="611"/>
      <c r="CAX58" s="611"/>
      <c r="CAY58" s="611"/>
      <c r="CAZ58" s="611"/>
      <c r="CBA58" s="611"/>
      <c r="CBB58" s="611"/>
      <c r="CBC58" s="611"/>
      <c r="CBD58" s="611"/>
      <c r="CBE58" s="611"/>
      <c r="CBF58" s="611"/>
      <c r="CBG58" s="611"/>
      <c r="CBH58" s="611"/>
      <c r="CBI58" s="611"/>
      <c r="CBJ58" s="611"/>
      <c r="CBK58" s="611"/>
      <c r="CBL58" s="611"/>
      <c r="CBM58" s="611"/>
      <c r="CBN58" s="611"/>
      <c r="CBO58" s="611"/>
      <c r="CBP58" s="611"/>
      <c r="CBQ58" s="611"/>
      <c r="CBR58" s="611"/>
      <c r="CBS58" s="611"/>
      <c r="CBT58" s="611"/>
      <c r="CBU58" s="611"/>
      <c r="CBV58" s="611"/>
      <c r="CBW58" s="611"/>
      <c r="CBX58" s="611"/>
      <c r="CBY58" s="611"/>
      <c r="CBZ58" s="611"/>
      <c r="CCA58" s="611"/>
      <c r="CCB58" s="611"/>
      <c r="CCC58" s="611"/>
      <c r="CCD58" s="611"/>
      <c r="CCE58" s="611"/>
      <c r="CCF58" s="611"/>
      <c r="CCG58" s="611"/>
      <c r="CCH58" s="611"/>
      <c r="CCI58" s="611"/>
      <c r="CCJ58" s="611"/>
      <c r="CCK58" s="611"/>
      <c r="CCL58" s="611"/>
      <c r="CCM58" s="611"/>
      <c r="CCN58" s="611"/>
      <c r="CCO58" s="611"/>
      <c r="CCP58" s="611"/>
      <c r="CCQ58" s="611"/>
      <c r="CCR58" s="611"/>
      <c r="CCS58" s="611"/>
      <c r="CCT58" s="611"/>
      <c r="CCU58" s="611"/>
      <c r="CCV58" s="611"/>
      <c r="CCW58" s="611"/>
      <c r="CCX58" s="611"/>
      <c r="CCY58" s="611"/>
      <c r="CCZ58" s="611"/>
      <c r="CDA58" s="611"/>
      <c r="CDB58" s="611"/>
      <c r="CDC58" s="611"/>
      <c r="CDD58" s="611"/>
      <c r="CDE58" s="611"/>
      <c r="CDF58" s="611"/>
      <c r="CDG58" s="611"/>
      <c r="CDH58" s="611"/>
      <c r="CDI58" s="611"/>
      <c r="CDJ58" s="611"/>
      <c r="CDK58" s="611"/>
      <c r="CDL58" s="611"/>
      <c r="CDM58" s="611"/>
      <c r="CDN58" s="611"/>
      <c r="CDO58" s="611"/>
      <c r="CDP58" s="611"/>
      <c r="CDQ58" s="611"/>
      <c r="CDR58" s="611"/>
      <c r="CDS58" s="611"/>
      <c r="CDT58" s="611"/>
      <c r="CDU58" s="611"/>
      <c r="CDV58" s="611"/>
      <c r="CDW58" s="611"/>
      <c r="CDX58" s="611"/>
      <c r="CDY58" s="611"/>
      <c r="CDZ58" s="611"/>
      <c r="CEA58" s="611"/>
      <c r="CEB58" s="611"/>
      <c r="CEC58" s="611"/>
      <c r="CED58" s="611"/>
      <c r="CEE58" s="611"/>
      <c r="CEF58" s="611"/>
      <c r="CEG58" s="611"/>
      <c r="CEH58" s="611"/>
      <c r="CEI58" s="611"/>
      <c r="CEJ58" s="611"/>
      <c r="CEK58" s="611"/>
      <c r="CEL58" s="611"/>
      <c r="CEM58" s="611"/>
    </row>
    <row r="59" spans="1:2171" s="191" customFormat="1" ht="14.25" customHeight="1" x14ac:dyDescent="0.3">
      <c r="A59" s="211"/>
      <c r="B59" s="64"/>
      <c r="C59" s="294"/>
      <c r="D59" s="689">
        <f>'Existing Practices'!C64</f>
        <v>0</v>
      </c>
      <c r="E59" s="237"/>
      <c r="F59" s="237"/>
      <c r="G59" s="237"/>
      <c r="H59" s="238"/>
      <c r="I59" s="212"/>
      <c r="J59" s="212"/>
      <c r="K59" s="212"/>
      <c r="L59" s="212"/>
      <c r="M59" s="679"/>
      <c r="N59" s="679"/>
      <c r="O59" s="679"/>
      <c r="P59" s="679"/>
      <c r="Q59" s="679"/>
      <c r="R59" s="679"/>
      <c r="S59" s="679"/>
      <c r="T59" s="679"/>
      <c r="U59" s="679"/>
      <c r="V59" s="358"/>
      <c r="W59" s="358"/>
      <c r="X59" s="358"/>
      <c r="Y59" s="358"/>
      <c r="Z59" s="358"/>
      <c r="AA59" s="358"/>
      <c r="AB59" s="358"/>
      <c r="AC59" s="358"/>
      <c r="AD59" s="358"/>
      <c r="AE59" s="679"/>
      <c r="AF59" s="679"/>
      <c r="AG59" s="679"/>
      <c r="AH59" s="679"/>
      <c r="AI59" s="679"/>
      <c r="AJ59" s="679"/>
      <c r="AK59" s="679"/>
      <c r="AL59" s="679"/>
      <c r="AM59" s="679"/>
      <c r="AN59" s="679"/>
      <c r="AO59" s="679"/>
      <c r="AP59" s="679"/>
      <c r="AQ59" s="679"/>
      <c r="AR59" s="679"/>
      <c r="AS59" s="679"/>
      <c r="AT59" s="679"/>
      <c r="AU59" s="679"/>
      <c r="AV59" s="679"/>
      <c r="AW59" s="679"/>
      <c r="AX59" s="679"/>
      <c r="AY59" s="679"/>
      <c r="AZ59" s="679"/>
      <c r="BA59" s="679"/>
      <c r="BB59" s="679"/>
      <c r="BC59" s="679"/>
      <c r="BD59" s="679"/>
      <c r="BE59" s="611"/>
      <c r="BF59" s="611"/>
      <c r="BG59" s="611"/>
      <c r="BH59" s="611"/>
      <c r="BI59" s="611"/>
      <c r="BJ59" s="611"/>
      <c r="BK59" s="611"/>
      <c r="BL59" s="611"/>
      <c r="BM59" s="611"/>
      <c r="BN59" s="611"/>
      <c r="BO59" s="611"/>
      <c r="BP59" s="611"/>
      <c r="BQ59" s="611"/>
      <c r="BR59" s="611"/>
      <c r="BS59" s="611"/>
      <c r="BT59" s="611"/>
      <c r="BU59" s="611"/>
      <c r="BV59" s="611"/>
      <c r="BW59" s="611"/>
      <c r="BX59" s="611"/>
      <c r="BY59" s="611"/>
      <c r="BZ59" s="611"/>
      <c r="CA59" s="611"/>
      <c r="CB59" s="611"/>
      <c r="CC59" s="611"/>
      <c r="CD59" s="611"/>
      <c r="CE59" s="611"/>
      <c r="CF59" s="611"/>
      <c r="CG59" s="611"/>
      <c r="CH59" s="611"/>
      <c r="CI59" s="611"/>
      <c r="CJ59" s="611"/>
      <c r="CK59" s="611"/>
      <c r="CL59" s="611"/>
      <c r="CM59" s="611"/>
      <c r="CN59" s="611"/>
      <c r="CO59" s="611"/>
      <c r="CP59" s="611"/>
      <c r="CQ59" s="611"/>
      <c r="CR59" s="611"/>
      <c r="CS59" s="611"/>
      <c r="CT59" s="611"/>
      <c r="CU59" s="611"/>
      <c r="CV59" s="611"/>
      <c r="CW59" s="611"/>
      <c r="CX59" s="611"/>
      <c r="CY59" s="611"/>
      <c r="CZ59" s="611"/>
      <c r="DA59" s="611"/>
      <c r="DB59" s="611"/>
      <c r="DC59" s="611"/>
      <c r="DD59" s="611"/>
      <c r="DE59" s="611"/>
      <c r="DF59" s="611"/>
      <c r="DG59" s="611"/>
      <c r="DH59" s="611"/>
      <c r="DI59" s="611"/>
      <c r="DJ59" s="611"/>
      <c r="DK59" s="611"/>
      <c r="DL59" s="611"/>
      <c r="DM59" s="611"/>
      <c r="DN59" s="611"/>
      <c r="DO59" s="611"/>
      <c r="DP59" s="611"/>
      <c r="DQ59" s="611"/>
      <c r="DR59" s="611"/>
      <c r="DS59" s="611"/>
      <c r="DT59" s="611"/>
      <c r="DU59" s="611"/>
      <c r="DV59" s="611"/>
      <c r="DW59" s="611"/>
      <c r="DX59" s="611"/>
      <c r="DY59" s="611"/>
      <c r="DZ59" s="611"/>
      <c r="EA59" s="611"/>
      <c r="EB59" s="611"/>
      <c r="EC59" s="611"/>
      <c r="ED59" s="611"/>
      <c r="EE59" s="611"/>
      <c r="EF59" s="611"/>
      <c r="EG59" s="611"/>
      <c r="EH59" s="611"/>
      <c r="EI59" s="611"/>
      <c r="EJ59" s="611"/>
      <c r="EK59" s="611"/>
      <c r="EL59" s="611"/>
      <c r="EM59" s="611"/>
      <c r="EN59" s="611"/>
      <c r="EO59" s="611"/>
      <c r="EP59" s="611"/>
      <c r="EQ59" s="611"/>
      <c r="ER59" s="611"/>
      <c r="ES59" s="611"/>
      <c r="ET59" s="611"/>
      <c r="EU59" s="611"/>
      <c r="EV59" s="611"/>
      <c r="EW59" s="611"/>
      <c r="EX59" s="611"/>
      <c r="EY59" s="611"/>
      <c r="EZ59" s="611"/>
      <c r="FA59" s="611"/>
      <c r="FB59" s="611"/>
      <c r="FC59" s="611"/>
      <c r="FD59" s="611"/>
      <c r="FE59" s="611"/>
      <c r="FF59" s="611"/>
      <c r="FG59" s="611"/>
      <c r="FH59" s="611"/>
      <c r="FI59" s="611"/>
      <c r="FJ59" s="611"/>
      <c r="FK59" s="611"/>
      <c r="FL59" s="611"/>
      <c r="FM59" s="611"/>
      <c r="FN59" s="611"/>
      <c r="FO59" s="611"/>
      <c r="FP59" s="611"/>
      <c r="FQ59" s="611"/>
      <c r="FR59" s="611"/>
      <c r="FS59" s="611"/>
      <c r="FT59" s="611"/>
      <c r="FU59" s="611"/>
      <c r="FV59" s="611"/>
      <c r="FW59" s="611"/>
      <c r="FX59" s="611"/>
      <c r="FY59" s="611"/>
      <c r="FZ59" s="611"/>
      <c r="GA59" s="611"/>
      <c r="GB59" s="611"/>
      <c r="GC59" s="611"/>
      <c r="GD59" s="611"/>
      <c r="GE59" s="611"/>
      <c r="GF59" s="611"/>
      <c r="GG59" s="611"/>
      <c r="GH59" s="611"/>
      <c r="GI59" s="611"/>
      <c r="GJ59" s="611"/>
      <c r="GK59" s="611"/>
      <c r="GL59" s="611"/>
      <c r="GM59" s="611"/>
      <c r="GN59" s="611"/>
      <c r="GO59" s="611"/>
      <c r="GP59" s="611"/>
      <c r="GQ59" s="611"/>
      <c r="GR59" s="611"/>
      <c r="GS59" s="611"/>
      <c r="GT59" s="611"/>
      <c r="GU59" s="611"/>
      <c r="GV59" s="611"/>
      <c r="GW59" s="611"/>
      <c r="GX59" s="611"/>
      <c r="GY59" s="611"/>
      <c r="GZ59" s="611"/>
      <c r="HA59" s="611"/>
      <c r="HB59" s="611"/>
      <c r="HC59" s="611"/>
      <c r="HD59" s="611"/>
      <c r="HE59" s="611"/>
      <c r="HF59" s="611"/>
      <c r="HG59" s="611"/>
      <c r="HH59" s="611"/>
      <c r="HI59" s="611"/>
      <c r="HJ59" s="611"/>
      <c r="HK59" s="611"/>
      <c r="HL59" s="611"/>
      <c r="HM59" s="611"/>
      <c r="HN59" s="611"/>
      <c r="HO59" s="611"/>
      <c r="HP59" s="611"/>
      <c r="HQ59" s="611"/>
      <c r="HR59" s="611"/>
      <c r="HS59" s="611"/>
      <c r="HT59" s="611"/>
      <c r="HU59" s="611"/>
      <c r="HV59" s="611"/>
      <c r="HW59" s="611"/>
      <c r="HX59" s="611"/>
      <c r="HY59" s="611"/>
      <c r="HZ59" s="611"/>
      <c r="IA59" s="611"/>
      <c r="IB59" s="611"/>
      <c r="IC59" s="611"/>
      <c r="ID59" s="611"/>
      <c r="IE59" s="611"/>
      <c r="IF59" s="611"/>
      <c r="IG59" s="611"/>
      <c r="IH59" s="611"/>
      <c r="II59" s="611"/>
      <c r="IJ59" s="611"/>
      <c r="IK59" s="611"/>
      <c r="IL59" s="611"/>
      <c r="IM59" s="611"/>
      <c r="IN59" s="611"/>
      <c r="IO59" s="611"/>
      <c r="IP59" s="611"/>
      <c r="IQ59" s="611"/>
      <c r="IR59" s="611"/>
      <c r="IS59" s="611"/>
      <c r="IT59" s="611"/>
      <c r="IU59" s="611"/>
      <c r="IV59" s="611"/>
      <c r="IW59" s="611"/>
      <c r="IX59" s="611"/>
      <c r="IY59" s="611"/>
      <c r="IZ59" s="611"/>
      <c r="JA59" s="611"/>
      <c r="JB59" s="611"/>
      <c r="JC59" s="611"/>
      <c r="JD59" s="611"/>
      <c r="JE59" s="611"/>
      <c r="JF59" s="611"/>
      <c r="JG59" s="611"/>
      <c r="JH59" s="611"/>
      <c r="JI59" s="611"/>
      <c r="JJ59" s="611"/>
      <c r="JK59" s="611"/>
      <c r="JL59" s="611"/>
      <c r="JM59" s="611"/>
      <c r="JN59" s="611"/>
      <c r="JO59" s="611"/>
      <c r="JP59" s="611"/>
      <c r="JQ59" s="611"/>
      <c r="JR59" s="611"/>
      <c r="JS59" s="611"/>
      <c r="JT59" s="611"/>
      <c r="JU59" s="611"/>
      <c r="JV59" s="611"/>
      <c r="JW59" s="611"/>
      <c r="JX59" s="611"/>
      <c r="JY59" s="611"/>
      <c r="JZ59" s="611"/>
      <c r="KA59" s="611"/>
      <c r="KB59" s="611"/>
      <c r="KC59" s="611"/>
      <c r="KD59" s="611"/>
      <c r="KE59" s="611"/>
      <c r="KF59" s="611"/>
      <c r="KG59" s="611"/>
      <c r="KH59" s="611"/>
      <c r="KI59" s="611"/>
      <c r="KJ59" s="611"/>
      <c r="KK59" s="611"/>
      <c r="KL59" s="611"/>
      <c r="KM59" s="611"/>
      <c r="KN59" s="611"/>
      <c r="KO59" s="611"/>
      <c r="KP59" s="611"/>
      <c r="KQ59" s="611"/>
      <c r="KR59" s="611"/>
      <c r="KS59" s="611"/>
      <c r="KT59" s="611"/>
      <c r="KU59" s="611"/>
      <c r="KV59" s="611"/>
      <c r="KW59" s="611"/>
      <c r="KX59" s="611"/>
      <c r="KY59" s="611"/>
      <c r="KZ59" s="611"/>
      <c r="LA59" s="611"/>
      <c r="LB59" s="611"/>
      <c r="LC59" s="611"/>
      <c r="LD59" s="611"/>
      <c r="LE59" s="611"/>
      <c r="LF59" s="611"/>
      <c r="LG59" s="611"/>
      <c r="LH59" s="611"/>
      <c r="LI59" s="611"/>
      <c r="LJ59" s="611"/>
      <c r="LK59" s="611"/>
      <c r="LL59" s="611"/>
      <c r="LM59" s="611"/>
      <c r="LN59" s="611"/>
      <c r="LO59" s="611"/>
      <c r="LP59" s="611"/>
      <c r="LQ59" s="611"/>
      <c r="LR59" s="611"/>
      <c r="LS59" s="611"/>
      <c r="LT59" s="611"/>
      <c r="LU59" s="611"/>
      <c r="LV59" s="611"/>
      <c r="LW59" s="611"/>
      <c r="LX59" s="611"/>
      <c r="LY59" s="611"/>
      <c r="LZ59" s="611"/>
      <c r="MA59" s="611"/>
      <c r="MB59" s="611"/>
      <c r="MC59" s="611"/>
      <c r="MD59" s="611"/>
      <c r="ME59" s="611"/>
      <c r="MF59" s="611"/>
      <c r="MG59" s="611"/>
      <c r="MH59" s="611"/>
      <c r="MI59" s="611"/>
      <c r="MJ59" s="611"/>
      <c r="MK59" s="611"/>
      <c r="ML59" s="611"/>
      <c r="MM59" s="611"/>
      <c r="MN59" s="611"/>
      <c r="MO59" s="611"/>
      <c r="MP59" s="611"/>
      <c r="MQ59" s="611"/>
      <c r="MR59" s="611"/>
      <c r="MS59" s="611"/>
      <c r="MT59" s="611"/>
      <c r="MU59" s="611"/>
      <c r="MV59" s="611"/>
      <c r="MW59" s="611"/>
      <c r="MX59" s="611"/>
      <c r="MY59" s="611"/>
      <c r="MZ59" s="611"/>
      <c r="NA59" s="611"/>
      <c r="NB59" s="611"/>
      <c r="NC59" s="611"/>
      <c r="ND59" s="611"/>
      <c r="NE59" s="611"/>
      <c r="NF59" s="611"/>
      <c r="NG59" s="611"/>
      <c r="NH59" s="611"/>
      <c r="NI59" s="611"/>
      <c r="NJ59" s="611"/>
      <c r="NK59" s="611"/>
      <c r="NL59" s="611"/>
      <c r="NM59" s="611"/>
      <c r="NN59" s="611"/>
      <c r="NO59" s="611"/>
      <c r="NP59" s="611"/>
      <c r="NQ59" s="611"/>
      <c r="NR59" s="611"/>
      <c r="NS59" s="611"/>
      <c r="NT59" s="611"/>
      <c r="NU59" s="611"/>
      <c r="NV59" s="611"/>
      <c r="NW59" s="611"/>
      <c r="NX59" s="611"/>
      <c r="NY59" s="611"/>
      <c r="NZ59" s="611"/>
      <c r="OA59" s="611"/>
      <c r="OB59" s="611"/>
      <c r="OC59" s="611"/>
      <c r="OD59" s="611"/>
      <c r="OE59" s="611"/>
      <c r="OF59" s="611"/>
      <c r="OG59" s="611"/>
      <c r="OH59" s="611"/>
      <c r="OI59" s="611"/>
      <c r="OJ59" s="611"/>
      <c r="OK59" s="611"/>
      <c r="OL59" s="611"/>
      <c r="OM59" s="611"/>
      <c r="ON59" s="611"/>
      <c r="OO59" s="611"/>
      <c r="OP59" s="611"/>
      <c r="OQ59" s="611"/>
      <c r="OR59" s="611"/>
      <c r="OS59" s="611"/>
      <c r="OT59" s="611"/>
      <c r="OU59" s="611"/>
      <c r="OV59" s="611"/>
      <c r="OW59" s="611"/>
      <c r="OX59" s="611"/>
      <c r="OY59" s="611"/>
      <c r="OZ59" s="611"/>
      <c r="PA59" s="611"/>
      <c r="PB59" s="611"/>
      <c r="PC59" s="611"/>
      <c r="PD59" s="611"/>
      <c r="PE59" s="611"/>
      <c r="PF59" s="611"/>
      <c r="PG59" s="611"/>
      <c r="PH59" s="611"/>
      <c r="PI59" s="611"/>
      <c r="PJ59" s="611"/>
      <c r="PK59" s="611"/>
      <c r="PL59" s="611"/>
      <c r="PM59" s="611"/>
      <c r="PN59" s="611"/>
      <c r="PO59" s="611"/>
      <c r="PP59" s="611"/>
      <c r="PQ59" s="611"/>
      <c r="PR59" s="611"/>
      <c r="PS59" s="611"/>
      <c r="PT59" s="611"/>
      <c r="PU59" s="611"/>
      <c r="PV59" s="611"/>
      <c r="PW59" s="611"/>
      <c r="PX59" s="611"/>
      <c r="PY59" s="611"/>
      <c r="PZ59" s="611"/>
      <c r="QA59" s="611"/>
      <c r="QB59" s="611"/>
      <c r="QC59" s="611"/>
      <c r="QD59" s="611"/>
      <c r="QE59" s="611"/>
      <c r="QF59" s="611"/>
      <c r="QG59" s="611"/>
      <c r="QH59" s="611"/>
      <c r="QI59" s="611"/>
      <c r="QJ59" s="611"/>
      <c r="QK59" s="611"/>
      <c r="QL59" s="611"/>
      <c r="QM59" s="611"/>
      <c r="QN59" s="611"/>
      <c r="QO59" s="611"/>
      <c r="QP59" s="611"/>
      <c r="QQ59" s="611"/>
      <c r="QR59" s="611"/>
      <c r="QS59" s="611"/>
      <c r="QT59" s="611"/>
      <c r="QU59" s="611"/>
      <c r="QV59" s="611"/>
      <c r="QW59" s="611"/>
      <c r="QX59" s="611"/>
      <c r="QY59" s="611"/>
      <c r="QZ59" s="611"/>
      <c r="RA59" s="611"/>
      <c r="RB59" s="611"/>
      <c r="RC59" s="611"/>
      <c r="RD59" s="611"/>
      <c r="RE59" s="611"/>
      <c r="RF59" s="611"/>
      <c r="RG59" s="611"/>
      <c r="RH59" s="611"/>
      <c r="RI59" s="611"/>
      <c r="RJ59" s="611"/>
      <c r="RK59" s="611"/>
      <c r="RL59" s="611"/>
      <c r="RM59" s="611"/>
      <c r="RN59" s="611"/>
      <c r="RO59" s="611"/>
      <c r="RP59" s="611"/>
      <c r="RQ59" s="611"/>
      <c r="RR59" s="611"/>
      <c r="RS59" s="611"/>
      <c r="RT59" s="611"/>
      <c r="RU59" s="611"/>
      <c r="RV59" s="611"/>
      <c r="RW59" s="611"/>
      <c r="RX59" s="611"/>
      <c r="RY59" s="611"/>
      <c r="RZ59" s="611"/>
      <c r="SA59" s="611"/>
      <c r="SB59" s="611"/>
      <c r="SC59" s="611"/>
      <c r="SD59" s="611"/>
      <c r="SE59" s="611"/>
      <c r="SF59" s="611"/>
      <c r="SG59" s="611"/>
      <c r="SH59" s="611"/>
      <c r="SI59" s="611"/>
      <c r="SJ59" s="611"/>
      <c r="SK59" s="611"/>
      <c r="SL59" s="611"/>
      <c r="SM59" s="611"/>
      <c r="SN59" s="611"/>
      <c r="SO59" s="611"/>
      <c r="SP59" s="611"/>
      <c r="SQ59" s="611"/>
      <c r="SR59" s="611"/>
      <c r="SS59" s="611"/>
      <c r="ST59" s="611"/>
      <c r="SU59" s="611"/>
      <c r="SV59" s="611"/>
      <c r="SW59" s="611"/>
      <c r="SX59" s="611"/>
      <c r="SY59" s="611"/>
      <c r="SZ59" s="611"/>
      <c r="TA59" s="611"/>
      <c r="TB59" s="611"/>
      <c r="TC59" s="611"/>
      <c r="TD59" s="611"/>
      <c r="TE59" s="611"/>
      <c r="TF59" s="611"/>
      <c r="TG59" s="611"/>
      <c r="TH59" s="611"/>
      <c r="TI59" s="611"/>
      <c r="TJ59" s="611"/>
      <c r="TK59" s="611"/>
      <c r="TL59" s="611"/>
      <c r="TM59" s="611"/>
      <c r="TN59" s="611"/>
      <c r="TO59" s="611"/>
      <c r="TP59" s="611"/>
      <c r="TQ59" s="611"/>
      <c r="TR59" s="611"/>
      <c r="TS59" s="611"/>
      <c r="TT59" s="611"/>
      <c r="TU59" s="611"/>
      <c r="TV59" s="611"/>
      <c r="TW59" s="611"/>
      <c r="TX59" s="611"/>
      <c r="TY59" s="611"/>
      <c r="TZ59" s="611"/>
      <c r="UA59" s="611"/>
      <c r="UB59" s="611"/>
      <c r="UC59" s="611"/>
      <c r="UD59" s="611"/>
      <c r="UE59" s="611"/>
      <c r="UF59" s="611"/>
      <c r="UG59" s="611"/>
      <c r="UH59" s="611"/>
      <c r="UI59" s="611"/>
      <c r="UJ59" s="611"/>
      <c r="UK59" s="611"/>
      <c r="UL59" s="611"/>
      <c r="UM59" s="611"/>
      <c r="UN59" s="611"/>
      <c r="UO59" s="611"/>
      <c r="UP59" s="611"/>
      <c r="UQ59" s="611"/>
      <c r="UR59" s="611"/>
      <c r="US59" s="611"/>
      <c r="UT59" s="611"/>
      <c r="UU59" s="611"/>
      <c r="UV59" s="611"/>
      <c r="UW59" s="611"/>
      <c r="UX59" s="611"/>
      <c r="UY59" s="611"/>
      <c r="UZ59" s="611"/>
      <c r="VA59" s="611"/>
      <c r="VB59" s="611"/>
      <c r="VC59" s="611"/>
      <c r="VD59" s="611"/>
      <c r="VE59" s="611"/>
      <c r="VF59" s="611"/>
      <c r="VG59" s="611"/>
      <c r="VH59" s="611"/>
      <c r="VI59" s="611"/>
      <c r="VJ59" s="611"/>
      <c r="VK59" s="611"/>
      <c r="VL59" s="611"/>
      <c r="VM59" s="611"/>
      <c r="VN59" s="611"/>
      <c r="VO59" s="611"/>
      <c r="VP59" s="611"/>
      <c r="VQ59" s="611"/>
      <c r="VR59" s="611"/>
      <c r="VS59" s="611"/>
      <c r="VT59" s="611"/>
      <c r="VU59" s="611"/>
      <c r="VV59" s="611"/>
      <c r="VW59" s="611"/>
      <c r="VX59" s="611"/>
      <c r="VY59" s="611"/>
      <c r="VZ59" s="611"/>
      <c r="WA59" s="611"/>
      <c r="WB59" s="611"/>
      <c r="WC59" s="611"/>
      <c r="WD59" s="611"/>
      <c r="WE59" s="611"/>
      <c r="WF59" s="611"/>
      <c r="WG59" s="611"/>
      <c r="WH59" s="611"/>
      <c r="WI59" s="611"/>
      <c r="WJ59" s="611"/>
      <c r="WK59" s="611"/>
      <c r="WL59" s="611"/>
      <c r="WM59" s="611"/>
      <c r="WN59" s="611"/>
      <c r="WO59" s="611"/>
      <c r="WP59" s="611"/>
      <c r="WQ59" s="611"/>
      <c r="WR59" s="611"/>
      <c r="WS59" s="611"/>
      <c r="WT59" s="611"/>
      <c r="WU59" s="611"/>
      <c r="WV59" s="611"/>
      <c r="WW59" s="611"/>
      <c r="WX59" s="611"/>
      <c r="WY59" s="611"/>
      <c r="WZ59" s="611"/>
      <c r="XA59" s="611"/>
      <c r="XB59" s="611"/>
      <c r="XC59" s="611"/>
      <c r="XD59" s="611"/>
      <c r="XE59" s="611"/>
      <c r="XF59" s="611"/>
      <c r="XG59" s="611"/>
      <c r="XH59" s="611"/>
      <c r="XI59" s="611"/>
      <c r="XJ59" s="611"/>
      <c r="XK59" s="611"/>
      <c r="XL59" s="611"/>
      <c r="XM59" s="611"/>
      <c r="XN59" s="611"/>
      <c r="XO59" s="611"/>
      <c r="XP59" s="611"/>
      <c r="XQ59" s="611"/>
      <c r="XR59" s="611"/>
      <c r="XS59" s="611"/>
      <c r="XT59" s="611"/>
      <c r="XU59" s="611"/>
      <c r="XV59" s="611"/>
      <c r="XW59" s="611"/>
      <c r="XX59" s="611"/>
      <c r="XY59" s="611"/>
      <c r="XZ59" s="611"/>
      <c r="YA59" s="611"/>
      <c r="YB59" s="611"/>
      <c r="YC59" s="611"/>
      <c r="YD59" s="611"/>
      <c r="YE59" s="611"/>
      <c r="YF59" s="611"/>
      <c r="YG59" s="611"/>
      <c r="YH59" s="611"/>
      <c r="YI59" s="611"/>
      <c r="YJ59" s="611"/>
      <c r="YK59" s="611"/>
      <c r="YL59" s="611"/>
      <c r="YM59" s="611"/>
      <c r="YN59" s="611"/>
      <c r="YO59" s="611"/>
      <c r="YP59" s="611"/>
      <c r="YQ59" s="611"/>
      <c r="YR59" s="611"/>
      <c r="YS59" s="611"/>
      <c r="YT59" s="611"/>
      <c r="YU59" s="611"/>
      <c r="YV59" s="611"/>
      <c r="YW59" s="611"/>
      <c r="YX59" s="611"/>
      <c r="YY59" s="611"/>
      <c r="YZ59" s="611"/>
      <c r="ZA59" s="611"/>
      <c r="ZB59" s="611"/>
      <c r="ZC59" s="611"/>
      <c r="ZD59" s="611"/>
      <c r="ZE59" s="611"/>
      <c r="ZF59" s="611"/>
      <c r="ZG59" s="611"/>
      <c r="ZH59" s="611"/>
      <c r="ZI59" s="611"/>
      <c r="ZJ59" s="611"/>
      <c r="ZK59" s="611"/>
      <c r="ZL59" s="611"/>
      <c r="ZM59" s="611"/>
      <c r="ZN59" s="611"/>
      <c r="ZO59" s="611"/>
      <c r="ZP59" s="611"/>
      <c r="ZQ59" s="611"/>
      <c r="ZR59" s="611"/>
      <c r="ZS59" s="611"/>
      <c r="ZT59" s="611"/>
      <c r="ZU59" s="611"/>
      <c r="ZV59" s="611"/>
      <c r="ZW59" s="611"/>
      <c r="ZX59" s="611"/>
      <c r="ZY59" s="611"/>
      <c r="ZZ59" s="611"/>
      <c r="AAA59" s="611"/>
      <c r="AAB59" s="611"/>
      <c r="AAC59" s="611"/>
      <c r="AAD59" s="611"/>
      <c r="AAE59" s="611"/>
      <c r="AAF59" s="611"/>
      <c r="AAG59" s="611"/>
      <c r="AAH59" s="611"/>
      <c r="AAI59" s="611"/>
      <c r="AAJ59" s="611"/>
      <c r="AAK59" s="611"/>
      <c r="AAL59" s="611"/>
      <c r="AAM59" s="611"/>
      <c r="AAN59" s="611"/>
      <c r="AAO59" s="611"/>
      <c r="AAP59" s="611"/>
      <c r="AAQ59" s="611"/>
      <c r="AAR59" s="611"/>
      <c r="AAS59" s="611"/>
      <c r="AAT59" s="611"/>
      <c r="AAU59" s="611"/>
      <c r="AAV59" s="611"/>
      <c r="AAW59" s="611"/>
      <c r="AAX59" s="611"/>
      <c r="AAY59" s="611"/>
      <c r="AAZ59" s="611"/>
      <c r="ABA59" s="611"/>
      <c r="ABB59" s="611"/>
      <c r="ABC59" s="611"/>
      <c r="ABD59" s="611"/>
      <c r="ABE59" s="611"/>
      <c r="ABF59" s="611"/>
      <c r="ABG59" s="611"/>
      <c r="ABH59" s="611"/>
      <c r="ABI59" s="611"/>
      <c r="ABJ59" s="611"/>
      <c r="ABK59" s="611"/>
      <c r="ABL59" s="611"/>
      <c r="ABM59" s="611"/>
      <c r="ABN59" s="611"/>
      <c r="ABO59" s="611"/>
      <c r="ABP59" s="611"/>
      <c r="ABQ59" s="611"/>
      <c r="ABR59" s="611"/>
      <c r="ABS59" s="611"/>
      <c r="ABT59" s="611"/>
      <c r="ABU59" s="611"/>
      <c r="ABV59" s="611"/>
      <c r="ABW59" s="611"/>
      <c r="ABX59" s="611"/>
      <c r="ABY59" s="611"/>
      <c r="ABZ59" s="611"/>
      <c r="ACA59" s="611"/>
      <c r="ACB59" s="611"/>
      <c r="ACC59" s="611"/>
      <c r="ACD59" s="611"/>
      <c r="ACE59" s="611"/>
      <c r="ACF59" s="611"/>
      <c r="ACG59" s="611"/>
      <c r="ACH59" s="611"/>
      <c r="ACI59" s="611"/>
      <c r="ACJ59" s="611"/>
      <c r="ACK59" s="611"/>
      <c r="ACL59" s="611"/>
      <c r="ACM59" s="611"/>
      <c r="ACN59" s="611"/>
      <c r="ACO59" s="611"/>
      <c r="ACP59" s="611"/>
      <c r="ACQ59" s="611"/>
      <c r="ACR59" s="611"/>
      <c r="ACS59" s="611"/>
      <c r="ACT59" s="611"/>
      <c r="ACU59" s="611"/>
      <c r="ACV59" s="611"/>
      <c r="ACW59" s="611"/>
      <c r="ACX59" s="611"/>
      <c r="ACY59" s="611"/>
      <c r="ACZ59" s="611"/>
      <c r="ADA59" s="611"/>
      <c r="ADB59" s="611"/>
      <c r="ADC59" s="611"/>
      <c r="ADD59" s="611"/>
      <c r="ADE59" s="611"/>
      <c r="ADF59" s="611"/>
      <c r="ADG59" s="611"/>
      <c r="ADH59" s="611"/>
      <c r="ADI59" s="611"/>
      <c r="ADJ59" s="611"/>
      <c r="ADK59" s="611"/>
      <c r="ADL59" s="611"/>
      <c r="ADM59" s="611"/>
      <c r="ADN59" s="611"/>
      <c r="ADO59" s="611"/>
      <c r="ADP59" s="611"/>
      <c r="ADQ59" s="611"/>
      <c r="ADR59" s="611"/>
      <c r="ADS59" s="611"/>
      <c r="ADT59" s="611"/>
      <c r="ADU59" s="611"/>
      <c r="ADV59" s="611"/>
      <c r="ADW59" s="611"/>
      <c r="ADX59" s="611"/>
      <c r="ADY59" s="611"/>
      <c r="ADZ59" s="611"/>
      <c r="AEA59" s="611"/>
      <c r="AEB59" s="611"/>
      <c r="AEC59" s="611"/>
      <c r="AED59" s="611"/>
      <c r="AEE59" s="611"/>
      <c r="AEF59" s="611"/>
      <c r="AEG59" s="611"/>
      <c r="AEH59" s="611"/>
      <c r="AEI59" s="611"/>
      <c r="AEJ59" s="611"/>
      <c r="AEK59" s="611"/>
      <c r="AEL59" s="611"/>
      <c r="AEM59" s="611"/>
      <c r="AEN59" s="611"/>
      <c r="AEO59" s="611"/>
      <c r="AEP59" s="611"/>
      <c r="AEQ59" s="611"/>
      <c r="AER59" s="611"/>
      <c r="AES59" s="611"/>
      <c r="AET59" s="611"/>
      <c r="AEU59" s="611"/>
      <c r="AEV59" s="611"/>
      <c r="AEW59" s="611"/>
      <c r="AEX59" s="611"/>
      <c r="AEY59" s="611"/>
      <c r="AEZ59" s="611"/>
      <c r="AFA59" s="611"/>
      <c r="AFB59" s="611"/>
      <c r="AFC59" s="611"/>
      <c r="AFD59" s="611"/>
      <c r="AFE59" s="611"/>
      <c r="AFF59" s="611"/>
      <c r="AFG59" s="611"/>
      <c r="AFH59" s="611"/>
      <c r="AFI59" s="611"/>
      <c r="AFJ59" s="611"/>
      <c r="AFK59" s="611"/>
      <c r="AFL59" s="611"/>
      <c r="AFM59" s="611"/>
      <c r="AFN59" s="611"/>
      <c r="AFO59" s="611"/>
      <c r="AFP59" s="611"/>
      <c r="AFQ59" s="611"/>
      <c r="AFR59" s="611"/>
      <c r="AFS59" s="611"/>
      <c r="AFT59" s="611"/>
      <c r="AFU59" s="611"/>
      <c r="AFV59" s="611"/>
      <c r="AFW59" s="611"/>
      <c r="AFX59" s="611"/>
      <c r="AFY59" s="611"/>
      <c r="AFZ59" s="611"/>
      <c r="AGA59" s="611"/>
      <c r="AGB59" s="611"/>
      <c r="AGC59" s="611"/>
      <c r="AGD59" s="611"/>
      <c r="AGE59" s="611"/>
      <c r="AGF59" s="611"/>
      <c r="AGG59" s="611"/>
      <c r="AGH59" s="611"/>
      <c r="AGI59" s="611"/>
      <c r="AGJ59" s="611"/>
      <c r="AGK59" s="611"/>
      <c r="AGL59" s="611"/>
      <c r="AGM59" s="611"/>
      <c r="AGN59" s="611"/>
      <c r="AGO59" s="611"/>
      <c r="AGP59" s="611"/>
      <c r="AGQ59" s="611"/>
      <c r="AGR59" s="611"/>
      <c r="AGS59" s="611"/>
      <c r="AGT59" s="611"/>
      <c r="AGU59" s="611"/>
      <c r="AGV59" s="611"/>
      <c r="AGW59" s="611"/>
      <c r="AGX59" s="611"/>
      <c r="AGY59" s="611"/>
      <c r="AGZ59" s="611"/>
      <c r="AHA59" s="611"/>
      <c r="AHB59" s="611"/>
      <c r="AHC59" s="611"/>
      <c r="AHD59" s="611"/>
      <c r="AHE59" s="611"/>
      <c r="AHF59" s="611"/>
      <c r="AHG59" s="611"/>
      <c r="AHH59" s="611"/>
      <c r="AHI59" s="611"/>
      <c r="AHJ59" s="611"/>
      <c r="AHK59" s="611"/>
      <c r="AHL59" s="611"/>
      <c r="AHM59" s="611"/>
      <c r="AHN59" s="611"/>
      <c r="AHO59" s="611"/>
      <c r="AHP59" s="611"/>
      <c r="AHQ59" s="611"/>
      <c r="AHR59" s="611"/>
      <c r="AHS59" s="611"/>
      <c r="AHT59" s="611"/>
      <c r="AHU59" s="611"/>
      <c r="AHV59" s="611"/>
      <c r="AHW59" s="611"/>
      <c r="AHX59" s="611"/>
      <c r="AHY59" s="611"/>
      <c r="AHZ59" s="611"/>
      <c r="AIA59" s="611"/>
      <c r="AIB59" s="611"/>
      <c r="AIC59" s="611"/>
      <c r="AID59" s="611"/>
      <c r="AIE59" s="611"/>
      <c r="AIF59" s="611"/>
      <c r="AIG59" s="611"/>
      <c r="AIH59" s="611"/>
      <c r="AII59" s="611"/>
      <c r="AIJ59" s="611"/>
      <c r="AIK59" s="611"/>
      <c r="AIL59" s="611"/>
      <c r="AIM59" s="611"/>
      <c r="AIN59" s="611"/>
      <c r="AIO59" s="611"/>
      <c r="AIP59" s="611"/>
      <c r="AIQ59" s="611"/>
      <c r="AIR59" s="611"/>
      <c r="AIS59" s="611"/>
      <c r="AIT59" s="611"/>
      <c r="AIU59" s="611"/>
      <c r="AIV59" s="611"/>
      <c r="AIW59" s="611"/>
      <c r="AIX59" s="611"/>
      <c r="AIY59" s="611"/>
      <c r="AIZ59" s="611"/>
      <c r="AJA59" s="611"/>
      <c r="AJB59" s="611"/>
      <c r="AJC59" s="611"/>
      <c r="AJD59" s="611"/>
      <c r="AJE59" s="611"/>
      <c r="AJF59" s="611"/>
      <c r="AJG59" s="611"/>
      <c r="AJH59" s="611"/>
      <c r="AJI59" s="611"/>
      <c r="AJJ59" s="611"/>
      <c r="AJK59" s="611"/>
      <c r="AJL59" s="611"/>
      <c r="AJM59" s="611"/>
      <c r="AJN59" s="611"/>
      <c r="AJO59" s="611"/>
      <c r="AJP59" s="611"/>
      <c r="AJQ59" s="611"/>
      <c r="AJR59" s="611"/>
      <c r="AJS59" s="611"/>
      <c r="AJT59" s="611"/>
      <c r="AJU59" s="611"/>
      <c r="AJV59" s="611"/>
      <c r="AJW59" s="611"/>
      <c r="AJX59" s="611"/>
      <c r="AJY59" s="611"/>
      <c r="AJZ59" s="611"/>
      <c r="AKA59" s="611"/>
      <c r="AKB59" s="611"/>
      <c r="AKC59" s="611"/>
      <c r="AKD59" s="611"/>
      <c r="AKE59" s="611"/>
      <c r="AKF59" s="611"/>
      <c r="AKG59" s="611"/>
      <c r="AKH59" s="611"/>
      <c r="AKI59" s="611"/>
      <c r="AKJ59" s="611"/>
      <c r="AKK59" s="611"/>
      <c r="AKL59" s="611"/>
      <c r="AKM59" s="611"/>
      <c r="AKN59" s="611"/>
      <c r="AKO59" s="611"/>
      <c r="AKP59" s="611"/>
      <c r="AKQ59" s="611"/>
      <c r="AKR59" s="611"/>
      <c r="AKS59" s="611"/>
      <c r="AKT59" s="611"/>
      <c r="AKU59" s="611"/>
      <c r="AKV59" s="611"/>
      <c r="AKW59" s="611"/>
      <c r="AKX59" s="611"/>
      <c r="AKY59" s="611"/>
      <c r="AKZ59" s="611"/>
      <c r="ALA59" s="611"/>
      <c r="ALB59" s="611"/>
      <c r="ALC59" s="611"/>
      <c r="ALD59" s="611"/>
      <c r="ALE59" s="611"/>
      <c r="ALF59" s="611"/>
      <c r="ALG59" s="611"/>
      <c r="ALH59" s="611"/>
      <c r="ALI59" s="611"/>
      <c r="ALJ59" s="611"/>
      <c r="ALK59" s="611"/>
      <c r="ALL59" s="611"/>
      <c r="ALM59" s="611"/>
      <c r="ALN59" s="611"/>
      <c r="ALO59" s="611"/>
      <c r="ALP59" s="611"/>
      <c r="ALQ59" s="611"/>
      <c r="ALR59" s="611"/>
      <c r="ALS59" s="611"/>
      <c r="ALT59" s="611"/>
      <c r="ALU59" s="611"/>
      <c r="ALV59" s="611"/>
      <c r="ALW59" s="611"/>
      <c r="ALX59" s="611"/>
      <c r="ALY59" s="611"/>
      <c r="ALZ59" s="611"/>
      <c r="AMA59" s="611"/>
      <c r="AMB59" s="611"/>
      <c r="AMC59" s="611"/>
      <c r="AMD59" s="611"/>
      <c r="AME59" s="611"/>
      <c r="AMF59" s="611"/>
      <c r="AMG59" s="611"/>
      <c r="AMH59" s="611"/>
      <c r="AMI59" s="611"/>
      <c r="AMJ59" s="611"/>
      <c r="AMK59" s="611"/>
      <c r="AML59" s="611"/>
      <c r="AMM59" s="611"/>
      <c r="AMN59" s="611"/>
      <c r="AMO59" s="611"/>
      <c r="AMP59" s="611"/>
      <c r="AMQ59" s="611"/>
      <c r="AMR59" s="611"/>
      <c r="AMS59" s="611"/>
      <c r="AMT59" s="611"/>
      <c r="AMU59" s="611"/>
      <c r="AMV59" s="611"/>
      <c r="AMW59" s="611"/>
      <c r="AMX59" s="611"/>
      <c r="AMY59" s="611"/>
      <c r="AMZ59" s="611"/>
      <c r="ANA59" s="611"/>
      <c r="ANB59" s="611"/>
      <c r="ANC59" s="611"/>
      <c r="AND59" s="611"/>
      <c r="ANE59" s="611"/>
      <c r="ANF59" s="611"/>
      <c r="ANG59" s="611"/>
      <c r="ANH59" s="611"/>
      <c r="ANI59" s="611"/>
      <c r="ANJ59" s="611"/>
      <c r="ANK59" s="611"/>
      <c r="ANL59" s="611"/>
      <c r="ANM59" s="611"/>
      <c r="ANN59" s="611"/>
      <c r="ANO59" s="611"/>
      <c r="ANP59" s="611"/>
      <c r="ANQ59" s="611"/>
      <c r="ANR59" s="611"/>
      <c r="ANS59" s="611"/>
      <c r="ANT59" s="611"/>
      <c r="ANU59" s="611"/>
      <c r="ANV59" s="611"/>
      <c r="ANW59" s="611"/>
      <c r="ANX59" s="611"/>
      <c r="ANY59" s="611"/>
      <c r="ANZ59" s="611"/>
      <c r="AOA59" s="611"/>
      <c r="AOB59" s="611"/>
      <c r="AOC59" s="611"/>
      <c r="AOD59" s="611"/>
      <c r="AOE59" s="611"/>
      <c r="AOF59" s="611"/>
      <c r="AOG59" s="611"/>
      <c r="AOH59" s="611"/>
      <c r="AOI59" s="611"/>
      <c r="AOJ59" s="611"/>
      <c r="AOK59" s="611"/>
      <c r="AOL59" s="611"/>
      <c r="AOM59" s="611"/>
      <c r="AON59" s="611"/>
      <c r="AOO59" s="611"/>
      <c r="AOP59" s="611"/>
      <c r="AOQ59" s="611"/>
      <c r="AOR59" s="611"/>
      <c r="AOS59" s="611"/>
      <c r="AOT59" s="611"/>
      <c r="AOU59" s="611"/>
      <c r="AOV59" s="611"/>
      <c r="AOW59" s="611"/>
      <c r="AOX59" s="611"/>
      <c r="AOY59" s="611"/>
      <c r="AOZ59" s="611"/>
      <c r="APA59" s="611"/>
      <c r="APB59" s="611"/>
      <c r="APC59" s="611"/>
      <c r="APD59" s="611"/>
      <c r="APE59" s="611"/>
      <c r="APF59" s="611"/>
      <c r="APG59" s="611"/>
      <c r="APH59" s="611"/>
      <c r="API59" s="611"/>
      <c r="APJ59" s="611"/>
      <c r="APK59" s="611"/>
      <c r="APL59" s="611"/>
      <c r="APM59" s="611"/>
      <c r="APN59" s="611"/>
      <c r="APO59" s="611"/>
      <c r="APP59" s="611"/>
      <c r="APQ59" s="611"/>
      <c r="APR59" s="611"/>
      <c r="APS59" s="611"/>
      <c r="APT59" s="611"/>
      <c r="APU59" s="611"/>
      <c r="APV59" s="611"/>
      <c r="APW59" s="611"/>
      <c r="APX59" s="611"/>
      <c r="APY59" s="611"/>
      <c r="APZ59" s="611"/>
      <c r="AQA59" s="611"/>
      <c r="AQB59" s="611"/>
      <c r="AQC59" s="611"/>
      <c r="AQD59" s="611"/>
      <c r="AQE59" s="611"/>
      <c r="AQF59" s="611"/>
      <c r="AQG59" s="611"/>
      <c r="AQH59" s="611"/>
      <c r="AQI59" s="611"/>
      <c r="AQJ59" s="611"/>
      <c r="AQK59" s="611"/>
      <c r="AQL59" s="611"/>
      <c r="AQM59" s="611"/>
      <c r="AQN59" s="611"/>
      <c r="AQO59" s="611"/>
      <c r="AQP59" s="611"/>
      <c r="AQQ59" s="611"/>
      <c r="AQR59" s="611"/>
      <c r="AQS59" s="611"/>
      <c r="AQT59" s="611"/>
      <c r="AQU59" s="611"/>
      <c r="AQV59" s="611"/>
      <c r="AQW59" s="611"/>
      <c r="AQX59" s="611"/>
      <c r="AQY59" s="611"/>
      <c r="AQZ59" s="611"/>
      <c r="ARA59" s="611"/>
      <c r="ARB59" s="611"/>
      <c r="ARC59" s="611"/>
      <c r="ARD59" s="611"/>
      <c r="ARE59" s="611"/>
      <c r="ARF59" s="611"/>
      <c r="ARG59" s="611"/>
      <c r="ARH59" s="611"/>
      <c r="ARI59" s="611"/>
      <c r="ARJ59" s="611"/>
      <c r="ARK59" s="611"/>
      <c r="ARL59" s="611"/>
      <c r="ARM59" s="611"/>
      <c r="ARN59" s="611"/>
      <c r="ARO59" s="611"/>
      <c r="ARP59" s="611"/>
      <c r="ARQ59" s="611"/>
      <c r="ARR59" s="611"/>
      <c r="ARS59" s="611"/>
      <c r="ART59" s="611"/>
      <c r="ARU59" s="611"/>
      <c r="ARV59" s="611"/>
      <c r="ARW59" s="611"/>
      <c r="ARX59" s="611"/>
      <c r="ARY59" s="611"/>
      <c r="ARZ59" s="611"/>
      <c r="ASA59" s="611"/>
      <c r="ASB59" s="611"/>
      <c r="ASC59" s="611"/>
      <c r="ASD59" s="611"/>
      <c r="ASE59" s="611"/>
      <c r="ASF59" s="611"/>
      <c r="ASG59" s="611"/>
      <c r="ASH59" s="611"/>
      <c r="ASI59" s="611"/>
      <c r="ASJ59" s="611"/>
      <c r="ASK59" s="611"/>
      <c r="ASL59" s="611"/>
      <c r="ASM59" s="611"/>
      <c r="ASN59" s="611"/>
      <c r="ASO59" s="611"/>
      <c r="ASP59" s="611"/>
      <c r="ASQ59" s="611"/>
      <c r="ASR59" s="611"/>
      <c r="ASS59" s="611"/>
      <c r="AST59" s="611"/>
      <c r="ASU59" s="611"/>
      <c r="ASV59" s="611"/>
      <c r="ASW59" s="611"/>
      <c r="ASX59" s="611"/>
      <c r="ASY59" s="611"/>
      <c r="ASZ59" s="611"/>
      <c r="ATA59" s="611"/>
      <c r="ATB59" s="611"/>
      <c r="ATC59" s="611"/>
      <c r="ATD59" s="611"/>
      <c r="ATE59" s="611"/>
      <c r="ATF59" s="611"/>
      <c r="ATG59" s="611"/>
      <c r="ATH59" s="611"/>
      <c r="ATI59" s="611"/>
      <c r="ATJ59" s="611"/>
      <c r="ATK59" s="611"/>
      <c r="ATL59" s="611"/>
      <c r="ATM59" s="611"/>
      <c r="ATN59" s="611"/>
      <c r="ATO59" s="611"/>
      <c r="ATP59" s="611"/>
      <c r="ATQ59" s="611"/>
      <c r="ATR59" s="611"/>
      <c r="ATS59" s="611"/>
      <c r="ATT59" s="611"/>
      <c r="ATU59" s="611"/>
      <c r="ATV59" s="611"/>
      <c r="ATW59" s="611"/>
      <c r="ATX59" s="611"/>
      <c r="ATY59" s="611"/>
      <c r="ATZ59" s="611"/>
      <c r="AUA59" s="611"/>
      <c r="AUB59" s="611"/>
      <c r="AUC59" s="611"/>
      <c r="AUD59" s="611"/>
      <c r="AUE59" s="611"/>
      <c r="AUF59" s="611"/>
      <c r="AUG59" s="611"/>
      <c r="AUH59" s="611"/>
      <c r="AUI59" s="611"/>
      <c r="AUJ59" s="611"/>
      <c r="AUK59" s="611"/>
      <c r="AUL59" s="611"/>
      <c r="AUM59" s="611"/>
      <c r="AUN59" s="611"/>
      <c r="AUO59" s="611"/>
      <c r="AUP59" s="611"/>
      <c r="AUQ59" s="611"/>
      <c r="AUR59" s="611"/>
      <c r="AUS59" s="611"/>
      <c r="AUT59" s="611"/>
      <c r="AUU59" s="611"/>
      <c r="AUV59" s="611"/>
      <c r="AUW59" s="611"/>
      <c r="AUX59" s="611"/>
      <c r="AUY59" s="611"/>
      <c r="AUZ59" s="611"/>
      <c r="AVA59" s="611"/>
      <c r="AVB59" s="611"/>
      <c r="AVC59" s="611"/>
      <c r="AVD59" s="611"/>
      <c r="AVE59" s="611"/>
      <c r="AVF59" s="611"/>
      <c r="AVG59" s="611"/>
      <c r="AVH59" s="611"/>
      <c r="AVI59" s="611"/>
      <c r="AVJ59" s="611"/>
      <c r="AVK59" s="611"/>
      <c r="AVL59" s="611"/>
      <c r="AVM59" s="611"/>
      <c r="AVN59" s="611"/>
      <c r="AVO59" s="611"/>
      <c r="AVP59" s="611"/>
      <c r="AVQ59" s="611"/>
      <c r="AVR59" s="611"/>
      <c r="AVS59" s="611"/>
      <c r="AVT59" s="611"/>
      <c r="AVU59" s="611"/>
      <c r="AVV59" s="611"/>
      <c r="AVW59" s="611"/>
      <c r="AVX59" s="611"/>
      <c r="AVY59" s="611"/>
      <c r="AVZ59" s="611"/>
      <c r="AWA59" s="611"/>
      <c r="AWB59" s="611"/>
      <c r="AWC59" s="611"/>
      <c r="AWD59" s="611"/>
      <c r="AWE59" s="611"/>
      <c r="AWF59" s="611"/>
      <c r="AWG59" s="611"/>
      <c r="AWH59" s="611"/>
      <c r="AWI59" s="611"/>
      <c r="AWJ59" s="611"/>
      <c r="AWK59" s="611"/>
      <c r="AWL59" s="611"/>
      <c r="AWM59" s="611"/>
      <c r="AWN59" s="611"/>
      <c r="AWO59" s="611"/>
      <c r="AWP59" s="611"/>
      <c r="AWQ59" s="611"/>
      <c r="AWR59" s="611"/>
      <c r="AWS59" s="611"/>
      <c r="AWT59" s="611"/>
      <c r="AWU59" s="611"/>
      <c r="AWV59" s="611"/>
      <c r="AWW59" s="611"/>
      <c r="AWX59" s="611"/>
      <c r="AWY59" s="611"/>
      <c r="AWZ59" s="611"/>
      <c r="AXA59" s="611"/>
      <c r="AXB59" s="611"/>
      <c r="AXC59" s="611"/>
      <c r="AXD59" s="611"/>
      <c r="AXE59" s="611"/>
      <c r="AXF59" s="611"/>
      <c r="AXG59" s="611"/>
      <c r="AXH59" s="611"/>
      <c r="AXI59" s="611"/>
      <c r="AXJ59" s="611"/>
      <c r="AXK59" s="611"/>
      <c r="AXL59" s="611"/>
      <c r="AXM59" s="611"/>
      <c r="AXN59" s="611"/>
      <c r="AXO59" s="611"/>
      <c r="AXP59" s="611"/>
      <c r="AXQ59" s="611"/>
      <c r="AXR59" s="611"/>
      <c r="AXS59" s="611"/>
      <c r="AXT59" s="611"/>
      <c r="AXU59" s="611"/>
      <c r="AXV59" s="611"/>
      <c r="AXW59" s="611"/>
      <c r="AXX59" s="611"/>
      <c r="AXY59" s="611"/>
      <c r="AXZ59" s="611"/>
      <c r="AYA59" s="611"/>
      <c r="AYB59" s="611"/>
      <c r="AYC59" s="611"/>
      <c r="AYD59" s="611"/>
      <c r="AYE59" s="611"/>
      <c r="AYF59" s="611"/>
      <c r="AYG59" s="611"/>
      <c r="AYH59" s="611"/>
      <c r="AYI59" s="611"/>
      <c r="AYJ59" s="611"/>
      <c r="AYK59" s="611"/>
      <c r="AYL59" s="611"/>
      <c r="AYM59" s="611"/>
      <c r="AYN59" s="611"/>
      <c r="AYO59" s="611"/>
      <c r="AYP59" s="611"/>
      <c r="AYQ59" s="611"/>
      <c r="AYR59" s="611"/>
      <c r="AYS59" s="611"/>
      <c r="AYT59" s="611"/>
      <c r="AYU59" s="611"/>
      <c r="AYV59" s="611"/>
      <c r="AYW59" s="611"/>
      <c r="AYX59" s="611"/>
      <c r="AYY59" s="611"/>
      <c r="AYZ59" s="611"/>
      <c r="AZA59" s="611"/>
      <c r="AZB59" s="611"/>
      <c r="AZC59" s="611"/>
      <c r="AZD59" s="611"/>
      <c r="AZE59" s="611"/>
      <c r="AZF59" s="611"/>
      <c r="AZG59" s="611"/>
      <c r="AZH59" s="611"/>
      <c r="AZI59" s="611"/>
      <c r="AZJ59" s="611"/>
      <c r="AZK59" s="611"/>
      <c r="AZL59" s="611"/>
      <c r="AZM59" s="611"/>
      <c r="AZN59" s="611"/>
      <c r="AZO59" s="611"/>
      <c r="AZP59" s="611"/>
      <c r="AZQ59" s="611"/>
      <c r="AZR59" s="611"/>
      <c r="AZS59" s="611"/>
      <c r="AZT59" s="611"/>
      <c r="AZU59" s="611"/>
      <c r="AZV59" s="611"/>
      <c r="AZW59" s="611"/>
      <c r="AZX59" s="611"/>
      <c r="AZY59" s="611"/>
      <c r="AZZ59" s="611"/>
      <c r="BAA59" s="611"/>
      <c r="BAB59" s="611"/>
      <c r="BAC59" s="611"/>
      <c r="BAD59" s="611"/>
      <c r="BAE59" s="611"/>
      <c r="BAF59" s="611"/>
      <c r="BAG59" s="611"/>
      <c r="BAH59" s="611"/>
      <c r="BAI59" s="611"/>
      <c r="BAJ59" s="611"/>
      <c r="BAK59" s="611"/>
      <c r="BAL59" s="611"/>
      <c r="BAM59" s="611"/>
      <c r="BAN59" s="611"/>
      <c r="BAO59" s="611"/>
      <c r="BAP59" s="611"/>
      <c r="BAQ59" s="611"/>
      <c r="BAR59" s="611"/>
      <c r="BAS59" s="611"/>
      <c r="BAT59" s="611"/>
      <c r="BAU59" s="611"/>
      <c r="BAV59" s="611"/>
      <c r="BAW59" s="611"/>
      <c r="BAX59" s="611"/>
      <c r="BAY59" s="611"/>
      <c r="BAZ59" s="611"/>
      <c r="BBA59" s="611"/>
      <c r="BBB59" s="611"/>
      <c r="BBC59" s="611"/>
      <c r="BBD59" s="611"/>
      <c r="BBE59" s="611"/>
      <c r="BBF59" s="611"/>
      <c r="BBG59" s="611"/>
      <c r="BBH59" s="611"/>
      <c r="BBI59" s="611"/>
      <c r="BBJ59" s="611"/>
      <c r="BBK59" s="611"/>
      <c r="BBL59" s="611"/>
      <c r="BBM59" s="611"/>
      <c r="BBN59" s="611"/>
      <c r="BBO59" s="611"/>
      <c r="BBP59" s="611"/>
      <c r="BBQ59" s="611"/>
      <c r="BBR59" s="611"/>
      <c r="BBS59" s="611"/>
      <c r="BBT59" s="611"/>
      <c r="BBU59" s="611"/>
      <c r="BBV59" s="611"/>
      <c r="BBW59" s="611"/>
      <c r="BBX59" s="611"/>
      <c r="BBY59" s="611"/>
      <c r="BBZ59" s="611"/>
      <c r="BCA59" s="611"/>
      <c r="BCB59" s="611"/>
      <c r="BCC59" s="611"/>
      <c r="BCD59" s="611"/>
      <c r="BCE59" s="611"/>
      <c r="BCF59" s="611"/>
      <c r="BCG59" s="611"/>
      <c r="BCH59" s="611"/>
      <c r="BCI59" s="611"/>
      <c r="BCJ59" s="611"/>
      <c r="BCK59" s="611"/>
      <c r="BCL59" s="611"/>
      <c r="BCM59" s="611"/>
      <c r="BCN59" s="611"/>
      <c r="BCO59" s="611"/>
      <c r="BCP59" s="611"/>
      <c r="BCQ59" s="611"/>
      <c r="BCR59" s="611"/>
      <c r="BCS59" s="611"/>
      <c r="BCT59" s="611"/>
      <c r="BCU59" s="611"/>
      <c r="BCV59" s="611"/>
      <c r="BCW59" s="611"/>
      <c r="BCX59" s="611"/>
      <c r="BCY59" s="611"/>
      <c r="BCZ59" s="611"/>
      <c r="BDA59" s="611"/>
      <c r="BDB59" s="611"/>
      <c r="BDC59" s="611"/>
      <c r="BDD59" s="611"/>
      <c r="BDE59" s="611"/>
      <c r="BDF59" s="611"/>
      <c r="BDG59" s="611"/>
      <c r="BDH59" s="611"/>
      <c r="BDI59" s="611"/>
      <c r="BDJ59" s="611"/>
      <c r="BDK59" s="611"/>
      <c r="BDL59" s="611"/>
      <c r="BDM59" s="611"/>
      <c r="BDN59" s="611"/>
      <c r="BDO59" s="611"/>
      <c r="BDP59" s="611"/>
      <c r="BDQ59" s="611"/>
      <c r="BDR59" s="611"/>
      <c r="BDS59" s="611"/>
      <c r="BDT59" s="611"/>
      <c r="BDU59" s="611"/>
      <c r="BDV59" s="611"/>
      <c r="BDW59" s="611"/>
      <c r="BDX59" s="611"/>
      <c r="BDY59" s="611"/>
      <c r="BDZ59" s="611"/>
      <c r="BEA59" s="611"/>
      <c r="BEB59" s="611"/>
      <c r="BEC59" s="611"/>
      <c r="BED59" s="611"/>
      <c r="BEE59" s="611"/>
      <c r="BEF59" s="611"/>
      <c r="BEG59" s="611"/>
      <c r="BEH59" s="611"/>
      <c r="BEI59" s="611"/>
      <c r="BEJ59" s="611"/>
      <c r="BEK59" s="611"/>
      <c r="BEL59" s="611"/>
      <c r="BEM59" s="611"/>
      <c r="BEN59" s="611"/>
      <c r="BEO59" s="611"/>
      <c r="BEP59" s="611"/>
      <c r="BEQ59" s="611"/>
      <c r="BER59" s="611"/>
      <c r="BES59" s="611"/>
      <c r="BET59" s="611"/>
      <c r="BEU59" s="611"/>
      <c r="BEV59" s="611"/>
      <c r="BEW59" s="611"/>
      <c r="BEX59" s="611"/>
      <c r="BEY59" s="611"/>
      <c r="BEZ59" s="611"/>
      <c r="BFA59" s="611"/>
      <c r="BFB59" s="611"/>
      <c r="BFC59" s="611"/>
      <c r="BFD59" s="611"/>
      <c r="BFE59" s="611"/>
      <c r="BFF59" s="611"/>
      <c r="BFG59" s="611"/>
      <c r="BFH59" s="611"/>
      <c r="BFI59" s="611"/>
      <c r="BFJ59" s="611"/>
      <c r="BFK59" s="611"/>
      <c r="BFL59" s="611"/>
      <c r="BFM59" s="611"/>
      <c r="BFN59" s="611"/>
      <c r="BFO59" s="611"/>
      <c r="BFP59" s="611"/>
      <c r="BFQ59" s="611"/>
      <c r="BFR59" s="611"/>
      <c r="BFS59" s="611"/>
      <c r="BFT59" s="611"/>
      <c r="BFU59" s="611"/>
      <c r="BFV59" s="611"/>
      <c r="BFW59" s="611"/>
      <c r="BFX59" s="611"/>
      <c r="BFY59" s="611"/>
      <c r="BFZ59" s="611"/>
      <c r="BGA59" s="611"/>
      <c r="BGB59" s="611"/>
      <c r="BGC59" s="611"/>
      <c r="BGD59" s="611"/>
      <c r="BGE59" s="611"/>
      <c r="BGF59" s="611"/>
      <c r="BGG59" s="611"/>
      <c r="BGH59" s="611"/>
      <c r="BGI59" s="611"/>
      <c r="BGJ59" s="611"/>
      <c r="BGK59" s="611"/>
      <c r="BGL59" s="611"/>
      <c r="BGM59" s="611"/>
      <c r="BGN59" s="611"/>
      <c r="BGO59" s="611"/>
      <c r="BGP59" s="611"/>
      <c r="BGQ59" s="611"/>
      <c r="BGR59" s="611"/>
      <c r="BGS59" s="611"/>
      <c r="BGT59" s="611"/>
      <c r="BGU59" s="611"/>
      <c r="BGV59" s="611"/>
      <c r="BGW59" s="611"/>
      <c r="BGX59" s="611"/>
      <c r="BGY59" s="611"/>
      <c r="BGZ59" s="611"/>
      <c r="BHA59" s="611"/>
      <c r="BHB59" s="611"/>
      <c r="BHC59" s="611"/>
      <c r="BHD59" s="611"/>
      <c r="BHE59" s="611"/>
      <c r="BHF59" s="611"/>
      <c r="BHG59" s="611"/>
      <c r="BHH59" s="611"/>
      <c r="BHI59" s="611"/>
      <c r="BHJ59" s="611"/>
      <c r="BHK59" s="611"/>
      <c r="BHL59" s="611"/>
      <c r="BHM59" s="611"/>
      <c r="BHN59" s="611"/>
      <c r="BHO59" s="611"/>
      <c r="BHP59" s="611"/>
      <c r="BHQ59" s="611"/>
      <c r="BHR59" s="611"/>
      <c r="BHS59" s="611"/>
      <c r="BHT59" s="611"/>
      <c r="BHU59" s="611"/>
      <c r="BHV59" s="611"/>
      <c r="BHW59" s="611"/>
      <c r="BHX59" s="611"/>
      <c r="BHY59" s="611"/>
      <c r="BHZ59" s="611"/>
      <c r="BIA59" s="611"/>
      <c r="BIB59" s="611"/>
      <c r="BIC59" s="611"/>
      <c r="BID59" s="611"/>
      <c r="BIE59" s="611"/>
      <c r="BIF59" s="611"/>
      <c r="BIG59" s="611"/>
      <c r="BIH59" s="611"/>
      <c r="BII59" s="611"/>
      <c r="BIJ59" s="611"/>
      <c r="BIK59" s="611"/>
      <c r="BIL59" s="611"/>
      <c r="BIM59" s="611"/>
      <c r="BIN59" s="611"/>
      <c r="BIO59" s="611"/>
      <c r="BIP59" s="611"/>
      <c r="BIQ59" s="611"/>
      <c r="BIR59" s="611"/>
      <c r="BIS59" s="611"/>
      <c r="BIT59" s="611"/>
      <c r="BIU59" s="611"/>
      <c r="BIV59" s="611"/>
      <c r="BIW59" s="611"/>
      <c r="BIX59" s="611"/>
      <c r="BIY59" s="611"/>
      <c r="BIZ59" s="611"/>
      <c r="BJA59" s="611"/>
      <c r="BJB59" s="611"/>
      <c r="BJC59" s="611"/>
      <c r="BJD59" s="611"/>
      <c r="BJE59" s="611"/>
      <c r="BJF59" s="611"/>
      <c r="BJG59" s="611"/>
      <c r="BJH59" s="611"/>
      <c r="BJI59" s="611"/>
      <c r="BJJ59" s="611"/>
      <c r="BJK59" s="611"/>
      <c r="BJL59" s="611"/>
      <c r="BJM59" s="611"/>
      <c r="BJN59" s="611"/>
      <c r="BJO59" s="611"/>
      <c r="BJP59" s="611"/>
      <c r="BJQ59" s="611"/>
      <c r="BJR59" s="611"/>
      <c r="BJS59" s="611"/>
      <c r="BJT59" s="611"/>
      <c r="BJU59" s="611"/>
      <c r="BJV59" s="611"/>
      <c r="BJW59" s="611"/>
      <c r="BJX59" s="611"/>
      <c r="BJY59" s="611"/>
      <c r="BJZ59" s="611"/>
      <c r="BKA59" s="611"/>
      <c r="BKB59" s="611"/>
      <c r="BKC59" s="611"/>
      <c r="BKD59" s="611"/>
      <c r="BKE59" s="611"/>
      <c r="BKF59" s="611"/>
      <c r="BKG59" s="611"/>
      <c r="BKH59" s="611"/>
      <c r="BKI59" s="611"/>
      <c r="BKJ59" s="611"/>
      <c r="BKK59" s="611"/>
      <c r="BKL59" s="611"/>
      <c r="BKM59" s="611"/>
      <c r="BKN59" s="611"/>
      <c r="BKO59" s="611"/>
      <c r="BKP59" s="611"/>
      <c r="BKQ59" s="611"/>
      <c r="BKR59" s="611"/>
      <c r="BKS59" s="611"/>
      <c r="BKT59" s="611"/>
      <c r="BKU59" s="611"/>
      <c r="BKV59" s="611"/>
      <c r="BKW59" s="611"/>
      <c r="BKX59" s="611"/>
      <c r="BKY59" s="611"/>
      <c r="BKZ59" s="611"/>
      <c r="BLA59" s="611"/>
      <c r="BLB59" s="611"/>
      <c r="BLC59" s="611"/>
      <c r="BLD59" s="611"/>
      <c r="BLE59" s="611"/>
      <c r="BLF59" s="611"/>
      <c r="BLG59" s="611"/>
      <c r="BLH59" s="611"/>
      <c r="BLI59" s="611"/>
      <c r="BLJ59" s="611"/>
      <c r="BLK59" s="611"/>
      <c r="BLL59" s="611"/>
      <c r="BLM59" s="611"/>
      <c r="BLN59" s="611"/>
      <c r="BLO59" s="611"/>
      <c r="BLP59" s="611"/>
      <c r="BLQ59" s="611"/>
      <c r="BLR59" s="611"/>
      <c r="BLS59" s="611"/>
      <c r="BLT59" s="611"/>
      <c r="BLU59" s="611"/>
      <c r="BLV59" s="611"/>
      <c r="BLW59" s="611"/>
      <c r="BLX59" s="611"/>
      <c r="BLY59" s="611"/>
      <c r="BLZ59" s="611"/>
      <c r="BMA59" s="611"/>
      <c r="BMB59" s="611"/>
      <c r="BMC59" s="611"/>
      <c r="BMD59" s="611"/>
      <c r="BME59" s="611"/>
      <c r="BMF59" s="611"/>
      <c r="BMG59" s="611"/>
      <c r="BMH59" s="611"/>
      <c r="BMI59" s="611"/>
      <c r="BMJ59" s="611"/>
      <c r="BMK59" s="611"/>
      <c r="BML59" s="611"/>
      <c r="BMM59" s="611"/>
      <c r="BMN59" s="611"/>
      <c r="BMO59" s="611"/>
      <c r="BMP59" s="611"/>
      <c r="BMQ59" s="611"/>
      <c r="BMR59" s="611"/>
      <c r="BMS59" s="611"/>
      <c r="BMT59" s="611"/>
      <c r="BMU59" s="611"/>
      <c r="BMV59" s="611"/>
      <c r="BMW59" s="611"/>
      <c r="BMX59" s="611"/>
      <c r="BMY59" s="611"/>
      <c r="BMZ59" s="611"/>
      <c r="BNA59" s="611"/>
      <c r="BNB59" s="611"/>
      <c r="BNC59" s="611"/>
      <c r="BND59" s="611"/>
      <c r="BNE59" s="611"/>
      <c r="BNF59" s="611"/>
      <c r="BNG59" s="611"/>
      <c r="BNH59" s="611"/>
      <c r="BNI59" s="611"/>
      <c r="BNJ59" s="611"/>
      <c r="BNK59" s="611"/>
      <c r="BNL59" s="611"/>
      <c r="BNM59" s="611"/>
      <c r="BNN59" s="611"/>
      <c r="BNO59" s="611"/>
      <c r="BNP59" s="611"/>
      <c r="BNQ59" s="611"/>
      <c r="BNR59" s="611"/>
      <c r="BNS59" s="611"/>
      <c r="BNT59" s="611"/>
      <c r="BNU59" s="611"/>
      <c r="BNV59" s="611"/>
      <c r="BNW59" s="611"/>
      <c r="BNX59" s="611"/>
      <c r="BNY59" s="611"/>
      <c r="BNZ59" s="611"/>
      <c r="BOA59" s="611"/>
      <c r="BOB59" s="611"/>
      <c r="BOC59" s="611"/>
      <c r="BOD59" s="611"/>
      <c r="BOE59" s="611"/>
      <c r="BOF59" s="611"/>
      <c r="BOG59" s="611"/>
      <c r="BOH59" s="611"/>
      <c r="BOI59" s="611"/>
      <c r="BOJ59" s="611"/>
      <c r="BOK59" s="611"/>
      <c r="BOL59" s="611"/>
      <c r="BOM59" s="611"/>
      <c r="BON59" s="611"/>
      <c r="BOO59" s="611"/>
      <c r="BOP59" s="611"/>
      <c r="BOQ59" s="611"/>
      <c r="BOR59" s="611"/>
      <c r="BOS59" s="611"/>
      <c r="BOT59" s="611"/>
      <c r="BOU59" s="611"/>
      <c r="BOV59" s="611"/>
      <c r="BOW59" s="611"/>
      <c r="BOX59" s="611"/>
      <c r="BOY59" s="611"/>
      <c r="BOZ59" s="611"/>
      <c r="BPA59" s="611"/>
      <c r="BPB59" s="611"/>
      <c r="BPC59" s="611"/>
      <c r="BPD59" s="611"/>
      <c r="BPE59" s="611"/>
      <c r="BPF59" s="611"/>
      <c r="BPG59" s="611"/>
      <c r="BPH59" s="611"/>
      <c r="BPI59" s="611"/>
      <c r="BPJ59" s="611"/>
      <c r="BPK59" s="611"/>
      <c r="BPL59" s="611"/>
      <c r="BPM59" s="611"/>
      <c r="BPN59" s="611"/>
      <c r="BPO59" s="611"/>
      <c r="BPP59" s="611"/>
      <c r="BPQ59" s="611"/>
      <c r="BPR59" s="611"/>
      <c r="BPS59" s="611"/>
      <c r="BPT59" s="611"/>
      <c r="BPU59" s="611"/>
      <c r="BPV59" s="611"/>
      <c r="BPW59" s="611"/>
      <c r="BPX59" s="611"/>
      <c r="BPY59" s="611"/>
      <c r="BPZ59" s="611"/>
      <c r="BQA59" s="611"/>
      <c r="BQB59" s="611"/>
      <c r="BQC59" s="611"/>
      <c r="BQD59" s="611"/>
      <c r="BQE59" s="611"/>
      <c r="BQF59" s="611"/>
      <c r="BQG59" s="611"/>
      <c r="BQH59" s="611"/>
      <c r="BQI59" s="611"/>
      <c r="BQJ59" s="611"/>
      <c r="BQK59" s="611"/>
      <c r="BQL59" s="611"/>
      <c r="BQM59" s="611"/>
      <c r="BQN59" s="611"/>
      <c r="BQO59" s="611"/>
      <c r="BQP59" s="611"/>
      <c r="BQQ59" s="611"/>
      <c r="BQR59" s="611"/>
      <c r="BQS59" s="611"/>
      <c r="BQT59" s="611"/>
      <c r="BQU59" s="611"/>
      <c r="BQV59" s="611"/>
      <c r="BQW59" s="611"/>
      <c r="BQX59" s="611"/>
      <c r="BQY59" s="611"/>
      <c r="BQZ59" s="611"/>
      <c r="BRA59" s="611"/>
      <c r="BRB59" s="611"/>
      <c r="BRC59" s="611"/>
      <c r="BRD59" s="611"/>
      <c r="BRE59" s="611"/>
      <c r="BRF59" s="611"/>
      <c r="BRG59" s="611"/>
      <c r="BRH59" s="611"/>
      <c r="BRI59" s="611"/>
      <c r="BRJ59" s="611"/>
      <c r="BRK59" s="611"/>
      <c r="BRL59" s="611"/>
      <c r="BRM59" s="611"/>
      <c r="BRN59" s="611"/>
      <c r="BRO59" s="611"/>
      <c r="BRP59" s="611"/>
      <c r="BRQ59" s="611"/>
      <c r="BRR59" s="611"/>
      <c r="BRS59" s="611"/>
      <c r="BRT59" s="611"/>
      <c r="BRU59" s="611"/>
      <c r="BRV59" s="611"/>
      <c r="BRW59" s="611"/>
      <c r="BRX59" s="611"/>
      <c r="BRY59" s="611"/>
      <c r="BRZ59" s="611"/>
      <c r="BSA59" s="611"/>
      <c r="BSB59" s="611"/>
      <c r="BSC59" s="611"/>
      <c r="BSD59" s="611"/>
      <c r="BSE59" s="611"/>
      <c r="BSF59" s="611"/>
      <c r="BSG59" s="611"/>
      <c r="BSH59" s="611"/>
      <c r="BSI59" s="611"/>
      <c r="BSJ59" s="611"/>
      <c r="BSK59" s="611"/>
      <c r="BSL59" s="611"/>
      <c r="BSM59" s="611"/>
      <c r="BSN59" s="611"/>
      <c r="BSO59" s="611"/>
      <c r="BSP59" s="611"/>
      <c r="BSQ59" s="611"/>
      <c r="BSR59" s="611"/>
      <c r="BSS59" s="611"/>
      <c r="BST59" s="611"/>
      <c r="BSU59" s="611"/>
      <c r="BSV59" s="611"/>
      <c r="BSW59" s="611"/>
      <c r="BSX59" s="611"/>
      <c r="BSY59" s="611"/>
      <c r="BSZ59" s="611"/>
      <c r="BTA59" s="611"/>
      <c r="BTB59" s="611"/>
      <c r="BTC59" s="611"/>
      <c r="BTD59" s="611"/>
      <c r="BTE59" s="611"/>
      <c r="BTF59" s="611"/>
      <c r="BTG59" s="611"/>
      <c r="BTH59" s="611"/>
      <c r="BTI59" s="611"/>
      <c r="BTJ59" s="611"/>
      <c r="BTK59" s="611"/>
      <c r="BTL59" s="611"/>
      <c r="BTM59" s="611"/>
      <c r="BTN59" s="611"/>
      <c r="BTO59" s="611"/>
      <c r="BTP59" s="611"/>
      <c r="BTQ59" s="611"/>
      <c r="BTR59" s="611"/>
      <c r="BTS59" s="611"/>
      <c r="BTT59" s="611"/>
      <c r="BTU59" s="611"/>
      <c r="BTV59" s="611"/>
      <c r="BTW59" s="611"/>
      <c r="BTX59" s="611"/>
      <c r="BTY59" s="611"/>
      <c r="BTZ59" s="611"/>
      <c r="BUA59" s="611"/>
      <c r="BUB59" s="611"/>
      <c r="BUC59" s="611"/>
      <c r="BUD59" s="611"/>
      <c r="BUE59" s="611"/>
      <c r="BUF59" s="611"/>
      <c r="BUG59" s="611"/>
      <c r="BUH59" s="611"/>
      <c r="BUI59" s="611"/>
      <c r="BUJ59" s="611"/>
      <c r="BUK59" s="611"/>
      <c r="BUL59" s="611"/>
      <c r="BUM59" s="611"/>
      <c r="BUN59" s="611"/>
      <c r="BUO59" s="611"/>
      <c r="BUP59" s="611"/>
      <c r="BUQ59" s="611"/>
      <c r="BUR59" s="611"/>
      <c r="BUS59" s="611"/>
      <c r="BUT59" s="611"/>
      <c r="BUU59" s="611"/>
      <c r="BUV59" s="611"/>
      <c r="BUW59" s="611"/>
      <c r="BUX59" s="611"/>
      <c r="BUY59" s="611"/>
      <c r="BUZ59" s="611"/>
      <c r="BVA59" s="611"/>
      <c r="BVB59" s="611"/>
      <c r="BVC59" s="611"/>
      <c r="BVD59" s="611"/>
      <c r="BVE59" s="611"/>
      <c r="BVF59" s="611"/>
      <c r="BVG59" s="611"/>
      <c r="BVH59" s="611"/>
      <c r="BVI59" s="611"/>
      <c r="BVJ59" s="611"/>
      <c r="BVK59" s="611"/>
      <c r="BVL59" s="611"/>
      <c r="BVM59" s="611"/>
      <c r="BVN59" s="611"/>
      <c r="BVO59" s="611"/>
      <c r="BVP59" s="611"/>
      <c r="BVQ59" s="611"/>
      <c r="BVR59" s="611"/>
      <c r="BVS59" s="611"/>
      <c r="BVT59" s="611"/>
      <c r="BVU59" s="611"/>
      <c r="BVV59" s="611"/>
      <c r="BVW59" s="611"/>
      <c r="BVX59" s="611"/>
      <c r="BVY59" s="611"/>
      <c r="BVZ59" s="611"/>
      <c r="BWA59" s="611"/>
      <c r="BWB59" s="611"/>
      <c r="BWC59" s="611"/>
      <c r="BWD59" s="611"/>
      <c r="BWE59" s="611"/>
      <c r="BWF59" s="611"/>
      <c r="BWG59" s="611"/>
      <c r="BWH59" s="611"/>
      <c r="BWI59" s="611"/>
      <c r="BWJ59" s="611"/>
      <c r="BWK59" s="611"/>
      <c r="BWL59" s="611"/>
      <c r="BWM59" s="611"/>
      <c r="BWN59" s="611"/>
      <c r="BWO59" s="611"/>
      <c r="BWP59" s="611"/>
      <c r="BWQ59" s="611"/>
      <c r="BWR59" s="611"/>
      <c r="BWS59" s="611"/>
      <c r="BWT59" s="611"/>
      <c r="BWU59" s="611"/>
      <c r="BWV59" s="611"/>
      <c r="BWW59" s="611"/>
      <c r="BWX59" s="611"/>
      <c r="BWY59" s="611"/>
      <c r="BWZ59" s="611"/>
      <c r="BXA59" s="611"/>
      <c r="BXB59" s="611"/>
      <c r="BXC59" s="611"/>
      <c r="BXD59" s="611"/>
      <c r="BXE59" s="611"/>
      <c r="BXF59" s="611"/>
      <c r="BXG59" s="611"/>
      <c r="BXH59" s="611"/>
      <c r="BXI59" s="611"/>
      <c r="BXJ59" s="611"/>
      <c r="BXK59" s="611"/>
      <c r="BXL59" s="611"/>
      <c r="BXM59" s="611"/>
      <c r="BXN59" s="611"/>
      <c r="BXO59" s="611"/>
      <c r="BXP59" s="611"/>
      <c r="BXQ59" s="611"/>
      <c r="BXR59" s="611"/>
      <c r="BXS59" s="611"/>
      <c r="BXT59" s="611"/>
      <c r="BXU59" s="611"/>
      <c r="BXV59" s="611"/>
      <c r="BXW59" s="611"/>
      <c r="BXX59" s="611"/>
      <c r="BXY59" s="611"/>
      <c r="BXZ59" s="611"/>
      <c r="BYA59" s="611"/>
      <c r="BYB59" s="611"/>
      <c r="BYC59" s="611"/>
      <c r="BYD59" s="611"/>
      <c r="BYE59" s="611"/>
      <c r="BYF59" s="611"/>
      <c r="BYG59" s="611"/>
      <c r="BYH59" s="611"/>
      <c r="BYI59" s="611"/>
      <c r="BYJ59" s="611"/>
      <c r="BYK59" s="611"/>
      <c r="BYL59" s="611"/>
      <c r="BYM59" s="611"/>
      <c r="BYN59" s="611"/>
      <c r="BYO59" s="611"/>
      <c r="BYP59" s="611"/>
      <c r="BYQ59" s="611"/>
      <c r="BYR59" s="611"/>
      <c r="BYS59" s="611"/>
      <c r="BYT59" s="611"/>
      <c r="BYU59" s="611"/>
      <c r="BYV59" s="611"/>
      <c r="BYW59" s="611"/>
      <c r="BYX59" s="611"/>
      <c r="BYY59" s="611"/>
      <c r="BYZ59" s="611"/>
      <c r="BZA59" s="611"/>
      <c r="BZB59" s="611"/>
      <c r="BZC59" s="611"/>
      <c r="BZD59" s="611"/>
      <c r="BZE59" s="611"/>
      <c r="BZF59" s="611"/>
      <c r="BZG59" s="611"/>
      <c r="BZH59" s="611"/>
      <c r="BZI59" s="611"/>
      <c r="BZJ59" s="611"/>
      <c r="BZK59" s="611"/>
      <c r="BZL59" s="611"/>
      <c r="BZM59" s="611"/>
      <c r="BZN59" s="611"/>
      <c r="BZO59" s="611"/>
      <c r="BZP59" s="611"/>
      <c r="BZQ59" s="611"/>
      <c r="BZR59" s="611"/>
      <c r="BZS59" s="611"/>
      <c r="BZT59" s="611"/>
      <c r="BZU59" s="611"/>
      <c r="BZV59" s="611"/>
      <c r="BZW59" s="611"/>
      <c r="BZX59" s="611"/>
      <c r="BZY59" s="611"/>
      <c r="BZZ59" s="611"/>
      <c r="CAA59" s="611"/>
      <c r="CAB59" s="611"/>
      <c r="CAC59" s="611"/>
      <c r="CAD59" s="611"/>
      <c r="CAE59" s="611"/>
      <c r="CAF59" s="611"/>
      <c r="CAG59" s="611"/>
      <c r="CAH59" s="611"/>
      <c r="CAI59" s="611"/>
      <c r="CAJ59" s="611"/>
      <c r="CAK59" s="611"/>
      <c r="CAL59" s="611"/>
      <c r="CAM59" s="611"/>
      <c r="CAN59" s="611"/>
      <c r="CAO59" s="611"/>
      <c r="CAP59" s="611"/>
      <c r="CAQ59" s="611"/>
      <c r="CAR59" s="611"/>
      <c r="CAS59" s="611"/>
      <c r="CAT59" s="611"/>
      <c r="CAU59" s="611"/>
      <c r="CAV59" s="611"/>
      <c r="CAW59" s="611"/>
      <c r="CAX59" s="611"/>
      <c r="CAY59" s="611"/>
      <c r="CAZ59" s="611"/>
      <c r="CBA59" s="611"/>
      <c r="CBB59" s="611"/>
      <c r="CBC59" s="611"/>
      <c r="CBD59" s="611"/>
      <c r="CBE59" s="611"/>
      <c r="CBF59" s="611"/>
      <c r="CBG59" s="611"/>
      <c r="CBH59" s="611"/>
      <c r="CBI59" s="611"/>
      <c r="CBJ59" s="611"/>
      <c r="CBK59" s="611"/>
      <c r="CBL59" s="611"/>
      <c r="CBM59" s="611"/>
      <c r="CBN59" s="611"/>
      <c r="CBO59" s="611"/>
      <c r="CBP59" s="611"/>
      <c r="CBQ59" s="611"/>
      <c r="CBR59" s="611"/>
      <c r="CBS59" s="611"/>
      <c r="CBT59" s="611"/>
      <c r="CBU59" s="611"/>
      <c r="CBV59" s="611"/>
      <c r="CBW59" s="611"/>
      <c r="CBX59" s="611"/>
      <c r="CBY59" s="611"/>
      <c r="CBZ59" s="611"/>
      <c r="CCA59" s="611"/>
      <c r="CCB59" s="611"/>
      <c r="CCC59" s="611"/>
      <c r="CCD59" s="611"/>
      <c r="CCE59" s="611"/>
      <c r="CCF59" s="611"/>
      <c r="CCG59" s="611"/>
      <c r="CCH59" s="611"/>
      <c r="CCI59" s="611"/>
      <c r="CCJ59" s="611"/>
      <c r="CCK59" s="611"/>
      <c r="CCL59" s="611"/>
      <c r="CCM59" s="611"/>
      <c r="CCN59" s="611"/>
      <c r="CCO59" s="611"/>
      <c r="CCP59" s="611"/>
      <c r="CCQ59" s="611"/>
      <c r="CCR59" s="611"/>
      <c r="CCS59" s="611"/>
      <c r="CCT59" s="611"/>
      <c r="CCU59" s="611"/>
      <c r="CCV59" s="611"/>
      <c r="CCW59" s="611"/>
      <c r="CCX59" s="611"/>
      <c r="CCY59" s="611"/>
      <c r="CCZ59" s="611"/>
      <c r="CDA59" s="611"/>
      <c r="CDB59" s="611"/>
      <c r="CDC59" s="611"/>
      <c r="CDD59" s="611"/>
      <c r="CDE59" s="611"/>
      <c r="CDF59" s="611"/>
      <c r="CDG59" s="611"/>
      <c r="CDH59" s="611"/>
      <c r="CDI59" s="611"/>
      <c r="CDJ59" s="611"/>
      <c r="CDK59" s="611"/>
      <c r="CDL59" s="611"/>
      <c r="CDM59" s="611"/>
      <c r="CDN59" s="611"/>
      <c r="CDO59" s="611"/>
      <c r="CDP59" s="611"/>
      <c r="CDQ59" s="611"/>
      <c r="CDR59" s="611"/>
      <c r="CDS59" s="611"/>
      <c r="CDT59" s="611"/>
      <c r="CDU59" s="611"/>
      <c r="CDV59" s="611"/>
      <c r="CDW59" s="611"/>
      <c r="CDX59" s="611"/>
      <c r="CDY59" s="611"/>
      <c r="CDZ59" s="611"/>
      <c r="CEA59" s="611"/>
      <c r="CEB59" s="611"/>
      <c r="CEC59" s="611"/>
      <c r="CED59" s="611"/>
      <c r="CEE59" s="611"/>
      <c r="CEF59" s="611"/>
      <c r="CEG59" s="611"/>
      <c r="CEH59" s="611"/>
      <c r="CEI59" s="611"/>
      <c r="CEJ59" s="611"/>
      <c r="CEK59" s="611"/>
      <c r="CEL59" s="611"/>
      <c r="CEM59" s="611"/>
    </row>
    <row r="60" spans="1:2171" s="191" customFormat="1" ht="15.75" x14ac:dyDescent="0.25">
      <c r="A60" s="211"/>
      <c r="B60" s="249" t="s">
        <v>630</v>
      </c>
      <c r="C60" s="1196" t="s">
        <v>26</v>
      </c>
      <c r="D60" s="1196"/>
      <c r="E60" s="1196" t="s">
        <v>261</v>
      </c>
      <c r="F60" s="1196"/>
      <c r="G60" s="1196" t="s">
        <v>632</v>
      </c>
      <c r="H60" s="1218"/>
      <c r="I60" s="212"/>
      <c r="J60" s="212"/>
      <c r="K60" s="212"/>
      <c r="L60" s="212"/>
      <c r="M60" s="679"/>
      <c r="N60" s="679"/>
      <c r="O60" s="679"/>
      <c r="P60" s="679"/>
      <c r="Q60" s="679"/>
      <c r="R60" s="679"/>
      <c r="S60" s="679"/>
      <c r="T60" s="679"/>
      <c r="U60" s="679"/>
      <c r="V60" s="358"/>
      <c r="W60" s="358"/>
      <c r="X60" s="358"/>
      <c r="Y60" s="358"/>
      <c r="Z60" s="358"/>
      <c r="AA60" s="358"/>
      <c r="AB60" s="358"/>
      <c r="AC60" s="358"/>
      <c r="AD60" s="358"/>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c r="BC60" s="679"/>
      <c r="BD60" s="679"/>
      <c r="BE60" s="611"/>
      <c r="BF60" s="611"/>
      <c r="BG60" s="611"/>
      <c r="BH60" s="611"/>
      <c r="BI60" s="611"/>
      <c r="BJ60" s="611"/>
      <c r="BK60" s="611"/>
      <c r="BL60" s="611"/>
      <c r="BM60" s="611"/>
      <c r="BN60" s="611"/>
      <c r="BO60" s="611"/>
      <c r="BP60" s="611"/>
      <c r="BQ60" s="611"/>
      <c r="BR60" s="611"/>
      <c r="BS60" s="611"/>
      <c r="BT60" s="611"/>
      <c r="BU60" s="611"/>
      <c r="BV60" s="611"/>
      <c r="BW60" s="611"/>
      <c r="BX60" s="611"/>
      <c r="BY60" s="611"/>
      <c r="BZ60" s="611"/>
      <c r="CA60" s="611"/>
      <c r="CB60" s="611"/>
      <c r="CC60" s="611"/>
      <c r="CD60" s="611"/>
      <c r="CE60" s="611"/>
      <c r="CF60" s="611"/>
      <c r="CG60" s="611"/>
      <c r="CH60" s="611"/>
      <c r="CI60" s="611"/>
      <c r="CJ60" s="611"/>
      <c r="CK60" s="611"/>
      <c r="CL60" s="611"/>
      <c r="CM60" s="611"/>
      <c r="CN60" s="611"/>
      <c r="CO60" s="611"/>
      <c r="CP60" s="611"/>
      <c r="CQ60" s="611"/>
      <c r="CR60" s="611"/>
      <c r="CS60" s="611"/>
      <c r="CT60" s="611"/>
      <c r="CU60" s="611"/>
      <c r="CV60" s="611"/>
      <c r="CW60" s="611"/>
      <c r="CX60" s="611"/>
      <c r="CY60" s="611"/>
      <c r="CZ60" s="611"/>
      <c r="DA60" s="611"/>
      <c r="DB60" s="611"/>
      <c r="DC60" s="611"/>
      <c r="DD60" s="611"/>
      <c r="DE60" s="611"/>
      <c r="DF60" s="611"/>
      <c r="DG60" s="611"/>
      <c r="DH60" s="611"/>
      <c r="DI60" s="611"/>
      <c r="DJ60" s="611"/>
      <c r="DK60" s="611"/>
      <c r="DL60" s="611"/>
      <c r="DM60" s="611"/>
      <c r="DN60" s="611"/>
      <c r="DO60" s="611"/>
      <c r="DP60" s="611"/>
      <c r="DQ60" s="611"/>
      <c r="DR60" s="611"/>
      <c r="DS60" s="611"/>
      <c r="DT60" s="611"/>
      <c r="DU60" s="611"/>
      <c r="DV60" s="611"/>
      <c r="DW60" s="611"/>
      <c r="DX60" s="611"/>
      <c r="DY60" s="611"/>
      <c r="DZ60" s="611"/>
      <c r="EA60" s="611"/>
      <c r="EB60" s="611"/>
      <c r="EC60" s="611"/>
      <c r="ED60" s="611"/>
      <c r="EE60" s="611"/>
      <c r="EF60" s="611"/>
      <c r="EG60" s="611"/>
      <c r="EH60" s="611"/>
      <c r="EI60" s="611"/>
      <c r="EJ60" s="611"/>
      <c r="EK60" s="611"/>
      <c r="EL60" s="611"/>
      <c r="EM60" s="611"/>
      <c r="EN60" s="611"/>
      <c r="EO60" s="611"/>
      <c r="EP60" s="611"/>
      <c r="EQ60" s="611"/>
      <c r="ER60" s="611"/>
      <c r="ES60" s="611"/>
      <c r="ET60" s="611"/>
      <c r="EU60" s="611"/>
      <c r="EV60" s="611"/>
      <c r="EW60" s="611"/>
      <c r="EX60" s="611"/>
      <c r="EY60" s="611"/>
      <c r="EZ60" s="611"/>
      <c r="FA60" s="611"/>
      <c r="FB60" s="611"/>
      <c r="FC60" s="611"/>
      <c r="FD60" s="611"/>
      <c r="FE60" s="611"/>
      <c r="FF60" s="611"/>
      <c r="FG60" s="611"/>
      <c r="FH60" s="611"/>
      <c r="FI60" s="611"/>
      <c r="FJ60" s="611"/>
      <c r="FK60" s="611"/>
      <c r="FL60" s="611"/>
      <c r="FM60" s="611"/>
      <c r="FN60" s="611"/>
      <c r="FO60" s="611"/>
      <c r="FP60" s="611"/>
      <c r="FQ60" s="611"/>
      <c r="FR60" s="611"/>
      <c r="FS60" s="611"/>
      <c r="FT60" s="611"/>
      <c r="FU60" s="611"/>
      <c r="FV60" s="611"/>
      <c r="FW60" s="611"/>
      <c r="FX60" s="611"/>
      <c r="FY60" s="611"/>
      <c r="FZ60" s="611"/>
      <c r="GA60" s="611"/>
      <c r="GB60" s="611"/>
      <c r="GC60" s="611"/>
      <c r="GD60" s="611"/>
      <c r="GE60" s="611"/>
      <c r="GF60" s="611"/>
      <c r="GG60" s="611"/>
      <c r="GH60" s="611"/>
      <c r="GI60" s="611"/>
      <c r="GJ60" s="611"/>
      <c r="GK60" s="611"/>
      <c r="GL60" s="611"/>
      <c r="GM60" s="611"/>
      <c r="GN60" s="611"/>
      <c r="GO60" s="611"/>
      <c r="GP60" s="611"/>
      <c r="GQ60" s="611"/>
      <c r="GR60" s="611"/>
      <c r="GS60" s="611"/>
      <c r="GT60" s="611"/>
      <c r="GU60" s="611"/>
      <c r="GV60" s="611"/>
      <c r="GW60" s="611"/>
      <c r="GX60" s="611"/>
      <c r="GY60" s="611"/>
      <c r="GZ60" s="611"/>
      <c r="HA60" s="611"/>
      <c r="HB60" s="611"/>
      <c r="HC60" s="611"/>
      <c r="HD60" s="611"/>
      <c r="HE60" s="611"/>
      <c r="HF60" s="611"/>
      <c r="HG60" s="611"/>
      <c r="HH60" s="611"/>
      <c r="HI60" s="611"/>
      <c r="HJ60" s="611"/>
      <c r="HK60" s="611"/>
      <c r="HL60" s="611"/>
      <c r="HM60" s="611"/>
      <c r="HN60" s="611"/>
      <c r="HO60" s="611"/>
      <c r="HP60" s="611"/>
      <c r="HQ60" s="611"/>
      <c r="HR60" s="611"/>
      <c r="HS60" s="611"/>
      <c r="HT60" s="611"/>
      <c r="HU60" s="611"/>
      <c r="HV60" s="611"/>
      <c r="HW60" s="611"/>
      <c r="HX60" s="611"/>
      <c r="HY60" s="611"/>
      <c r="HZ60" s="611"/>
      <c r="IA60" s="611"/>
      <c r="IB60" s="611"/>
      <c r="IC60" s="611"/>
      <c r="ID60" s="611"/>
      <c r="IE60" s="611"/>
      <c r="IF60" s="611"/>
      <c r="IG60" s="611"/>
      <c r="IH60" s="611"/>
      <c r="II60" s="611"/>
      <c r="IJ60" s="611"/>
      <c r="IK60" s="611"/>
      <c r="IL60" s="611"/>
      <c r="IM60" s="611"/>
      <c r="IN60" s="611"/>
      <c r="IO60" s="611"/>
      <c r="IP60" s="611"/>
      <c r="IQ60" s="611"/>
      <c r="IR60" s="611"/>
      <c r="IS60" s="611"/>
      <c r="IT60" s="611"/>
      <c r="IU60" s="611"/>
      <c r="IV60" s="611"/>
      <c r="IW60" s="611"/>
      <c r="IX60" s="611"/>
      <c r="IY60" s="611"/>
      <c r="IZ60" s="611"/>
      <c r="JA60" s="611"/>
      <c r="JB60" s="611"/>
      <c r="JC60" s="611"/>
      <c r="JD60" s="611"/>
      <c r="JE60" s="611"/>
      <c r="JF60" s="611"/>
      <c r="JG60" s="611"/>
      <c r="JH60" s="611"/>
      <c r="JI60" s="611"/>
      <c r="JJ60" s="611"/>
      <c r="JK60" s="611"/>
      <c r="JL60" s="611"/>
      <c r="JM60" s="611"/>
      <c r="JN60" s="611"/>
      <c r="JO60" s="611"/>
      <c r="JP60" s="611"/>
      <c r="JQ60" s="611"/>
      <c r="JR60" s="611"/>
      <c r="JS60" s="611"/>
      <c r="JT60" s="611"/>
      <c r="JU60" s="611"/>
      <c r="JV60" s="611"/>
      <c r="JW60" s="611"/>
      <c r="JX60" s="611"/>
      <c r="JY60" s="611"/>
      <c r="JZ60" s="611"/>
      <c r="KA60" s="611"/>
      <c r="KB60" s="611"/>
      <c r="KC60" s="611"/>
      <c r="KD60" s="611"/>
      <c r="KE60" s="611"/>
      <c r="KF60" s="611"/>
      <c r="KG60" s="611"/>
      <c r="KH60" s="611"/>
      <c r="KI60" s="611"/>
      <c r="KJ60" s="611"/>
      <c r="KK60" s="611"/>
      <c r="KL60" s="611"/>
      <c r="KM60" s="611"/>
      <c r="KN60" s="611"/>
      <c r="KO60" s="611"/>
      <c r="KP60" s="611"/>
      <c r="KQ60" s="611"/>
      <c r="KR60" s="611"/>
      <c r="KS60" s="611"/>
      <c r="KT60" s="611"/>
      <c r="KU60" s="611"/>
      <c r="KV60" s="611"/>
      <c r="KW60" s="611"/>
      <c r="KX60" s="611"/>
      <c r="KY60" s="611"/>
      <c r="KZ60" s="611"/>
      <c r="LA60" s="611"/>
      <c r="LB60" s="611"/>
      <c r="LC60" s="611"/>
      <c r="LD60" s="611"/>
      <c r="LE60" s="611"/>
      <c r="LF60" s="611"/>
      <c r="LG60" s="611"/>
      <c r="LH60" s="611"/>
      <c r="LI60" s="611"/>
      <c r="LJ60" s="611"/>
      <c r="LK60" s="611"/>
      <c r="LL60" s="611"/>
      <c r="LM60" s="611"/>
      <c r="LN60" s="611"/>
      <c r="LO60" s="611"/>
      <c r="LP60" s="611"/>
      <c r="LQ60" s="611"/>
      <c r="LR60" s="611"/>
      <c r="LS60" s="611"/>
      <c r="LT60" s="611"/>
      <c r="LU60" s="611"/>
      <c r="LV60" s="611"/>
      <c r="LW60" s="611"/>
      <c r="LX60" s="611"/>
      <c r="LY60" s="611"/>
      <c r="LZ60" s="611"/>
      <c r="MA60" s="611"/>
      <c r="MB60" s="611"/>
      <c r="MC60" s="611"/>
      <c r="MD60" s="611"/>
      <c r="ME60" s="611"/>
      <c r="MF60" s="611"/>
      <c r="MG60" s="611"/>
      <c r="MH60" s="611"/>
      <c r="MI60" s="611"/>
      <c r="MJ60" s="611"/>
      <c r="MK60" s="611"/>
      <c r="ML60" s="611"/>
      <c r="MM60" s="611"/>
      <c r="MN60" s="611"/>
      <c r="MO60" s="611"/>
      <c r="MP60" s="611"/>
      <c r="MQ60" s="611"/>
      <c r="MR60" s="611"/>
      <c r="MS60" s="611"/>
      <c r="MT60" s="611"/>
      <c r="MU60" s="611"/>
      <c r="MV60" s="611"/>
      <c r="MW60" s="611"/>
      <c r="MX60" s="611"/>
      <c r="MY60" s="611"/>
      <c r="MZ60" s="611"/>
      <c r="NA60" s="611"/>
      <c r="NB60" s="611"/>
      <c r="NC60" s="611"/>
      <c r="ND60" s="611"/>
      <c r="NE60" s="611"/>
      <c r="NF60" s="611"/>
      <c r="NG60" s="611"/>
      <c r="NH60" s="611"/>
      <c r="NI60" s="611"/>
      <c r="NJ60" s="611"/>
      <c r="NK60" s="611"/>
      <c r="NL60" s="611"/>
      <c r="NM60" s="611"/>
      <c r="NN60" s="611"/>
      <c r="NO60" s="611"/>
      <c r="NP60" s="611"/>
      <c r="NQ60" s="611"/>
      <c r="NR60" s="611"/>
      <c r="NS60" s="611"/>
      <c r="NT60" s="611"/>
      <c r="NU60" s="611"/>
      <c r="NV60" s="611"/>
      <c r="NW60" s="611"/>
      <c r="NX60" s="611"/>
      <c r="NY60" s="611"/>
      <c r="NZ60" s="611"/>
      <c r="OA60" s="611"/>
      <c r="OB60" s="611"/>
      <c r="OC60" s="611"/>
      <c r="OD60" s="611"/>
      <c r="OE60" s="611"/>
      <c r="OF60" s="611"/>
      <c r="OG60" s="611"/>
      <c r="OH60" s="611"/>
      <c r="OI60" s="611"/>
      <c r="OJ60" s="611"/>
      <c r="OK60" s="611"/>
      <c r="OL60" s="611"/>
      <c r="OM60" s="611"/>
      <c r="ON60" s="611"/>
      <c r="OO60" s="611"/>
      <c r="OP60" s="611"/>
      <c r="OQ60" s="611"/>
      <c r="OR60" s="611"/>
      <c r="OS60" s="611"/>
      <c r="OT60" s="611"/>
      <c r="OU60" s="611"/>
      <c r="OV60" s="611"/>
      <c r="OW60" s="611"/>
      <c r="OX60" s="611"/>
      <c r="OY60" s="611"/>
      <c r="OZ60" s="611"/>
      <c r="PA60" s="611"/>
      <c r="PB60" s="611"/>
      <c r="PC60" s="611"/>
      <c r="PD60" s="611"/>
      <c r="PE60" s="611"/>
      <c r="PF60" s="611"/>
      <c r="PG60" s="611"/>
      <c r="PH60" s="611"/>
      <c r="PI60" s="611"/>
      <c r="PJ60" s="611"/>
      <c r="PK60" s="611"/>
      <c r="PL60" s="611"/>
      <c r="PM60" s="611"/>
      <c r="PN60" s="611"/>
      <c r="PO60" s="611"/>
      <c r="PP60" s="611"/>
      <c r="PQ60" s="611"/>
      <c r="PR60" s="611"/>
      <c r="PS60" s="611"/>
      <c r="PT60" s="611"/>
      <c r="PU60" s="611"/>
      <c r="PV60" s="611"/>
      <c r="PW60" s="611"/>
      <c r="PX60" s="611"/>
      <c r="PY60" s="611"/>
      <c r="PZ60" s="611"/>
      <c r="QA60" s="611"/>
      <c r="QB60" s="611"/>
      <c r="QC60" s="611"/>
      <c r="QD60" s="611"/>
      <c r="QE60" s="611"/>
      <c r="QF60" s="611"/>
      <c r="QG60" s="611"/>
      <c r="QH60" s="611"/>
      <c r="QI60" s="611"/>
      <c r="QJ60" s="611"/>
      <c r="QK60" s="611"/>
      <c r="QL60" s="611"/>
      <c r="QM60" s="611"/>
      <c r="QN60" s="611"/>
      <c r="QO60" s="611"/>
      <c r="QP60" s="611"/>
      <c r="QQ60" s="611"/>
      <c r="QR60" s="611"/>
      <c r="QS60" s="611"/>
      <c r="QT60" s="611"/>
      <c r="QU60" s="611"/>
      <c r="QV60" s="611"/>
      <c r="QW60" s="611"/>
      <c r="QX60" s="611"/>
      <c r="QY60" s="611"/>
      <c r="QZ60" s="611"/>
      <c r="RA60" s="611"/>
      <c r="RB60" s="611"/>
      <c r="RC60" s="611"/>
      <c r="RD60" s="611"/>
      <c r="RE60" s="611"/>
      <c r="RF60" s="611"/>
      <c r="RG60" s="611"/>
      <c r="RH60" s="611"/>
      <c r="RI60" s="611"/>
      <c r="RJ60" s="611"/>
      <c r="RK60" s="611"/>
      <c r="RL60" s="611"/>
      <c r="RM60" s="611"/>
      <c r="RN60" s="611"/>
      <c r="RO60" s="611"/>
      <c r="RP60" s="611"/>
      <c r="RQ60" s="611"/>
      <c r="RR60" s="611"/>
      <c r="RS60" s="611"/>
      <c r="RT60" s="611"/>
      <c r="RU60" s="611"/>
      <c r="RV60" s="611"/>
      <c r="RW60" s="611"/>
      <c r="RX60" s="611"/>
      <c r="RY60" s="611"/>
      <c r="RZ60" s="611"/>
      <c r="SA60" s="611"/>
      <c r="SB60" s="611"/>
      <c r="SC60" s="611"/>
      <c r="SD60" s="611"/>
      <c r="SE60" s="611"/>
      <c r="SF60" s="611"/>
      <c r="SG60" s="611"/>
      <c r="SH60" s="611"/>
      <c r="SI60" s="611"/>
      <c r="SJ60" s="611"/>
      <c r="SK60" s="611"/>
      <c r="SL60" s="611"/>
      <c r="SM60" s="611"/>
      <c r="SN60" s="611"/>
      <c r="SO60" s="611"/>
      <c r="SP60" s="611"/>
      <c r="SQ60" s="611"/>
      <c r="SR60" s="611"/>
      <c r="SS60" s="611"/>
      <c r="ST60" s="611"/>
      <c r="SU60" s="611"/>
      <c r="SV60" s="611"/>
      <c r="SW60" s="611"/>
      <c r="SX60" s="611"/>
      <c r="SY60" s="611"/>
      <c r="SZ60" s="611"/>
      <c r="TA60" s="611"/>
      <c r="TB60" s="611"/>
      <c r="TC60" s="611"/>
      <c r="TD60" s="611"/>
      <c r="TE60" s="611"/>
      <c r="TF60" s="611"/>
      <c r="TG60" s="611"/>
      <c r="TH60" s="611"/>
      <c r="TI60" s="611"/>
      <c r="TJ60" s="611"/>
      <c r="TK60" s="611"/>
      <c r="TL60" s="611"/>
      <c r="TM60" s="611"/>
      <c r="TN60" s="611"/>
      <c r="TO60" s="611"/>
      <c r="TP60" s="611"/>
      <c r="TQ60" s="611"/>
      <c r="TR60" s="611"/>
      <c r="TS60" s="611"/>
      <c r="TT60" s="611"/>
      <c r="TU60" s="611"/>
      <c r="TV60" s="611"/>
      <c r="TW60" s="611"/>
      <c r="TX60" s="611"/>
      <c r="TY60" s="611"/>
      <c r="TZ60" s="611"/>
      <c r="UA60" s="611"/>
      <c r="UB60" s="611"/>
      <c r="UC60" s="611"/>
      <c r="UD60" s="611"/>
      <c r="UE60" s="611"/>
      <c r="UF60" s="611"/>
      <c r="UG60" s="611"/>
      <c r="UH60" s="611"/>
      <c r="UI60" s="611"/>
      <c r="UJ60" s="611"/>
      <c r="UK60" s="611"/>
      <c r="UL60" s="611"/>
      <c r="UM60" s="611"/>
      <c r="UN60" s="611"/>
      <c r="UO60" s="611"/>
      <c r="UP60" s="611"/>
      <c r="UQ60" s="611"/>
      <c r="UR60" s="611"/>
      <c r="US60" s="611"/>
      <c r="UT60" s="611"/>
      <c r="UU60" s="611"/>
      <c r="UV60" s="611"/>
      <c r="UW60" s="611"/>
      <c r="UX60" s="611"/>
      <c r="UY60" s="611"/>
      <c r="UZ60" s="611"/>
      <c r="VA60" s="611"/>
      <c r="VB60" s="611"/>
      <c r="VC60" s="611"/>
      <c r="VD60" s="611"/>
      <c r="VE60" s="611"/>
      <c r="VF60" s="611"/>
      <c r="VG60" s="611"/>
      <c r="VH60" s="611"/>
      <c r="VI60" s="611"/>
      <c r="VJ60" s="611"/>
      <c r="VK60" s="611"/>
      <c r="VL60" s="611"/>
      <c r="VM60" s="611"/>
      <c r="VN60" s="611"/>
      <c r="VO60" s="611"/>
      <c r="VP60" s="611"/>
      <c r="VQ60" s="611"/>
      <c r="VR60" s="611"/>
      <c r="VS60" s="611"/>
      <c r="VT60" s="611"/>
      <c r="VU60" s="611"/>
      <c r="VV60" s="611"/>
      <c r="VW60" s="611"/>
      <c r="VX60" s="611"/>
      <c r="VY60" s="611"/>
      <c r="VZ60" s="611"/>
      <c r="WA60" s="611"/>
      <c r="WB60" s="611"/>
      <c r="WC60" s="611"/>
      <c r="WD60" s="611"/>
      <c r="WE60" s="611"/>
      <c r="WF60" s="611"/>
      <c r="WG60" s="611"/>
      <c r="WH60" s="611"/>
      <c r="WI60" s="611"/>
      <c r="WJ60" s="611"/>
      <c r="WK60" s="611"/>
      <c r="WL60" s="611"/>
      <c r="WM60" s="611"/>
      <c r="WN60" s="611"/>
      <c r="WO60" s="611"/>
      <c r="WP60" s="611"/>
      <c r="WQ60" s="611"/>
      <c r="WR60" s="611"/>
      <c r="WS60" s="611"/>
      <c r="WT60" s="611"/>
      <c r="WU60" s="611"/>
      <c r="WV60" s="611"/>
      <c r="WW60" s="611"/>
      <c r="WX60" s="611"/>
      <c r="WY60" s="611"/>
      <c r="WZ60" s="611"/>
      <c r="XA60" s="611"/>
      <c r="XB60" s="611"/>
      <c r="XC60" s="611"/>
      <c r="XD60" s="611"/>
      <c r="XE60" s="611"/>
      <c r="XF60" s="611"/>
      <c r="XG60" s="611"/>
      <c r="XH60" s="611"/>
      <c r="XI60" s="611"/>
      <c r="XJ60" s="611"/>
      <c r="XK60" s="611"/>
      <c r="XL60" s="611"/>
      <c r="XM60" s="611"/>
      <c r="XN60" s="611"/>
      <c r="XO60" s="611"/>
      <c r="XP60" s="611"/>
      <c r="XQ60" s="611"/>
      <c r="XR60" s="611"/>
      <c r="XS60" s="611"/>
      <c r="XT60" s="611"/>
      <c r="XU60" s="611"/>
      <c r="XV60" s="611"/>
      <c r="XW60" s="611"/>
      <c r="XX60" s="611"/>
      <c r="XY60" s="611"/>
      <c r="XZ60" s="611"/>
      <c r="YA60" s="611"/>
      <c r="YB60" s="611"/>
      <c r="YC60" s="611"/>
      <c r="YD60" s="611"/>
      <c r="YE60" s="611"/>
      <c r="YF60" s="611"/>
      <c r="YG60" s="611"/>
      <c r="YH60" s="611"/>
      <c r="YI60" s="611"/>
      <c r="YJ60" s="611"/>
      <c r="YK60" s="611"/>
      <c r="YL60" s="611"/>
      <c r="YM60" s="611"/>
      <c r="YN60" s="611"/>
      <c r="YO60" s="611"/>
      <c r="YP60" s="611"/>
      <c r="YQ60" s="611"/>
      <c r="YR60" s="611"/>
      <c r="YS60" s="611"/>
      <c r="YT60" s="611"/>
      <c r="YU60" s="611"/>
      <c r="YV60" s="611"/>
      <c r="YW60" s="611"/>
      <c r="YX60" s="611"/>
      <c r="YY60" s="611"/>
      <c r="YZ60" s="611"/>
      <c r="ZA60" s="611"/>
      <c r="ZB60" s="611"/>
      <c r="ZC60" s="611"/>
      <c r="ZD60" s="611"/>
      <c r="ZE60" s="611"/>
      <c r="ZF60" s="611"/>
      <c r="ZG60" s="611"/>
      <c r="ZH60" s="611"/>
      <c r="ZI60" s="611"/>
      <c r="ZJ60" s="611"/>
      <c r="ZK60" s="611"/>
      <c r="ZL60" s="611"/>
      <c r="ZM60" s="611"/>
      <c r="ZN60" s="611"/>
      <c r="ZO60" s="611"/>
      <c r="ZP60" s="611"/>
      <c r="ZQ60" s="611"/>
      <c r="ZR60" s="611"/>
      <c r="ZS60" s="611"/>
      <c r="ZT60" s="611"/>
      <c r="ZU60" s="611"/>
      <c r="ZV60" s="611"/>
      <c r="ZW60" s="611"/>
      <c r="ZX60" s="611"/>
      <c r="ZY60" s="611"/>
      <c r="ZZ60" s="611"/>
      <c r="AAA60" s="611"/>
      <c r="AAB60" s="611"/>
      <c r="AAC60" s="611"/>
      <c r="AAD60" s="611"/>
      <c r="AAE60" s="611"/>
      <c r="AAF60" s="611"/>
      <c r="AAG60" s="611"/>
      <c r="AAH60" s="611"/>
      <c r="AAI60" s="611"/>
      <c r="AAJ60" s="611"/>
      <c r="AAK60" s="611"/>
      <c r="AAL60" s="611"/>
      <c r="AAM60" s="611"/>
      <c r="AAN60" s="611"/>
      <c r="AAO60" s="611"/>
      <c r="AAP60" s="611"/>
      <c r="AAQ60" s="611"/>
      <c r="AAR60" s="611"/>
      <c r="AAS60" s="611"/>
      <c r="AAT60" s="611"/>
      <c r="AAU60" s="611"/>
      <c r="AAV60" s="611"/>
      <c r="AAW60" s="611"/>
      <c r="AAX60" s="611"/>
      <c r="AAY60" s="611"/>
      <c r="AAZ60" s="611"/>
      <c r="ABA60" s="611"/>
      <c r="ABB60" s="611"/>
      <c r="ABC60" s="611"/>
      <c r="ABD60" s="611"/>
      <c r="ABE60" s="611"/>
      <c r="ABF60" s="611"/>
      <c r="ABG60" s="611"/>
      <c r="ABH60" s="611"/>
      <c r="ABI60" s="611"/>
      <c r="ABJ60" s="611"/>
      <c r="ABK60" s="611"/>
      <c r="ABL60" s="611"/>
      <c r="ABM60" s="611"/>
      <c r="ABN60" s="611"/>
      <c r="ABO60" s="611"/>
      <c r="ABP60" s="611"/>
      <c r="ABQ60" s="611"/>
      <c r="ABR60" s="611"/>
      <c r="ABS60" s="611"/>
      <c r="ABT60" s="611"/>
      <c r="ABU60" s="611"/>
      <c r="ABV60" s="611"/>
      <c r="ABW60" s="611"/>
      <c r="ABX60" s="611"/>
      <c r="ABY60" s="611"/>
      <c r="ABZ60" s="611"/>
      <c r="ACA60" s="611"/>
      <c r="ACB60" s="611"/>
      <c r="ACC60" s="611"/>
      <c r="ACD60" s="611"/>
      <c r="ACE60" s="611"/>
      <c r="ACF60" s="611"/>
      <c r="ACG60" s="611"/>
      <c r="ACH60" s="611"/>
      <c r="ACI60" s="611"/>
      <c r="ACJ60" s="611"/>
      <c r="ACK60" s="611"/>
      <c r="ACL60" s="611"/>
      <c r="ACM60" s="611"/>
      <c r="ACN60" s="611"/>
      <c r="ACO60" s="611"/>
      <c r="ACP60" s="611"/>
      <c r="ACQ60" s="611"/>
      <c r="ACR60" s="611"/>
      <c r="ACS60" s="611"/>
      <c r="ACT60" s="611"/>
      <c r="ACU60" s="611"/>
      <c r="ACV60" s="611"/>
      <c r="ACW60" s="611"/>
      <c r="ACX60" s="611"/>
      <c r="ACY60" s="611"/>
      <c r="ACZ60" s="611"/>
      <c r="ADA60" s="611"/>
      <c r="ADB60" s="611"/>
      <c r="ADC60" s="611"/>
      <c r="ADD60" s="611"/>
      <c r="ADE60" s="611"/>
      <c r="ADF60" s="611"/>
      <c r="ADG60" s="611"/>
      <c r="ADH60" s="611"/>
      <c r="ADI60" s="611"/>
      <c r="ADJ60" s="611"/>
      <c r="ADK60" s="611"/>
      <c r="ADL60" s="611"/>
      <c r="ADM60" s="611"/>
      <c r="ADN60" s="611"/>
      <c r="ADO60" s="611"/>
      <c r="ADP60" s="611"/>
      <c r="ADQ60" s="611"/>
      <c r="ADR60" s="611"/>
      <c r="ADS60" s="611"/>
      <c r="ADT60" s="611"/>
      <c r="ADU60" s="611"/>
      <c r="ADV60" s="611"/>
      <c r="ADW60" s="611"/>
      <c r="ADX60" s="611"/>
      <c r="ADY60" s="611"/>
      <c r="ADZ60" s="611"/>
      <c r="AEA60" s="611"/>
      <c r="AEB60" s="611"/>
      <c r="AEC60" s="611"/>
      <c r="AED60" s="611"/>
      <c r="AEE60" s="611"/>
      <c r="AEF60" s="611"/>
      <c r="AEG60" s="611"/>
      <c r="AEH60" s="611"/>
      <c r="AEI60" s="611"/>
      <c r="AEJ60" s="611"/>
      <c r="AEK60" s="611"/>
      <c r="AEL60" s="611"/>
      <c r="AEM60" s="611"/>
      <c r="AEN60" s="611"/>
      <c r="AEO60" s="611"/>
      <c r="AEP60" s="611"/>
      <c r="AEQ60" s="611"/>
      <c r="AER60" s="611"/>
      <c r="AES60" s="611"/>
      <c r="AET60" s="611"/>
      <c r="AEU60" s="611"/>
      <c r="AEV60" s="611"/>
      <c r="AEW60" s="611"/>
      <c r="AEX60" s="611"/>
      <c r="AEY60" s="611"/>
      <c r="AEZ60" s="611"/>
      <c r="AFA60" s="611"/>
      <c r="AFB60" s="611"/>
      <c r="AFC60" s="611"/>
      <c r="AFD60" s="611"/>
      <c r="AFE60" s="611"/>
      <c r="AFF60" s="611"/>
      <c r="AFG60" s="611"/>
      <c r="AFH60" s="611"/>
      <c r="AFI60" s="611"/>
      <c r="AFJ60" s="611"/>
      <c r="AFK60" s="611"/>
      <c r="AFL60" s="611"/>
      <c r="AFM60" s="611"/>
      <c r="AFN60" s="611"/>
      <c r="AFO60" s="611"/>
      <c r="AFP60" s="611"/>
      <c r="AFQ60" s="611"/>
      <c r="AFR60" s="611"/>
      <c r="AFS60" s="611"/>
      <c r="AFT60" s="611"/>
      <c r="AFU60" s="611"/>
      <c r="AFV60" s="611"/>
      <c r="AFW60" s="611"/>
      <c r="AFX60" s="611"/>
      <c r="AFY60" s="611"/>
      <c r="AFZ60" s="611"/>
      <c r="AGA60" s="611"/>
      <c r="AGB60" s="611"/>
      <c r="AGC60" s="611"/>
      <c r="AGD60" s="611"/>
      <c r="AGE60" s="611"/>
      <c r="AGF60" s="611"/>
      <c r="AGG60" s="611"/>
      <c r="AGH60" s="611"/>
      <c r="AGI60" s="611"/>
      <c r="AGJ60" s="611"/>
      <c r="AGK60" s="611"/>
      <c r="AGL60" s="611"/>
      <c r="AGM60" s="611"/>
      <c r="AGN60" s="611"/>
      <c r="AGO60" s="611"/>
      <c r="AGP60" s="611"/>
      <c r="AGQ60" s="611"/>
      <c r="AGR60" s="611"/>
      <c r="AGS60" s="611"/>
      <c r="AGT60" s="611"/>
      <c r="AGU60" s="611"/>
      <c r="AGV60" s="611"/>
      <c r="AGW60" s="611"/>
      <c r="AGX60" s="611"/>
      <c r="AGY60" s="611"/>
      <c r="AGZ60" s="611"/>
      <c r="AHA60" s="611"/>
      <c r="AHB60" s="611"/>
      <c r="AHC60" s="611"/>
      <c r="AHD60" s="611"/>
      <c r="AHE60" s="611"/>
      <c r="AHF60" s="611"/>
      <c r="AHG60" s="611"/>
      <c r="AHH60" s="611"/>
      <c r="AHI60" s="611"/>
      <c r="AHJ60" s="611"/>
      <c r="AHK60" s="611"/>
      <c r="AHL60" s="611"/>
      <c r="AHM60" s="611"/>
      <c r="AHN60" s="611"/>
      <c r="AHO60" s="611"/>
      <c r="AHP60" s="611"/>
      <c r="AHQ60" s="611"/>
      <c r="AHR60" s="611"/>
      <c r="AHS60" s="611"/>
      <c r="AHT60" s="611"/>
      <c r="AHU60" s="611"/>
      <c r="AHV60" s="611"/>
      <c r="AHW60" s="611"/>
      <c r="AHX60" s="611"/>
      <c r="AHY60" s="611"/>
      <c r="AHZ60" s="611"/>
      <c r="AIA60" s="611"/>
      <c r="AIB60" s="611"/>
      <c r="AIC60" s="611"/>
      <c r="AID60" s="611"/>
      <c r="AIE60" s="611"/>
      <c r="AIF60" s="611"/>
      <c r="AIG60" s="611"/>
      <c r="AIH60" s="611"/>
      <c r="AII60" s="611"/>
      <c r="AIJ60" s="611"/>
      <c r="AIK60" s="611"/>
      <c r="AIL60" s="611"/>
      <c r="AIM60" s="611"/>
      <c r="AIN60" s="611"/>
      <c r="AIO60" s="611"/>
      <c r="AIP60" s="611"/>
      <c r="AIQ60" s="611"/>
      <c r="AIR60" s="611"/>
      <c r="AIS60" s="611"/>
      <c r="AIT60" s="611"/>
      <c r="AIU60" s="611"/>
      <c r="AIV60" s="611"/>
      <c r="AIW60" s="611"/>
      <c r="AIX60" s="611"/>
      <c r="AIY60" s="611"/>
      <c r="AIZ60" s="611"/>
      <c r="AJA60" s="611"/>
      <c r="AJB60" s="611"/>
      <c r="AJC60" s="611"/>
      <c r="AJD60" s="611"/>
      <c r="AJE60" s="611"/>
      <c r="AJF60" s="611"/>
      <c r="AJG60" s="611"/>
      <c r="AJH60" s="611"/>
      <c r="AJI60" s="611"/>
      <c r="AJJ60" s="611"/>
      <c r="AJK60" s="611"/>
      <c r="AJL60" s="611"/>
      <c r="AJM60" s="611"/>
      <c r="AJN60" s="611"/>
      <c r="AJO60" s="611"/>
      <c r="AJP60" s="611"/>
      <c r="AJQ60" s="611"/>
      <c r="AJR60" s="611"/>
      <c r="AJS60" s="611"/>
      <c r="AJT60" s="611"/>
      <c r="AJU60" s="611"/>
      <c r="AJV60" s="611"/>
      <c r="AJW60" s="611"/>
      <c r="AJX60" s="611"/>
      <c r="AJY60" s="611"/>
      <c r="AJZ60" s="611"/>
      <c r="AKA60" s="611"/>
      <c r="AKB60" s="611"/>
      <c r="AKC60" s="611"/>
      <c r="AKD60" s="611"/>
      <c r="AKE60" s="611"/>
      <c r="AKF60" s="611"/>
      <c r="AKG60" s="611"/>
      <c r="AKH60" s="611"/>
      <c r="AKI60" s="611"/>
      <c r="AKJ60" s="611"/>
      <c r="AKK60" s="611"/>
      <c r="AKL60" s="611"/>
      <c r="AKM60" s="611"/>
      <c r="AKN60" s="611"/>
      <c r="AKO60" s="611"/>
      <c r="AKP60" s="611"/>
      <c r="AKQ60" s="611"/>
      <c r="AKR60" s="611"/>
      <c r="AKS60" s="611"/>
      <c r="AKT60" s="611"/>
      <c r="AKU60" s="611"/>
      <c r="AKV60" s="611"/>
      <c r="AKW60" s="611"/>
      <c r="AKX60" s="611"/>
      <c r="AKY60" s="611"/>
      <c r="AKZ60" s="611"/>
      <c r="ALA60" s="611"/>
      <c r="ALB60" s="611"/>
      <c r="ALC60" s="611"/>
      <c r="ALD60" s="611"/>
      <c r="ALE60" s="611"/>
      <c r="ALF60" s="611"/>
      <c r="ALG60" s="611"/>
      <c r="ALH60" s="611"/>
      <c r="ALI60" s="611"/>
      <c r="ALJ60" s="611"/>
      <c r="ALK60" s="611"/>
      <c r="ALL60" s="611"/>
      <c r="ALM60" s="611"/>
      <c r="ALN60" s="611"/>
      <c r="ALO60" s="611"/>
      <c r="ALP60" s="611"/>
      <c r="ALQ60" s="611"/>
      <c r="ALR60" s="611"/>
      <c r="ALS60" s="611"/>
      <c r="ALT60" s="611"/>
      <c r="ALU60" s="611"/>
      <c r="ALV60" s="611"/>
      <c r="ALW60" s="611"/>
      <c r="ALX60" s="611"/>
      <c r="ALY60" s="611"/>
      <c r="ALZ60" s="611"/>
      <c r="AMA60" s="611"/>
      <c r="AMB60" s="611"/>
      <c r="AMC60" s="611"/>
      <c r="AMD60" s="611"/>
      <c r="AME60" s="611"/>
      <c r="AMF60" s="611"/>
      <c r="AMG60" s="611"/>
      <c r="AMH60" s="611"/>
      <c r="AMI60" s="611"/>
      <c r="AMJ60" s="611"/>
      <c r="AMK60" s="611"/>
      <c r="AML60" s="611"/>
      <c r="AMM60" s="611"/>
      <c r="AMN60" s="611"/>
      <c r="AMO60" s="611"/>
      <c r="AMP60" s="611"/>
      <c r="AMQ60" s="611"/>
      <c r="AMR60" s="611"/>
      <c r="AMS60" s="611"/>
      <c r="AMT60" s="611"/>
      <c r="AMU60" s="611"/>
      <c r="AMV60" s="611"/>
      <c r="AMW60" s="611"/>
      <c r="AMX60" s="611"/>
      <c r="AMY60" s="611"/>
      <c r="AMZ60" s="611"/>
      <c r="ANA60" s="611"/>
      <c r="ANB60" s="611"/>
      <c r="ANC60" s="611"/>
      <c r="AND60" s="611"/>
      <c r="ANE60" s="611"/>
      <c r="ANF60" s="611"/>
      <c r="ANG60" s="611"/>
      <c r="ANH60" s="611"/>
      <c r="ANI60" s="611"/>
      <c r="ANJ60" s="611"/>
      <c r="ANK60" s="611"/>
      <c r="ANL60" s="611"/>
      <c r="ANM60" s="611"/>
      <c r="ANN60" s="611"/>
      <c r="ANO60" s="611"/>
      <c r="ANP60" s="611"/>
      <c r="ANQ60" s="611"/>
      <c r="ANR60" s="611"/>
      <c r="ANS60" s="611"/>
      <c r="ANT60" s="611"/>
      <c r="ANU60" s="611"/>
      <c r="ANV60" s="611"/>
      <c r="ANW60" s="611"/>
      <c r="ANX60" s="611"/>
      <c r="ANY60" s="611"/>
      <c r="ANZ60" s="611"/>
      <c r="AOA60" s="611"/>
      <c r="AOB60" s="611"/>
      <c r="AOC60" s="611"/>
      <c r="AOD60" s="611"/>
      <c r="AOE60" s="611"/>
      <c r="AOF60" s="611"/>
      <c r="AOG60" s="611"/>
      <c r="AOH60" s="611"/>
      <c r="AOI60" s="611"/>
      <c r="AOJ60" s="611"/>
      <c r="AOK60" s="611"/>
      <c r="AOL60" s="611"/>
      <c r="AOM60" s="611"/>
      <c r="AON60" s="611"/>
      <c r="AOO60" s="611"/>
      <c r="AOP60" s="611"/>
      <c r="AOQ60" s="611"/>
      <c r="AOR60" s="611"/>
      <c r="AOS60" s="611"/>
      <c r="AOT60" s="611"/>
      <c r="AOU60" s="611"/>
      <c r="AOV60" s="611"/>
      <c r="AOW60" s="611"/>
      <c r="AOX60" s="611"/>
      <c r="AOY60" s="611"/>
      <c r="AOZ60" s="611"/>
      <c r="APA60" s="611"/>
      <c r="APB60" s="611"/>
      <c r="APC60" s="611"/>
      <c r="APD60" s="611"/>
      <c r="APE60" s="611"/>
      <c r="APF60" s="611"/>
      <c r="APG60" s="611"/>
      <c r="APH60" s="611"/>
      <c r="API60" s="611"/>
      <c r="APJ60" s="611"/>
      <c r="APK60" s="611"/>
      <c r="APL60" s="611"/>
      <c r="APM60" s="611"/>
      <c r="APN60" s="611"/>
      <c r="APO60" s="611"/>
      <c r="APP60" s="611"/>
      <c r="APQ60" s="611"/>
      <c r="APR60" s="611"/>
      <c r="APS60" s="611"/>
      <c r="APT60" s="611"/>
      <c r="APU60" s="611"/>
      <c r="APV60" s="611"/>
      <c r="APW60" s="611"/>
      <c r="APX60" s="611"/>
      <c r="APY60" s="611"/>
      <c r="APZ60" s="611"/>
      <c r="AQA60" s="611"/>
      <c r="AQB60" s="611"/>
      <c r="AQC60" s="611"/>
      <c r="AQD60" s="611"/>
      <c r="AQE60" s="611"/>
      <c r="AQF60" s="611"/>
      <c r="AQG60" s="611"/>
      <c r="AQH60" s="611"/>
      <c r="AQI60" s="611"/>
      <c r="AQJ60" s="611"/>
      <c r="AQK60" s="611"/>
      <c r="AQL60" s="611"/>
      <c r="AQM60" s="611"/>
      <c r="AQN60" s="611"/>
      <c r="AQO60" s="611"/>
      <c r="AQP60" s="611"/>
      <c r="AQQ60" s="611"/>
      <c r="AQR60" s="611"/>
      <c r="AQS60" s="611"/>
      <c r="AQT60" s="611"/>
      <c r="AQU60" s="611"/>
      <c r="AQV60" s="611"/>
      <c r="AQW60" s="611"/>
      <c r="AQX60" s="611"/>
      <c r="AQY60" s="611"/>
      <c r="AQZ60" s="611"/>
      <c r="ARA60" s="611"/>
      <c r="ARB60" s="611"/>
      <c r="ARC60" s="611"/>
      <c r="ARD60" s="611"/>
      <c r="ARE60" s="611"/>
      <c r="ARF60" s="611"/>
      <c r="ARG60" s="611"/>
      <c r="ARH60" s="611"/>
      <c r="ARI60" s="611"/>
      <c r="ARJ60" s="611"/>
      <c r="ARK60" s="611"/>
      <c r="ARL60" s="611"/>
      <c r="ARM60" s="611"/>
      <c r="ARN60" s="611"/>
      <c r="ARO60" s="611"/>
      <c r="ARP60" s="611"/>
      <c r="ARQ60" s="611"/>
      <c r="ARR60" s="611"/>
      <c r="ARS60" s="611"/>
      <c r="ART60" s="611"/>
      <c r="ARU60" s="611"/>
      <c r="ARV60" s="611"/>
      <c r="ARW60" s="611"/>
      <c r="ARX60" s="611"/>
      <c r="ARY60" s="611"/>
      <c r="ARZ60" s="611"/>
      <c r="ASA60" s="611"/>
      <c r="ASB60" s="611"/>
      <c r="ASC60" s="611"/>
      <c r="ASD60" s="611"/>
      <c r="ASE60" s="611"/>
      <c r="ASF60" s="611"/>
      <c r="ASG60" s="611"/>
      <c r="ASH60" s="611"/>
      <c r="ASI60" s="611"/>
      <c r="ASJ60" s="611"/>
      <c r="ASK60" s="611"/>
      <c r="ASL60" s="611"/>
      <c r="ASM60" s="611"/>
      <c r="ASN60" s="611"/>
      <c r="ASO60" s="611"/>
      <c r="ASP60" s="611"/>
      <c r="ASQ60" s="611"/>
      <c r="ASR60" s="611"/>
      <c r="ASS60" s="611"/>
      <c r="AST60" s="611"/>
      <c r="ASU60" s="611"/>
      <c r="ASV60" s="611"/>
      <c r="ASW60" s="611"/>
      <c r="ASX60" s="611"/>
      <c r="ASY60" s="611"/>
      <c r="ASZ60" s="611"/>
      <c r="ATA60" s="611"/>
      <c r="ATB60" s="611"/>
      <c r="ATC60" s="611"/>
      <c r="ATD60" s="611"/>
      <c r="ATE60" s="611"/>
      <c r="ATF60" s="611"/>
      <c r="ATG60" s="611"/>
      <c r="ATH60" s="611"/>
      <c r="ATI60" s="611"/>
      <c r="ATJ60" s="611"/>
      <c r="ATK60" s="611"/>
      <c r="ATL60" s="611"/>
      <c r="ATM60" s="611"/>
      <c r="ATN60" s="611"/>
      <c r="ATO60" s="611"/>
      <c r="ATP60" s="611"/>
      <c r="ATQ60" s="611"/>
      <c r="ATR60" s="611"/>
      <c r="ATS60" s="611"/>
      <c r="ATT60" s="611"/>
      <c r="ATU60" s="611"/>
      <c r="ATV60" s="611"/>
      <c r="ATW60" s="611"/>
      <c r="ATX60" s="611"/>
      <c r="ATY60" s="611"/>
      <c r="ATZ60" s="611"/>
      <c r="AUA60" s="611"/>
      <c r="AUB60" s="611"/>
      <c r="AUC60" s="611"/>
      <c r="AUD60" s="611"/>
      <c r="AUE60" s="611"/>
      <c r="AUF60" s="611"/>
      <c r="AUG60" s="611"/>
      <c r="AUH60" s="611"/>
      <c r="AUI60" s="611"/>
      <c r="AUJ60" s="611"/>
      <c r="AUK60" s="611"/>
      <c r="AUL60" s="611"/>
      <c r="AUM60" s="611"/>
      <c r="AUN60" s="611"/>
      <c r="AUO60" s="611"/>
      <c r="AUP60" s="611"/>
      <c r="AUQ60" s="611"/>
      <c r="AUR60" s="611"/>
      <c r="AUS60" s="611"/>
      <c r="AUT60" s="611"/>
      <c r="AUU60" s="611"/>
      <c r="AUV60" s="611"/>
      <c r="AUW60" s="611"/>
      <c r="AUX60" s="611"/>
      <c r="AUY60" s="611"/>
      <c r="AUZ60" s="611"/>
      <c r="AVA60" s="611"/>
      <c r="AVB60" s="611"/>
      <c r="AVC60" s="611"/>
      <c r="AVD60" s="611"/>
      <c r="AVE60" s="611"/>
      <c r="AVF60" s="611"/>
      <c r="AVG60" s="611"/>
      <c r="AVH60" s="611"/>
      <c r="AVI60" s="611"/>
      <c r="AVJ60" s="611"/>
      <c r="AVK60" s="611"/>
      <c r="AVL60" s="611"/>
      <c r="AVM60" s="611"/>
      <c r="AVN60" s="611"/>
      <c r="AVO60" s="611"/>
      <c r="AVP60" s="611"/>
      <c r="AVQ60" s="611"/>
      <c r="AVR60" s="611"/>
      <c r="AVS60" s="611"/>
      <c r="AVT60" s="611"/>
      <c r="AVU60" s="611"/>
      <c r="AVV60" s="611"/>
      <c r="AVW60" s="611"/>
      <c r="AVX60" s="611"/>
      <c r="AVY60" s="611"/>
      <c r="AVZ60" s="611"/>
      <c r="AWA60" s="611"/>
      <c r="AWB60" s="611"/>
      <c r="AWC60" s="611"/>
      <c r="AWD60" s="611"/>
      <c r="AWE60" s="611"/>
      <c r="AWF60" s="611"/>
      <c r="AWG60" s="611"/>
      <c r="AWH60" s="611"/>
      <c r="AWI60" s="611"/>
      <c r="AWJ60" s="611"/>
      <c r="AWK60" s="611"/>
      <c r="AWL60" s="611"/>
      <c r="AWM60" s="611"/>
      <c r="AWN60" s="611"/>
      <c r="AWO60" s="611"/>
      <c r="AWP60" s="611"/>
      <c r="AWQ60" s="611"/>
      <c r="AWR60" s="611"/>
      <c r="AWS60" s="611"/>
      <c r="AWT60" s="611"/>
      <c r="AWU60" s="611"/>
      <c r="AWV60" s="611"/>
      <c r="AWW60" s="611"/>
      <c r="AWX60" s="611"/>
      <c r="AWY60" s="611"/>
      <c r="AWZ60" s="611"/>
      <c r="AXA60" s="611"/>
      <c r="AXB60" s="611"/>
      <c r="AXC60" s="611"/>
      <c r="AXD60" s="611"/>
      <c r="AXE60" s="611"/>
      <c r="AXF60" s="611"/>
      <c r="AXG60" s="611"/>
      <c r="AXH60" s="611"/>
      <c r="AXI60" s="611"/>
      <c r="AXJ60" s="611"/>
      <c r="AXK60" s="611"/>
      <c r="AXL60" s="611"/>
      <c r="AXM60" s="611"/>
      <c r="AXN60" s="611"/>
      <c r="AXO60" s="611"/>
      <c r="AXP60" s="611"/>
      <c r="AXQ60" s="611"/>
      <c r="AXR60" s="611"/>
      <c r="AXS60" s="611"/>
      <c r="AXT60" s="611"/>
      <c r="AXU60" s="611"/>
      <c r="AXV60" s="611"/>
      <c r="AXW60" s="611"/>
      <c r="AXX60" s="611"/>
      <c r="AXY60" s="611"/>
      <c r="AXZ60" s="611"/>
      <c r="AYA60" s="611"/>
      <c r="AYB60" s="611"/>
      <c r="AYC60" s="611"/>
      <c r="AYD60" s="611"/>
      <c r="AYE60" s="611"/>
      <c r="AYF60" s="611"/>
      <c r="AYG60" s="611"/>
      <c r="AYH60" s="611"/>
      <c r="AYI60" s="611"/>
      <c r="AYJ60" s="611"/>
      <c r="AYK60" s="611"/>
      <c r="AYL60" s="611"/>
      <c r="AYM60" s="611"/>
      <c r="AYN60" s="611"/>
      <c r="AYO60" s="611"/>
      <c r="AYP60" s="611"/>
      <c r="AYQ60" s="611"/>
      <c r="AYR60" s="611"/>
      <c r="AYS60" s="611"/>
      <c r="AYT60" s="611"/>
      <c r="AYU60" s="611"/>
      <c r="AYV60" s="611"/>
      <c r="AYW60" s="611"/>
      <c r="AYX60" s="611"/>
      <c r="AYY60" s="611"/>
      <c r="AYZ60" s="611"/>
      <c r="AZA60" s="611"/>
      <c r="AZB60" s="611"/>
      <c r="AZC60" s="611"/>
      <c r="AZD60" s="611"/>
      <c r="AZE60" s="611"/>
      <c r="AZF60" s="611"/>
      <c r="AZG60" s="611"/>
      <c r="AZH60" s="611"/>
      <c r="AZI60" s="611"/>
      <c r="AZJ60" s="611"/>
      <c r="AZK60" s="611"/>
      <c r="AZL60" s="611"/>
      <c r="AZM60" s="611"/>
      <c r="AZN60" s="611"/>
      <c r="AZO60" s="611"/>
      <c r="AZP60" s="611"/>
      <c r="AZQ60" s="611"/>
      <c r="AZR60" s="611"/>
      <c r="AZS60" s="611"/>
      <c r="AZT60" s="611"/>
      <c r="AZU60" s="611"/>
      <c r="AZV60" s="611"/>
      <c r="AZW60" s="611"/>
      <c r="AZX60" s="611"/>
      <c r="AZY60" s="611"/>
      <c r="AZZ60" s="611"/>
      <c r="BAA60" s="611"/>
      <c r="BAB60" s="611"/>
      <c r="BAC60" s="611"/>
      <c r="BAD60" s="611"/>
      <c r="BAE60" s="611"/>
      <c r="BAF60" s="611"/>
      <c r="BAG60" s="611"/>
      <c r="BAH60" s="611"/>
      <c r="BAI60" s="611"/>
      <c r="BAJ60" s="611"/>
      <c r="BAK60" s="611"/>
      <c r="BAL60" s="611"/>
      <c r="BAM60" s="611"/>
      <c r="BAN60" s="611"/>
      <c r="BAO60" s="611"/>
      <c r="BAP60" s="611"/>
      <c r="BAQ60" s="611"/>
      <c r="BAR60" s="611"/>
      <c r="BAS60" s="611"/>
      <c r="BAT60" s="611"/>
      <c r="BAU60" s="611"/>
      <c r="BAV60" s="611"/>
      <c r="BAW60" s="611"/>
      <c r="BAX60" s="611"/>
      <c r="BAY60" s="611"/>
      <c r="BAZ60" s="611"/>
      <c r="BBA60" s="611"/>
      <c r="BBB60" s="611"/>
      <c r="BBC60" s="611"/>
      <c r="BBD60" s="611"/>
      <c r="BBE60" s="611"/>
      <c r="BBF60" s="611"/>
      <c r="BBG60" s="611"/>
      <c r="BBH60" s="611"/>
      <c r="BBI60" s="611"/>
      <c r="BBJ60" s="611"/>
      <c r="BBK60" s="611"/>
      <c r="BBL60" s="611"/>
      <c r="BBM60" s="611"/>
      <c r="BBN60" s="611"/>
      <c r="BBO60" s="611"/>
      <c r="BBP60" s="611"/>
      <c r="BBQ60" s="611"/>
      <c r="BBR60" s="611"/>
      <c r="BBS60" s="611"/>
      <c r="BBT60" s="611"/>
      <c r="BBU60" s="611"/>
      <c r="BBV60" s="611"/>
      <c r="BBW60" s="611"/>
      <c r="BBX60" s="611"/>
      <c r="BBY60" s="611"/>
      <c r="BBZ60" s="611"/>
      <c r="BCA60" s="611"/>
      <c r="BCB60" s="611"/>
      <c r="BCC60" s="611"/>
      <c r="BCD60" s="611"/>
      <c r="BCE60" s="611"/>
      <c r="BCF60" s="611"/>
      <c r="BCG60" s="611"/>
      <c r="BCH60" s="611"/>
      <c r="BCI60" s="611"/>
      <c r="BCJ60" s="611"/>
      <c r="BCK60" s="611"/>
      <c r="BCL60" s="611"/>
      <c r="BCM60" s="611"/>
      <c r="BCN60" s="611"/>
      <c r="BCO60" s="611"/>
      <c r="BCP60" s="611"/>
      <c r="BCQ60" s="611"/>
      <c r="BCR60" s="611"/>
      <c r="BCS60" s="611"/>
      <c r="BCT60" s="611"/>
      <c r="BCU60" s="611"/>
      <c r="BCV60" s="611"/>
      <c r="BCW60" s="611"/>
      <c r="BCX60" s="611"/>
      <c r="BCY60" s="611"/>
      <c r="BCZ60" s="611"/>
      <c r="BDA60" s="611"/>
      <c r="BDB60" s="611"/>
      <c r="BDC60" s="611"/>
      <c r="BDD60" s="611"/>
      <c r="BDE60" s="611"/>
      <c r="BDF60" s="611"/>
      <c r="BDG60" s="611"/>
      <c r="BDH60" s="611"/>
      <c r="BDI60" s="611"/>
      <c r="BDJ60" s="611"/>
      <c r="BDK60" s="611"/>
      <c r="BDL60" s="611"/>
      <c r="BDM60" s="611"/>
      <c r="BDN60" s="611"/>
      <c r="BDO60" s="611"/>
      <c r="BDP60" s="611"/>
      <c r="BDQ60" s="611"/>
      <c r="BDR60" s="611"/>
      <c r="BDS60" s="611"/>
      <c r="BDT60" s="611"/>
      <c r="BDU60" s="611"/>
      <c r="BDV60" s="611"/>
      <c r="BDW60" s="611"/>
      <c r="BDX60" s="611"/>
      <c r="BDY60" s="611"/>
      <c r="BDZ60" s="611"/>
      <c r="BEA60" s="611"/>
      <c r="BEB60" s="611"/>
      <c r="BEC60" s="611"/>
      <c r="BED60" s="611"/>
      <c r="BEE60" s="611"/>
      <c r="BEF60" s="611"/>
      <c r="BEG60" s="611"/>
      <c r="BEH60" s="611"/>
      <c r="BEI60" s="611"/>
      <c r="BEJ60" s="611"/>
      <c r="BEK60" s="611"/>
      <c r="BEL60" s="611"/>
      <c r="BEM60" s="611"/>
      <c r="BEN60" s="611"/>
      <c r="BEO60" s="611"/>
      <c r="BEP60" s="611"/>
      <c r="BEQ60" s="611"/>
      <c r="BER60" s="611"/>
      <c r="BES60" s="611"/>
      <c r="BET60" s="611"/>
      <c r="BEU60" s="611"/>
      <c r="BEV60" s="611"/>
      <c r="BEW60" s="611"/>
      <c r="BEX60" s="611"/>
      <c r="BEY60" s="611"/>
      <c r="BEZ60" s="611"/>
      <c r="BFA60" s="611"/>
      <c r="BFB60" s="611"/>
      <c r="BFC60" s="611"/>
      <c r="BFD60" s="611"/>
      <c r="BFE60" s="611"/>
      <c r="BFF60" s="611"/>
      <c r="BFG60" s="611"/>
      <c r="BFH60" s="611"/>
      <c r="BFI60" s="611"/>
      <c r="BFJ60" s="611"/>
      <c r="BFK60" s="611"/>
      <c r="BFL60" s="611"/>
      <c r="BFM60" s="611"/>
      <c r="BFN60" s="611"/>
      <c r="BFO60" s="611"/>
      <c r="BFP60" s="611"/>
      <c r="BFQ60" s="611"/>
      <c r="BFR60" s="611"/>
      <c r="BFS60" s="611"/>
      <c r="BFT60" s="611"/>
      <c r="BFU60" s="611"/>
      <c r="BFV60" s="611"/>
      <c r="BFW60" s="611"/>
      <c r="BFX60" s="611"/>
      <c r="BFY60" s="611"/>
      <c r="BFZ60" s="611"/>
      <c r="BGA60" s="611"/>
      <c r="BGB60" s="611"/>
      <c r="BGC60" s="611"/>
      <c r="BGD60" s="611"/>
      <c r="BGE60" s="611"/>
      <c r="BGF60" s="611"/>
      <c r="BGG60" s="611"/>
      <c r="BGH60" s="611"/>
      <c r="BGI60" s="611"/>
      <c r="BGJ60" s="611"/>
      <c r="BGK60" s="611"/>
      <c r="BGL60" s="611"/>
      <c r="BGM60" s="611"/>
      <c r="BGN60" s="611"/>
      <c r="BGO60" s="611"/>
      <c r="BGP60" s="611"/>
      <c r="BGQ60" s="611"/>
      <c r="BGR60" s="611"/>
      <c r="BGS60" s="611"/>
      <c r="BGT60" s="611"/>
      <c r="BGU60" s="611"/>
      <c r="BGV60" s="611"/>
      <c r="BGW60" s="611"/>
      <c r="BGX60" s="611"/>
      <c r="BGY60" s="611"/>
      <c r="BGZ60" s="611"/>
      <c r="BHA60" s="611"/>
      <c r="BHB60" s="611"/>
      <c r="BHC60" s="611"/>
      <c r="BHD60" s="611"/>
      <c r="BHE60" s="611"/>
      <c r="BHF60" s="611"/>
      <c r="BHG60" s="611"/>
      <c r="BHH60" s="611"/>
      <c r="BHI60" s="611"/>
      <c r="BHJ60" s="611"/>
      <c r="BHK60" s="611"/>
      <c r="BHL60" s="611"/>
      <c r="BHM60" s="611"/>
      <c r="BHN60" s="611"/>
      <c r="BHO60" s="611"/>
      <c r="BHP60" s="611"/>
      <c r="BHQ60" s="611"/>
      <c r="BHR60" s="611"/>
      <c r="BHS60" s="611"/>
      <c r="BHT60" s="611"/>
      <c r="BHU60" s="611"/>
      <c r="BHV60" s="611"/>
      <c r="BHW60" s="611"/>
      <c r="BHX60" s="611"/>
      <c r="BHY60" s="611"/>
      <c r="BHZ60" s="611"/>
      <c r="BIA60" s="611"/>
      <c r="BIB60" s="611"/>
      <c r="BIC60" s="611"/>
      <c r="BID60" s="611"/>
      <c r="BIE60" s="611"/>
      <c r="BIF60" s="611"/>
      <c r="BIG60" s="611"/>
      <c r="BIH60" s="611"/>
      <c r="BII60" s="611"/>
      <c r="BIJ60" s="611"/>
      <c r="BIK60" s="611"/>
      <c r="BIL60" s="611"/>
      <c r="BIM60" s="611"/>
      <c r="BIN60" s="611"/>
      <c r="BIO60" s="611"/>
      <c r="BIP60" s="611"/>
      <c r="BIQ60" s="611"/>
      <c r="BIR60" s="611"/>
      <c r="BIS60" s="611"/>
      <c r="BIT60" s="611"/>
      <c r="BIU60" s="611"/>
      <c r="BIV60" s="611"/>
      <c r="BIW60" s="611"/>
      <c r="BIX60" s="611"/>
      <c r="BIY60" s="611"/>
      <c r="BIZ60" s="611"/>
      <c r="BJA60" s="611"/>
      <c r="BJB60" s="611"/>
      <c r="BJC60" s="611"/>
      <c r="BJD60" s="611"/>
      <c r="BJE60" s="611"/>
      <c r="BJF60" s="611"/>
      <c r="BJG60" s="611"/>
      <c r="BJH60" s="611"/>
      <c r="BJI60" s="611"/>
      <c r="BJJ60" s="611"/>
      <c r="BJK60" s="611"/>
      <c r="BJL60" s="611"/>
      <c r="BJM60" s="611"/>
      <c r="BJN60" s="611"/>
      <c r="BJO60" s="611"/>
      <c r="BJP60" s="611"/>
      <c r="BJQ60" s="611"/>
      <c r="BJR60" s="611"/>
      <c r="BJS60" s="611"/>
      <c r="BJT60" s="611"/>
      <c r="BJU60" s="611"/>
      <c r="BJV60" s="611"/>
      <c r="BJW60" s="611"/>
      <c r="BJX60" s="611"/>
      <c r="BJY60" s="611"/>
      <c r="BJZ60" s="611"/>
      <c r="BKA60" s="611"/>
      <c r="BKB60" s="611"/>
      <c r="BKC60" s="611"/>
      <c r="BKD60" s="611"/>
      <c r="BKE60" s="611"/>
      <c r="BKF60" s="611"/>
      <c r="BKG60" s="611"/>
      <c r="BKH60" s="611"/>
      <c r="BKI60" s="611"/>
      <c r="BKJ60" s="611"/>
      <c r="BKK60" s="611"/>
      <c r="BKL60" s="611"/>
      <c r="BKM60" s="611"/>
      <c r="BKN60" s="611"/>
      <c r="BKO60" s="611"/>
      <c r="BKP60" s="611"/>
      <c r="BKQ60" s="611"/>
      <c r="BKR60" s="611"/>
      <c r="BKS60" s="611"/>
      <c r="BKT60" s="611"/>
      <c r="BKU60" s="611"/>
      <c r="BKV60" s="611"/>
      <c r="BKW60" s="611"/>
      <c r="BKX60" s="611"/>
      <c r="BKY60" s="611"/>
      <c r="BKZ60" s="611"/>
      <c r="BLA60" s="611"/>
      <c r="BLB60" s="611"/>
      <c r="BLC60" s="611"/>
      <c r="BLD60" s="611"/>
      <c r="BLE60" s="611"/>
      <c r="BLF60" s="611"/>
      <c r="BLG60" s="611"/>
      <c r="BLH60" s="611"/>
      <c r="BLI60" s="611"/>
      <c r="BLJ60" s="611"/>
      <c r="BLK60" s="611"/>
      <c r="BLL60" s="611"/>
      <c r="BLM60" s="611"/>
      <c r="BLN60" s="611"/>
      <c r="BLO60" s="611"/>
      <c r="BLP60" s="611"/>
      <c r="BLQ60" s="611"/>
      <c r="BLR60" s="611"/>
      <c r="BLS60" s="611"/>
      <c r="BLT60" s="611"/>
      <c r="BLU60" s="611"/>
      <c r="BLV60" s="611"/>
      <c r="BLW60" s="611"/>
      <c r="BLX60" s="611"/>
      <c r="BLY60" s="611"/>
      <c r="BLZ60" s="611"/>
      <c r="BMA60" s="611"/>
      <c r="BMB60" s="611"/>
      <c r="BMC60" s="611"/>
      <c r="BMD60" s="611"/>
      <c r="BME60" s="611"/>
      <c r="BMF60" s="611"/>
      <c r="BMG60" s="611"/>
      <c r="BMH60" s="611"/>
      <c r="BMI60" s="611"/>
      <c r="BMJ60" s="611"/>
      <c r="BMK60" s="611"/>
      <c r="BML60" s="611"/>
      <c r="BMM60" s="611"/>
      <c r="BMN60" s="611"/>
      <c r="BMO60" s="611"/>
      <c r="BMP60" s="611"/>
      <c r="BMQ60" s="611"/>
      <c r="BMR60" s="611"/>
      <c r="BMS60" s="611"/>
      <c r="BMT60" s="611"/>
      <c r="BMU60" s="611"/>
      <c r="BMV60" s="611"/>
      <c r="BMW60" s="611"/>
      <c r="BMX60" s="611"/>
      <c r="BMY60" s="611"/>
      <c r="BMZ60" s="611"/>
      <c r="BNA60" s="611"/>
      <c r="BNB60" s="611"/>
      <c r="BNC60" s="611"/>
      <c r="BND60" s="611"/>
      <c r="BNE60" s="611"/>
      <c r="BNF60" s="611"/>
      <c r="BNG60" s="611"/>
      <c r="BNH60" s="611"/>
      <c r="BNI60" s="611"/>
      <c r="BNJ60" s="611"/>
      <c r="BNK60" s="611"/>
      <c r="BNL60" s="611"/>
      <c r="BNM60" s="611"/>
      <c r="BNN60" s="611"/>
      <c r="BNO60" s="611"/>
      <c r="BNP60" s="611"/>
      <c r="BNQ60" s="611"/>
      <c r="BNR60" s="611"/>
      <c r="BNS60" s="611"/>
      <c r="BNT60" s="611"/>
      <c r="BNU60" s="611"/>
      <c r="BNV60" s="611"/>
      <c r="BNW60" s="611"/>
      <c r="BNX60" s="611"/>
      <c r="BNY60" s="611"/>
      <c r="BNZ60" s="611"/>
      <c r="BOA60" s="611"/>
      <c r="BOB60" s="611"/>
      <c r="BOC60" s="611"/>
      <c r="BOD60" s="611"/>
      <c r="BOE60" s="611"/>
      <c r="BOF60" s="611"/>
      <c r="BOG60" s="611"/>
      <c r="BOH60" s="611"/>
      <c r="BOI60" s="611"/>
      <c r="BOJ60" s="611"/>
      <c r="BOK60" s="611"/>
      <c r="BOL60" s="611"/>
      <c r="BOM60" s="611"/>
      <c r="BON60" s="611"/>
      <c r="BOO60" s="611"/>
      <c r="BOP60" s="611"/>
      <c r="BOQ60" s="611"/>
      <c r="BOR60" s="611"/>
      <c r="BOS60" s="611"/>
      <c r="BOT60" s="611"/>
      <c r="BOU60" s="611"/>
      <c r="BOV60" s="611"/>
      <c r="BOW60" s="611"/>
      <c r="BOX60" s="611"/>
      <c r="BOY60" s="611"/>
      <c r="BOZ60" s="611"/>
      <c r="BPA60" s="611"/>
      <c r="BPB60" s="611"/>
      <c r="BPC60" s="611"/>
      <c r="BPD60" s="611"/>
      <c r="BPE60" s="611"/>
      <c r="BPF60" s="611"/>
      <c r="BPG60" s="611"/>
      <c r="BPH60" s="611"/>
      <c r="BPI60" s="611"/>
      <c r="BPJ60" s="611"/>
      <c r="BPK60" s="611"/>
      <c r="BPL60" s="611"/>
      <c r="BPM60" s="611"/>
      <c r="BPN60" s="611"/>
      <c r="BPO60" s="611"/>
      <c r="BPP60" s="611"/>
      <c r="BPQ60" s="611"/>
      <c r="BPR60" s="611"/>
      <c r="BPS60" s="611"/>
      <c r="BPT60" s="611"/>
      <c r="BPU60" s="611"/>
      <c r="BPV60" s="611"/>
      <c r="BPW60" s="611"/>
      <c r="BPX60" s="611"/>
      <c r="BPY60" s="611"/>
      <c r="BPZ60" s="611"/>
      <c r="BQA60" s="611"/>
      <c r="BQB60" s="611"/>
      <c r="BQC60" s="611"/>
      <c r="BQD60" s="611"/>
      <c r="BQE60" s="611"/>
      <c r="BQF60" s="611"/>
      <c r="BQG60" s="611"/>
      <c r="BQH60" s="611"/>
      <c r="BQI60" s="611"/>
      <c r="BQJ60" s="611"/>
      <c r="BQK60" s="611"/>
      <c r="BQL60" s="611"/>
      <c r="BQM60" s="611"/>
      <c r="BQN60" s="611"/>
      <c r="BQO60" s="611"/>
      <c r="BQP60" s="611"/>
      <c r="BQQ60" s="611"/>
      <c r="BQR60" s="611"/>
      <c r="BQS60" s="611"/>
      <c r="BQT60" s="611"/>
      <c r="BQU60" s="611"/>
      <c r="BQV60" s="611"/>
      <c r="BQW60" s="611"/>
      <c r="BQX60" s="611"/>
      <c r="BQY60" s="611"/>
      <c r="BQZ60" s="611"/>
      <c r="BRA60" s="611"/>
      <c r="BRB60" s="611"/>
      <c r="BRC60" s="611"/>
      <c r="BRD60" s="611"/>
      <c r="BRE60" s="611"/>
      <c r="BRF60" s="611"/>
      <c r="BRG60" s="611"/>
      <c r="BRH60" s="611"/>
      <c r="BRI60" s="611"/>
      <c r="BRJ60" s="611"/>
      <c r="BRK60" s="611"/>
      <c r="BRL60" s="611"/>
      <c r="BRM60" s="611"/>
      <c r="BRN60" s="611"/>
      <c r="BRO60" s="611"/>
      <c r="BRP60" s="611"/>
      <c r="BRQ60" s="611"/>
      <c r="BRR60" s="611"/>
      <c r="BRS60" s="611"/>
      <c r="BRT60" s="611"/>
      <c r="BRU60" s="611"/>
      <c r="BRV60" s="611"/>
      <c r="BRW60" s="611"/>
      <c r="BRX60" s="611"/>
      <c r="BRY60" s="611"/>
      <c r="BRZ60" s="611"/>
      <c r="BSA60" s="611"/>
      <c r="BSB60" s="611"/>
      <c r="BSC60" s="611"/>
      <c r="BSD60" s="611"/>
      <c r="BSE60" s="611"/>
      <c r="BSF60" s="611"/>
      <c r="BSG60" s="611"/>
      <c r="BSH60" s="611"/>
      <c r="BSI60" s="611"/>
      <c r="BSJ60" s="611"/>
      <c r="BSK60" s="611"/>
      <c r="BSL60" s="611"/>
      <c r="BSM60" s="611"/>
      <c r="BSN60" s="611"/>
      <c r="BSO60" s="611"/>
      <c r="BSP60" s="611"/>
      <c r="BSQ60" s="611"/>
      <c r="BSR60" s="611"/>
      <c r="BSS60" s="611"/>
      <c r="BST60" s="611"/>
      <c r="BSU60" s="611"/>
      <c r="BSV60" s="611"/>
      <c r="BSW60" s="611"/>
      <c r="BSX60" s="611"/>
      <c r="BSY60" s="611"/>
      <c r="BSZ60" s="611"/>
      <c r="BTA60" s="611"/>
      <c r="BTB60" s="611"/>
      <c r="BTC60" s="611"/>
      <c r="BTD60" s="611"/>
      <c r="BTE60" s="611"/>
      <c r="BTF60" s="611"/>
      <c r="BTG60" s="611"/>
      <c r="BTH60" s="611"/>
      <c r="BTI60" s="611"/>
      <c r="BTJ60" s="611"/>
      <c r="BTK60" s="611"/>
      <c r="BTL60" s="611"/>
      <c r="BTM60" s="611"/>
      <c r="BTN60" s="611"/>
      <c r="BTO60" s="611"/>
      <c r="BTP60" s="611"/>
      <c r="BTQ60" s="611"/>
      <c r="BTR60" s="611"/>
      <c r="BTS60" s="611"/>
      <c r="BTT60" s="611"/>
      <c r="BTU60" s="611"/>
      <c r="BTV60" s="611"/>
      <c r="BTW60" s="611"/>
      <c r="BTX60" s="611"/>
      <c r="BTY60" s="611"/>
      <c r="BTZ60" s="611"/>
      <c r="BUA60" s="611"/>
      <c r="BUB60" s="611"/>
      <c r="BUC60" s="611"/>
      <c r="BUD60" s="611"/>
      <c r="BUE60" s="611"/>
      <c r="BUF60" s="611"/>
      <c r="BUG60" s="611"/>
      <c r="BUH60" s="611"/>
      <c r="BUI60" s="611"/>
      <c r="BUJ60" s="611"/>
      <c r="BUK60" s="611"/>
      <c r="BUL60" s="611"/>
      <c r="BUM60" s="611"/>
      <c r="BUN60" s="611"/>
      <c r="BUO60" s="611"/>
      <c r="BUP60" s="611"/>
      <c r="BUQ60" s="611"/>
      <c r="BUR60" s="611"/>
      <c r="BUS60" s="611"/>
      <c r="BUT60" s="611"/>
      <c r="BUU60" s="611"/>
      <c r="BUV60" s="611"/>
      <c r="BUW60" s="611"/>
      <c r="BUX60" s="611"/>
      <c r="BUY60" s="611"/>
      <c r="BUZ60" s="611"/>
      <c r="BVA60" s="611"/>
      <c r="BVB60" s="611"/>
      <c r="BVC60" s="611"/>
      <c r="BVD60" s="611"/>
      <c r="BVE60" s="611"/>
      <c r="BVF60" s="611"/>
      <c r="BVG60" s="611"/>
      <c r="BVH60" s="611"/>
      <c r="BVI60" s="611"/>
      <c r="BVJ60" s="611"/>
      <c r="BVK60" s="611"/>
      <c r="BVL60" s="611"/>
      <c r="BVM60" s="611"/>
      <c r="BVN60" s="611"/>
      <c r="BVO60" s="611"/>
      <c r="BVP60" s="611"/>
      <c r="BVQ60" s="611"/>
      <c r="BVR60" s="611"/>
      <c r="BVS60" s="611"/>
      <c r="BVT60" s="611"/>
      <c r="BVU60" s="611"/>
      <c r="BVV60" s="611"/>
      <c r="BVW60" s="611"/>
      <c r="BVX60" s="611"/>
      <c r="BVY60" s="611"/>
      <c r="BVZ60" s="611"/>
      <c r="BWA60" s="611"/>
      <c r="BWB60" s="611"/>
      <c r="BWC60" s="611"/>
      <c r="BWD60" s="611"/>
      <c r="BWE60" s="611"/>
      <c r="BWF60" s="611"/>
      <c r="BWG60" s="611"/>
      <c r="BWH60" s="611"/>
      <c r="BWI60" s="611"/>
      <c r="BWJ60" s="611"/>
      <c r="BWK60" s="611"/>
      <c r="BWL60" s="611"/>
      <c r="BWM60" s="611"/>
      <c r="BWN60" s="611"/>
      <c r="BWO60" s="611"/>
      <c r="BWP60" s="611"/>
      <c r="BWQ60" s="611"/>
      <c r="BWR60" s="611"/>
      <c r="BWS60" s="611"/>
      <c r="BWT60" s="611"/>
      <c r="BWU60" s="611"/>
      <c r="BWV60" s="611"/>
      <c r="BWW60" s="611"/>
      <c r="BWX60" s="611"/>
      <c r="BWY60" s="611"/>
      <c r="BWZ60" s="611"/>
      <c r="BXA60" s="611"/>
      <c r="BXB60" s="611"/>
      <c r="BXC60" s="611"/>
      <c r="BXD60" s="611"/>
      <c r="BXE60" s="611"/>
      <c r="BXF60" s="611"/>
      <c r="BXG60" s="611"/>
      <c r="BXH60" s="611"/>
      <c r="BXI60" s="611"/>
      <c r="BXJ60" s="611"/>
      <c r="BXK60" s="611"/>
      <c r="BXL60" s="611"/>
      <c r="BXM60" s="611"/>
      <c r="BXN60" s="611"/>
      <c r="BXO60" s="611"/>
      <c r="BXP60" s="611"/>
      <c r="BXQ60" s="611"/>
      <c r="BXR60" s="611"/>
      <c r="BXS60" s="611"/>
      <c r="BXT60" s="611"/>
      <c r="BXU60" s="611"/>
      <c r="BXV60" s="611"/>
      <c r="BXW60" s="611"/>
      <c r="BXX60" s="611"/>
      <c r="BXY60" s="611"/>
      <c r="BXZ60" s="611"/>
      <c r="BYA60" s="611"/>
      <c r="BYB60" s="611"/>
      <c r="BYC60" s="611"/>
      <c r="BYD60" s="611"/>
      <c r="BYE60" s="611"/>
      <c r="BYF60" s="611"/>
      <c r="BYG60" s="611"/>
      <c r="BYH60" s="611"/>
      <c r="BYI60" s="611"/>
      <c r="BYJ60" s="611"/>
      <c r="BYK60" s="611"/>
      <c r="BYL60" s="611"/>
      <c r="BYM60" s="611"/>
      <c r="BYN60" s="611"/>
      <c r="BYO60" s="611"/>
      <c r="BYP60" s="611"/>
      <c r="BYQ60" s="611"/>
      <c r="BYR60" s="611"/>
      <c r="BYS60" s="611"/>
      <c r="BYT60" s="611"/>
      <c r="BYU60" s="611"/>
      <c r="BYV60" s="611"/>
      <c r="BYW60" s="611"/>
      <c r="BYX60" s="611"/>
      <c r="BYY60" s="611"/>
      <c r="BYZ60" s="611"/>
      <c r="BZA60" s="611"/>
      <c r="BZB60" s="611"/>
      <c r="BZC60" s="611"/>
      <c r="BZD60" s="611"/>
      <c r="BZE60" s="611"/>
      <c r="BZF60" s="611"/>
      <c r="BZG60" s="611"/>
      <c r="BZH60" s="611"/>
      <c r="BZI60" s="611"/>
      <c r="BZJ60" s="611"/>
      <c r="BZK60" s="611"/>
      <c r="BZL60" s="611"/>
      <c r="BZM60" s="611"/>
      <c r="BZN60" s="611"/>
      <c r="BZO60" s="611"/>
      <c r="BZP60" s="611"/>
      <c r="BZQ60" s="611"/>
      <c r="BZR60" s="611"/>
      <c r="BZS60" s="611"/>
      <c r="BZT60" s="611"/>
      <c r="BZU60" s="611"/>
      <c r="BZV60" s="611"/>
      <c r="BZW60" s="611"/>
      <c r="BZX60" s="611"/>
      <c r="BZY60" s="611"/>
      <c r="BZZ60" s="611"/>
      <c r="CAA60" s="611"/>
      <c r="CAB60" s="611"/>
      <c r="CAC60" s="611"/>
      <c r="CAD60" s="611"/>
      <c r="CAE60" s="611"/>
      <c r="CAF60" s="611"/>
      <c r="CAG60" s="611"/>
      <c r="CAH60" s="611"/>
      <c r="CAI60" s="611"/>
      <c r="CAJ60" s="611"/>
      <c r="CAK60" s="611"/>
      <c r="CAL60" s="611"/>
      <c r="CAM60" s="611"/>
      <c r="CAN60" s="611"/>
      <c r="CAO60" s="611"/>
      <c r="CAP60" s="611"/>
      <c r="CAQ60" s="611"/>
      <c r="CAR60" s="611"/>
      <c r="CAS60" s="611"/>
      <c r="CAT60" s="611"/>
      <c r="CAU60" s="611"/>
      <c r="CAV60" s="611"/>
      <c r="CAW60" s="611"/>
      <c r="CAX60" s="611"/>
      <c r="CAY60" s="611"/>
      <c r="CAZ60" s="611"/>
      <c r="CBA60" s="611"/>
      <c r="CBB60" s="611"/>
      <c r="CBC60" s="611"/>
      <c r="CBD60" s="611"/>
      <c r="CBE60" s="611"/>
      <c r="CBF60" s="611"/>
      <c r="CBG60" s="611"/>
      <c r="CBH60" s="611"/>
      <c r="CBI60" s="611"/>
      <c r="CBJ60" s="611"/>
      <c r="CBK60" s="611"/>
      <c r="CBL60" s="611"/>
      <c r="CBM60" s="611"/>
      <c r="CBN60" s="611"/>
      <c r="CBO60" s="611"/>
      <c r="CBP60" s="611"/>
      <c r="CBQ60" s="611"/>
      <c r="CBR60" s="611"/>
      <c r="CBS60" s="611"/>
      <c r="CBT60" s="611"/>
      <c r="CBU60" s="611"/>
      <c r="CBV60" s="611"/>
      <c r="CBW60" s="611"/>
      <c r="CBX60" s="611"/>
      <c r="CBY60" s="611"/>
      <c r="CBZ60" s="611"/>
      <c r="CCA60" s="611"/>
      <c r="CCB60" s="611"/>
      <c r="CCC60" s="611"/>
      <c r="CCD60" s="611"/>
      <c r="CCE60" s="611"/>
      <c r="CCF60" s="611"/>
      <c r="CCG60" s="611"/>
      <c r="CCH60" s="611"/>
      <c r="CCI60" s="611"/>
      <c r="CCJ60" s="611"/>
      <c r="CCK60" s="611"/>
      <c r="CCL60" s="611"/>
      <c r="CCM60" s="611"/>
      <c r="CCN60" s="611"/>
      <c r="CCO60" s="611"/>
      <c r="CCP60" s="611"/>
      <c r="CCQ60" s="611"/>
      <c r="CCR60" s="611"/>
      <c r="CCS60" s="611"/>
      <c r="CCT60" s="611"/>
      <c r="CCU60" s="611"/>
      <c r="CCV60" s="611"/>
      <c r="CCW60" s="611"/>
      <c r="CCX60" s="611"/>
      <c r="CCY60" s="611"/>
      <c r="CCZ60" s="611"/>
      <c r="CDA60" s="611"/>
      <c r="CDB60" s="611"/>
      <c r="CDC60" s="611"/>
      <c r="CDD60" s="611"/>
      <c r="CDE60" s="611"/>
      <c r="CDF60" s="611"/>
      <c r="CDG60" s="611"/>
      <c r="CDH60" s="611"/>
      <c r="CDI60" s="611"/>
      <c r="CDJ60" s="611"/>
      <c r="CDK60" s="611"/>
      <c r="CDL60" s="611"/>
      <c r="CDM60" s="611"/>
      <c r="CDN60" s="611"/>
      <c r="CDO60" s="611"/>
      <c r="CDP60" s="611"/>
      <c r="CDQ60" s="611"/>
      <c r="CDR60" s="611"/>
      <c r="CDS60" s="611"/>
      <c r="CDT60" s="611"/>
      <c r="CDU60" s="611"/>
      <c r="CDV60" s="611"/>
      <c r="CDW60" s="611"/>
      <c r="CDX60" s="611"/>
      <c r="CDY60" s="611"/>
      <c r="CDZ60" s="611"/>
      <c r="CEA60" s="611"/>
      <c r="CEB60" s="611"/>
      <c r="CEC60" s="611"/>
      <c r="CED60" s="611"/>
      <c r="CEE60" s="611"/>
      <c r="CEF60" s="611"/>
      <c r="CEG60" s="611"/>
      <c r="CEH60" s="611"/>
      <c r="CEI60" s="611"/>
      <c r="CEJ60" s="611"/>
      <c r="CEK60" s="611"/>
      <c r="CEL60" s="611"/>
      <c r="CEM60" s="611"/>
    </row>
    <row r="61" spans="1:2171" s="191" customFormat="1" x14ac:dyDescent="0.2">
      <c r="A61" s="211"/>
      <c r="B61" s="64" t="s">
        <v>260</v>
      </c>
      <c r="C61" s="932" t="s">
        <v>633</v>
      </c>
      <c r="D61" s="932" t="s">
        <v>634</v>
      </c>
      <c r="E61" s="932" t="s">
        <v>633</v>
      </c>
      <c r="F61" s="932" t="s">
        <v>634</v>
      </c>
      <c r="G61" s="932" t="s">
        <v>633</v>
      </c>
      <c r="H61" s="933" t="s">
        <v>634</v>
      </c>
      <c r="I61" s="212"/>
      <c r="J61" s="212"/>
      <c r="K61" s="212"/>
      <c r="L61" s="212"/>
      <c r="M61" s="679"/>
      <c r="N61" s="679"/>
      <c r="O61" s="679"/>
      <c r="P61" s="679"/>
      <c r="Q61" s="679"/>
      <c r="R61" s="679"/>
      <c r="S61" s="679"/>
      <c r="T61" s="679"/>
      <c r="U61" s="679"/>
      <c r="V61" s="358"/>
      <c r="W61" s="358"/>
      <c r="X61" s="358"/>
      <c r="Y61" s="358"/>
      <c r="Z61" s="358"/>
      <c r="AA61" s="358"/>
      <c r="AB61" s="358"/>
      <c r="AC61" s="358"/>
      <c r="AD61" s="358"/>
      <c r="AE61" s="679"/>
      <c r="AF61" s="679"/>
      <c r="AG61" s="679"/>
      <c r="AH61" s="679"/>
      <c r="AI61" s="679"/>
      <c r="AJ61" s="679"/>
      <c r="AK61" s="679"/>
      <c r="AL61" s="679"/>
      <c r="AM61" s="679"/>
      <c r="AN61" s="679"/>
      <c r="AO61" s="679"/>
      <c r="AP61" s="679"/>
      <c r="AQ61" s="679"/>
      <c r="AR61" s="679"/>
      <c r="AS61" s="679"/>
      <c r="AT61" s="679"/>
      <c r="AU61" s="679"/>
      <c r="AV61" s="679"/>
      <c r="AW61" s="679"/>
      <c r="AX61" s="679"/>
      <c r="AY61" s="679"/>
      <c r="AZ61" s="679"/>
      <c r="BA61" s="679"/>
      <c r="BB61" s="679"/>
      <c r="BC61" s="679"/>
      <c r="BD61" s="679"/>
      <c r="BE61" s="611"/>
      <c r="BF61" s="611"/>
      <c r="BG61" s="611"/>
      <c r="BH61" s="611"/>
      <c r="BI61" s="611"/>
      <c r="BJ61" s="611"/>
      <c r="BK61" s="611"/>
      <c r="BL61" s="611"/>
      <c r="BM61" s="611"/>
      <c r="BN61" s="611"/>
      <c r="BO61" s="611"/>
      <c r="BP61" s="611"/>
      <c r="BQ61" s="611"/>
      <c r="BR61" s="611"/>
      <c r="BS61" s="611"/>
      <c r="BT61" s="611"/>
      <c r="BU61" s="611"/>
      <c r="BV61" s="611"/>
      <c r="BW61" s="611"/>
      <c r="BX61" s="611"/>
      <c r="BY61" s="611"/>
      <c r="BZ61" s="611"/>
      <c r="CA61" s="611"/>
      <c r="CB61" s="611"/>
      <c r="CC61" s="611"/>
      <c r="CD61" s="611"/>
      <c r="CE61" s="611"/>
      <c r="CF61" s="611"/>
      <c r="CG61" s="611"/>
      <c r="CH61" s="611"/>
      <c r="CI61" s="611"/>
      <c r="CJ61" s="611"/>
      <c r="CK61" s="611"/>
      <c r="CL61" s="611"/>
      <c r="CM61" s="611"/>
      <c r="CN61" s="611"/>
      <c r="CO61" s="611"/>
      <c r="CP61" s="611"/>
      <c r="CQ61" s="611"/>
      <c r="CR61" s="611"/>
      <c r="CS61" s="611"/>
      <c r="CT61" s="611"/>
      <c r="CU61" s="611"/>
      <c r="CV61" s="611"/>
      <c r="CW61" s="611"/>
      <c r="CX61" s="611"/>
      <c r="CY61" s="611"/>
      <c r="CZ61" s="611"/>
      <c r="DA61" s="611"/>
      <c r="DB61" s="611"/>
      <c r="DC61" s="611"/>
      <c r="DD61" s="611"/>
      <c r="DE61" s="611"/>
      <c r="DF61" s="611"/>
      <c r="DG61" s="611"/>
      <c r="DH61" s="611"/>
      <c r="DI61" s="611"/>
      <c r="DJ61" s="611"/>
      <c r="DK61" s="611"/>
      <c r="DL61" s="611"/>
      <c r="DM61" s="611"/>
      <c r="DN61" s="611"/>
      <c r="DO61" s="611"/>
      <c r="DP61" s="611"/>
      <c r="DQ61" s="611"/>
      <c r="DR61" s="611"/>
      <c r="DS61" s="611"/>
      <c r="DT61" s="611"/>
      <c r="DU61" s="611"/>
      <c r="DV61" s="611"/>
      <c r="DW61" s="611"/>
      <c r="DX61" s="611"/>
      <c r="DY61" s="611"/>
      <c r="DZ61" s="611"/>
      <c r="EA61" s="611"/>
      <c r="EB61" s="611"/>
      <c r="EC61" s="611"/>
      <c r="ED61" s="611"/>
      <c r="EE61" s="611"/>
      <c r="EF61" s="611"/>
      <c r="EG61" s="611"/>
      <c r="EH61" s="611"/>
      <c r="EI61" s="611"/>
      <c r="EJ61" s="611"/>
      <c r="EK61" s="611"/>
      <c r="EL61" s="611"/>
      <c r="EM61" s="611"/>
      <c r="EN61" s="611"/>
      <c r="EO61" s="611"/>
      <c r="EP61" s="611"/>
      <c r="EQ61" s="611"/>
      <c r="ER61" s="611"/>
      <c r="ES61" s="611"/>
      <c r="ET61" s="611"/>
      <c r="EU61" s="611"/>
      <c r="EV61" s="611"/>
      <c r="EW61" s="611"/>
      <c r="EX61" s="611"/>
      <c r="EY61" s="611"/>
      <c r="EZ61" s="611"/>
      <c r="FA61" s="611"/>
      <c r="FB61" s="611"/>
      <c r="FC61" s="611"/>
      <c r="FD61" s="611"/>
      <c r="FE61" s="611"/>
      <c r="FF61" s="611"/>
      <c r="FG61" s="611"/>
      <c r="FH61" s="611"/>
      <c r="FI61" s="611"/>
      <c r="FJ61" s="611"/>
      <c r="FK61" s="611"/>
      <c r="FL61" s="611"/>
      <c r="FM61" s="611"/>
      <c r="FN61" s="611"/>
      <c r="FO61" s="611"/>
      <c r="FP61" s="611"/>
      <c r="FQ61" s="611"/>
      <c r="FR61" s="611"/>
      <c r="FS61" s="611"/>
      <c r="FT61" s="611"/>
      <c r="FU61" s="611"/>
      <c r="FV61" s="611"/>
      <c r="FW61" s="611"/>
      <c r="FX61" s="611"/>
      <c r="FY61" s="611"/>
      <c r="FZ61" s="611"/>
      <c r="GA61" s="611"/>
      <c r="GB61" s="611"/>
      <c r="GC61" s="611"/>
      <c r="GD61" s="611"/>
      <c r="GE61" s="611"/>
      <c r="GF61" s="611"/>
      <c r="GG61" s="611"/>
      <c r="GH61" s="611"/>
      <c r="GI61" s="611"/>
      <c r="GJ61" s="611"/>
      <c r="GK61" s="611"/>
      <c r="GL61" s="611"/>
      <c r="GM61" s="611"/>
      <c r="GN61" s="611"/>
      <c r="GO61" s="611"/>
      <c r="GP61" s="611"/>
      <c r="GQ61" s="611"/>
      <c r="GR61" s="611"/>
      <c r="GS61" s="611"/>
      <c r="GT61" s="611"/>
      <c r="GU61" s="611"/>
      <c r="GV61" s="611"/>
      <c r="GW61" s="611"/>
      <c r="GX61" s="611"/>
      <c r="GY61" s="611"/>
      <c r="GZ61" s="611"/>
      <c r="HA61" s="611"/>
      <c r="HB61" s="611"/>
      <c r="HC61" s="611"/>
      <c r="HD61" s="611"/>
      <c r="HE61" s="611"/>
      <c r="HF61" s="611"/>
      <c r="HG61" s="611"/>
      <c r="HH61" s="611"/>
      <c r="HI61" s="611"/>
      <c r="HJ61" s="611"/>
      <c r="HK61" s="611"/>
      <c r="HL61" s="611"/>
      <c r="HM61" s="611"/>
      <c r="HN61" s="611"/>
      <c r="HO61" s="611"/>
      <c r="HP61" s="611"/>
      <c r="HQ61" s="611"/>
      <c r="HR61" s="611"/>
      <c r="HS61" s="611"/>
      <c r="HT61" s="611"/>
      <c r="HU61" s="611"/>
      <c r="HV61" s="611"/>
      <c r="HW61" s="611"/>
      <c r="HX61" s="611"/>
      <c r="HY61" s="611"/>
      <c r="HZ61" s="611"/>
      <c r="IA61" s="611"/>
      <c r="IB61" s="611"/>
      <c r="IC61" s="611"/>
      <c r="ID61" s="611"/>
      <c r="IE61" s="611"/>
      <c r="IF61" s="611"/>
      <c r="IG61" s="611"/>
      <c r="IH61" s="611"/>
      <c r="II61" s="611"/>
      <c r="IJ61" s="611"/>
      <c r="IK61" s="611"/>
      <c r="IL61" s="611"/>
      <c r="IM61" s="611"/>
      <c r="IN61" s="611"/>
      <c r="IO61" s="611"/>
      <c r="IP61" s="611"/>
      <c r="IQ61" s="611"/>
      <c r="IR61" s="611"/>
      <c r="IS61" s="611"/>
      <c r="IT61" s="611"/>
      <c r="IU61" s="611"/>
      <c r="IV61" s="611"/>
      <c r="IW61" s="611"/>
      <c r="IX61" s="611"/>
      <c r="IY61" s="611"/>
      <c r="IZ61" s="611"/>
      <c r="JA61" s="611"/>
      <c r="JB61" s="611"/>
      <c r="JC61" s="611"/>
      <c r="JD61" s="611"/>
      <c r="JE61" s="611"/>
      <c r="JF61" s="611"/>
      <c r="JG61" s="611"/>
      <c r="JH61" s="611"/>
      <c r="JI61" s="611"/>
      <c r="JJ61" s="611"/>
      <c r="JK61" s="611"/>
      <c r="JL61" s="611"/>
      <c r="JM61" s="611"/>
      <c r="JN61" s="611"/>
      <c r="JO61" s="611"/>
      <c r="JP61" s="611"/>
      <c r="JQ61" s="611"/>
      <c r="JR61" s="611"/>
      <c r="JS61" s="611"/>
      <c r="JT61" s="611"/>
      <c r="JU61" s="611"/>
      <c r="JV61" s="611"/>
      <c r="JW61" s="611"/>
      <c r="JX61" s="611"/>
      <c r="JY61" s="611"/>
      <c r="JZ61" s="611"/>
      <c r="KA61" s="611"/>
      <c r="KB61" s="611"/>
      <c r="KC61" s="611"/>
      <c r="KD61" s="611"/>
      <c r="KE61" s="611"/>
      <c r="KF61" s="611"/>
      <c r="KG61" s="611"/>
      <c r="KH61" s="611"/>
      <c r="KI61" s="611"/>
      <c r="KJ61" s="611"/>
      <c r="KK61" s="611"/>
      <c r="KL61" s="611"/>
      <c r="KM61" s="611"/>
      <c r="KN61" s="611"/>
      <c r="KO61" s="611"/>
      <c r="KP61" s="611"/>
      <c r="KQ61" s="611"/>
      <c r="KR61" s="611"/>
      <c r="KS61" s="611"/>
      <c r="KT61" s="611"/>
      <c r="KU61" s="611"/>
      <c r="KV61" s="611"/>
      <c r="KW61" s="611"/>
      <c r="KX61" s="611"/>
      <c r="KY61" s="611"/>
      <c r="KZ61" s="611"/>
      <c r="LA61" s="611"/>
      <c r="LB61" s="611"/>
      <c r="LC61" s="611"/>
      <c r="LD61" s="611"/>
      <c r="LE61" s="611"/>
      <c r="LF61" s="611"/>
      <c r="LG61" s="611"/>
      <c r="LH61" s="611"/>
      <c r="LI61" s="611"/>
      <c r="LJ61" s="611"/>
      <c r="LK61" s="611"/>
      <c r="LL61" s="611"/>
      <c r="LM61" s="611"/>
      <c r="LN61" s="611"/>
      <c r="LO61" s="611"/>
      <c r="LP61" s="611"/>
      <c r="LQ61" s="611"/>
      <c r="LR61" s="611"/>
      <c r="LS61" s="611"/>
      <c r="LT61" s="611"/>
      <c r="LU61" s="611"/>
      <c r="LV61" s="611"/>
      <c r="LW61" s="611"/>
      <c r="LX61" s="611"/>
      <c r="LY61" s="611"/>
      <c r="LZ61" s="611"/>
      <c r="MA61" s="611"/>
      <c r="MB61" s="611"/>
      <c r="MC61" s="611"/>
      <c r="MD61" s="611"/>
      <c r="ME61" s="611"/>
      <c r="MF61" s="611"/>
      <c r="MG61" s="611"/>
      <c r="MH61" s="611"/>
      <c r="MI61" s="611"/>
      <c r="MJ61" s="611"/>
      <c r="MK61" s="611"/>
      <c r="ML61" s="611"/>
      <c r="MM61" s="611"/>
      <c r="MN61" s="611"/>
      <c r="MO61" s="611"/>
      <c r="MP61" s="611"/>
      <c r="MQ61" s="611"/>
      <c r="MR61" s="611"/>
      <c r="MS61" s="611"/>
      <c r="MT61" s="611"/>
      <c r="MU61" s="611"/>
      <c r="MV61" s="611"/>
      <c r="MW61" s="611"/>
      <c r="MX61" s="611"/>
      <c r="MY61" s="611"/>
      <c r="MZ61" s="611"/>
      <c r="NA61" s="611"/>
      <c r="NB61" s="611"/>
      <c r="NC61" s="611"/>
      <c r="ND61" s="611"/>
      <c r="NE61" s="611"/>
      <c r="NF61" s="611"/>
      <c r="NG61" s="611"/>
      <c r="NH61" s="611"/>
      <c r="NI61" s="611"/>
      <c r="NJ61" s="611"/>
      <c r="NK61" s="611"/>
      <c r="NL61" s="611"/>
      <c r="NM61" s="611"/>
      <c r="NN61" s="611"/>
      <c r="NO61" s="611"/>
      <c r="NP61" s="611"/>
      <c r="NQ61" s="611"/>
      <c r="NR61" s="611"/>
      <c r="NS61" s="611"/>
      <c r="NT61" s="611"/>
      <c r="NU61" s="611"/>
      <c r="NV61" s="611"/>
      <c r="NW61" s="611"/>
      <c r="NX61" s="611"/>
      <c r="NY61" s="611"/>
      <c r="NZ61" s="611"/>
      <c r="OA61" s="611"/>
      <c r="OB61" s="611"/>
      <c r="OC61" s="611"/>
      <c r="OD61" s="611"/>
      <c r="OE61" s="611"/>
      <c r="OF61" s="611"/>
      <c r="OG61" s="611"/>
      <c r="OH61" s="611"/>
      <c r="OI61" s="611"/>
      <c r="OJ61" s="611"/>
      <c r="OK61" s="611"/>
      <c r="OL61" s="611"/>
      <c r="OM61" s="611"/>
      <c r="ON61" s="611"/>
      <c r="OO61" s="611"/>
      <c r="OP61" s="611"/>
      <c r="OQ61" s="611"/>
      <c r="OR61" s="611"/>
      <c r="OS61" s="611"/>
      <c r="OT61" s="611"/>
      <c r="OU61" s="611"/>
      <c r="OV61" s="611"/>
      <c r="OW61" s="611"/>
      <c r="OX61" s="611"/>
      <c r="OY61" s="611"/>
      <c r="OZ61" s="611"/>
      <c r="PA61" s="611"/>
      <c r="PB61" s="611"/>
      <c r="PC61" s="611"/>
      <c r="PD61" s="611"/>
      <c r="PE61" s="611"/>
      <c r="PF61" s="611"/>
      <c r="PG61" s="611"/>
      <c r="PH61" s="611"/>
      <c r="PI61" s="611"/>
      <c r="PJ61" s="611"/>
      <c r="PK61" s="611"/>
      <c r="PL61" s="611"/>
      <c r="PM61" s="611"/>
      <c r="PN61" s="611"/>
      <c r="PO61" s="611"/>
      <c r="PP61" s="611"/>
      <c r="PQ61" s="611"/>
      <c r="PR61" s="611"/>
      <c r="PS61" s="611"/>
      <c r="PT61" s="611"/>
      <c r="PU61" s="611"/>
      <c r="PV61" s="611"/>
      <c r="PW61" s="611"/>
      <c r="PX61" s="611"/>
      <c r="PY61" s="611"/>
      <c r="PZ61" s="611"/>
      <c r="QA61" s="611"/>
      <c r="QB61" s="611"/>
      <c r="QC61" s="611"/>
      <c r="QD61" s="611"/>
      <c r="QE61" s="611"/>
      <c r="QF61" s="611"/>
      <c r="QG61" s="611"/>
      <c r="QH61" s="611"/>
      <c r="QI61" s="611"/>
      <c r="QJ61" s="611"/>
      <c r="QK61" s="611"/>
      <c r="QL61" s="611"/>
      <c r="QM61" s="611"/>
      <c r="QN61" s="611"/>
      <c r="QO61" s="611"/>
      <c r="QP61" s="611"/>
      <c r="QQ61" s="611"/>
      <c r="QR61" s="611"/>
      <c r="QS61" s="611"/>
      <c r="QT61" s="611"/>
      <c r="QU61" s="611"/>
      <c r="QV61" s="611"/>
      <c r="QW61" s="611"/>
      <c r="QX61" s="611"/>
      <c r="QY61" s="611"/>
      <c r="QZ61" s="611"/>
      <c r="RA61" s="611"/>
      <c r="RB61" s="611"/>
      <c r="RC61" s="611"/>
      <c r="RD61" s="611"/>
      <c r="RE61" s="611"/>
      <c r="RF61" s="611"/>
      <c r="RG61" s="611"/>
      <c r="RH61" s="611"/>
      <c r="RI61" s="611"/>
      <c r="RJ61" s="611"/>
      <c r="RK61" s="611"/>
      <c r="RL61" s="611"/>
      <c r="RM61" s="611"/>
      <c r="RN61" s="611"/>
      <c r="RO61" s="611"/>
      <c r="RP61" s="611"/>
      <c r="RQ61" s="611"/>
      <c r="RR61" s="611"/>
      <c r="RS61" s="611"/>
      <c r="RT61" s="611"/>
      <c r="RU61" s="611"/>
      <c r="RV61" s="611"/>
      <c r="RW61" s="611"/>
      <c r="RX61" s="611"/>
      <c r="RY61" s="611"/>
      <c r="RZ61" s="611"/>
      <c r="SA61" s="611"/>
      <c r="SB61" s="611"/>
      <c r="SC61" s="611"/>
      <c r="SD61" s="611"/>
      <c r="SE61" s="611"/>
      <c r="SF61" s="611"/>
      <c r="SG61" s="611"/>
      <c r="SH61" s="611"/>
      <c r="SI61" s="611"/>
      <c r="SJ61" s="611"/>
      <c r="SK61" s="611"/>
      <c r="SL61" s="611"/>
      <c r="SM61" s="611"/>
      <c r="SN61" s="611"/>
      <c r="SO61" s="611"/>
      <c r="SP61" s="611"/>
      <c r="SQ61" s="611"/>
      <c r="SR61" s="611"/>
      <c r="SS61" s="611"/>
      <c r="ST61" s="611"/>
      <c r="SU61" s="611"/>
      <c r="SV61" s="611"/>
      <c r="SW61" s="611"/>
      <c r="SX61" s="611"/>
      <c r="SY61" s="611"/>
      <c r="SZ61" s="611"/>
      <c r="TA61" s="611"/>
      <c r="TB61" s="611"/>
      <c r="TC61" s="611"/>
      <c r="TD61" s="611"/>
      <c r="TE61" s="611"/>
      <c r="TF61" s="611"/>
      <c r="TG61" s="611"/>
      <c r="TH61" s="611"/>
      <c r="TI61" s="611"/>
      <c r="TJ61" s="611"/>
      <c r="TK61" s="611"/>
      <c r="TL61" s="611"/>
      <c r="TM61" s="611"/>
      <c r="TN61" s="611"/>
      <c r="TO61" s="611"/>
      <c r="TP61" s="611"/>
      <c r="TQ61" s="611"/>
      <c r="TR61" s="611"/>
      <c r="TS61" s="611"/>
      <c r="TT61" s="611"/>
      <c r="TU61" s="611"/>
      <c r="TV61" s="611"/>
      <c r="TW61" s="611"/>
      <c r="TX61" s="611"/>
      <c r="TY61" s="611"/>
      <c r="TZ61" s="611"/>
      <c r="UA61" s="611"/>
      <c r="UB61" s="611"/>
      <c r="UC61" s="611"/>
      <c r="UD61" s="611"/>
      <c r="UE61" s="611"/>
      <c r="UF61" s="611"/>
      <c r="UG61" s="611"/>
      <c r="UH61" s="611"/>
      <c r="UI61" s="611"/>
      <c r="UJ61" s="611"/>
      <c r="UK61" s="611"/>
      <c r="UL61" s="611"/>
      <c r="UM61" s="611"/>
      <c r="UN61" s="611"/>
      <c r="UO61" s="611"/>
      <c r="UP61" s="611"/>
      <c r="UQ61" s="611"/>
      <c r="UR61" s="611"/>
      <c r="US61" s="611"/>
      <c r="UT61" s="611"/>
      <c r="UU61" s="611"/>
      <c r="UV61" s="611"/>
      <c r="UW61" s="611"/>
      <c r="UX61" s="611"/>
      <c r="UY61" s="611"/>
      <c r="UZ61" s="611"/>
      <c r="VA61" s="611"/>
      <c r="VB61" s="611"/>
      <c r="VC61" s="611"/>
      <c r="VD61" s="611"/>
      <c r="VE61" s="611"/>
      <c r="VF61" s="611"/>
      <c r="VG61" s="611"/>
      <c r="VH61" s="611"/>
      <c r="VI61" s="611"/>
      <c r="VJ61" s="611"/>
      <c r="VK61" s="611"/>
      <c r="VL61" s="611"/>
      <c r="VM61" s="611"/>
      <c r="VN61" s="611"/>
      <c r="VO61" s="611"/>
      <c r="VP61" s="611"/>
      <c r="VQ61" s="611"/>
      <c r="VR61" s="611"/>
      <c r="VS61" s="611"/>
      <c r="VT61" s="611"/>
      <c r="VU61" s="611"/>
      <c r="VV61" s="611"/>
      <c r="VW61" s="611"/>
      <c r="VX61" s="611"/>
      <c r="VY61" s="611"/>
      <c r="VZ61" s="611"/>
      <c r="WA61" s="611"/>
      <c r="WB61" s="611"/>
      <c r="WC61" s="611"/>
      <c r="WD61" s="611"/>
      <c r="WE61" s="611"/>
      <c r="WF61" s="611"/>
      <c r="WG61" s="611"/>
      <c r="WH61" s="611"/>
      <c r="WI61" s="611"/>
      <c r="WJ61" s="611"/>
      <c r="WK61" s="611"/>
      <c r="WL61" s="611"/>
      <c r="WM61" s="611"/>
      <c r="WN61" s="611"/>
      <c r="WO61" s="611"/>
      <c r="WP61" s="611"/>
      <c r="WQ61" s="611"/>
      <c r="WR61" s="611"/>
      <c r="WS61" s="611"/>
      <c r="WT61" s="611"/>
      <c r="WU61" s="611"/>
      <c r="WV61" s="611"/>
      <c r="WW61" s="611"/>
      <c r="WX61" s="611"/>
      <c r="WY61" s="611"/>
      <c r="WZ61" s="611"/>
      <c r="XA61" s="611"/>
      <c r="XB61" s="611"/>
      <c r="XC61" s="611"/>
      <c r="XD61" s="611"/>
      <c r="XE61" s="611"/>
      <c r="XF61" s="611"/>
      <c r="XG61" s="611"/>
      <c r="XH61" s="611"/>
      <c r="XI61" s="611"/>
      <c r="XJ61" s="611"/>
      <c r="XK61" s="611"/>
      <c r="XL61" s="611"/>
      <c r="XM61" s="611"/>
      <c r="XN61" s="611"/>
      <c r="XO61" s="611"/>
      <c r="XP61" s="611"/>
      <c r="XQ61" s="611"/>
      <c r="XR61" s="611"/>
      <c r="XS61" s="611"/>
      <c r="XT61" s="611"/>
      <c r="XU61" s="611"/>
      <c r="XV61" s="611"/>
      <c r="XW61" s="611"/>
      <c r="XX61" s="611"/>
      <c r="XY61" s="611"/>
      <c r="XZ61" s="611"/>
      <c r="YA61" s="611"/>
      <c r="YB61" s="611"/>
      <c r="YC61" s="611"/>
      <c r="YD61" s="611"/>
      <c r="YE61" s="611"/>
      <c r="YF61" s="611"/>
      <c r="YG61" s="611"/>
      <c r="YH61" s="611"/>
      <c r="YI61" s="611"/>
      <c r="YJ61" s="611"/>
      <c r="YK61" s="611"/>
      <c r="YL61" s="611"/>
      <c r="YM61" s="611"/>
      <c r="YN61" s="611"/>
      <c r="YO61" s="611"/>
      <c r="YP61" s="611"/>
      <c r="YQ61" s="611"/>
      <c r="YR61" s="611"/>
      <c r="YS61" s="611"/>
      <c r="YT61" s="611"/>
      <c r="YU61" s="611"/>
      <c r="YV61" s="611"/>
      <c r="YW61" s="611"/>
      <c r="YX61" s="611"/>
      <c r="YY61" s="611"/>
      <c r="YZ61" s="611"/>
      <c r="ZA61" s="611"/>
      <c r="ZB61" s="611"/>
      <c r="ZC61" s="611"/>
      <c r="ZD61" s="611"/>
      <c r="ZE61" s="611"/>
      <c r="ZF61" s="611"/>
      <c r="ZG61" s="611"/>
      <c r="ZH61" s="611"/>
      <c r="ZI61" s="611"/>
      <c r="ZJ61" s="611"/>
      <c r="ZK61" s="611"/>
      <c r="ZL61" s="611"/>
      <c r="ZM61" s="611"/>
      <c r="ZN61" s="611"/>
      <c r="ZO61" s="611"/>
      <c r="ZP61" s="611"/>
      <c r="ZQ61" s="611"/>
      <c r="ZR61" s="611"/>
      <c r="ZS61" s="611"/>
      <c r="ZT61" s="611"/>
      <c r="ZU61" s="611"/>
      <c r="ZV61" s="611"/>
      <c r="ZW61" s="611"/>
      <c r="ZX61" s="611"/>
      <c r="ZY61" s="611"/>
      <c r="ZZ61" s="611"/>
      <c r="AAA61" s="611"/>
      <c r="AAB61" s="611"/>
      <c r="AAC61" s="611"/>
      <c r="AAD61" s="611"/>
      <c r="AAE61" s="611"/>
      <c r="AAF61" s="611"/>
      <c r="AAG61" s="611"/>
      <c r="AAH61" s="611"/>
      <c r="AAI61" s="611"/>
      <c r="AAJ61" s="611"/>
      <c r="AAK61" s="611"/>
      <c r="AAL61" s="611"/>
      <c r="AAM61" s="611"/>
      <c r="AAN61" s="611"/>
      <c r="AAO61" s="611"/>
      <c r="AAP61" s="611"/>
      <c r="AAQ61" s="611"/>
      <c r="AAR61" s="611"/>
      <c r="AAS61" s="611"/>
      <c r="AAT61" s="611"/>
      <c r="AAU61" s="611"/>
      <c r="AAV61" s="611"/>
      <c r="AAW61" s="611"/>
      <c r="AAX61" s="611"/>
      <c r="AAY61" s="611"/>
      <c r="AAZ61" s="611"/>
      <c r="ABA61" s="611"/>
      <c r="ABB61" s="611"/>
      <c r="ABC61" s="611"/>
      <c r="ABD61" s="611"/>
      <c r="ABE61" s="611"/>
      <c r="ABF61" s="611"/>
      <c r="ABG61" s="611"/>
      <c r="ABH61" s="611"/>
      <c r="ABI61" s="611"/>
      <c r="ABJ61" s="611"/>
      <c r="ABK61" s="611"/>
      <c r="ABL61" s="611"/>
      <c r="ABM61" s="611"/>
      <c r="ABN61" s="611"/>
      <c r="ABO61" s="611"/>
      <c r="ABP61" s="611"/>
      <c r="ABQ61" s="611"/>
      <c r="ABR61" s="611"/>
      <c r="ABS61" s="611"/>
      <c r="ABT61" s="611"/>
      <c r="ABU61" s="611"/>
      <c r="ABV61" s="611"/>
      <c r="ABW61" s="611"/>
      <c r="ABX61" s="611"/>
      <c r="ABY61" s="611"/>
      <c r="ABZ61" s="611"/>
      <c r="ACA61" s="611"/>
      <c r="ACB61" s="611"/>
      <c r="ACC61" s="611"/>
      <c r="ACD61" s="611"/>
      <c r="ACE61" s="611"/>
      <c r="ACF61" s="611"/>
      <c r="ACG61" s="611"/>
      <c r="ACH61" s="611"/>
      <c r="ACI61" s="611"/>
      <c r="ACJ61" s="611"/>
      <c r="ACK61" s="611"/>
      <c r="ACL61" s="611"/>
      <c r="ACM61" s="611"/>
      <c r="ACN61" s="611"/>
      <c r="ACO61" s="611"/>
      <c r="ACP61" s="611"/>
      <c r="ACQ61" s="611"/>
      <c r="ACR61" s="611"/>
      <c r="ACS61" s="611"/>
      <c r="ACT61" s="611"/>
      <c r="ACU61" s="611"/>
      <c r="ACV61" s="611"/>
      <c r="ACW61" s="611"/>
      <c r="ACX61" s="611"/>
      <c r="ACY61" s="611"/>
      <c r="ACZ61" s="611"/>
      <c r="ADA61" s="611"/>
      <c r="ADB61" s="611"/>
      <c r="ADC61" s="611"/>
      <c r="ADD61" s="611"/>
      <c r="ADE61" s="611"/>
      <c r="ADF61" s="611"/>
      <c r="ADG61" s="611"/>
      <c r="ADH61" s="611"/>
      <c r="ADI61" s="611"/>
      <c r="ADJ61" s="611"/>
      <c r="ADK61" s="611"/>
      <c r="ADL61" s="611"/>
      <c r="ADM61" s="611"/>
      <c r="ADN61" s="611"/>
      <c r="ADO61" s="611"/>
      <c r="ADP61" s="611"/>
      <c r="ADQ61" s="611"/>
      <c r="ADR61" s="611"/>
      <c r="ADS61" s="611"/>
      <c r="ADT61" s="611"/>
      <c r="ADU61" s="611"/>
      <c r="ADV61" s="611"/>
      <c r="ADW61" s="611"/>
      <c r="ADX61" s="611"/>
      <c r="ADY61" s="611"/>
      <c r="ADZ61" s="611"/>
      <c r="AEA61" s="611"/>
      <c r="AEB61" s="611"/>
      <c r="AEC61" s="611"/>
      <c r="AED61" s="611"/>
      <c r="AEE61" s="611"/>
      <c r="AEF61" s="611"/>
      <c r="AEG61" s="611"/>
      <c r="AEH61" s="611"/>
      <c r="AEI61" s="611"/>
      <c r="AEJ61" s="611"/>
      <c r="AEK61" s="611"/>
      <c r="AEL61" s="611"/>
      <c r="AEM61" s="611"/>
      <c r="AEN61" s="611"/>
      <c r="AEO61" s="611"/>
      <c r="AEP61" s="611"/>
      <c r="AEQ61" s="611"/>
      <c r="AER61" s="611"/>
      <c r="AES61" s="611"/>
      <c r="AET61" s="611"/>
      <c r="AEU61" s="611"/>
      <c r="AEV61" s="611"/>
      <c r="AEW61" s="611"/>
      <c r="AEX61" s="611"/>
      <c r="AEY61" s="611"/>
      <c r="AEZ61" s="611"/>
      <c r="AFA61" s="611"/>
      <c r="AFB61" s="611"/>
      <c r="AFC61" s="611"/>
      <c r="AFD61" s="611"/>
      <c r="AFE61" s="611"/>
      <c r="AFF61" s="611"/>
      <c r="AFG61" s="611"/>
      <c r="AFH61" s="611"/>
      <c r="AFI61" s="611"/>
      <c r="AFJ61" s="611"/>
      <c r="AFK61" s="611"/>
      <c r="AFL61" s="611"/>
      <c r="AFM61" s="611"/>
      <c r="AFN61" s="611"/>
      <c r="AFO61" s="611"/>
      <c r="AFP61" s="611"/>
      <c r="AFQ61" s="611"/>
      <c r="AFR61" s="611"/>
      <c r="AFS61" s="611"/>
      <c r="AFT61" s="611"/>
      <c r="AFU61" s="611"/>
      <c r="AFV61" s="611"/>
      <c r="AFW61" s="611"/>
      <c r="AFX61" s="611"/>
      <c r="AFY61" s="611"/>
      <c r="AFZ61" s="611"/>
      <c r="AGA61" s="611"/>
      <c r="AGB61" s="611"/>
      <c r="AGC61" s="611"/>
      <c r="AGD61" s="611"/>
      <c r="AGE61" s="611"/>
      <c r="AGF61" s="611"/>
      <c r="AGG61" s="611"/>
      <c r="AGH61" s="611"/>
      <c r="AGI61" s="611"/>
      <c r="AGJ61" s="611"/>
      <c r="AGK61" s="611"/>
      <c r="AGL61" s="611"/>
      <c r="AGM61" s="611"/>
      <c r="AGN61" s="611"/>
      <c r="AGO61" s="611"/>
      <c r="AGP61" s="611"/>
      <c r="AGQ61" s="611"/>
      <c r="AGR61" s="611"/>
      <c r="AGS61" s="611"/>
      <c r="AGT61" s="611"/>
      <c r="AGU61" s="611"/>
      <c r="AGV61" s="611"/>
      <c r="AGW61" s="611"/>
      <c r="AGX61" s="611"/>
      <c r="AGY61" s="611"/>
      <c r="AGZ61" s="611"/>
      <c r="AHA61" s="611"/>
      <c r="AHB61" s="611"/>
      <c r="AHC61" s="611"/>
      <c r="AHD61" s="611"/>
      <c r="AHE61" s="611"/>
      <c r="AHF61" s="611"/>
      <c r="AHG61" s="611"/>
      <c r="AHH61" s="611"/>
      <c r="AHI61" s="611"/>
      <c r="AHJ61" s="611"/>
      <c r="AHK61" s="611"/>
      <c r="AHL61" s="611"/>
      <c r="AHM61" s="611"/>
      <c r="AHN61" s="611"/>
      <c r="AHO61" s="611"/>
      <c r="AHP61" s="611"/>
      <c r="AHQ61" s="611"/>
      <c r="AHR61" s="611"/>
      <c r="AHS61" s="611"/>
      <c r="AHT61" s="611"/>
      <c r="AHU61" s="611"/>
      <c r="AHV61" s="611"/>
      <c r="AHW61" s="611"/>
      <c r="AHX61" s="611"/>
      <c r="AHY61" s="611"/>
      <c r="AHZ61" s="611"/>
      <c r="AIA61" s="611"/>
      <c r="AIB61" s="611"/>
      <c r="AIC61" s="611"/>
      <c r="AID61" s="611"/>
      <c r="AIE61" s="611"/>
      <c r="AIF61" s="611"/>
      <c r="AIG61" s="611"/>
      <c r="AIH61" s="611"/>
      <c r="AII61" s="611"/>
      <c r="AIJ61" s="611"/>
      <c r="AIK61" s="611"/>
      <c r="AIL61" s="611"/>
      <c r="AIM61" s="611"/>
      <c r="AIN61" s="611"/>
      <c r="AIO61" s="611"/>
      <c r="AIP61" s="611"/>
      <c r="AIQ61" s="611"/>
      <c r="AIR61" s="611"/>
      <c r="AIS61" s="611"/>
      <c r="AIT61" s="611"/>
      <c r="AIU61" s="611"/>
      <c r="AIV61" s="611"/>
      <c r="AIW61" s="611"/>
      <c r="AIX61" s="611"/>
      <c r="AIY61" s="611"/>
      <c r="AIZ61" s="611"/>
      <c r="AJA61" s="611"/>
      <c r="AJB61" s="611"/>
      <c r="AJC61" s="611"/>
      <c r="AJD61" s="611"/>
      <c r="AJE61" s="611"/>
      <c r="AJF61" s="611"/>
      <c r="AJG61" s="611"/>
      <c r="AJH61" s="611"/>
      <c r="AJI61" s="611"/>
      <c r="AJJ61" s="611"/>
      <c r="AJK61" s="611"/>
      <c r="AJL61" s="611"/>
      <c r="AJM61" s="611"/>
      <c r="AJN61" s="611"/>
      <c r="AJO61" s="611"/>
      <c r="AJP61" s="611"/>
      <c r="AJQ61" s="611"/>
      <c r="AJR61" s="611"/>
      <c r="AJS61" s="611"/>
      <c r="AJT61" s="611"/>
      <c r="AJU61" s="611"/>
      <c r="AJV61" s="611"/>
      <c r="AJW61" s="611"/>
      <c r="AJX61" s="611"/>
      <c r="AJY61" s="611"/>
      <c r="AJZ61" s="611"/>
      <c r="AKA61" s="611"/>
      <c r="AKB61" s="611"/>
      <c r="AKC61" s="611"/>
      <c r="AKD61" s="611"/>
      <c r="AKE61" s="611"/>
      <c r="AKF61" s="611"/>
      <c r="AKG61" s="611"/>
      <c r="AKH61" s="611"/>
      <c r="AKI61" s="611"/>
      <c r="AKJ61" s="611"/>
      <c r="AKK61" s="611"/>
      <c r="AKL61" s="611"/>
      <c r="AKM61" s="611"/>
      <c r="AKN61" s="611"/>
      <c r="AKO61" s="611"/>
      <c r="AKP61" s="611"/>
      <c r="AKQ61" s="611"/>
      <c r="AKR61" s="611"/>
      <c r="AKS61" s="611"/>
      <c r="AKT61" s="611"/>
      <c r="AKU61" s="611"/>
      <c r="AKV61" s="611"/>
      <c r="AKW61" s="611"/>
      <c r="AKX61" s="611"/>
      <c r="AKY61" s="611"/>
      <c r="AKZ61" s="611"/>
      <c r="ALA61" s="611"/>
      <c r="ALB61" s="611"/>
      <c r="ALC61" s="611"/>
      <c r="ALD61" s="611"/>
      <c r="ALE61" s="611"/>
      <c r="ALF61" s="611"/>
      <c r="ALG61" s="611"/>
      <c r="ALH61" s="611"/>
      <c r="ALI61" s="611"/>
      <c r="ALJ61" s="611"/>
      <c r="ALK61" s="611"/>
      <c r="ALL61" s="611"/>
      <c r="ALM61" s="611"/>
      <c r="ALN61" s="611"/>
      <c r="ALO61" s="611"/>
      <c r="ALP61" s="611"/>
      <c r="ALQ61" s="611"/>
      <c r="ALR61" s="611"/>
      <c r="ALS61" s="611"/>
      <c r="ALT61" s="611"/>
      <c r="ALU61" s="611"/>
      <c r="ALV61" s="611"/>
      <c r="ALW61" s="611"/>
      <c r="ALX61" s="611"/>
      <c r="ALY61" s="611"/>
      <c r="ALZ61" s="611"/>
      <c r="AMA61" s="611"/>
      <c r="AMB61" s="611"/>
      <c r="AMC61" s="611"/>
      <c r="AMD61" s="611"/>
      <c r="AME61" s="611"/>
      <c r="AMF61" s="611"/>
      <c r="AMG61" s="611"/>
      <c r="AMH61" s="611"/>
      <c r="AMI61" s="611"/>
      <c r="AMJ61" s="611"/>
      <c r="AMK61" s="611"/>
      <c r="AML61" s="611"/>
      <c r="AMM61" s="611"/>
      <c r="AMN61" s="611"/>
      <c r="AMO61" s="611"/>
      <c r="AMP61" s="611"/>
      <c r="AMQ61" s="611"/>
      <c r="AMR61" s="611"/>
      <c r="AMS61" s="611"/>
      <c r="AMT61" s="611"/>
      <c r="AMU61" s="611"/>
      <c r="AMV61" s="611"/>
      <c r="AMW61" s="611"/>
      <c r="AMX61" s="611"/>
      <c r="AMY61" s="611"/>
      <c r="AMZ61" s="611"/>
      <c r="ANA61" s="611"/>
      <c r="ANB61" s="611"/>
      <c r="ANC61" s="611"/>
      <c r="AND61" s="611"/>
      <c r="ANE61" s="611"/>
      <c r="ANF61" s="611"/>
      <c r="ANG61" s="611"/>
      <c r="ANH61" s="611"/>
      <c r="ANI61" s="611"/>
      <c r="ANJ61" s="611"/>
      <c r="ANK61" s="611"/>
      <c r="ANL61" s="611"/>
      <c r="ANM61" s="611"/>
      <c r="ANN61" s="611"/>
      <c r="ANO61" s="611"/>
      <c r="ANP61" s="611"/>
      <c r="ANQ61" s="611"/>
      <c r="ANR61" s="611"/>
      <c r="ANS61" s="611"/>
      <c r="ANT61" s="611"/>
      <c r="ANU61" s="611"/>
      <c r="ANV61" s="611"/>
      <c r="ANW61" s="611"/>
      <c r="ANX61" s="611"/>
      <c r="ANY61" s="611"/>
      <c r="ANZ61" s="611"/>
      <c r="AOA61" s="611"/>
      <c r="AOB61" s="611"/>
      <c r="AOC61" s="611"/>
      <c r="AOD61" s="611"/>
      <c r="AOE61" s="611"/>
      <c r="AOF61" s="611"/>
      <c r="AOG61" s="611"/>
      <c r="AOH61" s="611"/>
      <c r="AOI61" s="611"/>
      <c r="AOJ61" s="611"/>
      <c r="AOK61" s="611"/>
      <c r="AOL61" s="611"/>
      <c r="AOM61" s="611"/>
      <c r="AON61" s="611"/>
      <c r="AOO61" s="611"/>
      <c r="AOP61" s="611"/>
      <c r="AOQ61" s="611"/>
      <c r="AOR61" s="611"/>
      <c r="AOS61" s="611"/>
      <c r="AOT61" s="611"/>
      <c r="AOU61" s="611"/>
      <c r="AOV61" s="611"/>
      <c r="AOW61" s="611"/>
      <c r="AOX61" s="611"/>
      <c r="AOY61" s="611"/>
      <c r="AOZ61" s="611"/>
      <c r="APA61" s="611"/>
      <c r="APB61" s="611"/>
      <c r="APC61" s="611"/>
      <c r="APD61" s="611"/>
      <c r="APE61" s="611"/>
      <c r="APF61" s="611"/>
      <c r="APG61" s="611"/>
      <c r="APH61" s="611"/>
      <c r="API61" s="611"/>
      <c r="APJ61" s="611"/>
      <c r="APK61" s="611"/>
      <c r="APL61" s="611"/>
      <c r="APM61" s="611"/>
      <c r="APN61" s="611"/>
      <c r="APO61" s="611"/>
      <c r="APP61" s="611"/>
      <c r="APQ61" s="611"/>
      <c r="APR61" s="611"/>
      <c r="APS61" s="611"/>
      <c r="APT61" s="611"/>
      <c r="APU61" s="611"/>
      <c r="APV61" s="611"/>
      <c r="APW61" s="611"/>
      <c r="APX61" s="611"/>
      <c r="APY61" s="611"/>
      <c r="APZ61" s="611"/>
      <c r="AQA61" s="611"/>
      <c r="AQB61" s="611"/>
      <c r="AQC61" s="611"/>
      <c r="AQD61" s="611"/>
      <c r="AQE61" s="611"/>
      <c r="AQF61" s="611"/>
      <c r="AQG61" s="611"/>
      <c r="AQH61" s="611"/>
      <c r="AQI61" s="611"/>
      <c r="AQJ61" s="611"/>
      <c r="AQK61" s="611"/>
      <c r="AQL61" s="611"/>
      <c r="AQM61" s="611"/>
      <c r="AQN61" s="611"/>
      <c r="AQO61" s="611"/>
      <c r="AQP61" s="611"/>
      <c r="AQQ61" s="611"/>
      <c r="AQR61" s="611"/>
      <c r="AQS61" s="611"/>
      <c r="AQT61" s="611"/>
      <c r="AQU61" s="611"/>
      <c r="AQV61" s="611"/>
      <c r="AQW61" s="611"/>
      <c r="AQX61" s="611"/>
      <c r="AQY61" s="611"/>
      <c r="AQZ61" s="611"/>
      <c r="ARA61" s="611"/>
      <c r="ARB61" s="611"/>
      <c r="ARC61" s="611"/>
      <c r="ARD61" s="611"/>
      <c r="ARE61" s="611"/>
      <c r="ARF61" s="611"/>
      <c r="ARG61" s="611"/>
      <c r="ARH61" s="611"/>
      <c r="ARI61" s="611"/>
      <c r="ARJ61" s="611"/>
      <c r="ARK61" s="611"/>
      <c r="ARL61" s="611"/>
      <c r="ARM61" s="611"/>
      <c r="ARN61" s="611"/>
      <c r="ARO61" s="611"/>
      <c r="ARP61" s="611"/>
      <c r="ARQ61" s="611"/>
      <c r="ARR61" s="611"/>
      <c r="ARS61" s="611"/>
      <c r="ART61" s="611"/>
      <c r="ARU61" s="611"/>
      <c r="ARV61" s="611"/>
      <c r="ARW61" s="611"/>
      <c r="ARX61" s="611"/>
      <c r="ARY61" s="611"/>
      <c r="ARZ61" s="611"/>
      <c r="ASA61" s="611"/>
      <c r="ASB61" s="611"/>
      <c r="ASC61" s="611"/>
      <c r="ASD61" s="611"/>
      <c r="ASE61" s="611"/>
      <c r="ASF61" s="611"/>
      <c r="ASG61" s="611"/>
      <c r="ASH61" s="611"/>
      <c r="ASI61" s="611"/>
      <c r="ASJ61" s="611"/>
      <c r="ASK61" s="611"/>
      <c r="ASL61" s="611"/>
      <c r="ASM61" s="611"/>
      <c r="ASN61" s="611"/>
      <c r="ASO61" s="611"/>
      <c r="ASP61" s="611"/>
      <c r="ASQ61" s="611"/>
      <c r="ASR61" s="611"/>
      <c r="ASS61" s="611"/>
      <c r="AST61" s="611"/>
      <c r="ASU61" s="611"/>
      <c r="ASV61" s="611"/>
      <c r="ASW61" s="611"/>
      <c r="ASX61" s="611"/>
      <c r="ASY61" s="611"/>
      <c r="ASZ61" s="611"/>
      <c r="ATA61" s="611"/>
      <c r="ATB61" s="611"/>
      <c r="ATC61" s="611"/>
      <c r="ATD61" s="611"/>
      <c r="ATE61" s="611"/>
      <c r="ATF61" s="611"/>
      <c r="ATG61" s="611"/>
      <c r="ATH61" s="611"/>
      <c r="ATI61" s="611"/>
      <c r="ATJ61" s="611"/>
      <c r="ATK61" s="611"/>
      <c r="ATL61" s="611"/>
      <c r="ATM61" s="611"/>
      <c r="ATN61" s="611"/>
      <c r="ATO61" s="611"/>
      <c r="ATP61" s="611"/>
      <c r="ATQ61" s="611"/>
      <c r="ATR61" s="611"/>
      <c r="ATS61" s="611"/>
      <c r="ATT61" s="611"/>
      <c r="ATU61" s="611"/>
      <c r="ATV61" s="611"/>
      <c r="ATW61" s="611"/>
      <c r="ATX61" s="611"/>
      <c r="ATY61" s="611"/>
      <c r="ATZ61" s="611"/>
      <c r="AUA61" s="611"/>
      <c r="AUB61" s="611"/>
      <c r="AUC61" s="611"/>
      <c r="AUD61" s="611"/>
      <c r="AUE61" s="611"/>
      <c r="AUF61" s="611"/>
      <c r="AUG61" s="611"/>
      <c r="AUH61" s="611"/>
      <c r="AUI61" s="611"/>
      <c r="AUJ61" s="611"/>
      <c r="AUK61" s="611"/>
      <c r="AUL61" s="611"/>
      <c r="AUM61" s="611"/>
      <c r="AUN61" s="611"/>
      <c r="AUO61" s="611"/>
      <c r="AUP61" s="611"/>
      <c r="AUQ61" s="611"/>
      <c r="AUR61" s="611"/>
      <c r="AUS61" s="611"/>
      <c r="AUT61" s="611"/>
      <c r="AUU61" s="611"/>
      <c r="AUV61" s="611"/>
      <c r="AUW61" s="611"/>
      <c r="AUX61" s="611"/>
      <c r="AUY61" s="611"/>
      <c r="AUZ61" s="611"/>
      <c r="AVA61" s="611"/>
      <c r="AVB61" s="611"/>
      <c r="AVC61" s="611"/>
      <c r="AVD61" s="611"/>
      <c r="AVE61" s="611"/>
      <c r="AVF61" s="611"/>
      <c r="AVG61" s="611"/>
      <c r="AVH61" s="611"/>
      <c r="AVI61" s="611"/>
      <c r="AVJ61" s="611"/>
      <c r="AVK61" s="611"/>
      <c r="AVL61" s="611"/>
      <c r="AVM61" s="611"/>
      <c r="AVN61" s="611"/>
      <c r="AVO61" s="611"/>
      <c r="AVP61" s="611"/>
      <c r="AVQ61" s="611"/>
      <c r="AVR61" s="611"/>
      <c r="AVS61" s="611"/>
      <c r="AVT61" s="611"/>
      <c r="AVU61" s="611"/>
      <c r="AVV61" s="611"/>
      <c r="AVW61" s="611"/>
      <c r="AVX61" s="611"/>
      <c r="AVY61" s="611"/>
      <c r="AVZ61" s="611"/>
      <c r="AWA61" s="611"/>
      <c r="AWB61" s="611"/>
      <c r="AWC61" s="611"/>
      <c r="AWD61" s="611"/>
      <c r="AWE61" s="611"/>
      <c r="AWF61" s="611"/>
      <c r="AWG61" s="611"/>
      <c r="AWH61" s="611"/>
      <c r="AWI61" s="611"/>
      <c r="AWJ61" s="611"/>
      <c r="AWK61" s="611"/>
      <c r="AWL61" s="611"/>
      <c r="AWM61" s="611"/>
      <c r="AWN61" s="611"/>
      <c r="AWO61" s="611"/>
      <c r="AWP61" s="611"/>
      <c r="AWQ61" s="611"/>
      <c r="AWR61" s="611"/>
      <c r="AWS61" s="611"/>
      <c r="AWT61" s="611"/>
      <c r="AWU61" s="611"/>
      <c r="AWV61" s="611"/>
      <c r="AWW61" s="611"/>
      <c r="AWX61" s="611"/>
      <c r="AWY61" s="611"/>
      <c r="AWZ61" s="611"/>
      <c r="AXA61" s="611"/>
      <c r="AXB61" s="611"/>
      <c r="AXC61" s="611"/>
      <c r="AXD61" s="611"/>
      <c r="AXE61" s="611"/>
      <c r="AXF61" s="611"/>
      <c r="AXG61" s="611"/>
      <c r="AXH61" s="611"/>
      <c r="AXI61" s="611"/>
      <c r="AXJ61" s="611"/>
      <c r="AXK61" s="611"/>
      <c r="AXL61" s="611"/>
      <c r="AXM61" s="611"/>
      <c r="AXN61" s="611"/>
      <c r="AXO61" s="611"/>
      <c r="AXP61" s="611"/>
      <c r="AXQ61" s="611"/>
      <c r="AXR61" s="611"/>
      <c r="AXS61" s="611"/>
      <c r="AXT61" s="611"/>
      <c r="AXU61" s="611"/>
      <c r="AXV61" s="611"/>
      <c r="AXW61" s="611"/>
      <c r="AXX61" s="611"/>
      <c r="AXY61" s="611"/>
      <c r="AXZ61" s="611"/>
      <c r="AYA61" s="611"/>
      <c r="AYB61" s="611"/>
      <c r="AYC61" s="611"/>
      <c r="AYD61" s="611"/>
      <c r="AYE61" s="611"/>
      <c r="AYF61" s="611"/>
      <c r="AYG61" s="611"/>
      <c r="AYH61" s="611"/>
      <c r="AYI61" s="611"/>
      <c r="AYJ61" s="611"/>
      <c r="AYK61" s="611"/>
      <c r="AYL61" s="611"/>
      <c r="AYM61" s="611"/>
      <c r="AYN61" s="611"/>
      <c r="AYO61" s="611"/>
      <c r="AYP61" s="611"/>
      <c r="AYQ61" s="611"/>
      <c r="AYR61" s="611"/>
      <c r="AYS61" s="611"/>
      <c r="AYT61" s="611"/>
      <c r="AYU61" s="611"/>
      <c r="AYV61" s="611"/>
      <c r="AYW61" s="611"/>
      <c r="AYX61" s="611"/>
      <c r="AYY61" s="611"/>
      <c r="AYZ61" s="611"/>
      <c r="AZA61" s="611"/>
      <c r="AZB61" s="611"/>
      <c r="AZC61" s="611"/>
      <c r="AZD61" s="611"/>
      <c r="AZE61" s="611"/>
      <c r="AZF61" s="611"/>
      <c r="AZG61" s="611"/>
      <c r="AZH61" s="611"/>
      <c r="AZI61" s="611"/>
      <c r="AZJ61" s="611"/>
      <c r="AZK61" s="611"/>
      <c r="AZL61" s="611"/>
      <c r="AZM61" s="611"/>
      <c r="AZN61" s="611"/>
      <c r="AZO61" s="611"/>
      <c r="AZP61" s="611"/>
      <c r="AZQ61" s="611"/>
      <c r="AZR61" s="611"/>
      <c r="AZS61" s="611"/>
      <c r="AZT61" s="611"/>
      <c r="AZU61" s="611"/>
      <c r="AZV61" s="611"/>
      <c r="AZW61" s="611"/>
      <c r="AZX61" s="611"/>
      <c r="AZY61" s="611"/>
      <c r="AZZ61" s="611"/>
      <c r="BAA61" s="611"/>
      <c r="BAB61" s="611"/>
      <c r="BAC61" s="611"/>
      <c r="BAD61" s="611"/>
      <c r="BAE61" s="611"/>
      <c r="BAF61" s="611"/>
      <c r="BAG61" s="611"/>
      <c r="BAH61" s="611"/>
      <c r="BAI61" s="611"/>
      <c r="BAJ61" s="611"/>
      <c r="BAK61" s="611"/>
      <c r="BAL61" s="611"/>
      <c r="BAM61" s="611"/>
      <c r="BAN61" s="611"/>
      <c r="BAO61" s="611"/>
      <c r="BAP61" s="611"/>
      <c r="BAQ61" s="611"/>
      <c r="BAR61" s="611"/>
      <c r="BAS61" s="611"/>
      <c r="BAT61" s="611"/>
      <c r="BAU61" s="611"/>
      <c r="BAV61" s="611"/>
      <c r="BAW61" s="611"/>
      <c r="BAX61" s="611"/>
      <c r="BAY61" s="611"/>
      <c r="BAZ61" s="611"/>
      <c r="BBA61" s="611"/>
      <c r="BBB61" s="611"/>
      <c r="BBC61" s="611"/>
      <c r="BBD61" s="611"/>
      <c r="BBE61" s="611"/>
      <c r="BBF61" s="611"/>
      <c r="BBG61" s="611"/>
      <c r="BBH61" s="611"/>
      <c r="BBI61" s="611"/>
      <c r="BBJ61" s="611"/>
      <c r="BBK61" s="611"/>
      <c r="BBL61" s="611"/>
      <c r="BBM61" s="611"/>
      <c r="BBN61" s="611"/>
      <c r="BBO61" s="611"/>
      <c r="BBP61" s="611"/>
      <c r="BBQ61" s="611"/>
      <c r="BBR61" s="611"/>
      <c r="BBS61" s="611"/>
      <c r="BBT61" s="611"/>
      <c r="BBU61" s="611"/>
      <c r="BBV61" s="611"/>
      <c r="BBW61" s="611"/>
      <c r="BBX61" s="611"/>
      <c r="BBY61" s="611"/>
      <c r="BBZ61" s="611"/>
      <c r="BCA61" s="611"/>
      <c r="BCB61" s="611"/>
      <c r="BCC61" s="611"/>
      <c r="BCD61" s="611"/>
      <c r="BCE61" s="611"/>
      <c r="BCF61" s="611"/>
      <c r="BCG61" s="611"/>
      <c r="BCH61" s="611"/>
      <c r="BCI61" s="611"/>
      <c r="BCJ61" s="611"/>
      <c r="BCK61" s="611"/>
      <c r="BCL61" s="611"/>
      <c r="BCM61" s="611"/>
      <c r="BCN61" s="611"/>
      <c r="BCO61" s="611"/>
      <c r="BCP61" s="611"/>
      <c r="BCQ61" s="611"/>
      <c r="BCR61" s="611"/>
      <c r="BCS61" s="611"/>
      <c r="BCT61" s="611"/>
      <c r="BCU61" s="611"/>
      <c r="BCV61" s="611"/>
      <c r="BCW61" s="611"/>
      <c r="BCX61" s="611"/>
      <c r="BCY61" s="611"/>
      <c r="BCZ61" s="611"/>
      <c r="BDA61" s="611"/>
      <c r="BDB61" s="611"/>
      <c r="BDC61" s="611"/>
      <c r="BDD61" s="611"/>
      <c r="BDE61" s="611"/>
      <c r="BDF61" s="611"/>
      <c r="BDG61" s="611"/>
      <c r="BDH61" s="611"/>
      <c r="BDI61" s="611"/>
      <c r="BDJ61" s="611"/>
      <c r="BDK61" s="611"/>
      <c r="BDL61" s="611"/>
      <c r="BDM61" s="611"/>
      <c r="BDN61" s="611"/>
      <c r="BDO61" s="611"/>
      <c r="BDP61" s="611"/>
      <c r="BDQ61" s="611"/>
      <c r="BDR61" s="611"/>
      <c r="BDS61" s="611"/>
      <c r="BDT61" s="611"/>
      <c r="BDU61" s="611"/>
      <c r="BDV61" s="611"/>
      <c r="BDW61" s="611"/>
      <c r="BDX61" s="611"/>
      <c r="BDY61" s="611"/>
      <c r="BDZ61" s="611"/>
      <c r="BEA61" s="611"/>
      <c r="BEB61" s="611"/>
      <c r="BEC61" s="611"/>
      <c r="BED61" s="611"/>
      <c r="BEE61" s="611"/>
      <c r="BEF61" s="611"/>
      <c r="BEG61" s="611"/>
      <c r="BEH61" s="611"/>
      <c r="BEI61" s="611"/>
      <c r="BEJ61" s="611"/>
      <c r="BEK61" s="611"/>
      <c r="BEL61" s="611"/>
      <c r="BEM61" s="611"/>
      <c r="BEN61" s="611"/>
      <c r="BEO61" s="611"/>
      <c r="BEP61" s="611"/>
      <c r="BEQ61" s="611"/>
      <c r="BER61" s="611"/>
      <c r="BES61" s="611"/>
      <c r="BET61" s="611"/>
      <c r="BEU61" s="611"/>
      <c r="BEV61" s="611"/>
      <c r="BEW61" s="611"/>
      <c r="BEX61" s="611"/>
      <c r="BEY61" s="611"/>
      <c r="BEZ61" s="611"/>
      <c r="BFA61" s="611"/>
      <c r="BFB61" s="611"/>
      <c r="BFC61" s="611"/>
      <c r="BFD61" s="611"/>
      <c r="BFE61" s="611"/>
      <c r="BFF61" s="611"/>
      <c r="BFG61" s="611"/>
      <c r="BFH61" s="611"/>
      <c r="BFI61" s="611"/>
      <c r="BFJ61" s="611"/>
      <c r="BFK61" s="611"/>
      <c r="BFL61" s="611"/>
      <c r="BFM61" s="611"/>
      <c r="BFN61" s="611"/>
      <c r="BFO61" s="611"/>
      <c r="BFP61" s="611"/>
      <c r="BFQ61" s="611"/>
      <c r="BFR61" s="611"/>
      <c r="BFS61" s="611"/>
      <c r="BFT61" s="611"/>
      <c r="BFU61" s="611"/>
      <c r="BFV61" s="611"/>
      <c r="BFW61" s="611"/>
      <c r="BFX61" s="611"/>
      <c r="BFY61" s="611"/>
      <c r="BFZ61" s="611"/>
      <c r="BGA61" s="611"/>
      <c r="BGB61" s="611"/>
      <c r="BGC61" s="611"/>
      <c r="BGD61" s="611"/>
      <c r="BGE61" s="611"/>
      <c r="BGF61" s="611"/>
      <c r="BGG61" s="611"/>
      <c r="BGH61" s="611"/>
      <c r="BGI61" s="611"/>
      <c r="BGJ61" s="611"/>
      <c r="BGK61" s="611"/>
      <c r="BGL61" s="611"/>
      <c r="BGM61" s="611"/>
      <c r="BGN61" s="611"/>
      <c r="BGO61" s="611"/>
      <c r="BGP61" s="611"/>
      <c r="BGQ61" s="611"/>
      <c r="BGR61" s="611"/>
      <c r="BGS61" s="611"/>
      <c r="BGT61" s="611"/>
      <c r="BGU61" s="611"/>
      <c r="BGV61" s="611"/>
      <c r="BGW61" s="611"/>
      <c r="BGX61" s="611"/>
      <c r="BGY61" s="611"/>
      <c r="BGZ61" s="611"/>
      <c r="BHA61" s="611"/>
      <c r="BHB61" s="611"/>
      <c r="BHC61" s="611"/>
      <c r="BHD61" s="611"/>
      <c r="BHE61" s="611"/>
      <c r="BHF61" s="611"/>
      <c r="BHG61" s="611"/>
      <c r="BHH61" s="611"/>
      <c r="BHI61" s="611"/>
      <c r="BHJ61" s="611"/>
      <c r="BHK61" s="611"/>
      <c r="BHL61" s="611"/>
      <c r="BHM61" s="611"/>
      <c r="BHN61" s="611"/>
      <c r="BHO61" s="611"/>
      <c r="BHP61" s="611"/>
      <c r="BHQ61" s="611"/>
      <c r="BHR61" s="611"/>
      <c r="BHS61" s="611"/>
      <c r="BHT61" s="611"/>
      <c r="BHU61" s="611"/>
      <c r="BHV61" s="611"/>
      <c r="BHW61" s="611"/>
      <c r="BHX61" s="611"/>
      <c r="BHY61" s="611"/>
      <c r="BHZ61" s="611"/>
      <c r="BIA61" s="611"/>
      <c r="BIB61" s="611"/>
      <c r="BIC61" s="611"/>
      <c r="BID61" s="611"/>
      <c r="BIE61" s="611"/>
      <c r="BIF61" s="611"/>
      <c r="BIG61" s="611"/>
      <c r="BIH61" s="611"/>
      <c r="BII61" s="611"/>
      <c r="BIJ61" s="611"/>
      <c r="BIK61" s="611"/>
      <c r="BIL61" s="611"/>
      <c r="BIM61" s="611"/>
      <c r="BIN61" s="611"/>
      <c r="BIO61" s="611"/>
      <c r="BIP61" s="611"/>
      <c r="BIQ61" s="611"/>
      <c r="BIR61" s="611"/>
      <c r="BIS61" s="611"/>
      <c r="BIT61" s="611"/>
      <c r="BIU61" s="611"/>
      <c r="BIV61" s="611"/>
      <c r="BIW61" s="611"/>
      <c r="BIX61" s="611"/>
      <c r="BIY61" s="611"/>
      <c r="BIZ61" s="611"/>
      <c r="BJA61" s="611"/>
      <c r="BJB61" s="611"/>
      <c r="BJC61" s="611"/>
      <c r="BJD61" s="611"/>
      <c r="BJE61" s="611"/>
      <c r="BJF61" s="611"/>
      <c r="BJG61" s="611"/>
      <c r="BJH61" s="611"/>
      <c r="BJI61" s="611"/>
      <c r="BJJ61" s="611"/>
      <c r="BJK61" s="611"/>
      <c r="BJL61" s="611"/>
      <c r="BJM61" s="611"/>
      <c r="BJN61" s="611"/>
      <c r="BJO61" s="611"/>
      <c r="BJP61" s="611"/>
      <c r="BJQ61" s="611"/>
      <c r="BJR61" s="611"/>
      <c r="BJS61" s="611"/>
      <c r="BJT61" s="611"/>
      <c r="BJU61" s="611"/>
      <c r="BJV61" s="611"/>
      <c r="BJW61" s="611"/>
      <c r="BJX61" s="611"/>
      <c r="BJY61" s="611"/>
      <c r="BJZ61" s="611"/>
      <c r="BKA61" s="611"/>
      <c r="BKB61" s="611"/>
      <c r="BKC61" s="611"/>
      <c r="BKD61" s="611"/>
      <c r="BKE61" s="611"/>
      <c r="BKF61" s="611"/>
      <c r="BKG61" s="611"/>
      <c r="BKH61" s="611"/>
      <c r="BKI61" s="611"/>
      <c r="BKJ61" s="611"/>
      <c r="BKK61" s="611"/>
      <c r="BKL61" s="611"/>
      <c r="BKM61" s="611"/>
      <c r="BKN61" s="611"/>
      <c r="BKO61" s="611"/>
      <c r="BKP61" s="611"/>
      <c r="BKQ61" s="611"/>
      <c r="BKR61" s="611"/>
      <c r="BKS61" s="611"/>
      <c r="BKT61" s="611"/>
      <c r="BKU61" s="611"/>
      <c r="BKV61" s="611"/>
      <c r="BKW61" s="611"/>
      <c r="BKX61" s="611"/>
      <c r="BKY61" s="611"/>
      <c r="BKZ61" s="611"/>
      <c r="BLA61" s="611"/>
      <c r="BLB61" s="611"/>
      <c r="BLC61" s="611"/>
      <c r="BLD61" s="611"/>
      <c r="BLE61" s="611"/>
      <c r="BLF61" s="611"/>
      <c r="BLG61" s="611"/>
      <c r="BLH61" s="611"/>
      <c r="BLI61" s="611"/>
      <c r="BLJ61" s="611"/>
      <c r="BLK61" s="611"/>
      <c r="BLL61" s="611"/>
      <c r="BLM61" s="611"/>
      <c r="BLN61" s="611"/>
      <c r="BLO61" s="611"/>
      <c r="BLP61" s="611"/>
      <c r="BLQ61" s="611"/>
      <c r="BLR61" s="611"/>
      <c r="BLS61" s="611"/>
      <c r="BLT61" s="611"/>
      <c r="BLU61" s="611"/>
      <c r="BLV61" s="611"/>
      <c r="BLW61" s="611"/>
      <c r="BLX61" s="611"/>
      <c r="BLY61" s="611"/>
      <c r="BLZ61" s="611"/>
      <c r="BMA61" s="611"/>
      <c r="BMB61" s="611"/>
      <c r="BMC61" s="611"/>
      <c r="BMD61" s="611"/>
      <c r="BME61" s="611"/>
      <c r="BMF61" s="611"/>
      <c r="BMG61" s="611"/>
      <c r="BMH61" s="611"/>
      <c r="BMI61" s="611"/>
      <c r="BMJ61" s="611"/>
      <c r="BMK61" s="611"/>
      <c r="BML61" s="611"/>
      <c r="BMM61" s="611"/>
      <c r="BMN61" s="611"/>
      <c r="BMO61" s="611"/>
      <c r="BMP61" s="611"/>
      <c r="BMQ61" s="611"/>
      <c r="BMR61" s="611"/>
      <c r="BMS61" s="611"/>
      <c r="BMT61" s="611"/>
      <c r="BMU61" s="611"/>
      <c r="BMV61" s="611"/>
      <c r="BMW61" s="611"/>
      <c r="BMX61" s="611"/>
      <c r="BMY61" s="611"/>
      <c r="BMZ61" s="611"/>
      <c r="BNA61" s="611"/>
      <c r="BNB61" s="611"/>
      <c r="BNC61" s="611"/>
      <c r="BND61" s="611"/>
      <c r="BNE61" s="611"/>
      <c r="BNF61" s="611"/>
      <c r="BNG61" s="611"/>
      <c r="BNH61" s="611"/>
      <c r="BNI61" s="611"/>
      <c r="BNJ61" s="611"/>
      <c r="BNK61" s="611"/>
      <c r="BNL61" s="611"/>
      <c r="BNM61" s="611"/>
      <c r="BNN61" s="611"/>
      <c r="BNO61" s="611"/>
      <c r="BNP61" s="611"/>
      <c r="BNQ61" s="611"/>
      <c r="BNR61" s="611"/>
      <c r="BNS61" s="611"/>
      <c r="BNT61" s="611"/>
      <c r="BNU61" s="611"/>
      <c r="BNV61" s="611"/>
      <c r="BNW61" s="611"/>
      <c r="BNX61" s="611"/>
      <c r="BNY61" s="611"/>
      <c r="BNZ61" s="611"/>
      <c r="BOA61" s="611"/>
      <c r="BOB61" s="611"/>
      <c r="BOC61" s="611"/>
      <c r="BOD61" s="611"/>
      <c r="BOE61" s="611"/>
      <c r="BOF61" s="611"/>
      <c r="BOG61" s="611"/>
      <c r="BOH61" s="611"/>
      <c r="BOI61" s="611"/>
      <c r="BOJ61" s="611"/>
      <c r="BOK61" s="611"/>
      <c r="BOL61" s="611"/>
      <c r="BOM61" s="611"/>
      <c r="BON61" s="611"/>
      <c r="BOO61" s="611"/>
      <c r="BOP61" s="611"/>
      <c r="BOQ61" s="611"/>
      <c r="BOR61" s="611"/>
      <c r="BOS61" s="611"/>
      <c r="BOT61" s="611"/>
      <c r="BOU61" s="611"/>
      <c r="BOV61" s="611"/>
      <c r="BOW61" s="611"/>
      <c r="BOX61" s="611"/>
      <c r="BOY61" s="611"/>
      <c r="BOZ61" s="611"/>
      <c r="BPA61" s="611"/>
      <c r="BPB61" s="611"/>
      <c r="BPC61" s="611"/>
      <c r="BPD61" s="611"/>
      <c r="BPE61" s="611"/>
      <c r="BPF61" s="611"/>
      <c r="BPG61" s="611"/>
      <c r="BPH61" s="611"/>
      <c r="BPI61" s="611"/>
      <c r="BPJ61" s="611"/>
      <c r="BPK61" s="611"/>
      <c r="BPL61" s="611"/>
      <c r="BPM61" s="611"/>
      <c r="BPN61" s="611"/>
      <c r="BPO61" s="611"/>
      <c r="BPP61" s="611"/>
      <c r="BPQ61" s="611"/>
      <c r="BPR61" s="611"/>
      <c r="BPS61" s="611"/>
      <c r="BPT61" s="611"/>
      <c r="BPU61" s="611"/>
      <c r="BPV61" s="611"/>
      <c r="BPW61" s="611"/>
      <c r="BPX61" s="611"/>
      <c r="BPY61" s="611"/>
      <c r="BPZ61" s="611"/>
      <c r="BQA61" s="611"/>
      <c r="BQB61" s="611"/>
      <c r="BQC61" s="611"/>
      <c r="BQD61" s="611"/>
      <c r="BQE61" s="611"/>
      <c r="BQF61" s="611"/>
      <c r="BQG61" s="611"/>
      <c r="BQH61" s="611"/>
      <c r="BQI61" s="611"/>
      <c r="BQJ61" s="611"/>
      <c r="BQK61" s="611"/>
      <c r="BQL61" s="611"/>
      <c r="BQM61" s="611"/>
      <c r="BQN61" s="611"/>
      <c r="BQO61" s="611"/>
      <c r="BQP61" s="611"/>
      <c r="BQQ61" s="611"/>
      <c r="BQR61" s="611"/>
      <c r="BQS61" s="611"/>
      <c r="BQT61" s="611"/>
      <c r="BQU61" s="611"/>
      <c r="BQV61" s="611"/>
      <c r="BQW61" s="611"/>
      <c r="BQX61" s="611"/>
      <c r="BQY61" s="611"/>
      <c r="BQZ61" s="611"/>
      <c r="BRA61" s="611"/>
      <c r="BRB61" s="611"/>
      <c r="BRC61" s="611"/>
      <c r="BRD61" s="611"/>
      <c r="BRE61" s="611"/>
      <c r="BRF61" s="611"/>
      <c r="BRG61" s="611"/>
      <c r="BRH61" s="611"/>
      <c r="BRI61" s="611"/>
      <c r="BRJ61" s="611"/>
      <c r="BRK61" s="611"/>
      <c r="BRL61" s="611"/>
      <c r="BRM61" s="611"/>
      <c r="BRN61" s="611"/>
      <c r="BRO61" s="611"/>
      <c r="BRP61" s="611"/>
      <c r="BRQ61" s="611"/>
      <c r="BRR61" s="611"/>
      <c r="BRS61" s="611"/>
      <c r="BRT61" s="611"/>
      <c r="BRU61" s="611"/>
      <c r="BRV61" s="611"/>
      <c r="BRW61" s="611"/>
      <c r="BRX61" s="611"/>
      <c r="BRY61" s="611"/>
      <c r="BRZ61" s="611"/>
      <c r="BSA61" s="611"/>
      <c r="BSB61" s="611"/>
      <c r="BSC61" s="611"/>
      <c r="BSD61" s="611"/>
      <c r="BSE61" s="611"/>
      <c r="BSF61" s="611"/>
      <c r="BSG61" s="611"/>
      <c r="BSH61" s="611"/>
      <c r="BSI61" s="611"/>
      <c r="BSJ61" s="611"/>
      <c r="BSK61" s="611"/>
      <c r="BSL61" s="611"/>
      <c r="BSM61" s="611"/>
      <c r="BSN61" s="611"/>
      <c r="BSO61" s="611"/>
      <c r="BSP61" s="611"/>
      <c r="BSQ61" s="611"/>
      <c r="BSR61" s="611"/>
      <c r="BSS61" s="611"/>
      <c r="BST61" s="611"/>
      <c r="BSU61" s="611"/>
      <c r="BSV61" s="611"/>
      <c r="BSW61" s="611"/>
      <c r="BSX61" s="611"/>
      <c r="BSY61" s="611"/>
      <c r="BSZ61" s="611"/>
      <c r="BTA61" s="611"/>
      <c r="BTB61" s="611"/>
      <c r="BTC61" s="611"/>
      <c r="BTD61" s="611"/>
      <c r="BTE61" s="611"/>
      <c r="BTF61" s="611"/>
      <c r="BTG61" s="611"/>
      <c r="BTH61" s="611"/>
      <c r="BTI61" s="611"/>
      <c r="BTJ61" s="611"/>
      <c r="BTK61" s="611"/>
      <c r="BTL61" s="611"/>
      <c r="BTM61" s="611"/>
      <c r="BTN61" s="611"/>
      <c r="BTO61" s="611"/>
      <c r="BTP61" s="611"/>
      <c r="BTQ61" s="611"/>
      <c r="BTR61" s="611"/>
      <c r="BTS61" s="611"/>
      <c r="BTT61" s="611"/>
      <c r="BTU61" s="611"/>
      <c r="BTV61" s="611"/>
      <c r="BTW61" s="611"/>
      <c r="BTX61" s="611"/>
      <c r="BTY61" s="611"/>
      <c r="BTZ61" s="611"/>
      <c r="BUA61" s="611"/>
      <c r="BUB61" s="611"/>
      <c r="BUC61" s="611"/>
      <c r="BUD61" s="611"/>
      <c r="BUE61" s="611"/>
      <c r="BUF61" s="611"/>
      <c r="BUG61" s="611"/>
      <c r="BUH61" s="611"/>
      <c r="BUI61" s="611"/>
      <c r="BUJ61" s="611"/>
      <c r="BUK61" s="611"/>
      <c r="BUL61" s="611"/>
      <c r="BUM61" s="611"/>
      <c r="BUN61" s="611"/>
      <c r="BUO61" s="611"/>
      <c r="BUP61" s="611"/>
      <c r="BUQ61" s="611"/>
      <c r="BUR61" s="611"/>
      <c r="BUS61" s="611"/>
      <c r="BUT61" s="611"/>
      <c r="BUU61" s="611"/>
      <c r="BUV61" s="611"/>
      <c r="BUW61" s="611"/>
      <c r="BUX61" s="611"/>
      <c r="BUY61" s="611"/>
      <c r="BUZ61" s="611"/>
      <c r="BVA61" s="611"/>
      <c r="BVB61" s="611"/>
      <c r="BVC61" s="611"/>
      <c r="BVD61" s="611"/>
      <c r="BVE61" s="611"/>
      <c r="BVF61" s="611"/>
      <c r="BVG61" s="611"/>
      <c r="BVH61" s="611"/>
      <c r="BVI61" s="611"/>
      <c r="BVJ61" s="611"/>
      <c r="BVK61" s="611"/>
      <c r="BVL61" s="611"/>
      <c r="BVM61" s="611"/>
      <c r="BVN61" s="611"/>
      <c r="BVO61" s="611"/>
      <c r="BVP61" s="611"/>
      <c r="BVQ61" s="611"/>
      <c r="BVR61" s="611"/>
      <c r="BVS61" s="611"/>
      <c r="BVT61" s="611"/>
      <c r="BVU61" s="611"/>
      <c r="BVV61" s="611"/>
      <c r="BVW61" s="611"/>
      <c r="BVX61" s="611"/>
      <c r="BVY61" s="611"/>
      <c r="BVZ61" s="611"/>
      <c r="BWA61" s="611"/>
      <c r="BWB61" s="611"/>
      <c r="BWC61" s="611"/>
      <c r="BWD61" s="611"/>
      <c r="BWE61" s="611"/>
      <c r="BWF61" s="611"/>
      <c r="BWG61" s="611"/>
      <c r="BWH61" s="611"/>
      <c r="BWI61" s="611"/>
      <c r="BWJ61" s="611"/>
      <c r="BWK61" s="611"/>
      <c r="BWL61" s="611"/>
      <c r="BWM61" s="611"/>
      <c r="BWN61" s="611"/>
      <c r="BWO61" s="611"/>
      <c r="BWP61" s="611"/>
      <c r="BWQ61" s="611"/>
      <c r="BWR61" s="611"/>
      <c r="BWS61" s="611"/>
      <c r="BWT61" s="611"/>
      <c r="BWU61" s="611"/>
      <c r="BWV61" s="611"/>
      <c r="BWW61" s="611"/>
      <c r="BWX61" s="611"/>
      <c r="BWY61" s="611"/>
      <c r="BWZ61" s="611"/>
      <c r="BXA61" s="611"/>
      <c r="BXB61" s="611"/>
      <c r="BXC61" s="611"/>
      <c r="BXD61" s="611"/>
      <c r="BXE61" s="611"/>
      <c r="BXF61" s="611"/>
      <c r="BXG61" s="611"/>
      <c r="BXH61" s="611"/>
      <c r="BXI61" s="611"/>
      <c r="BXJ61" s="611"/>
      <c r="BXK61" s="611"/>
      <c r="BXL61" s="611"/>
      <c r="BXM61" s="611"/>
      <c r="BXN61" s="611"/>
      <c r="BXO61" s="611"/>
      <c r="BXP61" s="611"/>
      <c r="BXQ61" s="611"/>
      <c r="BXR61" s="611"/>
      <c r="BXS61" s="611"/>
      <c r="BXT61" s="611"/>
      <c r="BXU61" s="611"/>
      <c r="BXV61" s="611"/>
      <c r="BXW61" s="611"/>
      <c r="BXX61" s="611"/>
      <c r="BXY61" s="611"/>
      <c r="BXZ61" s="611"/>
      <c r="BYA61" s="611"/>
      <c r="BYB61" s="611"/>
      <c r="BYC61" s="611"/>
      <c r="BYD61" s="611"/>
      <c r="BYE61" s="611"/>
      <c r="BYF61" s="611"/>
      <c r="BYG61" s="611"/>
      <c r="BYH61" s="611"/>
      <c r="BYI61" s="611"/>
      <c r="BYJ61" s="611"/>
      <c r="BYK61" s="611"/>
      <c r="BYL61" s="611"/>
      <c r="BYM61" s="611"/>
      <c r="BYN61" s="611"/>
      <c r="BYO61" s="611"/>
      <c r="BYP61" s="611"/>
      <c r="BYQ61" s="611"/>
      <c r="BYR61" s="611"/>
      <c r="BYS61" s="611"/>
      <c r="BYT61" s="611"/>
      <c r="BYU61" s="611"/>
      <c r="BYV61" s="611"/>
      <c r="BYW61" s="611"/>
      <c r="BYX61" s="611"/>
      <c r="BYY61" s="611"/>
      <c r="BYZ61" s="611"/>
      <c r="BZA61" s="611"/>
      <c r="BZB61" s="611"/>
      <c r="BZC61" s="611"/>
      <c r="BZD61" s="611"/>
      <c r="BZE61" s="611"/>
      <c r="BZF61" s="611"/>
      <c r="BZG61" s="611"/>
      <c r="BZH61" s="611"/>
      <c r="BZI61" s="611"/>
      <c r="BZJ61" s="611"/>
      <c r="BZK61" s="611"/>
      <c r="BZL61" s="611"/>
      <c r="BZM61" s="611"/>
      <c r="BZN61" s="611"/>
      <c r="BZO61" s="611"/>
      <c r="BZP61" s="611"/>
      <c r="BZQ61" s="611"/>
      <c r="BZR61" s="611"/>
      <c r="BZS61" s="611"/>
      <c r="BZT61" s="611"/>
      <c r="BZU61" s="611"/>
      <c r="BZV61" s="611"/>
      <c r="BZW61" s="611"/>
      <c r="BZX61" s="611"/>
      <c r="BZY61" s="611"/>
      <c r="BZZ61" s="611"/>
      <c r="CAA61" s="611"/>
      <c r="CAB61" s="611"/>
      <c r="CAC61" s="611"/>
      <c r="CAD61" s="611"/>
      <c r="CAE61" s="611"/>
      <c r="CAF61" s="611"/>
      <c r="CAG61" s="611"/>
      <c r="CAH61" s="611"/>
      <c r="CAI61" s="611"/>
      <c r="CAJ61" s="611"/>
      <c r="CAK61" s="611"/>
      <c r="CAL61" s="611"/>
      <c r="CAM61" s="611"/>
      <c r="CAN61" s="611"/>
      <c r="CAO61" s="611"/>
      <c r="CAP61" s="611"/>
      <c r="CAQ61" s="611"/>
      <c r="CAR61" s="611"/>
      <c r="CAS61" s="611"/>
      <c r="CAT61" s="611"/>
      <c r="CAU61" s="611"/>
      <c r="CAV61" s="611"/>
      <c r="CAW61" s="611"/>
      <c r="CAX61" s="611"/>
      <c r="CAY61" s="611"/>
      <c r="CAZ61" s="611"/>
      <c r="CBA61" s="611"/>
      <c r="CBB61" s="611"/>
      <c r="CBC61" s="611"/>
      <c r="CBD61" s="611"/>
      <c r="CBE61" s="611"/>
      <c r="CBF61" s="611"/>
      <c r="CBG61" s="611"/>
      <c r="CBH61" s="611"/>
      <c r="CBI61" s="611"/>
      <c r="CBJ61" s="611"/>
      <c r="CBK61" s="611"/>
      <c r="CBL61" s="611"/>
      <c r="CBM61" s="611"/>
      <c r="CBN61" s="611"/>
      <c r="CBO61" s="611"/>
      <c r="CBP61" s="611"/>
      <c r="CBQ61" s="611"/>
      <c r="CBR61" s="611"/>
      <c r="CBS61" s="611"/>
      <c r="CBT61" s="611"/>
      <c r="CBU61" s="611"/>
      <c r="CBV61" s="611"/>
      <c r="CBW61" s="611"/>
      <c r="CBX61" s="611"/>
      <c r="CBY61" s="611"/>
      <c r="CBZ61" s="611"/>
      <c r="CCA61" s="611"/>
      <c r="CCB61" s="611"/>
      <c r="CCC61" s="611"/>
      <c r="CCD61" s="611"/>
      <c r="CCE61" s="611"/>
      <c r="CCF61" s="611"/>
      <c r="CCG61" s="611"/>
      <c r="CCH61" s="611"/>
      <c r="CCI61" s="611"/>
      <c r="CCJ61" s="611"/>
      <c r="CCK61" s="611"/>
      <c r="CCL61" s="611"/>
      <c r="CCM61" s="611"/>
      <c r="CCN61" s="611"/>
      <c r="CCO61" s="611"/>
      <c r="CCP61" s="611"/>
      <c r="CCQ61" s="611"/>
      <c r="CCR61" s="611"/>
      <c r="CCS61" s="611"/>
      <c r="CCT61" s="611"/>
      <c r="CCU61" s="611"/>
      <c r="CCV61" s="611"/>
      <c r="CCW61" s="611"/>
      <c r="CCX61" s="611"/>
      <c r="CCY61" s="611"/>
      <c r="CCZ61" s="611"/>
      <c r="CDA61" s="611"/>
      <c r="CDB61" s="611"/>
      <c r="CDC61" s="611"/>
      <c r="CDD61" s="611"/>
      <c r="CDE61" s="611"/>
      <c r="CDF61" s="611"/>
      <c r="CDG61" s="611"/>
      <c r="CDH61" s="611"/>
      <c r="CDI61" s="611"/>
      <c r="CDJ61" s="611"/>
      <c r="CDK61" s="611"/>
      <c r="CDL61" s="611"/>
      <c r="CDM61" s="611"/>
      <c r="CDN61" s="611"/>
      <c r="CDO61" s="611"/>
      <c r="CDP61" s="611"/>
      <c r="CDQ61" s="611"/>
      <c r="CDR61" s="611"/>
      <c r="CDS61" s="611"/>
      <c r="CDT61" s="611"/>
      <c r="CDU61" s="611"/>
      <c r="CDV61" s="611"/>
      <c r="CDW61" s="611"/>
      <c r="CDX61" s="611"/>
      <c r="CDY61" s="611"/>
      <c r="CDZ61" s="611"/>
      <c r="CEA61" s="611"/>
      <c r="CEB61" s="611"/>
      <c r="CEC61" s="611"/>
      <c r="CED61" s="611"/>
      <c r="CEE61" s="611"/>
      <c r="CEF61" s="611"/>
      <c r="CEG61" s="611"/>
      <c r="CEH61" s="611"/>
      <c r="CEI61" s="611"/>
      <c r="CEJ61" s="611"/>
      <c r="CEK61" s="611"/>
      <c r="CEL61" s="611"/>
      <c r="CEM61" s="611"/>
    </row>
    <row r="62" spans="1:2171" s="240" customFormat="1" x14ac:dyDescent="0.2">
      <c r="A62" s="211"/>
      <c r="B62" s="239" t="s">
        <v>264</v>
      </c>
      <c r="C62" s="294"/>
      <c r="D62" s="689">
        <f>'Existing Practices'!C67</f>
        <v>0</v>
      </c>
      <c r="E62" s="294"/>
      <c r="F62" s="689">
        <f>'Existing Practices'!D67</f>
        <v>0</v>
      </c>
      <c r="G62" s="280"/>
      <c r="H62" s="691">
        <f>'Existing Practices'!E67</f>
        <v>0</v>
      </c>
      <c r="I62" s="212"/>
      <c r="J62" s="212"/>
      <c r="K62" s="212"/>
      <c r="L62" s="212"/>
      <c r="M62" s="679"/>
      <c r="N62" s="679"/>
      <c r="O62" s="679"/>
      <c r="P62" s="679"/>
      <c r="Q62" s="679"/>
      <c r="R62" s="679"/>
      <c r="S62" s="679"/>
      <c r="T62" s="679"/>
      <c r="U62" s="679"/>
      <c r="V62" s="358"/>
      <c r="W62" s="358"/>
      <c r="X62" s="358"/>
      <c r="Y62" s="358"/>
      <c r="Z62" s="358"/>
      <c r="AA62" s="358"/>
      <c r="AB62" s="358"/>
      <c r="AC62" s="358"/>
      <c r="AD62" s="358"/>
      <c r="AE62" s="679"/>
      <c r="AF62" s="679"/>
      <c r="AG62" s="679"/>
      <c r="AH62" s="679"/>
      <c r="AI62" s="679"/>
      <c r="AJ62" s="679"/>
      <c r="AK62" s="679"/>
      <c r="AL62" s="679"/>
      <c r="AM62" s="679"/>
      <c r="AN62" s="679"/>
      <c r="AO62" s="679"/>
      <c r="AP62" s="679"/>
      <c r="AQ62" s="679"/>
      <c r="AR62" s="679"/>
      <c r="AS62" s="679"/>
      <c r="AT62" s="679"/>
      <c r="AU62" s="679"/>
      <c r="AV62" s="679"/>
      <c r="AW62" s="679"/>
      <c r="AX62" s="679"/>
      <c r="AY62" s="679"/>
      <c r="AZ62" s="679"/>
      <c r="BA62" s="679"/>
      <c r="BB62" s="679"/>
      <c r="BC62" s="679"/>
      <c r="BD62" s="679"/>
      <c r="BE62" s="1057"/>
      <c r="BF62" s="1057"/>
      <c r="BG62" s="1057"/>
      <c r="BH62" s="1057"/>
      <c r="BI62" s="1057"/>
      <c r="BJ62" s="1057"/>
      <c r="BK62" s="1057"/>
      <c r="BL62" s="1057"/>
      <c r="BM62" s="1057"/>
      <c r="BN62" s="1057"/>
      <c r="BO62" s="1057"/>
      <c r="BP62" s="1057"/>
      <c r="BQ62" s="1057"/>
      <c r="BR62" s="1057"/>
      <c r="BS62" s="1057"/>
      <c r="BT62" s="1057"/>
      <c r="BU62" s="1057"/>
      <c r="BV62" s="1057"/>
      <c r="BW62" s="1057"/>
      <c r="BX62" s="1057"/>
      <c r="BY62" s="1057"/>
      <c r="BZ62" s="1057"/>
      <c r="CA62" s="1057"/>
      <c r="CB62" s="1057"/>
      <c r="CC62" s="1057"/>
      <c r="CD62" s="1057"/>
      <c r="CE62" s="1057"/>
      <c r="CF62" s="1057"/>
      <c r="CG62" s="1057"/>
      <c r="CH62" s="1057"/>
      <c r="CI62" s="1057"/>
      <c r="CJ62" s="1057"/>
      <c r="CK62" s="1057"/>
      <c r="CL62" s="1057"/>
      <c r="CM62" s="1057"/>
      <c r="CN62" s="1057"/>
      <c r="CO62" s="1057"/>
      <c r="CP62" s="1057"/>
      <c r="CQ62" s="1057"/>
      <c r="CR62" s="1057"/>
      <c r="CS62" s="1057"/>
      <c r="CT62" s="1057"/>
      <c r="CU62" s="1057"/>
      <c r="CV62" s="1057"/>
      <c r="CW62" s="1057"/>
      <c r="CX62" s="1057"/>
      <c r="CY62" s="1057"/>
      <c r="CZ62" s="1057"/>
      <c r="DA62" s="1057"/>
      <c r="DB62" s="1057"/>
      <c r="DC62" s="1057"/>
      <c r="DD62" s="1057"/>
      <c r="DE62" s="1057"/>
      <c r="DF62" s="1057"/>
      <c r="DG62" s="1057"/>
      <c r="DH62" s="1057"/>
      <c r="DI62" s="1057"/>
      <c r="DJ62" s="1057"/>
      <c r="DK62" s="1057"/>
      <c r="DL62" s="1057"/>
      <c r="DM62" s="1057"/>
      <c r="DN62" s="1057"/>
      <c r="DO62" s="1057"/>
      <c r="DP62" s="1057"/>
      <c r="DQ62" s="1057"/>
      <c r="DR62" s="1057"/>
      <c r="DS62" s="1057"/>
      <c r="DT62" s="1057"/>
      <c r="DU62" s="1057"/>
      <c r="DV62" s="1057"/>
      <c r="DW62" s="1057"/>
      <c r="DX62" s="1057"/>
      <c r="DY62" s="1057"/>
      <c r="DZ62" s="1057"/>
      <c r="EA62" s="1057"/>
      <c r="EB62" s="1057"/>
      <c r="EC62" s="1057"/>
      <c r="ED62" s="1057"/>
      <c r="EE62" s="1057"/>
      <c r="EF62" s="1057"/>
      <c r="EG62" s="1057"/>
      <c r="EH62" s="1057"/>
      <c r="EI62" s="1057"/>
      <c r="EJ62" s="1057"/>
      <c r="EK62" s="1057"/>
      <c r="EL62" s="1057"/>
      <c r="EM62" s="1057"/>
      <c r="EN62" s="1057"/>
      <c r="EO62" s="1057"/>
      <c r="EP62" s="1057"/>
      <c r="EQ62" s="1057"/>
      <c r="ER62" s="1057"/>
      <c r="ES62" s="1057"/>
      <c r="ET62" s="1057"/>
      <c r="EU62" s="1057"/>
      <c r="EV62" s="1057"/>
      <c r="EW62" s="1057"/>
      <c r="EX62" s="1057"/>
      <c r="EY62" s="1057"/>
      <c r="EZ62" s="1057"/>
      <c r="FA62" s="1057"/>
      <c r="FB62" s="1057"/>
      <c r="FC62" s="1057"/>
      <c r="FD62" s="1057"/>
      <c r="FE62" s="1057"/>
      <c r="FF62" s="1057"/>
      <c r="FG62" s="1057"/>
      <c r="FH62" s="1057"/>
      <c r="FI62" s="1057"/>
      <c r="FJ62" s="1057"/>
      <c r="FK62" s="1057"/>
      <c r="FL62" s="1057"/>
      <c r="FM62" s="1057"/>
      <c r="FN62" s="1057"/>
      <c r="FO62" s="1057"/>
      <c r="FP62" s="1057"/>
      <c r="FQ62" s="1057"/>
      <c r="FR62" s="1057"/>
      <c r="FS62" s="1057"/>
      <c r="FT62" s="1057"/>
      <c r="FU62" s="1057"/>
      <c r="FV62" s="1057"/>
      <c r="FW62" s="1057"/>
      <c r="FX62" s="1057"/>
      <c r="FY62" s="1057"/>
      <c r="FZ62" s="1057"/>
      <c r="GA62" s="1057"/>
      <c r="GB62" s="1057"/>
      <c r="GC62" s="1057"/>
      <c r="GD62" s="1057"/>
      <c r="GE62" s="1057"/>
      <c r="GF62" s="1057"/>
      <c r="GG62" s="1057"/>
      <c r="GH62" s="1057"/>
      <c r="GI62" s="1057"/>
      <c r="GJ62" s="1057"/>
      <c r="GK62" s="1057"/>
      <c r="GL62" s="1057"/>
      <c r="GM62" s="1057"/>
      <c r="GN62" s="1057"/>
      <c r="GO62" s="1057"/>
      <c r="GP62" s="1057"/>
      <c r="GQ62" s="1057"/>
      <c r="GR62" s="1057"/>
      <c r="GS62" s="1057"/>
      <c r="GT62" s="1057"/>
      <c r="GU62" s="1057"/>
      <c r="GV62" s="1057"/>
      <c r="GW62" s="1057"/>
      <c r="GX62" s="1057"/>
      <c r="GY62" s="1057"/>
      <c r="GZ62" s="1057"/>
      <c r="HA62" s="1057"/>
      <c r="HB62" s="1057"/>
      <c r="HC62" s="1057"/>
      <c r="HD62" s="1057"/>
      <c r="HE62" s="1057"/>
      <c r="HF62" s="1057"/>
      <c r="HG62" s="1057"/>
      <c r="HH62" s="1057"/>
      <c r="HI62" s="1057"/>
      <c r="HJ62" s="1057"/>
      <c r="HK62" s="1057"/>
      <c r="HL62" s="1057"/>
      <c r="HM62" s="1057"/>
      <c r="HN62" s="1057"/>
      <c r="HO62" s="1057"/>
      <c r="HP62" s="1057"/>
      <c r="HQ62" s="1057"/>
      <c r="HR62" s="1057"/>
      <c r="HS62" s="1057"/>
      <c r="HT62" s="1057"/>
      <c r="HU62" s="1057"/>
      <c r="HV62" s="1057"/>
      <c r="HW62" s="1057"/>
      <c r="HX62" s="1057"/>
      <c r="HY62" s="1057"/>
      <c r="HZ62" s="1057"/>
      <c r="IA62" s="1057"/>
      <c r="IB62" s="1057"/>
      <c r="IC62" s="1057"/>
      <c r="ID62" s="1057"/>
      <c r="IE62" s="1057"/>
      <c r="IF62" s="1057"/>
      <c r="IG62" s="1057"/>
      <c r="IH62" s="1057"/>
      <c r="II62" s="1057"/>
      <c r="IJ62" s="1057"/>
      <c r="IK62" s="1057"/>
      <c r="IL62" s="1057"/>
      <c r="IM62" s="1057"/>
      <c r="IN62" s="1057"/>
      <c r="IO62" s="1057"/>
      <c r="IP62" s="1057"/>
      <c r="IQ62" s="1057"/>
      <c r="IR62" s="1057"/>
      <c r="IS62" s="1057"/>
      <c r="IT62" s="1057"/>
      <c r="IU62" s="1057"/>
      <c r="IV62" s="1057"/>
      <c r="IW62" s="1057"/>
      <c r="IX62" s="1057"/>
      <c r="IY62" s="1057"/>
      <c r="IZ62" s="1057"/>
      <c r="JA62" s="1057"/>
      <c r="JB62" s="1057"/>
      <c r="JC62" s="1057"/>
      <c r="JD62" s="1057"/>
      <c r="JE62" s="1057"/>
      <c r="JF62" s="1057"/>
      <c r="JG62" s="1057"/>
      <c r="JH62" s="1057"/>
      <c r="JI62" s="1057"/>
      <c r="JJ62" s="1057"/>
      <c r="JK62" s="1057"/>
      <c r="JL62" s="1057"/>
      <c r="JM62" s="1057"/>
      <c r="JN62" s="1057"/>
      <c r="JO62" s="1057"/>
      <c r="JP62" s="1057"/>
      <c r="JQ62" s="1057"/>
      <c r="JR62" s="1057"/>
      <c r="JS62" s="1057"/>
      <c r="JT62" s="1057"/>
      <c r="JU62" s="1057"/>
      <c r="JV62" s="1057"/>
      <c r="JW62" s="1057"/>
      <c r="JX62" s="1057"/>
      <c r="JY62" s="1057"/>
      <c r="JZ62" s="1057"/>
      <c r="KA62" s="1057"/>
      <c r="KB62" s="1057"/>
      <c r="KC62" s="1057"/>
      <c r="KD62" s="1057"/>
      <c r="KE62" s="1057"/>
      <c r="KF62" s="1057"/>
      <c r="KG62" s="1057"/>
      <c r="KH62" s="1057"/>
      <c r="KI62" s="1057"/>
      <c r="KJ62" s="1057"/>
      <c r="KK62" s="1057"/>
      <c r="KL62" s="1057"/>
      <c r="KM62" s="1057"/>
      <c r="KN62" s="1057"/>
      <c r="KO62" s="1057"/>
      <c r="KP62" s="1057"/>
      <c r="KQ62" s="1057"/>
      <c r="KR62" s="1057"/>
      <c r="KS62" s="1057"/>
      <c r="KT62" s="1057"/>
      <c r="KU62" s="1057"/>
      <c r="KV62" s="1057"/>
      <c r="KW62" s="1057"/>
      <c r="KX62" s="1057"/>
      <c r="KY62" s="1057"/>
      <c r="KZ62" s="1057"/>
      <c r="LA62" s="1057"/>
      <c r="LB62" s="1057"/>
      <c r="LC62" s="1057"/>
      <c r="LD62" s="1057"/>
      <c r="LE62" s="1057"/>
      <c r="LF62" s="1057"/>
      <c r="LG62" s="1057"/>
      <c r="LH62" s="1057"/>
      <c r="LI62" s="1057"/>
      <c r="LJ62" s="1057"/>
      <c r="LK62" s="1057"/>
      <c r="LL62" s="1057"/>
      <c r="LM62" s="1057"/>
      <c r="LN62" s="1057"/>
      <c r="LO62" s="1057"/>
      <c r="LP62" s="1057"/>
      <c r="LQ62" s="1057"/>
      <c r="LR62" s="1057"/>
      <c r="LS62" s="1057"/>
      <c r="LT62" s="1057"/>
      <c r="LU62" s="1057"/>
      <c r="LV62" s="1057"/>
      <c r="LW62" s="1057"/>
      <c r="LX62" s="1057"/>
      <c r="LY62" s="1057"/>
      <c r="LZ62" s="1057"/>
      <c r="MA62" s="1057"/>
      <c r="MB62" s="1057"/>
      <c r="MC62" s="1057"/>
      <c r="MD62" s="1057"/>
      <c r="ME62" s="1057"/>
      <c r="MF62" s="1057"/>
      <c r="MG62" s="1057"/>
      <c r="MH62" s="1057"/>
      <c r="MI62" s="1057"/>
      <c r="MJ62" s="1057"/>
      <c r="MK62" s="1057"/>
      <c r="ML62" s="1057"/>
      <c r="MM62" s="1057"/>
      <c r="MN62" s="1057"/>
      <c r="MO62" s="1057"/>
      <c r="MP62" s="1057"/>
      <c r="MQ62" s="1057"/>
      <c r="MR62" s="1057"/>
      <c r="MS62" s="1057"/>
      <c r="MT62" s="1057"/>
      <c r="MU62" s="1057"/>
      <c r="MV62" s="1057"/>
      <c r="MW62" s="1057"/>
      <c r="MX62" s="1057"/>
      <c r="MY62" s="1057"/>
      <c r="MZ62" s="1057"/>
      <c r="NA62" s="1057"/>
      <c r="NB62" s="1057"/>
      <c r="NC62" s="1057"/>
      <c r="ND62" s="1057"/>
      <c r="NE62" s="1057"/>
      <c r="NF62" s="1057"/>
      <c r="NG62" s="1057"/>
      <c r="NH62" s="1057"/>
      <c r="NI62" s="1057"/>
      <c r="NJ62" s="1057"/>
      <c r="NK62" s="1057"/>
      <c r="NL62" s="1057"/>
      <c r="NM62" s="1057"/>
      <c r="NN62" s="1057"/>
      <c r="NO62" s="1057"/>
      <c r="NP62" s="1057"/>
      <c r="NQ62" s="1057"/>
      <c r="NR62" s="1057"/>
      <c r="NS62" s="1057"/>
      <c r="NT62" s="1057"/>
      <c r="NU62" s="1057"/>
      <c r="NV62" s="1057"/>
      <c r="NW62" s="1057"/>
      <c r="NX62" s="1057"/>
      <c r="NY62" s="1057"/>
      <c r="NZ62" s="1057"/>
      <c r="OA62" s="1057"/>
      <c r="OB62" s="1057"/>
      <c r="OC62" s="1057"/>
      <c r="OD62" s="1057"/>
      <c r="OE62" s="1057"/>
      <c r="OF62" s="1057"/>
      <c r="OG62" s="1057"/>
      <c r="OH62" s="1057"/>
      <c r="OI62" s="1057"/>
      <c r="OJ62" s="1057"/>
      <c r="OK62" s="1057"/>
      <c r="OL62" s="1057"/>
      <c r="OM62" s="1057"/>
      <c r="ON62" s="1057"/>
      <c r="OO62" s="1057"/>
      <c r="OP62" s="1057"/>
      <c r="OQ62" s="1057"/>
      <c r="OR62" s="1057"/>
      <c r="OS62" s="1057"/>
      <c r="OT62" s="1057"/>
      <c r="OU62" s="1057"/>
      <c r="OV62" s="1057"/>
      <c r="OW62" s="1057"/>
      <c r="OX62" s="1057"/>
      <c r="OY62" s="1057"/>
      <c r="OZ62" s="1057"/>
      <c r="PA62" s="1057"/>
      <c r="PB62" s="1057"/>
      <c r="PC62" s="1057"/>
      <c r="PD62" s="1057"/>
      <c r="PE62" s="1057"/>
      <c r="PF62" s="1057"/>
      <c r="PG62" s="1057"/>
      <c r="PH62" s="1057"/>
      <c r="PI62" s="1057"/>
      <c r="PJ62" s="1057"/>
      <c r="PK62" s="1057"/>
      <c r="PL62" s="1057"/>
      <c r="PM62" s="1057"/>
      <c r="PN62" s="1057"/>
      <c r="PO62" s="1057"/>
      <c r="PP62" s="1057"/>
      <c r="PQ62" s="1057"/>
      <c r="PR62" s="1057"/>
      <c r="PS62" s="1057"/>
      <c r="PT62" s="1057"/>
      <c r="PU62" s="1057"/>
      <c r="PV62" s="1057"/>
      <c r="PW62" s="1057"/>
      <c r="PX62" s="1057"/>
      <c r="PY62" s="1057"/>
      <c r="PZ62" s="1057"/>
      <c r="QA62" s="1057"/>
      <c r="QB62" s="1057"/>
      <c r="QC62" s="1057"/>
      <c r="QD62" s="1057"/>
      <c r="QE62" s="1057"/>
      <c r="QF62" s="1057"/>
      <c r="QG62" s="1057"/>
      <c r="QH62" s="1057"/>
      <c r="QI62" s="1057"/>
      <c r="QJ62" s="1057"/>
      <c r="QK62" s="1057"/>
      <c r="QL62" s="1057"/>
      <c r="QM62" s="1057"/>
      <c r="QN62" s="1057"/>
      <c r="QO62" s="1057"/>
      <c r="QP62" s="1057"/>
      <c r="QQ62" s="1057"/>
      <c r="QR62" s="1057"/>
      <c r="QS62" s="1057"/>
      <c r="QT62" s="1057"/>
      <c r="QU62" s="1057"/>
      <c r="QV62" s="1057"/>
      <c r="QW62" s="1057"/>
      <c r="QX62" s="1057"/>
      <c r="QY62" s="1057"/>
      <c r="QZ62" s="1057"/>
      <c r="RA62" s="1057"/>
      <c r="RB62" s="1057"/>
      <c r="RC62" s="1057"/>
      <c r="RD62" s="1057"/>
      <c r="RE62" s="1057"/>
      <c r="RF62" s="1057"/>
      <c r="RG62" s="1057"/>
      <c r="RH62" s="1057"/>
      <c r="RI62" s="1057"/>
      <c r="RJ62" s="1057"/>
      <c r="RK62" s="1057"/>
      <c r="RL62" s="1057"/>
      <c r="RM62" s="1057"/>
      <c r="RN62" s="1057"/>
      <c r="RO62" s="1057"/>
      <c r="RP62" s="1057"/>
      <c r="RQ62" s="1057"/>
      <c r="RR62" s="1057"/>
      <c r="RS62" s="1057"/>
      <c r="RT62" s="1057"/>
      <c r="RU62" s="1057"/>
      <c r="RV62" s="1057"/>
      <c r="RW62" s="1057"/>
      <c r="RX62" s="1057"/>
      <c r="RY62" s="1057"/>
      <c r="RZ62" s="1057"/>
      <c r="SA62" s="1057"/>
      <c r="SB62" s="1057"/>
      <c r="SC62" s="1057"/>
      <c r="SD62" s="1057"/>
      <c r="SE62" s="1057"/>
      <c r="SF62" s="1057"/>
      <c r="SG62" s="1057"/>
      <c r="SH62" s="1057"/>
      <c r="SI62" s="1057"/>
      <c r="SJ62" s="1057"/>
      <c r="SK62" s="1057"/>
      <c r="SL62" s="1057"/>
      <c r="SM62" s="1057"/>
      <c r="SN62" s="1057"/>
      <c r="SO62" s="1057"/>
      <c r="SP62" s="1057"/>
      <c r="SQ62" s="1057"/>
      <c r="SR62" s="1057"/>
      <c r="SS62" s="1057"/>
      <c r="ST62" s="1057"/>
      <c r="SU62" s="1057"/>
      <c r="SV62" s="1057"/>
      <c r="SW62" s="1057"/>
      <c r="SX62" s="1057"/>
      <c r="SY62" s="1057"/>
      <c r="SZ62" s="1057"/>
      <c r="TA62" s="1057"/>
      <c r="TB62" s="1057"/>
      <c r="TC62" s="1057"/>
      <c r="TD62" s="1057"/>
      <c r="TE62" s="1057"/>
      <c r="TF62" s="1057"/>
      <c r="TG62" s="1057"/>
      <c r="TH62" s="1057"/>
      <c r="TI62" s="1057"/>
      <c r="TJ62" s="1057"/>
      <c r="TK62" s="1057"/>
      <c r="TL62" s="1057"/>
      <c r="TM62" s="1057"/>
      <c r="TN62" s="1057"/>
      <c r="TO62" s="1057"/>
      <c r="TP62" s="1057"/>
      <c r="TQ62" s="1057"/>
      <c r="TR62" s="1057"/>
      <c r="TS62" s="1057"/>
      <c r="TT62" s="1057"/>
      <c r="TU62" s="1057"/>
      <c r="TV62" s="1057"/>
      <c r="TW62" s="1057"/>
      <c r="TX62" s="1057"/>
      <c r="TY62" s="1057"/>
      <c r="TZ62" s="1057"/>
      <c r="UA62" s="1057"/>
      <c r="UB62" s="1057"/>
      <c r="UC62" s="1057"/>
      <c r="UD62" s="1057"/>
      <c r="UE62" s="1057"/>
      <c r="UF62" s="1057"/>
      <c r="UG62" s="1057"/>
      <c r="UH62" s="1057"/>
      <c r="UI62" s="1057"/>
      <c r="UJ62" s="1057"/>
      <c r="UK62" s="1057"/>
      <c r="UL62" s="1057"/>
      <c r="UM62" s="1057"/>
      <c r="UN62" s="1057"/>
      <c r="UO62" s="1057"/>
      <c r="UP62" s="1057"/>
      <c r="UQ62" s="1057"/>
      <c r="UR62" s="1057"/>
      <c r="US62" s="1057"/>
      <c r="UT62" s="1057"/>
      <c r="UU62" s="1057"/>
      <c r="UV62" s="1057"/>
      <c r="UW62" s="1057"/>
      <c r="UX62" s="1057"/>
      <c r="UY62" s="1057"/>
      <c r="UZ62" s="1057"/>
      <c r="VA62" s="1057"/>
      <c r="VB62" s="1057"/>
      <c r="VC62" s="1057"/>
      <c r="VD62" s="1057"/>
      <c r="VE62" s="1057"/>
      <c r="VF62" s="1057"/>
      <c r="VG62" s="1057"/>
      <c r="VH62" s="1057"/>
      <c r="VI62" s="1057"/>
      <c r="VJ62" s="1057"/>
      <c r="VK62" s="1057"/>
      <c r="VL62" s="1057"/>
      <c r="VM62" s="1057"/>
      <c r="VN62" s="1057"/>
      <c r="VO62" s="1057"/>
      <c r="VP62" s="1057"/>
      <c r="VQ62" s="1057"/>
      <c r="VR62" s="1057"/>
      <c r="VS62" s="1057"/>
      <c r="VT62" s="1057"/>
      <c r="VU62" s="1057"/>
      <c r="VV62" s="1057"/>
      <c r="VW62" s="1057"/>
      <c r="VX62" s="1057"/>
      <c r="VY62" s="1057"/>
      <c r="VZ62" s="1057"/>
      <c r="WA62" s="1057"/>
      <c r="WB62" s="1057"/>
      <c r="WC62" s="1057"/>
      <c r="WD62" s="1057"/>
      <c r="WE62" s="1057"/>
      <c r="WF62" s="1057"/>
      <c r="WG62" s="1057"/>
      <c r="WH62" s="1057"/>
      <c r="WI62" s="1057"/>
      <c r="WJ62" s="1057"/>
      <c r="WK62" s="1057"/>
      <c r="WL62" s="1057"/>
      <c r="WM62" s="1057"/>
      <c r="WN62" s="1057"/>
      <c r="WO62" s="1057"/>
      <c r="WP62" s="1057"/>
      <c r="WQ62" s="1057"/>
      <c r="WR62" s="1057"/>
      <c r="WS62" s="1057"/>
      <c r="WT62" s="1057"/>
      <c r="WU62" s="1057"/>
      <c r="WV62" s="1057"/>
      <c r="WW62" s="1057"/>
      <c r="WX62" s="1057"/>
      <c r="WY62" s="1057"/>
      <c r="WZ62" s="1057"/>
      <c r="XA62" s="1057"/>
      <c r="XB62" s="1057"/>
      <c r="XC62" s="1057"/>
      <c r="XD62" s="1057"/>
      <c r="XE62" s="1057"/>
      <c r="XF62" s="1057"/>
      <c r="XG62" s="1057"/>
      <c r="XH62" s="1057"/>
      <c r="XI62" s="1057"/>
      <c r="XJ62" s="1057"/>
      <c r="XK62" s="1057"/>
      <c r="XL62" s="1057"/>
      <c r="XM62" s="1057"/>
      <c r="XN62" s="1057"/>
      <c r="XO62" s="1057"/>
      <c r="XP62" s="1057"/>
      <c r="XQ62" s="1057"/>
      <c r="XR62" s="1057"/>
      <c r="XS62" s="1057"/>
      <c r="XT62" s="1057"/>
      <c r="XU62" s="1057"/>
      <c r="XV62" s="1057"/>
      <c r="XW62" s="1057"/>
      <c r="XX62" s="1057"/>
      <c r="XY62" s="1057"/>
      <c r="XZ62" s="1057"/>
      <c r="YA62" s="1057"/>
      <c r="YB62" s="1057"/>
      <c r="YC62" s="1057"/>
      <c r="YD62" s="1057"/>
      <c r="YE62" s="1057"/>
      <c r="YF62" s="1057"/>
      <c r="YG62" s="1057"/>
      <c r="YH62" s="1057"/>
      <c r="YI62" s="1057"/>
      <c r="YJ62" s="1057"/>
      <c r="YK62" s="1057"/>
      <c r="YL62" s="1057"/>
      <c r="YM62" s="1057"/>
      <c r="YN62" s="1057"/>
      <c r="YO62" s="1057"/>
      <c r="YP62" s="1057"/>
      <c r="YQ62" s="1057"/>
      <c r="YR62" s="1057"/>
      <c r="YS62" s="1057"/>
      <c r="YT62" s="1057"/>
      <c r="YU62" s="1057"/>
      <c r="YV62" s="1057"/>
      <c r="YW62" s="1057"/>
      <c r="YX62" s="1057"/>
      <c r="YY62" s="1057"/>
      <c r="YZ62" s="1057"/>
      <c r="ZA62" s="1057"/>
      <c r="ZB62" s="1057"/>
      <c r="ZC62" s="1057"/>
      <c r="ZD62" s="1057"/>
      <c r="ZE62" s="1057"/>
      <c r="ZF62" s="1057"/>
      <c r="ZG62" s="1057"/>
      <c r="ZH62" s="1057"/>
      <c r="ZI62" s="1057"/>
      <c r="ZJ62" s="1057"/>
      <c r="ZK62" s="1057"/>
      <c r="ZL62" s="1057"/>
      <c r="ZM62" s="1057"/>
      <c r="ZN62" s="1057"/>
      <c r="ZO62" s="1057"/>
      <c r="ZP62" s="1057"/>
      <c r="ZQ62" s="1057"/>
      <c r="ZR62" s="1057"/>
      <c r="ZS62" s="1057"/>
      <c r="ZT62" s="1057"/>
      <c r="ZU62" s="1057"/>
      <c r="ZV62" s="1057"/>
      <c r="ZW62" s="1057"/>
      <c r="ZX62" s="1057"/>
      <c r="ZY62" s="1057"/>
      <c r="ZZ62" s="1057"/>
      <c r="AAA62" s="1057"/>
      <c r="AAB62" s="1057"/>
      <c r="AAC62" s="1057"/>
      <c r="AAD62" s="1057"/>
      <c r="AAE62" s="1057"/>
      <c r="AAF62" s="1057"/>
      <c r="AAG62" s="1057"/>
      <c r="AAH62" s="1057"/>
      <c r="AAI62" s="1057"/>
      <c r="AAJ62" s="1057"/>
      <c r="AAK62" s="1057"/>
      <c r="AAL62" s="1057"/>
      <c r="AAM62" s="1057"/>
      <c r="AAN62" s="1057"/>
      <c r="AAO62" s="1057"/>
      <c r="AAP62" s="1057"/>
      <c r="AAQ62" s="1057"/>
      <c r="AAR62" s="1057"/>
      <c r="AAS62" s="1057"/>
      <c r="AAT62" s="1057"/>
      <c r="AAU62" s="1057"/>
      <c r="AAV62" s="1057"/>
      <c r="AAW62" s="1057"/>
      <c r="AAX62" s="1057"/>
      <c r="AAY62" s="1057"/>
      <c r="AAZ62" s="1057"/>
      <c r="ABA62" s="1057"/>
      <c r="ABB62" s="1057"/>
      <c r="ABC62" s="1057"/>
      <c r="ABD62" s="1057"/>
      <c r="ABE62" s="1057"/>
      <c r="ABF62" s="1057"/>
      <c r="ABG62" s="1057"/>
      <c r="ABH62" s="1057"/>
      <c r="ABI62" s="1057"/>
      <c r="ABJ62" s="1057"/>
      <c r="ABK62" s="1057"/>
      <c r="ABL62" s="1057"/>
      <c r="ABM62" s="1057"/>
      <c r="ABN62" s="1057"/>
      <c r="ABO62" s="1057"/>
      <c r="ABP62" s="1057"/>
      <c r="ABQ62" s="1057"/>
      <c r="ABR62" s="1057"/>
      <c r="ABS62" s="1057"/>
      <c r="ABT62" s="1057"/>
      <c r="ABU62" s="1057"/>
      <c r="ABV62" s="1057"/>
      <c r="ABW62" s="1057"/>
      <c r="ABX62" s="1057"/>
      <c r="ABY62" s="1057"/>
      <c r="ABZ62" s="1057"/>
      <c r="ACA62" s="1057"/>
      <c r="ACB62" s="1057"/>
      <c r="ACC62" s="1057"/>
      <c r="ACD62" s="1057"/>
      <c r="ACE62" s="1057"/>
      <c r="ACF62" s="1057"/>
      <c r="ACG62" s="1057"/>
      <c r="ACH62" s="1057"/>
      <c r="ACI62" s="1057"/>
      <c r="ACJ62" s="1057"/>
      <c r="ACK62" s="1057"/>
      <c r="ACL62" s="1057"/>
      <c r="ACM62" s="1057"/>
      <c r="ACN62" s="1057"/>
      <c r="ACO62" s="1057"/>
      <c r="ACP62" s="1057"/>
      <c r="ACQ62" s="1057"/>
      <c r="ACR62" s="1057"/>
      <c r="ACS62" s="1057"/>
      <c r="ACT62" s="1057"/>
      <c r="ACU62" s="1057"/>
      <c r="ACV62" s="1057"/>
      <c r="ACW62" s="1057"/>
      <c r="ACX62" s="1057"/>
      <c r="ACY62" s="1057"/>
      <c r="ACZ62" s="1057"/>
      <c r="ADA62" s="1057"/>
      <c r="ADB62" s="1057"/>
      <c r="ADC62" s="1057"/>
      <c r="ADD62" s="1057"/>
      <c r="ADE62" s="1057"/>
      <c r="ADF62" s="1057"/>
      <c r="ADG62" s="1057"/>
      <c r="ADH62" s="1057"/>
      <c r="ADI62" s="1057"/>
      <c r="ADJ62" s="1057"/>
      <c r="ADK62" s="1057"/>
      <c r="ADL62" s="1057"/>
      <c r="ADM62" s="1057"/>
      <c r="ADN62" s="1057"/>
      <c r="ADO62" s="1057"/>
      <c r="ADP62" s="1057"/>
      <c r="ADQ62" s="1057"/>
      <c r="ADR62" s="1057"/>
      <c r="ADS62" s="1057"/>
      <c r="ADT62" s="1057"/>
      <c r="ADU62" s="1057"/>
      <c r="ADV62" s="1057"/>
      <c r="ADW62" s="1057"/>
      <c r="ADX62" s="1057"/>
      <c r="ADY62" s="1057"/>
      <c r="ADZ62" s="1057"/>
      <c r="AEA62" s="1057"/>
      <c r="AEB62" s="1057"/>
      <c r="AEC62" s="1057"/>
      <c r="AED62" s="1057"/>
      <c r="AEE62" s="1057"/>
      <c r="AEF62" s="1057"/>
      <c r="AEG62" s="1057"/>
      <c r="AEH62" s="1057"/>
      <c r="AEI62" s="1057"/>
      <c r="AEJ62" s="1057"/>
      <c r="AEK62" s="1057"/>
      <c r="AEL62" s="1057"/>
      <c r="AEM62" s="1057"/>
      <c r="AEN62" s="1057"/>
      <c r="AEO62" s="1057"/>
      <c r="AEP62" s="1057"/>
      <c r="AEQ62" s="1057"/>
      <c r="AER62" s="1057"/>
      <c r="AES62" s="1057"/>
      <c r="AET62" s="1057"/>
      <c r="AEU62" s="1057"/>
      <c r="AEV62" s="1057"/>
      <c r="AEW62" s="1057"/>
      <c r="AEX62" s="1057"/>
      <c r="AEY62" s="1057"/>
      <c r="AEZ62" s="1057"/>
      <c r="AFA62" s="1057"/>
      <c r="AFB62" s="1057"/>
      <c r="AFC62" s="1057"/>
      <c r="AFD62" s="1057"/>
      <c r="AFE62" s="1057"/>
      <c r="AFF62" s="1057"/>
      <c r="AFG62" s="1057"/>
      <c r="AFH62" s="1057"/>
      <c r="AFI62" s="1057"/>
      <c r="AFJ62" s="1057"/>
      <c r="AFK62" s="1057"/>
      <c r="AFL62" s="1057"/>
      <c r="AFM62" s="1057"/>
      <c r="AFN62" s="1057"/>
      <c r="AFO62" s="1057"/>
      <c r="AFP62" s="1057"/>
      <c r="AFQ62" s="1057"/>
      <c r="AFR62" s="1057"/>
      <c r="AFS62" s="1057"/>
      <c r="AFT62" s="1057"/>
      <c r="AFU62" s="1057"/>
      <c r="AFV62" s="1057"/>
      <c r="AFW62" s="1057"/>
      <c r="AFX62" s="1057"/>
      <c r="AFY62" s="1057"/>
      <c r="AFZ62" s="1057"/>
      <c r="AGA62" s="1057"/>
      <c r="AGB62" s="1057"/>
      <c r="AGC62" s="1057"/>
      <c r="AGD62" s="1057"/>
      <c r="AGE62" s="1057"/>
      <c r="AGF62" s="1057"/>
      <c r="AGG62" s="1057"/>
      <c r="AGH62" s="1057"/>
      <c r="AGI62" s="1057"/>
      <c r="AGJ62" s="1057"/>
      <c r="AGK62" s="1057"/>
      <c r="AGL62" s="1057"/>
      <c r="AGM62" s="1057"/>
      <c r="AGN62" s="1057"/>
      <c r="AGO62" s="1057"/>
      <c r="AGP62" s="1057"/>
      <c r="AGQ62" s="1057"/>
      <c r="AGR62" s="1057"/>
      <c r="AGS62" s="1057"/>
      <c r="AGT62" s="1057"/>
      <c r="AGU62" s="1057"/>
      <c r="AGV62" s="1057"/>
      <c r="AGW62" s="1057"/>
      <c r="AGX62" s="1057"/>
      <c r="AGY62" s="1057"/>
      <c r="AGZ62" s="1057"/>
      <c r="AHA62" s="1057"/>
      <c r="AHB62" s="1057"/>
      <c r="AHC62" s="1057"/>
      <c r="AHD62" s="1057"/>
      <c r="AHE62" s="1057"/>
      <c r="AHF62" s="1057"/>
      <c r="AHG62" s="1057"/>
      <c r="AHH62" s="1057"/>
      <c r="AHI62" s="1057"/>
      <c r="AHJ62" s="1057"/>
      <c r="AHK62" s="1057"/>
      <c r="AHL62" s="1057"/>
      <c r="AHM62" s="1057"/>
      <c r="AHN62" s="1057"/>
      <c r="AHO62" s="1057"/>
      <c r="AHP62" s="1057"/>
      <c r="AHQ62" s="1057"/>
      <c r="AHR62" s="1057"/>
      <c r="AHS62" s="1057"/>
      <c r="AHT62" s="1057"/>
      <c r="AHU62" s="1057"/>
      <c r="AHV62" s="1057"/>
      <c r="AHW62" s="1057"/>
      <c r="AHX62" s="1057"/>
      <c r="AHY62" s="1057"/>
      <c r="AHZ62" s="1057"/>
      <c r="AIA62" s="1057"/>
      <c r="AIB62" s="1057"/>
      <c r="AIC62" s="1057"/>
      <c r="AID62" s="1057"/>
      <c r="AIE62" s="1057"/>
      <c r="AIF62" s="1057"/>
      <c r="AIG62" s="1057"/>
      <c r="AIH62" s="1057"/>
      <c r="AII62" s="1057"/>
      <c r="AIJ62" s="1057"/>
      <c r="AIK62" s="1057"/>
      <c r="AIL62" s="1057"/>
      <c r="AIM62" s="1057"/>
      <c r="AIN62" s="1057"/>
      <c r="AIO62" s="1057"/>
      <c r="AIP62" s="1057"/>
      <c r="AIQ62" s="1057"/>
      <c r="AIR62" s="1057"/>
      <c r="AIS62" s="1057"/>
      <c r="AIT62" s="1057"/>
      <c r="AIU62" s="1057"/>
      <c r="AIV62" s="1057"/>
      <c r="AIW62" s="1057"/>
      <c r="AIX62" s="1057"/>
      <c r="AIY62" s="1057"/>
      <c r="AIZ62" s="1057"/>
      <c r="AJA62" s="1057"/>
      <c r="AJB62" s="1057"/>
      <c r="AJC62" s="1057"/>
      <c r="AJD62" s="1057"/>
      <c r="AJE62" s="1057"/>
      <c r="AJF62" s="1057"/>
      <c r="AJG62" s="1057"/>
      <c r="AJH62" s="1057"/>
      <c r="AJI62" s="1057"/>
      <c r="AJJ62" s="1057"/>
      <c r="AJK62" s="1057"/>
      <c r="AJL62" s="1057"/>
      <c r="AJM62" s="1057"/>
      <c r="AJN62" s="1057"/>
      <c r="AJO62" s="1057"/>
      <c r="AJP62" s="1057"/>
      <c r="AJQ62" s="1057"/>
      <c r="AJR62" s="1057"/>
      <c r="AJS62" s="1057"/>
      <c r="AJT62" s="1057"/>
      <c r="AJU62" s="1057"/>
      <c r="AJV62" s="1057"/>
      <c r="AJW62" s="1057"/>
      <c r="AJX62" s="1057"/>
      <c r="AJY62" s="1057"/>
      <c r="AJZ62" s="1057"/>
      <c r="AKA62" s="1057"/>
      <c r="AKB62" s="1057"/>
      <c r="AKC62" s="1057"/>
      <c r="AKD62" s="1057"/>
      <c r="AKE62" s="1057"/>
      <c r="AKF62" s="1057"/>
      <c r="AKG62" s="1057"/>
      <c r="AKH62" s="1057"/>
      <c r="AKI62" s="1057"/>
      <c r="AKJ62" s="1057"/>
      <c r="AKK62" s="1057"/>
      <c r="AKL62" s="1057"/>
      <c r="AKM62" s="1057"/>
      <c r="AKN62" s="1057"/>
      <c r="AKO62" s="1057"/>
      <c r="AKP62" s="1057"/>
      <c r="AKQ62" s="1057"/>
      <c r="AKR62" s="1057"/>
      <c r="AKS62" s="1057"/>
      <c r="AKT62" s="1057"/>
      <c r="AKU62" s="1057"/>
      <c r="AKV62" s="1057"/>
      <c r="AKW62" s="1057"/>
      <c r="AKX62" s="1057"/>
      <c r="AKY62" s="1057"/>
      <c r="AKZ62" s="1057"/>
      <c r="ALA62" s="1057"/>
      <c r="ALB62" s="1057"/>
      <c r="ALC62" s="1057"/>
      <c r="ALD62" s="1057"/>
      <c r="ALE62" s="1057"/>
      <c r="ALF62" s="1057"/>
      <c r="ALG62" s="1057"/>
      <c r="ALH62" s="1057"/>
      <c r="ALI62" s="1057"/>
      <c r="ALJ62" s="1057"/>
      <c r="ALK62" s="1057"/>
      <c r="ALL62" s="1057"/>
      <c r="ALM62" s="1057"/>
      <c r="ALN62" s="1057"/>
      <c r="ALO62" s="1057"/>
      <c r="ALP62" s="1057"/>
      <c r="ALQ62" s="1057"/>
      <c r="ALR62" s="1057"/>
      <c r="ALS62" s="1057"/>
      <c r="ALT62" s="1057"/>
      <c r="ALU62" s="1057"/>
      <c r="ALV62" s="1057"/>
      <c r="ALW62" s="1057"/>
      <c r="ALX62" s="1057"/>
      <c r="ALY62" s="1057"/>
      <c r="ALZ62" s="1057"/>
      <c r="AMA62" s="1057"/>
      <c r="AMB62" s="1057"/>
      <c r="AMC62" s="1057"/>
      <c r="AMD62" s="1057"/>
      <c r="AME62" s="1057"/>
      <c r="AMF62" s="1057"/>
      <c r="AMG62" s="1057"/>
      <c r="AMH62" s="1057"/>
      <c r="AMI62" s="1057"/>
      <c r="AMJ62" s="1057"/>
      <c r="AMK62" s="1057"/>
      <c r="AML62" s="1057"/>
      <c r="AMM62" s="1057"/>
      <c r="AMN62" s="1057"/>
      <c r="AMO62" s="1057"/>
      <c r="AMP62" s="1057"/>
      <c r="AMQ62" s="1057"/>
      <c r="AMR62" s="1057"/>
      <c r="AMS62" s="1057"/>
      <c r="AMT62" s="1057"/>
      <c r="AMU62" s="1057"/>
      <c r="AMV62" s="1057"/>
      <c r="AMW62" s="1057"/>
      <c r="AMX62" s="1057"/>
      <c r="AMY62" s="1057"/>
      <c r="AMZ62" s="1057"/>
      <c r="ANA62" s="1057"/>
      <c r="ANB62" s="1057"/>
      <c r="ANC62" s="1057"/>
      <c r="AND62" s="1057"/>
      <c r="ANE62" s="1057"/>
      <c r="ANF62" s="1057"/>
      <c r="ANG62" s="1057"/>
      <c r="ANH62" s="1057"/>
      <c r="ANI62" s="1057"/>
      <c r="ANJ62" s="1057"/>
      <c r="ANK62" s="1057"/>
      <c r="ANL62" s="1057"/>
      <c r="ANM62" s="1057"/>
      <c r="ANN62" s="1057"/>
      <c r="ANO62" s="1057"/>
      <c r="ANP62" s="1057"/>
      <c r="ANQ62" s="1057"/>
      <c r="ANR62" s="1057"/>
      <c r="ANS62" s="1057"/>
      <c r="ANT62" s="1057"/>
      <c r="ANU62" s="1057"/>
      <c r="ANV62" s="1057"/>
      <c r="ANW62" s="1057"/>
      <c r="ANX62" s="1057"/>
      <c r="ANY62" s="1057"/>
      <c r="ANZ62" s="1057"/>
      <c r="AOA62" s="1057"/>
      <c r="AOB62" s="1057"/>
      <c r="AOC62" s="1057"/>
      <c r="AOD62" s="1057"/>
      <c r="AOE62" s="1057"/>
      <c r="AOF62" s="1057"/>
      <c r="AOG62" s="1057"/>
      <c r="AOH62" s="1057"/>
      <c r="AOI62" s="1057"/>
      <c r="AOJ62" s="1057"/>
      <c r="AOK62" s="1057"/>
      <c r="AOL62" s="1057"/>
      <c r="AOM62" s="1057"/>
      <c r="AON62" s="1057"/>
      <c r="AOO62" s="1057"/>
      <c r="AOP62" s="1057"/>
      <c r="AOQ62" s="1057"/>
      <c r="AOR62" s="1057"/>
      <c r="AOS62" s="1057"/>
      <c r="AOT62" s="1057"/>
      <c r="AOU62" s="1057"/>
      <c r="AOV62" s="1057"/>
      <c r="AOW62" s="1057"/>
      <c r="AOX62" s="1057"/>
      <c r="AOY62" s="1057"/>
      <c r="AOZ62" s="1057"/>
      <c r="APA62" s="1057"/>
      <c r="APB62" s="1057"/>
      <c r="APC62" s="1057"/>
      <c r="APD62" s="1057"/>
      <c r="APE62" s="1057"/>
      <c r="APF62" s="1057"/>
      <c r="APG62" s="1057"/>
      <c r="APH62" s="1057"/>
      <c r="API62" s="1057"/>
      <c r="APJ62" s="1057"/>
      <c r="APK62" s="1057"/>
      <c r="APL62" s="1057"/>
      <c r="APM62" s="1057"/>
      <c r="APN62" s="1057"/>
      <c r="APO62" s="1057"/>
      <c r="APP62" s="1057"/>
      <c r="APQ62" s="1057"/>
      <c r="APR62" s="1057"/>
      <c r="APS62" s="1057"/>
      <c r="APT62" s="1057"/>
      <c r="APU62" s="1057"/>
      <c r="APV62" s="1057"/>
      <c r="APW62" s="1057"/>
      <c r="APX62" s="1057"/>
      <c r="APY62" s="1057"/>
      <c r="APZ62" s="1057"/>
      <c r="AQA62" s="1057"/>
      <c r="AQB62" s="1057"/>
      <c r="AQC62" s="1057"/>
      <c r="AQD62" s="1057"/>
      <c r="AQE62" s="1057"/>
      <c r="AQF62" s="1057"/>
      <c r="AQG62" s="1057"/>
      <c r="AQH62" s="1057"/>
      <c r="AQI62" s="1057"/>
      <c r="AQJ62" s="1057"/>
      <c r="AQK62" s="1057"/>
      <c r="AQL62" s="1057"/>
      <c r="AQM62" s="1057"/>
      <c r="AQN62" s="1057"/>
      <c r="AQO62" s="1057"/>
      <c r="AQP62" s="1057"/>
      <c r="AQQ62" s="1057"/>
      <c r="AQR62" s="1057"/>
      <c r="AQS62" s="1057"/>
      <c r="AQT62" s="1057"/>
      <c r="AQU62" s="1057"/>
      <c r="AQV62" s="1057"/>
      <c r="AQW62" s="1057"/>
      <c r="AQX62" s="1057"/>
      <c r="AQY62" s="1057"/>
      <c r="AQZ62" s="1057"/>
      <c r="ARA62" s="1057"/>
      <c r="ARB62" s="1057"/>
      <c r="ARC62" s="1057"/>
      <c r="ARD62" s="1057"/>
      <c r="ARE62" s="1057"/>
      <c r="ARF62" s="1057"/>
      <c r="ARG62" s="1057"/>
      <c r="ARH62" s="1057"/>
      <c r="ARI62" s="1057"/>
      <c r="ARJ62" s="1057"/>
      <c r="ARK62" s="1057"/>
      <c r="ARL62" s="1057"/>
      <c r="ARM62" s="1057"/>
      <c r="ARN62" s="1057"/>
      <c r="ARO62" s="1057"/>
      <c r="ARP62" s="1057"/>
      <c r="ARQ62" s="1057"/>
      <c r="ARR62" s="1057"/>
      <c r="ARS62" s="1057"/>
      <c r="ART62" s="1057"/>
      <c r="ARU62" s="1057"/>
      <c r="ARV62" s="1057"/>
      <c r="ARW62" s="1057"/>
      <c r="ARX62" s="1057"/>
      <c r="ARY62" s="1057"/>
      <c r="ARZ62" s="1057"/>
      <c r="ASA62" s="1057"/>
      <c r="ASB62" s="1057"/>
      <c r="ASC62" s="1057"/>
      <c r="ASD62" s="1057"/>
      <c r="ASE62" s="1057"/>
      <c r="ASF62" s="1057"/>
      <c r="ASG62" s="1057"/>
      <c r="ASH62" s="1057"/>
      <c r="ASI62" s="1057"/>
      <c r="ASJ62" s="1057"/>
      <c r="ASK62" s="1057"/>
      <c r="ASL62" s="1057"/>
      <c r="ASM62" s="1057"/>
      <c r="ASN62" s="1057"/>
      <c r="ASO62" s="1057"/>
      <c r="ASP62" s="1057"/>
      <c r="ASQ62" s="1057"/>
      <c r="ASR62" s="1057"/>
      <c r="ASS62" s="1057"/>
      <c r="AST62" s="1057"/>
      <c r="ASU62" s="1057"/>
      <c r="ASV62" s="1057"/>
      <c r="ASW62" s="1057"/>
      <c r="ASX62" s="1057"/>
      <c r="ASY62" s="1057"/>
      <c r="ASZ62" s="1057"/>
      <c r="ATA62" s="1057"/>
      <c r="ATB62" s="1057"/>
      <c r="ATC62" s="1057"/>
      <c r="ATD62" s="1057"/>
      <c r="ATE62" s="1057"/>
      <c r="ATF62" s="1057"/>
      <c r="ATG62" s="1057"/>
      <c r="ATH62" s="1057"/>
      <c r="ATI62" s="1057"/>
      <c r="ATJ62" s="1057"/>
      <c r="ATK62" s="1057"/>
      <c r="ATL62" s="1057"/>
      <c r="ATM62" s="1057"/>
      <c r="ATN62" s="1057"/>
      <c r="ATO62" s="1057"/>
      <c r="ATP62" s="1057"/>
      <c r="ATQ62" s="1057"/>
      <c r="ATR62" s="1057"/>
      <c r="ATS62" s="1057"/>
      <c r="ATT62" s="1057"/>
      <c r="ATU62" s="1057"/>
      <c r="ATV62" s="1057"/>
      <c r="ATW62" s="1057"/>
      <c r="ATX62" s="1057"/>
      <c r="ATY62" s="1057"/>
      <c r="ATZ62" s="1057"/>
      <c r="AUA62" s="1057"/>
      <c r="AUB62" s="1057"/>
      <c r="AUC62" s="1057"/>
      <c r="AUD62" s="1057"/>
      <c r="AUE62" s="1057"/>
      <c r="AUF62" s="1057"/>
      <c r="AUG62" s="1057"/>
      <c r="AUH62" s="1057"/>
      <c r="AUI62" s="1057"/>
      <c r="AUJ62" s="1057"/>
      <c r="AUK62" s="1057"/>
      <c r="AUL62" s="1057"/>
      <c r="AUM62" s="1057"/>
      <c r="AUN62" s="1057"/>
      <c r="AUO62" s="1057"/>
      <c r="AUP62" s="1057"/>
      <c r="AUQ62" s="1057"/>
      <c r="AUR62" s="1057"/>
      <c r="AUS62" s="1057"/>
      <c r="AUT62" s="1057"/>
      <c r="AUU62" s="1057"/>
      <c r="AUV62" s="1057"/>
      <c r="AUW62" s="1057"/>
      <c r="AUX62" s="1057"/>
      <c r="AUY62" s="1057"/>
      <c r="AUZ62" s="1057"/>
      <c r="AVA62" s="1057"/>
      <c r="AVB62" s="1057"/>
      <c r="AVC62" s="1057"/>
      <c r="AVD62" s="1057"/>
      <c r="AVE62" s="1057"/>
      <c r="AVF62" s="1057"/>
      <c r="AVG62" s="1057"/>
      <c r="AVH62" s="1057"/>
      <c r="AVI62" s="1057"/>
      <c r="AVJ62" s="1057"/>
      <c r="AVK62" s="1057"/>
      <c r="AVL62" s="1057"/>
      <c r="AVM62" s="1057"/>
      <c r="AVN62" s="1057"/>
      <c r="AVO62" s="1057"/>
      <c r="AVP62" s="1057"/>
      <c r="AVQ62" s="1057"/>
      <c r="AVR62" s="1057"/>
      <c r="AVS62" s="1057"/>
      <c r="AVT62" s="1057"/>
      <c r="AVU62" s="1057"/>
      <c r="AVV62" s="1057"/>
      <c r="AVW62" s="1057"/>
      <c r="AVX62" s="1057"/>
      <c r="AVY62" s="1057"/>
      <c r="AVZ62" s="1057"/>
      <c r="AWA62" s="1057"/>
      <c r="AWB62" s="1057"/>
      <c r="AWC62" s="1057"/>
      <c r="AWD62" s="1057"/>
      <c r="AWE62" s="1057"/>
      <c r="AWF62" s="1057"/>
      <c r="AWG62" s="1057"/>
      <c r="AWH62" s="1057"/>
      <c r="AWI62" s="1057"/>
      <c r="AWJ62" s="1057"/>
      <c r="AWK62" s="1057"/>
      <c r="AWL62" s="1057"/>
      <c r="AWM62" s="1057"/>
      <c r="AWN62" s="1057"/>
      <c r="AWO62" s="1057"/>
      <c r="AWP62" s="1057"/>
      <c r="AWQ62" s="1057"/>
      <c r="AWR62" s="1057"/>
      <c r="AWS62" s="1057"/>
      <c r="AWT62" s="1057"/>
      <c r="AWU62" s="1057"/>
      <c r="AWV62" s="1057"/>
      <c r="AWW62" s="1057"/>
      <c r="AWX62" s="1057"/>
      <c r="AWY62" s="1057"/>
      <c r="AWZ62" s="1057"/>
      <c r="AXA62" s="1057"/>
      <c r="AXB62" s="1057"/>
      <c r="AXC62" s="1057"/>
      <c r="AXD62" s="1057"/>
      <c r="AXE62" s="1057"/>
      <c r="AXF62" s="1057"/>
      <c r="AXG62" s="1057"/>
      <c r="AXH62" s="1057"/>
      <c r="AXI62" s="1057"/>
      <c r="AXJ62" s="1057"/>
      <c r="AXK62" s="1057"/>
      <c r="AXL62" s="1057"/>
      <c r="AXM62" s="1057"/>
      <c r="AXN62" s="1057"/>
      <c r="AXO62" s="1057"/>
      <c r="AXP62" s="1057"/>
      <c r="AXQ62" s="1057"/>
      <c r="AXR62" s="1057"/>
      <c r="AXS62" s="1057"/>
      <c r="AXT62" s="1057"/>
      <c r="AXU62" s="1057"/>
      <c r="AXV62" s="1057"/>
      <c r="AXW62" s="1057"/>
      <c r="AXX62" s="1057"/>
      <c r="AXY62" s="1057"/>
      <c r="AXZ62" s="1057"/>
      <c r="AYA62" s="1057"/>
      <c r="AYB62" s="1057"/>
      <c r="AYC62" s="1057"/>
      <c r="AYD62" s="1057"/>
      <c r="AYE62" s="1057"/>
      <c r="AYF62" s="1057"/>
      <c r="AYG62" s="1057"/>
      <c r="AYH62" s="1057"/>
      <c r="AYI62" s="1057"/>
      <c r="AYJ62" s="1057"/>
      <c r="AYK62" s="1057"/>
      <c r="AYL62" s="1057"/>
      <c r="AYM62" s="1057"/>
      <c r="AYN62" s="1057"/>
      <c r="AYO62" s="1057"/>
      <c r="AYP62" s="1057"/>
      <c r="AYQ62" s="1057"/>
      <c r="AYR62" s="1057"/>
      <c r="AYS62" s="1057"/>
      <c r="AYT62" s="1057"/>
      <c r="AYU62" s="1057"/>
      <c r="AYV62" s="1057"/>
      <c r="AYW62" s="1057"/>
      <c r="AYX62" s="1057"/>
      <c r="AYY62" s="1057"/>
      <c r="AYZ62" s="1057"/>
      <c r="AZA62" s="1057"/>
      <c r="AZB62" s="1057"/>
      <c r="AZC62" s="1057"/>
      <c r="AZD62" s="1057"/>
      <c r="AZE62" s="1057"/>
      <c r="AZF62" s="1057"/>
      <c r="AZG62" s="1057"/>
      <c r="AZH62" s="1057"/>
      <c r="AZI62" s="1057"/>
      <c r="AZJ62" s="1057"/>
      <c r="AZK62" s="1057"/>
      <c r="AZL62" s="1057"/>
      <c r="AZM62" s="1057"/>
      <c r="AZN62" s="1057"/>
      <c r="AZO62" s="1057"/>
      <c r="AZP62" s="1057"/>
      <c r="AZQ62" s="1057"/>
      <c r="AZR62" s="1057"/>
      <c r="AZS62" s="1057"/>
      <c r="AZT62" s="1057"/>
      <c r="AZU62" s="1057"/>
      <c r="AZV62" s="1057"/>
      <c r="AZW62" s="1057"/>
      <c r="AZX62" s="1057"/>
      <c r="AZY62" s="1057"/>
      <c r="AZZ62" s="1057"/>
      <c r="BAA62" s="1057"/>
      <c r="BAB62" s="1057"/>
      <c r="BAC62" s="1057"/>
      <c r="BAD62" s="1057"/>
      <c r="BAE62" s="1057"/>
      <c r="BAF62" s="1057"/>
      <c r="BAG62" s="1057"/>
      <c r="BAH62" s="1057"/>
      <c r="BAI62" s="1057"/>
      <c r="BAJ62" s="1057"/>
      <c r="BAK62" s="1057"/>
      <c r="BAL62" s="1057"/>
      <c r="BAM62" s="1057"/>
      <c r="BAN62" s="1057"/>
      <c r="BAO62" s="1057"/>
      <c r="BAP62" s="1057"/>
      <c r="BAQ62" s="1057"/>
      <c r="BAR62" s="1057"/>
      <c r="BAS62" s="1057"/>
      <c r="BAT62" s="1057"/>
      <c r="BAU62" s="1057"/>
      <c r="BAV62" s="1057"/>
      <c r="BAW62" s="1057"/>
      <c r="BAX62" s="1057"/>
      <c r="BAY62" s="1057"/>
      <c r="BAZ62" s="1057"/>
      <c r="BBA62" s="1057"/>
      <c r="BBB62" s="1057"/>
      <c r="BBC62" s="1057"/>
      <c r="BBD62" s="1057"/>
      <c r="BBE62" s="1057"/>
      <c r="BBF62" s="1057"/>
      <c r="BBG62" s="1057"/>
      <c r="BBH62" s="1057"/>
      <c r="BBI62" s="1057"/>
      <c r="BBJ62" s="1057"/>
      <c r="BBK62" s="1057"/>
      <c r="BBL62" s="1057"/>
      <c r="BBM62" s="1057"/>
      <c r="BBN62" s="1057"/>
      <c r="BBO62" s="1057"/>
      <c r="BBP62" s="1057"/>
      <c r="BBQ62" s="1057"/>
      <c r="BBR62" s="1057"/>
      <c r="BBS62" s="1057"/>
      <c r="BBT62" s="1057"/>
      <c r="BBU62" s="1057"/>
      <c r="BBV62" s="1057"/>
      <c r="BBW62" s="1057"/>
      <c r="BBX62" s="1057"/>
      <c r="BBY62" s="1057"/>
      <c r="BBZ62" s="1057"/>
      <c r="BCA62" s="1057"/>
      <c r="BCB62" s="1057"/>
      <c r="BCC62" s="1057"/>
      <c r="BCD62" s="1057"/>
      <c r="BCE62" s="1057"/>
      <c r="BCF62" s="1057"/>
      <c r="BCG62" s="1057"/>
      <c r="BCH62" s="1057"/>
      <c r="BCI62" s="1057"/>
      <c r="BCJ62" s="1057"/>
      <c r="BCK62" s="1057"/>
      <c r="BCL62" s="1057"/>
      <c r="BCM62" s="1057"/>
      <c r="BCN62" s="1057"/>
      <c r="BCO62" s="1057"/>
      <c r="BCP62" s="1057"/>
      <c r="BCQ62" s="1057"/>
      <c r="BCR62" s="1057"/>
      <c r="BCS62" s="1057"/>
      <c r="BCT62" s="1057"/>
      <c r="BCU62" s="1057"/>
      <c r="BCV62" s="1057"/>
      <c r="BCW62" s="1057"/>
      <c r="BCX62" s="1057"/>
      <c r="BCY62" s="1057"/>
      <c r="BCZ62" s="1057"/>
      <c r="BDA62" s="1057"/>
      <c r="BDB62" s="1057"/>
      <c r="BDC62" s="1057"/>
      <c r="BDD62" s="1057"/>
      <c r="BDE62" s="1057"/>
      <c r="BDF62" s="1057"/>
      <c r="BDG62" s="1057"/>
      <c r="BDH62" s="1057"/>
      <c r="BDI62" s="1057"/>
      <c r="BDJ62" s="1057"/>
      <c r="BDK62" s="1057"/>
      <c r="BDL62" s="1057"/>
      <c r="BDM62" s="1057"/>
      <c r="BDN62" s="1057"/>
      <c r="BDO62" s="1057"/>
      <c r="BDP62" s="1057"/>
      <c r="BDQ62" s="1057"/>
      <c r="BDR62" s="1057"/>
      <c r="BDS62" s="1057"/>
      <c r="BDT62" s="1057"/>
      <c r="BDU62" s="1057"/>
      <c r="BDV62" s="1057"/>
      <c r="BDW62" s="1057"/>
      <c r="BDX62" s="1057"/>
      <c r="BDY62" s="1057"/>
      <c r="BDZ62" s="1057"/>
      <c r="BEA62" s="1057"/>
      <c r="BEB62" s="1057"/>
      <c r="BEC62" s="1057"/>
      <c r="BED62" s="1057"/>
      <c r="BEE62" s="1057"/>
      <c r="BEF62" s="1057"/>
      <c r="BEG62" s="1057"/>
      <c r="BEH62" s="1057"/>
      <c r="BEI62" s="1057"/>
      <c r="BEJ62" s="1057"/>
      <c r="BEK62" s="1057"/>
      <c r="BEL62" s="1057"/>
      <c r="BEM62" s="1057"/>
      <c r="BEN62" s="1057"/>
      <c r="BEO62" s="1057"/>
      <c r="BEP62" s="1057"/>
      <c r="BEQ62" s="1057"/>
      <c r="BER62" s="1057"/>
      <c r="BES62" s="1057"/>
      <c r="BET62" s="1057"/>
      <c r="BEU62" s="1057"/>
      <c r="BEV62" s="1057"/>
      <c r="BEW62" s="1057"/>
      <c r="BEX62" s="1057"/>
      <c r="BEY62" s="1057"/>
      <c r="BEZ62" s="1057"/>
      <c r="BFA62" s="1057"/>
      <c r="BFB62" s="1057"/>
      <c r="BFC62" s="1057"/>
      <c r="BFD62" s="1057"/>
      <c r="BFE62" s="1057"/>
      <c r="BFF62" s="1057"/>
      <c r="BFG62" s="1057"/>
      <c r="BFH62" s="1057"/>
      <c r="BFI62" s="1057"/>
      <c r="BFJ62" s="1057"/>
      <c r="BFK62" s="1057"/>
      <c r="BFL62" s="1057"/>
      <c r="BFM62" s="1057"/>
      <c r="BFN62" s="1057"/>
      <c r="BFO62" s="1057"/>
      <c r="BFP62" s="1057"/>
      <c r="BFQ62" s="1057"/>
      <c r="BFR62" s="1057"/>
      <c r="BFS62" s="1057"/>
      <c r="BFT62" s="1057"/>
      <c r="BFU62" s="1057"/>
      <c r="BFV62" s="1057"/>
      <c r="BFW62" s="1057"/>
      <c r="BFX62" s="1057"/>
      <c r="BFY62" s="1057"/>
      <c r="BFZ62" s="1057"/>
      <c r="BGA62" s="1057"/>
      <c r="BGB62" s="1057"/>
      <c r="BGC62" s="1057"/>
      <c r="BGD62" s="1057"/>
      <c r="BGE62" s="1057"/>
      <c r="BGF62" s="1057"/>
      <c r="BGG62" s="1057"/>
      <c r="BGH62" s="1057"/>
      <c r="BGI62" s="1057"/>
      <c r="BGJ62" s="1057"/>
      <c r="BGK62" s="1057"/>
      <c r="BGL62" s="1057"/>
      <c r="BGM62" s="1057"/>
      <c r="BGN62" s="1057"/>
      <c r="BGO62" s="1057"/>
      <c r="BGP62" s="1057"/>
      <c r="BGQ62" s="1057"/>
      <c r="BGR62" s="1057"/>
      <c r="BGS62" s="1057"/>
      <c r="BGT62" s="1057"/>
      <c r="BGU62" s="1057"/>
      <c r="BGV62" s="1057"/>
      <c r="BGW62" s="1057"/>
      <c r="BGX62" s="1057"/>
      <c r="BGY62" s="1057"/>
      <c r="BGZ62" s="1057"/>
      <c r="BHA62" s="1057"/>
      <c r="BHB62" s="1057"/>
      <c r="BHC62" s="1057"/>
      <c r="BHD62" s="1057"/>
      <c r="BHE62" s="1057"/>
      <c r="BHF62" s="1057"/>
      <c r="BHG62" s="1057"/>
      <c r="BHH62" s="1057"/>
      <c r="BHI62" s="1057"/>
      <c r="BHJ62" s="1057"/>
      <c r="BHK62" s="1057"/>
      <c r="BHL62" s="1057"/>
      <c r="BHM62" s="1057"/>
      <c r="BHN62" s="1057"/>
      <c r="BHO62" s="1057"/>
      <c r="BHP62" s="1057"/>
      <c r="BHQ62" s="1057"/>
      <c r="BHR62" s="1057"/>
      <c r="BHS62" s="1057"/>
      <c r="BHT62" s="1057"/>
      <c r="BHU62" s="1057"/>
      <c r="BHV62" s="1057"/>
      <c r="BHW62" s="1057"/>
      <c r="BHX62" s="1057"/>
      <c r="BHY62" s="1057"/>
      <c r="BHZ62" s="1057"/>
      <c r="BIA62" s="1057"/>
      <c r="BIB62" s="1057"/>
      <c r="BIC62" s="1057"/>
      <c r="BID62" s="1057"/>
      <c r="BIE62" s="1057"/>
      <c r="BIF62" s="1057"/>
      <c r="BIG62" s="1057"/>
      <c r="BIH62" s="1057"/>
      <c r="BII62" s="1057"/>
      <c r="BIJ62" s="1057"/>
      <c r="BIK62" s="1057"/>
      <c r="BIL62" s="1057"/>
      <c r="BIM62" s="1057"/>
      <c r="BIN62" s="1057"/>
      <c r="BIO62" s="1057"/>
      <c r="BIP62" s="1057"/>
      <c r="BIQ62" s="1057"/>
      <c r="BIR62" s="1057"/>
      <c r="BIS62" s="1057"/>
      <c r="BIT62" s="1057"/>
      <c r="BIU62" s="1057"/>
      <c r="BIV62" s="1057"/>
      <c r="BIW62" s="1057"/>
      <c r="BIX62" s="1057"/>
      <c r="BIY62" s="1057"/>
      <c r="BIZ62" s="1057"/>
      <c r="BJA62" s="1057"/>
      <c r="BJB62" s="1057"/>
      <c r="BJC62" s="1057"/>
      <c r="BJD62" s="1057"/>
      <c r="BJE62" s="1057"/>
      <c r="BJF62" s="1057"/>
      <c r="BJG62" s="1057"/>
      <c r="BJH62" s="1057"/>
      <c r="BJI62" s="1057"/>
      <c r="BJJ62" s="1057"/>
      <c r="BJK62" s="1057"/>
      <c r="BJL62" s="1057"/>
      <c r="BJM62" s="1057"/>
      <c r="BJN62" s="1057"/>
      <c r="BJO62" s="1057"/>
      <c r="BJP62" s="1057"/>
      <c r="BJQ62" s="1057"/>
      <c r="BJR62" s="1057"/>
      <c r="BJS62" s="1057"/>
      <c r="BJT62" s="1057"/>
      <c r="BJU62" s="1057"/>
      <c r="BJV62" s="1057"/>
      <c r="BJW62" s="1057"/>
      <c r="BJX62" s="1057"/>
      <c r="BJY62" s="1057"/>
      <c r="BJZ62" s="1057"/>
      <c r="BKA62" s="1057"/>
      <c r="BKB62" s="1057"/>
      <c r="BKC62" s="1057"/>
      <c r="BKD62" s="1057"/>
      <c r="BKE62" s="1057"/>
      <c r="BKF62" s="1057"/>
      <c r="BKG62" s="1057"/>
      <c r="BKH62" s="1057"/>
      <c r="BKI62" s="1057"/>
      <c r="BKJ62" s="1057"/>
      <c r="BKK62" s="1057"/>
      <c r="BKL62" s="1057"/>
      <c r="BKM62" s="1057"/>
      <c r="BKN62" s="1057"/>
      <c r="BKO62" s="1057"/>
      <c r="BKP62" s="1057"/>
      <c r="BKQ62" s="1057"/>
      <c r="BKR62" s="1057"/>
      <c r="BKS62" s="1057"/>
      <c r="BKT62" s="1057"/>
      <c r="BKU62" s="1057"/>
      <c r="BKV62" s="1057"/>
      <c r="BKW62" s="1057"/>
      <c r="BKX62" s="1057"/>
      <c r="BKY62" s="1057"/>
      <c r="BKZ62" s="1057"/>
      <c r="BLA62" s="1057"/>
      <c r="BLB62" s="1057"/>
      <c r="BLC62" s="1057"/>
      <c r="BLD62" s="1057"/>
      <c r="BLE62" s="1057"/>
      <c r="BLF62" s="1057"/>
      <c r="BLG62" s="1057"/>
      <c r="BLH62" s="1057"/>
      <c r="BLI62" s="1057"/>
      <c r="BLJ62" s="1057"/>
      <c r="BLK62" s="1057"/>
      <c r="BLL62" s="1057"/>
      <c r="BLM62" s="1057"/>
      <c r="BLN62" s="1057"/>
      <c r="BLO62" s="1057"/>
      <c r="BLP62" s="1057"/>
      <c r="BLQ62" s="1057"/>
      <c r="BLR62" s="1057"/>
      <c r="BLS62" s="1057"/>
      <c r="BLT62" s="1057"/>
      <c r="BLU62" s="1057"/>
      <c r="BLV62" s="1057"/>
      <c r="BLW62" s="1057"/>
      <c r="BLX62" s="1057"/>
      <c r="BLY62" s="1057"/>
      <c r="BLZ62" s="1057"/>
      <c r="BMA62" s="1057"/>
      <c r="BMB62" s="1057"/>
      <c r="BMC62" s="1057"/>
      <c r="BMD62" s="1057"/>
      <c r="BME62" s="1057"/>
      <c r="BMF62" s="1057"/>
      <c r="BMG62" s="1057"/>
      <c r="BMH62" s="1057"/>
      <c r="BMI62" s="1057"/>
      <c r="BMJ62" s="1057"/>
      <c r="BMK62" s="1057"/>
      <c r="BML62" s="1057"/>
      <c r="BMM62" s="1057"/>
      <c r="BMN62" s="1057"/>
      <c r="BMO62" s="1057"/>
      <c r="BMP62" s="1057"/>
      <c r="BMQ62" s="1057"/>
      <c r="BMR62" s="1057"/>
      <c r="BMS62" s="1057"/>
      <c r="BMT62" s="1057"/>
      <c r="BMU62" s="1057"/>
      <c r="BMV62" s="1057"/>
      <c r="BMW62" s="1057"/>
      <c r="BMX62" s="1057"/>
      <c r="BMY62" s="1057"/>
      <c r="BMZ62" s="1057"/>
      <c r="BNA62" s="1057"/>
      <c r="BNB62" s="1057"/>
      <c r="BNC62" s="1057"/>
      <c r="BND62" s="1057"/>
      <c r="BNE62" s="1057"/>
      <c r="BNF62" s="1057"/>
      <c r="BNG62" s="1057"/>
      <c r="BNH62" s="1057"/>
      <c r="BNI62" s="1057"/>
      <c r="BNJ62" s="1057"/>
      <c r="BNK62" s="1057"/>
      <c r="BNL62" s="1057"/>
      <c r="BNM62" s="1057"/>
      <c r="BNN62" s="1057"/>
      <c r="BNO62" s="1057"/>
      <c r="BNP62" s="1057"/>
      <c r="BNQ62" s="1057"/>
      <c r="BNR62" s="1057"/>
      <c r="BNS62" s="1057"/>
      <c r="BNT62" s="1057"/>
      <c r="BNU62" s="1057"/>
      <c r="BNV62" s="1057"/>
      <c r="BNW62" s="1057"/>
      <c r="BNX62" s="1057"/>
      <c r="BNY62" s="1057"/>
      <c r="BNZ62" s="1057"/>
      <c r="BOA62" s="1057"/>
      <c r="BOB62" s="1057"/>
      <c r="BOC62" s="1057"/>
      <c r="BOD62" s="1057"/>
      <c r="BOE62" s="1057"/>
      <c r="BOF62" s="1057"/>
      <c r="BOG62" s="1057"/>
      <c r="BOH62" s="1057"/>
      <c r="BOI62" s="1057"/>
      <c r="BOJ62" s="1057"/>
      <c r="BOK62" s="1057"/>
      <c r="BOL62" s="1057"/>
      <c r="BOM62" s="1057"/>
      <c r="BON62" s="1057"/>
      <c r="BOO62" s="1057"/>
      <c r="BOP62" s="1057"/>
      <c r="BOQ62" s="1057"/>
      <c r="BOR62" s="1057"/>
      <c r="BOS62" s="1057"/>
      <c r="BOT62" s="1057"/>
      <c r="BOU62" s="1057"/>
      <c r="BOV62" s="1057"/>
      <c r="BOW62" s="1057"/>
      <c r="BOX62" s="1057"/>
      <c r="BOY62" s="1057"/>
      <c r="BOZ62" s="1057"/>
      <c r="BPA62" s="1057"/>
      <c r="BPB62" s="1057"/>
      <c r="BPC62" s="1057"/>
      <c r="BPD62" s="1057"/>
      <c r="BPE62" s="1057"/>
      <c r="BPF62" s="1057"/>
      <c r="BPG62" s="1057"/>
      <c r="BPH62" s="1057"/>
      <c r="BPI62" s="1057"/>
      <c r="BPJ62" s="1057"/>
      <c r="BPK62" s="1057"/>
      <c r="BPL62" s="1057"/>
      <c r="BPM62" s="1057"/>
      <c r="BPN62" s="1057"/>
      <c r="BPO62" s="1057"/>
      <c r="BPP62" s="1057"/>
      <c r="BPQ62" s="1057"/>
      <c r="BPR62" s="1057"/>
      <c r="BPS62" s="1057"/>
      <c r="BPT62" s="1057"/>
      <c r="BPU62" s="1057"/>
      <c r="BPV62" s="1057"/>
      <c r="BPW62" s="1057"/>
      <c r="BPX62" s="1057"/>
      <c r="BPY62" s="1057"/>
      <c r="BPZ62" s="1057"/>
      <c r="BQA62" s="1057"/>
      <c r="BQB62" s="1057"/>
      <c r="BQC62" s="1057"/>
      <c r="BQD62" s="1057"/>
      <c r="BQE62" s="1057"/>
      <c r="BQF62" s="1057"/>
      <c r="BQG62" s="1057"/>
      <c r="BQH62" s="1057"/>
      <c r="BQI62" s="1057"/>
      <c r="BQJ62" s="1057"/>
      <c r="BQK62" s="1057"/>
      <c r="BQL62" s="1057"/>
      <c r="BQM62" s="1057"/>
      <c r="BQN62" s="1057"/>
      <c r="BQO62" s="1057"/>
      <c r="BQP62" s="1057"/>
      <c r="BQQ62" s="1057"/>
      <c r="BQR62" s="1057"/>
      <c r="BQS62" s="1057"/>
      <c r="BQT62" s="1057"/>
      <c r="BQU62" s="1057"/>
      <c r="BQV62" s="1057"/>
      <c r="BQW62" s="1057"/>
      <c r="BQX62" s="1057"/>
      <c r="BQY62" s="1057"/>
      <c r="BQZ62" s="1057"/>
      <c r="BRA62" s="1057"/>
      <c r="BRB62" s="1057"/>
      <c r="BRC62" s="1057"/>
      <c r="BRD62" s="1057"/>
      <c r="BRE62" s="1057"/>
      <c r="BRF62" s="1057"/>
      <c r="BRG62" s="1057"/>
      <c r="BRH62" s="1057"/>
      <c r="BRI62" s="1057"/>
      <c r="BRJ62" s="1057"/>
      <c r="BRK62" s="1057"/>
      <c r="BRL62" s="1057"/>
      <c r="BRM62" s="1057"/>
      <c r="BRN62" s="1057"/>
      <c r="BRO62" s="1057"/>
      <c r="BRP62" s="1057"/>
      <c r="BRQ62" s="1057"/>
      <c r="BRR62" s="1057"/>
      <c r="BRS62" s="1057"/>
      <c r="BRT62" s="1057"/>
      <c r="BRU62" s="1057"/>
      <c r="BRV62" s="1057"/>
      <c r="BRW62" s="1057"/>
      <c r="BRX62" s="1057"/>
      <c r="BRY62" s="1057"/>
      <c r="BRZ62" s="1057"/>
      <c r="BSA62" s="1057"/>
      <c r="BSB62" s="1057"/>
      <c r="BSC62" s="1057"/>
      <c r="BSD62" s="1057"/>
      <c r="BSE62" s="1057"/>
      <c r="BSF62" s="1057"/>
      <c r="BSG62" s="1057"/>
      <c r="BSH62" s="1057"/>
      <c r="BSI62" s="1057"/>
      <c r="BSJ62" s="1057"/>
      <c r="BSK62" s="1057"/>
      <c r="BSL62" s="1057"/>
      <c r="BSM62" s="1057"/>
      <c r="BSN62" s="1057"/>
      <c r="BSO62" s="1057"/>
      <c r="BSP62" s="1057"/>
      <c r="BSQ62" s="1057"/>
      <c r="BSR62" s="1057"/>
      <c r="BSS62" s="1057"/>
      <c r="BST62" s="1057"/>
      <c r="BSU62" s="1057"/>
      <c r="BSV62" s="1057"/>
      <c r="BSW62" s="1057"/>
      <c r="BSX62" s="1057"/>
      <c r="BSY62" s="1057"/>
      <c r="BSZ62" s="1057"/>
      <c r="BTA62" s="1057"/>
      <c r="BTB62" s="1057"/>
      <c r="BTC62" s="1057"/>
      <c r="BTD62" s="1057"/>
      <c r="BTE62" s="1057"/>
      <c r="BTF62" s="1057"/>
      <c r="BTG62" s="1057"/>
      <c r="BTH62" s="1057"/>
      <c r="BTI62" s="1057"/>
      <c r="BTJ62" s="1057"/>
      <c r="BTK62" s="1057"/>
      <c r="BTL62" s="1057"/>
      <c r="BTM62" s="1057"/>
      <c r="BTN62" s="1057"/>
      <c r="BTO62" s="1057"/>
      <c r="BTP62" s="1057"/>
      <c r="BTQ62" s="1057"/>
      <c r="BTR62" s="1057"/>
      <c r="BTS62" s="1057"/>
      <c r="BTT62" s="1057"/>
      <c r="BTU62" s="1057"/>
      <c r="BTV62" s="1057"/>
      <c r="BTW62" s="1057"/>
      <c r="BTX62" s="1057"/>
      <c r="BTY62" s="1057"/>
      <c r="BTZ62" s="1057"/>
      <c r="BUA62" s="1057"/>
      <c r="BUB62" s="1057"/>
      <c r="BUC62" s="1057"/>
      <c r="BUD62" s="1057"/>
      <c r="BUE62" s="1057"/>
      <c r="BUF62" s="1057"/>
      <c r="BUG62" s="1057"/>
      <c r="BUH62" s="1057"/>
      <c r="BUI62" s="1057"/>
      <c r="BUJ62" s="1057"/>
      <c r="BUK62" s="1057"/>
      <c r="BUL62" s="1057"/>
      <c r="BUM62" s="1057"/>
      <c r="BUN62" s="1057"/>
      <c r="BUO62" s="1057"/>
      <c r="BUP62" s="1057"/>
      <c r="BUQ62" s="1057"/>
      <c r="BUR62" s="1057"/>
      <c r="BUS62" s="1057"/>
      <c r="BUT62" s="1057"/>
      <c r="BUU62" s="1057"/>
      <c r="BUV62" s="1057"/>
      <c r="BUW62" s="1057"/>
      <c r="BUX62" s="1057"/>
      <c r="BUY62" s="1057"/>
      <c r="BUZ62" s="1057"/>
      <c r="BVA62" s="1057"/>
      <c r="BVB62" s="1057"/>
      <c r="BVC62" s="1057"/>
      <c r="BVD62" s="1057"/>
      <c r="BVE62" s="1057"/>
      <c r="BVF62" s="1057"/>
      <c r="BVG62" s="1057"/>
      <c r="BVH62" s="1057"/>
      <c r="BVI62" s="1057"/>
      <c r="BVJ62" s="1057"/>
      <c r="BVK62" s="1057"/>
      <c r="BVL62" s="1057"/>
      <c r="BVM62" s="1057"/>
      <c r="BVN62" s="1057"/>
      <c r="BVO62" s="1057"/>
      <c r="BVP62" s="1057"/>
      <c r="BVQ62" s="1057"/>
      <c r="BVR62" s="1057"/>
      <c r="BVS62" s="1057"/>
      <c r="BVT62" s="1057"/>
      <c r="BVU62" s="1057"/>
      <c r="BVV62" s="1057"/>
      <c r="BVW62" s="1057"/>
      <c r="BVX62" s="1057"/>
      <c r="BVY62" s="1057"/>
      <c r="BVZ62" s="1057"/>
      <c r="BWA62" s="1057"/>
      <c r="BWB62" s="1057"/>
      <c r="BWC62" s="1057"/>
      <c r="BWD62" s="1057"/>
      <c r="BWE62" s="1057"/>
      <c r="BWF62" s="1057"/>
      <c r="BWG62" s="1057"/>
      <c r="BWH62" s="1057"/>
      <c r="BWI62" s="1057"/>
      <c r="BWJ62" s="1057"/>
      <c r="BWK62" s="1057"/>
      <c r="BWL62" s="1057"/>
      <c r="BWM62" s="1057"/>
      <c r="BWN62" s="1057"/>
      <c r="BWO62" s="1057"/>
      <c r="BWP62" s="1057"/>
      <c r="BWQ62" s="1057"/>
      <c r="BWR62" s="1057"/>
      <c r="BWS62" s="1057"/>
      <c r="BWT62" s="1057"/>
      <c r="BWU62" s="1057"/>
      <c r="BWV62" s="1057"/>
      <c r="BWW62" s="1057"/>
      <c r="BWX62" s="1057"/>
      <c r="BWY62" s="1057"/>
      <c r="BWZ62" s="1057"/>
      <c r="BXA62" s="1057"/>
      <c r="BXB62" s="1057"/>
      <c r="BXC62" s="1057"/>
      <c r="BXD62" s="1057"/>
      <c r="BXE62" s="1057"/>
      <c r="BXF62" s="1057"/>
      <c r="BXG62" s="1057"/>
      <c r="BXH62" s="1057"/>
      <c r="BXI62" s="1057"/>
      <c r="BXJ62" s="1057"/>
      <c r="BXK62" s="1057"/>
      <c r="BXL62" s="1057"/>
      <c r="BXM62" s="1057"/>
      <c r="BXN62" s="1057"/>
      <c r="BXO62" s="1057"/>
      <c r="BXP62" s="1057"/>
      <c r="BXQ62" s="1057"/>
      <c r="BXR62" s="1057"/>
      <c r="BXS62" s="1057"/>
      <c r="BXT62" s="1057"/>
      <c r="BXU62" s="1057"/>
      <c r="BXV62" s="1057"/>
      <c r="BXW62" s="1057"/>
      <c r="BXX62" s="1057"/>
      <c r="BXY62" s="1057"/>
      <c r="BXZ62" s="1057"/>
      <c r="BYA62" s="1057"/>
      <c r="BYB62" s="1057"/>
      <c r="BYC62" s="1057"/>
      <c r="BYD62" s="1057"/>
      <c r="BYE62" s="1057"/>
      <c r="BYF62" s="1057"/>
      <c r="BYG62" s="1057"/>
      <c r="BYH62" s="1057"/>
      <c r="BYI62" s="1057"/>
      <c r="BYJ62" s="1057"/>
      <c r="BYK62" s="1057"/>
      <c r="BYL62" s="1057"/>
      <c r="BYM62" s="1057"/>
      <c r="BYN62" s="1057"/>
      <c r="BYO62" s="1057"/>
      <c r="BYP62" s="1057"/>
      <c r="BYQ62" s="1057"/>
      <c r="BYR62" s="1057"/>
      <c r="BYS62" s="1057"/>
      <c r="BYT62" s="1057"/>
      <c r="BYU62" s="1057"/>
      <c r="BYV62" s="1057"/>
      <c r="BYW62" s="1057"/>
      <c r="BYX62" s="1057"/>
      <c r="BYY62" s="1057"/>
      <c r="BYZ62" s="1057"/>
      <c r="BZA62" s="1057"/>
      <c r="BZB62" s="1057"/>
      <c r="BZC62" s="1057"/>
      <c r="BZD62" s="1057"/>
      <c r="BZE62" s="1057"/>
      <c r="BZF62" s="1057"/>
      <c r="BZG62" s="1057"/>
      <c r="BZH62" s="1057"/>
      <c r="BZI62" s="1057"/>
      <c r="BZJ62" s="1057"/>
      <c r="BZK62" s="1057"/>
      <c r="BZL62" s="1057"/>
      <c r="BZM62" s="1057"/>
      <c r="BZN62" s="1057"/>
      <c r="BZO62" s="1057"/>
      <c r="BZP62" s="1057"/>
      <c r="BZQ62" s="1057"/>
      <c r="BZR62" s="1057"/>
      <c r="BZS62" s="1057"/>
      <c r="BZT62" s="1057"/>
      <c r="BZU62" s="1057"/>
      <c r="BZV62" s="1057"/>
      <c r="BZW62" s="1057"/>
      <c r="BZX62" s="1057"/>
      <c r="BZY62" s="1057"/>
      <c r="BZZ62" s="1057"/>
      <c r="CAA62" s="1057"/>
      <c r="CAB62" s="1057"/>
      <c r="CAC62" s="1057"/>
      <c r="CAD62" s="1057"/>
      <c r="CAE62" s="1057"/>
      <c r="CAF62" s="1057"/>
      <c r="CAG62" s="1057"/>
      <c r="CAH62" s="1057"/>
      <c r="CAI62" s="1057"/>
      <c r="CAJ62" s="1057"/>
      <c r="CAK62" s="1057"/>
      <c r="CAL62" s="1057"/>
      <c r="CAM62" s="1057"/>
      <c r="CAN62" s="1057"/>
      <c r="CAO62" s="1057"/>
      <c r="CAP62" s="1057"/>
      <c r="CAQ62" s="1057"/>
      <c r="CAR62" s="1057"/>
      <c r="CAS62" s="1057"/>
      <c r="CAT62" s="1057"/>
      <c r="CAU62" s="1057"/>
      <c r="CAV62" s="1057"/>
      <c r="CAW62" s="1057"/>
      <c r="CAX62" s="1057"/>
      <c r="CAY62" s="1057"/>
      <c r="CAZ62" s="1057"/>
      <c r="CBA62" s="1057"/>
      <c r="CBB62" s="1057"/>
      <c r="CBC62" s="1057"/>
      <c r="CBD62" s="1057"/>
      <c r="CBE62" s="1057"/>
      <c r="CBF62" s="1057"/>
      <c r="CBG62" s="1057"/>
      <c r="CBH62" s="1057"/>
      <c r="CBI62" s="1057"/>
      <c r="CBJ62" s="1057"/>
      <c r="CBK62" s="1057"/>
      <c r="CBL62" s="1057"/>
      <c r="CBM62" s="1057"/>
      <c r="CBN62" s="1057"/>
      <c r="CBO62" s="1057"/>
      <c r="CBP62" s="1057"/>
      <c r="CBQ62" s="1057"/>
      <c r="CBR62" s="1057"/>
      <c r="CBS62" s="1057"/>
      <c r="CBT62" s="1057"/>
      <c r="CBU62" s="1057"/>
      <c r="CBV62" s="1057"/>
      <c r="CBW62" s="1057"/>
      <c r="CBX62" s="1057"/>
      <c r="CBY62" s="1057"/>
      <c r="CBZ62" s="1057"/>
      <c r="CCA62" s="1057"/>
      <c r="CCB62" s="1057"/>
      <c r="CCC62" s="1057"/>
      <c r="CCD62" s="1057"/>
      <c r="CCE62" s="1057"/>
      <c r="CCF62" s="1057"/>
      <c r="CCG62" s="1057"/>
      <c r="CCH62" s="1057"/>
      <c r="CCI62" s="1057"/>
      <c r="CCJ62" s="1057"/>
      <c r="CCK62" s="1057"/>
      <c r="CCL62" s="1057"/>
      <c r="CCM62" s="1057"/>
      <c r="CCN62" s="1057"/>
      <c r="CCO62" s="1057"/>
      <c r="CCP62" s="1057"/>
      <c r="CCQ62" s="1057"/>
      <c r="CCR62" s="1057"/>
      <c r="CCS62" s="1057"/>
      <c r="CCT62" s="1057"/>
      <c r="CCU62" s="1057"/>
      <c r="CCV62" s="1057"/>
      <c r="CCW62" s="1057"/>
      <c r="CCX62" s="1057"/>
      <c r="CCY62" s="1057"/>
      <c r="CCZ62" s="1057"/>
      <c r="CDA62" s="1057"/>
      <c r="CDB62" s="1057"/>
      <c r="CDC62" s="1057"/>
      <c r="CDD62" s="1057"/>
      <c r="CDE62" s="1057"/>
      <c r="CDF62" s="1057"/>
      <c r="CDG62" s="1057"/>
      <c r="CDH62" s="1057"/>
      <c r="CDI62" s="1057"/>
      <c r="CDJ62" s="1057"/>
      <c r="CDK62" s="1057"/>
      <c r="CDL62" s="1057"/>
      <c r="CDM62" s="1057"/>
      <c r="CDN62" s="1057"/>
      <c r="CDO62" s="1057"/>
      <c r="CDP62" s="1057"/>
      <c r="CDQ62" s="1057"/>
      <c r="CDR62" s="1057"/>
      <c r="CDS62" s="1057"/>
      <c r="CDT62" s="1057"/>
      <c r="CDU62" s="1057"/>
      <c r="CDV62" s="1057"/>
      <c r="CDW62" s="1057"/>
      <c r="CDX62" s="1057"/>
      <c r="CDY62" s="1057"/>
      <c r="CDZ62" s="1057"/>
      <c r="CEA62" s="1057"/>
      <c r="CEB62" s="1057"/>
      <c r="CEC62" s="1057"/>
      <c r="CED62" s="1057"/>
      <c r="CEE62" s="1057"/>
      <c r="CEF62" s="1057"/>
      <c r="CEG62" s="1057"/>
      <c r="CEH62" s="1057"/>
      <c r="CEI62" s="1057"/>
      <c r="CEJ62" s="1057"/>
      <c r="CEK62" s="1057"/>
      <c r="CEL62" s="1057"/>
      <c r="CEM62" s="1057"/>
    </row>
    <row r="63" spans="1:2171" s="240" customFormat="1" x14ac:dyDescent="0.2">
      <c r="A63" s="211"/>
      <c r="B63" s="239" t="s">
        <v>265</v>
      </c>
      <c r="C63" s="294"/>
      <c r="D63" s="689">
        <f>'Existing Practices'!C68</f>
        <v>0</v>
      </c>
      <c r="E63" s="294"/>
      <c r="F63" s="689">
        <f>'Existing Practices'!D68</f>
        <v>0</v>
      </c>
      <c r="G63" s="280"/>
      <c r="H63" s="691">
        <f>'Existing Practices'!E68</f>
        <v>0</v>
      </c>
      <c r="I63" s="212"/>
      <c r="J63" s="212"/>
      <c r="K63" s="212"/>
      <c r="L63" s="212"/>
      <c r="M63" s="679"/>
      <c r="N63" s="679"/>
      <c r="O63" s="679"/>
      <c r="P63" s="679"/>
      <c r="Q63" s="679"/>
      <c r="R63" s="679"/>
      <c r="S63" s="679"/>
      <c r="T63" s="679"/>
      <c r="U63" s="679"/>
      <c r="V63" s="358"/>
      <c r="W63" s="358"/>
      <c r="X63" s="358"/>
      <c r="Y63" s="358"/>
      <c r="Z63" s="358"/>
      <c r="AA63" s="358"/>
      <c r="AB63" s="358"/>
      <c r="AC63" s="358"/>
      <c r="AD63" s="358"/>
      <c r="AE63" s="679"/>
      <c r="AF63" s="679"/>
      <c r="AG63" s="679"/>
      <c r="AH63" s="679"/>
      <c r="AI63" s="679"/>
      <c r="AJ63" s="679"/>
      <c r="AK63" s="679"/>
      <c r="AL63" s="679"/>
      <c r="AM63" s="679"/>
      <c r="AN63" s="679"/>
      <c r="AO63" s="679"/>
      <c r="AP63" s="679"/>
      <c r="AQ63" s="679"/>
      <c r="AR63" s="679"/>
      <c r="AS63" s="679"/>
      <c r="AT63" s="679"/>
      <c r="AU63" s="679"/>
      <c r="AV63" s="679"/>
      <c r="AW63" s="679"/>
      <c r="AX63" s="679"/>
      <c r="AY63" s="679"/>
      <c r="AZ63" s="679"/>
      <c r="BA63" s="679"/>
      <c r="BB63" s="679"/>
      <c r="BC63" s="679"/>
      <c r="BD63" s="679"/>
      <c r="BE63" s="1057"/>
      <c r="BF63" s="1057"/>
      <c r="BG63" s="1057"/>
      <c r="BH63" s="1057"/>
      <c r="BI63" s="1057"/>
      <c r="BJ63" s="1057"/>
      <c r="BK63" s="1057"/>
      <c r="BL63" s="1057"/>
      <c r="BM63" s="1057"/>
      <c r="BN63" s="1057"/>
      <c r="BO63" s="1057"/>
      <c r="BP63" s="1057"/>
      <c r="BQ63" s="1057"/>
      <c r="BR63" s="1057"/>
      <c r="BS63" s="1057"/>
      <c r="BT63" s="1057"/>
      <c r="BU63" s="1057"/>
      <c r="BV63" s="1057"/>
      <c r="BW63" s="1057"/>
      <c r="BX63" s="1057"/>
      <c r="BY63" s="1057"/>
      <c r="BZ63" s="1057"/>
      <c r="CA63" s="1057"/>
      <c r="CB63" s="1057"/>
      <c r="CC63" s="1057"/>
      <c r="CD63" s="1057"/>
      <c r="CE63" s="1057"/>
      <c r="CF63" s="1057"/>
      <c r="CG63" s="1057"/>
      <c r="CH63" s="1057"/>
      <c r="CI63" s="1057"/>
      <c r="CJ63" s="1057"/>
      <c r="CK63" s="1057"/>
      <c r="CL63" s="1057"/>
      <c r="CM63" s="1057"/>
      <c r="CN63" s="1057"/>
      <c r="CO63" s="1057"/>
      <c r="CP63" s="1057"/>
      <c r="CQ63" s="1057"/>
      <c r="CR63" s="1057"/>
      <c r="CS63" s="1057"/>
      <c r="CT63" s="1057"/>
      <c r="CU63" s="1057"/>
      <c r="CV63" s="1057"/>
      <c r="CW63" s="1057"/>
      <c r="CX63" s="1057"/>
      <c r="CY63" s="1057"/>
      <c r="CZ63" s="1057"/>
      <c r="DA63" s="1057"/>
      <c r="DB63" s="1057"/>
      <c r="DC63" s="1057"/>
      <c r="DD63" s="1057"/>
      <c r="DE63" s="1057"/>
      <c r="DF63" s="1057"/>
      <c r="DG63" s="1057"/>
      <c r="DH63" s="1057"/>
      <c r="DI63" s="1057"/>
      <c r="DJ63" s="1057"/>
      <c r="DK63" s="1057"/>
      <c r="DL63" s="1057"/>
      <c r="DM63" s="1057"/>
      <c r="DN63" s="1057"/>
      <c r="DO63" s="1057"/>
      <c r="DP63" s="1057"/>
      <c r="DQ63" s="1057"/>
      <c r="DR63" s="1057"/>
      <c r="DS63" s="1057"/>
      <c r="DT63" s="1057"/>
      <c r="DU63" s="1057"/>
      <c r="DV63" s="1057"/>
      <c r="DW63" s="1057"/>
      <c r="DX63" s="1057"/>
      <c r="DY63" s="1057"/>
      <c r="DZ63" s="1057"/>
      <c r="EA63" s="1057"/>
      <c r="EB63" s="1057"/>
      <c r="EC63" s="1057"/>
      <c r="ED63" s="1057"/>
      <c r="EE63" s="1057"/>
      <c r="EF63" s="1057"/>
      <c r="EG63" s="1057"/>
      <c r="EH63" s="1057"/>
      <c r="EI63" s="1057"/>
      <c r="EJ63" s="1057"/>
      <c r="EK63" s="1057"/>
      <c r="EL63" s="1057"/>
      <c r="EM63" s="1057"/>
      <c r="EN63" s="1057"/>
      <c r="EO63" s="1057"/>
      <c r="EP63" s="1057"/>
      <c r="EQ63" s="1057"/>
      <c r="ER63" s="1057"/>
      <c r="ES63" s="1057"/>
      <c r="ET63" s="1057"/>
      <c r="EU63" s="1057"/>
      <c r="EV63" s="1057"/>
      <c r="EW63" s="1057"/>
      <c r="EX63" s="1057"/>
      <c r="EY63" s="1057"/>
      <c r="EZ63" s="1057"/>
      <c r="FA63" s="1057"/>
      <c r="FB63" s="1057"/>
      <c r="FC63" s="1057"/>
      <c r="FD63" s="1057"/>
      <c r="FE63" s="1057"/>
      <c r="FF63" s="1057"/>
      <c r="FG63" s="1057"/>
      <c r="FH63" s="1057"/>
      <c r="FI63" s="1057"/>
      <c r="FJ63" s="1057"/>
      <c r="FK63" s="1057"/>
      <c r="FL63" s="1057"/>
      <c r="FM63" s="1057"/>
      <c r="FN63" s="1057"/>
      <c r="FO63" s="1057"/>
      <c r="FP63" s="1057"/>
      <c r="FQ63" s="1057"/>
      <c r="FR63" s="1057"/>
      <c r="FS63" s="1057"/>
      <c r="FT63" s="1057"/>
      <c r="FU63" s="1057"/>
      <c r="FV63" s="1057"/>
      <c r="FW63" s="1057"/>
      <c r="FX63" s="1057"/>
      <c r="FY63" s="1057"/>
      <c r="FZ63" s="1057"/>
      <c r="GA63" s="1057"/>
      <c r="GB63" s="1057"/>
      <c r="GC63" s="1057"/>
      <c r="GD63" s="1057"/>
      <c r="GE63" s="1057"/>
      <c r="GF63" s="1057"/>
      <c r="GG63" s="1057"/>
      <c r="GH63" s="1057"/>
      <c r="GI63" s="1057"/>
      <c r="GJ63" s="1057"/>
      <c r="GK63" s="1057"/>
      <c r="GL63" s="1057"/>
      <c r="GM63" s="1057"/>
      <c r="GN63" s="1057"/>
      <c r="GO63" s="1057"/>
      <c r="GP63" s="1057"/>
      <c r="GQ63" s="1057"/>
      <c r="GR63" s="1057"/>
      <c r="GS63" s="1057"/>
      <c r="GT63" s="1057"/>
      <c r="GU63" s="1057"/>
      <c r="GV63" s="1057"/>
      <c r="GW63" s="1057"/>
      <c r="GX63" s="1057"/>
      <c r="GY63" s="1057"/>
      <c r="GZ63" s="1057"/>
      <c r="HA63" s="1057"/>
      <c r="HB63" s="1057"/>
      <c r="HC63" s="1057"/>
      <c r="HD63" s="1057"/>
      <c r="HE63" s="1057"/>
      <c r="HF63" s="1057"/>
      <c r="HG63" s="1057"/>
      <c r="HH63" s="1057"/>
      <c r="HI63" s="1057"/>
      <c r="HJ63" s="1057"/>
      <c r="HK63" s="1057"/>
      <c r="HL63" s="1057"/>
      <c r="HM63" s="1057"/>
      <c r="HN63" s="1057"/>
      <c r="HO63" s="1057"/>
      <c r="HP63" s="1057"/>
      <c r="HQ63" s="1057"/>
      <c r="HR63" s="1057"/>
      <c r="HS63" s="1057"/>
      <c r="HT63" s="1057"/>
      <c r="HU63" s="1057"/>
      <c r="HV63" s="1057"/>
      <c r="HW63" s="1057"/>
      <c r="HX63" s="1057"/>
      <c r="HY63" s="1057"/>
      <c r="HZ63" s="1057"/>
      <c r="IA63" s="1057"/>
      <c r="IB63" s="1057"/>
      <c r="IC63" s="1057"/>
      <c r="ID63" s="1057"/>
      <c r="IE63" s="1057"/>
      <c r="IF63" s="1057"/>
      <c r="IG63" s="1057"/>
      <c r="IH63" s="1057"/>
      <c r="II63" s="1057"/>
      <c r="IJ63" s="1057"/>
      <c r="IK63" s="1057"/>
      <c r="IL63" s="1057"/>
      <c r="IM63" s="1057"/>
      <c r="IN63" s="1057"/>
      <c r="IO63" s="1057"/>
      <c r="IP63" s="1057"/>
      <c r="IQ63" s="1057"/>
      <c r="IR63" s="1057"/>
      <c r="IS63" s="1057"/>
      <c r="IT63" s="1057"/>
      <c r="IU63" s="1057"/>
      <c r="IV63" s="1057"/>
      <c r="IW63" s="1057"/>
      <c r="IX63" s="1057"/>
      <c r="IY63" s="1057"/>
      <c r="IZ63" s="1057"/>
      <c r="JA63" s="1057"/>
      <c r="JB63" s="1057"/>
      <c r="JC63" s="1057"/>
      <c r="JD63" s="1057"/>
      <c r="JE63" s="1057"/>
      <c r="JF63" s="1057"/>
      <c r="JG63" s="1057"/>
      <c r="JH63" s="1057"/>
      <c r="JI63" s="1057"/>
      <c r="JJ63" s="1057"/>
      <c r="JK63" s="1057"/>
      <c r="JL63" s="1057"/>
      <c r="JM63" s="1057"/>
      <c r="JN63" s="1057"/>
      <c r="JO63" s="1057"/>
      <c r="JP63" s="1057"/>
      <c r="JQ63" s="1057"/>
      <c r="JR63" s="1057"/>
      <c r="JS63" s="1057"/>
      <c r="JT63" s="1057"/>
      <c r="JU63" s="1057"/>
      <c r="JV63" s="1057"/>
      <c r="JW63" s="1057"/>
      <c r="JX63" s="1057"/>
      <c r="JY63" s="1057"/>
      <c r="JZ63" s="1057"/>
      <c r="KA63" s="1057"/>
      <c r="KB63" s="1057"/>
      <c r="KC63" s="1057"/>
      <c r="KD63" s="1057"/>
      <c r="KE63" s="1057"/>
      <c r="KF63" s="1057"/>
      <c r="KG63" s="1057"/>
      <c r="KH63" s="1057"/>
      <c r="KI63" s="1057"/>
      <c r="KJ63" s="1057"/>
      <c r="KK63" s="1057"/>
      <c r="KL63" s="1057"/>
      <c r="KM63" s="1057"/>
      <c r="KN63" s="1057"/>
      <c r="KO63" s="1057"/>
      <c r="KP63" s="1057"/>
      <c r="KQ63" s="1057"/>
      <c r="KR63" s="1057"/>
      <c r="KS63" s="1057"/>
      <c r="KT63" s="1057"/>
      <c r="KU63" s="1057"/>
      <c r="KV63" s="1057"/>
      <c r="KW63" s="1057"/>
      <c r="KX63" s="1057"/>
      <c r="KY63" s="1057"/>
      <c r="KZ63" s="1057"/>
      <c r="LA63" s="1057"/>
      <c r="LB63" s="1057"/>
      <c r="LC63" s="1057"/>
      <c r="LD63" s="1057"/>
      <c r="LE63" s="1057"/>
      <c r="LF63" s="1057"/>
      <c r="LG63" s="1057"/>
      <c r="LH63" s="1057"/>
      <c r="LI63" s="1057"/>
      <c r="LJ63" s="1057"/>
      <c r="LK63" s="1057"/>
      <c r="LL63" s="1057"/>
      <c r="LM63" s="1057"/>
      <c r="LN63" s="1057"/>
      <c r="LO63" s="1057"/>
      <c r="LP63" s="1057"/>
      <c r="LQ63" s="1057"/>
      <c r="LR63" s="1057"/>
      <c r="LS63" s="1057"/>
      <c r="LT63" s="1057"/>
      <c r="LU63" s="1057"/>
      <c r="LV63" s="1057"/>
      <c r="LW63" s="1057"/>
      <c r="LX63" s="1057"/>
      <c r="LY63" s="1057"/>
      <c r="LZ63" s="1057"/>
      <c r="MA63" s="1057"/>
      <c r="MB63" s="1057"/>
      <c r="MC63" s="1057"/>
      <c r="MD63" s="1057"/>
      <c r="ME63" s="1057"/>
      <c r="MF63" s="1057"/>
      <c r="MG63" s="1057"/>
      <c r="MH63" s="1057"/>
      <c r="MI63" s="1057"/>
      <c r="MJ63" s="1057"/>
      <c r="MK63" s="1057"/>
      <c r="ML63" s="1057"/>
      <c r="MM63" s="1057"/>
      <c r="MN63" s="1057"/>
      <c r="MO63" s="1057"/>
      <c r="MP63" s="1057"/>
      <c r="MQ63" s="1057"/>
      <c r="MR63" s="1057"/>
      <c r="MS63" s="1057"/>
      <c r="MT63" s="1057"/>
      <c r="MU63" s="1057"/>
      <c r="MV63" s="1057"/>
      <c r="MW63" s="1057"/>
      <c r="MX63" s="1057"/>
      <c r="MY63" s="1057"/>
      <c r="MZ63" s="1057"/>
      <c r="NA63" s="1057"/>
      <c r="NB63" s="1057"/>
      <c r="NC63" s="1057"/>
      <c r="ND63" s="1057"/>
      <c r="NE63" s="1057"/>
      <c r="NF63" s="1057"/>
      <c r="NG63" s="1057"/>
      <c r="NH63" s="1057"/>
      <c r="NI63" s="1057"/>
      <c r="NJ63" s="1057"/>
      <c r="NK63" s="1057"/>
      <c r="NL63" s="1057"/>
      <c r="NM63" s="1057"/>
      <c r="NN63" s="1057"/>
      <c r="NO63" s="1057"/>
      <c r="NP63" s="1057"/>
      <c r="NQ63" s="1057"/>
      <c r="NR63" s="1057"/>
      <c r="NS63" s="1057"/>
      <c r="NT63" s="1057"/>
      <c r="NU63" s="1057"/>
      <c r="NV63" s="1057"/>
      <c r="NW63" s="1057"/>
      <c r="NX63" s="1057"/>
      <c r="NY63" s="1057"/>
      <c r="NZ63" s="1057"/>
      <c r="OA63" s="1057"/>
      <c r="OB63" s="1057"/>
      <c r="OC63" s="1057"/>
      <c r="OD63" s="1057"/>
      <c r="OE63" s="1057"/>
      <c r="OF63" s="1057"/>
      <c r="OG63" s="1057"/>
      <c r="OH63" s="1057"/>
      <c r="OI63" s="1057"/>
      <c r="OJ63" s="1057"/>
      <c r="OK63" s="1057"/>
      <c r="OL63" s="1057"/>
      <c r="OM63" s="1057"/>
      <c r="ON63" s="1057"/>
      <c r="OO63" s="1057"/>
      <c r="OP63" s="1057"/>
      <c r="OQ63" s="1057"/>
      <c r="OR63" s="1057"/>
      <c r="OS63" s="1057"/>
      <c r="OT63" s="1057"/>
      <c r="OU63" s="1057"/>
      <c r="OV63" s="1057"/>
      <c r="OW63" s="1057"/>
      <c r="OX63" s="1057"/>
      <c r="OY63" s="1057"/>
      <c r="OZ63" s="1057"/>
      <c r="PA63" s="1057"/>
      <c r="PB63" s="1057"/>
      <c r="PC63" s="1057"/>
      <c r="PD63" s="1057"/>
      <c r="PE63" s="1057"/>
      <c r="PF63" s="1057"/>
      <c r="PG63" s="1057"/>
      <c r="PH63" s="1057"/>
      <c r="PI63" s="1057"/>
      <c r="PJ63" s="1057"/>
      <c r="PK63" s="1057"/>
      <c r="PL63" s="1057"/>
      <c r="PM63" s="1057"/>
      <c r="PN63" s="1057"/>
      <c r="PO63" s="1057"/>
      <c r="PP63" s="1057"/>
      <c r="PQ63" s="1057"/>
      <c r="PR63" s="1057"/>
      <c r="PS63" s="1057"/>
      <c r="PT63" s="1057"/>
      <c r="PU63" s="1057"/>
      <c r="PV63" s="1057"/>
      <c r="PW63" s="1057"/>
      <c r="PX63" s="1057"/>
      <c r="PY63" s="1057"/>
      <c r="PZ63" s="1057"/>
      <c r="QA63" s="1057"/>
      <c r="QB63" s="1057"/>
      <c r="QC63" s="1057"/>
      <c r="QD63" s="1057"/>
      <c r="QE63" s="1057"/>
      <c r="QF63" s="1057"/>
      <c r="QG63" s="1057"/>
      <c r="QH63" s="1057"/>
      <c r="QI63" s="1057"/>
      <c r="QJ63" s="1057"/>
      <c r="QK63" s="1057"/>
      <c r="QL63" s="1057"/>
      <c r="QM63" s="1057"/>
      <c r="QN63" s="1057"/>
      <c r="QO63" s="1057"/>
      <c r="QP63" s="1057"/>
      <c r="QQ63" s="1057"/>
      <c r="QR63" s="1057"/>
      <c r="QS63" s="1057"/>
      <c r="QT63" s="1057"/>
      <c r="QU63" s="1057"/>
      <c r="QV63" s="1057"/>
      <c r="QW63" s="1057"/>
      <c r="QX63" s="1057"/>
      <c r="QY63" s="1057"/>
      <c r="QZ63" s="1057"/>
      <c r="RA63" s="1057"/>
      <c r="RB63" s="1057"/>
      <c r="RC63" s="1057"/>
      <c r="RD63" s="1057"/>
      <c r="RE63" s="1057"/>
      <c r="RF63" s="1057"/>
      <c r="RG63" s="1057"/>
      <c r="RH63" s="1057"/>
      <c r="RI63" s="1057"/>
      <c r="RJ63" s="1057"/>
      <c r="RK63" s="1057"/>
      <c r="RL63" s="1057"/>
      <c r="RM63" s="1057"/>
      <c r="RN63" s="1057"/>
      <c r="RO63" s="1057"/>
      <c r="RP63" s="1057"/>
      <c r="RQ63" s="1057"/>
      <c r="RR63" s="1057"/>
      <c r="RS63" s="1057"/>
      <c r="RT63" s="1057"/>
      <c r="RU63" s="1057"/>
      <c r="RV63" s="1057"/>
      <c r="RW63" s="1057"/>
      <c r="RX63" s="1057"/>
      <c r="RY63" s="1057"/>
      <c r="RZ63" s="1057"/>
      <c r="SA63" s="1057"/>
      <c r="SB63" s="1057"/>
      <c r="SC63" s="1057"/>
      <c r="SD63" s="1057"/>
      <c r="SE63" s="1057"/>
      <c r="SF63" s="1057"/>
      <c r="SG63" s="1057"/>
      <c r="SH63" s="1057"/>
      <c r="SI63" s="1057"/>
      <c r="SJ63" s="1057"/>
      <c r="SK63" s="1057"/>
      <c r="SL63" s="1057"/>
      <c r="SM63" s="1057"/>
      <c r="SN63" s="1057"/>
      <c r="SO63" s="1057"/>
      <c r="SP63" s="1057"/>
      <c r="SQ63" s="1057"/>
      <c r="SR63" s="1057"/>
      <c r="SS63" s="1057"/>
      <c r="ST63" s="1057"/>
      <c r="SU63" s="1057"/>
      <c r="SV63" s="1057"/>
      <c r="SW63" s="1057"/>
      <c r="SX63" s="1057"/>
      <c r="SY63" s="1057"/>
      <c r="SZ63" s="1057"/>
      <c r="TA63" s="1057"/>
      <c r="TB63" s="1057"/>
      <c r="TC63" s="1057"/>
      <c r="TD63" s="1057"/>
      <c r="TE63" s="1057"/>
      <c r="TF63" s="1057"/>
      <c r="TG63" s="1057"/>
      <c r="TH63" s="1057"/>
      <c r="TI63" s="1057"/>
      <c r="TJ63" s="1057"/>
      <c r="TK63" s="1057"/>
      <c r="TL63" s="1057"/>
      <c r="TM63" s="1057"/>
      <c r="TN63" s="1057"/>
      <c r="TO63" s="1057"/>
      <c r="TP63" s="1057"/>
      <c r="TQ63" s="1057"/>
      <c r="TR63" s="1057"/>
      <c r="TS63" s="1057"/>
      <c r="TT63" s="1057"/>
      <c r="TU63" s="1057"/>
      <c r="TV63" s="1057"/>
      <c r="TW63" s="1057"/>
      <c r="TX63" s="1057"/>
      <c r="TY63" s="1057"/>
      <c r="TZ63" s="1057"/>
      <c r="UA63" s="1057"/>
      <c r="UB63" s="1057"/>
      <c r="UC63" s="1057"/>
      <c r="UD63" s="1057"/>
      <c r="UE63" s="1057"/>
      <c r="UF63" s="1057"/>
      <c r="UG63" s="1057"/>
      <c r="UH63" s="1057"/>
      <c r="UI63" s="1057"/>
      <c r="UJ63" s="1057"/>
      <c r="UK63" s="1057"/>
      <c r="UL63" s="1057"/>
      <c r="UM63" s="1057"/>
      <c r="UN63" s="1057"/>
      <c r="UO63" s="1057"/>
      <c r="UP63" s="1057"/>
      <c r="UQ63" s="1057"/>
      <c r="UR63" s="1057"/>
      <c r="US63" s="1057"/>
      <c r="UT63" s="1057"/>
      <c r="UU63" s="1057"/>
      <c r="UV63" s="1057"/>
      <c r="UW63" s="1057"/>
      <c r="UX63" s="1057"/>
      <c r="UY63" s="1057"/>
      <c r="UZ63" s="1057"/>
      <c r="VA63" s="1057"/>
      <c r="VB63" s="1057"/>
      <c r="VC63" s="1057"/>
      <c r="VD63" s="1057"/>
      <c r="VE63" s="1057"/>
      <c r="VF63" s="1057"/>
      <c r="VG63" s="1057"/>
      <c r="VH63" s="1057"/>
      <c r="VI63" s="1057"/>
      <c r="VJ63" s="1057"/>
      <c r="VK63" s="1057"/>
      <c r="VL63" s="1057"/>
      <c r="VM63" s="1057"/>
      <c r="VN63" s="1057"/>
      <c r="VO63" s="1057"/>
      <c r="VP63" s="1057"/>
      <c r="VQ63" s="1057"/>
      <c r="VR63" s="1057"/>
      <c r="VS63" s="1057"/>
      <c r="VT63" s="1057"/>
      <c r="VU63" s="1057"/>
      <c r="VV63" s="1057"/>
      <c r="VW63" s="1057"/>
      <c r="VX63" s="1057"/>
      <c r="VY63" s="1057"/>
      <c r="VZ63" s="1057"/>
      <c r="WA63" s="1057"/>
      <c r="WB63" s="1057"/>
      <c r="WC63" s="1057"/>
      <c r="WD63" s="1057"/>
      <c r="WE63" s="1057"/>
      <c r="WF63" s="1057"/>
      <c r="WG63" s="1057"/>
      <c r="WH63" s="1057"/>
      <c r="WI63" s="1057"/>
      <c r="WJ63" s="1057"/>
      <c r="WK63" s="1057"/>
      <c r="WL63" s="1057"/>
      <c r="WM63" s="1057"/>
      <c r="WN63" s="1057"/>
      <c r="WO63" s="1057"/>
      <c r="WP63" s="1057"/>
      <c r="WQ63" s="1057"/>
      <c r="WR63" s="1057"/>
      <c r="WS63" s="1057"/>
      <c r="WT63" s="1057"/>
      <c r="WU63" s="1057"/>
      <c r="WV63" s="1057"/>
      <c r="WW63" s="1057"/>
      <c r="WX63" s="1057"/>
      <c r="WY63" s="1057"/>
      <c r="WZ63" s="1057"/>
      <c r="XA63" s="1057"/>
      <c r="XB63" s="1057"/>
      <c r="XC63" s="1057"/>
      <c r="XD63" s="1057"/>
      <c r="XE63" s="1057"/>
      <c r="XF63" s="1057"/>
      <c r="XG63" s="1057"/>
      <c r="XH63" s="1057"/>
      <c r="XI63" s="1057"/>
      <c r="XJ63" s="1057"/>
      <c r="XK63" s="1057"/>
      <c r="XL63" s="1057"/>
      <c r="XM63" s="1057"/>
      <c r="XN63" s="1057"/>
      <c r="XO63" s="1057"/>
      <c r="XP63" s="1057"/>
      <c r="XQ63" s="1057"/>
      <c r="XR63" s="1057"/>
      <c r="XS63" s="1057"/>
      <c r="XT63" s="1057"/>
      <c r="XU63" s="1057"/>
      <c r="XV63" s="1057"/>
      <c r="XW63" s="1057"/>
      <c r="XX63" s="1057"/>
      <c r="XY63" s="1057"/>
      <c r="XZ63" s="1057"/>
      <c r="YA63" s="1057"/>
      <c r="YB63" s="1057"/>
      <c r="YC63" s="1057"/>
      <c r="YD63" s="1057"/>
      <c r="YE63" s="1057"/>
      <c r="YF63" s="1057"/>
      <c r="YG63" s="1057"/>
      <c r="YH63" s="1057"/>
      <c r="YI63" s="1057"/>
      <c r="YJ63" s="1057"/>
      <c r="YK63" s="1057"/>
      <c r="YL63" s="1057"/>
      <c r="YM63" s="1057"/>
      <c r="YN63" s="1057"/>
      <c r="YO63" s="1057"/>
      <c r="YP63" s="1057"/>
      <c r="YQ63" s="1057"/>
      <c r="YR63" s="1057"/>
      <c r="YS63" s="1057"/>
      <c r="YT63" s="1057"/>
      <c r="YU63" s="1057"/>
      <c r="YV63" s="1057"/>
      <c r="YW63" s="1057"/>
      <c r="YX63" s="1057"/>
      <c r="YY63" s="1057"/>
      <c r="YZ63" s="1057"/>
      <c r="ZA63" s="1057"/>
      <c r="ZB63" s="1057"/>
      <c r="ZC63" s="1057"/>
      <c r="ZD63" s="1057"/>
      <c r="ZE63" s="1057"/>
      <c r="ZF63" s="1057"/>
      <c r="ZG63" s="1057"/>
      <c r="ZH63" s="1057"/>
      <c r="ZI63" s="1057"/>
      <c r="ZJ63" s="1057"/>
      <c r="ZK63" s="1057"/>
      <c r="ZL63" s="1057"/>
      <c r="ZM63" s="1057"/>
      <c r="ZN63" s="1057"/>
      <c r="ZO63" s="1057"/>
      <c r="ZP63" s="1057"/>
      <c r="ZQ63" s="1057"/>
      <c r="ZR63" s="1057"/>
      <c r="ZS63" s="1057"/>
      <c r="ZT63" s="1057"/>
      <c r="ZU63" s="1057"/>
      <c r="ZV63" s="1057"/>
      <c r="ZW63" s="1057"/>
      <c r="ZX63" s="1057"/>
      <c r="ZY63" s="1057"/>
      <c r="ZZ63" s="1057"/>
      <c r="AAA63" s="1057"/>
      <c r="AAB63" s="1057"/>
      <c r="AAC63" s="1057"/>
      <c r="AAD63" s="1057"/>
      <c r="AAE63" s="1057"/>
      <c r="AAF63" s="1057"/>
      <c r="AAG63" s="1057"/>
      <c r="AAH63" s="1057"/>
      <c r="AAI63" s="1057"/>
      <c r="AAJ63" s="1057"/>
      <c r="AAK63" s="1057"/>
      <c r="AAL63" s="1057"/>
      <c r="AAM63" s="1057"/>
      <c r="AAN63" s="1057"/>
      <c r="AAO63" s="1057"/>
      <c r="AAP63" s="1057"/>
      <c r="AAQ63" s="1057"/>
      <c r="AAR63" s="1057"/>
      <c r="AAS63" s="1057"/>
      <c r="AAT63" s="1057"/>
      <c r="AAU63" s="1057"/>
      <c r="AAV63" s="1057"/>
      <c r="AAW63" s="1057"/>
      <c r="AAX63" s="1057"/>
      <c r="AAY63" s="1057"/>
      <c r="AAZ63" s="1057"/>
      <c r="ABA63" s="1057"/>
      <c r="ABB63" s="1057"/>
      <c r="ABC63" s="1057"/>
      <c r="ABD63" s="1057"/>
      <c r="ABE63" s="1057"/>
      <c r="ABF63" s="1057"/>
      <c r="ABG63" s="1057"/>
      <c r="ABH63" s="1057"/>
      <c r="ABI63" s="1057"/>
      <c r="ABJ63" s="1057"/>
      <c r="ABK63" s="1057"/>
      <c r="ABL63" s="1057"/>
      <c r="ABM63" s="1057"/>
      <c r="ABN63" s="1057"/>
      <c r="ABO63" s="1057"/>
      <c r="ABP63" s="1057"/>
      <c r="ABQ63" s="1057"/>
      <c r="ABR63" s="1057"/>
      <c r="ABS63" s="1057"/>
      <c r="ABT63" s="1057"/>
      <c r="ABU63" s="1057"/>
      <c r="ABV63" s="1057"/>
      <c r="ABW63" s="1057"/>
      <c r="ABX63" s="1057"/>
      <c r="ABY63" s="1057"/>
      <c r="ABZ63" s="1057"/>
      <c r="ACA63" s="1057"/>
      <c r="ACB63" s="1057"/>
      <c r="ACC63" s="1057"/>
      <c r="ACD63" s="1057"/>
      <c r="ACE63" s="1057"/>
      <c r="ACF63" s="1057"/>
      <c r="ACG63" s="1057"/>
      <c r="ACH63" s="1057"/>
      <c r="ACI63" s="1057"/>
      <c r="ACJ63" s="1057"/>
      <c r="ACK63" s="1057"/>
      <c r="ACL63" s="1057"/>
      <c r="ACM63" s="1057"/>
      <c r="ACN63" s="1057"/>
      <c r="ACO63" s="1057"/>
      <c r="ACP63" s="1057"/>
      <c r="ACQ63" s="1057"/>
      <c r="ACR63" s="1057"/>
      <c r="ACS63" s="1057"/>
      <c r="ACT63" s="1057"/>
      <c r="ACU63" s="1057"/>
      <c r="ACV63" s="1057"/>
      <c r="ACW63" s="1057"/>
      <c r="ACX63" s="1057"/>
      <c r="ACY63" s="1057"/>
      <c r="ACZ63" s="1057"/>
      <c r="ADA63" s="1057"/>
      <c r="ADB63" s="1057"/>
      <c r="ADC63" s="1057"/>
      <c r="ADD63" s="1057"/>
      <c r="ADE63" s="1057"/>
      <c r="ADF63" s="1057"/>
      <c r="ADG63" s="1057"/>
      <c r="ADH63" s="1057"/>
      <c r="ADI63" s="1057"/>
      <c r="ADJ63" s="1057"/>
      <c r="ADK63" s="1057"/>
      <c r="ADL63" s="1057"/>
      <c r="ADM63" s="1057"/>
      <c r="ADN63" s="1057"/>
      <c r="ADO63" s="1057"/>
      <c r="ADP63" s="1057"/>
      <c r="ADQ63" s="1057"/>
      <c r="ADR63" s="1057"/>
      <c r="ADS63" s="1057"/>
      <c r="ADT63" s="1057"/>
      <c r="ADU63" s="1057"/>
      <c r="ADV63" s="1057"/>
      <c r="ADW63" s="1057"/>
      <c r="ADX63" s="1057"/>
      <c r="ADY63" s="1057"/>
      <c r="ADZ63" s="1057"/>
      <c r="AEA63" s="1057"/>
      <c r="AEB63" s="1057"/>
      <c r="AEC63" s="1057"/>
      <c r="AED63" s="1057"/>
      <c r="AEE63" s="1057"/>
      <c r="AEF63" s="1057"/>
      <c r="AEG63" s="1057"/>
      <c r="AEH63" s="1057"/>
      <c r="AEI63" s="1057"/>
      <c r="AEJ63" s="1057"/>
      <c r="AEK63" s="1057"/>
      <c r="AEL63" s="1057"/>
      <c r="AEM63" s="1057"/>
      <c r="AEN63" s="1057"/>
      <c r="AEO63" s="1057"/>
      <c r="AEP63" s="1057"/>
      <c r="AEQ63" s="1057"/>
      <c r="AER63" s="1057"/>
      <c r="AES63" s="1057"/>
      <c r="AET63" s="1057"/>
      <c r="AEU63" s="1057"/>
      <c r="AEV63" s="1057"/>
      <c r="AEW63" s="1057"/>
      <c r="AEX63" s="1057"/>
      <c r="AEY63" s="1057"/>
      <c r="AEZ63" s="1057"/>
      <c r="AFA63" s="1057"/>
      <c r="AFB63" s="1057"/>
      <c r="AFC63" s="1057"/>
      <c r="AFD63" s="1057"/>
      <c r="AFE63" s="1057"/>
      <c r="AFF63" s="1057"/>
      <c r="AFG63" s="1057"/>
      <c r="AFH63" s="1057"/>
      <c r="AFI63" s="1057"/>
      <c r="AFJ63" s="1057"/>
      <c r="AFK63" s="1057"/>
      <c r="AFL63" s="1057"/>
      <c r="AFM63" s="1057"/>
      <c r="AFN63" s="1057"/>
      <c r="AFO63" s="1057"/>
      <c r="AFP63" s="1057"/>
      <c r="AFQ63" s="1057"/>
      <c r="AFR63" s="1057"/>
      <c r="AFS63" s="1057"/>
      <c r="AFT63" s="1057"/>
      <c r="AFU63" s="1057"/>
      <c r="AFV63" s="1057"/>
      <c r="AFW63" s="1057"/>
      <c r="AFX63" s="1057"/>
      <c r="AFY63" s="1057"/>
      <c r="AFZ63" s="1057"/>
      <c r="AGA63" s="1057"/>
      <c r="AGB63" s="1057"/>
      <c r="AGC63" s="1057"/>
      <c r="AGD63" s="1057"/>
      <c r="AGE63" s="1057"/>
      <c r="AGF63" s="1057"/>
      <c r="AGG63" s="1057"/>
      <c r="AGH63" s="1057"/>
      <c r="AGI63" s="1057"/>
      <c r="AGJ63" s="1057"/>
      <c r="AGK63" s="1057"/>
      <c r="AGL63" s="1057"/>
      <c r="AGM63" s="1057"/>
      <c r="AGN63" s="1057"/>
      <c r="AGO63" s="1057"/>
      <c r="AGP63" s="1057"/>
      <c r="AGQ63" s="1057"/>
      <c r="AGR63" s="1057"/>
      <c r="AGS63" s="1057"/>
      <c r="AGT63" s="1057"/>
      <c r="AGU63" s="1057"/>
      <c r="AGV63" s="1057"/>
      <c r="AGW63" s="1057"/>
      <c r="AGX63" s="1057"/>
      <c r="AGY63" s="1057"/>
      <c r="AGZ63" s="1057"/>
      <c r="AHA63" s="1057"/>
      <c r="AHB63" s="1057"/>
      <c r="AHC63" s="1057"/>
      <c r="AHD63" s="1057"/>
      <c r="AHE63" s="1057"/>
      <c r="AHF63" s="1057"/>
      <c r="AHG63" s="1057"/>
      <c r="AHH63" s="1057"/>
      <c r="AHI63" s="1057"/>
      <c r="AHJ63" s="1057"/>
      <c r="AHK63" s="1057"/>
      <c r="AHL63" s="1057"/>
      <c r="AHM63" s="1057"/>
      <c r="AHN63" s="1057"/>
      <c r="AHO63" s="1057"/>
      <c r="AHP63" s="1057"/>
      <c r="AHQ63" s="1057"/>
      <c r="AHR63" s="1057"/>
      <c r="AHS63" s="1057"/>
      <c r="AHT63" s="1057"/>
      <c r="AHU63" s="1057"/>
      <c r="AHV63" s="1057"/>
      <c r="AHW63" s="1057"/>
      <c r="AHX63" s="1057"/>
      <c r="AHY63" s="1057"/>
      <c r="AHZ63" s="1057"/>
      <c r="AIA63" s="1057"/>
      <c r="AIB63" s="1057"/>
      <c r="AIC63" s="1057"/>
      <c r="AID63" s="1057"/>
      <c r="AIE63" s="1057"/>
      <c r="AIF63" s="1057"/>
      <c r="AIG63" s="1057"/>
      <c r="AIH63" s="1057"/>
      <c r="AII63" s="1057"/>
      <c r="AIJ63" s="1057"/>
      <c r="AIK63" s="1057"/>
      <c r="AIL63" s="1057"/>
      <c r="AIM63" s="1057"/>
      <c r="AIN63" s="1057"/>
      <c r="AIO63" s="1057"/>
      <c r="AIP63" s="1057"/>
      <c r="AIQ63" s="1057"/>
      <c r="AIR63" s="1057"/>
      <c r="AIS63" s="1057"/>
      <c r="AIT63" s="1057"/>
      <c r="AIU63" s="1057"/>
      <c r="AIV63" s="1057"/>
      <c r="AIW63" s="1057"/>
      <c r="AIX63" s="1057"/>
      <c r="AIY63" s="1057"/>
      <c r="AIZ63" s="1057"/>
      <c r="AJA63" s="1057"/>
      <c r="AJB63" s="1057"/>
      <c r="AJC63" s="1057"/>
      <c r="AJD63" s="1057"/>
      <c r="AJE63" s="1057"/>
      <c r="AJF63" s="1057"/>
      <c r="AJG63" s="1057"/>
      <c r="AJH63" s="1057"/>
      <c r="AJI63" s="1057"/>
      <c r="AJJ63" s="1057"/>
      <c r="AJK63" s="1057"/>
      <c r="AJL63" s="1057"/>
      <c r="AJM63" s="1057"/>
      <c r="AJN63" s="1057"/>
      <c r="AJO63" s="1057"/>
      <c r="AJP63" s="1057"/>
      <c r="AJQ63" s="1057"/>
      <c r="AJR63" s="1057"/>
      <c r="AJS63" s="1057"/>
      <c r="AJT63" s="1057"/>
      <c r="AJU63" s="1057"/>
      <c r="AJV63" s="1057"/>
      <c r="AJW63" s="1057"/>
      <c r="AJX63" s="1057"/>
      <c r="AJY63" s="1057"/>
      <c r="AJZ63" s="1057"/>
      <c r="AKA63" s="1057"/>
      <c r="AKB63" s="1057"/>
      <c r="AKC63" s="1057"/>
      <c r="AKD63" s="1057"/>
      <c r="AKE63" s="1057"/>
      <c r="AKF63" s="1057"/>
      <c r="AKG63" s="1057"/>
      <c r="AKH63" s="1057"/>
      <c r="AKI63" s="1057"/>
      <c r="AKJ63" s="1057"/>
      <c r="AKK63" s="1057"/>
      <c r="AKL63" s="1057"/>
      <c r="AKM63" s="1057"/>
      <c r="AKN63" s="1057"/>
      <c r="AKO63" s="1057"/>
      <c r="AKP63" s="1057"/>
      <c r="AKQ63" s="1057"/>
      <c r="AKR63" s="1057"/>
      <c r="AKS63" s="1057"/>
      <c r="AKT63" s="1057"/>
      <c r="AKU63" s="1057"/>
      <c r="AKV63" s="1057"/>
      <c r="AKW63" s="1057"/>
      <c r="AKX63" s="1057"/>
      <c r="AKY63" s="1057"/>
      <c r="AKZ63" s="1057"/>
      <c r="ALA63" s="1057"/>
      <c r="ALB63" s="1057"/>
      <c r="ALC63" s="1057"/>
      <c r="ALD63" s="1057"/>
      <c r="ALE63" s="1057"/>
      <c r="ALF63" s="1057"/>
      <c r="ALG63" s="1057"/>
      <c r="ALH63" s="1057"/>
      <c r="ALI63" s="1057"/>
      <c r="ALJ63" s="1057"/>
      <c r="ALK63" s="1057"/>
      <c r="ALL63" s="1057"/>
      <c r="ALM63" s="1057"/>
      <c r="ALN63" s="1057"/>
      <c r="ALO63" s="1057"/>
      <c r="ALP63" s="1057"/>
      <c r="ALQ63" s="1057"/>
      <c r="ALR63" s="1057"/>
      <c r="ALS63" s="1057"/>
      <c r="ALT63" s="1057"/>
      <c r="ALU63" s="1057"/>
      <c r="ALV63" s="1057"/>
      <c r="ALW63" s="1057"/>
      <c r="ALX63" s="1057"/>
      <c r="ALY63" s="1057"/>
      <c r="ALZ63" s="1057"/>
      <c r="AMA63" s="1057"/>
      <c r="AMB63" s="1057"/>
      <c r="AMC63" s="1057"/>
      <c r="AMD63" s="1057"/>
      <c r="AME63" s="1057"/>
      <c r="AMF63" s="1057"/>
      <c r="AMG63" s="1057"/>
      <c r="AMH63" s="1057"/>
      <c r="AMI63" s="1057"/>
      <c r="AMJ63" s="1057"/>
      <c r="AMK63" s="1057"/>
      <c r="AML63" s="1057"/>
      <c r="AMM63" s="1057"/>
      <c r="AMN63" s="1057"/>
      <c r="AMO63" s="1057"/>
      <c r="AMP63" s="1057"/>
      <c r="AMQ63" s="1057"/>
      <c r="AMR63" s="1057"/>
      <c r="AMS63" s="1057"/>
      <c r="AMT63" s="1057"/>
      <c r="AMU63" s="1057"/>
      <c r="AMV63" s="1057"/>
      <c r="AMW63" s="1057"/>
      <c r="AMX63" s="1057"/>
      <c r="AMY63" s="1057"/>
      <c r="AMZ63" s="1057"/>
      <c r="ANA63" s="1057"/>
      <c r="ANB63" s="1057"/>
      <c r="ANC63" s="1057"/>
      <c r="AND63" s="1057"/>
      <c r="ANE63" s="1057"/>
      <c r="ANF63" s="1057"/>
      <c r="ANG63" s="1057"/>
      <c r="ANH63" s="1057"/>
      <c r="ANI63" s="1057"/>
      <c r="ANJ63" s="1057"/>
      <c r="ANK63" s="1057"/>
      <c r="ANL63" s="1057"/>
      <c r="ANM63" s="1057"/>
      <c r="ANN63" s="1057"/>
      <c r="ANO63" s="1057"/>
      <c r="ANP63" s="1057"/>
      <c r="ANQ63" s="1057"/>
      <c r="ANR63" s="1057"/>
      <c r="ANS63" s="1057"/>
      <c r="ANT63" s="1057"/>
      <c r="ANU63" s="1057"/>
      <c r="ANV63" s="1057"/>
      <c r="ANW63" s="1057"/>
      <c r="ANX63" s="1057"/>
      <c r="ANY63" s="1057"/>
      <c r="ANZ63" s="1057"/>
      <c r="AOA63" s="1057"/>
      <c r="AOB63" s="1057"/>
      <c r="AOC63" s="1057"/>
      <c r="AOD63" s="1057"/>
      <c r="AOE63" s="1057"/>
      <c r="AOF63" s="1057"/>
      <c r="AOG63" s="1057"/>
      <c r="AOH63" s="1057"/>
      <c r="AOI63" s="1057"/>
      <c r="AOJ63" s="1057"/>
      <c r="AOK63" s="1057"/>
      <c r="AOL63" s="1057"/>
      <c r="AOM63" s="1057"/>
      <c r="AON63" s="1057"/>
      <c r="AOO63" s="1057"/>
      <c r="AOP63" s="1057"/>
      <c r="AOQ63" s="1057"/>
      <c r="AOR63" s="1057"/>
      <c r="AOS63" s="1057"/>
      <c r="AOT63" s="1057"/>
      <c r="AOU63" s="1057"/>
      <c r="AOV63" s="1057"/>
      <c r="AOW63" s="1057"/>
      <c r="AOX63" s="1057"/>
      <c r="AOY63" s="1057"/>
      <c r="AOZ63" s="1057"/>
      <c r="APA63" s="1057"/>
      <c r="APB63" s="1057"/>
      <c r="APC63" s="1057"/>
      <c r="APD63" s="1057"/>
      <c r="APE63" s="1057"/>
      <c r="APF63" s="1057"/>
      <c r="APG63" s="1057"/>
      <c r="APH63" s="1057"/>
      <c r="API63" s="1057"/>
      <c r="APJ63" s="1057"/>
      <c r="APK63" s="1057"/>
      <c r="APL63" s="1057"/>
      <c r="APM63" s="1057"/>
      <c r="APN63" s="1057"/>
      <c r="APO63" s="1057"/>
      <c r="APP63" s="1057"/>
      <c r="APQ63" s="1057"/>
      <c r="APR63" s="1057"/>
      <c r="APS63" s="1057"/>
      <c r="APT63" s="1057"/>
      <c r="APU63" s="1057"/>
      <c r="APV63" s="1057"/>
      <c r="APW63" s="1057"/>
      <c r="APX63" s="1057"/>
      <c r="APY63" s="1057"/>
      <c r="APZ63" s="1057"/>
      <c r="AQA63" s="1057"/>
      <c r="AQB63" s="1057"/>
      <c r="AQC63" s="1057"/>
      <c r="AQD63" s="1057"/>
      <c r="AQE63" s="1057"/>
      <c r="AQF63" s="1057"/>
      <c r="AQG63" s="1057"/>
      <c r="AQH63" s="1057"/>
      <c r="AQI63" s="1057"/>
      <c r="AQJ63" s="1057"/>
      <c r="AQK63" s="1057"/>
      <c r="AQL63" s="1057"/>
      <c r="AQM63" s="1057"/>
      <c r="AQN63" s="1057"/>
      <c r="AQO63" s="1057"/>
      <c r="AQP63" s="1057"/>
      <c r="AQQ63" s="1057"/>
      <c r="AQR63" s="1057"/>
      <c r="AQS63" s="1057"/>
      <c r="AQT63" s="1057"/>
      <c r="AQU63" s="1057"/>
      <c r="AQV63" s="1057"/>
      <c r="AQW63" s="1057"/>
      <c r="AQX63" s="1057"/>
      <c r="AQY63" s="1057"/>
      <c r="AQZ63" s="1057"/>
      <c r="ARA63" s="1057"/>
      <c r="ARB63" s="1057"/>
      <c r="ARC63" s="1057"/>
      <c r="ARD63" s="1057"/>
      <c r="ARE63" s="1057"/>
      <c r="ARF63" s="1057"/>
      <c r="ARG63" s="1057"/>
      <c r="ARH63" s="1057"/>
      <c r="ARI63" s="1057"/>
      <c r="ARJ63" s="1057"/>
      <c r="ARK63" s="1057"/>
      <c r="ARL63" s="1057"/>
      <c r="ARM63" s="1057"/>
      <c r="ARN63" s="1057"/>
      <c r="ARO63" s="1057"/>
      <c r="ARP63" s="1057"/>
      <c r="ARQ63" s="1057"/>
      <c r="ARR63" s="1057"/>
      <c r="ARS63" s="1057"/>
      <c r="ART63" s="1057"/>
      <c r="ARU63" s="1057"/>
      <c r="ARV63" s="1057"/>
      <c r="ARW63" s="1057"/>
      <c r="ARX63" s="1057"/>
      <c r="ARY63" s="1057"/>
      <c r="ARZ63" s="1057"/>
      <c r="ASA63" s="1057"/>
      <c r="ASB63" s="1057"/>
      <c r="ASC63" s="1057"/>
      <c r="ASD63" s="1057"/>
      <c r="ASE63" s="1057"/>
      <c r="ASF63" s="1057"/>
      <c r="ASG63" s="1057"/>
      <c r="ASH63" s="1057"/>
      <c r="ASI63" s="1057"/>
      <c r="ASJ63" s="1057"/>
      <c r="ASK63" s="1057"/>
      <c r="ASL63" s="1057"/>
      <c r="ASM63" s="1057"/>
      <c r="ASN63" s="1057"/>
      <c r="ASO63" s="1057"/>
      <c r="ASP63" s="1057"/>
      <c r="ASQ63" s="1057"/>
      <c r="ASR63" s="1057"/>
      <c r="ASS63" s="1057"/>
      <c r="AST63" s="1057"/>
      <c r="ASU63" s="1057"/>
      <c r="ASV63" s="1057"/>
      <c r="ASW63" s="1057"/>
      <c r="ASX63" s="1057"/>
      <c r="ASY63" s="1057"/>
      <c r="ASZ63" s="1057"/>
      <c r="ATA63" s="1057"/>
      <c r="ATB63" s="1057"/>
      <c r="ATC63" s="1057"/>
      <c r="ATD63" s="1057"/>
      <c r="ATE63" s="1057"/>
      <c r="ATF63" s="1057"/>
      <c r="ATG63" s="1057"/>
      <c r="ATH63" s="1057"/>
      <c r="ATI63" s="1057"/>
      <c r="ATJ63" s="1057"/>
      <c r="ATK63" s="1057"/>
      <c r="ATL63" s="1057"/>
      <c r="ATM63" s="1057"/>
      <c r="ATN63" s="1057"/>
      <c r="ATO63" s="1057"/>
      <c r="ATP63" s="1057"/>
      <c r="ATQ63" s="1057"/>
      <c r="ATR63" s="1057"/>
      <c r="ATS63" s="1057"/>
      <c r="ATT63" s="1057"/>
      <c r="ATU63" s="1057"/>
      <c r="ATV63" s="1057"/>
      <c r="ATW63" s="1057"/>
      <c r="ATX63" s="1057"/>
      <c r="ATY63" s="1057"/>
      <c r="ATZ63" s="1057"/>
      <c r="AUA63" s="1057"/>
      <c r="AUB63" s="1057"/>
      <c r="AUC63" s="1057"/>
      <c r="AUD63" s="1057"/>
      <c r="AUE63" s="1057"/>
      <c r="AUF63" s="1057"/>
      <c r="AUG63" s="1057"/>
      <c r="AUH63" s="1057"/>
      <c r="AUI63" s="1057"/>
      <c r="AUJ63" s="1057"/>
      <c r="AUK63" s="1057"/>
      <c r="AUL63" s="1057"/>
      <c r="AUM63" s="1057"/>
      <c r="AUN63" s="1057"/>
      <c r="AUO63" s="1057"/>
      <c r="AUP63" s="1057"/>
      <c r="AUQ63" s="1057"/>
      <c r="AUR63" s="1057"/>
      <c r="AUS63" s="1057"/>
      <c r="AUT63" s="1057"/>
      <c r="AUU63" s="1057"/>
      <c r="AUV63" s="1057"/>
      <c r="AUW63" s="1057"/>
      <c r="AUX63" s="1057"/>
      <c r="AUY63" s="1057"/>
      <c r="AUZ63" s="1057"/>
      <c r="AVA63" s="1057"/>
      <c r="AVB63" s="1057"/>
      <c r="AVC63" s="1057"/>
      <c r="AVD63" s="1057"/>
      <c r="AVE63" s="1057"/>
      <c r="AVF63" s="1057"/>
      <c r="AVG63" s="1057"/>
      <c r="AVH63" s="1057"/>
      <c r="AVI63" s="1057"/>
      <c r="AVJ63" s="1057"/>
      <c r="AVK63" s="1057"/>
      <c r="AVL63" s="1057"/>
      <c r="AVM63" s="1057"/>
      <c r="AVN63" s="1057"/>
      <c r="AVO63" s="1057"/>
      <c r="AVP63" s="1057"/>
      <c r="AVQ63" s="1057"/>
      <c r="AVR63" s="1057"/>
      <c r="AVS63" s="1057"/>
      <c r="AVT63" s="1057"/>
      <c r="AVU63" s="1057"/>
      <c r="AVV63" s="1057"/>
      <c r="AVW63" s="1057"/>
      <c r="AVX63" s="1057"/>
      <c r="AVY63" s="1057"/>
      <c r="AVZ63" s="1057"/>
      <c r="AWA63" s="1057"/>
      <c r="AWB63" s="1057"/>
      <c r="AWC63" s="1057"/>
      <c r="AWD63" s="1057"/>
      <c r="AWE63" s="1057"/>
      <c r="AWF63" s="1057"/>
      <c r="AWG63" s="1057"/>
      <c r="AWH63" s="1057"/>
      <c r="AWI63" s="1057"/>
      <c r="AWJ63" s="1057"/>
      <c r="AWK63" s="1057"/>
      <c r="AWL63" s="1057"/>
      <c r="AWM63" s="1057"/>
      <c r="AWN63" s="1057"/>
      <c r="AWO63" s="1057"/>
      <c r="AWP63" s="1057"/>
      <c r="AWQ63" s="1057"/>
      <c r="AWR63" s="1057"/>
      <c r="AWS63" s="1057"/>
      <c r="AWT63" s="1057"/>
      <c r="AWU63" s="1057"/>
      <c r="AWV63" s="1057"/>
      <c r="AWW63" s="1057"/>
      <c r="AWX63" s="1057"/>
      <c r="AWY63" s="1057"/>
      <c r="AWZ63" s="1057"/>
      <c r="AXA63" s="1057"/>
      <c r="AXB63" s="1057"/>
      <c r="AXC63" s="1057"/>
      <c r="AXD63" s="1057"/>
      <c r="AXE63" s="1057"/>
      <c r="AXF63" s="1057"/>
      <c r="AXG63" s="1057"/>
      <c r="AXH63" s="1057"/>
      <c r="AXI63" s="1057"/>
      <c r="AXJ63" s="1057"/>
      <c r="AXK63" s="1057"/>
      <c r="AXL63" s="1057"/>
      <c r="AXM63" s="1057"/>
      <c r="AXN63" s="1057"/>
      <c r="AXO63" s="1057"/>
      <c r="AXP63" s="1057"/>
      <c r="AXQ63" s="1057"/>
      <c r="AXR63" s="1057"/>
      <c r="AXS63" s="1057"/>
      <c r="AXT63" s="1057"/>
      <c r="AXU63" s="1057"/>
      <c r="AXV63" s="1057"/>
      <c r="AXW63" s="1057"/>
      <c r="AXX63" s="1057"/>
      <c r="AXY63" s="1057"/>
      <c r="AXZ63" s="1057"/>
      <c r="AYA63" s="1057"/>
      <c r="AYB63" s="1057"/>
      <c r="AYC63" s="1057"/>
      <c r="AYD63" s="1057"/>
      <c r="AYE63" s="1057"/>
      <c r="AYF63" s="1057"/>
      <c r="AYG63" s="1057"/>
      <c r="AYH63" s="1057"/>
      <c r="AYI63" s="1057"/>
      <c r="AYJ63" s="1057"/>
      <c r="AYK63" s="1057"/>
      <c r="AYL63" s="1057"/>
      <c r="AYM63" s="1057"/>
      <c r="AYN63" s="1057"/>
      <c r="AYO63" s="1057"/>
      <c r="AYP63" s="1057"/>
      <c r="AYQ63" s="1057"/>
      <c r="AYR63" s="1057"/>
      <c r="AYS63" s="1057"/>
      <c r="AYT63" s="1057"/>
      <c r="AYU63" s="1057"/>
      <c r="AYV63" s="1057"/>
      <c r="AYW63" s="1057"/>
      <c r="AYX63" s="1057"/>
      <c r="AYY63" s="1057"/>
      <c r="AYZ63" s="1057"/>
      <c r="AZA63" s="1057"/>
      <c r="AZB63" s="1057"/>
      <c r="AZC63" s="1057"/>
      <c r="AZD63" s="1057"/>
      <c r="AZE63" s="1057"/>
      <c r="AZF63" s="1057"/>
      <c r="AZG63" s="1057"/>
      <c r="AZH63" s="1057"/>
      <c r="AZI63" s="1057"/>
      <c r="AZJ63" s="1057"/>
      <c r="AZK63" s="1057"/>
      <c r="AZL63" s="1057"/>
      <c r="AZM63" s="1057"/>
      <c r="AZN63" s="1057"/>
      <c r="AZO63" s="1057"/>
      <c r="AZP63" s="1057"/>
      <c r="AZQ63" s="1057"/>
      <c r="AZR63" s="1057"/>
      <c r="AZS63" s="1057"/>
      <c r="AZT63" s="1057"/>
      <c r="AZU63" s="1057"/>
      <c r="AZV63" s="1057"/>
      <c r="AZW63" s="1057"/>
      <c r="AZX63" s="1057"/>
      <c r="AZY63" s="1057"/>
      <c r="AZZ63" s="1057"/>
      <c r="BAA63" s="1057"/>
      <c r="BAB63" s="1057"/>
      <c r="BAC63" s="1057"/>
      <c r="BAD63" s="1057"/>
      <c r="BAE63" s="1057"/>
      <c r="BAF63" s="1057"/>
      <c r="BAG63" s="1057"/>
      <c r="BAH63" s="1057"/>
      <c r="BAI63" s="1057"/>
      <c r="BAJ63" s="1057"/>
      <c r="BAK63" s="1057"/>
      <c r="BAL63" s="1057"/>
      <c r="BAM63" s="1057"/>
      <c r="BAN63" s="1057"/>
      <c r="BAO63" s="1057"/>
      <c r="BAP63" s="1057"/>
      <c r="BAQ63" s="1057"/>
      <c r="BAR63" s="1057"/>
      <c r="BAS63" s="1057"/>
      <c r="BAT63" s="1057"/>
      <c r="BAU63" s="1057"/>
      <c r="BAV63" s="1057"/>
      <c r="BAW63" s="1057"/>
      <c r="BAX63" s="1057"/>
      <c r="BAY63" s="1057"/>
      <c r="BAZ63" s="1057"/>
      <c r="BBA63" s="1057"/>
      <c r="BBB63" s="1057"/>
      <c r="BBC63" s="1057"/>
      <c r="BBD63" s="1057"/>
      <c r="BBE63" s="1057"/>
      <c r="BBF63" s="1057"/>
      <c r="BBG63" s="1057"/>
      <c r="BBH63" s="1057"/>
      <c r="BBI63" s="1057"/>
      <c r="BBJ63" s="1057"/>
      <c r="BBK63" s="1057"/>
      <c r="BBL63" s="1057"/>
      <c r="BBM63" s="1057"/>
      <c r="BBN63" s="1057"/>
      <c r="BBO63" s="1057"/>
      <c r="BBP63" s="1057"/>
      <c r="BBQ63" s="1057"/>
      <c r="BBR63" s="1057"/>
      <c r="BBS63" s="1057"/>
      <c r="BBT63" s="1057"/>
      <c r="BBU63" s="1057"/>
      <c r="BBV63" s="1057"/>
      <c r="BBW63" s="1057"/>
      <c r="BBX63" s="1057"/>
      <c r="BBY63" s="1057"/>
      <c r="BBZ63" s="1057"/>
      <c r="BCA63" s="1057"/>
      <c r="BCB63" s="1057"/>
      <c r="BCC63" s="1057"/>
      <c r="BCD63" s="1057"/>
      <c r="BCE63" s="1057"/>
      <c r="BCF63" s="1057"/>
      <c r="BCG63" s="1057"/>
      <c r="BCH63" s="1057"/>
      <c r="BCI63" s="1057"/>
      <c r="BCJ63" s="1057"/>
      <c r="BCK63" s="1057"/>
      <c r="BCL63" s="1057"/>
      <c r="BCM63" s="1057"/>
      <c r="BCN63" s="1057"/>
      <c r="BCO63" s="1057"/>
      <c r="BCP63" s="1057"/>
      <c r="BCQ63" s="1057"/>
      <c r="BCR63" s="1057"/>
      <c r="BCS63" s="1057"/>
      <c r="BCT63" s="1057"/>
      <c r="BCU63" s="1057"/>
      <c r="BCV63" s="1057"/>
      <c r="BCW63" s="1057"/>
      <c r="BCX63" s="1057"/>
      <c r="BCY63" s="1057"/>
      <c r="BCZ63" s="1057"/>
      <c r="BDA63" s="1057"/>
      <c r="BDB63" s="1057"/>
      <c r="BDC63" s="1057"/>
      <c r="BDD63" s="1057"/>
      <c r="BDE63" s="1057"/>
      <c r="BDF63" s="1057"/>
      <c r="BDG63" s="1057"/>
      <c r="BDH63" s="1057"/>
      <c r="BDI63" s="1057"/>
      <c r="BDJ63" s="1057"/>
      <c r="BDK63" s="1057"/>
      <c r="BDL63" s="1057"/>
      <c r="BDM63" s="1057"/>
      <c r="BDN63" s="1057"/>
      <c r="BDO63" s="1057"/>
      <c r="BDP63" s="1057"/>
      <c r="BDQ63" s="1057"/>
      <c r="BDR63" s="1057"/>
      <c r="BDS63" s="1057"/>
      <c r="BDT63" s="1057"/>
      <c r="BDU63" s="1057"/>
      <c r="BDV63" s="1057"/>
      <c r="BDW63" s="1057"/>
      <c r="BDX63" s="1057"/>
      <c r="BDY63" s="1057"/>
      <c r="BDZ63" s="1057"/>
      <c r="BEA63" s="1057"/>
      <c r="BEB63" s="1057"/>
      <c r="BEC63" s="1057"/>
      <c r="BED63" s="1057"/>
      <c r="BEE63" s="1057"/>
      <c r="BEF63" s="1057"/>
      <c r="BEG63" s="1057"/>
      <c r="BEH63" s="1057"/>
      <c r="BEI63" s="1057"/>
      <c r="BEJ63" s="1057"/>
      <c r="BEK63" s="1057"/>
      <c r="BEL63" s="1057"/>
      <c r="BEM63" s="1057"/>
      <c r="BEN63" s="1057"/>
      <c r="BEO63" s="1057"/>
      <c r="BEP63" s="1057"/>
      <c r="BEQ63" s="1057"/>
      <c r="BER63" s="1057"/>
      <c r="BES63" s="1057"/>
      <c r="BET63" s="1057"/>
      <c r="BEU63" s="1057"/>
      <c r="BEV63" s="1057"/>
      <c r="BEW63" s="1057"/>
      <c r="BEX63" s="1057"/>
      <c r="BEY63" s="1057"/>
      <c r="BEZ63" s="1057"/>
      <c r="BFA63" s="1057"/>
      <c r="BFB63" s="1057"/>
      <c r="BFC63" s="1057"/>
      <c r="BFD63" s="1057"/>
      <c r="BFE63" s="1057"/>
      <c r="BFF63" s="1057"/>
      <c r="BFG63" s="1057"/>
      <c r="BFH63" s="1057"/>
      <c r="BFI63" s="1057"/>
      <c r="BFJ63" s="1057"/>
      <c r="BFK63" s="1057"/>
      <c r="BFL63" s="1057"/>
      <c r="BFM63" s="1057"/>
      <c r="BFN63" s="1057"/>
      <c r="BFO63" s="1057"/>
      <c r="BFP63" s="1057"/>
      <c r="BFQ63" s="1057"/>
      <c r="BFR63" s="1057"/>
      <c r="BFS63" s="1057"/>
      <c r="BFT63" s="1057"/>
      <c r="BFU63" s="1057"/>
      <c r="BFV63" s="1057"/>
      <c r="BFW63" s="1057"/>
      <c r="BFX63" s="1057"/>
      <c r="BFY63" s="1057"/>
      <c r="BFZ63" s="1057"/>
      <c r="BGA63" s="1057"/>
      <c r="BGB63" s="1057"/>
      <c r="BGC63" s="1057"/>
      <c r="BGD63" s="1057"/>
      <c r="BGE63" s="1057"/>
      <c r="BGF63" s="1057"/>
      <c r="BGG63" s="1057"/>
      <c r="BGH63" s="1057"/>
      <c r="BGI63" s="1057"/>
      <c r="BGJ63" s="1057"/>
      <c r="BGK63" s="1057"/>
      <c r="BGL63" s="1057"/>
      <c r="BGM63" s="1057"/>
      <c r="BGN63" s="1057"/>
      <c r="BGO63" s="1057"/>
      <c r="BGP63" s="1057"/>
      <c r="BGQ63" s="1057"/>
      <c r="BGR63" s="1057"/>
      <c r="BGS63" s="1057"/>
      <c r="BGT63" s="1057"/>
      <c r="BGU63" s="1057"/>
      <c r="BGV63" s="1057"/>
      <c r="BGW63" s="1057"/>
      <c r="BGX63" s="1057"/>
      <c r="BGY63" s="1057"/>
      <c r="BGZ63" s="1057"/>
      <c r="BHA63" s="1057"/>
      <c r="BHB63" s="1057"/>
      <c r="BHC63" s="1057"/>
      <c r="BHD63" s="1057"/>
      <c r="BHE63" s="1057"/>
      <c r="BHF63" s="1057"/>
      <c r="BHG63" s="1057"/>
      <c r="BHH63" s="1057"/>
      <c r="BHI63" s="1057"/>
      <c r="BHJ63" s="1057"/>
      <c r="BHK63" s="1057"/>
      <c r="BHL63" s="1057"/>
      <c r="BHM63" s="1057"/>
      <c r="BHN63" s="1057"/>
      <c r="BHO63" s="1057"/>
      <c r="BHP63" s="1057"/>
      <c r="BHQ63" s="1057"/>
      <c r="BHR63" s="1057"/>
      <c r="BHS63" s="1057"/>
      <c r="BHT63" s="1057"/>
      <c r="BHU63" s="1057"/>
      <c r="BHV63" s="1057"/>
      <c r="BHW63" s="1057"/>
      <c r="BHX63" s="1057"/>
      <c r="BHY63" s="1057"/>
      <c r="BHZ63" s="1057"/>
      <c r="BIA63" s="1057"/>
      <c r="BIB63" s="1057"/>
      <c r="BIC63" s="1057"/>
      <c r="BID63" s="1057"/>
      <c r="BIE63" s="1057"/>
      <c r="BIF63" s="1057"/>
      <c r="BIG63" s="1057"/>
      <c r="BIH63" s="1057"/>
      <c r="BII63" s="1057"/>
      <c r="BIJ63" s="1057"/>
      <c r="BIK63" s="1057"/>
      <c r="BIL63" s="1057"/>
      <c r="BIM63" s="1057"/>
      <c r="BIN63" s="1057"/>
      <c r="BIO63" s="1057"/>
      <c r="BIP63" s="1057"/>
      <c r="BIQ63" s="1057"/>
      <c r="BIR63" s="1057"/>
      <c r="BIS63" s="1057"/>
      <c r="BIT63" s="1057"/>
      <c r="BIU63" s="1057"/>
      <c r="BIV63" s="1057"/>
      <c r="BIW63" s="1057"/>
      <c r="BIX63" s="1057"/>
      <c r="BIY63" s="1057"/>
      <c r="BIZ63" s="1057"/>
      <c r="BJA63" s="1057"/>
      <c r="BJB63" s="1057"/>
      <c r="BJC63" s="1057"/>
      <c r="BJD63" s="1057"/>
      <c r="BJE63" s="1057"/>
      <c r="BJF63" s="1057"/>
      <c r="BJG63" s="1057"/>
      <c r="BJH63" s="1057"/>
      <c r="BJI63" s="1057"/>
      <c r="BJJ63" s="1057"/>
      <c r="BJK63" s="1057"/>
      <c r="BJL63" s="1057"/>
      <c r="BJM63" s="1057"/>
      <c r="BJN63" s="1057"/>
      <c r="BJO63" s="1057"/>
      <c r="BJP63" s="1057"/>
      <c r="BJQ63" s="1057"/>
      <c r="BJR63" s="1057"/>
      <c r="BJS63" s="1057"/>
      <c r="BJT63" s="1057"/>
      <c r="BJU63" s="1057"/>
      <c r="BJV63" s="1057"/>
      <c r="BJW63" s="1057"/>
      <c r="BJX63" s="1057"/>
      <c r="BJY63" s="1057"/>
      <c r="BJZ63" s="1057"/>
      <c r="BKA63" s="1057"/>
      <c r="BKB63" s="1057"/>
      <c r="BKC63" s="1057"/>
      <c r="BKD63" s="1057"/>
      <c r="BKE63" s="1057"/>
      <c r="BKF63" s="1057"/>
      <c r="BKG63" s="1057"/>
      <c r="BKH63" s="1057"/>
      <c r="BKI63" s="1057"/>
      <c r="BKJ63" s="1057"/>
      <c r="BKK63" s="1057"/>
      <c r="BKL63" s="1057"/>
      <c r="BKM63" s="1057"/>
      <c r="BKN63" s="1057"/>
      <c r="BKO63" s="1057"/>
      <c r="BKP63" s="1057"/>
      <c r="BKQ63" s="1057"/>
      <c r="BKR63" s="1057"/>
      <c r="BKS63" s="1057"/>
      <c r="BKT63" s="1057"/>
      <c r="BKU63" s="1057"/>
      <c r="BKV63" s="1057"/>
      <c r="BKW63" s="1057"/>
      <c r="BKX63" s="1057"/>
      <c r="BKY63" s="1057"/>
      <c r="BKZ63" s="1057"/>
      <c r="BLA63" s="1057"/>
      <c r="BLB63" s="1057"/>
      <c r="BLC63" s="1057"/>
      <c r="BLD63" s="1057"/>
      <c r="BLE63" s="1057"/>
      <c r="BLF63" s="1057"/>
      <c r="BLG63" s="1057"/>
      <c r="BLH63" s="1057"/>
      <c r="BLI63" s="1057"/>
      <c r="BLJ63" s="1057"/>
      <c r="BLK63" s="1057"/>
      <c r="BLL63" s="1057"/>
      <c r="BLM63" s="1057"/>
      <c r="BLN63" s="1057"/>
      <c r="BLO63" s="1057"/>
      <c r="BLP63" s="1057"/>
      <c r="BLQ63" s="1057"/>
      <c r="BLR63" s="1057"/>
      <c r="BLS63" s="1057"/>
      <c r="BLT63" s="1057"/>
      <c r="BLU63" s="1057"/>
      <c r="BLV63" s="1057"/>
      <c r="BLW63" s="1057"/>
      <c r="BLX63" s="1057"/>
      <c r="BLY63" s="1057"/>
      <c r="BLZ63" s="1057"/>
      <c r="BMA63" s="1057"/>
      <c r="BMB63" s="1057"/>
      <c r="BMC63" s="1057"/>
      <c r="BMD63" s="1057"/>
      <c r="BME63" s="1057"/>
      <c r="BMF63" s="1057"/>
      <c r="BMG63" s="1057"/>
      <c r="BMH63" s="1057"/>
      <c r="BMI63" s="1057"/>
      <c r="BMJ63" s="1057"/>
      <c r="BMK63" s="1057"/>
      <c r="BML63" s="1057"/>
      <c r="BMM63" s="1057"/>
      <c r="BMN63" s="1057"/>
      <c r="BMO63" s="1057"/>
      <c r="BMP63" s="1057"/>
      <c r="BMQ63" s="1057"/>
      <c r="BMR63" s="1057"/>
      <c r="BMS63" s="1057"/>
      <c r="BMT63" s="1057"/>
      <c r="BMU63" s="1057"/>
      <c r="BMV63" s="1057"/>
      <c r="BMW63" s="1057"/>
      <c r="BMX63" s="1057"/>
      <c r="BMY63" s="1057"/>
      <c r="BMZ63" s="1057"/>
      <c r="BNA63" s="1057"/>
      <c r="BNB63" s="1057"/>
      <c r="BNC63" s="1057"/>
      <c r="BND63" s="1057"/>
      <c r="BNE63" s="1057"/>
      <c r="BNF63" s="1057"/>
      <c r="BNG63" s="1057"/>
      <c r="BNH63" s="1057"/>
      <c r="BNI63" s="1057"/>
      <c r="BNJ63" s="1057"/>
      <c r="BNK63" s="1057"/>
      <c r="BNL63" s="1057"/>
      <c r="BNM63" s="1057"/>
      <c r="BNN63" s="1057"/>
      <c r="BNO63" s="1057"/>
      <c r="BNP63" s="1057"/>
      <c r="BNQ63" s="1057"/>
      <c r="BNR63" s="1057"/>
      <c r="BNS63" s="1057"/>
      <c r="BNT63" s="1057"/>
      <c r="BNU63" s="1057"/>
      <c r="BNV63" s="1057"/>
      <c r="BNW63" s="1057"/>
      <c r="BNX63" s="1057"/>
      <c r="BNY63" s="1057"/>
      <c r="BNZ63" s="1057"/>
      <c r="BOA63" s="1057"/>
      <c r="BOB63" s="1057"/>
      <c r="BOC63" s="1057"/>
      <c r="BOD63" s="1057"/>
      <c r="BOE63" s="1057"/>
      <c r="BOF63" s="1057"/>
      <c r="BOG63" s="1057"/>
      <c r="BOH63" s="1057"/>
      <c r="BOI63" s="1057"/>
      <c r="BOJ63" s="1057"/>
      <c r="BOK63" s="1057"/>
      <c r="BOL63" s="1057"/>
      <c r="BOM63" s="1057"/>
      <c r="BON63" s="1057"/>
      <c r="BOO63" s="1057"/>
      <c r="BOP63" s="1057"/>
      <c r="BOQ63" s="1057"/>
      <c r="BOR63" s="1057"/>
      <c r="BOS63" s="1057"/>
      <c r="BOT63" s="1057"/>
      <c r="BOU63" s="1057"/>
      <c r="BOV63" s="1057"/>
      <c r="BOW63" s="1057"/>
      <c r="BOX63" s="1057"/>
      <c r="BOY63" s="1057"/>
      <c r="BOZ63" s="1057"/>
      <c r="BPA63" s="1057"/>
      <c r="BPB63" s="1057"/>
      <c r="BPC63" s="1057"/>
      <c r="BPD63" s="1057"/>
      <c r="BPE63" s="1057"/>
      <c r="BPF63" s="1057"/>
      <c r="BPG63" s="1057"/>
      <c r="BPH63" s="1057"/>
      <c r="BPI63" s="1057"/>
      <c r="BPJ63" s="1057"/>
      <c r="BPK63" s="1057"/>
      <c r="BPL63" s="1057"/>
      <c r="BPM63" s="1057"/>
      <c r="BPN63" s="1057"/>
      <c r="BPO63" s="1057"/>
      <c r="BPP63" s="1057"/>
      <c r="BPQ63" s="1057"/>
      <c r="BPR63" s="1057"/>
      <c r="BPS63" s="1057"/>
      <c r="BPT63" s="1057"/>
      <c r="BPU63" s="1057"/>
      <c r="BPV63" s="1057"/>
      <c r="BPW63" s="1057"/>
      <c r="BPX63" s="1057"/>
      <c r="BPY63" s="1057"/>
      <c r="BPZ63" s="1057"/>
      <c r="BQA63" s="1057"/>
      <c r="BQB63" s="1057"/>
      <c r="BQC63" s="1057"/>
      <c r="BQD63" s="1057"/>
      <c r="BQE63" s="1057"/>
      <c r="BQF63" s="1057"/>
      <c r="BQG63" s="1057"/>
      <c r="BQH63" s="1057"/>
      <c r="BQI63" s="1057"/>
      <c r="BQJ63" s="1057"/>
      <c r="BQK63" s="1057"/>
      <c r="BQL63" s="1057"/>
      <c r="BQM63" s="1057"/>
      <c r="BQN63" s="1057"/>
      <c r="BQO63" s="1057"/>
      <c r="BQP63" s="1057"/>
      <c r="BQQ63" s="1057"/>
      <c r="BQR63" s="1057"/>
      <c r="BQS63" s="1057"/>
      <c r="BQT63" s="1057"/>
      <c r="BQU63" s="1057"/>
      <c r="BQV63" s="1057"/>
      <c r="BQW63" s="1057"/>
      <c r="BQX63" s="1057"/>
      <c r="BQY63" s="1057"/>
      <c r="BQZ63" s="1057"/>
      <c r="BRA63" s="1057"/>
      <c r="BRB63" s="1057"/>
      <c r="BRC63" s="1057"/>
      <c r="BRD63" s="1057"/>
      <c r="BRE63" s="1057"/>
      <c r="BRF63" s="1057"/>
      <c r="BRG63" s="1057"/>
      <c r="BRH63" s="1057"/>
      <c r="BRI63" s="1057"/>
      <c r="BRJ63" s="1057"/>
      <c r="BRK63" s="1057"/>
      <c r="BRL63" s="1057"/>
      <c r="BRM63" s="1057"/>
      <c r="BRN63" s="1057"/>
      <c r="BRO63" s="1057"/>
      <c r="BRP63" s="1057"/>
      <c r="BRQ63" s="1057"/>
      <c r="BRR63" s="1057"/>
      <c r="BRS63" s="1057"/>
      <c r="BRT63" s="1057"/>
      <c r="BRU63" s="1057"/>
      <c r="BRV63" s="1057"/>
      <c r="BRW63" s="1057"/>
      <c r="BRX63" s="1057"/>
      <c r="BRY63" s="1057"/>
      <c r="BRZ63" s="1057"/>
      <c r="BSA63" s="1057"/>
      <c r="BSB63" s="1057"/>
      <c r="BSC63" s="1057"/>
      <c r="BSD63" s="1057"/>
      <c r="BSE63" s="1057"/>
      <c r="BSF63" s="1057"/>
      <c r="BSG63" s="1057"/>
      <c r="BSH63" s="1057"/>
      <c r="BSI63" s="1057"/>
      <c r="BSJ63" s="1057"/>
      <c r="BSK63" s="1057"/>
      <c r="BSL63" s="1057"/>
      <c r="BSM63" s="1057"/>
      <c r="BSN63" s="1057"/>
      <c r="BSO63" s="1057"/>
      <c r="BSP63" s="1057"/>
      <c r="BSQ63" s="1057"/>
      <c r="BSR63" s="1057"/>
      <c r="BSS63" s="1057"/>
      <c r="BST63" s="1057"/>
      <c r="BSU63" s="1057"/>
      <c r="BSV63" s="1057"/>
      <c r="BSW63" s="1057"/>
      <c r="BSX63" s="1057"/>
      <c r="BSY63" s="1057"/>
      <c r="BSZ63" s="1057"/>
      <c r="BTA63" s="1057"/>
      <c r="BTB63" s="1057"/>
      <c r="BTC63" s="1057"/>
      <c r="BTD63" s="1057"/>
      <c r="BTE63" s="1057"/>
      <c r="BTF63" s="1057"/>
      <c r="BTG63" s="1057"/>
      <c r="BTH63" s="1057"/>
      <c r="BTI63" s="1057"/>
      <c r="BTJ63" s="1057"/>
      <c r="BTK63" s="1057"/>
      <c r="BTL63" s="1057"/>
      <c r="BTM63" s="1057"/>
      <c r="BTN63" s="1057"/>
      <c r="BTO63" s="1057"/>
      <c r="BTP63" s="1057"/>
      <c r="BTQ63" s="1057"/>
      <c r="BTR63" s="1057"/>
      <c r="BTS63" s="1057"/>
      <c r="BTT63" s="1057"/>
      <c r="BTU63" s="1057"/>
      <c r="BTV63" s="1057"/>
      <c r="BTW63" s="1057"/>
      <c r="BTX63" s="1057"/>
      <c r="BTY63" s="1057"/>
      <c r="BTZ63" s="1057"/>
      <c r="BUA63" s="1057"/>
      <c r="BUB63" s="1057"/>
      <c r="BUC63" s="1057"/>
      <c r="BUD63" s="1057"/>
      <c r="BUE63" s="1057"/>
      <c r="BUF63" s="1057"/>
      <c r="BUG63" s="1057"/>
      <c r="BUH63" s="1057"/>
      <c r="BUI63" s="1057"/>
      <c r="BUJ63" s="1057"/>
      <c r="BUK63" s="1057"/>
      <c r="BUL63" s="1057"/>
      <c r="BUM63" s="1057"/>
      <c r="BUN63" s="1057"/>
      <c r="BUO63" s="1057"/>
      <c r="BUP63" s="1057"/>
      <c r="BUQ63" s="1057"/>
      <c r="BUR63" s="1057"/>
      <c r="BUS63" s="1057"/>
      <c r="BUT63" s="1057"/>
      <c r="BUU63" s="1057"/>
      <c r="BUV63" s="1057"/>
      <c r="BUW63" s="1057"/>
      <c r="BUX63" s="1057"/>
      <c r="BUY63" s="1057"/>
      <c r="BUZ63" s="1057"/>
      <c r="BVA63" s="1057"/>
      <c r="BVB63" s="1057"/>
      <c r="BVC63" s="1057"/>
      <c r="BVD63" s="1057"/>
      <c r="BVE63" s="1057"/>
      <c r="BVF63" s="1057"/>
      <c r="BVG63" s="1057"/>
      <c r="BVH63" s="1057"/>
      <c r="BVI63" s="1057"/>
      <c r="BVJ63" s="1057"/>
      <c r="BVK63" s="1057"/>
      <c r="BVL63" s="1057"/>
      <c r="BVM63" s="1057"/>
      <c r="BVN63" s="1057"/>
      <c r="BVO63" s="1057"/>
      <c r="BVP63" s="1057"/>
      <c r="BVQ63" s="1057"/>
      <c r="BVR63" s="1057"/>
      <c r="BVS63" s="1057"/>
      <c r="BVT63" s="1057"/>
      <c r="BVU63" s="1057"/>
      <c r="BVV63" s="1057"/>
      <c r="BVW63" s="1057"/>
      <c r="BVX63" s="1057"/>
      <c r="BVY63" s="1057"/>
      <c r="BVZ63" s="1057"/>
      <c r="BWA63" s="1057"/>
      <c r="BWB63" s="1057"/>
      <c r="BWC63" s="1057"/>
      <c r="BWD63" s="1057"/>
      <c r="BWE63" s="1057"/>
      <c r="BWF63" s="1057"/>
      <c r="BWG63" s="1057"/>
      <c r="BWH63" s="1057"/>
      <c r="BWI63" s="1057"/>
      <c r="BWJ63" s="1057"/>
      <c r="BWK63" s="1057"/>
      <c r="BWL63" s="1057"/>
      <c r="BWM63" s="1057"/>
      <c r="BWN63" s="1057"/>
      <c r="BWO63" s="1057"/>
      <c r="BWP63" s="1057"/>
      <c r="BWQ63" s="1057"/>
      <c r="BWR63" s="1057"/>
      <c r="BWS63" s="1057"/>
      <c r="BWT63" s="1057"/>
      <c r="BWU63" s="1057"/>
      <c r="BWV63" s="1057"/>
      <c r="BWW63" s="1057"/>
      <c r="BWX63" s="1057"/>
      <c r="BWY63" s="1057"/>
      <c r="BWZ63" s="1057"/>
      <c r="BXA63" s="1057"/>
      <c r="BXB63" s="1057"/>
      <c r="BXC63" s="1057"/>
      <c r="BXD63" s="1057"/>
      <c r="BXE63" s="1057"/>
      <c r="BXF63" s="1057"/>
      <c r="BXG63" s="1057"/>
      <c r="BXH63" s="1057"/>
      <c r="BXI63" s="1057"/>
      <c r="BXJ63" s="1057"/>
      <c r="BXK63" s="1057"/>
      <c r="BXL63" s="1057"/>
      <c r="BXM63" s="1057"/>
      <c r="BXN63" s="1057"/>
      <c r="BXO63" s="1057"/>
      <c r="BXP63" s="1057"/>
      <c r="BXQ63" s="1057"/>
      <c r="BXR63" s="1057"/>
      <c r="BXS63" s="1057"/>
      <c r="BXT63" s="1057"/>
      <c r="BXU63" s="1057"/>
      <c r="BXV63" s="1057"/>
      <c r="BXW63" s="1057"/>
      <c r="BXX63" s="1057"/>
      <c r="BXY63" s="1057"/>
      <c r="BXZ63" s="1057"/>
      <c r="BYA63" s="1057"/>
      <c r="BYB63" s="1057"/>
      <c r="BYC63" s="1057"/>
      <c r="BYD63" s="1057"/>
      <c r="BYE63" s="1057"/>
      <c r="BYF63" s="1057"/>
      <c r="BYG63" s="1057"/>
      <c r="BYH63" s="1057"/>
      <c r="BYI63" s="1057"/>
      <c r="BYJ63" s="1057"/>
      <c r="BYK63" s="1057"/>
      <c r="BYL63" s="1057"/>
      <c r="BYM63" s="1057"/>
      <c r="BYN63" s="1057"/>
      <c r="BYO63" s="1057"/>
      <c r="BYP63" s="1057"/>
      <c r="BYQ63" s="1057"/>
      <c r="BYR63" s="1057"/>
      <c r="BYS63" s="1057"/>
      <c r="BYT63" s="1057"/>
      <c r="BYU63" s="1057"/>
      <c r="BYV63" s="1057"/>
      <c r="BYW63" s="1057"/>
      <c r="BYX63" s="1057"/>
      <c r="BYY63" s="1057"/>
      <c r="BYZ63" s="1057"/>
      <c r="BZA63" s="1057"/>
      <c r="BZB63" s="1057"/>
      <c r="BZC63" s="1057"/>
      <c r="BZD63" s="1057"/>
      <c r="BZE63" s="1057"/>
      <c r="BZF63" s="1057"/>
      <c r="BZG63" s="1057"/>
      <c r="BZH63" s="1057"/>
      <c r="BZI63" s="1057"/>
      <c r="BZJ63" s="1057"/>
      <c r="BZK63" s="1057"/>
      <c r="BZL63" s="1057"/>
      <c r="BZM63" s="1057"/>
      <c r="BZN63" s="1057"/>
      <c r="BZO63" s="1057"/>
      <c r="BZP63" s="1057"/>
      <c r="BZQ63" s="1057"/>
      <c r="BZR63" s="1057"/>
      <c r="BZS63" s="1057"/>
      <c r="BZT63" s="1057"/>
      <c r="BZU63" s="1057"/>
      <c r="BZV63" s="1057"/>
      <c r="BZW63" s="1057"/>
      <c r="BZX63" s="1057"/>
      <c r="BZY63" s="1057"/>
      <c r="BZZ63" s="1057"/>
      <c r="CAA63" s="1057"/>
      <c r="CAB63" s="1057"/>
      <c r="CAC63" s="1057"/>
      <c r="CAD63" s="1057"/>
      <c r="CAE63" s="1057"/>
      <c r="CAF63" s="1057"/>
      <c r="CAG63" s="1057"/>
      <c r="CAH63" s="1057"/>
      <c r="CAI63" s="1057"/>
      <c r="CAJ63" s="1057"/>
      <c r="CAK63" s="1057"/>
      <c r="CAL63" s="1057"/>
      <c r="CAM63" s="1057"/>
      <c r="CAN63" s="1057"/>
      <c r="CAO63" s="1057"/>
      <c r="CAP63" s="1057"/>
      <c r="CAQ63" s="1057"/>
      <c r="CAR63" s="1057"/>
      <c r="CAS63" s="1057"/>
      <c r="CAT63" s="1057"/>
      <c r="CAU63" s="1057"/>
      <c r="CAV63" s="1057"/>
      <c r="CAW63" s="1057"/>
      <c r="CAX63" s="1057"/>
      <c r="CAY63" s="1057"/>
      <c r="CAZ63" s="1057"/>
      <c r="CBA63" s="1057"/>
      <c r="CBB63" s="1057"/>
      <c r="CBC63" s="1057"/>
      <c r="CBD63" s="1057"/>
      <c r="CBE63" s="1057"/>
      <c r="CBF63" s="1057"/>
      <c r="CBG63" s="1057"/>
      <c r="CBH63" s="1057"/>
      <c r="CBI63" s="1057"/>
      <c r="CBJ63" s="1057"/>
      <c r="CBK63" s="1057"/>
      <c r="CBL63" s="1057"/>
      <c r="CBM63" s="1057"/>
      <c r="CBN63" s="1057"/>
      <c r="CBO63" s="1057"/>
      <c r="CBP63" s="1057"/>
      <c r="CBQ63" s="1057"/>
      <c r="CBR63" s="1057"/>
      <c r="CBS63" s="1057"/>
      <c r="CBT63" s="1057"/>
      <c r="CBU63" s="1057"/>
      <c r="CBV63" s="1057"/>
      <c r="CBW63" s="1057"/>
      <c r="CBX63" s="1057"/>
      <c r="CBY63" s="1057"/>
      <c r="CBZ63" s="1057"/>
      <c r="CCA63" s="1057"/>
      <c r="CCB63" s="1057"/>
      <c r="CCC63" s="1057"/>
      <c r="CCD63" s="1057"/>
      <c r="CCE63" s="1057"/>
      <c r="CCF63" s="1057"/>
      <c r="CCG63" s="1057"/>
      <c r="CCH63" s="1057"/>
      <c r="CCI63" s="1057"/>
      <c r="CCJ63" s="1057"/>
      <c r="CCK63" s="1057"/>
      <c r="CCL63" s="1057"/>
      <c r="CCM63" s="1057"/>
      <c r="CCN63" s="1057"/>
      <c r="CCO63" s="1057"/>
      <c r="CCP63" s="1057"/>
      <c r="CCQ63" s="1057"/>
      <c r="CCR63" s="1057"/>
      <c r="CCS63" s="1057"/>
      <c r="CCT63" s="1057"/>
      <c r="CCU63" s="1057"/>
      <c r="CCV63" s="1057"/>
      <c r="CCW63" s="1057"/>
      <c r="CCX63" s="1057"/>
      <c r="CCY63" s="1057"/>
      <c r="CCZ63" s="1057"/>
      <c r="CDA63" s="1057"/>
      <c r="CDB63" s="1057"/>
      <c r="CDC63" s="1057"/>
      <c r="CDD63" s="1057"/>
      <c r="CDE63" s="1057"/>
      <c r="CDF63" s="1057"/>
      <c r="CDG63" s="1057"/>
      <c r="CDH63" s="1057"/>
      <c r="CDI63" s="1057"/>
      <c r="CDJ63" s="1057"/>
      <c r="CDK63" s="1057"/>
      <c r="CDL63" s="1057"/>
      <c r="CDM63" s="1057"/>
      <c r="CDN63" s="1057"/>
      <c r="CDO63" s="1057"/>
      <c r="CDP63" s="1057"/>
      <c r="CDQ63" s="1057"/>
      <c r="CDR63" s="1057"/>
      <c r="CDS63" s="1057"/>
      <c r="CDT63" s="1057"/>
      <c r="CDU63" s="1057"/>
      <c r="CDV63" s="1057"/>
      <c r="CDW63" s="1057"/>
      <c r="CDX63" s="1057"/>
      <c r="CDY63" s="1057"/>
      <c r="CDZ63" s="1057"/>
      <c r="CEA63" s="1057"/>
      <c r="CEB63" s="1057"/>
      <c r="CEC63" s="1057"/>
      <c r="CED63" s="1057"/>
      <c r="CEE63" s="1057"/>
      <c r="CEF63" s="1057"/>
      <c r="CEG63" s="1057"/>
      <c r="CEH63" s="1057"/>
      <c r="CEI63" s="1057"/>
      <c r="CEJ63" s="1057"/>
      <c r="CEK63" s="1057"/>
      <c r="CEL63" s="1057"/>
      <c r="CEM63" s="1057"/>
    </row>
    <row r="64" spans="1:2171" s="240" customFormat="1" x14ac:dyDescent="0.2">
      <c r="A64" s="211"/>
      <c r="B64" s="239" t="s">
        <v>266</v>
      </c>
      <c r="C64" s="294"/>
      <c r="D64" s="689">
        <f>'Existing Practices'!C69</f>
        <v>0</v>
      </c>
      <c r="E64" s="294"/>
      <c r="F64" s="689">
        <f>'Existing Practices'!D69</f>
        <v>0</v>
      </c>
      <c r="G64" s="280"/>
      <c r="H64" s="691">
        <f>'Existing Practices'!E69</f>
        <v>0</v>
      </c>
      <c r="I64" s="212"/>
      <c r="J64" s="212"/>
      <c r="K64" s="212"/>
      <c r="L64" s="212"/>
      <c r="M64" s="679"/>
      <c r="N64" s="679"/>
      <c r="O64" s="679"/>
      <c r="P64" s="679"/>
      <c r="Q64" s="679"/>
      <c r="R64" s="679"/>
      <c r="S64" s="679"/>
      <c r="T64" s="679"/>
      <c r="U64" s="679"/>
      <c r="V64" s="358"/>
      <c r="W64" s="358"/>
      <c r="X64" s="358"/>
      <c r="Y64" s="358"/>
      <c r="Z64" s="358"/>
      <c r="AA64" s="358"/>
      <c r="AB64" s="358"/>
      <c r="AC64" s="358"/>
      <c r="AD64" s="358"/>
      <c r="AE64" s="679"/>
      <c r="AF64" s="679"/>
      <c r="AG64" s="679"/>
      <c r="AH64" s="679"/>
      <c r="AI64" s="679"/>
      <c r="AJ64" s="679"/>
      <c r="AK64" s="679"/>
      <c r="AL64" s="679"/>
      <c r="AM64" s="679"/>
      <c r="AN64" s="679"/>
      <c r="AO64" s="679"/>
      <c r="AP64" s="679"/>
      <c r="AQ64" s="679"/>
      <c r="AR64" s="679"/>
      <c r="AS64" s="679"/>
      <c r="AT64" s="679"/>
      <c r="AU64" s="679"/>
      <c r="AV64" s="679"/>
      <c r="AW64" s="679"/>
      <c r="AX64" s="679"/>
      <c r="AY64" s="679"/>
      <c r="AZ64" s="679"/>
      <c r="BA64" s="679"/>
      <c r="BB64" s="679"/>
      <c r="BC64" s="679"/>
      <c r="BD64" s="679"/>
      <c r="BE64" s="1057"/>
      <c r="BF64" s="1057"/>
      <c r="BG64" s="1057"/>
      <c r="BH64" s="1057"/>
      <c r="BI64" s="1057"/>
      <c r="BJ64" s="1057"/>
      <c r="BK64" s="1057"/>
      <c r="BL64" s="1057"/>
      <c r="BM64" s="1057"/>
      <c r="BN64" s="1057"/>
      <c r="BO64" s="1057"/>
      <c r="BP64" s="1057"/>
      <c r="BQ64" s="1057"/>
      <c r="BR64" s="1057"/>
      <c r="BS64" s="1057"/>
      <c r="BT64" s="1057"/>
      <c r="BU64" s="1057"/>
      <c r="BV64" s="1057"/>
      <c r="BW64" s="1057"/>
      <c r="BX64" s="1057"/>
      <c r="BY64" s="1057"/>
      <c r="BZ64" s="1057"/>
      <c r="CA64" s="1057"/>
      <c r="CB64" s="1057"/>
      <c r="CC64" s="1057"/>
      <c r="CD64" s="1057"/>
      <c r="CE64" s="1057"/>
      <c r="CF64" s="1057"/>
      <c r="CG64" s="1057"/>
      <c r="CH64" s="1057"/>
      <c r="CI64" s="1057"/>
      <c r="CJ64" s="1057"/>
      <c r="CK64" s="1057"/>
      <c r="CL64" s="1057"/>
      <c r="CM64" s="1057"/>
      <c r="CN64" s="1057"/>
      <c r="CO64" s="1057"/>
      <c r="CP64" s="1057"/>
      <c r="CQ64" s="1057"/>
      <c r="CR64" s="1057"/>
      <c r="CS64" s="1057"/>
      <c r="CT64" s="1057"/>
      <c r="CU64" s="1057"/>
      <c r="CV64" s="1057"/>
      <c r="CW64" s="1057"/>
      <c r="CX64" s="1057"/>
      <c r="CY64" s="1057"/>
      <c r="CZ64" s="1057"/>
      <c r="DA64" s="1057"/>
      <c r="DB64" s="1057"/>
      <c r="DC64" s="1057"/>
      <c r="DD64" s="1057"/>
      <c r="DE64" s="1057"/>
      <c r="DF64" s="1057"/>
      <c r="DG64" s="1057"/>
      <c r="DH64" s="1057"/>
      <c r="DI64" s="1057"/>
      <c r="DJ64" s="1057"/>
      <c r="DK64" s="1057"/>
      <c r="DL64" s="1057"/>
      <c r="DM64" s="1057"/>
      <c r="DN64" s="1057"/>
      <c r="DO64" s="1057"/>
      <c r="DP64" s="1057"/>
      <c r="DQ64" s="1057"/>
      <c r="DR64" s="1057"/>
      <c r="DS64" s="1057"/>
      <c r="DT64" s="1057"/>
      <c r="DU64" s="1057"/>
      <c r="DV64" s="1057"/>
      <c r="DW64" s="1057"/>
      <c r="DX64" s="1057"/>
      <c r="DY64" s="1057"/>
      <c r="DZ64" s="1057"/>
      <c r="EA64" s="1057"/>
      <c r="EB64" s="1057"/>
      <c r="EC64" s="1057"/>
      <c r="ED64" s="1057"/>
      <c r="EE64" s="1057"/>
      <c r="EF64" s="1057"/>
      <c r="EG64" s="1057"/>
      <c r="EH64" s="1057"/>
      <c r="EI64" s="1057"/>
      <c r="EJ64" s="1057"/>
      <c r="EK64" s="1057"/>
      <c r="EL64" s="1057"/>
      <c r="EM64" s="1057"/>
      <c r="EN64" s="1057"/>
      <c r="EO64" s="1057"/>
      <c r="EP64" s="1057"/>
      <c r="EQ64" s="1057"/>
      <c r="ER64" s="1057"/>
      <c r="ES64" s="1057"/>
      <c r="ET64" s="1057"/>
      <c r="EU64" s="1057"/>
      <c r="EV64" s="1057"/>
      <c r="EW64" s="1057"/>
      <c r="EX64" s="1057"/>
      <c r="EY64" s="1057"/>
      <c r="EZ64" s="1057"/>
      <c r="FA64" s="1057"/>
      <c r="FB64" s="1057"/>
      <c r="FC64" s="1057"/>
      <c r="FD64" s="1057"/>
      <c r="FE64" s="1057"/>
      <c r="FF64" s="1057"/>
      <c r="FG64" s="1057"/>
      <c r="FH64" s="1057"/>
      <c r="FI64" s="1057"/>
      <c r="FJ64" s="1057"/>
      <c r="FK64" s="1057"/>
      <c r="FL64" s="1057"/>
      <c r="FM64" s="1057"/>
      <c r="FN64" s="1057"/>
      <c r="FO64" s="1057"/>
      <c r="FP64" s="1057"/>
      <c r="FQ64" s="1057"/>
      <c r="FR64" s="1057"/>
      <c r="FS64" s="1057"/>
      <c r="FT64" s="1057"/>
      <c r="FU64" s="1057"/>
      <c r="FV64" s="1057"/>
      <c r="FW64" s="1057"/>
      <c r="FX64" s="1057"/>
      <c r="FY64" s="1057"/>
      <c r="FZ64" s="1057"/>
      <c r="GA64" s="1057"/>
      <c r="GB64" s="1057"/>
      <c r="GC64" s="1057"/>
      <c r="GD64" s="1057"/>
      <c r="GE64" s="1057"/>
      <c r="GF64" s="1057"/>
      <c r="GG64" s="1057"/>
      <c r="GH64" s="1057"/>
      <c r="GI64" s="1057"/>
      <c r="GJ64" s="1057"/>
      <c r="GK64" s="1057"/>
      <c r="GL64" s="1057"/>
      <c r="GM64" s="1057"/>
      <c r="GN64" s="1057"/>
      <c r="GO64" s="1057"/>
      <c r="GP64" s="1057"/>
      <c r="GQ64" s="1057"/>
      <c r="GR64" s="1057"/>
      <c r="GS64" s="1057"/>
      <c r="GT64" s="1057"/>
      <c r="GU64" s="1057"/>
      <c r="GV64" s="1057"/>
      <c r="GW64" s="1057"/>
      <c r="GX64" s="1057"/>
      <c r="GY64" s="1057"/>
      <c r="GZ64" s="1057"/>
      <c r="HA64" s="1057"/>
      <c r="HB64" s="1057"/>
      <c r="HC64" s="1057"/>
      <c r="HD64" s="1057"/>
      <c r="HE64" s="1057"/>
      <c r="HF64" s="1057"/>
      <c r="HG64" s="1057"/>
      <c r="HH64" s="1057"/>
      <c r="HI64" s="1057"/>
      <c r="HJ64" s="1057"/>
      <c r="HK64" s="1057"/>
      <c r="HL64" s="1057"/>
      <c r="HM64" s="1057"/>
      <c r="HN64" s="1057"/>
      <c r="HO64" s="1057"/>
      <c r="HP64" s="1057"/>
      <c r="HQ64" s="1057"/>
      <c r="HR64" s="1057"/>
      <c r="HS64" s="1057"/>
      <c r="HT64" s="1057"/>
      <c r="HU64" s="1057"/>
      <c r="HV64" s="1057"/>
      <c r="HW64" s="1057"/>
      <c r="HX64" s="1057"/>
      <c r="HY64" s="1057"/>
      <c r="HZ64" s="1057"/>
      <c r="IA64" s="1057"/>
      <c r="IB64" s="1057"/>
      <c r="IC64" s="1057"/>
      <c r="ID64" s="1057"/>
      <c r="IE64" s="1057"/>
      <c r="IF64" s="1057"/>
      <c r="IG64" s="1057"/>
      <c r="IH64" s="1057"/>
      <c r="II64" s="1057"/>
      <c r="IJ64" s="1057"/>
      <c r="IK64" s="1057"/>
      <c r="IL64" s="1057"/>
      <c r="IM64" s="1057"/>
      <c r="IN64" s="1057"/>
      <c r="IO64" s="1057"/>
      <c r="IP64" s="1057"/>
      <c r="IQ64" s="1057"/>
      <c r="IR64" s="1057"/>
      <c r="IS64" s="1057"/>
      <c r="IT64" s="1057"/>
      <c r="IU64" s="1057"/>
      <c r="IV64" s="1057"/>
      <c r="IW64" s="1057"/>
      <c r="IX64" s="1057"/>
      <c r="IY64" s="1057"/>
      <c r="IZ64" s="1057"/>
      <c r="JA64" s="1057"/>
      <c r="JB64" s="1057"/>
      <c r="JC64" s="1057"/>
      <c r="JD64" s="1057"/>
      <c r="JE64" s="1057"/>
      <c r="JF64" s="1057"/>
      <c r="JG64" s="1057"/>
      <c r="JH64" s="1057"/>
      <c r="JI64" s="1057"/>
      <c r="JJ64" s="1057"/>
      <c r="JK64" s="1057"/>
      <c r="JL64" s="1057"/>
      <c r="JM64" s="1057"/>
      <c r="JN64" s="1057"/>
      <c r="JO64" s="1057"/>
      <c r="JP64" s="1057"/>
      <c r="JQ64" s="1057"/>
      <c r="JR64" s="1057"/>
      <c r="JS64" s="1057"/>
      <c r="JT64" s="1057"/>
      <c r="JU64" s="1057"/>
      <c r="JV64" s="1057"/>
      <c r="JW64" s="1057"/>
      <c r="JX64" s="1057"/>
      <c r="JY64" s="1057"/>
      <c r="JZ64" s="1057"/>
      <c r="KA64" s="1057"/>
      <c r="KB64" s="1057"/>
      <c r="KC64" s="1057"/>
      <c r="KD64" s="1057"/>
      <c r="KE64" s="1057"/>
      <c r="KF64" s="1057"/>
      <c r="KG64" s="1057"/>
      <c r="KH64" s="1057"/>
      <c r="KI64" s="1057"/>
      <c r="KJ64" s="1057"/>
      <c r="KK64" s="1057"/>
      <c r="KL64" s="1057"/>
      <c r="KM64" s="1057"/>
      <c r="KN64" s="1057"/>
      <c r="KO64" s="1057"/>
      <c r="KP64" s="1057"/>
      <c r="KQ64" s="1057"/>
      <c r="KR64" s="1057"/>
      <c r="KS64" s="1057"/>
      <c r="KT64" s="1057"/>
      <c r="KU64" s="1057"/>
      <c r="KV64" s="1057"/>
      <c r="KW64" s="1057"/>
      <c r="KX64" s="1057"/>
      <c r="KY64" s="1057"/>
      <c r="KZ64" s="1057"/>
      <c r="LA64" s="1057"/>
      <c r="LB64" s="1057"/>
      <c r="LC64" s="1057"/>
      <c r="LD64" s="1057"/>
      <c r="LE64" s="1057"/>
      <c r="LF64" s="1057"/>
      <c r="LG64" s="1057"/>
      <c r="LH64" s="1057"/>
      <c r="LI64" s="1057"/>
      <c r="LJ64" s="1057"/>
      <c r="LK64" s="1057"/>
      <c r="LL64" s="1057"/>
      <c r="LM64" s="1057"/>
      <c r="LN64" s="1057"/>
      <c r="LO64" s="1057"/>
      <c r="LP64" s="1057"/>
      <c r="LQ64" s="1057"/>
      <c r="LR64" s="1057"/>
      <c r="LS64" s="1057"/>
      <c r="LT64" s="1057"/>
      <c r="LU64" s="1057"/>
      <c r="LV64" s="1057"/>
      <c r="LW64" s="1057"/>
      <c r="LX64" s="1057"/>
      <c r="LY64" s="1057"/>
      <c r="LZ64" s="1057"/>
      <c r="MA64" s="1057"/>
      <c r="MB64" s="1057"/>
      <c r="MC64" s="1057"/>
      <c r="MD64" s="1057"/>
      <c r="ME64" s="1057"/>
      <c r="MF64" s="1057"/>
      <c r="MG64" s="1057"/>
      <c r="MH64" s="1057"/>
      <c r="MI64" s="1057"/>
      <c r="MJ64" s="1057"/>
      <c r="MK64" s="1057"/>
      <c r="ML64" s="1057"/>
      <c r="MM64" s="1057"/>
      <c r="MN64" s="1057"/>
      <c r="MO64" s="1057"/>
      <c r="MP64" s="1057"/>
      <c r="MQ64" s="1057"/>
      <c r="MR64" s="1057"/>
      <c r="MS64" s="1057"/>
      <c r="MT64" s="1057"/>
      <c r="MU64" s="1057"/>
      <c r="MV64" s="1057"/>
      <c r="MW64" s="1057"/>
      <c r="MX64" s="1057"/>
      <c r="MY64" s="1057"/>
      <c r="MZ64" s="1057"/>
      <c r="NA64" s="1057"/>
      <c r="NB64" s="1057"/>
      <c r="NC64" s="1057"/>
      <c r="ND64" s="1057"/>
      <c r="NE64" s="1057"/>
      <c r="NF64" s="1057"/>
      <c r="NG64" s="1057"/>
      <c r="NH64" s="1057"/>
      <c r="NI64" s="1057"/>
      <c r="NJ64" s="1057"/>
      <c r="NK64" s="1057"/>
      <c r="NL64" s="1057"/>
      <c r="NM64" s="1057"/>
      <c r="NN64" s="1057"/>
      <c r="NO64" s="1057"/>
      <c r="NP64" s="1057"/>
      <c r="NQ64" s="1057"/>
      <c r="NR64" s="1057"/>
      <c r="NS64" s="1057"/>
      <c r="NT64" s="1057"/>
      <c r="NU64" s="1057"/>
      <c r="NV64" s="1057"/>
      <c r="NW64" s="1057"/>
      <c r="NX64" s="1057"/>
      <c r="NY64" s="1057"/>
      <c r="NZ64" s="1057"/>
      <c r="OA64" s="1057"/>
      <c r="OB64" s="1057"/>
      <c r="OC64" s="1057"/>
      <c r="OD64" s="1057"/>
      <c r="OE64" s="1057"/>
      <c r="OF64" s="1057"/>
      <c r="OG64" s="1057"/>
      <c r="OH64" s="1057"/>
      <c r="OI64" s="1057"/>
      <c r="OJ64" s="1057"/>
      <c r="OK64" s="1057"/>
      <c r="OL64" s="1057"/>
      <c r="OM64" s="1057"/>
      <c r="ON64" s="1057"/>
      <c r="OO64" s="1057"/>
      <c r="OP64" s="1057"/>
      <c r="OQ64" s="1057"/>
      <c r="OR64" s="1057"/>
      <c r="OS64" s="1057"/>
      <c r="OT64" s="1057"/>
      <c r="OU64" s="1057"/>
      <c r="OV64" s="1057"/>
      <c r="OW64" s="1057"/>
      <c r="OX64" s="1057"/>
      <c r="OY64" s="1057"/>
      <c r="OZ64" s="1057"/>
      <c r="PA64" s="1057"/>
      <c r="PB64" s="1057"/>
      <c r="PC64" s="1057"/>
      <c r="PD64" s="1057"/>
      <c r="PE64" s="1057"/>
      <c r="PF64" s="1057"/>
      <c r="PG64" s="1057"/>
      <c r="PH64" s="1057"/>
      <c r="PI64" s="1057"/>
      <c r="PJ64" s="1057"/>
      <c r="PK64" s="1057"/>
      <c r="PL64" s="1057"/>
      <c r="PM64" s="1057"/>
      <c r="PN64" s="1057"/>
      <c r="PO64" s="1057"/>
      <c r="PP64" s="1057"/>
      <c r="PQ64" s="1057"/>
      <c r="PR64" s="1057"/>
      <c r="PS64" s="1057"/>
      <c r="PT64" s="1057"/>
      <c r="PU64" s="1057"/>
      <c r="PV64" s="1057"/>
      <c r="PW64" s="1057"/>
      <c r="PX64" s="1057"/>
      <c r="PY64" s="1057"/>
      <c r="PZ64" s="1057"/>
      <c r="QA64" s="1057"/>
      <c r="QB64" s="1057"/>
      <c r="QC64" s="1057"/>
      <c r="QD64" s="1057"/>
      <c r="QE64" s="1057"/>
      <c r="QF64" s="1057"/>
      <c r="QG64" s="1057"/>
      <c r="QH64" s="1057"/>
      <c r="QI64" s="1057"/>
      <c r="QJ64" s="1057"/>
      <c r="QK64" s="1057"/>
      <c r="QL64" s="1057"/>
      <c r="QM64" s="1057"/>
      <c r="QN64" s="1057"/>
      <c r="QO64" s="1057"/>
      <c r="QP64" s="1057"/>
      <c r="QQ64" s="1057"/>
      <c r="QR64" s="1057"/>
      <c r="QS64" s="1057"/>
      <c r="QT64" s="1057"/>
      <c r="QU64" s="1057"/>
      <c r="QV64" s="1057"/>
      <c r="QW64" s="1057"/>
      <c r="QX64" s="1057"/>
      <c r="QY64" s="1057"/>
      <c r="QZ64" s="1057"/>
      <c r="RA64" s="1057"/>
      <c r="RB64" s="1057"/>
      <c r="RC64" s="1057"/>
      <c r="RD64" s="1057"/>
      <c r="RE64" s="1057"/>
      <c r="RF64" s="1057"/>
      <c r="RG64" s="1057"/>
      <c r="RH64" s="1057"/>
      <c r="RI64" s="1057"/>
      <c r="RJ64" s="1057"/>
      <c r="RK64" s="1057"/>
      <c r="RL64" s="1057"/>
      <c r="RM64" s="1057"/>
      <c r="RN64" s="1057"/>
      <c r="RO64" s="1057"/>
      <c r="RP64" s="1057"/>
      <c r="RQ64" s="1057"/>
      <c r="RR64" s="1057"/>
      <c r="RS64" s="1057"/>
      <c r="RT64" s="1057"/>
      <c r="RU64" s="1057"/>
      <c r="RV64" s="1057"/>
      <c r="RW64" s="1057"/>
      <c r="RX64" s="1057"/>
      <c r="RY64" s="1057"/>
      <c r="RZ64" s="1057"/>
      <c r="SA64" s="1057"/>
      <c r="SB64" s="1057"/>
      <c r="SC64" s="1057"/>
      <c r="SD64" s="1057"/>
      <c r="SE64" s="1057"/>
      <c r="SF64" s="1057"/>
      <c r="SG64" s="1057"/>
      <c r="SH64" s="1057"/>
      <c r="SI64" s="1057"/>
      <c r="SJ64" s="1057"/>
      <c r="SK64" s="1057"/>
      <c r="SL64" s="1057"/>
      <c r="SM64" s="1057"/>
      <c r="SN64" s="1057"/>
      <c r="SO64" s="1057"/>
      <c r="SP64" s="1057"/>
      <c r="SQ64" s="1057"/>
      <c r="SR64" s="1057"/>
      <c r="SS64" s="1057"/>
      <c r="ST64" s="1057"/>
      <c r="SU64" s="1057"/>
      <c r="SV64" s="1057"/>
      <c r="SW64" s="1057"/>
      <c r="SX64" s="1057"/>
      <c r="SY64" s="1057"/>
      <c r="SZ64" s="1057"/>
      <c r="TA64" s="1057"/>
      <c r="TB64" s="1057"/>
      <c r="TC64" s="1057"/>
      <c r="TD64" s="1057"/>
      <c r="TE64" s="1057"/>
      <c r="TF64" s="1057"/>
      <c r="TG64" s="1057"/>
      <c r="TH64" s="1057"/>
      <c r="TI64" s="1057"/>
      <c r="TJ64" s="1057"/>
      <c r="TK64" s="1057"/>
      <c r="TL64" s="1057"/>
      <c r="TM64" s="1057"/>
      <c r="TN64" s="1057"/>
      <c r="TO64" s="1057"/>
      <c r="TP64" s="1057"/>
      <c r="TQ64" s="1057"/>
      <c r="TR64" s="1057"/>
      <c r="TS64" s="1057"/>
      <c r="TT64" s="1057"/>
      <c r="TU64" s="1057"/>
      <c r="TV64" s="1057"/>
      <c r="TW64" s="1057"/>
      <c r="TX64" s="1057"/>
      <c r="TY64" s="1057"/>
      <c r="TZ64" s="1057"/>
      <c r="UA64" s="1057"/>
      <c r="UB64" s="1057"/>
      <c r="UC64" s="1057"/>
      <c r="UD64" s="1057"/>
      <c r="UE64" s="1057"/>
      <c r="UF64" s="1057"/>
      <c r="UG64" s="1057"/>
      <c r="UH64" s="1057"/>
      <c r="UI64" s="1057"/>
      <c r="UJ64" s="1057"/>
      <c r="UK64" s="1057"/>
      <c r="UL64" s="1057"/>
      <c r="UM64" s="1057"/>
      <c r="UN64" s="1057"/>
      <c r="UO64" s="1057"/>
      <c r="UP64" s="1057"/>
      <c r="UQ64" s="1057"/>
      <c r="UR64" s="1057"/>
      <c r="US64" s="1057"/>
      <c r="UT64" s="1057"/>
      <c r="UU64" s="1057"/>
      <c r="UV64" s="1057"/>
      <c r="UW64" s="1057"/>
      <c r="UX64" s="1057"/>
      <c r="UY64" s="1057"/>
      <c r="UZ64" s="1057"/>
      <c r="VA64" s="1057"/>
      <c r="VB64" s="1057"/>
      <c r="VC64" s="1057"/>
      <c r="VD64" s="1057"/>
      <c r="VE64" s="1057"/>
      <c r="VF64" s="1057"/>
      <c r="VG64" s="1057"/>
      <c r="VH64" s="1057"/>
      <c r="VI64" s="1057"/>
      <c r="VJ64" s="1057"/>
      <c r="VK64" s="1057"/>
      <c r="VL64" s="1057"/>
      <c r="VM64" s="1057"/>
      <c r="VN64" s="1057"/>
      <c r="VO64" s="1057"/>
      <c r="VP64" s="1057"/>
      <c r="VQ64" s="1057"/>
      <c r="VR64" s="1057"/>
      <c r="VS64" s="1057"/>
      <c r="VT64" s="1057"/>
      <c r="VU64" s="1057"/>
      <c r="VV64" s="1057"/>
      <c r="VW64" s="1057"/>
      <c r="VX64" s="1057"/>
      <c r="VY64" s="1057"/>
      <c r="VZ64" s="1057"/>
      <c r="WA64" s="1057"/>
      <c r="WB64" s="1057"/>
      <c r="WC64" s="1057"/>
      <c r="WD64" s="1057"/>
      <c r="WE64" s="1057"/>
      <c r="WF64" s="1057"/>
      <c r="WG64" s="1057"/>
      <c r="WH64" s="1057"/>
      <c r="WI64" s="1057"/>
      <c r="WJ64" s="1057"/>
      <c r="WK64" s="1057"/>
      <c r="WL64" s="1057"/>
      <c r="WM64" s="1057"/>
      <c r="WN64" s="1057"/>
      <c r="WO64" s="1057"/>
      <c r="WP64" s="1057"/>
      <c r="WQ64" s="1057"/>
      <c r="WR64" s="1057"/>
      <c r="WS64" s="1057"/>
      <c r="WT64" s="1057"/>
      <c r="WU64" s="1057"/>
      <c r="WV64" s="1057"/>
      <c r="WW64" s="1057"/>
      <c r="WX64" s="1057"/>
      <c r="WY64" s="1057"/>
      <c r="WZ64" s="1057"/>
      <c r="XA64" s="1057"/>
      <c r="XB64" s="1057"/>
      <c r="XC64" s="1057"/>
      <c r="XD64" s="1057"/>
      <c r="XE64" s="1057"/>
      <c r="XF64" s="1057"/>
      <c r="XG64" s="1057"/>
      <c r="XH64" s="1057"/>
      <c r="XI64" s="1057"/>
      <c r="XJ64" s="1057"/>
      <c r="XK64" s="1057"/>
      <c r="XL64" s="1057"/>
      <c r="XM64" s="1057"/>
      <c r="XN64" s="1057"/>
      <c r="XO64" s="1057"/>
      <c r="XP64" s="1057"/>
      <c r="XQ64" s="1057"/>
      <c r="XR64" s="1057"/>
      <c r="XS64" s="1057"/>
      <c r="XT64" s="1057"/>
      <c r="XU64" s="1057"/>
      <c r="XV64" s="1057"/>
      <c r="XW64" s="1057"/>
      <c r="XX64" s="1057"/>
      <c r="XY64" s="1057"/>
      <c r="XZ64" s="1057"/>
      <c r="YA64" s="1057"/>
      <c r="YB64" s="1057"/>
      <c r="YC64" s="1057"/>
      <c r="YD64" s="1057"/>
      <c r="YE64" s="1057"/>
      <c r="YF64" s="1057"/>
      <c r="YG64" s="1057"/>
      <c r="YH64" s="1057"/>
      <c r="YI64" s="1057"/>
      <c r="YJ64" s="1057"/>
      <c r="YK64" s="1057"/>
      <c r="YL64" s="1057"/>
      <c r="YM64" s="1057"/>
      <c r="YN64" s="1057"/>
      <c r="YO64" s="1057"/>
      <c r="YP64" s="1057"/>
      <c r="YQ64" s="1057"/>
      <c r="YR64" s="1057"/>
      <c r="YS64" s="1057"/>
      <c r="YT64" s="1057"/>
      <c r="YU64" s="1057"/>
      <c r="YV64" s="1057"/>
      <c r="YW64" s="1057"/>
      <c r="YX64" s="1057"/>
      <c r="YY64" s="1057"/>
      <c r="YZ64" s="1057"/>
      <c r="ZA64" s="1057"/>
      <c r="ZB64" s="1057"/>
      <c r="ZC64" s="1057"/>
      <c r="ZD64" s="1057"/>
      <c r="ZE64" s="1057"/>
      <c r="ZF64" s="1057"/>
      <c r="ZG64" s="1057"/>
      <c r="ZH64" s="1057"/>
      <c r="ZI64" s="1057"/>
      <c r="ZJ64" s="1057"/>
      <c r="ZK64" s="1057"/>
      <c r="ZL64" s="1057"/>
      <c r="ZM64" s="1057"/>
      <c r="ZN64" s="1057"/>
      <c r="ZO64" s="1057"/>
      <c r="ZP64" s="1057"/>
      <c r="ZQ64" s="1057"/>
      <c r="ZR64" s="1057"/>
      <c r="ZS64" s="1057"/>
      <c r="ZT64" s="1057"/>
      <c r="ZU64" s="1057"/>
      <c r="ZV64" s="1057"/>
      <c r="ZW64" s="1057"/>
      <c r="ZX64" s="1057"/>
      <c r="ZY64" s="1057"/>
      <c r="ZZ64" s="1057"/>
      <c r="AAA64" s="1057"/>
      <c r="AAB64" s="1057"/>
      <c r="AAC64" s="1057"/>
      <c r="AAD64" s="1057"/>
      <c r="AAE64" s="1057"/>
      <c r="AAF64" s="1057"/>
      <c r="AAG64" s="1057"/>
      <c r="AAH64" s="1057"/>
      <c r="AAI64" s="1057"/>
      <c r="AAJ64" s="1057"/>
      <c r="AAK64" s="1057"/>
      <c r="AAL64" s="1057"/>
      <c r="AAM64" s="1057"/>
      <c r="AAN64" s="1057"/>
      <c r="AAO64" s="1057"/>
      <c r="AAP64" s="1057"/>
      <c r="AAQ64" s="1057"/>
      <c r="AAR64" s="1057"/>
      <c r="AAS64" s="1057"/>
      <c r="AAT64" s="1057"/>
      <c r="AAU64" s="1057"/>
      <c r="AAV64" s="1057"/>
      <c r="AAW64" s="1057"/>
      <c r="AAX64" s="1057"/>
      <c r="AAY64" s="1057"/>
      <c r="AAZ64" s="1057"/>
      <c r="ABA64" s="1057"/>
      <c r="ABB64" s="1057"/>
      <c r="ABC64" s="1057"/>
      <c r="ABD64" s="1057"/>
      <c r="ABE64" s="1057"/>
      <c r="ABF64" s="1057"/>
      <c r="ABG64" s="1057"/>
      <c r="ABH64" s="1057"/>
      <c r="ABI64" s="1057"/>
      <c r="ABJ64" s="1057"/>
      <c r="ABK64" s="1057"/>
      <c r="ABL64" s="1057"/>
      <c r="ABM64" s="1057"/>
      <c r="ABN64" s="1057"/>
      <c r="ABO64" s="1057"/>
      <c r="ABP64" s="1057"/>
      <c r="ABQ64" s="1057"/>
      <c r="ABR64" s="1057"/>
      <c r="ABS64" s="1057"/>
      <c r="ABT64" s="1057"/>
      <c r="ABU64" s="1057"/>
      <c r="ABV64" s="1057"/>
      <c r="ABW64" s="1057"/>
      <c r="ABX64" s="1057"/>
      <c r="ABY64" s="1057"/>
      <c r="ABZ64" s="1057"/>
      <c r="ACA64" s="1057"/>
      <c r="ACB64" s="1057"/>
      <c r="ACC64" s="1057"/>
      <c r="ACD64" s="1057"/>
      <c r="ACE64" s="1057"/>
      <c r="ACF64" s="1057"/>
      <c r="ACG64" s="1057"/>
      <c r="ACH64" s="1057"/>
      <c r="ACI64" s="1057"/>
      <c r="ACJ64" s="1057"/>
      <c r="ACK64" s="1057"/>
      <c r="ACL64" s="1057"/>
      <c r="ACM64" s="1057"/>
      <c r="ACN64" s="1057"/>
      <c r="ACO64" s="1057"/>
      <c r="ACP64" s="1057"/>
      <c r="ACQ64" s="1057"/>
      <c r="ACR64" s="1057"/>
      <c r="ACS64" s="1057"/>
      <c r="ACT64" s="1057"/>
      <c r="ACU64" s="1057"/>
      <c r="ACV64" s="1057"/>
      <c r="ACW64" s="1057"/>
      <c r="ACX64" s="1057"/>
      <c r="ACY64" s="1057"/>
      <c r="ACZ64" s="1057"/>
      <c r="ADA64" s="1057"/>
      <c r="ADB64" s="1057"/>
      <c r="ADC64" s="1057"/>
      <c r="ADD64" s="1057"/>
      <c r="ADE64" s="1057"/>
      <c r="ADF64" s="1057"/>
      <c r="ADG64" s="1057"/>
      <c r="ADH64" s="1057"/>
      <c r="ADI64" s="1057"/>
      <c r="ADJ64" s="1057"/>
      <c r="ADK64" s="1057"/>
      <c r="ADL64" s="1057"/>
      <c r="ADM64" s="1057"/>
      <c r="ADN64" s="1057"/>
      <c r="ADO64" s="1057"/>
      <c r="ADP64" s="1057"/>
      <c r="ADQ64" s="1057"/>
      <c r="ADR64" s="1057"/>
      <c r="ADS64" s="1057"/>
      <c r="ADT64" s="1057"/>
      <c r="ADU64" s="1057"/>
      <c r="ADV64" s="1057"/>
      <c r="ADW64" s="1057"/>
      <c r="ADX64" s="1057"/>
      <c r="ADY64" s="1057"/>
      <c r="ADZ64" s="1057"/>
      <c r="AEA64" s="1057"/>
      <c r="AEB64" s="1057"/>
      <c r="AEC64" s="1057"/>
      <c r="AED64" s="1057"/>
      <c r="AEE64" s="1057"/>
      <c r="AEF64" s="1057"/>
      <c r="AEG64" s="1057"/>
      <c r="AEH64" s="1057"/>
      <c r="AEI64" s="1057"/>
      <c r="AEJ64" s="1057"/>
      <c r="AEK64" s="1057"/>
      <c r="AEL64" s="1057"/>
      <c r="AEM64" s="1057"/>
      <c r="AEN64" s="1057"/>
      <c r="AEO64" s="1057"/>
      <c r="AEP64" s="1057"/>
      <c r="AEQ64" s="1057"/>
      <c r="AER64" s="1057"/>
      <c r="AES64" s="1057"/>
      <c r="AET64" s="1057"/>
      <c r="AEU64" s="1057"/>
      <c r="AEV64" s="1057"/>
      <c r="AEW64" s="1057"/>
      <c r="AEX64" s="1057"/>
      <c r="AEY64" s="1057"/>
      <c r="AEZ64" s="1057"/>
      <c r="AFA64" s="1057"/>
      <c r="AFB64" s="1057"/>
      <c r="AFC64" s="1057"/>
      <c r="AFD64" s="1057"/>
      <c r="AFE64" s="1057"/>
      <c r="AFF64" s="1057"/>
      <c r="AFG64" s="1057"/>
      <c r="AFH64" s="1057"/>
      <c r="AFI64" s="1057"/>
      <c r="AFJ64" s="1057"/>
      <c r="AFK64" s="1057"/>
      <c r="AFL64" s="1057"/>
      <c r="AFM64" s="1057"/>
      <c r="AFN64" s="1057"/>
      <c r="AFO64" s="1057"/>
      <c r="AFP64" s="1057"/>
      <c r="AFQ64" s="1057"/>
      <c r="AFR64" s="1057"/>
      <c r="AFS64" s="1057"/>
      <c r="AFT64" s="1057"/>
      <c r="AFU64" s="1057"/>
      <c r="AFV64" s="1057"/>
      <c r="AFW64" s="1057"/>
      <c r="AFX64" s="1057"/>
      <c r="AFY64" s="1057"/>
      <c r="AFZ64" s="1057"/>
      <c r="AGA64" s="1057"/>
      <c r="AGB64" s="1057"/>
      <c r="AGC64" s="1057"/>
      <c r="AGD64" s="1057"/>
      <c r="AGE64" s="1057"/>
      <c r="AGF64" s="1057"/>
      <c r="AGG64" s="1057"/>
      <c r="AGH64" s="1057"/>
      <c r="AGI64" s="1057"/>
      <c r="AGJ64" s="1057"/>
      <c r="AGK64" s="1057"/>
      <c r="AGL64" s="1057"/>
      <c r="AGM64" s="1057"/>
      <c r="AGN64" s="1057"/>
      <c r="AGO64" s="1057"/>
      <c r="AGP64" s="1057"/>
      <c r="AGQ64" s="1057"/>
      <c r="AGR64" s="1057"/>
      <c r="AGS64" s="1057"/>
      <c r="AGT64" s="1057"/>
      <c r="AGU64" s="1057"/>
      <c r="AGV64" s="1057"/>
      <c r="AGW64" s="1057"/>
      <c r="AGX64" s="1057"/>
      <c r="AGY64" s="1057"/>
      <c r="AGZ64" s="1057"/>
      <c r="AHA64" s="1057"/>
      <c r="AHB64" s="1057"/>
      <c r="AHC64" s="1057"/>
      <c r="AHD64" s="1057"/>
      <c r="AHE64" s="1057"/>
      <c r="AHF64" s="1057"/>
      <c r="AHG64" s="1057"/>
      <c r="AHH64" s="1057"/>
      <c r="AHI64" s="1057"/>
      <c r="AHJ64" s="1057"/>
      <c r="AHK64" s="1057"/>
      <c r="AHL64" s="1057"/>
      <c r="AHM64" s="1057"/>
      <c r="AHN64" s="1057"/>
      <c r="AHO64" s="1057"/>
      <c r="AHP64" s="1057"/>
      <c r="AHQ64" s="1057"/>
      <c r="AHR64" s="1057"/>
      <c r="AHS64" s="1057"/>
      <c r="AHT64" s="1057"/>
      <c r="AHU64" s="1057"/>
      <c r="AHV64" s="1057"/>
      <c r="AHW64" s="1057"/>
      <c r="AHX64" s="1057"/>
      <c r="AHY64" s="1057"/>
      <c r="AHZ64" s="1057"/>
      <c r="AIA64" s="1057"/>
      <c r="AIB64" s="1057"/>
      <c r="AIC64" s="1057"/>
      <c r="AID64" s="1057"/>
      <c r="AIE64" s="1057"/>
      <c r="AIF64" s="1057"/>
      <c r="AIG64" s="1057"/>
      <c r="AIH64" s="1057"/>
      <c r="AII64" s="1057"/>
      <c r="AIJ64" s="1057"/>
      <c r="AIK64" s="1057"/>
      <c r="AIL64" s="1057"/>
      <c r="AIM64" s="1057"/>
      <c r="AIN64" s="1057"/>
      <c r="AIO64" s="1057"/>
      <c r="AIP64" s="1057"/>
      <c r="AIQ64" s="1057"/>
      <c r="AIR64" s="1057"/>
      <c r="AIS64" s="1057"/>
      <c r="AIT64" s="1057"/>
      <c r="AIU64" s="1057"/>
      <c r="AIV64" s="1057"/>
      <c r="AIW64" s="1057"/>
      <c r="AIX64" s="1057"/>
      <c r="AIY64" s="1057"/>
      <c r="AIZ64" s="1057"/>
      <c r="AJA64" s="1057"/>
      <c r="AJB64" s="1057"/>
      <c r="AJC64" s="1057"/>
      <c r="AJD64" s="1057"/>
      <c r="AJE64" s="1057"/>
      <c r="AJF64" s="1057"/>
      <c r="AJG64" s="1057"/>
      <c r="AJH64" s="1057"/>
      <c r="AJI64" s="1057"/>
      <c r="AJJ64" s="1057"/>
      <c r="AJK64" s="1057"/>
      <c r="AJL64" s="1057"/>
      <c r="AJM64" s="1057"/>
      <c r="AJN64" s="1057"/>
      <c r="AJO64" s="1057"/>
      <c r="AJP64" s="1057"/>
      <c r="AJQ64" s="1057"/>
      <c r="AJR64" s="1057"/>
      <c r="AJS64" s="1057"/>
      <c r="AJT64" s="1057"/>
      <c r="AJU64" s="1057"/>
      <c r="AJV64" s="1057"/>
      <c r="AJW64" s="1057"/>
      <c r="AJX64" s="1057"/>
      <c r="AJY64" s="1057"/>
      <c r="AJZ64" s="1057"/>
      <c r="AKA64" s="1057"/>
      <c r="AKB64" s="1057"/>
      <c r="AKC64" s="1057"/>
      <c r="AKD64" s="1057"/>
      <c r="AKE64" s="1057"/>
      <c r="AKF64" s="1057"/>
      <c r="AKG64" s="1057"/>
      <c r="AKH64" s="1057"/>
      <c r="AKI64" s="1057"/>
      <c r="AKJ64" s="1057"/>
      <c r="AKK64" s="1057"/>
      <c r="AKL64" s="1057"/>
      <c r="AKM64" s="1057"/>
      <c r="AKN64" s="1057"/>
      <c r="AKO64" s="1057"/>
      <c r="AKP64" s="1057"/>
      <c r="AKQ64" s="1057"/>
      <c r="AKR64" s="1057"/>
      <c r="AKS64" s="1057"/>
      <c r="AKT64" s="1057"/>
      <c r="AKU64" s="1057"/>
      <c r="AKV64" s="1057"/>
      <c r="AKW64" s="1057"/>
      <c r="AKX64" s="1057"/>
      <c r="AKY64" s="1057"/>
      <c r="AKZ64" s="1057"/>
      <c r="ALA64" s="1057"/>
      <c r="ALB64" s="1057"/>
      <c r="ALC64" s="1057"/>
      <c r="ALD64" s="1057"/>
      <c r="ALE64" s="1057"/>
      <c r="ALF64" s="1057"/>
      <c r="ALG64" s="1057"/>
      <c r="ALH64" s="1057"/>
      <c r="ALI64" s="1057"/>
      <c r="ALJ64" s="1057"/>
      <c r="ALK64" s="1057"/>
      <c r="ALL64" s="1057"/>
      <c r="ALM64" s="1057"/>
      <c r="ALN64" s="1057"/>
      <c r="ALO64" s="1057"/>
      <c r="ALP64" s="1057"/>
      <c r="ALQ64" s="1057"/>
      <c r="ALR64" s="1057"/>
      <c r="ALS64" s="1057"/>
      <c r="ALT64" s="1057"/>
      <c r="ALU64" s="1057"/>
      <c r="ALV64" s="1057"/>
      <c r="ALW64" s="1057"/>
      <c r="ALX64" s="1057"/>
      <c r="ALY64" s="1057"/>
      <c r="ALZ64" s="1057"/>
      <c r="AMA64" s="1057"/>
      <c r="AMB64" s="1057"/>
      <c r="AMC64" s="1057"/>
      <c r="AMD64" s="1057"/>
      <c r="AME64" s="1057"/>
      <c r="AMF64" s="1057"/>
      <c r="AMG64" s="1057"/>
      <c r="AMH64" s="1057"/>
      <c r="AMI64" s="1057"/>
      <c r="AMJ64" s="1057"/>
      <c r="AMK64" s="1057"/>
      <c r="AML64" s="1057"/>
      <c r="AMM64" s="1057"/>
      <c r="AMN64" s="1057"/>
      <c r="AMO64" s="1057"/>
      <c r="AMP64" s="1057"/>
      <c r="AMQ64" s="1057"/>
      <c r="AMR64" s="1057"/>
      <c r="AMS64" s="1057"/>
      <c r="AMT64" s="1057"/>
      <c r="AMU64" s="1057"/>
      <c r="AMV64" s="1057"/>
      <c r="AMW64" s="1057"/>
      <c r="AMX64" s="1057"/>
      <c r="AMY64" s="1057"/>
      <c r="AMZ64" s="1057"/>
      <c r="ANA64" s="1057"/>
      <c r="ANB64" s="1057"/>
      <c r="ANC64" s="1057"/>
      <c r="AND64" s="1057"/>
      <c r="ANE64" s="1057"/>
      <c r="ANF64" s="1057"/>
      <c r="ANG64" s="1057"/>
      <c r="ANH64" s="1057"/>
      <c r="ANI64" s="1057"/>
      <c r="ANJ64" s="1057"/>
      <c r="ANK64" s="1057"/>
      <c r="ANL64" s="1057"/>
      <c r="ANM64" s="1057"/>
      <c r="ANN64" s="1057"/>
      <c r="ANO64" s="1057"/>
      <c r="ANP64" s="1057"/>
      <c r="ANQ64" s="1057"/>
      <c r="ANR64" s="1057"/>
      <c r="ANS64" s="1057"/>
      <c r="ANT64" s="1057"/>
      <c r="ANU64" s="1057"/>
      <c r="ANV64" s="1057"/>
      <c r="ANW64" s="1057"/>
      <c r="ANX64" s="1057"/>
      <c r="ANY64" s="1057"/>
      <c r="ANZ64" s="1057"/>
      <c r="AOA64" s="1057"/>
      <c r="AOB64" s="1057"/>
      <c r="AOC64" s="1057"/>
      <c r="AOD64" s="1057"/>
      <c r="AOE64" s="1057"/>
      <c r="AOF64" s="1057"/>
      <c r="AOG64" s="1057"/>
      <c r="AOH64" s="1057"/>
      <c r="AOI64" s="1057"/>
      <c r="AOJ64" s="1057"/>
      <c r="AOK64" s="1057"/>
      <c r="AOL64" s="1057"/>
      <c r="AOM64" s="1057"/>
      <c r="AON64" s="1057"/>
      <c r="AOO64" s="1057"/>
      <c r="AOP64" s="1057"/>
      <c r="AOQ64" s="1057"/>
      <c r="AOR64" s="1057"/>
      <c r="AOS64" s="1057"/>
      <c r="AOT64" s="1057"/>
      <c r="AOU64" s="1057"/>
      <c r="AOV64" s="1057"/>
      <c r="AOW64" s="1057"/>
      <c r="AOX64" s="1057"/>
      <c r="AOY64" s="1057"/>
      <c r="AOZ64" s="1057"/>
      <c r="APA64" s="1057"/>
      <c r="APB64" s="1057"/>
      <c r="APC64" s="1057"/>
      <c r="APD64" s="1057"/>
      <c r="APE64" s="1057"/>
      <c r="APF64" s="1057"/>
      <c r="APG64" s="1057"/>
      <c r="APH64" s="1057"/>
      <c r="API64" s="1057"/>
      <c r="APJ64" s="1057"/>
      <c r="APK64" s="1057"/>
      <c r="APL64" s="1057"/>
      <c r="APM64" s="1057"/>
      <c r="APN64" s="1057"/>
      <c r="APO64" s="1057"/>
      <c r="APP64" s="1057"/>
      <c r="APQ64" s="1057"/>
      <c r="APR64" s="1057"/>
      <c r="APS64" s="1057"/>
      <c r="APT64" s="1057"/>
      <c r="APU64" s="1057"/>
      <c r="APV64" s="1057"/>
      <c r="APW64" s="1057"/>
      <c r="APX64" s="1057"/>
      <c r="APY64" s="1057"/>
      <c r="APZ64" s="1057"/>
      <c r="AQA64" s="1057"/>
      <c r="AQB64" s="1057"/>
      <c r="AQC64" s="1057"/>
      <c r="AQD64" s="1057"/>
      <c r="AQE64" s="1057"/>
      <c r="AQF64" s="1057"/>
      <c r="AQG64" s="1057"/>
      <c r="AQH64" s="1057"/>
      <c r="AQI64" s="1057"/>
      <c r="AQJ64" s="1057"/>
      <c r="AQK64" s="1057"/>
      <c r="AQL64" s="1057"/>
      <c r="AQM64" s="1057"/>
      <c r="AQN64" s="1057"/>
      <c r="AQO64" s="1057"/>
      <c r="AQP64" s="1057"/>
      <c r="AQQ64" s="1057"/>
      <c r="AQR64" s="1057"/>
      <c r="AQS64" s="1057"/>
      <c r="AQT64" s="1057"/>
      <c r="AQU64" s="1057"/>
      <c r="AQV64" s="1057"/>
      <c r="AQW64" s="1057"/>
      <c r="AQX64" s="1057"/>
      <c r="AQY64" s="1057"/>
      <c r="AQZ64" s="1057"/>
      <c r="ARA64" s="1057"/>
      <c r="ARB64" s="1057"/>
      <c r="ARC64" s="1057"/>
      <c r="ARD64" s="1057"/>
      <c r="ARE64" s="1057"/>
      <c r="ARF64" s="1057"/>
      <c r="ARG64" s="1057"/>
      <c r="ARH64" s="1057"/>
      <c r="ARI64" s="1057"/>
      <c r="ARJ64" s="1057"/>
      <c r="ARK64" s="1057"/>
      <c r="ARL64" s="1057"/>
      <c r="ARM64" s="1057"/>
      <c r="ARN64" s="1057"/>
      <c r="ARO64" s="1057"/>
      <c r="ARP64" s="1057"/>
      <c r="ARQ64" s="1057"/>
      <c r="ARR64" s="1057"/>
      <c r="ARS64" s="1057"/>
      <c r="ART64" s="1057"/>
      <c r="ARU64" s="1057"/>
      <c r="ARV64" s="1057"/>
      <c r="ARW64" s="1057"/>
      <c r="ARX64" s="1057"/>
      <c r="ARY64" s="1057"/>
      <c r="ARZ64" s="1057"/>
      <c r="ASA64" s="1057"/>
      <c r="ASB64" s="1057"/>
      <c r="ASC64" s="1057"/>
      <c r="ASD64" s="1057"/>
      <c r="ASE64" s="1057"/>
      <c r="ASF64" s="1057"/>
      <c r="ASG64" s="1057"/>
      <c r="ASH64" s="1057"/>
      <c r="ASI64" s="1057"/>
      <c r="ASJ64" s="1057"/>
      <c r="ASK64" s="1057"/>
      <c r="ASL64" s="1057"/>
      <c r="ASM64" s="1057"/>
      <c r="ASN64" s="1057"/>
      <c r="ASO64" s="1057"/>
      <c r="ASP64" s="1057"/>
      <c r="ASQ64" s="1057"/>
      <c r="ASR64" s="1057"/>
      <c r="ASS64" s="1057"/>
      <c r="AST64" s="1057"/>
      <c r="ASU64" s="1057"/>
      <c r="ASV64" s="1057"/>
      <c r="ASW64" s="1057"/>
      <c r="ASX64" s="1057"/>
      <c r="ASY64" s="1057"/>
      <c r="ASZ64" s="1057"/>
      <c r="ATA64" s="1057"/>
      <c r="ATB64" s="1057"/>
      <c r="ATC64" s="1057"/>
      <c r="ATD64" s="1057"/>
      <c r="ATE64" s="1057"/>
      <c r="ATF64" s="1057"/>
      <c r="ATG64" s="1057"/>
      <c r="ATH64" s="1057"/>
      <c r="ATI64" s="1057"/>
      <c r="ATJ64" s="1057"/>
      <c r="ATK64" s="1057"/>
      <c r="ATL64" s="1057"/>
      <c r="ATM64" s="1057"/>
      <c r="ATN64" s="1057"/>
      <c r="ATO64" s="1057"/>
      <c r="ATP64" s="1057"/>
      <c r="ATQ64" s="1057"/>
      <c r="ATR64" s="1057"/>
      <c r="ATS64" s="1057"/>
      <c r="ATT64" s="1057"/>
      <c r="ATU64" s="1057"/>
      <c r="ATV64" s="1057"/>
      <c r="ATW64" s="1057"/>
      <c r="ATX64" s="1057"/>
      <c r="ATY64" s="1057"/>
      <c r="ATZ64" s="1057"/>
      <c r="AUA64" s="1057"/>
      <c r="AUB64" s="1057"/>
      <c r="AUC64" s="1057"/>
      <c r="AUD64" s="1057"/>
      <c r="AUE64" s="1057"/>
      <c r="AUF64" s="1057"/>
      <c r="AUG64" s="1057"/>
      <c r="AUH64" s="1057"/>
      <c r="AUI64" s="1057"/>
      <c r="AUJ64" s="1057"/>
      <c r="AUK64" s="1057"/>
      <c r="AUL64" s="1057"/>
      <c r="AUM64" s="1057"/>
      <c r="AUN64" s="1057"/>
      <c r="AUO64" s="1057"/>
      <c r="AUP64" s="1057"/>
      <c r="AUQ64" s="1057"/>
      <c r="AUR64" s="1057"/>
      <c r="AUS64" s="1057"/>
      <c r="AUT64" s="1057"/>
      <c r="AUU64" s="1057"/>
      <c r="AUV64" s="1057"/>
      <c r="AUW64" s="1057"/>
      <c r="AUX64" s="1057"/>
      <c r="AUY64" s="1057"/>
      <c r="AUZ64" s="1057"/>
      <c r="AVA64" s="1057"/>
      <c r="AVB64" s="1057"/>
      <c r="AVC64" s="1057"/>
      <c r="AVD64" s="1057"/>
      <c r="AVE64" s="1057"/>
      <c r="AVF64" s="1057"/>
      <c r="AVG64" s="1057"/>
      <c r="AVH64" s="1057"/>
      <c r="AVI64" s="1057"/>
      <c r="AVJ64" s="1057"/>
      <c r="AVK64" s="1057"/>
      <c r="AVL64" s="1057"/>
      <c r="AVM64" s="1057"/>
      <c r="AVN64" s="1057"/>
      <c r="AVO64" s="1057"/>
      <c r="AVP64" s="1057"/>
      <c r="AVQ64" s="1057"/>
      <c r="AVR64" s="1057"/>
      <c r="AVS64" s="1057"/>
      <c r="AVT64" s="1057"/>
      <c r="AVU64" s="1057"/>
      <c r="AVV64" s="1057"/>
      <c r="AVW64" s="1057"/>
      <c r="AVX64" s="1057"/>
      <c r="AVY64" s="1057"/>
      <c r="AVZ64" s="1057"/>
      <c r="AWA64" s="1057"/>
      <c r="AWB64" s="1057"/>
      <c r="AWC64" s="1057"/>
      <c r="AWD64" s="1057"/>
      <c r="AWE64" s="1057"/>
      <c r="AWF64" s="1057"/>
      <c r="AWG64" s="1057"/>
      <c r="AWH64" s="1057"/>
      <c r="AWI64" s="1057"/>
      <c r="AWJ64" s="1057"/>
      <c r="AWK64" s="1057"/>
      <c r="AWL64" s="1057"/>
      <c r="AWM64" s="1057"/>
      <c r="AWN64" s="1057"/>
      <c r="AWO64" s="1057"/>
      <c r="AWP64" s="1057"/>
      <c r="AWQ64" s="1057"/>
      <c r="AWR64" s="1057"/>
      <c r="AWS64" s="1057"/>
      <c r="AWT64" s="1057"/>
      <c r="AWU64" s="1057"/>
      <c r="AWV64" s="1057"/>
      <c r="AWW64" s="1057"/>
      <c r="AWX64" s="1057"/>
      <c r="AWY64" s="1057"/>
      <c r="AWZ64" s="1057"/>
      <c r="AXA64" s="1057"/>
      <c r="AXB64" s="1057"/>
      <c r="AXC64" s="1057"/>
      <c r="AXD64" s="1057"/>
      <c r="AXE64" s="1057"/>
      <c r="AXF64" s="1057"/>
      <c r="AXG64" s="1057"/>
      <c r="AXH64" s="1057"/>
      <c r="AXI64" s="1057"/>
      <c r="AXJ64" s="1057"/>
      <c r="AXK64" s="1057"/>
      <c r="AXL64" s="1057"/>
      <c r="AXM64" s="1057"/>
      <c r="AXN64" s="1057"/>
      <c r="AXO64" s="1057"/>
      <c r="AXP64" s="1057"/>
      <c r="AXQ64" s="1057"/>
      <c r="AXR64" s="1057"/>
      <c r="AXS64" s="1057"/>
      <c r="AXT64" s="1057"/>
      <c r="AXU64" s="1057"/>
      <c r="AXV64" s="1057"/>
      <c r="AXW64" s="1057"/>
      <c r="AXX64" s="1057"/>
      <c r="AXY64" s="1057"/>
      <c r="AXZ64" s="1057"/>
      <c r="AYA64" s="1057"/>
      <c r="AYB64" s="1057"/>
      <c r="AYC64" s="1057"/>
      <c r="AYD64" s="1057"/>
      <c r="AYE64" s="1057"/>
      <c r="AYF64" s="1057"/>
      <c r="AYG64" s="1057"/>
      <c r="AYH64" s="1057"/>
      <c r="AYI64" s="1057"/>
      <c r="AYJ64" s="1057"/>
      <c r="AYK64" s="1057"/>
      <c r="AYL64" s="1057"/>
      <c r="AYM64" s="1057"/>
      <c r="AYN64" s="1057"/>
      <c r="AYO64" s="1057"/>
      <c r="AYP64" s="1057"/>
      <c r="AYQ64" s="1057"/>
      <c r="AYR64" s="1057"/>
      <c r="AYS64" s="1057"/>
      <c r="AYT64" s="1057"/>
      <c r="AYU64" s="1057"/>
      <c r="AYV64" s="1057"/>
      <c r="AYW64" s="1057"/>
      <c r="AYX64" s="1057"/>
      <c r="AYY64" s="1057"/>
      <c r="AYZ64" s="1057"/>
      <c r="AZA64" s="1057"/>
      <c r="AZB64" s="1057"/>
      <c r="AZC64" s="1057"/>
      <c r="AZD64" s="1057"/>
      <c r="AZE64" s="1057"/>
      <c r="AZF64" s="1057"/>
      <c r="AZG64" s="1057"/>
      <c r="AZH64" s="1057"/>
      <c r="AZI64" s="1057"/>
      <c r="AZJ64" s="1057"/>
      <c r="AZK64" s="1057"/>
      <c r="AZL64" s="1057"/>
      <c r="AZM64" s="1057"/>
      <c r="AZN64" s="1057"/>
      <c r="AZO64" s="1057"/>
      <c r="AZP64" s="1057"/>
      <c r="AZQ64" s="1057"/>
      <c r="AZR64" s="1057"/>
      <c r="AZS64" s="1057"/>
      <c r="AZT64" s="1057"/>
      <c r="AZU64" s="1057"/>
      <c r="AZV64" s="1057"/>
      <c r="AZW64" s="1057"/>
      <c r="AZX64" s="1057"/>
      <c r="AZY64" s="1057"/>
      <c r="AZZ64" s="1057"/>
      <c r="BAA64" s="1057"/>
      <c r="BAB64" s="1057"/>
      <c r="BAC64" s="1057"/>
      <c r="BAD64" s="1057"/>
      <c r="BAE64" s="1057"/>
      <c r="BAF64" s="1057"/>
      <c r="BAG64" s="1057"/>
      <c r="BAH64" s="1057"/>
      <c r="BAI64" s="1057"/>
      <c r="BAJ64" s="1057"/>
      <c r="BAK64" s="1057"/>
      <c r="BAL64" s="1057"/>
      <c r="BAM64" s="1057"/>
      <c r="BAN64" s="1057"/>
      <c r="BAO64" s="1057"/>
      <c r="BAP64" s="1057"/>
      <c r="BAQ64" s="1057"/>
      <c r="BAR64" s="1057"/>
      <c r="BAS64" s="1057"/>
      <c r="BAT64" s="1057"/>
      <c r="BAU64" s="1057"/>
      <c r="BAV64" s="1057"/>
      <c r="BAW64" s="1057"/>
      <c r="BAX64" s="1057"/>
      <c r="BAY64" s="1057"/>
      <c r="BAZ64" s="1057"/>
      <c r="BBA64" s="1057"/>
      <c r="BBB64" s="1057"/>
      <c r="BBC64" s="1057"/>
      <c r="BBD64" s="1057"/>
      <c r="BBE64" s="1057"/>
      <c r="BBF64" s="1057"/>
      <c r="BBG64" s="1057"/>
      <c r="BBH64" s="1057"/>
      <c r="BBI64" s="1057"/>
      <c r="BBJ64" s="1057"/>
      <c r="BBK64" s="1057"/>
      <c r="BBL64" s="1057"/>
      <c r="BBM64" s="1057"/>
      <c r="BBN64" s="1057"/>
      <c r="BBO64" s="1057"/>
      <c r="BBP64" s="1057"/>
      <c r="BBQ64" s="1057"/>
      <c r="BBR64" s="1057"/>
      <c r="BBS64" s="1057"/>
      <c r="BBT64" s="1057"/>
      <c r="BBU64" s="1057"/>
      <c r="BBV64" s="1057"/>
      <c r="BBW64" s="1057"/>
      <c r="BBX64" s="1057"/>
      <c r="BBY64" s="1057"/>
      <c r="BBZ64" s="1057"/>
      <c r="BCA64" s="1057"/>
      <c r="BCB64" s="1057"/>
      <c r="BCC64" s="1057"/>
      <c r="BCD64" s="1057"/>
      <c r="BCE64" s="1057"/>
      <c r="BCF64" s="1057"/>
      <c r="BCG64" s="1057"/>
      <c r="BCH64" s="1057"/>
      <c r="BCI64" s="1057"/>
      <c r="BCJ64" s="1057"/>
      <c r="BCK64" s="1057"/>
      <c r="BCL64" s="1057"/>
      <c r="BCM64" s="1057"/>
      <c r="BCN64" s="1057"/>
      <c r="BCO64" s="1057"/>
      <c r="BCP64" s="1057"/>
      <c r="BCQ64" s="1057"/>
      <c r="BCR64" s="1057"/>
      <c r="BCS64" s="1057"/>
      <c r="BCT64" s="1057"/>
      <c r="BCU64" s="1057"/>
      <c r="BCV64" s="1057"/>
      <c r="BCW64" s="1057"/>
      <c r="BCX64" s="1057"/>
      <c r="BCY64" s="1057"/>
      <c r="BCZ64" s="1057"/>
      <c r="BDA64" s="1057"/>
      <c r="BDB64" s="1057"/>
      <c r="BDC64" s="1057"/>
      <c r="BDD64" s="1057"/>
      <c r="BDE64" s="1057"/>
      <c r="BDF64" s="1057"/>
      <c r="BDG64" s="1057"/>
      <c r="BDH64" s="1057"/>
      <c r="BDI64" s="1057"/>
      <c r="BDJ64" s="1057"/>
      <c r="BDK64" s="1057"/>
      <c r="BDL64" s="1057"/>
      <c r="BDM64" s="1057"/>
      <c r="BDN64" s="1057"/>
      <c r="BDO64" s="1057"/>
      <c r="BDP64" s="1057"/>
      <c r="BDQ64" s="1057"/>
      <c r="BDR64" s="1057"/>
      <c r="BDS64" s="1057"/>
      <c r="BDT64" s="1057"/>
      <c r="BDU64" s="1057"/>
      <c r="BDV64" s="1057"/>
      <c r="BDW64" s="1057"/>
      <c r="BDX64" s="1057"/>
      <c r="BDY64" s="1057"/>
      <c r="BDZ64" s="1057"/>
      <c r="BEA64" s="1057"/>
      <c r="BEB64" s="1057"/>
      <c r="BEC64" s="1057"/>
      <c r="BED64" s="1057"/>
      <c r="BEE64" s="1057"/>
      <c r="BEF64" s="1057"/>
      <c r="BEG64" s="1057"/>
      <c r="BEH64" s="1057"/>
      <c r="BEI64" s="1057"/>
      <c r="BEJ64" s="1057"/>
      <c r="BEK64" s="1057"/>
      <c r="BEL64" s="1057"/>
      <c r="BEM64" s="1057"/>
      <c r="BEN64" s="1057"/>
      <c r="BEO64" s="1057"/>
      <c r="BEP64" s="1057"/>
      <c r="BEQ64" s="1057"/>
      <c r="BER64" s="1057"/>
      <c r="BES64" s="1057"/>
      <c r="BET64" s="1057"/>
      <c r="BEU64" s="1057"/>
      <c r="BEV64" s="1057"/>
      <c r="BEW64" s="1057"/>
      <c r="BEX64" s="1057"/>
      <c r="BEY64" s="1057"/>
      <c r="BEZ64" s="1057"/>
      <c r="BFA64" s="1057"/>
      <c r="BFB64" s="1057"/>
      <c r="BFC64" s="1057"/>
      <c r="BFD64" s="1057"/>
      <c r="BFE64" s="1057"/>
      <c r="BFF64" s="1057"/>
      <c r="BFG64" s="1057"/>
      <c r="BFH64" s="1057"/>
      <c r="BFI64" s="1057"/>
      <c r="BFJ64" s="1057"/>
      <c r="BFK64" s="1057"/>
      <c r="BFL64" s="1057"/>
      <c r="BFM64" s="1057"/>
      <c r="BFN64" s="1057"/>
      <c r="BFO64" s="1057"/>
      <c r="BFP64" s="1057"/>
      <c r="BFQ64" s="1057"/>
      <c r="BFR64" s="1057"/>
      <c r="BFS64" s="1057"/>
      <c r="BFT64" s="1057"/>
      <c r="BFU64" s="1057"/>
      <c r="BFV64" s="1057"/>
      <c r="BFW64" s="1057"/>
      <c r="BFX64" s="1057"/>
      <c r="BFY64" s="1057"/>
      <c r="BFZ64" s="1057"/>
      <c r="BGA64" s="1057"/>
      <c r="BGB64" s="1057"/>
      <c r="BGC64" s="1057"/>
      <c r="BGD64" s="1057"/>
      <c r="BGE64" s="1057"/>
      <c r="BGF64" s="1057"/>
      <c r="BGG64" s="1057"/>
      <c r="BGH64" s="1057"/>
      <c r="BGI64" s="1057"/>
      <c r="BGJ64" s="1057"/>
      <c r="BGK64" s="1057"/>
      <c r="BGL64" s="1057"/>
      <c r="BGM64" s="1057"/>
      <c r="BGN64" s="1057"/>
      <c r="BGO64" s="1057"/>
      <c r="BGP64" s="1057"/>
      <c r="BGQ64" s="1057"/>
      <c r="BGR64" s="1057"/>
      <c r="BGS64" s="1057"/>
      <c r="BGT64" s="1057"/>
      <c r="BGU64" s="1057"/>
      <c r="BGV64" s="1057"/>
      <c r="BGW64" s="1057"/>
      <c r="BGX64" s="1057"/>
      <c r="BGY64" s="1057"/>
      <c r="BGZ64" s="1057"/>
      <c r="BHA64" s="1057"/>
      <c r="BHB64" s="1057"/>
      <c r="BHC64" s="1057"/>
      <c r="BHD64" s="1057"/>
      <c r="BHE64" s="1057"/>
      <c r="BHF64" s="1057"/>
      <c r="BHG64" s="1057"/>
      <c r="BHH64" s="1057"/>
      <c r="BHI64" s="1057"/>
      <c r="BHJ64" s="1057"/>
      <c r="BHK64" s="1057"/>
      <c r="BHL64" s="1057"/>
      <c r="BHM64" s="1057"/>
      <c r="BHN64" s="1057"/>
      <c r="BHO64" s="1057"/>
      <c r="BHP64" s="1057"/>
      <c r="BHQ64" s="1057"/>
      <c r="BHR64" s="1057"/>
      <c r="BHS64" s="1057"/>
      <c r="BHT64" s="1057"/>
      <c r="BHU64" s="1057"/>
      <c r="BHV64" s="1057"/>
      <c r="BHW64" s="1057"/>
      <c r="BHX64" s="1057"/>
      <c r="BHY64" s="1057"/>
      <c r="BHZ64" s="1057"/>
      <c r="BIA64" s="1057"/>
      <c r="BIB64" s="1057"/>
      <c r="BIC64" s="1057"/>
      <c r="BID64" s="1057"/>
      <c r="BIE64" s="1057"/>
      <c r="BIF64" s="1057"/>
      <c r="BIG64" s="1057"/>
      <c r="BIH64" s="1057"/>
      <c r="BII64" s="1057"/>
      <c r="BIJ64" s="1057"/>
      <c r="BIK64" s="1057"/>
      <c r="BIL64" s="1057"/>
      <c r="BIM64" s="1057"/>
      <c r="BIN64" s="1057"/>
      <c r="BIO64" s="1057"/>
      <c r="BIP64" s="1057"/>
      <c r="BIQ64" s="1057"/>
      <c r="BIR64" s="1057"/>
      <c r="BIS64" s="1057"/>
      <c r="BIT64" s="1057"/>
      <c r="BIU64" s="1057"/>
      <c r="BIV64" s="1057"/>
      <c r="BIW64" s="1057"/>
      <c r="BIX64" s="1057"/>
      <c r="BIY64" s="1057"/>
      <c r="BIZ64" s="1057"/>
      <c r="BJA64" s="1057"/>
      <c r="BJB64" s="1057"/>
      <c r="BJC64" s="1057"/>
      <c r="BJD64" s="1057"/>
      <c r="BJE64" s="1057"/>
      <c r="BJF64" s="1057"/>
      <c r="BJG64" s="1057"/>
      <c r="BJH64" s="1057"/>
      <c r="BJI64" s="1057"/>
      <c r="BJJ64" s="1057"/>
      <c r="BJK64" s="1057"/>
      <c r="BJL64" s="1057"/>
      <c r="BJM64" s="1057"/>
      <c r="BJN64" s="1057"/>
      <c r="BJO64" s="1057"/>
      <c r="BJP64" s="1057"/>
      <c r="BJQ64" s="1057"/>
      <c r="BJR64" s="1057"/>
      <c r="BJS64" s="1057"/>
      <c r="BJT64" s="1057"/>
      <c r="BJU64" s="1057"/>
      <c r="BJV64" s="1057"/>
      <c r="BJW64" s="1057"/>
      <c r="BJX64" s="1057"/>
      <c r="BJY64" s="1057"/>
      <c r="BJZ64" s="1057"/>
      <c r="BKA64" s="1057"/>
      <c r="BKB64" s="1057"/>
      <c r="BKC64" s="1057"/>
      <c r="BKD64" s="1057"/>
      <c r="BKE64" s="1057"/>
      <c r="BKF64" s="1057"/>
      <c r="BKG64" s="1057"/>
      <c r="BKH64" s="1057"/>
      <c r="BKI64" s="1057"/>
      <c r="BKJ64" s="1057"/>
      <c r="BKK64" s="1057"/>
      <c r="BKL64" s="1057"/>
      <c r="BKM64" s="1057"/>
      <c r="BKN64" s="1057"/>
      <c r="BKO64" s="1057"/>
      <c r="BKP64" s="1057"/>
      <c r="BKQ64" s="1057"/>
      <c r="BKR64" s="1057"/>
      <c r="BKS64" s="1057"/>
      <c r="BKT64" s="1057"/>
      <c r="BKU64" s="1057"/>
      <c r="BKV64" s="1057"/>
      <c r="BKW64" s="1057"/>
      <c r="BKX64" s="1057"/>
      <c r="BKY64" s="1057"/>
      <c r="BKZ64" s="1057"/>
      <c r="BLA64" s="1057"/>
      <c r="BLB64" s="1057"/>
      <c r="BLC64" s="1057"/>
      <c r="BLD64" s="1057"/>
      <c r="BLE64" s="1057"/>
      <c r="BLF64" s="1057"/>
      <c r="BLG64" s="1057"/>
      <c r="BLH64" s="1057"/>
      <c r="BLI64" s="1057"/>
      <c r="BLJ64" s="1057"/>
      <c r="BLK64" s="1057"/>
      <c r="BLL64" s="1057"/>
      <c r="BLM64" s="1057"/>
      <c r="BLN64" s="1057"/>
      <c r="BLO64" s="1057"/>
      <c r="BLP64" s="1057"/>
      <c r="BLQ64" s="1057"/>
      <c r="BLR64" s="1057"/>
      <c r="BLS64" s="1057"/>
      <c r="BLT64" s="1057"/>
      <c r="BLU64" s="1057"/>
      <c r="BLV64" s="1057"/>
      <c r="BLW64" s="1057"/>
      <c r="BLX64" s="1057"/>
      <c r="BLY64" s="1057"/>
      <c r="BLZ64" s="1057"/>
      <c r="BMA64" s="1057"/>
      <c r="BMB64" s="1057"/>
      <c r="BMC64" s="1057"/>
      <c r="BMD64" s="1057"/>
      <c r="BME64" s="1057"/>
      <c r="BMF64" s="1057"/>
      <c r="BMG64" s="1057"/>
      <c r="BMH64" s="1057"/>
      <c r="BMI64" s="1057"/>
      <c r="BMJ64" s="1057"/>
      <c r="BMK64" s="1057"/>
      <c r="BML64" s="1057"/>
      <c r="BMM64" s="1057"/>
      <c r="BMN64" s="1057"/>
      <c r="BMO64" s="1057"/>
      <c r="BMP64" s="1057"/>
      <c r="BMQ64" s="1057"/>
      <c r="BMR64" s="1057"/>
      <c r="BMS64" s="1057"/>
      <c r="BMT64" s="1057"/>
      <c r="BMU64" s="1057"/>
      <c r="BMV64" s="1057"/>
      <c r="BMW64" s="1057"/>
      <c r="BMX64" s="1057"/>
      <c r="BMY64" s="1057"/>
      <c r="BMZ64" s="1057"/>
      <c r="BNA64" s="1057"/>
      <c r="BNB64" s="1057"/>
      <c r="BNC64" s="1057"/>
      <c r="BND64" s="1057"/>
      <c r="BNE64" s="1057"/>
      <c r="BNF64" s="1057"/>
      <c r="BNG64" s="1057"/>
      <c r="BNH64" s="1057"/>
      <c r="BNI64" s="1057"/>
      <c r="BNJ64" s="1057"/>
      <c r="BNK64" s="1057"/>
      <c r="BNL64" s="1057"/>
      <c r="BNM64" s="1057"/>
      <c r="BNN64" s="1057"/>
      <c r="BNO64" s="1057"/>
      <c r="BNP64" s="1057"/>
      <c r="BNQ64" s="1057"/>
      <c r="BNR64" s="1057"/>
      <c r="BNS64" s="1057"/>
      <c r="BNT64" s="1057"/>
      <c r="BNU64" s="1057"/>
      <c r="BNV64" s="1057"/>
      <c r="BNW64" s="1057"/>
      <c r="BNX64" s="1057"/>
      <c r="BNY64" s="1057"/>
      <c r="BNZ64" s="1057"/>
      <c r="BOA64" s="1057"/>
      <c r="BOB64" s="1057"/>
      <c r="BOC64" s="1057"/>
      <c r="BOD64" s="1057"/>
      <c r="BOE64" s="1057"/>
      <c r="BOF64" s="1057"/>
      <c r="BOG64" s="1057"/>
      <c r="BOH64" s="1057"/>
      <c r="BOI64" s="1057"/>
      <c r="BOJ64" s="1057"/>
      <c r="BOK64" s="1057"/>
      <c r="BOL64" s="1057"/>
      <c r="BOM64" s="1057"/>
      <c r="BON64" s="1057"/>
      <c r="BOO64" s="1057"/>
      <c r="BOP64" s="1057"/>
      <c r="BOQ64" s="1057"/>
      <c r="BOR64" s="1057"/>
      <c r="BOS64" s="1057"/>
      <c r="BOT64" s="1057"/>
      <c r="BOU64" s="1057"/>
      <c r="BOV64" s="1057"/>
      <c r="BOW64" s="1057"/>
      <c r="BOX64" s="1057"/>
      <c r="BOY64" s="1057"/>
      <c r="BOZ64" s="1057"/>
      <c r="BPA64" s="1057"/>
      <c r="BPB64" s="1057"/>
      <c r="BPC64" s="1057"/>
      <c r="BPD64" s="1057"/>
      <c r="BPE64" s="1057"/>
      <c r="BPF64" s="1057"/>
      <c r="BPG64" s="1057"/>
      <c r="BPH64" s="1057"/>
      <c r="BPI64" s="1057"/>
      <c r="BPJ64" s="1057"/>
      <c r="BPK64" s="1057"/>
      <c r="BPL64" s="1057"/>
      <c r="BPM64" s="1057"/>
      <c r="BPN64" s="1057"/>
      <c r="BPO64" s="1057"/>
      <c r="BPP64" s="1057"/>
      <c r="BPQ64" s="1057"/>
      <c r="BPR64" s="1057"/>
      <c r="BPS64" s="1057"/>
      <c r="BPT64" s="1057"/>
      <c r="BPU64" s="1057"/>
      <c r="BPV64" s="1057"/>
      <c r="BPW64" s="1057"/>
      <c r="BPX64" s="1057"/>
      <c r="BPY64" s="1057"/>
      <c r="BPZ64" s="1057"/>
      <c r="BQA64" s="1057"/>
      <c r="BQB64" s="1057"/>
      <c r="BQC64" s="1057"/>
      <c r="BQD64" s="1057"/>
      <c r="BQE64" s="1057"/>
      <c r="BQF64" s="1057"/>
      <c r="BQG64" s="1057"/>
      <c r="BQH64" s="1057"/>
      <c r="BQI64" s="1057"/>
      <c r="BQJ64" s="1057"/>
      <c r="BQK64" s="1057"/>
      <c r="BQL64" s="1057"/>
      <c r="BQM64" s="1057"/>
      <c r="BQN64" s="1057"/>
      <c r="BQO64" s="1057"/>
      <c r="BQP64" s="1057"/>
      <c r="BQQ64" s="1057"/>
      <c r="BQR64" s="1057"/>
      <c r="BQS64" s="1057"/>
      <c r="BQT64" s="1057"/>
      <c r="BQU64" s="1057"/>
      <c r="BQV64" s="1057"/>
      <c r="BQW64" s="1057"/>
      <c r="BQX64" s="1057"/>
      <c r="BQY64" s="1057"/>
      <c r="BQZ64" s="1057"/>
      <c r="BRA64" s="1057"/>
      <c r="BRB64" s="1057"/>
      <c r="BRC64" s="1057"/>
      <c r="BRD64" s="1057"/>
      <c r="BRE64" s="1057"/>
      <c r="BRF64" s="1057"/>
      <c r="BRG64" s="1057"/>
      <c r="BRH64" s="1057"/>
      <c r="BRI64" s="1057"/>
      <c r="BRJ64" s="1057"/>
      <c r="BRK64" s="1057"/>
      <c r="BRL64" s="1057"/>
      <c r="BRM64" s="1057"/>
      <c r="BRN64" s="1057"/>
      <c r="BRO64" s="1057"/>
      <c r="BRP64" s="1057"/>
      <c r="BRQ64" s="1057"/>
      <c r="BRR64" s="1057"/>
      <c r="BRS64" s="1057"/>
      <c r="BRT64" s="1057"/>
      <c r="BRU64" s="1057"/>
      <c r="BRV64" s="1057"/>
      <c r="BRW64" s="1057"/>
      <c r="BRX64" s="1057"/>
      <c r="BRY64" s="1057"/>
      <c r="BRZ64" s="1057"/>
      <c r="BSA64" s="1057"/>
      <c r="BSB64" s="1057"/>
      <c r="BSC64" s="1057"/>
      <c r="BSD64" s="1057"/>
      <c r="BSE64" s="1057"/>
      <c r="BSF64" s="1057"/>
      <c r="BSG64" s="1057"/>
      <c r="BSH64" s="1057"/>
      <c r="BSI64" s="1057"/>
      <c r="BSJ64" s="1057"/>
      <c r="BSK64" s="1057"/>
      <c r="BSL64" s="1057"/>
      <c r="BSM64" s="1057"/>
      <c r="BSN64" s="1057"/>
      <c r="BSO64" s="1057"/>
      <c r="BSP64" s="1057"/>
      <c r="BSQ64" s="1057"/>
      <c r="BSR64" s="1057"/>
      <c r="BSS64" s="1057"/>
      <c r="BST64" s="1057"/>
      <c r="BSU64" s="1057"/>
      <c r="BSV64" s="1057"/>
      <c r="BSW64" s="1057"/>
      <c r="BSX64" s="1057"/>
      <c r="BSY64" s="1057"/>
      <c r="BSZ64" s="1057"/>
      <c r="BTA64" s="1057"/>
      <c r="BTB64" s="1057"/>
      <c r="BTC64" s="1057"/>
      <c r="BTD64" s="1057"/>
      <c r="BTE64" s="1057"/>
      <c r="BTF64" s="1057"/>
      <c r="BTG64" s="1057"/>
      <c r="BTH64" s="1057"/>
      <c r="BTI64" s="1057"/>
      <c r="BTJ64" s="1057"/>
      <c r="BTK64" s="1057"/>
      <c r="BTL64" s="1057"/>
      <c r="BTM64" s="1057"/>
      <c r="BTN64" s="1057"/>
      <c r="BTO64" s="1057"/>
      <c r="BTP64" s="1057"/>
      <c r="BTQ64" s="1057"/>
      <c r="BTR64" s="1057"/>
      <c r="BTS64" s="1057"/>
      <c r="BTT64" s="1057"/>
      <c r="BTU64" s="1057"/>
      <c r="BTV64" s="1057"/>
      <c r="BTW64" s="1057"/>
      <c r="BTX64" s="1057"/>
      <c r="BTY64" s="1057"/>
      <c r="BTZ64" s="1057"/>
      <c r="BUA64" s="1057"/>
      <c r="BUB64" s="1057"/>
      <c r="BUC64" s="1057"/>
      <c r="BUD64" s="1057"/>
      <c r="BUE64" s="1057"/>
      <c r="BUF64" s="1057"/>
      <c r="BUG64" s="1057"/>
      <c r="BUH64" s="1057"/>
      <c r="BUI64" s="1057"/>
      <c r="BUJ64" s="1057"/>
      <c r="BUK64" s="1057"/>
      <c r="BUL64" s="1057"/>
      <c r="BUM64" s="1057"/>
      <c r="BUN64" s="1057"/>
      <c r="BUO64" s="1057"/>
      <c r="BUP64" s="1057"/>
      <c r="BUQ64" s="1057"/>
      <c r="BUR64" s="1057"/>
      <c r="BUS64" s="1057"/>
      <c r="BUT64" s="1057"/>
      <c r="BUU64" s="1057"/>
      <c r="BUV64" s="1057"/>
      <c r="BUW64" s="1057"/>
      <c r="BUX64" s="1057"/>
      <c r="BUY64" s="1057"/>
      <c r="BUZ64" s="1057"/>
      <c r="BVA64" s="1057"/>
      <c r="BVB64" s="1057"/>
      <c r="BVC64" s="1057"/>
      <c r="BVD64" s="1057"/>
      <c r="BVE64" s="1057"/>
      <c r="BVF64" s="1057"/>
      <c r="BVG64" s="1057"/>
      <c r="BVH64" s="1057"/>
      <c r="BVI64" s="1057"/>
      <c r="BVJ64" s="1057"/>
      <c r="BVK64" s="1057"/>
      <c r="BVL64" s="1057"/>
      <c r="BVM64" s="1057"/>
      <c r="BVN64" s="1057"/>
      <c r="BVO64" s="1057"/>
      <c r="BVP64" s="1057"/>
      <c r="BVQ64" s="1057"/>
      <c r="BVR64" s="1057"/>
      <c r="BVS64" s="1057"/>
      <c r="BVT64" s="1057"/>
      <c r="BVU64" s="1057"/>
      <c r="BVV64" s="1057"/>
      <c r="BVW64" s="1057"/>
      <c r="BVX64" s="1057"/>
      <c r="BVY64" s="1057"/>
      <c r="BVZ64" s="1057"/>
      <c r="BWA64" s="1057"/>
      <c r="BWB64" s="1057"/>
      <c r="BWC64" s="1057"/>
      <c r="BWD64" s="1057"/>
      <c r="BWE64" s="1057"/>
      <c r="BWF64" s="1057"/>
      <c r="BWG64" s="1057"/>
      <c r="BWH64" s="1057"/>
      <c r="BWI64" s="1057"/>
      <c r="BWJ64" s="1057"/>
      <c r="BWK64" s="1057"/>
      <c r="BWL64" s="1057"/>
      <c r="BWM64" s="1057"/>
      <c r="BWN64" s="1057"/>
      <c r="BWO64" s="1057"/>
      <c r="BWP64" s="1057"/>
      <c r="BWQ64" s="1057"/>
      <c r="BWR64" s="1057"/>
      <c r="BWS64" s="1057"/>
      <c r="BWT64" s="1057"/>
      <c r="BWU64" s="1057"/>
      <c r="BWV64" s="1057"/>
      <c r="BWW64" s="1057"/>
      <c r="BWX64" s="1057"/>
      <c r="BWY64" s="1057"/>
      <c r="BWZ64" s="1057"/>
      <c r="BXA64" s="1057"/>
      <c r="BXB64" s="1057"/>
      <c r="BXC64" s="1057"/>
      <c r="BXD64" s="1057"/>
      <c r="BXE64" s="1057"/>
      <c r="BXF64" s="1057"/>
      <c r="BXG64" s="1057"/>
      <c r="BXH64" s="1057"/>
      <c r="BXI64" s="1057"/>
      <c r="BXJ64" s="1057"/>
      <c r="BXK64" s="1057"/>
      <c r="BXL64" s="1057"/>
      <c r="BXM64" s="1057"/>
      <c r="BXN64" s="1057"/>
      <c r="BXO64" s="1057"/>
      <c r="BXP64" s="1057"/>
      <c r="BXQ64" s="1057"/>
      <c r="BXR64" s="1057"/>
      <c r="BXS64" s="1057"/>
      <c r="BXT64" s="1057"/>
      <c r="BXU64" s="1057"/>
      <c r="BXV64" s="1057"/>
      <c r="BXW64" s="1057"/>
      <c r="BXX64" s="1057"/>
      <c r="BXY64" s="1057"/>
      <c r="BXZ64" s="1057"/>
      <c r="BYA64" s="1057"/>
      <c r="BYB64" s="1057"/>
      <c r="BYC64" s="1057"/>
      <c r="BYD64" s="1057"/>
      <c r="BYE64" s="1057"/>
      <c r="BYF64" s="1057"/>
      <c r="BYG64" s="1057"/>
      <c r="BYH64" s="1057"/>
      <c r="BYI64" s="1057"/>
      <c r="BYJ64" s="1057"/>
      <c r="BYK64" s="1057"/>
      <c r="BYL64" s="1057"/>
      <c r="BYM64" s="1057"/>
      <c r="BYN64" s="1057"/>
      <c r="BYO64" s="1057"/>
      <c r="BYP64" s="1057"/>
      <c r="BYQ64" s="1057"/>
      <c r="BYR64" s="1057"/>
      <c r="BYS64" s="1057"/>
      <c r="BYT64" s="1057"/>
      <c r="BYU64" s="1057"/>
      <c r="BYV64" s="1057"/>
      <c r="BYW64" s="1057"/>
      <c r="BYX64" s="1057"/>
      <c r="BYY64" s="1057"/>
      <c r="BYZ64" s="1057"/>
      <c r="BZA64" s="1057"/>
      <c r="BZB64" s="1057"/>
      <c r="BZC64" s="1057"/>
      <c r="BZD64" s="1057"/>
      <c r="BZE64" s="1057"/>
      <c r="BZF64" s="1057"/>
      <c r="BZG64" s="1057"/>
      <c r="BZH64" s="1057"/>
      <c r="BZI64" s="1057"/>
      <c r="BZJ64" s="1057"/>
      <c r="BZK64" s="1057"/>
      <c r="BZL64" s="1057"/>
      <c r="BZM64" s="1057"/>
      <c r="BZN64" s="1057"/>
      <c r="BZO64" s="1057"/>
      <c r="BZP64" s="1057"/>
      <c r="BZQ64" s="1057"/>
      <c r="BZR64" s="1057"/>
      <c r="BZS64" s="1057"/>
      <c r="BZT64" s="1057"/>
      <c r="BZU64" s="1057"/>
      <c r="BZV64" s="1057"/>
      <c r="BZW64" s="1057"/>
      <c r="BZX64" s="1057"/>
      <c r="BZY64" s="1057"/>
      <c r="BZZ64" s="1057"/>
      <c r="CAA64" s="1057"/>
      <c r="CAB64" s="1057"/>
      <c r="CAC64" s="1057"/>
      <c r="CAD64" s="1057"/>
      <c r="CAE64" s="1057"/>
      <c r="CAF64" s="1057"/>
      <c r="CAG64" s="1057"/>
      <c r="CAH64" s="1057"/>
      <c r="CAI64" s="1057"/>
      <c r="CAJ64" s="1057"/>
      <c r="CAK64" s="1057"/>
      <c r="CAL64" s="1057"/>
      <c r="CAM64" s="1057"/>
      <c r="CAN64" s="1057"/>
      <c r="CAO64" s="1057"/>
      <c r="CAP64" s="1057"/>
      <c r="CAQ64" s="1057"/>
      <c r="CAR64" s="1057"/>
      <c r="CAS64" s="1057"/>
      <c r="CAT64" s="1057"/>
      <c r="CAU64" s="1057"/>
      <c r="CAV64" s="1057"/>
      <c r="CAW64" s="1057"/>
      <c r="CAX64" s="1057"/>
      <c r="CAY64" s="1057"/>
      <c r="CAZ64" s="1057"/>
      <c r="CBA64" s="1057"/>
      <c r="CBB64" s="1057"/>
      <c r="CBC64" s="1057"/>
      <c r="CBD64" s="1057"/>
      <c r="CBE64" s="1057"/>
      <c r="CBF64" s="1057"/>
      <c r="CBG64" s="1057"/>
      <c r="CBH64" s="1057"/>
      <c r="CBI64" s="1057"/>
      <c r="CBJ64" s="1057"/>
      <c r="CBK64" s="1057"/>
      <c r="CBL64" s="1057"/>
      <c r="CBM64" s="1057"/>
      <c r="CBN64" s="1057"/>
      <c r="CBO64" s="1057"/>
      <c r="CBP64" s="1057"/>
      <c r="CBQ64" s="1057"/>
      <c r="CBR64" s="1057"/>
      <c r="CBS64" s="1057"/>
      <c r="CBT64" s="1057"/>
      <c r="CBU64" s="1057"/>
      <c r="CBV64" s="1057"/>
      <c r="CBW64" s="1057"/>
      <c r="CBX64" s="1057"/>
      <c r="CBY64" s="1057"/>
      <c r="CBZ64" s="1057"/>
      <c r="CCA64" s="1057"/>
      <c r="CCB64" s="1057"/>
      <c r="CCC64" s="1057"/>
      <c r="CCD64" s="1057"/>
      <c r="CCE64" s="1057"/>
      <c r="CCF64" s="1057"/>
      <c r="CCG64" s="1057"/>
      <c r="CCH64" s="1057"/>
      <c r="CCI64" s="1057"/>
      <c r="CCJ64" s="1057"/>
      <c r="CCK64" s="1057"/>
      <c r="CCL64" s="1057"/>
      <c r="CCM64" s="1057"/>
      <c r="CCN64" s="1057"/>
      <c r="CCO64" s="1057"/>
      <c r="CCP64" s="1057"/>
      <c r="CCQ64" s="1057"/>
      <c r="CCR64" s="1057"/>
      <c r="CCS64" s="1057"/>
      <c r="CCT64" s="1057"/>
      <c r="CCU64" s="1057"/>
      <c r="CCV64" s="1057"/>
      <c r="CCW64" s="1057"/>
      <c r="CCX64" s="1057"/>
      <c r="CCY64" s="1057"/>
      <c r="CCZ64" s="1057"/>
      <c r="CDA64" s="1057"/>
      <c r="CDB64" s="1057"/>
      <c r="CDC64" s="1057"/>
      <c r="CDD64" s="1057"/>
      <c r="CDE64" s="1057"/>
      <c r="CDF64" s="1057"/>
      <c r="CDG64" s="1057"/>
      <c r="CDH64" s="1057"/>
      <c r="CDI64" s="1057"/>
      <c r="CDJ64" s="1057"/>
      <c r="CDK64" s="1057"/>
      <c r="CDL64" s="1057"/>
      <c r="CDM64" s="1057"/>
      <c r="CDN64" s="1057"/>
      <c r="CDO64" s="1057"/>
      <c r="CDP64" s="1057"/>
      <c r="CDQ64" s="1057"/>
      <c r="CDR64" s="1057"/>
      <c r="CDS64" s="1057"/>
      <c r="CDT64" s="1057"/>
      <c r="CDU64" s="1057"/>
      <c r="CDV64" s="1057"/>
      <c r="CDW64" s="1057"/>
      <c r="CDX64" s="1057"/>
      <c r="CDY64" s="1057"/>
      <c r="CDZ64" s="1057"/>
      <c r="CEA64" s="1057"/>
      <c r="CEB64" s="1057"/>
      <c r="CEC64" s="1057"/>
      <c r="CED64" s="1057"/>
      <c r="CEE64" s="1057"/>
      <c r="CEF64" s="1057"/>
      <c r="CEG64" s="1057"/>
      <c r="CEH64" s="1057"/>
      <c r="CEI64" s="1057"/>
      <c r="CEJ64" s="1057"/>
      <c r="CEK64" s="1057"/>
      <c r="CEL64" s="1057"/>
      <c r="CEM64" s="1057"/>
    </row>
    <row r="65" spans="1:2171" s="240" customFormat="1" ht="13.5" thickBot="1" x14ac:dyDescent="0.25">
      <c r="A65" s="211"/>
      <c r="B65" s="241" t="s">
        <v>334</v>
      </c>
      <c r="C65" s="286" t="s">
        <v>566</v>
      </c>
      <c r="D65" s="690" t="str">
        <f>'Existing Practices'!C70</f>
        <v>Monthly</v>
      </c>
      <c r="E65" s="286" t="s">
        <v>566</v>
      </c>
      <c r="F65" s="690" t="str">
        <f>'Existing Practices'!D70</f>
        <v>Monthly</v>
      </c>
      <c r="G65" s="286" t="s">
        <v>566</v>
      </c>
      <c r="H65" s="692" t="str">
        <f>'Existing Practices'!E70</f>
        <v>Monthly</v>
      </c>
      <c r="I65" s="212"/>
      <c r="J65" s="212"/>
      <c r="K65" s="212"/>
      <c r="L65" s="212"/>
      <c r="M65" s="679"/>
      <c r="N65" s="679"/>
      <c r="O65" s="679"/>
      <c r="P65" s="679"/>
      <c r="Q65" s="679"/>
      <c r="R65" s="679"/>
      <c r="S65" s="679"/>
      <c r="T65" s="679"/>
      <c r="U65" s="679"/>
      <c r="V65" s="358"/>
      <c r="W65" s="358"/>
      <c r="X65" s="358"/>
      <c r="Y65" s="358"/>
      <c r="Z65" s="358"/>
      <c r="AA65" s="358"/>
      <c r="AB65" s="358"/>
      <c r="AC65" s="358"/>
      <c r="AD65" s="358"/>
      <c r="AE65" s="679"/>
      <c r="AF65" s="679"/>
      <c r="AG65" s="679"/>
      <c r="AH65" s="679"/>
      <c r="AI65" s="679"/>
      <c r="AJ65" s="679"/>
      <c r="AK65" s="679"/>
      <c r="AL65" s="679"/>
      <c r="AM65" s="679"/>
      <c r="AN65" s="679"/>
      <c r="AO65" s="679"/>
      <c r="AP65" s="679"/>
      <c r="AQ65" s="679"/>
      <c r="AR65" s="679"/>
      <c r="AS65" s="679"/>
      <c r="AT65" s="679"/>
      <c r="AU65" s="679"/>
      <c r="AV65" s="679"/>
      <c r="AW65" s="679"/>
      <c r="AX65" s="679"/>
      <c r="AY65" s="679"/>
      <c r="AZ65" s="679"/>
      <c r="BA65" s="679"/>
      <c r="BB65" s="679"/>
      <c r="BC65" s="679"/>
      <c r="BD65" s="679"/>
      <c r="BE65" s="1057"/>
      <c r="BF65" s="1057"/>
      <c r="BG65" s="1057"/>
      <c r="BH65" s="1057"/>
      <c r="BI65" s="1057"/>
      <c r="BJ65" s="1057"/>
      <c r="BK65" s="1057"/>
      <c r="BL65" s="1057"/>
      <c r="BM65" s="1057"/>
      <c r="BN65" s="1057"/>
      <c r="BO65" s="1057"/>
      <c r="BP65" s="1057"/>
      <c r="BQ65" s="1057"/>
      <c r="BR65" s="1057"/>
      <c r="BS65" s="1057"/>
      <c r="BT65" s="1057"/>
      <c r="BU65" s="1057"/>
      <c r="BV65" s="1057"/>
      <c r="BW65" s="1057"/>
      <c r="BX65" s="1057"/>
      <c r="BY65" s="1057"/>
      <c r="BZ65" s="1057"/>
      <c r="CA65" s="1057"/>
      <c r="CB65" s="1057"/>
      <c r="CC65" s="1057"/>
      <c r="CD65" s="1057"/>
      <c r="CE65" s="1057"/>
      <c r="CF65" s="1057"/>
      <c r="CG65" s="1057"/>
      <c r="CH65" s="1057"/>
      <c r="CI65" s="1057"/>
      <c r="CJ65" s="1057"/>
      <c r="CK65" s="1057"/>
      <c r="CL65" s="1057"/>
      <c r="CM65" s="1057"/>
      <c r="CN65" s="1057"/>
      <c r="CO65" s="1057"/>
      <c r="CP65" s="1057"/>
      <c r="CQ65" s="1057"/>
      <c r="CR65" s="1057"/>
      <c r="CS65" s="1057"/>
      <c r="CT65" s="1057"/>
      <c r="CU65" s="1057"/>
      <c r="CV65" s="1057"/>
      <c r="CW65" s="1057"/>
      <c r="CX65" s="1057"/>
      <c r="CY65" s="1057"/>
      <c r="CZ65" s="1057"/>
      <c r="DA65" s="1057"/>
      <c r="DB65" s="1057"/>
      <c r="DC65" s="1057"/>
      <c r="DD65" s="1057"/>
      <c r="DE65" s="1057"/>
      <c r="DF65" s="1057"/>
      <c r="DG65" s="1057"/>
      <c r="DH65" s="1057"/>
      <c r="DI65" s="1057"/>
      <c r="DJ65" s="1057"/>
      <c r="DK65" s="1057"/>
      <c r="DL65" s="1057"/>
      <c r="DM65" s="1057"/>
      <c r="DN65" s="1057"/>
      <c r="DO65" s="1057"/>
      <c r="DP65" s="1057"/>
      <c r="DQ65" s="1057"/>
      <c r="DR65" s="1057"/>
      <c r="DS65" s="1057"/>
      <c r="DT65" s="1057"/>
      <c r="DU65" s="1057"/>
      <c r="DV65" s="1057"/>
      <c r="DW65" s="1057"/>
      <c r="DX65" s="1057"/>
      <c r="DY65" s="1057"/>
      <c r="DZ65" s="1057"/>
      <c r="EA65" s="1057"/>
      <c r="EB65" s="1057"/>
      <c r="EC65" s="1057"/>
      <c r="ED65" s="1057"/>
      <c r="EE65" s="1057"/>
      <c r="EF65" s="1057"/>
      <c r="EG65" s="1057"/>
      <c r="EH65" s="1057"/>
      <c r="EI65" s="1057"/>
      <c r="EJ65" s="1057"/>
      <c r="EK65" s="1057"/>
      <c r="EL65" s="1057"/>
      <c r="EM65" s="1057"/>
      <c r="EN65" s="1057"/>
      <c r="EO65" s="1057"/>
      <c r="EP65" s="1057"/>
      <c r="EQ65" s="1057"/>
      <c r="ER65" s="1057"/>
      <c r="ES65" s="1057"/>
      <c r="ET65" s="1057"/>
      <c r="EU65" s="1057"/>
      <c r="EV65" s="1057"/>
      <c r="EW65" s="1057"/>
      <c r="EX65" s="1057"/>
      <c r="EY65" s="1057"/>
      <c r="EZ65" s="1057"/>
      <c r="FA65" s="1057"/>
      <c r="FB65" s="1057"/>
      <c r="FC65" s="1057"/>
      <c r="FD65" s="1057"/>
      <c r="FE65" s="1057"/>
      <c r="FF65" s="1057"/>
      <c r="FG65" s="1057"/>
      <c r="FH65" s="1057"/>
      <c r="FI65" s="1057"/>
      <c r="FJ65" s="1057"/>
      <c r="FK65" s="1057"/>
      <c r="FL65" s="1057"/>
      <c r="FM65" s="1057"/>
      <c r="FN65" s="1057"/>
      <c r="FO65" s="1057"/>
      <c r="FP65" s="1057"/>
      <c r="FQ65" s="1057"/>
      <c r="FR65" s="1057"/>
      <c r="FS65" s="1057"/>
      <c r="FT65" s="1057"/>
      <c r="FU65" s="1057"/>
      <c r="FV65" s="1057"/>
      <c r="FW65" s="1057"/>
      <c r="FX65" s="1057"/>
      <c r="FY65" s="1057"/>
      <c r="FZ65" s="1057"/>
      <c r="GA65" s="1057"/>
      <c r="GB65" s="1057"/>
      <c r="GC65" s="1057"/>
      <c r="GD65" s="1057"/>
      <c r="GE65" s="1057"/>
      <c r="GF65" s="1057"/>
      <c r="GG65" s="1057"/>
      <c r="GH65" s="1057"/>
      <c r="GI65" s="1057"/>
      <c r="GJ65" s="1057"/>
      <c r="GK65" s="1057"/>
      <c r="GL65" s="1057"/>
      <c r="GM65" s="1057"/>
      <c r="GN65" s="1057"/>
      <c r="GO65" s="1057"/>
      <c r="GP65" s="1057"/>
      <c r="GQ65" s="1057"/>
      <c r="GR65" s="1057"/>
      <c r="GS65" s="1057"/>
      <c r="GT65" s="1057"/>
      <c r="GU65" s="1057"/>
      <c r="GV65" s="1057"/>
      <c r="GW65" s="1057"/>
      <c r="GX65" s="1057"/>
      <c r="GY65" s="1057"/>
      <c r="GZ65" s="1057"/>
      <c r="HA65" s="1057"/>
      <c r="HB65" s="1057"/>
      <c r="HC65" s="1057"/>
      <c r="HD65" s="1057"/>
      <c r="HE65" s="1057"/>
      <c r="HF65" s="1057"/>
      <c r="HG65" s="1057"/>
      <c r="HH65" s="1057"/>
      <c r="HI65" s="1057"/>
      <c r="HJ65" s="1057"/>
      <c r="HK65" s="1057"/>
      <c r="HL65" s="1057"/>
      <c r="HM65" s="1057"/>
      <c r="HN65" s="1057"/>
      <c r="HO65" s="1057"/>
      <c r="HP65" s="1057"/>
      <c r="HQ65" s="1057"/>
      <c r="HR65" s="1057"/>
      <c r="HS65" s="1057"/>
      <c r="HT65" s="1057"/>
      <c r="HU65" s="1057"/>
      <c r="HV65" s="1057"/>
      <c r="HW65" s="1057"/>
      <c r="HX65" s="1057"/>
      <c r="HY65" s="1057"/>
      <c r="HZ65" s="1057"/>
      <c r="IA65" s="1057"/>
      <c r="IB65" s="1057"/>
      <c r="IC65" s="1057"/>
      <c r="ID65" s="1057"/>
      <c r="IE65" s="1057"/>
      <c r="IF65" s="1057"/>
      <c r="IG65" s="1057"/>
      <c r="IH65" s="1057"/>
      <c r="II65" s="1057"/>
      <c r="IJ65" s="1057"/>
      <c r="IK65" s="1057"/>
      <c r="IL65" s="1057"/>
      <c r="IM65" s="1057"/>
      <c r="IN65" s="1057"/>
      <c r="IO65" s="1057"/>
      <c r="IP65" s="1057"/>
      <c r="IQ65" s="1057"/>
      <c r="IR65" s="1057"/>
      <c r="IS65" s="1057"/>
      <c r="IT65" s="1057"/>
      <c r="IU65" s="1057"/>
      <c r="IV65" s="1057"/>
      <c r="IW65" s="1057"/>
      <c r="IX65" s="1057"/>
      <c r="IY65" s="1057"/>
      <c r="IZ65" s="1057"/>
      <c r="JA65" s="1057"/>
      <c r="JB65" s="1057"/>
      <c r="JC65" s="1057"/>
      <c r="JD65" s="1057"/>
      <c r="JE65" s="1057"/>
      <c r="JF65" s="1057"/>
      <c r="JG65" s="1057"/>
      <c r="JH65" s="1057"/>
      <c r="JI65" s="1057"/>
      <c r="JJ65" s="1057"/>
      <c r="JK65" s="1057"/>
      <c r="JL65" s="1057"/>
      <c r="JM65" s="1057"/>
      <c r="JN65" s="1057"/>
      <c r="JO65" s="1057"/>
      <c r="JP65" s="1057"/>
      <c r="JQ65" s="1057"/>
      <c r="JR65" s="1057"/>
      <c r="JS65" s="1057"/>
      <c r="JT65" s="1057"/>
      <c r="JU65" s="1057"/>
      <c r="JV65" s="1057"/>
      <c r="JW65" s="1057"/>
      <c r="JX65" s="1057"/>
      <c r="JY65" s="1057"/>
      <c r="JZ65" s="1057"/>
      <c r="KA65" s="1057"/>
      <c r="KB65" s="1057"/>
      <c r="KC65" s="1057"/>
      <c r="KD65" s="1057"/>
      <c r="KE65" s="1057"/>
      <c r="KF65" s="1057"/>
      <c r="KG65" s="1057"/>
      <c r="KH65" s="1057"/>
      <c r="KI65" s="1057"/>
      <c r="KJ65" s="1057"/>
      <c r="KK65" s="1057"/>
      <c r="KL65" s="1057"/>
      <c r="KM65" s="1057"/>
      <c r="KN65" s="1057"/>
      <c r="KO65" s="1057"/>
      <c r="KP65" s="1057"/>
      <c r="KQ65" s="1057"/>
      <c r="KR65" s="1057"/>
      <c r="KS65" s="1057"/>
      <c r="KT65" s="1057"/>
      <c r="KU65" s="1057"/>
      <c r="KV65" s="1057"/>
      <c r="KW65" s="1057"/>
      <c r="KX65" s="1057"/>
      <c r="KY65" s="1057"/>
      <c r="KZ65" s="1057"/>
      <c r="LA65" s="1057"/>
      <c r="LB65" s="1057"/>
      <c r="LC65" s="1057"/>
      <c r="LD65" s="1057"/>
      <c r="LE65" s="1057"/>
      <c r="LF65" s="1057"/>
      <c r="LG65" s="1057"/>
      <c r="LH65" s="1057"/>
      <c r="LI65" s="1057"/>
      <c r="LJ65" s="1057"/>
      <c r="LK65" s="1057"/>
      <c r="LL65" s="1057"/>
      <c r="LM65" s="1057"/>
      <c r="LN65" s="1057"/>
      <c r="LO65" s="1057"/>
      <c r="LP65" s="1057"/>
      <c r="LQ65" s="1057"/>
      <c r="LR65" s="1057"/>
      <c r="LS65" s="1057"/>
      <c r="LT65" s="1057"/>
      <c r="LU65" s="1057"/>
      <c r="LV65" s="1057"/>
      <c r="LW65" s="1057"/>
      <c r="LX65" s="1057"/>
      <c r="LY65" s="1057"/>
      <c r="LZ65" s="1057"/>
      <c r="MA65" s="1057"/>
      <c r="MB65" s="1057"/>
      <c r="MC65" s="1057"/>
      <c r="MD65" s="1057"/>
      <c r="ME65" s="1057"/>
      <c r="MF65" s="1057"/>
      <c r="MG65" s="1057"/>
      <c r="MH65" s="1057"/>
      <c r="MI65" s="1057"/>
      <c r="MJ65" s="1057"/>
      <c r="MK65" s="1057"/>
      <c r="ML65" s="1057"/>
      <c r="MM65" s="1057"/>
      <c r="MN65" s="1057"/>
      <c r="MO65" s="1057"/>
      <c r="MP65" s="1057"/>
      <c r="MQ65" s="1057"/>
      <c r="MR65" s="1057"/>
      <c r="MS65" s="1057"/>
      <c r="MT65" s="1057"/>
      <c r="MU65" s="1057"/>
      <c r="MV65" s="1057"/>
      <c r="MW65" s="1057"/>
      <c r="MX65" s="1057"/>
      <c r="MY65" s="1057"/>
      <c r="MZ65" s="1057"/>
      <c r="NA65" s="1057"/>
      <c r="NB65" s="1057"/>
      <c r="NC65" s="1057"/>
      <c r="ND65" s="1057"/>
      <c r="NE65" s="1057"/>
      <c r="NF65" s="1057"/>
      <c r="NG65" s="1057"/>
      <c r="NH65" s="1057"/>
      <c r="NI65" s="1057"/>
      <c r="NJ65" s="1057"/>
      <c r="NK65" s="1057"/>
      <c r="NL65" s="1057"/>
      <c r="NM65" s="1057"/>
      <c r="NN65" s="1057"/>
      <c r="NO65" s="1057"/>
      <c r="NP65" s="1057"/>
      <c r="NQ65" s="1057"/>
      <c r="NR65" s="1057"/>
      <c r="NS65" s="1057"/>
      <c r="NT65" s="1057"/>
      <c r="NU65" s="1057"/>
      <c r="NV65" s="1057"/>
      <c r="NW65" s="1057"/>
      <c r="NX65" s="1057"/>
      <c r="NY65" s="1057"/>
      <c r="NZ65" s="1057"/>
      <c r="OA65" s="1057"/>
      <c r="OB65" s="1057"/>
      <c r="OC65" s="1057"/>
      <c r="OD65" s="1057"/>
      <c r="OE65" s="1057"/>
      <c r="OF65" s="1057"/>
      <c r="OG65" s="1057"/>
      <c r="OH65" s="1057"/>
      <c r="OI65" s="1057"/>
      <c r="OJ65" s="1057"/>
      <c r="OK65" s="1057"/>
      <c r="OL65" s="1057"/>
      <c r="OM65" s="1057"/>
      <c r="ON65" s="1057"/>
      <c r="OO65" s="1057"/>
      <c r="OP65" s="1057"/>
      <c r="OQ65" s="1057"/>
      <c r="OR65" s="1057"/>
      <c r="OS65" s="1057"/>
      <c r="OT65" s="1057"/>
      <c r="OU65" s="1057"/>
      <c r="OV65" s="1057"/>
      <c r="OW65" s="1057"/>
      <c r="OX65" s="1057"/>
      <c r="OY65" s="1057"/>
      <c r="OZ65" s="1057"/>
      <c r="PA65" s="1057"/>
      <c r="PB65" s="1057"/>
      <c r="PC65" s="1057"/>
      <c r="PD65" s="1057"/>
      <c r="PE65" s="1057"/>
      <c r="PF65" s="1057"/>
      <c r="PG65" s="1057"/>
      <c r="PH65" s="1057"/>
      <c r="PI65" s="1057"/>
      <c r="PJ65" s="1057"/>
      <c r="PK65" s="1057"/>
      <c r="PL65" s="1057"/>
      <c r="PM65" s="1057"/>
      <c r="PN65" s="1057"/>
      <c r="PO65" s="1057"/>
      <c r="PP65" s="1057"/>
      <c r="PQ65" s="1057"/>
      <c r="PR65" s="1057"/>
      <c r="PS65" s="1057"/>
      <c r="PT65" s="1057"/>
      <c r="PU65" s="1057"/>
      <c r="PV65" s="1057"/>
      <c r="PW65" s="1057"/>
      <c r="PX65" s="1057"/>
      <c r="PY65" s="1057"/>
      <c r="PZ65" s="1057"/>
      <c r="QA65" s="1057"/>
      <c r="QB65" s="1057"/>
      <c r="QC65" s="1057"/>
      <c r="QD65" s="1057"/>
      <c r="QE65" s="1057"/>
      <c r="QF65" s="1057"/>
      <c r="QG65" s="1057"/>
      <c r="QH65" s="1057"/>
      <c r="QI65" s="1057"/>
      <c r="QJ65" s="1057"/>
      <c r="QK65" s="1057"/>
      <c r="QL65" s="1057"/>
      <c r="QM65" s="1057"/>
      <c r="QN65" s="1057"/>
      <c r="QO65" s="1057"/>
      <c r="QP65" s="1057"/>
      <c r="QQ65" s="1057"/>
      <c r="QR65" s="1057"/>
      <c r="QS65" s="1057"/>
      <c r="QT65" s="1057"/>
      <c r="QU65" s="1057"/>
      <c r="QV65" s="1057"/>
      <c r="QW65" s="1057"/>
      <c r="QX65" s="1057"/>
      <c r="QY65" s="1057"/>
      <c r="QZ65" s="1057"/>
      <c r="RA65" s="1057"/>
      <c r="RB65" s="1057"/>
      <c r="RC65" s="1057"/>
      <c r="RD65" s="1057"/>
      <c r="RE65" s="1057"/>
      <c r="RF65" s="1057"/>
      <c r="RG65" s="1057"/>
      <c r="RH65" s="1057"/>
      <c r="RI65" s="1057"/>
      <c r="RJ65" s="1057"/>
      <c r="RK65" s="1057"/>
      <c r="RL65" s="1057"/>
      <c r="RM65" s="1057"/>
      <c r="RN65" s="1057"/>
      <c r="RO65" s="1057"/>
      <c r="RP65" s="1057"/>
      <c r="RQ65" s="1057"/>
      <c r="RR65" s="1057"/>
      <c r="RS65" s="1057"/>
      <c r="RT65" s="1057"/>
      <c r="RU65" s="1057"/>
      <c r="RV65" s="1057"/>
      <c r="RW65" s="1057"/>
      <c r="RX65" s="1057"/>
      <c r="RY65" s="1057"/>
      <c r="RZ65" s="1057"/>
      <c r="SA65" s="1057"/>
      <c r="SB65" s="1057"/>
      <c r="SC65" s="1057"/>
      <c r="SD65" s="1057"/>
      <c r="SE65" s="1057"/>
      <c r="SF65" s="1057"/>
      <c r="SG65" s="1057"/>
      <c r="SH65" s="1057"/>
      <c r="SI65" s="1057"/>
      <c r="SJ65" s="1057"/>
      <c r="SK65" s="1057"/>
      <c r="SL65" s="1057"/>
      <c r="SM65" s="1057"/>
      <c r="SN65" s="1057"/>
      <c r="SO65" s="1057"/>
      <c r="SP65" s="1057"/>
      <c r="SQ65" s="1057"/>
      <c r="SR65" s="1057"/>
      <c r="SS65" s="1057"/>
      <c r="ST65" s="1057"/>
      <c r="SU65" s="1057"/>
      <c r="SV65" s="1057"/>
      <c r="SW65" s="1057"/>
      <c r="SX65" s="1057"/>
      <c r="SY65" s="1057"/>
      <c r="SZ65" s="1057"/>
      <c r="TA65" s="1057"/>
      <c r="TB65" s="1057"/>
      <c r="TC65" s="1057"/>
      <c r="TD65" s="1057"/>
      <c r="TE65" s="1057"/>
      <c r="TF65" s="1057"/>
      <c r="TG65" s="1057"/>
      <c r="TH65" s="1057"/>
      <c r="TI65" s="1057"/>
      <c r="TJ65" s="1057"/>
      <c r="TK65" s="1057"/>
      <c r="TL65" s="1057"/>
      <c r="TM65" s="1057"/>
      <c r="TN65" s="1057"/>
      <c r="TO65" s="1057"/>
      <c r="TP65" s="1057"/>
      <c r="TQ65" s="1057"/>
      <c r="TR65" s="1057"/>
      <c r="TS65" s="1057"/>
      <c r="TT65" s="1057"/>
      <c r="TU65" s="1057"/>
      <c r="TV65" s="1057"/>
      <c r="TW65" s="1057"/>
      <c r="TX65" s="1057"/>
      <c r="TY65" s="1057"/>
      <c r="TZ65" s="1057"/>
      <c r="UA65" s="1057"/>
      <c r="UB65" s="1057"/>
      <c r="UC65" s="1057"/>
      <c r="UD65" s="1057"/>
      <c r="UE65" s="1057"/>
      <c r="UF65" s="1057"/>
      <c r="UG65" s="1057"/>
      <c r="UH65" s="1057"/>
      <c r="UI65" s="1057"/>
      <c r="UJ65" s="1057"/>
      <c r="UK65" s="1057"/>
      <c r="UL65" s="1057"/>
      <c r="UM65" s="1057"/>
      <c r="UN65" s="1057"/>
      <c r="UO65" s="1057"/>
      <c r="UP65" s="1057"/>
      <c r="UQ65" s="1057"/>
      <c r="UR65" s="1057"/>
      <c r="US65" s="1057"/>
      <c r="UT65" s="1057"/>
      <c r="UU65" s="1057"/>
      <c r="UV65" s="1057"/>
      <c r="UW65" s="1057"/>
      <c r="UX65" s="1057"/>
      <c r="UY65" s="1057"/>
      <c r="UZ65" s="1057"/>
      <c r="VA65" s="1057"/>
      <c r="VB65" s="1057"/>
      <c r="VC65" s="1057"/>
      <c r="VD65" s="1057"/>
      <c r="VE65" s="1057"/>
      <c r="VF65" s="1057"/>
      <c r="VG65" s="1057"/>
      <c r="VH65" s="1057"/>
      <c r="VI65" s="1057"/>
      <c r="VJ65" s="1057"/>
      <c r="VK65" s="1057"/>
      <c r="VL65" s="1057"/>
      <c r="VM65" s="1057"/>
      <c r="VN65" s="1057"/>
      <c r="VO65" s="1057"/>
      <c r="VP65" s="1057"/>
      <c r="VQ65" s="1057"/>
      <c r="VR65" s="1057"/>
      <c r="VS65" s="1057"/>
      <c r="VT65" s="1057"/>
      <c r="VU65" s="1057"/>
      <c r="VV65" s="1057"/>
      <c r="VW65" s="1057"/>
      <c r="VX65" s="1057"/>
      <c r="VY65" s="1057"/>
      <c r="VZ65" s="1057"/>
      <c r="WA65" s="1057"/>
      <c r="WB65" s="1057"/>
      <c r="WC65" s="1057"/>
      <c r="WD65" s="1057"/>
      <c r="WE65" s="1057"/>
      <c r="WF65" s="1057"/>
      <c r="WG65" s="1057"/>
      <c r="WH65" s="1057"/>
      <c r="WI65" s="1057"/>
      <c r="WJ65" s="1057"/>
      <c r="WK65" s="1057"/>
      <c r="WL65" s="1057"/>
      <c r="WM65" s="1057"/>
      <c r="WN65" s="1057"/>
      <c r="WO65" s="1057"/>
      <c r="WP65" s="1057"/>
      <c r="WQ65" s="1057"/>
      <c r="WR65" s="1057"/>
      <c r="WS65" s="1057"/>
      <c r="WT65" s="1057"/>
      <c r="WU65" s="1057"/>
      <c r="WV65" s="1057"/>
      <c r="WW65" s="1057"/>
      <c r="WX65" s="1057"/>
      <c r="WY65" s="1057"/>
      <c r="WZ65" s="1057"/>
      <c r="XA65" s="1057"/>
      <c r="XB65" s="1057"/>
      <c r="XC65" s="1057"/>
      <c r="XD65" s="1057"/>
      <c r="XE65" s="1057"/>
      <c r="XF65" s="1057"/>
      <c r="XG65" s="1057"/>
      <c r="XH65" s="1057"/>
      <c r="XI65" s="1057"/>
      <c r="XJ65" s="1057"/>
      <c r="XK65" s="1057"/>
      <c r="XL65" s="1057"/>
      <c r="XM65" s="1057"/>
      <c r="XN65" s="1057"/>
      <c r="XO65" s="1057"/>
      <c r="XP65" s="1057"/>
      <c r="XQ65" s="1057"/>
      <c r="XR65" s="1057"/>
      <c r="XS65" s="1057"/>
      <c r="XT65" s="1057"/>
      <c r="XU65" s="1057"/>
      <c r="XV65" s="1057"/>
      <c r="XW65" s="1057"/>
      <c r="XX65" s="1057"/>
      <c r="XY65" s="1057"/>
      <c r="XZ65" s="1057"/>
      <c r="YA65" s="1057"/>
      <c r="YB65" s="1057"/>
      <c r="YC65" s="1057"/>
      <c r="YD65" s="1057"/>
      <c r="YE65" s="1057"/>
      <c r="YF65" s="1057"/>
      <c r="YG65" s="1057"/>
      <c r="YH65" s="1057"/>
      <c r="YI65" s="1057"/>
      <c r="YJ65" s="1057"/>
      <c r="YK65" s="1057"/>
      <c r="YL65" s="1057"/>
      <c r="YM65" s="1057"/>
      <c r="YN65" s="1057"/>
      <c r="YO65" s="1057"/>
      <c r="YP65" s="1057"/>
      <c r="YQ65" s="1057"/>
      <c r="YR65" s="1057"/>
      <c r="YS65" s="1057"/>
      <c r="YT65" s="1057"/>
      <c r="YU65" s="1057"/>
      <c r="YV65" s="1057"/>
      <c r="YW65" s="1057"/>
      <c r="YX65" s="1057"/>
      <c r="YY65" s="1057"/>
      <c r="YZ65" s="1057"/>
      <c r="ZA65" s="1057"/>
      <c r="ZB65" s="1057"/>
      <c r="ZC65" s="1057"/>
      <c r="ZD65" s="1057"/>
      <c r="ZE65" s="1057"/>
      <c r="ZF65" s="1057"/>
      <c r="ZG65" s="1057"/>
      <c r="ZH65" s="1057"/>
      <c r="ZI65" s="1057"/>
      <c r="ZJ65" s="1057"/>
      <c r="ZK65" s="1057"/>
      <c r="ZL65" s="1057"/>
      <c r="ZM65" s="1057"/>
      <c r="ZN65" s="1057"/>
      <c r="ZO65" s="1057"/>
      <c r="ZP65" s="1057"/>
      <c r="ZQ65" s="1057"/>
      <c r="ZR65" s="1057"/>
      <c r="ZS65" s="1057"/>
      <c r="ZT65" s="1057"/>
      <c r="ZU65" s="1057"/>
      <c r="ZV65" s="1057"/>
      <c r="ZW65" s="1057"/>
      <c r="ZX65" s="1057"/>
      <c r="ZY65" s="1057"/>
      <c r="ZZ65" s="1057"/>
      <c r="AAA65" s="1057"/>
      <c r="AAB65" s="1057"/>
      <c r="AAC65" s="1057"/>
      <c r="AAD65" s="1057"/>
      <c r="AAE65" s="1057"/>
      <c r="AAF65" s="1057"/>
      <c r="AAG65" s="1057"/>
      <c r="AAH65" s="1057"/>
      <c r="AAI65" s="1057"/>
      <c r="AAJ65" s="1057"/>
      <c r="AAK65" s="1057"/>
      <c r="AAL65" s="1057"/>
      <c r="AAM65" s="1057"/>
      <c r="AAN65" s="1057"/>
      <c r="AAO65" s="1057"/>
      <c r="AAP65" s="1057"/>
      <c r="AAQ65" s="1057"/>
      <c r="AAR65" s="1057"/>
      <c r="AAS65" s="1057"/>
      <c r="AAT65" s="1057"/>
      <c r="AAU65" s="1057"/>
      <c r="AAV65" s="1057"/>
      <c r="AAW65" s="1057"/>
      <c r="AAX65" s="1057"/>
      <c r="AAY65" s="1057"/>
      <c r="AAZ65" s="1057"/>
      <c r="ABA65" s="1057"/>
      <c r="ABB65" s="1057"/>
      <c r="ABC65" s="1057"/>
      <c r="ABD65" s="1057"/>
      <c r="ABE65" s="1057"/>
      <c r="ABF65" s="1057"/>
      <c r="ABG65" s="1057"/>
      <c r="ABH65" s="1057"/>
      <c r="ABI65" s="1057"/>
      <c r="ABJ65" s="1057"/>
      <c r="ABK65" s="1057"/>
      <c r="ABL65" s="1057"/>
      <c r="ABM65" s="1057"/>
      <c r="ABN65" s="1057"/>
      <c r="ABO65" s="1057"/>
      <c r="ABP65" s="1057"/>
      <c r="ABQ65" s="1057"/>
      <c r="ABR65" s="1057"/>
      <c r="ABS65" s="1057"/>
      <c r="ABT65" s="1057"/>
      <c r="ABU65" s="1057"/>
      <c r="ABV65" s="1057"/>
      <c r="ABW65" s="1057"/>
      <c r="ABX65" s="1057"/>
      <c r="ABY65" s="1057"/>
      <c r="ABZ65" s="1057"/>
      <c r="ACA65" s="1057"/>
      <c r="ACB65" s="1057"/>
      <c r="ACC65" s="1057"/>
      <c r="ACD65" s="1057"/>
      <c r="ACE65" s="1057"/>
      <c r="ACF65" s="1057"/>
      <c r="ACG65" s="1057"/>
      <c r="ACH65" s="1057"/>
      <c r="ACI65" s="1057"/>
      <c r="ACJ65" s="1057"/>
      <c r="ACK65" s="1057"/>
      <c r="ACL65" s="1057"/>
      <c r="ACM65" s="1057"/>
      <c r="ACN65" s="1057"/>
      <c r="ACO65" s="1057"/>
      <c r="ACP65" s="1057"/>
      <c r="ACQ65" s="1057"/>
      <c r="ACR65" s="1057"/>
      <c r="ACS65" s="1057"/>
      <c r="ACT65" s="1057"/>
      <c r="ACU65" s="1057"/>
      <c r="ACV65" s="1057"/>
      <c r="ACW65" s="1057"/>
      <c r="ACX65" s="1057"/>
      <c r="ACY65" s="1057"/>
      <c r="ACZ65" s="1057"/>
      <c r="ADA65" s="1057"/>
      <c r="ADB65" s="1057"/>
      <c r="ADC65" s="1057"/>
      <c r="ADD65" s="1057"/>
      <c r="ADE65" s="1057"/>
      <c r="ADF65" s="1057"/>
      <c r="ADG65" s="1057"/>
      <c r="ADH65" s="1057"/>
      <c r="ADI65" s="1057"/>
      <c r="ADJ65" s="1057"/>
      <c r="ADK65" s="1057"/>
      <c r="ADL65" s="1057"/>
      <c r="ADM65" s="1057"/>
      <c r="ADN65" s="1057"/>
      <c r="ADO65" s="1057"/>
      <c r="ADP65" s="1057"/>
      <c r="ADQ65" s="1057"/>
      <c r="ADR65" s="1057"/>
      <c r="ADS65" s="1057"/>
      <c r="ADT65" s="1057"/>
      <c r="ADU65" s="1057"/>
      <c r="ADV65" s="1057"/>
      <c r="ADW65" s="1057"/>
      <c r="ADX65" s="1057"/>
      <c r="ADY65" s="1057"/>
      <c r="ADZ65" s="1057"/>
      <c r="AEA65" s="1057"/>
      <c r="AEB65" s="1057"/>
      <c r="AEC65" s="1057"/>
      <c r="AED65" s="1057"/>
      <c r="AEE65" s="1057"/>
      <c r="AEF65" s="1057"/>
      <c r="AEG65" s="1057"/>
      <c r="AEH65" s="1057"/>
      <c r="AEI65" s="1057"/>
      <c r="AEJ65" s="1057"/>
      <c r="AEK65" s="1057"/>
      <c r="AEL65" s="1057"/>
      <c r="AEM65" s="1057"/>
      <c r="AEN65" s="1057"/>
      <c r="AEO65" s="1057"/>
      <c r="AEP65" s="1057"/>
      <c r="AEQ65" s="1057"/>
      <c r="AER65" s="1057"/>
      <c r="AES65" s="1057"/>
      <c r="AET65" s="1057"/>
      <c r="AEU65" s="1057"/>
      <c r="AEV65" s="1057"/>
      <c r="AEW65" s="1057"/>
      <c r="AEX65" s="1057"/>
      <c r="AEY65" s="1057"/>
      <c r="AEZ65" s="1057"/>
      <c r="AFA65" s="1057"/>
      <c r="AFB65" s="1057"/>
      <c r="AFC65" s="1057"/>
      <c r="AFD65" s="1057"/>
      <c r="AFE65" s="1057"/>
      <c r="AFF65" s="1057"/>
      <c r="AFG65" s="1057"/>
      <c r="AFH65" s="1057"/>
      <c r="AFI65" s="1057"/>
      <c r="AFJ65" s="1057"/>
      <c r="AFK65" s="1057"/>
      <c r="AFL65" s="1057"/>
      <c r="AFM65" s="1057"/>
      <c r="AFN65" s="1057"/>
      <c r="AFO65" s="1057"/>
      <c r="AFP65" s="1057"/>
      <c r="AFQ65" s="1057"/>
      <c r="AFR65" s="1057"/>
      <c r="AFS65" s="1057"/>
      <c r="AFT65" s="1057"/>
      <c r="AFU65" s="1057"/>
      <c r="AFV65" s="1057"/>
      <c r="AFW65" s="1057"/>
      <c r="AFX65" s="1057"/>
      <c r="AFY65" s="1057"/>
      <c r="AFZ65" s="1057"/>
      <c r="AGA65" s="1057"/>
      <c r="AGB65" s="1057"/>
      <c r="AGC65" s="1057"/>
      <c r="AGD65" s="1057"/>
      <c r="AGE65" s="1057"/>
      <c r="AGF65" s="1057"/>
      <c r="AGG65" s="1057"/>
      <c r="AGH65" s="1057"/>
      <c r="AGI65" s="1057"/>
      <c r="AGJ65" s="1057"/>
      <c r="AGK65" s="1057"/>
      <c r="AGL65" s="1057"/>
      <c r="AGM65" s="1057"/>
      <c r="AGN65" s="1057"/>
      <c r="AGO65" s="1057"/>
      <c r="AGP65" s="1057"/>
      <c r="AGQ65" s="1057"/>
      <c r="AGR65" s="1057"/>
      <c r="AGS65" s="1057"/>
      <c r="AGT65" s="1057"/>
      <c r="AGU65" s="1057"/>
      <c r="AGV65" s="1057"/>
      <c r="AGW65" s="1057"/>
      <c r="AGX65" s="1057"/>
      <c r="AGY65" s="1057"/>
      <c r="AGZ65" s="1057"/>
      <c r="AHA65" s="1057"/>
      <c r="AHB65" s="1057"/>
      <c r="AHC65" s="1057"/>
      <c r="AHD65" s="1057"/>
      <c r="AHE65" s="1057"/>
      <c r="AHF65" s="1057"/>
      <c r="AHG65" s="1057"/>
      <c r="AHH65" s="1057"/>
      <c r="AHI65" s="1057"/>
      <c r="AHJ65" s="1057"/>
      <c r="AHK65" s="1057"/>
      <c r="AHL65" s="1057"/>
      <c r="AHM65" s="1057"/>
      <c r="AHN65" s="1057"/>
      <c r="AHO65" s="1057"/>
      <c r="AHP65" s="1057"/>
      <c r="AHQ65" s="1057"/>
      <c r="AHR65" s="1057"/>
      <c r="AHS65" s="1057"/>
      <c r="AHT65" s="1057"/>
      <c r="AHU65" s="1057"/>
      <c r="AHV65" s="1057"/>
      <c r="AHW65" s="1057"/>
      <c r="AHX65" s="1057"/>
      <c r="AHY65" s="1057"/>
      <c r="AHZ65" s="1057"/>
      <c r="AIA65" s="1057"/>
      <c r="AIB65" s="1057"/>
      <c r="AIC65" s="1057"/>
      <c r="AID65" s="1057"/>
      <c r="AIE65" s="1057"/>
      <c r="AIF65" s="1057"/>
      <c r="AIG65" s="1057"/>
      <c r="AIH65" s="1057"/>
      <c r="AII65" s="1057"/>
      <c r="AIJ65" s="1057"/>
      <c r="AIK65" s="1057"/>
      <c r="AIL65" s="1057"/>
      <c r="AIM65" s="1057"/>
      <c r="AIN65" s="1057"/>
      <c r="AIO65" s="1057"/>
      <c r="AIP65" s="1057"/>
      <c r="AIQ65" s="1057"/>
      <c r="AIR65" s="1057"/>
      <c r="AIS65" s="1057"/>
      <c r="AIT65" s="1057"/>
      <c r="AIU65" s="1057"/>
      <c r="AIV65" s="1057"/>
      <c r="AIW65" s="1057"/>
      <c r="AIX65" s="1057"/>
      <c r="AIY65" s="1057"/>
      <c r="AIZ65" s="1057"/>
      <c r="AJA65" s="1057"/>
      <c r="AJB65" s="1057"/>
      <c r="AJC65" s="1057"/>
      <c r="AJD65" s="1057"/>
      <c r="AJE65" s="1057"/>
      <c r="AJF65" s="1057"/>
      <c r="AJG65" s="1057"/>
      <c r="AJH65" s="1057"/>
      <c r="AJI65" s="1057"/>
      <c r="AJJ65" s="1057"/>
      <c r="AJK65" s="1057"/>
      <c r="AJL65" s="1057"/>
      <c r="AJM65" s="1057"/>
      <c r="AJN65" s="1057"/>
      <c r="AJO65" s="1057"/>
      <c r="AJP65" s="1057"/>
      <c r="AJQ65" s="1057"/>
      <c r="AJR65" s="1057"/>
      <c r="AJS65" s="1057"/>
      <c r="AJT65" s="1057"/>
      <c r="AJU65" s="1057"/>
      <c r="AJV65" s="1057"/>
      <c r="AJW65" s="1057"/>
      <c r="AJX65" s="1057"/>
      <c r="AJY65" s="1057"/>
      <c r="AJZ65" s="1057"/>
      <c r="AKA65" s="1057"/>
      <c r="AKB65" s="1057"/>
      <c r="AKC65" s="1057"/>
      <c r="AKD65" s="1057"/>
      <c r="AKE65" s="1057"/>
      <c r="AKF65" s="1057"/>
      <c r="AKG65" s="1057"/>
      <c r="AKH65" s="1057"/>
      <c r="AKI65" s="1057"/>
      <c r="AKJ65" s="1057"/>
      <c r="AKK65" s="1057"/>
      <c r="AKL65" s="1057"/>
      <c r="AKM65" s="1057"/>
      <c r="AKN65" s="1057"/>
      <c r="AKO65" s="1057"/>
      <c r="AKP65" s="1057"/>
      <c r="AKQ65" s="1057"/>
      <c r="AKR65" s="1057"/>
      <c r="AKS65" s="1057"/>
      <c r="AKT65" s="1057"/>
      <c r="AKU65" s="1057"/>
      <c r="AKV65" s="1057"/>
      <c r="AKW65" s="1057"/>
      <c r="AKX65" s="1057"/>
      <c r="AKY65" s="1057"/>
      <c r="AKZ65" s="1057"/>
      <c r="ALA65" s="1057"/>
      <c r="ALB65" s="1057"/>
      <c r="ALC65" s="1057"/>
      <c r="ALD65" s="1057"/>
      <c r="ALE65" s="1057"/>
      <c r="ALF65" s="1057"/>
      <c r="ALG65" s="1057"/>
      <c r="ALH65" s="1057"/>
      <c r="ALI65" s="1057"/>
      <c r="ALJ65" s="1057"/>
      <c r="ALK65" s="1057"/>
      <c r="ALL65" s="1057"/>
      <c r="ALM65" s="1057"/>
      <c r="ALN65" s="1057"/>
      <c r="ALO65" s="1057"/>
      <c r="ALP65" s="1057"/>
      <c r="ALQ65" s="1057"/>
      <c r="ALR65" s="1057"/>
      <c r="ALS65" s="1057"/>
      <c r="ALT65" s="1057"/>
      <c r="ALU65" s="1057"/>
      <c r="ALV65" s="1057"/>
      <c r="ALW65" s="1057"/>
      <c r="ALX65" s="1057"/>
      <c r="ALY65" s="1057"/>
      <c r="ALZ65" s="1057"/>
      <c r="AMA65" s="1057"/>
      <c r="AMB65" s="1057"/>
      <c r="AMC65" s="1057"/>
      <c r="AMD65" s="1057"/>
      <c r="AME65" s="1057"/>
      <c r="AMF65" s="1057"/>
      <c r="AMG65" s="1057"/>
      <c r="AMH65" s="1057"/>
      <c r="AMI65" s="1057"/>
      <c r="AMJ65" s="1057"/>
      <c r="AMK65" s="1057"/>
      <c r="AML65" s="1057"/>
      <c r="AMM65" s="1057"/>
      <c r="AMN65" s="1057"/>
      <c r="AMO65" s="1057"/>
      <c r="AMP65" s="1057"/>
      <c r="AMQ65" s="1057"/>
      <c r="AMR65" s="1057"/>
      <c r="AMS65" s="1057"/>
      <c r="AMT65" s="1057"/>
      <c r="AMU65" s="1057"/>
      <c r="AMV65" s="1057"/>
      <c r="AMW65" s="1057"/>
      <c r="AMX65" s="1057"/>
      <c r="AMY65" s="1057"/>
      <c r="AMZ65" s="1057"/>
      <c r="ANA65" s="1057"/>
      <c r="ANB65" s="1057"/>
      <c r="ANC65" s="1057"/>
      <c r="AND65" s="1057"/>
      <c r="ANE65" s="1057"/>
      <c r="ANF65" s="1057"/>
      <c r="ANG65" s="1057"/>
      <c r="ANH65" s="1057"/>
      <c r="ANI65" s="1057"/>
      <c r="ANJ65" s="1057"/>
      <c r="ANK65" s="1057"/>
      <c r="ANL65" s="1057"/>
      <c r="ANM65" s="1057"/>
      <c r="ANN65" s="1057"/>
      <c r="ANO65" s="1057"/>
      <c r="ANP65" s="1057"/>
      <c r="ANQ65" s="1057"/>
      <c r="ANR65" s="1057"/>
      <c r="ANS65" s="1057"/>
      <c r="ANT65" s="1057"/>
      <c r="ANU65" s="1057"/>
      <c r="ANV65" s="1057"/>
      <c r="ANW65" s="1057"/>
      <c r="ANX65" s="1057"/>
      <c r="ANY65" s="1057"/>
      <c r="ANZ65" s="1057"/>
      <c r="AOA65" s="1057"/>
      <c r="AOB65" s="1057"/>
      <c r="AOC65" s="1057"/>
      <c r="AOD65" s="1057"/>
      <c r="AOE65" s="1057"/>
      <c r="AOF65" s="1057"/>
      <c r="AOG65" s="1057"/>
      <c r="AOH65" s="1057"/>
      <c r="AOI65" s="1057"/>
      <c r="AOJ65" s="1057"/>
      <c r="AOK65" s="1057"/>
      <c r="AOL65" s="1057"/>
      <c r="AOM65" s="1057"/>
      <c r="AON65" s="1057"/>
      <c r="AOO65" s="1057"/>
      <c r="AOP65" s="1057"/>
      <c r="AOQ65" s="1057"/>
      <c r="AOR65" s="1057"/>
      <c r="AOS65" s="1057"/>
      <c r="AOT65" s="1057"/>
      <c r="AOU65" s="1057"/>
      <c r="AOV65" s="1057"/>
      <c r="AOW65" s="1057"/>
      <c r="AOX65" s="1057"/>
      <c r="AOY65" s="1057"/>
      <c r="AOZ65" s="1057"/>
      <c r="APA65" s="1057"/>
      <c r="APB65" s="1057"/>
      <c r="APC65" s="1057"/>
      <c r="APD65" s="1057"/>
      <c r="APE65" s="1057"/>
      <c r="APF65" s="1057"/>
      <c r="APG65" s="1057"/>
      <c r="APH65" s="1057"/>
      <c r="API65" s="1057"/>
      <c r="APJ65" s="1057"/>
      <c r="APK65" s="1057"/>
      <c r="APL65" s="1057"/>
      <c r="APM65" s="1057"/>
      <c r="APN65" s="1057"/>
      <c r="APO65" s="1057"/>
      <c r="APP65" s="1057"/>
      <c r="APQ65" s="1057"/>
      <c r="APR65" s="1057"/>
      <c r="APS65" s="1057"/>
      <c r="APT65" s="1057"/>
      <c r="APU65" s="1057"/>
      <c r="APV65" s="1057"/>
      <c r="APW65" s="1057"/>
      <c r="APX65" s="1057"/>
      <c r="APY65" s="1057"/>
      <c r="APZ65" s="1057"/>
      <c r="AQA65" s="1057"/>
      <c r="AQB65" s="1057"/>
      <c r="AQC65" s="1057"/>
      <c r="AQD65" s="1057"/>
      <c r="AQE65" s="1057"/>
      <c r="AQF65" s="1057"/>
      <c r="AQG65" s="1057"/>
      <c r="AQH65" s="1057"/>
      <c r="AQI65" s="1057"/>
      <c r="AQJ65" s="1057"/>
      <c r="AQK65" s="1057"/>
      <c r="AQL65" s="1057"/>
      <c r="AQM65" s="1057"/>
      <c r="AQN65" s="1057"/>
      <c r="AQO65" s="1057"/>
      <c r="AQP65" s="1057"/>
      <c r="AQQ65" s="1057"/>
      <c r="AQR65" s="1057"/>
      <c r="AQS65" s="1057"/>
      <c r="AQT65" s="1057"/>
      <c r="AQU65" s="1057"/>
      <c r="AQV65" s="1057"/>
      <c r="AQW65" s="1057"/>
      <c r="AQX65" s="1057"/>
      <c r="AQY65" s="1057"/>
      <c r="AQZ65" s="1057"/>
      <c r="ARA65" s="1057"/>
      <c r="ARB65" s="1057"/>
      <c r="ARC65" s="1057"/>
      <c r="ARD65" s="1057"/>
      <c r="ARE65" s="1057"/>
      <c r="ARF65" s="1057"/>
      <c r="ARG65" s="1057"/>
      <c r="ARH65" s="1057"/>
      <c r="ARI65" s="1057"/>
      <c r="ARJ65" s="1057"/>
      <c r="ARK65" s="1057"/>
      <c r="ARL65" s="1057"/>
      <c r="ARM65" s="1057"/>
      <c r="ARN65" s="1057"/>
      <c r="ARO65" s="1057"/>
      <c r="ARP65" s="1057"/>
      <c r="ARQ65" s="1057"/>
      <c r="ARR65" s="1057"/>
      <c r="ARS65" s="1057"/>
      <c r="ART65" s="1057"/>
      <c r="ARU65" s="1057"/>
      <c r="ARV65" s="1057"/>
      <c r="ARW65" s="1057"/>
      <c r="ARX65" s="1057"/>
      <c r="ARY65" s="1057"/>
      <c r="ARZ65" s="1057"/>
      <c r="ASA65" s="1057"/>
      <c r="ASB65" s="1057"/>
      <c r="ASC65" s="1057"/>
      <c r="ASD65" s="1057"/>
      <c r="ASE65" s="1057"/>
      <c r="ASF65" s="1057"/>
      <c r="ASG65" s="1057"/>
      <c r="ASH65" s="1057"/>
      <c r="ASI65" s="1057"/>
      <c r="ASJ65" s="1057"/>
      <c r="ASK65" s="1057"/>
      <c r="ASL65" s="1057"/>
      <c r="ASM65" s="1057"/>
      <c r="ASN65" s="1057"/>
      <c r="ASO65" s="1057"/>
      <c r="ASP65" s="1057"/>
      <c r="ASQ65" s="1057"/>
      <c r="ASR65" s="1057"/>
      <c r="ASS65" s="1057"/>
      <c r="AST65" s="1057"/>
      <c r="ASU65" s="1057"/>
      <c r="ASV65" s="1057"/>
      <c r="ASW65" s="1057"/>
      <c r="ASX65" s="1057"/>
      <c r="ASY65" s="1057"/>
      <c r="ASZ65" s="1057"/>
      <c r="ATA65" s="1057"/>
      <c r="ATB65" s="1057"/>
      <c r="ATC65" s="1057"/>
      <c r="ATD65" s="1057"/>
      <c r="ATE65" s="1057"/>
      <c r="ATF65" s="1057"/>
      <c r="ATG65" s="1057"/>
      <c r="ATH65" s="1057"/>
      <c r="ATI65" s="1057"/>
      <c r="ATJ65" s="1057"/>
      <c r="ATK65" s="1057"/>
      <c r="ATL65" s="1057"/>
      <c r="ATM65" s="1057"/>
      <c r="ATN65" s="1057"/>
      <c r="ATO65" s="1057"/>
      <c r="ATP65" s="1057"/>
      <c r="ATQ65" s="1057"/>
      <c r="ATR65" s="1057"/>
      <c r="ATS65" s="1057"/>
      <c r="ATT65" s="1057"/>
      <c r="ATU65" s="1057"/>
      <c r="ATV65" s="1057"/>
      <c r="ATW65" s="1057"/>
      <c r="ATX65" s="1057"/>
      <c r="ATY65" s="1057"/>
      <c r="ATZ65" s="1057"/>
      <c r="AUA65" s="1057"/>
      <c r="AUB65" s="1057"/>
      <c r="AUC65" s="1057"/>
      <c r="AUD65" s="1057"/>
      <c r="AUE65" s="1057"/>
      <c r="AUF65" s="1057"/>
      <c r="AUG65" s="1057"/>
      <c r="AUH65" s="1057"/>
      <c r="AUI65" s="1057"/>
      <c r="AUJ65" s="1057"/>
      <c r="AUK65" s="1057"/>
      <c r="AUL65" s="1057"/>
      <c r="AUM65" s="1057"/>
      <c r="AUN65" s="1057"/>
      <c r="AUO65" s="1057"/>
      <c r="AUP65" s="1057"/>
      <c r="AUQ65" s="1057"/>
      <c r="AUR65" s="1057"/>
      <c r="AUS65" s="1057"/>
      <c r="AUT65" s="1057"/>
      <c r="AUU65" s="1057"/>
      <c r="AUV65" s="1057"/>
      <c r="AUW65" s="1057"/>
      <c r="AUX65" s="1057"/>
      <c r="AUY65" s="1057"/>
      <c r="AUZ65" s="1057"/>
      <c r="AVA65" s="1057"/>
      <c r="AVB65" s="1057"/>
      <c r="AVC65" s="1057"/>
      <c r="AVD65" s="1057"/>
      <c r="AVE65" s="1057"/>
      <c r="AVF65" s="1057"/>
      <c r="AVG65" s="1057"/>
      <c r="AVH65" s="1057"/>
      <c r="AVI65" s="1057"/>
      <c r="AVJ65" s="1057"/>
      <c r="AVK65" s="1057"/>
      <c r="AVL65" s="1057"/>
      <c r="AVM65" s="1057"/>
      <c r="AVN65" s="1057"/>
      <c r="AVO65" s="1057"/>
      <c r="AVP65" s="1057"/>
      <c r="AVQ65" s="1057"/>
      <c r="AVR65" s="1057"/>
      <c r="AVS65" s="1057"/>
      <c r="AVT65" s="1057"/>
      <c r="AVU65" s="1057"/>
      <c r="AVV65" s="1057"/>
      <c r="AVW65" s="1057"/>
      <c r="AVX65" s="1057"/>
      <c r="AVY65" s="1057"/>
      <c r="AVZ65" s="1057"/>
      <c r="AWA65" s="1057"/>
      <c r="AWB65" s="1057"/>
      <c r="AWC65" s="1057"/>
      <c r="AWD65" s="1057"/>
      <c r="AWE65" s="1057"/>
      <c r="AWF65" s="1057"/>
      <c r="AWG65" s="1057"/>
      <c r="AWH65" s="1057"/>
      <c r="AWI65" s="1057"/>
      <c r="AWJ65" s="1057"/>
      <c r="AWK65" s="1057"/>
      <c r="AWL65" s="1057"/>
      <c r="AWM65" s="1057"/>
      <c r="AWN65" s="1057"/>
      <c r="AWO65" s="1057"/>
      <c r="AWP65" s="1057"/>
      <c r="AWQ65" s="1057"/>
      <c r="AWR65" s="1057"/>
      <c r="AWS65" s="1057"/>
      <c r="AWT65" s="1057"/>
      <c r="AWU65" s="1057"/>
      <c r="AWV65" s="1057"/>
      <c r="AWW65" s="1057"/>
      <c r="AWX65" s="1057"/>
      <c r="AWY65" s="1057"/>
      <c r="AWZ65" s="1057"/>
      <c r="AXA65" s="1057"/>
      <c r="AXB65" s="1057"/>
      <c r="AXC65" s="1057"/>
      <c r="AXD65" s="1057"/>
      <c r="AXE65" s="1057"/>
      <c r="AXF65" s="1057"/>
      <c r="AXG65" s="1057"/>
      <c r="AXH65" s="1057"/>
      <c r="AXI65" s="1057"/>
      <c r="AXJ65" s="1057"/>
      <c r="AXK65" s="1057"/>
      <c r="AXL65" s="1057"/>
      <c r="AXM65" s="1057"/>
      <c r="AXN65" s="1057"/>
      <c r="AXO65" s="1057"/>
      <c r="AXP65" s="1057"/>
      <c r="AXQ65" s="1057"/>
      <c r="AXR65" s="1057"/>
      <c r="AXS65" s="1057"/>
      <c r="AXT65" s="1057"/>
      <c r="AXU65" s="1057"/>
      <c r="AXV65" s="1057"/>
      <c r="AXW65" s="1057"/>
      <c r="AXX65" s="1057"/>
      <c r="AXY65" s="1057"/>
      <c r="AXZ65" s="1057"/>
      <c r="AYA65" s="1057"/>
      <c r="AYB65" s="1057"/>
      <c r="AYC65" s="1057"/>
      <c r="AYD65" s="1057"/>
      <c r="AYE65" s="1057"/>
      <c r="AYF65" s="1057"/>
      <c r="AYG65" s="1057"/>
      <c r="AYH65" s="1057"/>
      <c r="AYI65" s="1057"/>
      <c r="AYJ65" s="1057"/>
      <c r="AYK65" s="1057"/>
      <c r="AYL65" s="1057"/>
      <c r="AYM65" s="1057"/>
      <c r="AYN65" s="1057"/>
      <c r="AYO65" s="1057"/>
      <c r="AYP65" s="1057"/>
      <c r="AYQ65" s="1057"/>
      <c r="AYR65" s="1057"/>
      <c r="AYS65" s="1057"/>
      <c r="AYT65" s="1057"/>
      <c r="AYU65" s="1057"/>
      <c r="AYV65" s="1057"/>
      <c r="AYW65" s="1057"/>
      <c r="AYX65" s="1057"/>
      <c r="AYY65" s="1057"/>
      <c r="AYZ65" s="1057"/>
      <c r="AZA65" s="1057"/>
      <c r="AZB65" s="1057"/>
      <c r="AZC65" s="1057"/>
      <c r="AZD65" s="1057"/>
      <c r="AZE65" s="1057"/>
      <c r="AZF65" s="1057"/>
      <c r="AZG65" s="1057"/>
      <c r="AZH65" s="1057"/>
      <c r="AZI65" s="1057"/>
      <c r="AZJ65" s="1057"/>
      <c r="AZK65" s="1057"/>
      <c r="AZL65" s="1057"/>
      <c r="AZM65" s="1057"/>
      <c r="AZN65" s="1057"/>
      <c r="AZO65" s="1057"/>
      <c r="AZP65" s="1057"/>
      <c r="AZQ65" s="1057"/>
      <c r="AZR65" s="1057"/>
      <c r="AZS65" s="1057"/>
      <c r="AZT65" s="1057"/>
      <c r="AZU65" s="1057"/>
      <c r="AZV65" s="1057"/>
      <c r="AZW65" s="1057"/>
      <c r="AZX65" s="1057"/>
      <c r="AZY65" s="1057"/>
      <c r="AZZ65" s="1057"/>
      <c r="BAA65" s="1057"/>
      <c r="BAB65" s="1057"/>
      <c r="BAC65" s="1057"/>
      <c r="BAD65" s="1057"/>
      <c r="BAE65" s="1057"/>
      <c r="BAF65" s="1057"/>
      <c r="BAG65" s="1057"/>
      <c r="BAH65" s="1057"/>
      <c r="BAI65" s="1057"/>
      <c r="BAJ65" s="1057"/>
      <c r="BAK65" s="1057"/>
      <c r="BAL65" s="1057"/>
      <c r="BAM65" s="1057"/>
      <c r="BAN65" s="1057"/>
      <c r="BAO65" s="1057"/>
      <c r="BAP65" s="1057"/>
      <c r="BAQ65" s="1057"/>
      <c r="BAR65" s="1057"/>
      <c r="BAS65" s="1057"/>
      <c r="BAT65" s="1057"/>
      <c r="BAU65" s="1057"/>
      <c r="BAV65" s="1057"/>
      <c r="BAW65" s="1057"/>
      <c r="BAX65" s="1057"/>
      <c r="BAY65" s="1057"/>
      <c r="BAZ65" s="1057"/>
      <c r="BBA65" s="1057"/>
      <c r="BBB65" s="1057"/>
      <c r="BBC65" s="1057"/>
      <c r="BBD65" s="1057"/>
      <c r="BBE65" s="1057"/>
      <c r="BBF65" s="1057"/>
      <c r="BBG65" s="1057"/>
      <c r="BBH65" s="1057"/>
      <c r="BBI65" s="1057"/>
      <c r="BBJ65" s="1057"/>
      <c r="BBK65" s="1057"/>
      <c r="BBL65" s="1057"/>
      <c r="BBM65" s="1057"/>
      <c r="BBN65" s="1057"/>
      <c r="BBO65" s="1057"/>
      <c r="BBP65" s="1057"/>
      <c r="BBQ65" s="1057"/>
      <c r="BBR65" s="1057"/>
      <c r="BBS65" s="1057"/>
      <c r="BBT65" s="1057"/>
      <c r="BBU65" s="1057"/>
      <c r="BBV65" s="1057"/>
      <c r="BBW65" s="1057"/>
      <c r="BBX65" s="1057"/>
      <c r="BBY65" s="1057"/>
      <c r="BBZ65" s="1057"/>
      <c r="BCA65" s="1057"/>
      <c r="BCB65" s="1057"/>
      <c r="BCC65" s="1057"/>
      <c r="BCD65" s="1057"/>
      <c r="BCE65" s="1057"/>
      <c r="BCF65" s="1057"/>
      <c r="BCG65" s="1057"/>
      <c r="BCH65" s="1057"/>
      <c r="BCI65" s="1057"/>
      <c r="BCJ65" s="1057"/>
      <c r="BCK65" s="1057"/>
      <c r="BCL65" s="1057"/>
      <c r="BCM65" s="1057"/>
      <c r="BCN65" s="1057"/>
      <c r="BCO65" s="1057"/>
      <c r="BCP65" s="1057"/>
      <c r="BCQ65" s="1057"/>
      <c r="BCR65" s="1057"/>
      <c r="BCS65" s="1057"/>
      <c r="BCT65" s="1057"/>
      <c r="BCU65" s="1057"/>
      <c r="BCV65" s="1057"/>
      <c r="BCW65" s="1057"/>
      <c r="BCX65" s="1057"/>
      <c r="BCY65" s="1057"/>
      <c r="BCZ65" s="1057"/>
      <c r="BDA65" s="1057"/>
      <c r="BDB65" s="1057"/>
      <c r="BDC65" s="1057"/>
      <c r="BDD65" s="1057"/>
      <c r="BDE65" s="1057"/>
      <c r="BDF65" s="1057"/>
      <c r="BDG65" s="1057"/>
      <c r="BDH65" s="1057"/>
      <c r="BDI65" s="1057"/>
      <c r="BDJ65" s="1057"/>
      <c r="BDK65" s="1057"/>
      <c r="BDL65" s="1057"/>
      <c r="BDM65" s="1057"/>
      <c r="BDN65" s="1057"/>
      <c r="BDO65" s="1057"/>
      <c r="BDP65" s="1057"/>
      <c r="BDQ65" s="1057"/>
      <c r="BDR65" s="1057"/>
      <c r="BDS65" s="1057"/>
      <c r="BDT65" s="1057"/>
      <c r="BDU65" s="1057"/>
      <c r="BDV65" s="1057"/>
      <c r="BDW65" s="1057"/>
      <c r="BDX65" s="1057"/>
      <c r="BDY65" s="1057"/>
      <c r="BDZ65" s="1057"/>
      <c r="BEA65" s="1057"/>
      <c r="BEB65" s="1057"/>
      <c r="BEC65" s="1057"/>
      <c r="BED65" s="1057"/>
      <c r="BEE65" s="1057"/>
      <c r="BEF65" s="1057"/>
      <c r="BEG65" s="1057"/>
      <c r="BEH65" s="1057"/>
      <c r="BEI65" s="1057"/>
      <c r="BEJ65" s="1057"/>
      <c r="BEK65" s="1057"/>
      <c r="BEL65" s="1057"/>
      <c r="BEM65" s="1057"/>
      <c r="BEN65" s="1057"/>
      <c r="BEO65" s="1057"/>
      <c r="BEP65" s="1057"/>
      <c r="BEQ65" s="1057"/>
      <c r="BER65" s="1057"/>
      <c r="BES65" s="1057"/>
      <c r="BET65" s="1057"/>
      <c r="BEU65" s="1057"/>
      <c r="BEV65" s="1057"/>
      <c r="BEW65" s="1057"/>
      <c r="BEX65" s="1057"/>
      <c r="BEY65" s="1057"/>
      <c r="BEZ65" s="1057"/>
      <c r="BFA65" s="1057"/>
      <c r="BFB65" s="1057"/>
      <c r="BFC65" s="1057"/>
      <c r="BFD65" s="1057"/>
      <c r="BFE65" s="1057"/>
      <c r="BFF65" s="1057"/>
      <c r="BFG65" s="1057"/>
      <c r="BFH65" s="1057"/>
      <c r="BFI65" s="1057"/>
      <c r="BFJ65" s="1057"/>
      <c r="BFK65" s="1057"/>
      <c r="BFL65" s="1057"/>
      <c r="BFM65" s="1057"/>
      <c r="BFN65" s="1057"/>
      <c r="BFO65" s="1057"/>
      <c r="BFP65" s="1057"/>
      <c r="BFQ65" s="1057"/>
      <c r="BFR65" s="1057"/>
      <c r="BFS65" s="1057"/>
      <c r="BFT65" s="1057"/>
      <c r="BFU65" s="1057"/>
      <c r="BFV65" s="1057"/>
      <c r="BFW65" s="1057"/>
      <c r="BFX65" s="1057"/>
      <c r="BFY65" s="1057"/>
      <c r="BFZ65" s="1057"/>
      <c r="BGA65" s="1057"/>
      <c r="BGB65" s="1057"/>
      <c r="BGC65" s="1057"/>
      <c r="BGD65" s="1057"/>
      <c r="BGE65" s="1057"/>
      <c r="BGF65" s="1057"/>
      <c r="BGG65" s="1057"/>
      <c r="BGH65" s="1057"/>
      <c r="BGI65" s="1057"/>
      <c r="BGJ65" s="1057"/>
      <c r="BGK65" s="1057"/>
      <c r="BGL65" s="1057"/>
      <c r="BGM65" s="1057"/>
      <c r="BGN65" s="1057"/>
      <c r="BGO65" s="1057"/>
      <c r="BGP65" s="1057"/>
      <c r="BGQ65" s="1057"/>
      <c r="BGR65" s="1057"/>
      <c r="BGS65" s="1057"/>
      <c r="BGT65" s="1057"/>
      <c r="BGU65" s="1057"/>
      <c r="BGV65" s="1057"/>
      <c r="BGW65" s="1057"/>
      <c r="BGX65" s="1057"/>
      <c r="BGY65" s="1057"/>
      <c r="BGZ65" s="1057"/>
      <c r="BHA65" s="1057"/>
      <c r="BHB65" s="1057"/>
      <c r="BHC65" s="1057"/>
      <c r="BHD65" s="1057"/>
      <c r="BHE65" s="1057"/>
      <c r="BHF65" s="1057"/>
      <c r="BHG65" s="1057"/>
      <c r="BHH65" s="1057"/>
      <c r="BHI65" s="1057"/>
      <c r="BHJ65" s="1057"/>
      <c r="BHK65" s="1057"/>
      <c r="BHL65" s="1057"/>
      <c r="BHM65" s="1057"/>
      <c r="BHN65" s="1057"/>
      <c r="BHO65" s="1057"/>
      <c r="BHP65" s="1057"/>
      <c r="BHQ65" s="1057"/>
      <c r="BHR65" s="1057"/>
      <c r="BHS65" s="1057"/>
      <c r="BHT65" s="1057"/>
      <c r="BHU65" s="1057"/>
      <c r="BHV65" s="1057"/>
      <c r="BHW65" s="1057"/>
      <c r="BHX65" s="1057"/>
      <c r="BHY65" s="1057"/>
      <c r="BHZ65" s="1057"/>
      <c r="BIA65" s="1057"/>
      <c r="BIB65" s="1057"/>
      <c r="BIC65" s="1057"/>
      <c r="BID65" s="1057"/>
      <c r="BIE65" s="1057"/>
      <c r="BIF65" s="1057"/>
      <c r="BIG65" s="1057"/>
      <c r="BIH65" s="1057"/>
      <c r="BII65" s="1057"/>
      <c r="BIJ65" s="1057"/>
      <c r="BIK65" s="1057"/>
      <c r="BIL65" s="1057"/>
      <c r="BIM65" s="1057"/>
      <c r="BIN65" s="1057"/>
      <c r="BIO65" s="1057"/>
      <c r="BIP65" s="1057"/>
      <c r="BIQ65" s="1057"/>
      <c r="BIR65" s="1057"/>
      <c r="BIS65" s="1057"/>
      <c r="BIT65" s="1057"/>
      <c r="BIU65" s="1057"/>
      <c r="BIV65" s="1057"/>
      <c r="BIW65" s="1057"/>
      <c r="BIX65" s="1057"/>
      <c r="BIY65" s="1057"/>
      <c r="BIZ65" s="1057"/>
      <c r="BJA65" s="1057"/>
      <c r="BJB65" s="1057"/>
      <c r="BJC65" s="1057"/>
      <c r="BJD65" s="1057"/>
      <c r="BJE65" s="1057"/>
      <c r="BJF65" s="1057"/>
      <c r="BJG65" s="1057"/>
      <c r="BJH65" s="1057"/>
      <c r="BJI65" s="1057"/>
      <c r="BJJ65" s="1057"/>
      <c r="BJK65" s="1057"/>
      <c r="BJL65" s="1057"/>
      <c r="BJM65" s="1057"/>
      <c r="BJN65" s="1057"/>
      <c r="BJO65" s="1057"/>
      <c r="BJP65" s="1057"/>
      <c r="BJQ65" s="1057"/>
      <c r="BJR65" s="1057"/>
      <c r="BJS65" s="1057"/>
      <c r="BJT65" s="1057"/>
      <c r="BJU65" s="1057"/>
      <c r="BJV65" s="1057"/>
      <c r="BJW65" s="1057"/>
      <c r="BJX65" s="1057"/>
      <c r="BJY65" s="1057"/>
      <c r="BJZ65" s="1057"/>
      <c r="BKA65" s="1057"/>
      <c r="BKB65" s="1057"/>
      <c r="BKC65" s="1057"/>
      <c r="BKD65" s="1057"/>
      <c r="BKE65" s="1057"/>
      <c r="BKF65" s="1057"/>
      <c r="BKG65" s="1057"/>
      <c r="BKH65" s="1057"/>
      <c r="BKI65" s="1057"/>
      <c r="BKJ65" s="1057"/>
      <c r="BKK65" s="1057"/>
      <c r="BKL65" s="1057"/>
      <c r="BKM65" s="1057"/>
      <c r="BKN65" s="1057"/>
      <c r="BKO65" s="1057"/>
      <c r="BKP65" s="1057"/>
      <c r="BKQ65" s="1057"/>
      <c r="BKR65" s="1057"/>
      <c r="BKS65" s="1057"/>
      <c r="BKT65" s="1057"/>
      <c r="BKU65" s="1057"/>
      <c r="BKV65" s="1057"/>
      <c r="BKW65" s="1057"/>
      <c r="BKX65" s="1057"/>
      <c r="BKY65" s="1057"/>
      <c r="BKZ65" s="1057"/>
      <c r="BLA65" s="1057"/>
      <c r="BLB65" s="1057"/>
      <c r="BLC65" s="1057"/>
      <c r="BLD65" s="1057"/>
      <c r="BLE65" s="1057"/>
      <c r="BLF65" s="1057"/>
      <c r="BLG65" s="1057"/>
      <c r="BLH65" s="1057"/>
      <c r="BLI65" s="1057"/>
      <c r="BLJ65" s="1057"/>
      <c r="BLK65" s="1057"/>
      <c r="BLL65" s="1057"/>
      <c r="BLM65" s="1057"/>
      <c r="BLN65" s="1057"/>
      <c r="BLO65" s="1057"/>
      <c r="BLP65" s="1057"/>
      <c r="BLQ65" s="1057"/>
      <c r="BLR65" s="1057"/>
      <c r="BLS65" s="1057"/>
      <c r="BLT65" s="1057"/>
      <c r="BLU65" s="1057"/>
      <c r="BLV65" s="1057"/>
      <c r="BLW65" s="1057"/>
      <c r="BLX65" s="1057"/>
      <c r="BLY65" s="1057"/>
      <c r="BLZ65" s="1057"/>
      <c r="BMA65" s="1057"/>
      <c r="BMB65" s="1057"/>
      <c r="BMC65" s="1057"/>
      <c r="BMD65" s="1057"/>
      <c r="BME65" s="1057"/>
      <c r="BMF65" s="1057"/>
      <c r="BMG65" s="1057"/>
      <c r="BMH65" s="1057"/>
      <c r="BMI65" s="1057"/>
      <c r="BMJ65" s="1057"/>
      <c r="BMK65" s="1057"/>
      <c r="BML65" s="1057"/>
      <c r="BMM65" s="1057"/>
      <c r="BMN65" s="1057"/>
      <c r="BMO65" s="1057"/>
      <c r="BMP65" s="1057"/>
      <c r="BMQ65" s="1057"/>
      <c r="BMR65" s="1057"/>
      <c r="BMS65" s="1057"/>
      <c r="BMT65" s="1057"/>
      <c r="BMU65" s="1057"/>
      <c r="BMV65" s="1057"/>
      <c r="BMW65" s="1057"/>
      <c r="BMX65" s="1057"/>
      <c r="BMY65" s="1057"/>
      <c r="BMZ65" s="1057"/>
      <c r="BNA65" s="1057"/>
      <c r="BNB65" s="1057"/>
      <c r="BNC65" s="1057"/>
      <c r="BND65" s="1057"/>
      <c r="BNE65" s="1057"/>
      <c r="BNF65" s="1057"/>
      <c r="BNG65" s="1057"/>
      <c r="BNH65" s="1057"/>
      <c r="BNI65" s="1057"/>
      <c r="BNJ65" s="1057"/>
      <c r="BNK65" s="1057"/>
      <c r="BNL65" s="1057"/>
      <c r="BNM65" s="1057"/>
      <c r="BNN65" s="1057"/>
      <c r="BNO65" s="1057"/>
      <c r="BNP65" s="1057"/>
      <c r="BNQ65" s="1057"/>
      <c r="BNR65" s="1057"/>
      <c r="BNS65" s="1057"/>
      <c r="BNT65" s="1057"/>
      <c r="BNU65" s="1057"/>
      <c r="BNV65" s="1057"/>
      <c r="BNW65" s="1057"/>
      <c r="BNX65" s="1057"/>
      <c r="BNY65" s="1057"/>
      <c r="BNZ65" s="1057"/>
      <c r="BOA65" s="1057"/>
      <c r="BOB65" s="1057"/>
      <c r="BOC65" s="1057"/>
      <c r="BOD65" s="1057"/>
      <c r="BOE65" s="1057"/>
      <c r="BOF65" s="1057"/>
      <c r="BOG65" s="1057"/>
      <c r="BOH65" s="1057"/>
      <c r="BOI65" s="1057"/>
      <c r="BOJ65" s="1057"/>
      <c r="BOK65" s="1057"/>
      <c r="BOL65" s="1057"/>
      <c r="BOM65" s="1057"/>
      <c r="BON65" s="1057"/>
      <c r="BOO65" s="1057"/>
      <c r="BOP65" s="1057"/>
      <c r="BOQ65" s="1057"/>
      <c r="BOR65" s="1057"/>
      <c r="BOS65" s="1057"/>
      <c r="BOT65" s="1057"/>
      <c r="BOU65" s="1057"/>
      <c r="BOV65" s="1057"/>
      <c r="BOW65" s="1057"/>
      <c r="BOX65" s="1057"/>
      <c r="BOY65" s="1057"/>
      <c r="BOZ65" s="1057"/>
      <c r="BPA65" s="1057"/>
      <c r="BPB65" s="1057"/>
      <c r="BPC65" s="1057"/>
      <c r="BPD65" s="1057"/>
      <c r="BPE65" s="1057"/>
      <c r="BPF65" s="1057"/>
      <c r="BPG65" s="1057"/>
      <c r="BPH65" s="1057"/>
      <c r="BPI65" s="1057"/>
      <c r="BPJ65" s="1057"/>
      <c r="BPK65" s="1057"/>
      <c r="BPL65" s="1057"/>
      <c r="BPM65" s="1057"/>
      <c r="BPN65" s="1057"/>
      <c r="BPO65" s="1057"/>
      <c r="BPP65" s="1057"/>
      <c r="BPQ65" s="1057"/>
      <c r="BPR65" s="1057"/>
      <c r="BPS65" s="1057"/>
      <c r="BPT65" s="1057"/>
      <c r="BPU65" s="1057"/>
      <c r="BPV65" s="1057"/>
      <c r="BPW65" s="1057"/>
      <c r="BPX65" s="1057"/>
      <c r="BPY65" s="1057"/>
      <c r="BPZ65" s="1057"/>
      <c r="BQA65" s="1057"/>
      <c r="BQB65" s="1057"/>
      <c r="BQC65" s="1057"/>
      <c r="BQD65" s="1057"/>
      <c r="BQE65" s="1057"/>
      <c r="BQF65" s="1057"/>
      <c r="BQG65" s="1057"/>
      <c r="BQH65" s="1057"/>
      <c r="BQI65" s="1057"/>
      <c r="BQJ65" s="1057"/>
      <c r="BQK65" s="1057"/>
      <c r="BQL65" s="1057"/>
      <c r="BQM65" s="1057"/>
      <c r="BQN65" s="1057"/>
      <c r="BQO65" s="1057"/>
      <c r="BQP65" s="1057"/>
      <c r="BQQ65" s="1057"/>
      <c r="BQR65" s="1057"/>
      <c r="BQS65" s="1057"/>
      <c r="BQT65" s="1057"/>
      <c r="BQU65" s="1057"/>
      <c r="BQV65" s="1057"/>
      <c r="BQW65" s="1057"/>
      <c r="BQX65" s="1057"/>
      <c r="BQY65" s="1057"/>
      <c r="BQZ65" s="1057"/>
      <c r="BRA65" s="1057"/>
      <c r="BRB65" s="1057"/>
      <c r="BRC65" s="1057"/>
      <c r="BRD65" s="1057"/>
      <c r="BRE65" s="1057"/>
      <c r="BRF65" s="1057"/>
      <c r="BRG65" s="1057"/>
      <c r="BRH65" s="1057"/>
      <c r="BRI65" s="1057"/>
      <c r="BRJ65" s="1057"/>
      <c r="BRK65" s="1057"/>
      <c r="BRL65" s="1057"/>
      <c r="BRM65" s="1057"/>
      <c r="BRN65" s="1057"/>
      <c r="BRO65" s="1057"/>
      <c r="BRP65" s="1057"/>
      <c r="BRQ65" s="1057"/>
      <c r="BRR65" s="1057"/>
      <c r="BRS65" s="1057"/>
      <c r="BRT65" s="1057"/>
      <c r="BRU65" s="1057"/>
      <c r="BRV65" s="1057"/>
      <c r="BRW65" s="1057"/>
      <c r="BRX65" s="1057"/>
      <c r="BRY65" s="1057"/>
      <c r="BRZ65" s="1057"/>
      <c r="BSA65" s="1057"/>
      <c r="BSB65" s="1057"/>
      <c r="BSC65" s="1057"/>
      <c r="BSD65" s="1057"/>
      <c r="BSE65" s="1057"/>
      <c r="BSF65" s="1057"/>
      <c r="BSG65" s="1057"/>
      <c r="BSH65" s="1057"/>
      <c r="BSI65" s="1057"/>
      <c r="BSJ65" s="1057"/>
      <c r="BSK65" s="1057"/>
      <c r="BSL65" s="1057"/>
      <c r="BSM65" s="1057"/>
      <c r="BSN65" s="1057"/>
      <c r="BSO65" s="1057"/>
      <c r="BSP65" s="1057"/>
      <c r="BSQ65" s="1057"/>
      <c r="BSR65" s="1057"/>
      <c r="BSS65" s="1057"/>
      <c r="BST65" s="1057"/>
      <c r="BSU65" s="1057"/>
      <c r="BSV65" s="1057"/>
      <c r="BSW65" s="1057"/>
      <c r="BSX65" s="1057"/>
      <c r="BSY65" s="1057"/>
      <c r="BSZ65" s="1057"/>
      <c r="BTA65" s="1057"/>
      <c r="BTB65" s="1057"/>
      <c r="BTC65" s="1057"/>
      <c r="BTD65" s="1057"/>
      <c r="BTE65" s="1057"/>
      <c r="BTF65" s="1057"/>
      <c r="BTG65" s="1057"/>
      <c r="BTH65" s="1057"/>
      <c r="BTI65" s="1057"/>
      <c r="BTJ65" s="1057"/>
      <c r="BTK65" s="1057"/>
      <c r="BTL65" s="1057"/>
      <c r="BTM65" s="1057"/>
      <c r="BTN65" s="1057"/>
      <c r="BTO65" s="1057"/>
      <c r="BTP65" s="1057"/>
      <c r="BTQ65" s="1057"/>
      <c r="BTR65" s="1057"/>
      <c r="BTS65" s="1057"/>
      <c r="BTT65" s="1057"/>
      <c r="BTU65" s="1057"/>
      <c r="BTV65" s="1057"/>
      <c r="BTW65" s="1057"/>
      <c r="BTX65" s="1057"/>
      <c r="BTY65" s="1057"/>
      <c r="BTZ65" s="1057"/>
      <c r="BUA65" s="1057"/>
      <c r="BUB65" s="1057"/>
      <c r="BUC65" s="1057"/>
      <c r="BUD65" s="1057"/>
      <c r="BUE65" s="1057"/>
      <c r="BUF65" s="1057"/>
      <c r="BUG65" s="1057"/>
      <c r="BUH65" s="1057"/>
      <c r="BUI65" s="1057"/>
      <c r="BUJ65" s="1057"/>
      <c r="BUK65" s="1057"/>
      <c r="BUL65" s="1057"/>
      <c r="BUM65" s="1057"/>
      <c r="BUN65" s="1057"/>
      <c r="BUO65" s="1057"/>
      <c r="BUP65" s="1057"/>
      <c r="BUQ65" s="1057"/>
      <c r="BUR65" s="1057"/>
      <c r="BUS65" s="1057"/>
      <c r="BUT65" s="1057"/>
      <c r="BUU65" s="1057"/>
      <c r="BUV65" s="1057"/>
      <c r="BUW65" s="1057"/>
      <c r="BUX65" s="1057"/>
      <c r="BUY65" s="1057"/>
      <c r="BUZ65" s="1057"/>
      <c r="BVA65" s="1057"/>
      <c r="BVB65" s="1057"/>
      <c r="BVC65" s="1057"/>
      <c r="BVD65" s="1057"/>
      <c r="BVE65" s="1057"/>
      <c r="BVF65" s="1057"/>
      <c r="BVG65" s="1057"/>
      <c r="BVH65" s="1057"/>
      <c r="BVI65" s="1057"/>
      <c r="BVJ65" s="1057"/>
      <c r="BVK65" s="1057"/>
      <c r="BVL65" s="1057"/>
      <c r="BVM65" s="1057"/>
      <c r="BVN65" s="1057"/>
      <c r="BVO65" s="1057"/>
      <c r="BVP65" s="1057"/>
      <c r="BVQ65" s="1057"/>
      <c r="BVR65" s="1057"/>
      <c r="BVS65" s="1057"/>
      <c r="BVT65" s="1057"/>
      <c r="BVU65" s="1057"/>
      <c r="BVV65" s="1057"/>
      <c r="BVW65" s="1057"/>
      <c r="BVX65" s="1057"/>
      <c r="BVY65" s="1057"/>
      <c r="BVZ65" s="1057"/>
      <c r="BWA65" s="1057"/>
      <c r="BWB65" s="1057"/>
      <c r="BWC65" s="1057"/>
      <c r="BWD65" s="1057"/>
      <c r="BWE65" s="1057"/>
      <c r="BWF65" s="1057"/>
      <c r="BWG65" s="1057"/>
      <c r="BWH65" s="1057"/>
      <c r="BWI65" s="1057"/>
      <c r="BWJ65" s="1057"/>
      <c r="BWK65" s="1057"/>
      <c r="BWL65" s="1057"/>
      <c r="BWM65" s="1057"/>
      <c r="BWN65" s="1057"/>
      <c r="BWO65" s="1057"/>
      <c r="BWP65" s="1057"/>
      <c r="BWQ65" s="1057"/>
      <c r="BWR65" s="1057"/>
      <c r="BWS65" s="1057"/>
      <c r="BWT65" s="1057"/>
      <c r="BWU65" s="1057"/>
      <c r="BWV65" s="1057"/>
      <c r="BWW65" s="1057"/>
      <c r="BWX65" s="1057"/>
      <c r="BWY65" s="1057"/>
      <c r="BWZ65" s="1057"/>
      <c r="BXA65" s="1057"/>
      <c r="BXB65" s="1057"/>
      <c r="BXC65" s="1057"/>
      <c r="BXD65" s="1057"/>
      <c r="BXE65" s="1057"/>
      <c r="BXF65" s="1057"/>
      <c r="BXG65" s="1057"/>
      <c r="BXH65" s="1057"/>
      <c r="BXI65" s="1057"/>
      <c r="BXJ65" s="1057"/>
      <c r="BXK65" s="1057"/>
      <c r="BXL65" s="1057"/>
      <c r="BXM65" s="1057"/>
      <c r="BXN65" s="1057"/>
      <c r="BXO65" s="1057"/>
      <c r="BXP65" s="1057"/>
      <c r="BXQ65" s="1057"/>
      <c r="BXR65" s="1057"/>
      <c r="BXS65" s="1057"/>
      <c r="BXT65" s="1057"/>
      <c r="BXU65" s="1057"/>
      <c r="BXV65" s="1057"/>
      <c r="BXW65" s="1057"/>
      <c r="BXX65" s="1057"/>
      <c r="BXY65" s="1057"/>
      <c r="BXZ65" s="1057"/>
      <c r="BYA65" s="1057"/>
      <c r="BYB65" s="1057"/>
      <c r="BYC65" s="1057"/>
      <c r="BYD65" s="1057"/>
      <c r="BYE65" s="1057"/>
      <c r="BYF65" s="1057"/>
      <c r="BYG65" s="1057"/>
      <c r="BYH65" s="1057"/>
      <c r="BYI65" s="1057"/>
      <c r="BYJ65" s="1057"/>
      <c r="BYK65" s="1057"/>
      <c r="BYL65" s="1057"/>
      <c r="BYM65" s="1057"/>
      <c r="BYN65" s="1057"/>
      <c r="BYO65" s="1057"/>
      <c r="BYP65" s="1057"/>
      <c r="BYQ65" s="1057"/>
      <c r="BYR65" s="1057"/>
      <c r="BYS65" s="1057"/>
      <c r="BYT65" s="1057"/>
      <c r="BYU65" s="1057"/>
      <c r="BYV65" s="1057"/>
      <c r="BYW65" s="1057"/>
      <c r="BYX65" s="1057"/>
      <c r="BYY65" s="1057"/>
      <c r="BYZ65" s="1057"/>
      <c r="BZA65" s="1057"/>
      <c r="BZB65" s="1057"/>
      <c r="BZC65" s="1057"/>
      <c r="BZD65" s="1057"/>
      <c r="BZE65" s="1057"/>
      <c r="BZF65" s="1057"/>
      <c r="BZG65" s="1057"/>
      <c r="BZH65" s="1057"/>
      <c r="BZI65" s="1057"/>
      <c r="BZJ65" s="1057"/>
      <c r="BZK65" s="1057"/>
      <c r="BZL65" s="1057"/>
      <c r="BZM65" s="1057"/>
      <c r="BZN65" s="1057"/>
      <c r="BZO65" s="1057"/>
      <c r="BZP65" s="1057"/>
      <c r="BZQ65" s="1057"/>
      <c r="BZR65" s="1057"/>
      <c r="BZS65" s="1057"/>
      <c r="BZT65" s="1057"/>
      <c r="BZU65" s="1057"/>
      <c r="BZV65" s="1057"/>
      <c r="BZW65" s="1057"/>
      <c r="BZX65" s="1057"/>
      <c r="BZY65" s="1057"/>
      <c r="BZZ65" s="1057"/>
      <c r="CAA65" s="1057"/>
      <c r="CAB65" s="1057"/>
      <c r="CAC65" s="1057"/>
      <c r="CAD65" s="1057"/>
      <c r="CAE65" s="1057"/>
      <c r="CAF65" s="1057"/>
      <c r="CAG65" s="1057"/>
      <c r="CAH65" s="1057"/>
      <c r="CAI65" s="1057"/>
      <c r="CAJ65" s="1057"/>
      <c r="CAK65" s="1057"/>
      <c r="CAL65" s="1057"/>
      <c r="CAM65" s="1057"/>
      <c r="CAN65" s="1057"/>
      <c r="CAO65" s="1057"/>
      <c r="CAP65" s="1057"/>
      <c r="CAQ65" s="1057"/>
      <c r="CAR65" s="1057"/>
      <c r="CAS65" s="1057"/>
      <c r="CAT65" s="1057"/>
      <c r="CAU65" s="1057"/>
      <c r="CAV65" s="1057"/>
      <c r="CAW65" s="1057"/>
      <c r="CAX65" s="1057"/>
      <c r="CAY65" s="1057"/>
      <c r="CAZ65" s="1057"/>
      <c r="CBA65" s="1057"/>
      <c r="CBB65" s="1057"/>
      <c r="CBC65" s="1057"/>
      <c r="CBD65" s="1057"/>
      <c r="CBE65" s="1057"/>
      <c r="CBF65" s="1057"/>
      <c r="CBG65" s="1057"/>
      <c r="CBH65" s="1057"/>
      <c r="CBI65" s="1057"/>
      <c r="CBJ65" s="1057"/>
      <c r="CBK65" s="1057"/>
      <c r="CBL65" s="1057"/>
      <c r="CBM65" s="1057"/>
      <c r="CBN65" s="1057"/>
      <c r="CBO65" s="1057"/>
      <c r="CBP65" s="1057"/>
      <c r="CBQ65" s="1057"/>
      <c r="CBR65" s="1057"/>
      <c r="CBS65" s="1057"/>
      <c r="CBT65" s="1057"/>
      <c r="CBU65" s="1057"/>
      <c r="CBV65" s="1057"/>
      <c r="CBW65" s="1057"/>
      <c r="CBX65" s="1057"/>
      <c r="CBY65" s="1057"/>
      <c r="CBZ65" s="1057"/>
      <c r="CCA65" s="1057"/>
      <c r="CCB65" s="1057"/>
      <c r="CCC65" s="1057"/>
      <c r="CCD65" s="1057"/>
      <c r="CCE65" s="1057"/>
      <c r="CCF65" s="1057"/>
      <c r="CCG65" s="1057"/>
      <c r="CCH65" s="1057"/>
      <c r="CCI65" s="1057"/>
      <c r="CCJ65" s="1057"/>
      <c r="CCK65" s="1057"/>
      <c r="CCL65" s="1057"/>
      <c r="CCM65" s="1057"/>
      <c r="CCN65" s="1057"/>
      <c r="CCO65" s="1057"/>
      <c r="CCP65" s="1057"/>
      <c r="CCQ65" s="1057"/>
      <c r="CCR65" s="1057"/>
      <c r="CCS65" s="1057"/>
      <c r="CCT65" s="1057"/>
      <c r="CCU65" s="1057"/>
      <c r="CCV65" s="1057"/>
      <c r="CCW65" s="1057"/>
      <c r="CCX65" s="1057"/>
      <c r="CCY65" s="1057"/>
      <c r="CCZ65" s="1057"/>
      <c r="CDA65" s="1057"/>
      <c r="CDB65" s="1057"/>
      <c r="CDC65" s="1057"/>
      <c r="CDD65" s="1057"/>
      <c r="CDE65" s="1057"/>
      <c r="CDF65" s="1057"/>
      <c r="CDG65" s="1057"/>
      <c r="CDH65" s="1057"/>
      <c r="CDI65" s="1057"/>
      <c r="CDJ65" s="1057"/>
      <c r="CDK65" s="1057"/>
      <c r="CDL65" s="1057"/>
      <c r="CDM65" s="1057"/>
      <c r="CDN65" s="1057"/>
      <c r="CDO65" s="1057"/>
      <c r="CDP65" s="1057"/>
      <c r="CDQ65" s="1057"/>
      <c r="CDR65" s="1057"/>
      <c r="CDS65" s="1057"/>
      <c r="CDT65" s="1057"/>
      <c r="CDU65" s="1057"/>
      <c r="CDV65" s="1057"/>
      <c r="CDW65" s="1057"/>
      <c r="CDX65" s="1057"/>
      <c r="CDY65" s="1057"/>
      <c r="CDZ65" s="1057"/>
      <c r="CEA65" s="1057"/>
      <c r="CEB65" s="1057"/>
      <c r="CEC65" s="1057"/>
      <c r="CED65" s="1057"/>
      <c r="CEE65" s="1057"/>
      <c r="CEF65" s="1057"/>
      <c r="CEG65" s="1057"/>
      <c r="CEH65" s="1057"/>
      <c r="CEI65" s="1057"/>
      <c r="CEJ65" s="1057"/>
      <c r="CEK65" s="1057"/>
      <c r="CEL65" s="1057"/>
      <c r="CEM65" s="1057"/>
    </row>
    <row r="66" spans="1:2171" ht="13.5" thickBot="1" x14ac:dyDescent="0.25">
      <c r="A66" s="212"/>
      <c r="B66" s="212"/>
      <c r="C66" s="212"/>
      <c r="D66" s="214"/>
      <c r="E66" s="214"/>
      <c r="F66" s="212"/>
      <c r="G66" s="212"/>
      <c r="H66" s="212"/>
      <c r="I66" s="212"/>
      <c r="J66" s="212"/>
      <c r="K66" s="212"/>
      <c r="L66" s="212"/>
    </row>
    <row r="67" spans="1:2171" s="191" customFormat="1" ht="20.25" x14ac:dyDescent="0.3">
      <c r="A67" s="211"/>
      <c r="B67" s="1130" t="s">
        <v>335</v>
      </c>
      <c r="C67" s="1213"/>
      <c r="D67" s="213"/>
      <c r="E67" s="213"/>
      <c r="F67" s="212"/>
      <c r="G67" s="212"/>
      <c r="H67" s="212"/>
      <c r="I67" s="212"/>
      <c r="J67" s="212"/>
      <c r="K67" s="212"/>
      <c r="L67" s="212"/>
      <c r="M67" s="679"/>
      <c r="N67" s="679"/>
      <c r="O67" s="679"/>
      <c r="P67" s="679"/>
      <c r="Q67" s="679"/>
      <c r="R67" s="679"/>
      <c r="S67" s="679"/>
      <c r="T67" s="358"/>
      <c r="U67" s="358"/>
      <c r="V67" s="358"/>
      <c r="W67" s="358"/>
      <c r="X67" s="358"/>
      <c r="Y67" s="358"/>
      <c r="Z67" s="358"/>
      <c r="AA67" s="358"/>
      <c r="AB67" s="358"/>
      <c r="AC67" s="679"/>
      <c r="AD67" s="679"/>
      <c r="AE67" s="679"/>
      <c r="AF67" s="679"/>
      <c r="AG67" s="679"/>
      <c r="AH67" s="679"/>
      <c r="AI67" s="679"/>
      <c r="AJ67" s="679"/>
      <c r="AK67" s="679"/>
      <c r="AL67" s="679"/>
      <c r="AM67" s="679"/>
      <c r="AN67" s="679"/>
      <c r="AO67" s="679"/>
      <c r="AP67" s="679"/>
      <c r="AQ67" s="679"/>
      <c r="AR67" s="679"/>
      <c r="AS67" s="679"/>
      <c r="AT67" s="679"/>
      <c r="AU67" s="679"/>
      <c r="AV67" s="679"/>
      <c r="AW67" s="679"/>
      <c r="AX67" s="679"/>
      <c r="AY67" s="679"/>
      <c r="AZ67" s="679"/>
      <c r="BA67" s="679"/>
      <c r="BB67" s="679"/>
      <c r="BC67" s="611"/>
      <c r="BD67" s="611"/>
      <c r="BE67" s="611"/>
      <c r="BF67" s="611"/>
      <c r="BG67" s="611"/>
      <c r="BH67" s="611"/>
      <c r="BI67" s="611"/>
      <c r="BJ67" s="611"/>
      <c r="BK67" s="611"/>
      <c r="BL67" s="611"/>
      <c r="BM67" s="611"/>
      <c r="BN67" s="611"/>
      <c r="BO67" s="611"/>
      <c r="BP67" s="611"/>
      <c r="BQ67" s="611"/>
      <c r="BR67" s="611"/>
      <c r="BS67" s="611"/>
      <c r="BT67" s="611"/>
      <c r="BU67" s="611"/>
      <c r="BV67" s="611"/>
      <c r="BW67" s="611"/>
      <c r="BX67" s="611"/>
      <c r="BY67" s="611"/>
      <c r="BZ67" s="611"/>
      <c r="CA67" s="611"/>
      <c r="CB67" s="611"/>
      <c r="CC67" s="611"/>
      <c r="CD67" s="611"/>
      <c r="CE67" s="611"/>
      <c r="CF67" s="611"/>
      <c r="CG67" s="611"/>
      <c r="CH67" s="611"/>
      <c r="CI67" s="611"/>
      <c r="CJ67" s="611"/>
      <c r="CK67" s="611"/>
      <c r="CL67" s="611"/>
      <c r="CM67" s="611"/>
      <c r="CN67" s="611"/>
      <c r="CO67" s="611"/>
      <c r="CP67" s="611"/>
      <c r="CQ67" s="611"/>
      <c r="CR67" s="611"/>
      <c r="CS67" s="611"/>
      <c r="CT67" s="611"/>
      <c r="CU67" s="611"/>
      <c r="CV67" s="611"/>
      <c r="CW67" s="611"/>
      <c r="CX67" s="611"/>
      <c r="CY67" s="611"/>
      <c r="CZ67" s="611"/>
      <c r="DA67" s="611"/>
      <c r="DB67" s="611"/>
      <c r="DC67" s="611"/>
      <c r="DD67" s="611"/>
      <c r="DE67" s="611"/>
      <c r="DF67" s="611"/>
      <c r="DG67" s="611"/>
      <c r="DH67" s="611"/>
      <c r="DI67" s="611"/>
      <c r="DJ67" s="611"/>
      <c r="DK67" s="611"/>
      <c r="DL67" s="611"/>
      <c r="DM67" s="611"/>
      <c r="DN67" s="611"/>
      <c r="DO67" s="611"/>
      <c r="DP67" s="611"/>
      <c r="DQ67" s="611"/>
      <c r="DR67" s="611"/>
      <c r="DS67" s="611"/>
      <c r="DT67" s="611"/>
      <c r="DU67" s="611"/>
      <c r="DV67" s="611"/>
      <c r="DW67" s="611"/>
      <c r="DX67" s="611"/>
      <c r="DY67" s="611"/>
      <c r="DZ67" s="611"/>
      <c r="EA67" s="611"/>
      <c r="EB67" s="611"/>
      <c r="EC67" s="611"/>
      <c r="ED67" s="611"/>
      <c r="EE67" s="611"/>
      <c r="EF67" s="611"/>
      <c r="EG67" s="611"/>
      <c r="EH67" s="611"/>
      <c r="EI67" s="611"/>
      <c r="EJ67" s="611"/>
      <c r="EK67" s="611"/>
      <c r="EL67" s="611"/>
      <c r="EM67" s="611"/>
      <c r="EN67" s="611"/>
      <c r="EO67" s="611"/>
      <c r="EP67" s="611"/>
      <c r="EQ67" s="611"/>
      <c r="ER67" s="611"/>
      <c r="ES67" s="611"/>
      <c r="ET67" s="611"/>
      <c r="EU67" s="611"/>
      <c r="EV67" s="611"/>
      <c r="EW67" s="611"/>
      <c r="EX67" s="611"/>
      <c r="EY67" s="611"/>
      <c r="EZ67" s="611"/>
      <c r="FA67" s="611"/>
      <c r="FB67" s="611"/>
      <c r="FC67" s="611"/>
      <c r="FD67" s="611"/>
      <c r="FE67" s="611"/>
      <c r="FF67" s="611"/>
      <c r="FG67" s="611"/>
      <c r="FH67" s="611"/>
      <c r="FI67" s="611"/>
      <c r="FJ67" s="611"/>
      <c r="FK67" s="611"/>
      <c r="FL67" s="611"/>
      <c r="FM67" s="611"/>
      <c r="FN67" s="611"/>
      <c r="FO67" s="611"/>
      <c r="FP67" s="611"/>
      <c r="FQ67" s="611"/>
      <c r="FR67" s="611"/>
      <c r="FS67" s="611"/>
      <c r="FT67" s="611"/>
      <c r="FU67" s="611"/>
      <c r="FV67" s="611"/>
      <c r="FW67" s="611"/>
      <c r="FX67" s="611"/>
      <c r="FY67" s="611"/>
      <c r="FZ67" s="611"/>
      <c r="GA67" s="611"/>
      <c r="GB67" s="611"/>
      <c r="GC67" s="611"/>
      <c r="GD67" s="611"/>
      <c r="GE67" s="611"/>
      <c r="GF67" s="611"/>
      <c r="GG67" s="611"/>
      <c r="GH67" s="611"/>
      <c r="GI67" s="611"/>
      <c r="GJ67" s="611"/>
      <c r="GK67" s="611"/>
      <c r="GL67" s="611"/>
      <c r="GM67" s="611"/>
      <c r="GN67" s="611"/>
      <c r="GO67" s="611"/>
      <c r="GP67" s="611"/>
      <c r="GQ67" s="611"/>
      <c r="GR67" s="611"/>
      <c r="GS67" s="611"/>
      <c r="GT67" s="611"/>
      <c r="GU67" s="611"/>
      <c r="GV67" s="611"/>
      <c r="GW67" s="611"/>
      <c r="GX67" s="611"/>
      <c r="GY67" s="611"/>
      <c r="GZ67" s="611"/>
      <c r="HA67" s="611"/>
      <c r="HB67" s="611"/>
      <c r="HC67" s="611"/>
      <c r="HD67" s="611"/>
      <c r="HE67" s="611"/>
      <c r="HF67" s="611"/>
      <c r="HG67" s="611"/>
      <c r="HH67" s="611"/>
      <c r="HI67" s="611"/>
      <c r="HJ67" s="611"/>
      <c r="HK67" s="611"/>
      <c r="HL67" s="611"/>
      <c r="HM67" s="611"/>
      <c r="HN67" s="611"/>
      <c r="HO67" s="611"/>
      <c r="HP67" s="611"/>
      <c r="HQ67" s="611"/>
      <c r="HR67" s="611"/>
      <c r="HS67" s="611"/>
      <c r="HT67" s="611"/>
      <c r="HU67" s="611"/>
      <c r="HV67" s="611"/>
      <c r="HW67" s="611"/>
      <c r="HX67" s="611"/>
      <c r="HY67" s="611"/>
      <c r="HZ67" s="611"/>
      <c r="IA67" s="611"/>
      <c r="IB67" s="611"/>
      <c r="IC67" s="611"/>
      <c r="ID67" s="611"/>
      <c r="IE67" s="611"/>
      <c r="IF67" s="611"/>
      <c r="IG67" s="611"/>
      <c r="IH67" s="611"/>
      <c r="II67" s="611"/>
      <c r="IJ67" s="611"/>
      <c r="IK67" s="611"/>
      <c r="IL67" s="611"/>
      <c r="IM67" s="611"/>
      <c r="IN67" s="611"/>
      <c r="IO67" s="611"/>
      <c r="IP67" s="611"/>
      <c r="IQ67" s="611"/>
      <c r="IR67" s="611"/>
      <c r="IS67" s="611"/>
      <c r="IT67" s="611"/>
      <c r="IU67" s="611"/>
      <c r="IV67" s="611"/>
      <c r="IW67" s="611"/>
      <c r="IX67" s="611"/>
      <c r="IY67" s="611"/>
      <c r="IZ67" s="611"/>
      <c r="JA67" s="611"/>
      <c r="JB67" s="611"/>
      <c r="JC67" s="611"/>
      <c r="JD67" s="611"/>
      <c r="JE67" s="611"/>
      <c r="JF67" s="611"/>
      <c r="JG67" s="611"/>
      <c r="JH67" s="611"/>
      <c r="JI67" s="611"/>
      <c r="JJ67" s="611"/>
      <c r="JK67" s="611"/>
      <c r="JL67" s="611"/>
      <c r="JM67" s="611"/>
      <c r="JN67" s="611"/>
      <c r="JO67" s="611"/>
      <c r="JP67" s="611"/>
      <c r="JQ67" s="611"/>
      <c r="JR67" s="611"/>
      <c r="JS67" s="611"/>
      <c r="JT67" s="611"/>
      <c r="JU67" s="611"/>
      <c r="JV67" s="611"/>
      <c r="JW67" s="611"/>
      <c r="JX67" s="611"/>
      <c r="JY67" s="611"/>
      <c r="JZ67" s="611"/>
      <c r="KA67" s="611"/>
      <c r="KB67" s="611"/>
      <c r="KC67" s="611"/>
      <c r="KD67" s="611"/>
      <c r="KE67" s="611"/>
      <c r="KF67" s="611"/>
      <c r="KG67" s="611"/>
      <c r="KH67" s="611"/>
      <c r="KI67" s="611"/>
      <c r="KJ67" s="611"/>
      <c r="KK67" s="611"/>
      <c r="KL67" s="611"/>
      <c r="KM67" s="611"/>
      <c r="KN67" s="611"/>
      <c r="KO67" s="611"/>
      <c r="KP67" s="611"/>
      <c r="KQ67" s="611"/>
      <c r="KR67" s="611"/>
      <c r="KS67" s="611"/>
      <c r="KT67" s="611"/>
      <c r="KU67" s="611"/>
      <c r="KV67" s="611"/>
      <c r="KW67" s="611"/>
      <c r="KX67" s="611"/>
      <c r="KY67" s="611"/>
      <c r="KZ67" s="611"/>
      <c r="LA67" s="611"/>
      <c r="LB67" s="611"/>
      <c r="LC67" s="611"/>
      <c r="LD67" s="611"/>
      <c r="LE67" s="611"/>
      <c r="LF67" s="611"/>
      <c r="LG67" s="611"/>
      <c r="LH67" s="611"/>
      <c r="LI67" s="611"/>
      <c r="LJ67" s="611"/>
      <c r="LK67" s="611"/>
      <c r="LL67" s="611"/>
      <c r="LM67" s="611"/>
      <c r="LN67" s="611"/>
      <c r="LO67" s="611"/>
      <c r="LP67" s="611"/>
      <c r="LQ67" s="611"/>
      <c r="LR67" s="611"/>
      <c r="LS67" s="611"/>
      <c r="LT67" s="611"/>
      <c r="LU67" s="611"/>
      <c r="LV67" s="611"/>
      <c r="LW67" s="611"/>
      <c r="LX67" s="611"/>
      <c r="LY67" s="611"/>
      <c r="LZ67" s="611"/>
      <c r="MA67" s="611"/>
      <c r="MB67" s="611"/>
      <c r="MC67" s="611"/>
      <c r="MD67" s="611"/>
      <c r="ME67" s="611"/>
      <c r="MF67" s="611"/>
      <c r="MG67" s="611"/>
      <c r="MH67" s="611"/>
      <c r="MI67" s="611"/>
      <c r="MJ67" s="611"/>
      <c r="MK67" s="611"/>
      <c r="ML67" s="611"/>
      <c r="MM67" s="611"/>
      <c r="MN67" s="611"/>
      <c r="MO67" s="611"/>
      <c r="MP67" s="611"/>
      <c r="MQ67" s="611"/>
      <c r="MR67" s="611"/>
      <c r="MS67" s="611"/>
      <c r="MT67" s="611"/>
      <c r="MU67" s="611"/>
      <c r="MV67" s="611"/>
      <c r="MW67" s="611"/>
      <c r="MX67" s="611"/>
      <c r="MY67" s="611"/>
      <c r="MZ67" s="611"/>
      <c r="NA67" s="611"/>
      <c r="NB67" s="611"/>
      <c r="NC67" s="611"/>
      <c r="ND67" s="611"/>
      <c r="NE67" s="611"/>
      <c r="NF67" s="611"/>
      <c r="NG67" s="611"/>
      <c r="NH67" s="611"/>
      <c r="NI67" s="611"/>
      <c r="NJ67" s="611"/>
      <c r="NK67" s="611"/>
      <c r="NL67" s="611"/>
      <c r="NM67" s="611"/>
      <c r="NN67" s="611"/>
      <c r="NO67" s="611"/>
      <c r="NP67" s="611"/>
      <c r="NQ67" s="611"/>
      <c r="NR67" s="611"/>
      <c r="NS67" s="611"/>
      <c r="NT67" s="611"/>
      <c r="NU67" s="611"/>
      <c r="NV67" s="611"/>
      <c r="NW67" s="611"/>
      <c r="NX67" s="611"/>
      <c r="NY67" s="611"/>
      <c r="NZ67" s="611"/>
      <c r="OA67" s="611"/>
      <c r="OB67" s="611"/>
      <c r="OC67" s="611"/>
      <c r="OD67" s="611"/>
      <c r="OE67" s="611"/>
      <c r="OF67" s="611"/>
      <c r="OG67" s="611"/>
      <c r="OH67" s="611"/>
      <c r="OI67" s="611"/>
      <c r="OJ67" s="611"/>
      <c r="OK67" s="611"/>
      <c r="OL67" s="611"/>
      <c r="OM67" s="611"/>
      <c r="ON67" s="611"/>
      <c r="OO67" s="611"/>
      <c r="OP67" s="611"/>
      <c r="OQ67" s="611"/>
      <c r="OR67" s="611"/>
      <c r="OS67" s="611"/>
      <c r="OT67" s="611"/>
      <c r="OU67" s="611"/>
      <c r="OV67" s="611"/>
      <c r="OW67" s="611"/>
      <c r="OX67" s="611"/>
      <c r="OY67" s="611"/>
      <c r="OZ67" s="611"/>
      <c r="PA67" s="611"/>
      <c r="PB67" s="611"/>
      <c r="PC67" s="611"/>
      <c r="PD67" s="611"/>
      <c r="PE67" s="611"/>
      <c r="PF67" s="611"/>
      <c r="PG67" s="611"/>
      <c r="PH67" s="611"/>
      <c r="PI67" s="611"/>
      <c r="PJ67" s="611"/>
      <c r="PK67" s="611"/>
      <c r="PL67" s="611"/>
      <c r="PM67" s="611"/>
      <c r="PN67" s="611"/>
      <c r="PO67" s="611"/>
      <c r="PP67" s="611"/>
      <c r="PQ67" s="611"/>
      <c r="PR67" s="611"/>
      <c r="PS67" s="611"/>
      <c r="PT67" s="611"/>
      <c r="PU67" s="611"/>
      <c r="PV67" s="611"/>
      <c r="PW67" s="611"/>
      <c r="PX67" s="611"/>
      <c r="PY67" s="611"/>
      <c r="PZ67" s="611"/>
      <c r="QA67" s="611"/>
      <c r="QB67" s="611"/>
      <c r="QC67" s="611"/>
      <c r="QD67" s="611"/>
      <c r="QE67" s="611"/>
      <c r="QF67" s="611"/>
      <c r="QG67" s="611"/>
      <c r="QH67" s="611"/>
      <c r="QI67" s="611"/>
      <c r="QJ67" s="611"/>
      <c r="QK67" s="611"/>
      <c r="QL67" s="611"/>
      <c r="QM67" s="611"/>
      <c r="QN67" s="611"/>
      <c r="QO67" s="611"/>
      <c r="QP67" s="611"/>
      <c r="QQ67" s="611"/>
      <c r="QR67" s="611"/>
      <c r="QS67" s="611"/>
      <c r="QT67" s="611"/>
      <c r="QU67" s="611"/>
      <c r="QV67" s="611"/>
      <c r="QW67" s="611"/>
      <c r="QX67" s="611"/>
      <c r="QY67" s="611"/>
      <c r="QZ67" s="611"/>
      <c r="RA67" s="611"/>
      <c r="RB67" s="611"/>
      <c r="RC67" s="611"/>
      <c r="RD67" s="611"/>
      <c r="RE67" s="611"/>
      <c r="RF67" s="611"/>
      <c r="RG67" s="611"/>
      <c r="RH67" s="611"/>
      <c r="RI67" s="611"/>
      <c r="RJ67" s="611"/>
      <c r="RK67" s="611"/>
      <c r="RL67" s="611"/>
      <c r="RM67" s="611"/>
      <c r="RN67" s="611"/>
      <c r="RO67" s="611"/>
      <c r="RP67" s="611"/>
      <c r="RQ67" s="611"/>
      <c r="RR67" s="611"/>
      <c r="RS67" s="611"/>
      <c r="RT67" s="611"/>
      <c r="RU67" s="611"/>
      <c r="RV67" s="611"/>
      <c r="RW67" s="611"/>
      <c r="RX67" s="611"/>
      <c r="RY67" s="611"/>
      <c r="RZ67" s="611"/>
      <c r="SA67" s="611"/>
      <c r="SB67" s="611"/>
      <c r="SC67" s="611"/>
      <c r="SD67" s="611"/>
      <c r="SE67" s="611"/>
      <c r="SF67" s="611"/>
      <c r="SG67" s="611"/>
      <c r="SH67" s="611"/>
      <c r="SI67" s="611"/>
      <c r="SJ67" s="611"/>
      <c r="SK67" s="611"/>
      <c r="SL67" s="611"/>
      <c r="SM67" s="611"/>
      <c r="SN67" s="611"/>
      <c r="SO67" s="611"/>
      <c r="SP67" s="611"/>
      <c r="SQ67" s="611"/>
      <c r="SR67" s="611"/>
      <c r="SS67" s="611"/>
      <c r="ST67" s="611"/>
      <c r="SU67" s="611"/>
      <c r="SV67" s="611"/>
      <c r="SW67" s="611"/>
      <c r="SX67" s="611"/>
      <c r="SY67" s="611"/>
      <c r="SZ67" s="611"/>
      <c r="TA67" s="611"/>
      <c r="TB67" s="611"/>
      <c r="TC67" s="611"/>
      <c r="TD67" s="611"/>
      <c r="TE67" s="611"/>
      <c r="TF67" s="611"/>
      <c r="TG67" s="611"/>
      <c r="TH67" s="611"/>
      <c r="TI67" s="611"/>
      <c r="TJ67" s="611"/>
      <c r="TK67" s="611"/>
      <c r="TL67" s="611"/>
      <c r="TM67" s="611"/>
      <c r="TN67" s="611"/>
      <c r="TO67" s="611"/>
      <c r="TP67" s="611"/>
      <c r="TQ67" s="611"/>
      <c r="TR67" s="611"/>
      <c r="TS67" s="611"/>
      <c r="TT67" s="611"/>
      <c r="TU67" s="611"/>
      <c r="TV67" s="611"/>
      <c r="TW67" s="611"/>
      <c r="TX67" s="611"/>
      <c r="TY67" s="611"/>
      <c r="TZ67" s="611"/>
      <c r="UA67" s="611"/>
      <c r="UB67" s="611"/>
      <c r="UC67" s="611"/>
      <c r="UD67" s="611"/>
      <c r="UE67" s="611"/>
      <c r="UF67" s="611"/>
      <c r="UG67" s="611"/>
      <c r="UH67" s="611"/>
      <c r="UI67" s="611"/>
      <c r="UJ67" s="611"/>
      <c r="UK67" s="611"/>
      <c r="UL67" s="611"/>
      <c r="UM67" s="611"/>
      <c r="UN67" s="611"/>
      <c r="UO67" s="611"/>
      <c r="UP67" s="611"/>
      <c r="UQ67" s="611"/>
      <c r="UR67" s="611"/>
      <c r="US67" s="611"/>
      <c r="UT67" s="611"/>
      <c r="UU67" s="611"/>
      <c r="UV67" s="611"/>
      <c r="UW67" s="611"/>
      <c r="UX67" s="611"/>
      <c r="UY67" s="611"/>
      <c r="UZ67" s="611"/>
      <c r="VA67" s="611"/>
      <c r="VB67" s="611"/>
      <c r="VC67" s="611"/>
      <c r="VD67" s="611"/>
      <c r="VE67" s="611"/>
      <c r="VF67" s="611"/>
      <c r="VG67" s="611"/>
      <c r="VH67" s="611"/>
      <c r="VI67" s="611"/>
      <c r="VJ67" s="611"/>
      <c r="VK67" s="611"/>
      <c r="VL67" s="611"/>
      <c r="VM67" s="611"/>
      <c r="VN67" s="611"/>
      <c r="VO67" s="611"/>
      <c r="VP67" s="611"/>
      <c r="VQ67" s="611"/>
      <c r="VR67" s="611"/>
      <c r="VS67" s="611"/>
      <c r="VT67" s="611"/>
      <c r="VU67" s="611"/>
      <c r="VV67" s="611"/>
      <c r="VW67" s="611"/>
      <c r="VX67" s="611"/>
      <c r="VY67" s="611"/>
      <c r="VZ67" s="611"/>
      <c r="WA67" s="611"/>
      <c r="WB67" s="611"/>
      <c r="WC67" s="611"/>
      <c r="WD67" s="611"/>
      <c r="WE67" s="611"/>
      <c r="WF67" s="611"/>
      <c r="WG67" s="611"/>
      <c r="WH67" s="611"/>
      <c r="WI67" s="611"/>
      <c r="WJ67" s="611"/>
      <c r="WK67" s="611"/>
      <c r="WL67" s="611"/>
      <c r="WM67" s="611"/>
      <c r="WN67" s="611"/>
      <c r="WO67" s="611"/>
      <c r="WP67" s="611"/>
      <c r="WQ67" s="611"/>
      <c r="WR67" s="611"/>
      <c r="WS67" s="611"/>
      <c r="WT67" s="611"/>
      <c r="WU67" s="611"/>
      <c r="WV67" s="611"/>
      <c r="WW67" s="611"/>
      <c r="WX67" s="611"/>
      <c r="WY67" s="611"/>
      <c r="WZ67" s="611"/>
      <c r="XA67" s="611"/>
      <c r="XB67" s="611"/>
      <c r="XC67" s="611"/>
      <c r="XD67" s="611"/>
      <c r="XE67" s="611"/>
      <c r="XF67" s="611"/>
      <c r="XG67" s="611"/>
      <c r="XH67" s="611"/>
      <c r="XI67" s="611"/>
      <c r="XJ67" s="611"/>
      <c r="XK67" s="611"/>
      <c r="XL67" s="611"/>
      <c r="XM67" s="611"/>
      <c r="XN67" s="611"/>
      <c r="XO67" s="611"/>
      <c r="XP67" s="611"/>
      <c r="XQ67" s="611"/>
      <c r="XR67" s="611"/>
      <c r="XS67" s="611"/>
      <c r="XT67" s="611"/>
      <c r="XU67" s="611"/>
      <c r="XV67" s="611"/>
      <c r="XW67" s="611"/>
      <c r="XX67" s="611"/>
      <c r="XY67" s="611"/>
      <c r="XZ67" s="611"/>
      <c r="YA67" s="611"/>
      <c r="YB67" s="611"/>
      <c r="YC67" s="611"/>
      <c r="YD67" s="611"/>
      <c r="YE67" s="611"/>
      <c r="YF67" s="611"/>
      <c r="YG67" s="611"/>
      <c r="YH67" s="611"/>
      <c r="YI67" s="611"/>
      <c r="YJ67" s="611"/>
      <c r="YK67" s="611"/>
      <c r="YL67" s="611"/>
      <c r="YM67" s="611"/>
      <c r="YN67" s="611"/>
      <c r="YO67" s="611"/>
      <c r="YP67" s="611"/>
      <c r="YQ67" s="611"/>
      <c r="YR67" s="611"/>
      <c r="YS67" s="611"/>
      <c r="YT67" s="611"/>
      <c r="YU67" s="611"/>
      <c r="YV67" s="611"/>
      <c r="YW67" s="611"/>
      <c r="YX67" s="611"/>
      <c r="YY67" s="611"/>
      <c r="YZ67" s="611"/>
      <c r="ZA67" s="611"/>
      <c r="ZB67" s="611"/>
      <c r="ZC67" s="611"/>
      <c r="ZD67" s="611"/>
      <c r="ZE67" s="611"/>
      <c r="ZF67" s="611"/>
      <c r="ZG67" s="611"/>
      <c r="ZH67" s="611"/>
      <c r="ZI67" s="611"/>
      <c r="ZJ67" s="611"/>
      <c r="ZK67" s="611"/>
      <c r="ZL67" s="611"/>
      <c r="ZM67" s="611"/>
      <c r="ZN67" s="611"/>
      <c r="ZO67" s="611"/>
      <c r="ZP67" s="611"/>
      <c r="ZQ67" s="611"/>
      <c r="ZR67" s="611"/>
      <c r="ZS67" s="611"/>
      <c r="ZT67" s="611"/>
      <c r="ZU67" s="611"/>
      <c r="ZV67" s="611"/>
      <c r="ZW67" s="611"/>
      <c r="ZX67" s="611"/>
      <c r="ZY67" s="611"/>
      <c r="ZZ67" s="611"/>
      <c r="AAA67" s="611"/>
      <c r="AAB67" s="611"/>
      <c r="AAC67" s="611"/>
      <c r="AAD67" s="611"/>
      <c r="AAE67" s="611"/>
      <c r="AAF67" s="611"/>
      <c r="AAG67" s="611"/>
      <c r="AAH67" s="611"/>
      <c r="AAI67" s="611"/>
      <c r="AAJ67" s="611"/>
      <c r="AAK67" s="611"/>
      <c r="AAL67" s="611"/>
      <c r="AAM67" s="611"/>
      <c r="AAN67" s="611"/>
      <c r="AAO67" s="611"/>
      <c r="AAP67" s="611"/>
      <c r="AAQ67" s="611"/>
      <c r="AAR67" s="611"/>
      <c r="AAS67" s="611"/>
      <c r="AAT67" s="611"/>
      <c r="AAU67" s="611"/>
      <c r="AAV67" s="611"/>
      <c r="AAW67" s="611"/>
      <c r="AAX67" s="611"/>
      <c r="AAY67" s="611"/>
      <c r="AAZ67" s="611"/>
      <c r="ABA67" s="611"/>
      <c r="ABB67" s="611"/>
      <c r="ABC67" s="611"/>
      <c r="ABD67" s="611"/>
      <c r="ABE67" s="611"/>
      <c r="ABF67" s="611"/>
      <c r="ABG67" s="611"/>
      <c r="ABH67" s="611"/>
      <c r="ABI67" s="611"/>
      <c r="ABJ67" s="611"/>
      <c r="ABK67" s="611"/>
      <c r="ABL67" s="611"/>
      <c r="ABM67" s="611"/>
      <c r="ABN67" s="611"/>
      <c r="ABO67" s="611"/>
      <c r="ABP67" s="611"/>
      <c r="ABQ67" s="611"/>
      <c r="ABR67" s="611"/>
      <c r="ABS67" s="611"/>
      <c r="ABT67" s="611"/>
      <c r="ABU67" s="611"/>
      <c r="ABV67" s="611"/>
      <c r="ABW67" s="611"/>
      <c r="ABX67" s="611"/>
      <c r="ABY67" s="611"/>
      <c r="ABZ67" s="611"/>
      <c r="ACA67" s="611"/>
      <c r="ACB67" s="611"/>
      <c r="ACC67" s="611"/>
      <c r="ACD67" s="611"/>
      <c r="ACE67" s="611"/>
      <c r="ACF67" s="611"/>
      <c r="ACG67" s="611"/>
      <c r="ACH67" s="611"/>
      <c r="ACI67" s="611"/>
      <c r="ACJ67" s="611"/>
      <c r="ACK67" s="611"/>
      <c r="ACL67" s="611"/>
      <c r="ACM67" s="611"/>
      <c r="ACN67" s="611"/>
      <c r="ACO67" s="611"/>
      <c r="ACP67" s="611"/>
      <c r="ACQ67" s="611"/>
      <c r="ACR67" s="611"/>
      <c r="ACS67" s="611"/>
      <c r="ACT67" s="611"/>
      <c r="ACU67" s="611"/>
      <c r="ACV67" s="611"/>
      <c r="ACW67" s="611"/>
      <c r="ACX67" s="611"/>
      <c r="ACY67" s="611"/>
      <c r="ACZ67" s="611"/>
      <c r="ADA67" s="611"/>
      <c r="ADB67" s="611"/>
      <c r="ADC67" s="611"/>
      <c r="ADD67" s="611"/>
      <c r="ADE67" s="611"/>
      <c r="ADF67" s="611"/>
      <c r="ADG67" s="611"/>
      <c r="ADH67" s="611"/>
      <c r="ADI67" s="611"/>
      <c r="ADJ67" s="611"/>
      <c r="ADK67" s="611"/>
      <c r="ADL67" s="611"/>
      <c r="ADM67" s="611"/>
      <c r="ADN67" s="611"/>
      <c r="ADO67" s="611"/>
      <c r="ADP67" s="611"/>
      <c r="ADQ67" s="611"/>
      <c r="ADR67" s="611"/>
      <c r="ADS67" s="611"/>
      <c r="ADT67" s="611"/>
      <c r="ADU67" s="611"/>
      <c r="ADV67" s="611"/>
      <c r="ADW67" s="611"/>
      <c r="ADX67" s="611"/>
      <c r="ADY67" s="611"/>
      <c r="ADZ67" s="611"/>
      <c r="AEA67" s="611"/>
      <c r="AEB67" s="611"/>
      <c r="AEC67" s="611"/>
      <c r="AED67" s="611"/>
      <c r="AEE67" s="611"/>
      <c r="AEF67" s="611"/>
      <c r="AEG67" s="611"/>
      <c r="AEH67" s="611"/>
      <c r="AEI67" s="611"/>
      <c r="AEJ67" s="611"/>
      <c r="AEK67" s="611"/>
      <c r="AEL67" s="611"/>
      <c r="AEM67" s="611"/>
      <c r="AEN67" s="611"/>
      <c r="AEO67" s="611"/>
      <c r="AEP67" s="611"/>
      <c r="AEQ67" s="611"/>
      <c r="AER67" s="611"/>
      <c r="AES67" s="611"/>
      <c r="AET67" s="611"/>
      <c r="AEU67" s="611"/>
      <c r="AEV67" s="611"/>
      <c r="AEW67" s="611"/>
      <c r="AEX67" s="611"/>
      <c r="AEY67" s="611"/>
      <c r="AEZ67" s="611"/>
      <c r="AFA67" s="611"/>
      <c r="AFB67" s="611"/>
      <c r="AFC67" s="611"/>
      <c r="AFD67" s="611"/>
      <c r="AFE67" s="611"/>
      <c r="AFF67" s="611"/>
      <c r="AFG67" s="611"/>
      <c r="AFH67" s="611"/>
      <c r="AFI67" s="611"/>
      <c r="AFJ67" s="611"/>
      <c r="AFK67" s="611"/>
      <c r="AFL67" s="611"/>
      <c r="AFM67" s="611"/>
      <c r="AFN67" s="611"/>
      <c r="AFO67" s="611"/>
      <c r="AFP67" s="611"/>
      <c r="AFQ67" s="611"/>
      <c r="AFR67" s="611"/>
      <c r="AFS67" s="611"/>
      <c r="AFT67" s="611"/>
      <c r="AFU67" s="611"/>
      <c r="AFV67" s="611"/>
      <c r="AFW67" s="611"/>
      <c r="AFX67" s="611"/>
      <c r="AFY67" s="611"/>
      <c r="AFZ67" s="611"/>
      <c r="AGA67" s="611"/>
      <c r="AGB67" s="611"/>
      <c r="AGC67" s="611"/>
      <c r="AGD67" s="611"/>
      <c r="AGE67" s="611"/>
      <c r="AGF67" s="611"/>
      <c r="AGG67" s="611"/>
      <c r="AGH67" s="611"/>
      <c r="AGI67" s="611"/>
      <c r="AGJ67" s="611"/>
      <c r="AGK67" s="611"/>
      <c r="AGL67" s="611"/>
      <c r="AGM67" s="611"/>
      <c r="AGN67" s="611"/>
      <c r="AGO67" s="611"/>
      <c r="AGP67" s="611"/>
      <c r="AGQ67" s="611"/>
      <c r="AGR67" s="611"/>
      <c r="AGS67" s="611"/>
      <c r="AGT67" s="611"/>
      <c r="AGU67" s="611"/>
      <c r="AGV67" s="611"/>
      <c r="AGW67" s="611"/>
      <c r="AGX67" s="611"/>
      <c r="AGY67" s="611"/>
      <c r="AGZ67" s="611"/>
      <c r="AHA67" s="611"/>
      <c r="AHB67" s="611"/>
      <c r="AHC67" s="611"/>
      <c r="AHD67" s="611"/>
      <c r="AHE67" s="611"/>
      <c r="AHF67" s="611"/>
      <c r="AHG67" s="611"/>
      <c r="AHH67" s="611"/>
      <c r="AHI67" s="611"/>
      <c r="AHJ67" s="611"/>
      <c r="AHK67" s="611"/>
      <c r="AHL67" s="611"/>
      <c r="AHM67" s="611"/>
      <c r="AHN67" s="611"/>
      <c r="AHO67" s="611"/>
      <c r="AHP67" s="611"/>
      <c r="AHQ67" s="611"/>
      <c r="AHR67" s="611"/>
      <c r="AHS67" s="611"/>
      <c r="AHT67" s="611"/>
      <c r="AHU67" s="611"/>
      <c r="AHV67" s="611"/>
      <c r="AHW67" s="611"/>
      <c r="AHX67" s="611"/>
      <c r="AHY67" s="611"/>
      <c r="AHZ67" s="611"/>
      <c r="AIA67" s="611"/>
      <c r="AIB67" s="611"/>
      <c r="AIC67" s="611"/>
      <c r="AID67" s="611"/>
      <c r="AIE67" s="611"/>
      <c r="AIF67" s="611"/>
      <c r="AIG67" s="611"/>
      <c r="AIH67" s="611"/>
      <c r="AII67" s="611"/>
      <c r="AIJ67" s="611"/>
      <c r="AIK67" s="611"/>
      <c r="AIL67" s="611"/>
      <c r="AIM67" s="611"/>
      <c r="AIN67" s="611"/>
      <c r="AIO67" s="611"/>
      <c r="AIP67" s="611"/>
      <c r="AIQ67" s="611"/>
      <c r="AIR67" s="611"/>
      <c r="AIS67" s="611"/>
      <c r="AIT67" s="611"/>
      <c r="AIU67" s="611"/>
      <c r="AIV67" s="611"/>
      <c r="AIW67" s="611"/>
      <c r="AIX67" s="611"/>
      <c r="AIY67" s="611"/>
      <c r="AIZ67" s="611"/>
      <c r="AJA67" s="611"/>
      <c r="AJB67" s="611"/>
      <c r="AJC67" s="611"/>
      <c r="AJD67" s="611"/>
      <c r="AJE67" s="611"/>
      <c r="AJF67" s="611"/>
      <c r="AJG67" s="611"/>
      <c r="AJH67" s="611"/>
      <c r="AJI67" s="611"/>
      <c r="AJJ67" s="611"/>
      <c r="AJK67" s="611"/>
      <c r="AJL67" s="611"/>
      <c r="AJM67" s="611"/>
      <c r="AJN67" s="611"/>
      <c r="AJO67" s="611"/>
      <c r="AJP67" s="611"/>
      <c r="AJQ67" s="611"/>
      <c r="AJR67" s="611"/>
      <c r="AJS67" s="611"/>
      <c r="AJT67" s="611"/>
      <c r="AJU67" s="611"/>
      <c r="AJV67" s="611"/>
      <c r="AJW67" s="611"/>
      <c r="AJX67" s="611"/>
      <c r="AJY67" s="611"/>
      <c r="AJZ67" s="611"/>
      <c r="AKA67" s="611"/>
      <c r="AKB67" s="611"/>
      <c r="AKC67" s="611"/>
      <c r="AKD67" s="611"/>
      <c r="AKE67" s="611"/>
      <c r="AKF67" s="611"/>
      <c r="AKG67" s="611"/>
      <c r="AKH67" s="611"/>
      <c r="AKI67" s="611"/>
      <c r="AKJ67" s="611"/>
      <c r="AKK67" s="611"/>
      <c r="AKL67" s="611"/>
      <c r="AKM67" s="611"/>
      <c r="AKN67" s="611"/>
      <c r="AKO67" s="611"/>
      <c r="AKP67" s="611"/>
      <c r="AKQ67" s="611"/>
      <c r="AKR67" s="611"/>
      <c r="AKS67" s="611"/>
      <c r="AKT67" s="611"/>
      <c r="AKU67" s="611"/>
      <c r="AKV67" s="611"/>
      <c r="AKW67" s="611"/>
      <c r="AKX67" s="611"/>
      <c r="AKY67" s="611"/>
      <c r="AKZ67" s="611"/>
      <c r="ALA67" s="611"/>
      <c r="ALB67" s="611"/>
      <c r="ALC67" s="611"/>
      <c r="ALD67" s="611"/>
      <c r="ALE67" s="611"/>
      <c r="ALF67" s="611"/>
      <c r="ALG67" s="611"/>
      <c r="ALH67" s="611"/>
      <c r="ALI67" s="611"/>
      <c r="ALJ67" s="611"/>
      <c r="ALK67" s="611"/>
      <c r="ALL67" s="611"/>
      <c r="ALM67" s="611"/>
      <c r="ALN67" s="611"/>
      <c r="ALO67" s="611"/>
      <c r="ALP67" s="611"/>
      <c r="ALQ67" s="611"/>
      <c r="ALR67" s="611"/>
      <c r="ALS67" s="611"/>
      <c r="ALT67" s="611"/>
      <c r="ALU67" s="611"/>
      <c r="ALV67" s="611"/>
      <c r="ALW67" s="611"/>
      <c r="ALX67" s="611"/>
      <c r="ALY67" s="611"/>
      <c r="ALZ67" s="611"/>
      <c r="AMA67" s="611"/>
      <c r="AMB67" s="611"/>
      <c r="AMC67" s="611"/>
      <c r="AMD67" s="611"/>
      <c r="AME67" s="611"/>
      <c r="AMF67" s="611"/>
      <c r="AMG67" s="611"/>
      <c r="AMH67" s="611"/>
      <c r="AMI67" s="611"/>
      <c r="AMJ67" s="611"/>
      <c r="AMK67" s="611"/>
      <c r="AML67" s="611"/>
      <c r="AMM67" s="611"/>
      <c r="AMN67" s="611"/>
      <c r="AMO67" s="611"/>
      <c r="AMP67" s="611"/>
      <c r="AMQ67" s="611"/>
      <c r="AMR67" s="611"/>
      <c r="AMS67" s="611"/>
      <c r="AMT67" s="611"/>
      <c r="AMU67" s="611"/>
      <c r="AMV67" s="611"/>
      <c r="AMW67" s="611"/>
      <c r="AMX67" s="611"/>
      <c r="AMY67" s="611"/>
      <c r="AMZ67" s="611"/>
      <c r="ANA67" s="611"/>
      <c r="ANB67" s="611"/>
      <c r="ANC67" s="611"/>
      <c r="AND67" s="611"/>
      <c r="ANE67" s="611"/>
      <c r="ANF67" s="611"/>
      <c r="ANG67" s="611"/>
      <c r="ANH67" s="611"/>
      <c r="ANI67" s="611"/>
      <c r="ANJ67" s="611"/>
      <c r="ANK67" s="611"/>
      <c r="ANL67" s="611"/>
      <c r="ANM67" s="611"/>
      <c r="ANN67" s="611"/>
      <c r="ANO67" s="611"/>
      <c r="ANP67" s="611"/>
      <c r="ANQ67" s="611"/>
      <c r="ANR67" s="611"/>
      <c r="ANS67" s="611"/>
      <c r="ANT67" s="611"/>
      <c r="ANU67" s="611"/>
      <c r="ANV67" s="611"/>
      <c r="ANW67" s="611"/>
      <c r="ANX67" s="611"/>
      <c r="ANY67" s="611"/>
      <c r="ANZ67" s="611"/>
      <c r="AOA67" s="611"/>
      <c r="AOB67" s="611"/>
      <c r="AOC67" s="611"/>
      <c r="AOD67" s="611"/>
      <c r="AOE67" s="611"/>
      <c r="AOF67" s="611"/>
      <c r="AOG67" s="611"/>
      <c r="AOH67" s="611"/>
      <c r="AOI67" s="611"/>
      <c r="AOJ67" s="611"/>
      <c r="AOK67" s="611"/>
      <c r="AOL67" s="611"/>
      <c r="AOM67" s="611"/>
      <c r="AON67" s="611"/>
      <c r="AOO67" s="611"/>
      <c r="AOP67" s="611"/>
      <c r="AOQ67" s="611"/>
      <c r="AOR67" s="611"/>
      <c r="AOS67" s="611"/>
      <c r="AOT67" s="611"/>
      <c r="AOU67" s="611"/>
      <c r="AOV67" s="611"/>
      <c r="AOW67" s="611"/>
      <c r="AOX67" s="611"/>
      <c r="AOY67" s="611"/>
      <c r="AOZ67" s="611"/>
      <c r="APA67" s="611"/>
      <c r="APB67" s="611"/>
      <c r="APC67" s="611"/>
      <c r="APD67" s="611"/>
      <c r="APE67" s="611"/>
      <c r="APF67" s="611"/>
      <c r="APG67" s="611"/>
      <c r="APH67" s="611"/>
      <c r="API67" s="611"/>
      <c r="APJ67" s="611"/>
      <c r="APK67" s="611"/>
      <c r="APL67" s="611"/>
      <c r="APM67" s="611"/>
      <c r="APN67" s="611"/>
      <c r="APO67" s="611"/>
      <c r="APP67" s="611"/>
      <c r="APQ67" s="611"/>
      <c r="APR67" s="611"/>
      <c r="APS67" s="611"/>
      <c r="APT67" s="611"/>
      <c r="APU67" s="611"/>
      <c r="APV67" s="611"/>
      <c r="APW67" s="611"/>
      <c r="APX67" s="611"/>
      <c r="APY67" s="611"/>
      <c r="APZ67" s="611"/>
      <c r="AQA67" s="611"/>
      <c r="AQB67" s="611"/>
      <c r="AQC67" s="611"/>
      <c r="AQD67" s="611"/>
      <c r="AQE67" s="611"/>
      <c r="AQF67" s="611"/>
      <c r="AQG67" s="611"/>
      <c r="AQH67" s="611"/>
      <c r="AQI67" s="611"/>
      <c r="AQJ67" s="611"/>
      <c r="AQK67" s="611"/>
      <c r="AQL67" s="611"/>
      <c r="AQM67" s="611"/>
      <c r="AQN67" s="611"/>
      <c r="AQO67" s="611"/>
      <c r="AQP67" s="611"/>
      <c r="AQQ67" s="611"/>
      <c r="AQR67" s="611"/>
      <c r="AQS67" s="611"/>
      <c r="AQT67" s="611"/>
      <c r="AQU67" s="611"/>
      <c r="AQV67" s="611"/>
      <c r="AQW67" s="611"/>
      <c r="AQX67" s="611"/>
      <c r="AQY67" s="611"/>
      <c r="AQZ67" s="611"/>
      <c r="ARA67" s="611"/>
      <c r="ARB67" s="611"/>
      <c r="ARC67" s="611"/>
      <c r="ARD67" s="611"/>
      <c r="ARE67" s="611"/>
      <c r="ARF67" s="611"/>
      <c r="ARG67" s="611"/>
      <c r="ARH67" s="611"/>
      <c r="ARI67" s="611"/>
      <c r="ARJ67" s="611"/>
      <c r="ARK67" s="611"/>
      <c r="ARL67" s="611"/>
      <c r="ARM67" s="611"/>
      <c r="ARN67" s="611"/>
      <c r="ARO67" s="611"/>
      <c r="ARP67" s="611"/>
      <c r="ARQ67" s="611"/>
      <c r="ARR67" s="611"/>
      <c r="ARS67" s="611"/>
      <c r="ART67" s="611"/>
      <c r="ARU67" s="611"/>
      <c r="ARV67" s="611"/>
      <c r="ARW67" s="611"/>
      <c r="ARX67" s="611"/>
      <c r="ARY67" s="611"/>
      <c r="ARZ67" s="611"/>
      <c r="ASA67" s="611"/>
      <c r="ASB67" s="611"/>
      <c r="ASC67" s="611"/>
      <c r="ASD67" s="611"/>
      <c r="ASE67" s="611"/>
      <c r="ASF67" s="611"/>
      <c r="ASG67" s="611"/>
      <c r="ASH67" s="611"/>
      <c r="ASI67" s="611"/>
      <c r="ASJ67" s="611"/>
      <c r="ASK67" s="611"/>
      <c r="ASL67" s="611"/>
      <c r="ASM67" s="611"/>
      <c r="ASN67" s="611"/>
      <c r="ASO67" s="611"/>
      <c r="ASP67" s="611"/>
      <c r="ASQ67" s="611"/>
      <c r="ASR67" s="611"/>
      <c r="ASS67" s="611"/>
      <c r="AST67" s="611"/>
      <c r="ASU67" s="611"/>
      <c r="ASV67" s="611"/>
      <c r="ASW67" s="611"/>
      <c r="ASX67" s="611"/>
      <c r="ASY67" s="611"/>
      <c r="ASZ67" s="611"/>
      <c r="ATA67" s="611"/>
      <c r="ATB67" s="611"/>
      <c r="ATC67" s="611"/>
      <c r="ATD67" s="611"/>
      <c r="ATE67" s="611"/>
      <c r="ATF67" s="611"/>
      <c r="ATG67" s="611"/>
      <c r="ATH67" s="611"/>
      <c r="ATI67" s="611"/>
      <c r="ATJ67" s="611"/>
      <c r="ATK67" s="611"/>
      <c r="ATL67" s="611"/>
      <c r="ATM67" s="611"/>
      <c r="ATN67" s="611"/>
      <c r="ATO67" s="611"/>
      <c r="ATP67" s="611"/>
      <c r="ATQ67" s="611"/>
      <c r="ATR67" s="611"/>
      <c r="ATS67" s="611"/>
      <c r="ATT67" s="611"/>
      <c r="ATU67" s="611"/>
      <c r="ATV67" s="611"/>
      <c r="ATW67" s="611"/>
      <c r="ATX67" s="611"/>
      <c r="ATY67" s="611"/>
      <c r="ATZ67" s="611"/>
      <c r="AUA67" s="611"/>
      <c r="AUB67" s="611"/>
      <c r="AUC67" s="611"/>
      <c r="AUD67" s="611"/>
      <c r="AUE67" s="611"/>
      <c r="AUF67" s="611"/>
      <c r="AUG67" s="611"/>
      <c r="AUH67" s="611"/>
      <c r="AUI67" s="611"/>
      <c r="AUJ67" s="611"/>
      <c r="AUK67" s="611"/>
      <c r="AUL67" s="611"/>
      <c r="AUM67" s="611"/>
      <c r="AUN67" s="611"/>
      <c r="AUO67" s="611"/>
      <c r="AUP67" s="611"/>
      <c r="AUQ67" s="611"/>
      <c r="AUR67" s="611"/>
      <c r="AUS67" s="611"/>
      <c r="AUT67" s="611"/>
      <c r="AUU67" s="611"/>
      <c r="AUV67" s="611"/>
      <c r="AUW67" s="611"/>
      <c r="AUX67" s="611"/>
      <c r="AUY67" s="611"/>
      <c r="AUZ67" s="611"/>
      <c r="AVA67" s="611"/>
      <c r="AVB67" s="611"/>
      <c r="AVC67" s="611"/>
      <c r="AVD67" s="611"/>
      <c r="AVE67" s="611"/>
      <c r="AVF67" s="611"/>
      <c r="AVG67" s="611"/>
      <c r="AVH67" s="611"/>
      <c r="AVI67" s="611"/>
      <c r="AVJ67" s="611"/>
      <c r="AVK67" s="611"/>
      <c r="AVL67" s="611"/>
      <c r="AVM67" s="611"/>
      <c r="AVN67" s="611"/>
      <c r="AVO67" s="611"/>
      <c r="AVP67" s="611"/>
      <c r="AVQ67" s="611"/>
      <c r="AVR67" s="611"/>
      <c r="AVS67" s="611"/>
      <c r="AVT67" s="611"/>
      <c r="AVU67" s="611"/>
      <c r="AVV67" s="611"/>
      <c r="AVW67" s="611"/>
      <c r="AVX67" s="611"/>
      <c r="AVY67" s="611"/>
      <c r="AVZ67" s="611"/>
      <c r="AWA67" s="611"/>
      <c r="AWB67" s="611"/>
      <c r="AWC67" s="611"/>
      <c r="AWD67" s="611"/>
      <c r="AWE67" s="611"/>
      <c r="AWF67" s="611"/>
      <c r="AWG67" s="611"/>
      <c r="AWH67" s="611"/>
      <c r="AWI67" s="611"/>
      <c r="AWJ67" s="611"/>
      <c r="AWK67" s="611"/>
      <c r="AWL67" s="611"/>
      <c r="AWM67" s="611"/>
      <c r="AWN67" s="611"/>
      <c r="AWO67" s="611"/>
      <c r="AWP67" s="611"/>
      <c r="AWQ67" s="611"/>
      <c r="AWR67" s="611"/>
      <c r="AWS67" s="611"/>
      <c r="AWT67" s="611"/>
      <c r="AWU67" s="611"/>
      <c r="AWV67" s="611"/>
      <c r="AWW67" s="611"/>
      <c r="AWX67" s="611"/>
      <c r="AWY67" s="611"/>
      <c r="AWZ67" s="611"/>
      <c r="AXA67" s="611"/>
      <c r="AXB67" s="611"/>
      <c r="AXC67" s="611"/>
      <c r="AXD67" s="611"/>
      <c r="AXE67" s="611"/>
      <c r="AXF67" s="611"/>
      <c r="AXG67" s="611"/>
      <c r="AXH67" s="611"/>
      <c r="AXI67" s="611"/>
      <c r="AXJ67" s="611"/>
      <c r="AXK67" s="611"/>
      <c r="AXL67" s="611"/>
      <c r="AXM67" s="611"/>
      <c r="AXN67" s="611"/>
      <c r="AXO67" s="611"/>
      <c r="AXP67" s="611"/>
      <c r="AXQ67" s="611"/>
      <c r="AXR67" s="611"/>
      <c r="AXS67" s="611"/>
      <c r="AXT67" s="611"/>
      <c r="AXU67" s="611"/>
      <c r="AXV67" s="611"/>
      <c r="AXW67" s="611"/>
      <c r="AXX67" s="611"/>
      <c r="AXY67" s="611"/>
      <c r="AXZ67" s="611"/>
      <c r="AYA67" s="611"/>
      <c r="AYB67" s="611"/>
      <c r="AYC67" s="611"/>
      <c r="AYD67" s="611"/>
      <c r="AYE67" s="611"/>
      <c r="AYF67" s="611"/>
      <c r="AYG67" s="611"/>
      <c r="AYH67" s="611"/>
      <c r="AYI67" s="611"/>
      <c r="AYJ67" s="611"/>
      <c r="AYK67" s="611"/>
      <c r="AYL67" s="611"/>
      <c r="AYM67" s="611"/>
      <c r="AYN67" s="611"/>
      <c r="AYO67" s="611"/>
      <c r="AYP67" s="611"/>
      <c r="AYQ67" s="611"/>
      <c r="AYR67" s="611"/>
      <c r="AYS67" s="611"/>
      <c r="AYT67" s="611"/>
      <c r="AYU67" s="611"/>
      <c r="AYV67" s="611"/>
      <c r="AYW67" s="611"/>
      <c r="AYX67" s="611"/>
      <c r="AYY67" s="611"/>
      <c r="AYZ67" s="611"/>
      <c r="AZA67" s="611"/>
      <c r="AZB67" s="611"/>
      <c r="AZC67" s="611"/>
      <c r="AZD67" s="611"/>
      <c r="AZE67" s="611"/>
      <c r="AZF67" s="611"/>
      <c r="AZG67" s="611"/>
      <c r="AZH67" s="611"/>
      <c r="AZI67" s="611"/>
      <c r="AZJ67" s="611"/>
      <c r="AZK67" s="611"/>
      <c r="AZL67" s="611"/>
      <c r="AZM67" s="611"/>
      <c r="AZN67" s="611"/>
      <c r="AZO67" s="611"/>
      <c r="AZP67" s="611"/>
      <c r="AZQ67" s="611"/>
      <c r="AZR67" s="611"/>
      <c r="AZS67" s="611"/>
      <c r="AZT67" s="611"/>
      <c r="AZU67" s="611"/>
      <c r="AZV67" s="611"/>
      <c r="AZW67" s="611"/>
      <c r="AZX67" s="611"/>
      <c r="AZY67" s="611"/>
      <c r="AZZ67" s="611"/>
      <c r="BAA67" s="611"/>
      <c r="BAB67" s="611"/>
      <c r="BAC67" s="611"/>
      <c r="BAD67" s="611"/>
      <c r="BAE67" s="611"/>
      <c r="BAF67" s="611"/>
      <c r="BAG67" s="611"/>
      <c r="BAH67" s="611"/>
      <c r="BAI67" s="611"/>
      <c r="BAJ67" s="611"/>
      <c r="BAK67" s="611"/>
      <c r="BAL67" s="611"/>
      <c r="BAM67" s="611"/>
      <c r="BAN67" s="611"/>
      <c r="BAO67" s="611"/>
      <c r="BAP67" s="611"/>
      <c r="BAQ67" s="611"/>
      <c r="BAR67" s="611"/>
      <c r="BAS67" s="611"/>
      <c r="BAT67" s="611"/>
      <c r="BAU67" s="611"/>
      <c r="BAV67" s="611"/>
      <c r="BAW67" s="611"/>
      <c r="BAX67" s="611"/>
      <c r="BAY67" s="611"/>
      <c r="BAZ67" s="611"/>
      <c r="BBA67" s="611"/>
      <c r="BBB67" s="611"/>
      <c r="BBC67" s="611"/>
      <c r="BBD67" s="611"/>
      <c r="BBE67" s="611"/>
      <c r="BBF67" s="611"/>
      <c r="BBG67" s="611"/>
      <c r="BBH67" s="611"/>
      <c r="BBI67" s="611"/>
      <c r="BBJ67" s="611"/>
      <c r="BBK67" s="611"/>
      <c r="BBL67" s="611"/>
      <c r="BBM67" s="611"/>
      <c r="BBN67" s="611"/>
      <c r="BBO67" s="611"/>
      <c r="BBP67" s="611"/>
      <c r="BBQ67" s="611"/>
      <c r="BBR67" s="611"/>
      <c r="BBS67" s="611"/>
      <c r="BBT67" s="611"/>
      <c r="BBU67" s="611"/>
      <c r="BBV67" s="611"/>
      <c r="BBW67" s="611"/>
      <c r="BBX67" s="611"/>
      <c r="BBY67" s="611"/>
      <c r="BBZ67" s="611"/>
      <c r="BCA67" s="611"/>
      <c r="BCB67" s="611"/>
      <c r="BCC67" s="611"/>
      <c r="BCD67" s="611"/>
      <c r="BCE67" s="611"/>
      <c r="BCF67" s="611"/>
      <c r="BCG67" s="611"/>
      <c r="BCH67" s="611"/>
      <c r="BCI67" s="611"/>
      <c r="BCJ67" s="611"/>
      <c r="BCK67" s="611"/>
      <c r="BCL67" s="611"/>
      <c r="BCM67" s="611"/>
      <c r="BCN67" s="611"/>
      <c r="BCO67" s="611"/>
      <c r="BCP67" s="611"/>
      <c r="BCQ67" s="611"/>
      <c r="BCR67" s="611"/>
      <c r="BCS67" s="611"/>
      <c r="BCT67" s="611"/>
      <c r="BCU67" s="611"/>
      <c r="BCV67" s="611"/>
      <c r="BCW67" s="611"/>
      <c r="BCX67" s="611"/>
      <c r="BCY67" s="611"/>
      <c r="BCZ67" s="611"/>
      <c r="BDA67" s="611"/>
      <c r="BDB67" s="611"/>
      <c r="BDC67" s="611"/>
      <c r="BDD67" s="611"/>
      <c r="BDE67" s="611"/>
      <c r="BDF67" s="611"/>
      <c r="BDG67" s="611"/>
      <c r="BDH67" s="611"/>
      <c r="BDI67" s="611"/>
      <c r="BDJ67" s="611"/>
      <c r="BDK67" s="611"/>
      <c r="BDL67" s="611"/>
      <c r="BDM67" s="611"/>
      <c r="BDN67" s="611"/>
      <c r="BDO67" s="611"/>
      <c r="BDP67" s="611"/>
      <c r="BDQ67" s="611"/>
      <c r="BDR67" s="611"/>
      <c r="BDS67" s="611"/>
      <c r="BDT67" s="611"/>
      <c r="BDU67" s="611"/>
      <c r="BDV67" s="611"/>
      <c r="BDW67" s="611"/>
      <c r="BDX67" s="611"/>
      <c r="BDY67" s="611"/>
      <c r="BDZ67" s="611"/>
      <c r="BEA67" s="611"/>
      <c r="BEB67" s="611"/>
      <c r="BEC67" s="611"/>
      <c r="BED67" s="611"/>
      <c r="BEE67" s="611"/>
      <c r="BEF67" s="611"/>
      <c r="BEG67" s="611"/>
      <c r="BEH67" s="611"/>
      <c r="BEI67" s="611"/>
      <c r="BEJ67" s="611"/>
      <c r="BEK67" s="611"/>
      <c r="BEL67" s="611"/>
      <c r="BEM67" s="611"/>
      <c r="BEN67" s="611"/>
      <c r="BEO67" s="611"/>
      <c r="BEP67" s="611"/>
      <c r="BEQ67" s="611"/>
      <c r="BER67" s="611"/>
      <c r="BES67" s="611"/>
      <c r="BET67" s="611"/>
      <c r="BEU67" s="611"/>
      <c r="BEV67" s="611"/>
      <c r="BEW67" s="611"/>
      <c r="BEX67" s="611"/>
      <c r="BEY67" s="611"/>
      <c r="BEZ67" s="611"/>
      <c r="BFA67" s="611"/>
      <c r="BFB67" s="611"/>
      <c r="BFC67" s="611"/>
      <c r="BFD67" s="611"/>
      <c r="BFE67" s="611"/>
      <c r="BFF67" s="611"/>
      <c r="BFG67" s="611"/>
      <c r="BFH67" s="611"/>
      <c r="BFI67" s="611"/>
      <c r="BFJ67" s="611"/>
      <c r="BFK67" s="611"/>
      <c r="BFL67" s="611"/>
      <c r="BFM67" s="611"/>
      <c r="BFN67" s="611"/>
      <c r="BFO67" s="611"/>
      <c r="BFP67" s="611"/>
      <c r="BFQ67" s="611"/>
      <c r="BFR67" s="611"/>
      <c r="BFS67" s="611"/>
      <c r="BFT67" s="611"/>
      <c r="BFU67" s="611"/>
      <c r="BFV67" s="611"/>
      <c r="BFW67" s="611"/>
      <c r="BFX67" s="611"/>
      <c r="BFY67" s="611"/>
      <c r="BFZ67" s="611"/>
      <c r="BGA67" s="611"/>
      <c r="BGB67" s="611"/>
      <c r="BGC67" s="611"/>
      <c r="BGD67" s="611"/>
      <c r="BGE67" s="611"/>
      <c r="BGF67" s="611"/>
      <c r="BGG67" s="611"/>
      <c r="BGH67" s="611"/>
      <c r="BGI67" s="611"/>
      <c r="BGJ67" s="611"/>
      <c r="BGK67" s="611"/>
      <c r="BGL67" s="611"/>
      <c r="BGM67" s="611"/>
      <c r="BGN67" s="611"/>
      <c r="BGO67" s="611"/>
      <c r="BGP67" s="611"/>
      <c r="BGQ67" s="611"/>
      <c r="BGR67" s="611"/>
      <c r="BGS67" s="611"/>
      <c r="BGT67" s="611"/>
      <c r="BGU67" s="611"/>
      <c r="BGV67" s="611"/>
      <c r="BGW67" s="611"/>
      <c r="BGX67" s="611"/>
      <c r="BGY67" s="611"/>
      <c r="BGZ67" s="611"/>
      <c r="BHA67" s="611"/>
      <c r="BHB67" s="611"/>
      <c r="BHC67" s="611"/>
      <c r="BHD67" s="611"/>
      <c r="BHE67" s="611"/>
      <c r="BHF67" s="611"/>
      <c r="BHG67" s="611"/>
      <c r="BHH67" s="611"/>
      <c r="BHI67" s="611"/>
      <c r="BHJ67" s="611"/>
      <c r="BHK67" s="611"/>
      <c r="BHL67" s="611"/>
      <c r="BHM67" s="611"/>
      <c r="BHN67" s="611"/>
      <c r="BHO67" s="611"/>
      <c r="BHP67" s="611"/>
      <c r="BHQ67" s="611"/>
      <c r="BHR67" s="611"/>
      <c r="BHS67" s="611"/>
      <c r="BHT67" s="611"/>
      <c r="BHU67" s="611"/>
      <c r="BHV67" s="611"/>
      <c r="BHW67" s="611"/>
      <c r="BHX67" s="611"/>
      <c r="BHY67" s="611"/>
      <c r="BHZ67" s="611"/>
      <c r="BIA67" s="611"/>
      <c r="BIB67" s="611"/>
      <c r="BIC67" s="611"/>
      <c r="BID67" s="611"/>
      <c r="BIE67" s="611"/>
      <c r="BIF67" s="611"/>
      <c r="BIG67" s="611"/>
      <c r="BIH67" s="611"/>
      <c r="BII67" s="611"/>
      <c r="BIJ67" s="611"/>
      <c r="BIK67" s="611"/>
      <c r="BIL67" s="611"/>
      <c r="BIM67" s="611"/>
      <c r="BIN67" s="611"/>
      <c r="BIO67" s="611"/>
      <c r="BIP67" s="611"/>
      <c r="BIQ67" s="611"/>
      <c r="BIR67" s="611"/>
      <c r="BIS67" s="611"/>
      <c r="BIT67" s="611"/>
      <c r="BIU67" s="611"/>
      <c r="BIV67" s="611"/>
      <c r="BIW67" s="611"/>
      <c r="BIX67" s="611"/>
      <c r="BIY67" s="611"/>
      <c r="BIZ67" s="611"/>
      <c r="BJA67" s="611"/>
      <c r="BJB67" s="611"/>
      <c r="BJC67" s="611"/>
      <c r="BJD67" s="611"/>
      <c r="BJE67" s="611"/>
      <c r="BJF67" s="611"/>
      <c r="BJG67" s="611"/>
      <c r="BJH67" s="611"/>
      <c r="BJI67" s="611"/>
      <c r="BJJ67" s="611"/>
      <c r="BJK67" s="611"/>
      <c r="BJL67" s="611"/>
      <c r="BJM67" s="611"/>
      <c r="BJN67" s="611"/>
      <c r="BJO67" s="611"/>
      <c r="BJP67" s="611"/>
      <c r="BJQ67" s="611"/>
      <c r="BJR67" s="611"/>
      <c r="BJS67" s="611"/>
      <c r="BJT67" s="611"/>
      <c r="BJU67" s="611"/>
      <c r="BJV67" s="611"/>
      <c r="BJW67" s="611"/>
      <c r="BJX67" s="611"/>
      <c r="BJY67" s="611"/>
      <c r="BJZ67" s="611"/>
      <c r="BKA67" s="611"/>
      <c r="BKB67" s="611"/>
      <c r="BKC67" s="611"/>
      <c r="BKD67" s="611"/>
      <c r="BKE67" s="611"/>
      <c r="BKF67" s="611"/>
      <c r="BKG67" s="611"/>
      <c r="BKH67" s="611"/>
      <c r="BKI67" s="611"/>
      <c r="BKJ67" s="611"/>
      <c r="BKK67" s="611"/>
      <c r="BKL67" s="611"/>
      <c r="BKM67" s="611"/>
      <c r="BKN67" s="611"/>
      <c r="BKO67" s="611"/>
      <c r="BKP67" s="611"/>
      <c r="BKQ67" s="611"/>
      <c r="BKR67" s="611"/>
      <c r="BKS67" s="611"/>
      <c r="BKT67" s="611"/>
      <c r="BKU67" s="611"/>
      <c r="BKV67" s="611"/>
      <c r="BKW67" s="611"/>
      <c r="BKX67" s="611"/>
      <c r="BKY67" s="611"/>
      <c r="BKZ67" s="611"/>
      <c r="BLA67" s="611"/>
      <c r="BLB67" s="611"/>
      <c r="BLC67" s="611"/>
      <c r="BLD67" s="611"/>
      <c r="BLE67" s="611"/>
      <c r="BLF67" s="611"/>
      <c r="BLG67" s="611"/>
      <c r="BLH67" s="611"/>
      <c r="BLI67" s="611"/>
      <c r="BLJ67" s="611"/>
      <c r="BLK67" s="611"/>
      <c r="BLL67" s="611"/>
      <c r="BLM67" s="611"/>
      <c r="BLN67" s="611"/>
      <c r="BLO67" s="611"/>
      <c r="BLP67" s="611"/>
      <c r="BLQ67" s="611"/>
      <c r="BLR67" s="611"/>
      <c r="BLS67" s="611"/>
      <c r="BLT67" s="611"/>
      <c r="BLU67" s="611"/>
      <c r="BLV67" s="611"/>
      <c r="BLW67" s="611"/>
      <c r="BLX67" s="611"/>
      <c r="BLY67" s="611"/>
      <c r="BLZ67" s="611"/>
      <c r="BMA67" s="611"/>
      <c r="BMB67" s="611"/>
      <c r="BMC67" s="611"/>
      <c r="BMD67" s="611"/>
      <c r="BME67" s="611"/>
      <c r="BMF67" s="611"/>
      <c r="BMG67" s="611"/>
      <c r="BMH67" s="611"/>
      <c r="BMI67" s="611"/>
      <c r="BMJ67" s="611"/>
      <c r="BMK67" s="611"/>
      <c r="BML67" s="611"/>
      <c r="BMM67" s="611"/>
      <c r="BMN67" s="611"/>
      <c r="BMO67" s="611"/>
      <c r="BMP67" s="611"/>
      <c r="BMQ67" s="611"/>
      <c r="BMR67" s="611"/>
      <c r="BMS67" s="611"/>
      <c r="BMT67" s="611"/>
      <c r="BMU67" s="611"/>
      <c r="BMV67" s="611"/>
      <c r="BMW67" s="611"/>
      <c r="BMX67" s="611"/>
      <c r="BMY67" s="611"/>
      <c r="BMZ67" s="611"/>
      <c r="BNA67" s="611"/>
      <c r="BNB67" s="611"/>
      <c r="BNC67" s="611"/>
      <c r="BND67" s="611"/>
      <c r="BNE67" s="611"/>
      <c r="BNF67" s="611"/>
      <c r="BNG67" s="611"/>
      <c r="BNH67" s="611"/>
      <c r="BNI67" s="611"/>
      <c r="BNJ67" s="611"/>
      <c r="BNK67" s="611"/>
      <c r="BNL67" s="611"/>
      <c r="BNM67" s="611"/>
      <c r="BNN67" s="611"/>
      <c r="BNO67" s="611"/>
      <c r="BNP67" s="611"/>
      <c r="BNQ67" s="611"/>
      <c r="BNR67" s="611"/>
      <c r="BNS67" s="611"/>
      <c r="BNT67" s="611"/>
      <c r="BNU67" s="611"/>
      <c r="BNV67" s="611"/>
      <c r="BNW67" s="611"/>
      <c r="BNX67" s="611"/>
      <c r="BNY67" s="611"/>
      <c r="BNZ67" s="611"/>
      <c r="BOA67" s="611"/>
      <c r="BOB67" s="611"/>
      <c r="BOC67" s="611"/>
      <c r="BOD67" s="611"/>
      <c r="BOE67" s="611"/>
      <c r="BOF67" s="611"/>
      <c r="BOG67" s="611"/>
      <c r="BOH67" s="611"/>
      <c r="BOI67" s="611"/>
      <c r="BOJ67" s="611"/>
      <c r="BOK67" s="611"/>
      <c r="BOL67" s="611"/>
      <c r="BOM67" s="611"/>
      <c r="BON67" s="611"/>
      <c r="BOO67" s="611"/>
      <c r="BOP67" s="611"/>
      <c r="BOQ67" s="611"/>
      <c r="BOR67" s="611"/>
      <c r="BOS67" s="611"/>
      <c r="BOT67" s="611"/>
      <c r="BOU67" s="611"/>
      <c r="BOV67" s="611"/>
      <c r="BOW67" s="611"/>
      <c r="BOX67" s="611"/>
      <c r="BOY67" s="611"/>
      <c r="BOZ67" s="611"/>
      <c r="BPA67" s="611"/>
      <c r="BPB67" s="611"/>
      <c r="BPC67" s="611"/>
      <c r="BPD67" s="611"/>
      <c r="BPE67" s="611"/>
      <c r="BPF67" s="611"/>
      <c r="BPG67" s="611"/>
      <c r="BPH67" s="611"/>
      <c r="BPI67" s="611"/>
      <c r="BPJ67" s="611"/>
      <c r="BPK67" s="611"/>
      <c r="BPL67" s="611"/>
      <c r="BPM67" s="611"/>
      <c r="BPN67" s="611"/>
      <c r="BPO67" s="611"/>
      <c r="BPP67" s="611"/>
      <c r="BPQ67" s="611"/>
      <c r="BPR67" s="611"/>
      <c r="BPS67" s="611"/>
      <c r="BPT67" s="611"/>
      <c r="BPU67" s="611"/>
      <c r="BPV67" s="611"/>
      <c r="BPW67" s="611"/>
      <c r="BPX67" s="611"/>
      <c r="BPY67" s="611"/>
      <c r="BPZ67" s="611"/>
      <c r="BQA67" s="611"/>
      <c r="BQB67" s="611"/>
      <c r="BQC67" s="611"/>
      <c r="BQD67" s="611"/>
      <c r="BQE67" s="611"/>
      <c r="BQF67" s="611"/>
      <c r="BQG67" s="611"/>
      <c r="BQH67" s="611"/>
      <c r="BQI67" s="611"/>
      <c r="BQJ67" s="611"/>
      <c r="BQK67" s="611"/>
      <c r="BQL67" s="611"/>
      <c r="BQM67" s="611"/>
      <c r="BQN67" s="611"/>
      <c r="BQO67" s="611"/>
      <c r="BQP67" s="611"/>
      <c r="BQQ67" s="611"/>
      <c r="BQR67" s="611"/>
      <c r="BQS67" s="611"/>
      <c r="BQT67" s="611"/>
      <c r="BQU67" s="611"/>
      <c r="BQV67" s="611"/>
      <c r="BQW67" s="611"/>
      <c r="BQX67" s="611"/>
      <c r="BQY67" s="611"/>
      <c r="BQZ67" s="611"/>
      <c r="BRA67" s="611"/>
      <c r="BRB67" s="611"/>
      <c r="BRC67" s="611"/>
      <c r="BRD67" s="611"/>
      <c r="BRE67" s="611"/>
      <c r="BRF67" s="611"/>
      <c r="BRG67" s="611"/>
      <c r="BRH67" s="611"/>
      <c r="BRI67" s="611"/>
      <c r="BRJ67" s="611"/>
      <c r="BRK67" s="611"/>
      <c r="BRL67" s="611"/>
      <c r="BRM67" s="611"/>
      <c r="BRN67" s="611"/>
      <c r="BRO67" s="611"/>
      <c r="BRP67" s="611"/>
      <c r="BRQ67" s="611"/>
      <c r="BRR67" s="611"/>
      <c r="BRS67" s="611"/>
      <c r="BRT67" s="611"/>
      <c r="BRU67" s="611"/>
      <c r="BRV67" s="611"/>
      <c r="BRW67" s="611"/>
      <c r="BRX67" s="611"/>
      <c r="BRY67" s="611"/>
      <c r="BRZ67" s="611"/>
      <c r="BSA67" s="611"/>
      <c r="BSB67" s="611"/>
      <c r="BSC67" s="611"/>
      <c r="BSD67" s="611"/>
      <c r="BSE67" s="611"/>
      <c r="BSF67" s="611"/>
      <c r="BSG67" s="611"/>
      <c r="BSH67" s="611"/>
      <c r="BSI67" s="611"/>
      <c r="BSJ67" s="611"/>
      <c r="BSK67" s="611"/>
      <c r="BSL67" s="611"/>
      <c r="BSM67" s="611"/>
      <c r="BSN67" s="611"/>
      <c r="BSO67" s="611"/>
      <c r="BSP67" s="611"/>
      <c r="BSQ67" s="611"/>
      <c r="BSR67" s="611"/>
      <c r="BSS67" s="611"/>
      <c r="BST67" s="611"/>
      <c r="BSU67" s="611"/>
      <c r="BSV67" s="611"/>
      <c r="BSW67" s="611"/>
      <c r="BSX67" s="611"/>
      <c r="BSY67" s="611"/>
      <c r="BSZ67" s="611"/>
      <c r="BTA67" s="611"/>
      <c r="BTB67" s="611"/>
      <c r="BTC67" s="611"/>
      <c r="BTD67" s="611"/>
      <c r="BTE67" s="611"/>
      <c r="BTF67" s="611"/>
      <c r="BTG67" s="611"/>
      <c r="BTH67" s="611"/>
      <c r="BTI67" s="611"/>
      <c r="BTJ67" s="611"/>
      <c r="BTK67" s="611"/>
      <c r="BTL67" s="611"/>
      <c r="BTM67" s="611"/>
      <c r="BTN67" s="611"/>
      <c r="BTO67" s="611"/>
      <c r="BTP67" s="611"/>
      <c r="BTQ67" s="611"/>
      <c r="BTR67" s="611"/>
      <c r="BTS67" s="611"/>
      <c r="BTT67" s="611"/>
      <c r="BTU67" s="611"/>
      <c r="BTV67" s="611"/>
      <c r="BTW67" s="611"/>
      <c r="BTX67" s="611"/>
      <c r="BTY67" s="611"/>
      <c r="BTZ67" s="611"/>
      <c r="BUA67" s="611"/>
      <c r="BUB67" s="611"/>
      <c r="BUC67" s="611"/>
      <c r="BUD67" s="611"/>
      <c r="BUE67" s="611"/>
      <c r="BUF67" s="611"/>
      <c r="BUG67" s="611"/>
      <c r="BUH67" s="611"/>
      <c r="BUI67" s="611"/>
      <c r="BUJ67" s="611"/>
      <c r="BUK67" s="611"/>
      <c r="BUL67" s="611"/>
      <c r="BUM67" s="611"/>
      <c r="BUN67" s="611"/>
      <c r="BUO67" s="611"/>
      <c r="BUP67" s="611"/>
      <c r="BUQ67" s="611"/>
      <c r="BUR67" s="611"/>
      <c r="BUS67" s="611"/>
      <c r="BUT67" s="611"/>
      <c r="BUU67" s="611"/>
      <c r="BUV67" s="611"/>
      <c r="BUW67" s="611"/>
      <c r="BUX67" s="611"/>
      <c r="BUY67" s="611"/>
      <c r="BUZ67" s="611"/>
      <c r="BVA67" s="611"/>
      <c r="BVB67" s="611"/>
      <c r="BVC67" s="611"/>
      <c r="BVD67" s="611"/>
      <c r="BVE67" s="611"/>
      <c r="BVF67" s="611"/>
      <c r="BVG67" s="611"/>
      <c r="BVH67" s="611"/>
      <c r="BVI67" s="611"/>
      <c r="BVJ67" s="611"/>
      <c r="BVK67" s="611"/>
      <c r="BVL67" s="611"/>
      <c r="BVM67" s="611"/>
      <c r="BVN67" s="611"/>
      <c r="BVO67" s="611"/>
      <c r="BVP67" s="611"/>
      <c r="BVQ67" s="611"/>
      <c r="BVR67" s="611"/>
      <c r="BVS67" s="611"/>
      <c r="BVT67" s="611"/>
      <c r="BVU67" s="611"/>
      <c r="BVV67" s="611"/>
      <c r="BVW67" s="611"/>
      <c r="BVX67" s="611"/>
      <c r="BVY67" s="611"/>
      <c r="BVZ67" s="611"/>
      <c r="BWA67" s="611"/>
      <c r="BWB67" s="611"/>
      <c r="BWC67" s="611"/>
      <c r="BWD67" s="611"/>
      <c r="BWE67" s="611"/>
      <c r="BWF67" s="611"/>
      <c r="BWG67" s="611"/>
      <c r="BWH67" s="611"/>
      <c r="BWI67" s="611"/>
      <c r="BWJ67" s="611"/>
      <c r="BWK67" s="611"/>
      <c r="BWL67" s="611"/>
      <c r="BWM67" s="611"/>
      <c r="BWN67" s="611"/>
      <c r="BWO67" s="611"/>
      <c r="BWP67" s="611"/>
      <c r="BWQ67" s="611"/>
      <c r="BWR67" s="611"/>
      <c r="BWS67" s="611"/>
      <c r="BWT67" s="611"/>
      <c r="BWU67" s="611"/>
      <c r="BWV67" s="611"/>
      <c r="BWW67" s="611"/>
      <c r="BWX67" s="611"/>
      <c r="BWY67" s="611"/>
      <c r="BWZ67" s="611"/>
      <c r="BXA67" s="611"/>
      <c r="BXB67" s="611"/>
      <c r="BXC67" s="611"/>
      <c r="BXD67" s="611"/>
      <c r="BXE67" s="611"/>
      <c r="BXF67" s="611"/>
      <c r="BXG67" s="611"/>
      <c r="BXH67" s="611"/>
      <c r="BXI67" s="611"/>
      <c r="BXJ67" s="611"/>
      <c r="BXK67" s="611"/>
      <c r="BXL67" s="611"/>
      <c r="BXM67" s="611"/>
      <c r="BXN67" s="611"/>
      <c r="BXO67" s="611"/>
      <c r="BXP67" s="611"/>
      <c r="BXQ67" s="611"/>
      <c r="BXR67" s="611"/>
      <c r="BXS67" s="611"/>
      <c r="BXT67" s="611"/>
      <c r="BXU67" s="611"/>
      <c r="BXV67" s="611"/>
      <c r="BXW67" s="611"/>
      <c r="BXX67" s="611"/>
      <c r="BXY67" s="611"/>
      <c r="BXZ67" s="611"/>
      <c r="BYA67" s="611"/>
      <c r="BYB67" s="611"/>
      <c r="BYC67" s="611"/>
      <c r="BYD67" s="611"/>
      <c r="BYE67" s="611"/>
      <c r="BYF67" s="611"/>
      <c r="BYG67" s="611"/>
      <c r="BYH67" s="611"/>
      <c r="BYI67" s="611"/>
      <c r="BYJ67" s="611"/>
      <c r="BYK67" s="611"/>
      <c r="BYL67" s="611"/>
      <c r="BYM67" s="611"/>
      <c r="BYN67" s="611"/>
      <c r="BYO67" s="611"/>
      <c r="BYP67" s="611"/>
      <c r="BYQ67" s="611"/>
      <c r="BYR67" s="611"/>
      <c r="BYS67" s="611"/>
      <c r="BYT67" s="611"/>
      <c r="BYU67" s="611"/>
      <c r="BYV67" s="611"/>
      <c r="BYW67" s="611"/>
      <c r="BYX67" s="611"/>
      <c r="BYY67" s="611"/>
      <c r="BYZ67" s="611"/>
      <c r="BZA67" s="611"/>
      <c r="BZB67" s="611"/>
      <c r="BZC67" s="611"/>
      <c r="BZD67" s="611"/>
      <c r="BZE67" s="611"/>
      <c r="BZF67" s="611"/>
      <c r="BZG67" s="611"/>
      <c r="BZH67" s="611"/>
      <c r="BZI67" s="611"/>
      <c r="BZJ67" s="611"/>
      <c r="BZK67" s="611"/>
      <c r="BZL67" s="611"/>
      <c r="BZM67" s="611"/>
      <c r="BZN67" s="611"/>
      <c r="BZO67" s="611"/>
      <c r="BZP67" s="611"/>
      <c r="BZQ67" s="611"/>
      <c r="BZR67" s="611"/>
      <c r="BZS67" s="611"/>
      <c r="BZT67" s="611"/>
      <c r="BZU67" s="611"/>
      <c r="BZV67" s="611"/>
      <c r="BZW67" s="611"/>
      <c r="BZX67" s="611"/>
      <c r="BZY67" s="611"/>
      <c r="BZZ67" s="611"/>
      <c r="CAA67" s="611"/>
      <c r="CAB67" s="611"/>
      <c r="CAC67" s="611"/>
      <c r="CAD67" s="611"/>
      <c r="CAE67" s="611"/>
      <c r="CAF67" s="611"/>
      <c r="CAG67" s="611"/>
      <c r="CAH67" s="611"/>
      <c r="CAI67" s="611"/>
      <c r="CAJ67" s="611"/>
      <c r="CAK67" s="611"/>
      <c r="CAL67" s="611"/>
      <c r="CAM67" s="611"/>
      <c r="CAN67" s="611"/>
      <c r="CAO67" s="611"/>
      <c r="CAP67" s="611"/>
      <c r="CAQ67" s="611"/>
      <c r="CAR67" s="611"/>
      <c r="CAS67" s="611"/>
      <c r="CAT67" s="611"/>
      <c r="CAU67" s="611"/>
      <c r="CAV67" s="611"/>
      <c r="CAW67" s="611"/>
      <c r="CAX67" s="611"/>
      <c r="CAY67" s="611"/>
      <c r="CAZ67" s="611"/>
      <c r="CBA67" s="611"/>
      <c r="CBB67" s="611"/>
      <c r="CBC67" s="611"/>
      <c r="CBD67" s="611"/>
      <c r="CBE67" s="611"/>
      <c r="CBF67" s="611"/>
      <c r="CBG67" s="611"/>
      <c r="CBH67" s="611"/>
      <c r="CBI67" s="611"/>
      <c r="CBJ67" s="611"/>
      <c r="CBK67" s="611"/>
      <c r="CBL67" s="611"/>
      <c r="CBM67" s="611"/>
      <c r="CBN67" s="611"/>
      <c r="CBO67" s="611"/>
      <c r="CBP67" s="611"/>
      <c r="CBQ67" s="611"/>
      <c r="CBR67" s="611"/>
      <c r="CBS67" s="611"/>
      <c r="CBT67" s="611"/>
      <c r="CBU67" s="611"/>
      <c r="CBV67" s="611"/>
      <c r="CBW67" s="611"/>
      <c r="CBX67" s="611"/>
      <c r="CBY67" s="611"/>
      <c r="CBZ67" s="611"/>
      <c r="CCA67" s="611"/>
      <c r="CCB67" s="611"/>
      <c r="CCC67" s="611"/>
      <c r="CCD67" s="611"/>
      <c r="CCE67" s="611"/>
      <c r="CCF67" s="611"/>
      <c r="CCG67" s="611"/>
      <c r="CCH67" s="611"/>
      <c r="CCI67" s="611"/>
      <c r="CCJ67" s="611"/>
      <c r="CCK67" s="611"/>
      <c r="CCL67" s="611"/>
      <c r="CCM67" s="611"/>
      <c r="CCN67" s="611"/>
      <c r="CCO67" s="611"/>
      <c r="CCP67" s="611"/>
      <c r="CCQ67" s="611"/>
      <c r="CCR67" s="611"/>
      <c r="CCS67" s="611"/>
      <c r="CCT67" s="611"/>
      <c r="CCU67" s="611"/>
      <c r="CCV67" s="611"/>
      <c r="CCW67" s="611"/>
      <c r="CCX67" s="611"/>
      <c r="CCY67" s="611"/>
      <c r="CCZ67" s="611"/>
      <c r="CDA67" s="611"/>
      <c r="CDB67" s="611"/>
      <c r="CDC67" s="611"/>
      <c r="CDD67" s="611"/>
      <c r="CDE67" s="611"/>
      <c r="CDF67" s="611"/>
      <c r="CDG67" s="611"/>
      <c r="CDH67" s="611"/>
      <c r="CDI67" s="611"/>
      <c r="CDJ67" s="611"/>
      <c r="CDK67" s="611"/>
      <c r="CDL67" s="611"/>
      <c r="CDM67" s="611"/>
      <c r="CDN67" s="611"/>
      <c r="CDO67" s="611"/>
      <c r="CDP67" s="611"/>
      <c r="CDQ67" s="611"/>
      <c r="CDR67" s="611"/>
      <c r="CDS67" s="611"/>
      <c r="CDT67" s="611"/>
      <c r="CDU67" s="611"/>
      <c r="CDV67" s="611"/>
      <c r="CDW67" s="611"/>
      <c r="CDX67" s="611"/>
      <c r="CDY67" s="611"/>
      <c r="CDZ67" s="611"/>
      <c r="CEA67" s="611"/>
      <c r="CEB67" s="611"/>
      <c r="CEC67" s="611"/>
      <c r="CED67" s="611"/>
      <c r="CEE67" s="611"/>
      <c r="CEF67" s="611"/>
      <c r="CEG67" s="611"/>
      <c r="CEH67" s="611"/>
      <c r="CEI67" s="611"/>
      <c r="CEJ67" s="611"/>
      <c r="CEK67" s="611"/>
      <c r="CEL67" s="611"/>
      <c r="CEM67" s="611"/>
    </row>
    <row r="68" spans="1:2171" s="191" customFormat="1" x14ac:dyDescent="0.2">
      <c r="A68" s="211"/>
      <c r="B68" s="64"/>
      <c r="C68" s="67"/>
      <c r="D68" s="213"/>
      <c r="E68" s="212"/>
      <c r="F68" s="212"/>
      <c r="G68" s="212"/>
      <c r="H68" s="212"/>
      <c r="I68" s="212"/>
      <c r="J68" s="212"/>
      <c r="K68" s="212"/>
      <c r="L68" s="212"/>
      <c r="M68" s="679"/>
      <c r="N68" s="679"/>
      <c r="O68" s="679"/>
      <c r="P68" s="679"/>
      <c r="Q68" s="679"/>
      <c r="R68" s="679"/>
      <c r="S68" s="679"/>
      <c r="T68" s="358"/>
      <c r="U68" s="358"/>
      <c r="V68" s="358"/>
      <c r="W68" s="358"/>
      <c r="X68" s="358"/>
      <c r="Y68" s="358"/>
      <c r="Z68" s="358"/>
      <c r="AA68" s="358"/>
      <c r="AB68" s="358"/>
      <c r="AC68" s="679"/>
      <c r="AD68" s="679"/>
      <c r="AE68" s="679"/>
      <c r="AF68" s="679"/>
      <c r="AG68" s="679"/>
      <c r="AH68" s="679"/>
      <c r="AI68" s="679"/>
      <c r="AJ68" s="679"/>
      <c r="AK68" s="679"/>
      <c r="AL68" s="679"/>
      <c r="AM68" s="679"/>
      <c r="AN68" s="679"/>
      <c r="AO68" s="679"/>
      <c r="AP68" s="679"/>
      <c r="AQ68" s="679"/>
      <c r="AR68" s="679"/>
      <c r="AS68" s="679"/>
      <c r="AT68" s="679"/>
      <c r="AU68" s="679"/>
      <c r="AV68" s="679"/>
      <c r="AW68" s="679"/>
      <c r="AX68" s="679"/>
      <c r="AY68" s="679"/>
      <c r="AZ68" s="679"/>
      <c r="BA68" s="679"/>
      <c r="BB68" s="679"/>
      <c r="BC68" s="611"/>
      <c r="BD68" s="611"/>
      <c r="BE68" s="611"/>
      <c r="BF68" s="611"/>
      <c r="BG68" s="611"/>
      <c r="BH68" s="611"/>
      <c r="BI68" s="611"/>
      <c r="BJ68" s="611"/>
      <c r="BK68" s="611"/>
      <c r="BL68" s="611"/>
      <c r="BM68" s="611"/>
      <c r="BN68" s="611"/>
      <c r="BO68" s="611"/>
      <c r="BP68" s="611"/>
      <c r="BQ68" s="611"/>
      <c r="BR68" s="611"/>
      <c r="BS68" s="611"/>
      <c r="BT68" s="611"/>
      <c r="BU68" s="611"/>
      <c r="BV68" s="611"/>
      <c r="BW68" s="611"/>
      <c r="BX68" s="611"/>
      <c r="BY68" s="611"/>
      <c r="BZ68" s="611"/>
      <c r="CA68" s="611"/>
      <c r="CB68" s="611"/>
      <c r="CC68" s="611"/>
      <c r="CD68" s="611"/>
      <c r="CE68" s="611"/>
      <c r="CF68" s="611"/>
      <c r="CG68" s="611"/>
      <c r="CH68" s="611"/>
      <c r="CI68" s="611"/>
      <c r="CJ68" s="611"/>
      <c r="CK68" s="611"/>
      <c r="CL68" s="611"/>
      <c r="CM68" s="611"/>
      <c r="CN68" s="611"/>
      <c r="CO68" s="611"/>
      <c r="CP68" s="611"/>
      <c r="CQ68" s="611"/>
      <c r="CR68" s="611"/>
      <c r="CS68" s="611"/>
      <c r="CT68" s="611"/>
      <c r="CU68" s="611"/>
      <c r="CV68" s="611"/>
      <c r="CW68" s="611"/>
      <c r="CX68" s="611"/>
      <c r="CY68" s="611"/>
      <c r="CZ68" s="611"/>
      <c r="DA68" s="611"/>
      <c r="DB68" s="611"/>
      <c r="DC68" s="611"/>
      <c r="DD68" s="611"/>
      <c r="DE68" s="611"/>
      <c r="DF68" s="611"/>
      <c r="DG68" s="611"/>
      <c r="DH68" s="611"/>
      <c r="DI68" s="611"/>
      <c r="DJ68" s="611"/>
      <c r="DK68" s="611"/>
      <c r="DL68" s="611"/>
      <c r="DM68" s="611"/>
      <c r="DN68" s="611"/>
      <c r="DO68" s="611"/>
      <c r="DP68" s="611"/>
      <c r="DQ68" s="611"/>
      <c r="DR68" s="611"/>
      <c r="DS68" s="611"/>
      <c r="DT68" s="611"/>
      <c r="DU68" s="611"/>
      <c r="DV68" s="611"/>
      <c r="DW68" s="611"/>
      <c r="DX68" s="611"/>
      <c r="DY68" s="611"/>
      <c r="DZ68" s="611"/>
      <c r="EA68" s="611"/>
      <c r="EB68" s="611"/>
      <c r="EC68" s="611"/>
      <c r="ED68" s="611"/>
      <c r="EE68" s="611"/>
      <c r="EF68" s="611"/>
      <c r="EG68" s="611"/>
      <c r="EH68" s="611"/>
      <c r="EI68" s="611"/>
      <c r="EJ68" s="611"/>
      <c r="EK68" s="611"/>
      <c r="EL68" s="611"/>
      <c r="EM68" s="611"/>
      <c r="EN68" s="611"/>
      <c r="EO68" s="611"/>
      <c r="EP68" s="611"/>
      <c r="EQ68" s="611"/>
      <c r="ER68" s="611"/>
      <c r="ES68" s="611"/>
      <c r="ET68" s="611"/>
      <c r="EU68" s="611"/>
      <c r="EV68" s="611"/>
      <c r="EW68" s="611"/>
      <c r="EX68" s="611"/>
      <c r="EY68" s="611"/>
      <c r="EZ68" s="611"/>
      <c r="FA68" s="611"/>
      <c r="FB68" s="611"/>
      <c r="FC68" s="611"/>
      <c r="FD68" s="611"/>
      <c r="FE68" s="611"/>
      <c r="FF68" s="611"/>
      <c r="FG68" s="611"/>
      <c r="FH68" s="611"/>
      <c r="FI68" s="611"/>
      <c r="FJ68" s="611"/>
      <c r="FK68" s="611"/>
      <c r="FL68" s="611"/>
      <c r="FM68" s="611"/>
      <c r="FN68" s="611"/>
      <c r="FO68" s="611"/>
      <c r="FP68" s="611"/>
      <c r="FQ68" s="611"/>
      <c r="FR68" s="611"/>
      <c r="FS68" s="611"/>
      <c r="FT68" s="611"/>
      <c r="FU68" s="611"/>
      <c r="FV68" s="611"/>
      <c r="FW68" s="611"/>
      <c r="FX68" s="611"/>
      <c r="FY68" s="611"/>
      <c r="FZ68" s="611"/>
      <c r="GA68" s="611"/>
      <c r="GB68" s="611"/>
      <c r="GC68" s="611"/>
      <c r="GD68" s="611"/>
      <c r="GE68" s="611"/>
      <c r="GF68" s="611"/>
      <c r="GG68" s="611"/>
      <c r="GH68" s="611"/>
      <c r="GI68" s="611"/>
      <c r="GJ68" s="611"/>
      <c r="GK68" s="611"/>
      <c r="GL68" s="611"/>
      <c r="GM68" s="611"/>
      <c r="GN68" s="611"/>
      <c r="GO68" s="611"/>
      <c r="GP68" s="611"/>
      <c r="GQ68" s="611"/>
      <c r="GR68" s="611"/>
      <c r="GS68" s="611"/>
      <c r="GT68" s="611"/>
      <c r="GU68" s="611"/>
      <c r="GV68" s="611"/>
      <c r="GW68" s="611"/>
      <c r="GX68" s="611"/>
      <c r="GY68" s="611"/>
      <c r="GZ68" s="611"/>
      <c r="HA68" s="611"/>
      <c r="HB68" s="611"/>
      <c r="HC68" s="611"/>
      <c r="HD68" s="611"/>
      <c r="HE68" s="611"/>
      <c r="HF68" s="611"/>
      <c r="HG68" s="611"/>
      <c r="HH68" s="611"/>
      <c r="HI68" s="611"/>
      <c r="HJ68" s="611"/>
      <c r="HK68" s="611"/>
      <c r="HL68" s="611"/>
      <c r="HM68" s="611"/>
      <c r="HN68" s="611"/>
      <c r="HO68" s="611"/>
      <c r="HP68" s="611"/>
      <c r="HQ68" s="611"/>
      <c r="HR68" s="611"/>
      <c r="HS68" s="611"/>
      <c r="HT68" s="611"/>
      <c r="HU68" s="611"/>
      <c r="HV68" s="611"/>
      <c r="HW68" s="611"/>
      <c r="HX68" s="611"/>
      <c r="HY68" s="611"/>
      <c r="HZ68" s="611"/>
      <c r="IA68" s="611"/>
      <c r="IB68" s="611"/>
      <c r="IC68" s="611"/>
      <c r="ID68" s="611"/>
      <c r="IE68" s="611"/>
      <c r="IF68" s="611"/>
      <c r="IG68" s="611"/>
      <c r="IH68" s="611"/>
      <c r="II68" s="611"/>
      <c r="IJ68" s="611"/>
      <c r="IK68" s="611"/>
      <c r="IL68" s="611"/>
      <c r="IM68" s="611"/>
      <c r="IN68" s="611"/>
      <c r="IO68" s="611"/>
      <c r="IP68" s="611"/>
      <c r="IQ68" s="611"/>
      <c r="IR68" s="611"/>
      <c r="IS68" s="611"/>
      <c r="IT68" s="611"/>
      <c r="IU68" s="611"/>
      <c r="IV68" s="611"/>
      <c r="IW68" s="611"/>
      <c r="IX68" s="611"/>
      <c r="IY68" s="611"/>
      <c r="IZ68" s="611"/>
      <c r="JA68" s="611"/>
      <c r="JB68" s="611"/>
      <c r="JC68" s="611"/>
      <c r="JD68" s="611"/>
      <c r="JE68" s="611"/>
      <c r="JF68" s="611"/>
      <c r="JG68" s="611"/>
      <c r="JH68" s="611"/>
      <c r="JI68" s="611"/>
      <c r="JJ68" s="611"/>
      <c r="JK68" s="611"/>
      <c r="JL68" s="611"/>
      <c r="JM68" s="611"/>
      <c r="JN68" s="611"/>
      <c r="JO68" s="611"/>
      <c r="JP68" s="611"/>
      <c r="JQ68" s="611"/>
      <c r="JR68" s="611"/>
      <c r="JS68" s="611"/>
      <c r="JT68" s="611"/>
      <c r="JU68" s="611"/>
      <c r="JV68" s="611"/>
      <c r="JW68" s="611"/>
      <c r="JX68" s="611"/>
      <c r="JY68" s="611"/>
      <c r="JZ68" s="611"/>
      <c r="KA68" s="611"/>
      <c r="KB68" s="611"/>
      <c r="KC68" s="611"/>
      <c r="KD68" s="611"/>
      <c r="KE68" s="611"/>
      <c r="KF68" s="611"/>
      <c r="KG68" s="611"/>
      <c r="KH68" s="611"/>
      <c r="KI68" s="611"/>
      <c r="KJ68" s="611"/>
      <c r="KK68" s="611"/>
      <c r="KL68" s="611"/>
      <c r="KM68" s="611"/>
      <c r="KN68" s="611"/>
      <c r="KO68" s="611"/>
      <c r="KP68" s="611"/>
      <c r="KQ68" s="611"/>
      <c r="KR68" s="611"/>
      <c r="KS68" s="611"/>
      <c r="KT68" s="611"/>
      <c r="KU68" s="611"/>
      <c r="KV68" s="611"/>
      <c r="KW68" s="611"/>
      <c r="KX68" s="611"/>
      <c r="KY68" s="611"/>
      <c r="KZ68" s="611"/>
      <c r="LA68" s="611"/>
      <c r="LB68" s="611"/>
      <c r="LC68" s="611"/>
      <c r="LD68" s="611"/>
      <c r="LE68" s="611"/>
      <c r="LF68" s="611"/>
      <c r="LG68" s="611"/>
      <c r="LH68" s="611"/>
      <c r="LI68" s="611"/>
      <c r="LJ68" s="611"/>
      <c r="LK68" s="611"/>
      <c r="LL68" s="611"/>
      <c r="LM68" s="611"/>
      <c r="LN68" s="611"/>
      <c r="LO68" s="611"/>
      <c r="LP68" s="611"/>
      <c r="LQ68" s="611"/>
      <c r="LR68" s="611"/>
      <c r="LS68" s="611"/>
      <c r="LT68" s="611"/>
      <c r="LU68" s="611"/>
      <c r="LV68" s="611"/>
      <c r="LW68" s="611"/>
      <c r="LX68" s="611"/>
      <c r="LY68" s="611"/>
      <c r="LZ68" s="611"/>
      <c r="MA68" s="611"/>
      <c r="MB68" s="611"/>
      <c r="MC68" s="611"/>
      <c r="MD68" s="611"/>
      <c r="ME68" s="611"/>
      <c r="MF68" s="611"/>
      <c r="MG68" s="611"/>
      <c r="MH68" s="611"/>
      <c r="MI68" s="611"/>
      <c r="MJ68" s="611"/>
      <c r="MK68" s="611"/>
      <c r="ML68" s="611"/>
      <c r="MM68" s="611"/>
      <c r="MN68" s="611"/>
      <c r="MO68" s="611"/>
      <c r="MP68" s="611"/>
      <c r="MQ68" s="611"/>
      <c r="MR68" s="611"/>
      <c r="MS68" s="611"/>
      <c r="MT68" s="611"/>
      <c r="MU68" s="611"/>
      <c r="MV68" s="611"/>
      <c r="MW68" s="611"/>
      <c r="MX68" s="611"/>
      <c r="MY68" s="611"/>
      <c r="MZ68" s="611"/>
      <c r="NA68" s="611"/>
      <c r="NB68" s="611"/>
      <c r="NC68" s="611"/>
      <c r="ND68" s="611"/>
      <c r="NE68" s="611"/>
      <c r="NF68" s="611"/>
      <c r="NG68" s="611"/>
      <c r="NH68" s="611"/>
      <c r="NI68" s="611"/>
      <c r="NJ68" s="611"/>
      <c r="NK68" s="611"/>
      <c r="NL68" s="611"/>
      <c r="NM68" s="611"/>
      <c r="NN68" s="611"/>
      <c r="NO68" s="611"/>
      <c r="NP68" s="611"/>
      <c r="NQ68" s="611"/>
      <c r="NR68" s="611"/>
      <c r="NS68" s="611"/>
      <c r="NT68" s="611"/>
      <c r="NU68" s="611"/>
      <c r="NV68" s="611"/>
      <c r="NW68" s="611"/>
      <c r="NX68" s="611"/>
      <c r="NY68" s="611"/>
      <c r="NZ68" s="611"/>
      <c r="OA68" s="611"/>
      <c r="OB68" s="611"/>
      <c r="OC68" s="611"/>
      <c r="OD68" s="611"/>
      <c r="OE68" s="611"/>
      <c r="OF68" s="611"/>
      <c r="OG68" s="611"/>
      <c r="OH68" s="611"/>
      <c r="OI68" s="611"/>
      <c r="OJ68" s="611"/>
      <c r="OK68" s="611"/>
      <c r="OL68" s="611"/>
      <c r="OM68" s="611"/>
      <c r="ON68" s="611"/>
      <c r="OO68" s="611"/>
      <c r="OP68" s="611"/>
      <c r="OQ68" s="611"/>
      <c r="OR68" s="611"/>
      <c r="OS68" s="611"/>
      <c r="OT68" s="611"/>
      <c r="OU68" s="611"/>
      <c r="OV68" s="611"/>
      <c r="OW68" s="611"/>
      <c r="OX68" s="611"/>
      <c r="OY68" s="611"/>
      <c r="OZ68" s="611"/>
      <c r="PA68" s="611"/>
      <c r="PB68" s="611"/>
      <c r="PC68" s="611"/>
      <c r="PD68" s="611"/>
      <c r="PE68" s="611"/>
      <c r="PF68" s="611"/>
      <c r="PG68" s="611"/>
      <c r="PH68" s="611"/>
      <c r="PI68" s="611"/>
      <c r="PJ68" s="611"/>
      <c r="PK68" s="611"/>
      <c r="PL68" s="611"/>
      <c r="PM68" s="611"/>
      <c r="PN68" s="611"/>
      <c r="PO68" s="611"/>
      <c r="PP68" s="611"/>
      <c r="PQ68" s="611"/>
      <c r="PR68" s="611"/>
      <c r="PS68" s="611"/>
      <c r="PT68" s="611"/>
      <c r="PU68" s="611"/>
      <c r="PV68" s="611"/>
      <c r="PW68" s="611"/>
      <c r="PX68" s="611"/>
      <c r="PY68" s="611"/>
      <c r="PZ68" s="611"/>
      <c r="QA68" s="611"/>
      <c r="QB68" s="611"/>
      <c r="QC68" s="611"/>
      <c r="QD68" s="611"/>
      <c r="QE68" s="611"/>
      <c r="QF68" s="611"/>
      <c r="QG68" s="611"/>
      <c r="QH68" s="611"/>
      <c r="QI68" s="611"/>
      <c r="QJ68" s="611"/>
      <c r="QK68" s="611"/>
      <c r="QL68" s="611"/>
      <c r="QM68" s="611"/>
      <c r="QN68" s="611"/>
      <c r="QO68" s="611"/>
      <c r="QP68" s="611"/>
      <c r="QQ68" s="611"/>
      <c r="QR68" s="611"/>
      <c r="QS68" s="611"/>
      <c r="QT68" s="611"/>
      <c r="QU68" s="611"/>
      <c r="QV68" s="611"/>
      <c r="QW68" s="611"/>
      <c r="QX68" s="611"/>
      <c r="QY68" s="611"/>
      <c r="QZ68" s="611"/>
      <c r="RA68" s="611"/>
      <c r="RB68" s="611"/>
      <c r="RC68" s="611"/>
      <c r="RD68" s="611"/>
      <c r="RE68" s="611"/>
      <c r="RF68" s="611"/>
      <c r="RG68" s="611"/>
      <c r="RH68" s="611"/>
      <c r="RI68" s="611"/>
      <c r="RJ68" s="611"/>
      <c r="RK68" s="611"/>
      <c r="RL68" s="611"/>
      <c r="RM68" s="611"/>
      <c r="RN68" s="611"/>
      <c r="RO68" s="611"/>
      <c r="RP68" s="611"/>
      <c r="RQ68" s="611"/>
      <c r="RR68" s="611"/>
      <c r="RS68" s="611"/>
      <c r="RT68" s="611"/>
      <c r="RU68" s="611"/>
      <c r="RV68" s="611"/>
      <c r="RW68" s="611"/>
      <c r="RX68" s="611"/>
      <c r="RY68" s="611"/>
      <c r="RZ68" s="611"/>
      <c r="SA68" s="611"/>
      <c r="SB68" s="611"/>
      <c r="SC68" s="611"/>
      <c r="SD68" s="611"/>
      <c r="SE68" s="611"/>
      <c r="SF68" s="611"/>
      <c r="SG68" s="611"/>
      <c r="SH68" s="611"/>
      <c r="SI68" s="611"/>
      <c r="SJ68" s="611"/>
      <c r="SK68" s="611"/>
      <c r="SL68" s="611"/>
      <c r="SM68" s="611"/>
      <c r="SN68" s="611"/>
      <c r="SO68" s="611"/>
      <c r="SP68" s="611"/>
      <c r="SQ68" s="611"/>
      <c r="SR68" s="611"/>
      <c r="SS68" s="611"/>
      <c r="ST68" s="611"/>
      <c r="SU68" s="611"/>
      <c r="SV68" s="611"/>
      <c r="SW68" s="611"/>
      <c r="SX68" s="611"/>
      <c r="SY68" s="611"/>
      <c r="SZ68" s="611"/>
      <c r="TA68" s="611"/>
      <c r="TB68" s="611"/>
      <c r="TC68" s="611"/>
      <c r="TD68" s="611"/>
      <c r="TE68" s="611"/>
      <c r="TF68" s="611"/>
      <c r="TG68" s="611"/>
      <c r="TH68" s="611"/>
      <c r="TI68" s="611"/>
      <c r="TJ68" s="611"/>
      <c r="TK68" s="611"/>
      <c r="TL68" s="611"/>
      <c r="TM68" s="611"/>
      <c r="TN68" s="611"/>
      <c r="TO68" s="611"/>
      <c r="TP68" s="611"/>
      <c r="TQ68" s="611"/>
      <c r="TR68" s="611"/>
      <c r="TS68" s="611"/>
      <c r="TT68" s="611"/>
      <c r="TU68" s="611"/>
      <c r="TV68" s="611"/>
      <c r="TW68" s="611"/>
      <c r="TX68" s="611"/>
      <c r="TY68" s="611"/>
      <c r="TZ68" s="611"/>
      <c r="UA68" s="611"/>
      <c r="UB68" s="611"/>
      <c r="UC68" s="611"/>
      <c r="UD68" s="611"/>
      <c r="UE68" s="611"/>
      <c r="UF68" s="611"/>
      <c r="UG68" s="611"/>
      <c r="UH68" s="611"/>
      <c r="UI68" s="611"/>
      <c r="UJ68" s="611"/>
      <c r="UK68" s="611"/>
      <c r="UL68" s="611"/>
      <c r="UM68" s="611"/>
      <c r="UN68" s="611"/>
      <c r="UO68" s="611"/>
      <c r="UP68" s="611"/>
      <c r="UQ68" s="611"/>
      <c r="UR68" s="611"/>
      <c r="US68" s="611"/>
      <c r="UT68" s="611"/>
      <c r="UU68" s="611"/>
      <c r="UV68" s="611"/>
      <c r="UW68" s="611"/>
      <c r="UX68" s="611"/>
      <c r="UY68" s="611"/>
      <c r="UZ68" s="611"/>
      <c r="VA68" s="611"/>
      <c r="VB68" s="611"/>
      <c r="VC68" s="611"/>
      <c r="VD68" s="611"/>
      <c r="VE68" s="611"/>
      <c r="VF68" s="611"/>
      <c r="VG68" s="611"/>
      <c r="VH68" s="611"/>
      <c r="VI68" s="611"/>
      <c r="VJ68" s="611"/>
      <c r="VK68" s="611"/>
      <c r="VL68" s="611"/>
      <c r="VM68" s="611"/>
      <c r="VN68" s="611"/>
      <c r="VO68" s="611"/>
      <c r="VP68" s="611"/>
      <c r="VQ68" s="611"/>
      <c r="VR68" s="611"/>
      <c r="VS68" s="611"/>
      <c r="VT68" s="611"/>
      <c r="VU68" s="611"/>
      <c r="VV68" s="611"/>
      <c r="VW68" s="611"/>
      <c r="VX68" s="611"/>
      <c r="VY68" s="611"/>
      <c r="VZ68" s="611"/>
      <c r="WA68" s="611"/>
      <c r="WB68" s="611"/>
      <c r="WC68" s="611"/>
      <c r="WD68" s="611"/>
      <c r="WE68" s="611"/>
      <c r="WF68" s="611"/>
      <c r="WG68" s="611"/>
      <c r="WH68" s="611"/>
      <c r="WI68" s="611"/>
      <c r="WJ68" s="611"/>
      <c r="WK68" s="611"/>
      <c r="WL68" s="611"/>
      <c r="WM68" s="611"/>
      <c r="WN68" s="611"/>
      <c r="WO68" s="611"/>
      <c r="WP68" s="611"/>
      <c r="WQ68" s="611"/>
      <c r="WR68" s="611"/>
      <c r="WS68" s="611"/>
      <c r="WT68" s="611"/>
      <c r="WU68" s="611"/>
      <c r="WV68" s="611"/>
      <c r="WW68" s="611"/>
      <c r="WX68" s="611"/>
      <c r="WY68" s="611"/>
      <c r="WZ68" s="611"/>
      <c r="XA68" s="611"/>
      <c r="XB68" s="611"/>
      <c r="XC68" s="611"/>
      <c r="XD68" s="611"/>
      <c r="XE68" s="611"/>
      <c r="XF68" s="611"/>
      <c r="XG68" s="611"/>
      <c r="XH68" s="611"/>
      <c r="XI68" s="611"/>
      <c r="XJ68" s="611"/>
      <c r="XK68" s="611"/>
      <c r="XL68" s="611"/>
      <c r="XM68" s="611"/>
      <c r="XN68" s="611"/>
      <c r="XO68" s="611"/>
      <c r="XP68" s="611"/>
      <c r="XQ68" s="611"/>
      <c r="XR68" s="611"/>
      <c r="XS68" s="611"/>
      <c r="XT68" s="611"/>
      <c r="XU68" s="611"/>
      <c r="XV68" s="611"/>
      <c r="XW68" s="611"/>
      <c r="XX68" s="611"/>
      <c r="XY68" s="611"/>
      <c r="XZ68" s="611"/>
      <c r="YA68" s="611"/>
      <c r="YB68" s="611"/>
      <c r="YC68" s="611"/>
      <c r="YD68" s="611"/>
      <c r="YE68" s="611"/>
      <c r="YF68" s="611"/>
      <c r="YG68" s="611"/>
      <c r="YH68" s="611"/>
      <c r="YI68" s="611"/>
      <c r="YJ68" s="611"/>
      <c r="YK68" s="611"/>
      <c r="YL68" s="611"/>
      <c r="YM68" s="611"/>
      <c r="YN68" s="611"/>
      <c r="YO68" s="611"/>
      <c r="YP68" s="611"/>
      <c r="YQ68" s="611"/>
      <c r="YR68" s="611"/>
      <c r="YS68" s="611"/>
      <c r="YT68" s="611"/>
      <c r="YU68" s="611"/>
      <c r="YV68" s="611"/>
      <c r="YW68" s="611"/>
      <c r="YX68" s="611"/>
      <c r="YY68" s="611"/>
      <c r="YZ68" s="611"/>
      <c r="ZA68" s="611"/>
      <c r="ZB68" s="611"/>
      <c r="ZC68" s="611"/>
      <c r="ZD68" s="611"/>
      <c r="ZE68" s="611"/>
      <c r="ZF68" s="611"/>
      <c r="ZG68" s="611"/>
      <c r="ZH68" s="611"/>
      <c r="ZI68" s="611"/>
      <c r="ZJ68" s="611"/>
      <c r="ZK68" s="611"/>
      <c r="ZL68" s="611"/>
      <c r="ZM68" s="611"/>
      <c r="ZN68" s="611"/>
      <c r="ZO68" s="611"/>
      <c r="ZP68" s="611"/>
      <c r="ZQ68" s="611"/>
      <c r="ZR68" s="611"/>
      <c r="ZS68" s="611"/>
      <c r="ZT68" s="611"/>
      <c r="ZU68" s="611"/>
      <c r="ZV68" s="611"/>
      <c r="ZW68" s="611"/>
      <c r="ZX68" s="611"/>
      <c r="ZY68" s="611"/>
      <c r="ZZ68" s="611"/>
      <c r="AAA68" s="611"/>
      <c r="AAB68" s="611"/>
      <c r="AAC68" s="611"/>
      <c r="AAD68" s="611"/>
      <c r="AAE68" s="611"/>
      <c r="AAF68" s="611"/>
      <c r="AAG68" s="611"/>
      <c r="AAH68" s="611"/>
      <c r="AAI68" s="611"/>
      <c r="AAJ68" s="611"/>
      <c r="AAK68" s="611"/>
      <c r="AAL68" s="611"/>
      <c r="AAM68" s="611"/>
      <c r="AAN68" s="611"/>
      <c r="AAO68" s="611"/>
      <c r="AAP68" s="611"/>
      <c r="AAQ68" s="611"/>
      <c r="AAR68" s="611"/>
      <c r="AAS68" s="611"/>
      <c r="AAT68" s="611"/>
      <c r="AAU68" s="611"/>
      <c r="AAV68" s="611"/>
      <c r="AAW68" s="611"/>
      <c r="AAX68" s="611"/>
      <c r="AAY68" s="611"/>
      <c r="AAZ68" s="611"/>
      <c r="ABA68" s="611"/>
      <c r="ABB68" s="611"/>
      <c r="ABC68" s="611"/>
      <c r="ABD68" s="611"/>
      <c r="ABE68" s="611"/>
      <c r="ABF68" s="611"/>
      <c r="ABG68" s="611"/>
      <c r="ABH68" s="611"/>
      <c r="ABI68" s="611"/>
      <c r="ABJ68" s="611"/>
      <c r="ABK68" s="611"/>
      <c r="ABL68" s="611"/>
      <c r="ABM68" s="611"/>
      <c r="ABN68" s="611"/>
      <c r="ABO68" s="611"/>
      <c r="ABP68" s="611"/>
      <c r="ABQ68" s="611"/>
      <c r="ABR68" s="611"/>
      <c r="ABS68" s="611"/>
      <c r="ABT68" s="611"/>
      <c r="ABU68" s="611"/>
      <c r="ABV68" s="611"/>
      <c r="ABW68" s="611"/>
      <c r="ABX68" s="611"/>
      <c r="ABY68" s="611"/>
      <c r="ABZ68" s="611"/>
      <c r="ACA68" s="611"/>
      <c r="ACB68" s="611"/>
      <c r="ACC68" s="611"/>
      <c r="ACD68" s="611"/>
      <c r="ACE68" s="611"/>
      <c r="ACF68" s="611"/>
      <c r="ACG68" s="611"/>
      <c r="ACH68" s="611"/>
      <c r="ACI68" s="611"/>
      <c r="ACJ68" s="611"/>
      <c r="ACK68" s="611"/>
      <c r="ACL68" s="611"/>
      <c r="ACM68" s="611"/>
      <c r="ACN68" s="611"/>
      <c r="ACO68" s="611"/>
      <c r="ACP68" s="611"/>
      <c r="ACQ68" s="611"/>
      <c r="ACR68" s="611"/>
      <c r="ACS68" s="611"/>
      <c r="ACT68" s="611"/>
      <c r="ACU68" s="611"/>
      <c r="ACV68" s="611"/>
      <c r="ACW68" s="611"/>
      <c r="ACX68" s="611"/>
      <c r="ACY68" s="611"/>
      <c r="ACZ68" s="611"/>
      <c r="ADA68" s="611"/>
      <c r="ADB68" s="611"/>
      <c r="ADC68" s="611"/>
      <c r="ADD68" s="611"/>
      <c r="ADE68" s="611"/>
      <c r="ADF68" s="611"/>
      <c r="ADG68" s="611"/>
      <c r="ADH68" s="611"/>
      <c r="ADI68" s="611"/>
      <c r="ADJ68" s="611"/>
      <c r="ADK68" s="611"/>
      <c r="ADL68" s="611"/>
      <c r="ADM68" s="611"/>
      <c r="ADN68" s="611"/>
      <c r="ADO68" s="611"/>
      <c r="ADP68" s="611"/>
      <c r="ADQ68" s="611"/>
      <c r="ADR68" s="611"/>
      <c r="ADS68" s="611"/>
      <c r="ADT68" s="611"/>
      <c r="ADU68" s="611"/>
      <c r="ADV68" s="611"/>
      <c r="ADW68" s="611"/>
      <c r="ADX68" s="611"/>
      <c r="ADY68" s="611"/>
      <c r="ADZ68" s="611"/>
      <c r="AEA68" s="611"/>
      <c r="AEB68" s="611"/>
      <c r="AEC68" s="611"/>
      <c r="AED68" s="611"/>
      <c r="AEE68" s="611"/>
      <c r="AEF68" s="611"/>
      <c r="AEG68" s="611"/>
      <c r="AEH68" s="611"/>
      <c r="AEI68" s="611"/>
      <c r="AEJ68" s="611"/>
      <c r="AEK68" s="611"/>
      <c r="AEL68" s="611"/>
      <c r="AEM68" s="611"/>
      <c r="AEN68" s="611"/>
      <c r="AEO68" s="611"/>
      <c r="AEP68" s="611"/>
      <c r="AEQ68" s="611"/>
      <c r="AER68" s="611"/>
      <c r="AES68" s="611"/>
      <c r="AET68" s="611"/>
      <c r="AEU68" s="611"/>
      <c r="AEV68" s="611"/>
      <c r="AEW68" s="611"/>
      <c r="AEX68" s="611"/>
      <c r="AEY68" s="611"/>
      <c r="AEZ68" s="611"/>
      <c r="AFA68" s="611"/>
      <c r="AFB68" s="611"/>
      <c r="AFC68" s="611"/>
      <c r="AFD68" s="611"/>
      <c r="AFE68" s="611"/>
      <c r="AFF68" s="611"/>
      <c r="AFG68" s="611"/>
      <c r="AFH68" s="611"/>
      <c r="AFI68" s="611"/>
      <c r="AFJ68" s="611"/>
      <c r="AFK68" s="611"/>
      <c r="AFL68" s="611"/>
      <c r="AFM68" s="611"/>
      <c r="AFN68" s="611"/>
      <c r="AFO68" s="611"/>
      <c r="AFP68" s="611"/>
      <c r="AFQ68" s="611"/>
      <c r="AFR68" s="611"/>
      <c r="AFS68" s="611"/>
      <c r="AFT68" s="611"/>
      <c r="AFU68" s="611"/>
      <c r="AFV68" s="611"/>
      <c r="AFW68" s="611"/>
      <c r="AFX68" s="611"/>
      <c r="AFY68" s="611"/>
      <c r="AFZ68" s="611"/>
      <c r="AGA68" s="611"/>
      <c r="AGB68" s="611"/>
      <c r="AGC68" s="611"/>
      <c r="AGD68" s="611"/>
      <c r="AGE68" s="611"/>
      <c r="AGF68" s="611"/>
      <c r="AGG68" s="611"/>
      <c r="AGH68" s="611"/>
      <c r="AGI68" s="611"/>
      <c r="AGJ68" s="611"/>
      <c r="AGK68" s="611"/>
      <c r="AGL68" s="611"/>
      <c r="AGM68" s="611"/>
      <c r="AGN68" s="611"/>
      <c r="AGO68" s="611"/>
      <c r="AGP68" s="611"/>
      <c r="AGQ68" s="611"/>
      <c r="AGR68" s="611"/>
      <c r="AGS68" s="611"/>
      <c r="AGT68" s="611"/>
      <c r="AGU68" s="611"/>
      <c r="AGV68" s="611"/>
      <c r="AGW68" s="611"/>
      <c r="AGX68" s="611"/>
      <c r="AGY68" s="611"/>
      <c r="AGZ68" s="611"/>
      <c r="AHA68" s="611"/>
      <c r="AHB68" s="611"/>
      <c r="AHC68" s="611"/>
      <c r="AHD68" s="611"/>
      <c r="AHE68" s="611"/>
      <c r="AHF68" s="611"/>
      <c r="AHG68" s="611"/>
      <c r="AHH68" s="611"/>
      <c r="AHI68" s="611"/>
      <c r="AHJ68" s="611"/>
      <c r="AHK68" s="611"/>
      <c r="AHL68" s="611"/>
      <c r="AHM68" s="611"/>
      <c r="AHN68" s="611"/>
      <c r="AHO68" s="611"/>
      <c r="AHP68" s="611"/>
      <c r="AHQ68" s="611"/>
      <c r="AHR68" s="611"/>
      <c r="AHS68" s="611"/>
      <c r="AHT68" s="611"/>
      <c r="AHU68" s="611"/>
      <c r="AHV68" s="611"/>
      <c r="AHW68" s="611"/>
      <c r="AHX68" s="611"/>
      <c r="AHY68" s="611"/>
      <c r="AHZ68" s="611"/>
      <c r="AIA68" s="611"/>
      <c r="AIB68" s="611"/>
      <c r="AIC68" s="611"/>
      <c r="AID68" s="611"/>
      <c r="AIE68" s="611"/>
      <c r="AIF68" s="611"/>
      <c r="AIG68" s="611"/>
      <c r="AIH68" s="611"/>
      <c r="AII68" s="611"/>
      <c r="AIJ68" s="611"/>
      <c r="AIK68" s="611"/>
      <c r="AIL68" s="611"/>
      <c r="AIM68" s="611"/>
      <c r="AIN68" s="611"/>
      <c r="AIO68" s="611"/>
      <c r="AIP68" s="611"/>
      <c r="AIQ68" s="611"/>
      <c r="AIR68" s="611"/>
      <c r="AIS68" s="611"/>
      <c r="AIT68" s="611"/>
      <c r="AIU68" s="611"/>
      <c r="AIV68" s="611"/>
      <c r="AIW68" s="611"/>
      <c r="AIX68" s="611"/>
      <c r="AIY68" s="611"/>
      <c r="AIZ68" s="611"/>
      <c r="AJA68" s="611"/>
      <c r="AJB68" s="611"/>
      <c r="AJC68" s="611"/>
      <c r="AJD68" s="611"/>
      <c r="AJE68" s="611"/>
      <c r="AJF68" s="611"/>
      <c r="AJG68" s="611"/>
      <c r="AJH68" s="611"/>
      <c r="AJI68" s="611"/>
      <c r="AJJ68" s="611"/>
      <c r="AJK68" s="611"/>
      <c r="AJL68" s="611"/>
      <c r="AJM68" s="611"/>
      <c r="AJN68" s="611"/>
      <c r="AJO68" s="611"/>
      <c r="AJP68" s="611"/>
      <c r="AJQ68" s="611"/>
      <c r="AJR68" s="611"/>
      <c r="AJS68" s="611"/>
      <c r="AJT68" s="611"/>
      <c r="AJU68" s="611"/>
      <c r="AJV68" s="611"/>
      <c r="AJW68" s="611"/>
      <c r="AJX68" s="611"/>
      <c r="AJY68" s="611"/>
      <c r="AJZ68" s="611"/>
      <c r="AKA68" s="611"/>
      <c r="AKB68" s="611"/>
      <c r="AKC68" s="611"/>
      <c r="AKD68" s="611"/>
      <c r="AKE68" s="611"/>
      <c r="AKF68" s="611"/>
      <c r="AKG68" s="611"/>
      <c r="AKH68" s="611"/>
      <c r="AKI68" s="611"/>
      <c r="AKJ68" s="611"/>
      <c r="AKK68" s="611"/>
      <c r="AKL68" s="611"/>
      <c r="AKM68" s="611"/>
      <c r="AKN68" s="611"/>
      <c r="AKO68" s="611"/>
      <c r="AKP68" s="611"/>
      <c r="AKQ68" s="611"/>
      <c r="AKR68" s="611"/>
      <c r="AKS68" s="611"/>
      <c r="AKT68" s="611"/>
      <c r="AKU68" s="611"/>
      <c r="AKV68" s="611"/>
      <c r="AKW68" s="611"/>
      <c r="AKX68" s="611"/>
      <c r="AKY68" s="611"/>
      <c r="AKZ68" s="611"/>
      <c r="ALA68" s="611"/>
      <c r="ALB68" s="611"/>
      <c r="ALC68" s="611"/>
      <c r="ALD68" s="611"/>
      <c r="ALE68" s="611"/>
      <c r="ALF68" s="611"/>
      <c r="ALG68" s="611"/>
      <c r="ALH68" s="611"/>
      <c r="ALI68" s="611"/>
      <c r="ALJ68" s="611"/>
      <c r="ALK68" s="611"/>
      <c r="ALL68" s="611"/>
      <c r="ALM68" s="611"/>
      <c r="ALN68" s="611"/>
      <c r="ALO68" s="611"/>
      <c r="ALP68" s="611"/>
      <c r="ALQ68" s="611"/>
      <c r="ALR68" s="611"/>
      <c r="ALS68" s="611"/>
      <c r="ALT68" s="611"/>
      <c r="ALU68" s="611"/>
      <c r="ALV68" s="611"/>
      <c r="ALW68" s="611"/>
      <c r="ALX68" s="611"/>
      <c r="ALY68" s="611"/>
      <c r="ALZ68" s="611"/>
      <c r="AMA68" s="611"/>
      <c r="AMB68" s="611"/>
      <c r="AMC68" s="611"/>
      <c r="AMD68" s="611"/>
      <c r="AME68" s="611"/>
      <c r="AMF68" s="611"/>
      <c r="AMG68" s="611"/>
      <c r="AMH68" s="611"/>
      <c r="AMI68" s="611"/>
      <c r="AMJ68" s="611"/>
      <c r="AMK68" s="611"/>
      <c r="AML68" s="611"/>
      <c r="AMM68" s="611"/>
      <c r="AMN68" s="611"/>
      <c r="AMO68" s="611"/>
      <c r="AMP68" s="611"/>
      <c r="AMQ68" s="611"/>
      <c r="AMR68" s="611"/>
      <c r="AMS68" s="611"/>
      <c r="AMT68" s="611"/>
      <c r="AMU68" s="611"/>
      <c r="AMV68" s="611"/>
      <c r="AMW68" s="611"/>
      <c r="AMX68" s="611"/>
      <c r="AMY68" s="611"/>
      <c r="AMZ68" s="611"/>
      <c r="ANA68" s="611"/>
      <c r="ANB68" s="611"/>
      <c r="ANC68" s="611"/>
      <c r="AND68" s="611"/>
      <c r="ANE68" s="611"/>
      <c r="ANF68" s="611"/>
      <c r="ANG68" s="611"/>
      <c r="ANH68" s="611"/>
      <c r="ANI68" s="611"/>
      <c r="ANJ68" s="611"/>
      <c r="ANK68" s="611"/>
      <c r="ANL68" s="611"/>
      <c r="ANM68" s="611"/>
      <c r="ANN68" s="611"/>
      <c r="ANO68" s="611"/>
      <c r="ANP68" s="611"/>
      <c r="ANQ68" s="611"/>
      <c r="ANR68" s="611"/>
      <c r="ANS68" s="611"/>
      <c r="ANT68" s="611"/>
      <c r="ANU68" s="611"/>
      <c r="ANV68" s="611"/>
      <c r="ANW68" s="611"/>
      <c r="ANX68" s="611"/>
      <c r="ANY68" s="611"/>
      <c r="ANZ68" s="611"/>
      <c r="AOA68" s="611"/>
      <c r="AOB68" s="611"/>
      <c r="AOC68" s="611"/>
      <c r="AOD68" s="611"/>
      <c r="AOE68" s="611"/>
      <c r="AOF68" s="611"/>
      <c r="AOG68" s="611"/>
      <c r="AOH68" s="611"/>
      <c r="AOI68" s="611"/>
      <c r="AOJ68" s="611"/>
      <c r="AOK68" s="611"/>
      <c r="AOL68" s="611"/>
      <c r="AOM68" s="611"/>
      <c r="AON68" s="611"/>
      <c r="AOO68" s="611"/>
      <c r="AOP68" s="611"/>
      <c r="AOQ68" s="611"/>
      <c r="AOR68" s="611"/>
      <c r="AOS68" s="611"/>
      <c r="AOT68" s="611"/>
      <c r="AOU68" s="611"/>
      <c r="AOV68" s="611"/>
      <c r="AOW68" s="611"/>
      <c r="AOX68" s="611"/>
      <c r="AOY68" s="611"/>
      <c r="AOZ68" s="611"/>
      <c r="APA68" s="611"/>
      <c r="APB68" s="611"/>
      <c r="APC68" s="611"/>
      <c r="APD68" s="611"/>
      <c r="APE68" s="611"/>
      <c r="APF68" s="611"/>
      <c r="APG68" s="611"/>
      <c r="APH68" s="611"/>
      <c r="API68" s="611"/>
      <c r="APJ68" s="611"/>
      <c r="APK68" s="611"/>
      <c r="APL68" s="611"/>
      <c r="APM68" s="611"/>
      <c r="APN68" s="611"/>
      <c r="APO68" s="611"/>
      <c r="APP68" s="611"/>
      <c r="APQ68" s="611"/>
      <c r="APR68" s="611"/>
      <c r="APS68" s="611"/>
      <c r="APT68" s="611"/>
      <c r="APU68" s="611"/>
      <c r="APV68" s="611"/>
      <c r="APW68" s="611"/>
      <c r="APX68" s="611"/>
      <c r="APY68" s="611"/>
      <c r="APZ68" s="611"/>
      <c r="AQA68" s="611"/>
      <c r="AQB68" s="611"/>
      <c r="AQC68" s="611"/>
      <c r="AQD68" s="611"/>
      <c r="AQE68" s="611"/>
      <c r="AQF68" s="611"/>
      <c r="AQG68" s="611"/>
      <c r="AQH68" s="611"/>
      <c r="AQI68" s="611"/>
      <c r="AQJ68" s="611"/>
      <c r="AQK68" s="611"/>
      <c r="AQL68" s="611"/>
      <c r="AQM68" s="611"/>
      <c r="AQN68" s="611"/>
      <c r="AQO68" s="611"/>
      <c r="AQP68" s="611"/>
      <c r="AQQ68" s="611"/>
      <c r="AQR68" s="611"/>
      <c r="AQS68" s="611"/>
      <c r="AQT68" s="611"/>
      <c r="AQU68" s="611"/>
      <c r="AQV68" s="611"/>
      <c r="AQW68" s="611"/>
      <c r="AQX68" s="611"/>
      <c r="AQY68" s="611"/>
      <c r="AQZ68" s="611"/>
      <c r="ARA68" s="611"/>
      <c r="ARB68" s="611"/>
      <c r="ARC68" s="611"/>
      <c r="ARD68" s="611"/>
      <c r="ARE68" s="611"/>
      <c r="ARF68" s="611"/>
      <c r="ARG68" s="611"/>
      <c r="ARH68" s="611"/>
      <c r="ARI68" s="611"/>
      <c r="ARJ68" s="611"/>
      <c r="ARK68" s="611"/>
      <c r="ARL68" s="611"/>
      <c r="ARM68" s="611"/>
      <c r="ARN68" s="611"/>
      <c r="ARO68" s="611"/>
      <c r="ARP68" s="611"/>
      <c r="ARQ68" s="611"/>
      <c r="ARR68" s="611"/>
      <c r="ARS68" s="611"/>
      <c r="ART68" s="611"/>
      <c r="ARU68" s="611"/>
      <c r="ARV68" s="611"/>
      <c r="ARW68" s="611"/>
      <c r="ARX68" s="611"/>
      <c r="ARY68" s="611"/>
      <c r="ARZ68" s="611"/>
      <c r="ASA68" s="611"/>
      <c r="ASB68" s="611"/>
      <c r="ASC68" s="611"/>
      <c r="ASD68" s="611"/>
      <c r="ASE68" s="611"/>
      <c r="ASF68" s="611"/>
      <c r="ASG68" s="611"/>
      <c r="ASH68" s="611"/>
      <c r="ASI68" s="611"/>
      <c r="ASJ68" s="611"/>
      <c r="ASK68" s="611"/>
      <c r="ASL68" s="611"/>
      <c r="ASM68" s="611"/>
      <c r="ASN68" s="611"/>
      <c r="ASO68" s="611"/>
      <c r="ASP68" s="611"/>
      <c r="ASQ68" s="611"/>
      <c r="ASR68" s="611"/>
      <c r="ASS68" s="611"/>
      <c r="AST68" s="611"/>
      <c r="ASU68" s="611"/>
      <c r="ASV68" s="611"/>
      <c r="ASW68" s="611"/>
      <c r="ASX68" s="611"/>
      <c r="ASY68" s="611"/>
      <c r="ASZ68" s="611"/>
      <c r="ATA68" s="611"/>
      <c r="ATB68" s="611"/>
      <c r="ATC68" s="611"/>
      <c r="ATD68" s="611"/>
      <c r="ATE68" s="611"/>
      <c r="ATF68" s="611"/>
      <c r="ATG68" s="611"/>
      <c r="ATH68" s="611"/>
      <c r="ATI68" s="611"/>
      <c r="ATJ68" s="611"/>
      <c r="ATK68" s="611"/>
      <c r="ATL68" s="611"/>
      <c r="ATM68" s="611"/>
      <c r="ATN68" s="611"/>
      <c r="ATO68" s="611"/>
      <c r="ATP68" s="611"/>
      <c r="ATQ68" s="611"/>
      <c r="ATR68" s="611"/>
      <c r="ATS68" s="611"/>
      <c r="ATT68" s="611"/>
      <c r="ATU68" s="611"/>
      <c r="ATV68" s="611"/>
      <c r="ATW68" s="611"/>
      <c r="ATX68" s="611"/>
      <c r="ATY68" s="611"/>
      <c r="ATZ68" s="611"/>
      <c r="AUA68" s="611"/>
      <c r="AUB68" s="611"/>
      <c r="AUC68" s="611"/>
      <c r="AUD68" s="611"/>
      <c r="AUE68" s="611"/>
      <c r="AUF68" s="611"/>
      <c r="AUG68" s="611"/>
      <c r="AUH68" s="611"/>
      <c r="AUI68" s="611"/>
      <c r="AUJ68" s="611"/>
      <c r="AUK68" s="611"/>
      <c r="AUL68" s="611"/>
      <c r="AUM68" s="611"/>
      <c r="AUN68" s="611"/>
      <c r="AUO68" s="611"/>
      <c r="AUP68" s="611"/>
      <c r="AUQ68" s="611"/>
      <c r="AUR68" s="611"/>
      <c r="AUS68" s="611"/>
      <c r="AUT68" s="611"/>
      <c r="AUU68" s="611"/>
      <c r="AUV68" s="611"/>
      <c r="AUW68" s="611"/>
      <c r="AUX68" s="611"/>
      <c r="AUY68" s="611"/>
      <c r="AUZ68" s="611"/>
      <c r="AVA68" s="611"/>
      <c r="AVB68" s="611"/>
      <c r="AVC68" s="611"/>
      <c r="AVD68" s="611"/>
      <c r="AVE68" s="611"/>
      <c r="AVF68" s="611"/>
      <c r="AVG68" s="611"/>
      <c r="AVH68" s="611"/>
      <c r="AVI68" s="611"/>
      <c r="AVJ68" s="611"/>
      <c r="AVK68" s="611"/>
      <c r="AVL68" s="611"/>
      <c r="AVM68" s="611"/>
      <c r="AVN68" s="611"/>
      <c r="AVO68" s="611"/>
      <c r="AVP68" s="611"/>
      <c r="AVQ68" s="611"/>
      <c r="AVR68" s="611"/>
      <c r="AVS68" s="611"/>
      <c r="AVT68" s="611"/>
      <c r="AVU68" s="611"/>
      <c r="AVV68" s="611"/>
      <c r="AVW68" s="611"/>
      <c r="AVX68" s="611"/>
      <c r="AVY68" s="611"/>
      <c r="AVZ68" s="611"/>
      <c r="AWA68" s="611"/>
      <c r="AWB68" s="611"/>
      <c r="AWC68" s="611"/>
      <c r="AWD68" s="611"/>
      <c r="AWE68" s="611"/>
      <c r="AWF68" s="611"/>
      <c r="AWG68" s="611"/>
      <c r="AWH68" s="611"/>
      <c r="AWI68" s="611"/>
      <c r="AWJ68" s="611"/>
      <c r="AWK68" s="611"/>
      <c r="AWL68" s="611"/>
      <c r="AWM68" s="611"/>
      <c r="AWN68" s="611"/>
      <c r="AWO68" s="611"/>
      <c r="AWP68" s="611"/>
      <c r="AWQ68" s="611"/>
      <c r="AWR68" s="611"/>
      <c r="AWS68" s="611"/>
      <c r="AWT68" s="611"/>
      <c r="AWU68" s="611"/>
      <c r="AWV68" s="611"/>
      <c r="AWW68" s="611"/>
      <c r="AWX68" s="611"/>
      <c r="AWY68" s="611"/>
      <c r="AWZ68" s="611"/>
      <c r="AXA68" s="611"/>
      <c r="AXB68" s="611"/>
      <c r="AXC68" s="611"/>
      <c r="AXD68" s="611"/>
      <c r="AXE68" s="611"/>
      <c r="AXF68" s="611"/>
      <c r="AXG68" s="611"/>
      <c r="AXH68" s="611"/>
      <c r="AXI68" s="611"/>
      <c r="AXJ68" s="611"/>
      <c r="AXK68" s="611"/>
      <c r="AXL68" s="611"/>
      <c r="AXM68" s="611"/>
      <c r="AXN68" s="611"/>
      <c r="AXO68" s="611"/>
      <c r="AXP68" s="611"/>
      <c r="AXQ68" s="611"/>
      <c r="AXR68" s="611"/>
      <c r="AXS68" s="611"/>
      <c r="AXT68" s="611"/>
      <c r="AXU68" s="611"/>
      <c r="AXV68" s="611"/>
      <c r="AXW68" s="611"/>
      <c r="AXX68" s="611"/>
      <c r="AXY68" s="611"/>
      <c r="AXZ68" s="611"/>
      <c r="AYA68" s="611"/>
      <c r="AYB68" s="611"/>
      <c r="AYC68" s="611"/>
      <c r="AYD68" s="611"/>
      <c r="AYE68" s="611"/>
      <c r="AYF68" s="611"/>
      <c r="AYG68" s="611"/>
      <c r="AYH68" s="611"/>
      <c r="AYI68" s="611"/>
      <c r="AYJ68" s="611"/>
      <c r="AYK68" s="611"/>
      <c r="AYL68" s="611"/>
      <c r="AYM68" s="611"/>
      <c r="AYN68" s="611"/>
      <c r="AYO68" s="611"/>
      <c r="AYP68" s="611"/>
      <c r="AYQ68" s="611"/>
      <c r="AYR68" s="611"/>
      <c r="AYS68" s="611"/>
      <c r="AYT68" s="611"/>
      <c r="AYU68" s="611"/>
      <c r="AYV68" s="611"/>
      <c r="AYW68" s="611"/>
      <c r="AYX68" s="611"/>
      <c r="AYY68" s="611"/>
      <c r="AYZ68" s="611"/>
      <c r="AZA68" s="611"/>
      <c r="AZB68" s="611"/>
      <c r="AZC68" s="611"/>
      <c r="AZD68" s="611"/>
      <c r="AZE68" s="611"/>
      <c r="AZF68" s="611"/>
      <c r="AZG68" s="611"/>
      <c r="AZH68" s="611"/>
      <c r="AZI68" s="611"/>
      <c r="AZJ68" s="611"/>
      <c r="AZK68" s="611"/>
      <c r="AZL68" s="611"/>
      <c r="AZM68" s="611"/>
      <c r="AZN68" s="611"/>
      <c r="AZO68" s="611"/>
      <c r="AZP68" s="611"/>
      <c r="AZQ68" s="611"/>
      <c r="AZR68" s="611"/>
      <c r="AZS68" s="611"/>
      <c r="AZT68" s="611"/>
      <c r="AZU68" s="611"/>
      <c r="AZV68" s="611"/>
      <c r="AZW68" s="611"/>
      <c r="AZX68" s="611"/>
      <c r="AZY68" s="611"/>
      <c r="AZZ68" s="611"/>
      <c r="BAA68" s="611"/>
      <c r="BAB68" s="611"/>
      <c r="BAC68" s="611"/>
      <c r="BAD68" s="611"/>
      <c r="BAE68" s="611"/>
      <c r="BAF68" s="611"/>
      <c r="BAG68" s="611"/>
      <c r="BAH68" s="611"/>
      <c r="BAI68" s="611"/>
      <c r="BAJ68" s="611"/>
      <c r="BAK68" s="611"/>
      <c r="BAL68" s="611"/>
      <c r="BAM68" s="611"/>
      <c r="BAN68" s="611"/>
      <c r="BAO68" s="611"/>
      <c r="BAP68" s="611"/>
      <c r="BAQ68" s="611"/>
      <c r="BAR68" s="611"/>
      <c r="BAS68" s="611"/>
      <c r="BAT68" s="611"/>
      <c r="BAU68" s="611"/>
      <c r="BAV68" s="611"/>
      <c r="BAW68" s="611"/>
      <c r="BAX68" s="611"/>
      <c r="BAY68" s="611"/>
      <c r="BAZ68" s="611"/>
      <c r="BBA68" s="611"/>
      <c r="BBB68" s="611"/>
      <c r="BBC68" s="611"/>
      <c r="BBD68" s="611"/>
      <c r="BBE68" s="611"/>
      <c r="BBF68" s="611"/>
      <c r="BBG68" s="611"/>
      <c r="BBH68" s="611"/>
      <c r="BBI68" s="611"/>
      <c r="BBJ68" s="611"/>
      <c r="BBK68" s="611"/>
      <c r="BBL68" s="611"/>
      <c r="BBM68" s="611"/>
      <c r="BBN68" s="611"/>
      <c r="BBO68" s="611"/>
      <c r="BBP68" s="611"/>
      <c r="BBQ68" s="611"/>
      <c r="BBR68" s="611"/>
      <c r="BBS68" s="611"/>
      <c r="BBT68" s="611"/>
      <c r="BBU68" s="611"/>
      <c r="BBV68" s="611"/>
      <c r="BBW68" s="611"/>
      <c r="BBX68" s="611"/>
      <c r="BBY68" s="611"/>
      <c r="BBZ68" s="611"/>
      <c r="BCA68" s="611"/>
      <c r="BCB68" s="611"/>
      <c r="BCC68" s="611"/>
      <c r="BCD68" s="611"/>
      <c r="BCE68" s="611"/>
      <c r="BCF68" s="611"/>
      <c r="BCG68" s="611"/>
      <c r="BCH68" s="611"/>
      <c r="BCI68" s="611"/>
      <c r="BCJ68" s="611"/>
      <c r="BCK68" s="611"/>
      <c r="BCL68" s="611"/>
      <c r="BCM68" s="611"/>
      <c r="BCN68" s="611"/>
      <c r="BCO68" s="611"/>
      <c r="BCP68" s="611"/>
      <c r="BCQ68" s="611"/>
      <c r="BCR68" s="611"/>
      <c r="BCS68" s="611"/>
      <c r="BCT68" s="611"/>
      <c r="BCU68" s="611"/>
      <c r="BCV68" s="611"/>
      <c r="BCW68" s="611"/>
      <c r="BCX68" s="611"/>
      <c r="BCY68" s="611"/>
      <c r="BCZ68" s="611"/>
      <c r="BDA68" s="611"/>
      <c r="BDB68" s="611"/>
      <c r="BDC68" s="611"/>
      <c r="BDD68" s="611"/>
      <c r="BDE68" s="611"/>
      <c r="BDF68" s="611"/>
      <c r="BDG68" s="611"/>
      <c r="BDH68" s="611"/>
      <c r="BDI68" s="611"/>
      <c r="BDJ68" s="611"/>
      <c r="BDK68" s="611"/>
      <c r="BDL68" s="611"/>
      <c r="BDM68" s="611"/>
      <c r="BDN68" s="611"/>
      <c r="BDO68" s="611"/>
      <c r="BDP68" s="611"/>
      <c r="BDQ68" s="611"/>
      <c r="BDR68" s="611"/>
      <c r="BDS68" s="611"/>
      <c r="BDT68" s="611"/>
      <c r="BDU68" s="611"/>
      <c r="BDV68" s="611"/>
      <c r="BDW68" s="611"/>
      <c r="BDX68" s="611"/>
      <c r="BDY68" s="611"/>
      <c r="BDZ68" s="611"/>
      <c r="BEA68" s="611"/>
      <c r="BEB68" s="611"/>
      <c r="BEC68" s="611"/>
      <c r="BED68" s="611"/>
      <c r="BEE68" s="611"/>
      <c r="BEF68" s="611"/>
      <c r="BEG68" s="611"/>
      <c r="BEH68" s="611"/>
      <c r="BEI68" s="611"/>
      <c r="BEJ68" s="611"/>
      <c r="BEK68" s="611"/>
      <c r="BEL68" s="611"/>
      <c r="BEM68" s="611"/>
      <c r="BEN68" s="611"/>
      <c r="BEO68" s="611"/>
      <c r="BEP68" s="611"/>
      <c r="BEQ68" s="611"/>
      <c r="BER68" s="611"/>
      <c r="BES68" s="611"/>
      <c r="BET68" s="611"/>
      <c r="BEU68" s="611"/>
      <c r="BEV68" s="611"/>
      <c r="BEW68" s="611"/>
      <c r="BEX68" s="611"/>
      <c r="BEY68" s="611"/>
      <c r="BEZ68" s="611"/>
      <c r="BFA68" s="611"/>
      <c r="BFB68" s="611"/>
      <c r="BFC68" s="611"/>
      <c r="BFD68" s="611"/>
      <c r="BFE68" s="611"/>
      <c r="BFF68" s="611"/>
      <c r="BFG68" s="611"/>
      <c r="BFH68" s="611"/>
      <c r="BFI68" s="611"/>
      <c r="BFJ68" s="611"/>
      <c r="BFK68" s="611"/>
      <c r="BFL68" s="611"/>
      <c r="BFM68" s="611"/>
      <c r="BFN68" s="611"/>
      <c r="BFO68" s="611"/>
      <c r="BFP68" s="611"/>
      <c r="BFQ68" s="611"/>
      <c r="BFR68" s="611"/>
      <c r="BFS68" s="611"/>
      <c r="BFT68" s="611"/>
      <c r="BFU68" s="611"/>
      <c r="BFV68" s="611"/>
      <c r="BFW68" s="611"/>
      <c r="BFX68" s="611"/>
      <c r="BFY68" s="611"/>
      <c r="BFZ68" s="611"/>
      <c r="BGA68" s="611"/>
      <c r="BGB68" s="611"/>
      <c r="BGC68" s="611"/>
      <c r="BGD68" s="611"/>
      <c r="BGE68" s="611"/>
      <c r="BGF68" s="611"/>
      <c r="BGG68" s="611"/>
      <c r="BGH68" s="611"/>
      <c r="BGI68" s="611"/>
      <c r="BGJ68" s="611"/>
      <c r="BGK68" s="611"/>
      <c r="BGL68" s="611"/>
      <c r="BGM68" s="611"/>
      <c r="BGN68" s="611"/>
      <c r="BGO68" s="611"/>
      <c r="BGP68" s="611"/>
      <c r="BGQ68" s="611"/>
      <c r="BGR68" s="611"/>
      <c r="BGS68" s="611"/>
      <c r="BGT68" s="611"/>
      <c r="BGU68" s="611"/>
      <c r="BGV68" s="611"/>
      <c r="BGW68" s="611"/>
      <c r="BGX68" s="611"/>
      <c r="BGY68" s="611"/>
      <c r="BGZ68" s="611"/>
      <c r="BHA68" s="611"/>
      <c r="BHB68" s="611"/>
      <c r="BHC68" s="611"/>
      <c r="BHD68" s="611"/>
      <c r="BHE68" s="611"/>
      <c r="BHF68" s="611"/>
      <c r="BHG68" s="611"/>
      <c r="BHH68" s="611"/>
      <c r="BHI68" s="611"/>
      <c r="BHJ68" s="611"/>
      <c r="BHK68" s="611"/>
      <c r="BHL68" s="611"/>
      <c r="BHM68" s="611"/>
      <c r="BHN68" s="611"/>
      <c r="BHO68" s="611"/>
      <c r="BHP68" s="611"/>
      <c r="BHQ68" s="611"/>
      <c r="BHR68" s="611"/>
      <c r="BHS68" s="611"/>
      <c r="BHT68" s="611"/>
      <c r="BHU68" s="611"/>
      <c r="BHV68" s="611"/>
      <c r="BHW68" s="611"/>
      <c r="BHX68" s="611"/>
      <c r="BHY68" s="611"/>
      <c r="BHZ68" s="611"/>
      <c r="BIA68" s="611"/>
      <c r="BIB68" s="611"/>
      <c r="BIC68" s="611"/>
      <c r="BID68" s="611"/>
      <c r="BIE68" s="611"/>
      <c r="BIF68" s="611"/>
      <c r="BIG68" s="611"/>
      <c r="BIH68" s="611"/>
      <c r="BII68" s="611"/>
      <c r="BIJ68" s="611"/>
      <c r="BIK68" s="611"/>
      <c r="BIL68" s="611"/>
      <c r="BIM68" s="611"/>
      <c r="BIN68" s="611"/>
      <c r="BIO68" s="611"/>
      <c r="BIP68" s="611"/>
      <c r="BIQ68" s="611"/>
      <c r="BIR68" s="611"/>
      <c r="BIS68" s="611"/>
      <c r="BIT68" s="611"/>
      <c r="BIU68" s="611"/>
      <c r="BIV68" s="611"/>
      <c r="BIW68" s="611"/>
      <c r="BIX68" s="611"/>
      <c r="BIY68" s="611"/>
      <c r="BIZ68" s="611"/>
      <c r="BJA68" s="611"/>
      <c r="BJB68" s="611"/>
      <c r="BJC68" s="611"/>
      <c r="BJD68" s="611"/>
      <c r="BJE68" s="611"/>
      <c r="BJF68" s="611"/>
      <c r="BJG68" s="611"/>
      <c r="BJH68" s="611"/>
      <c r="BJI68" s="611"/>
      <c r="BJJ68" s="611"/>
      <c r="BJK68" s="611"/>
      <c r="BJL68" s="611"/>
      <c r="BJM68" s="611"/>
      <c r="BJN68" s="611"/>
      <c r="BJO68" s="611"/>
      <c r="BJP68" s="611"/>
      <c r="BJQ68" s="611"/>
      <c r="BJR68" s="611"/>
      <c r="BJS68" s="611"/>
      <c r="BJT68" s="611"/>
      <c r="BJU68" s="611"/>
      <c r="BJV68" s="611"/>
      <c r="BJW68" s="611"/>
      <c r="BJX68" s="611"/>
      <c r="BJY68" s="611"/>
      <c r="BJZ68" s="611"/>
      <c r="BKA68" s="611"/>
      <c r="BKB68" s="611"/>
      <c r="BKC68" s="611"/>
      <c r="BKD68" s="611"/>
      <c r="BKE68" s="611"/>
      <c r="BKF68" s="611"/>
      <c r="BKG68" s="611"/>
      <c r="BKH68" s="611"/>
      <c r="BKI68" s="611"/>
      <c r="BKJ68" s="611"/>
      <c r="BKK68" s="611"/>
      <c r="BKL68" s="611"/>
      <c r="BKM68" s="611"/>
      <c r="BKN68" s="611"/>
      <c r="BKO68" s="611"/>
      <c r="BKP68" s="611"/>
      <c r="BKQ68" s="611"/>
      <c r="BKR68" s="611"/>
      <c r="BKS68" s="611"/>
      <c r="BKT68" s="611"/>
      <c r="BKU68" s="611"/>
      <c r="BKV68" s="611"/>
      <c r="BKW68" s="611"/>
      <c r="BKX68" s="611"/>
      <c r="BKY68" s="611"/>
      <c r="BKZ68" s="611"/>
      <c r="BLA68" s="611"/>
      <c r="BLB68" s="611"/>
      <c r="BLC68" s="611"/>
      <c r="BLD68" s="611"/>
      <c r="BLE68" s="611"/>
      <c r="BLF68" s="611"/>
      <c r="BLG68" s="611"/>
      <c r="BLH68" s="611"/>
      <c r="BLI68" s="611"/>
      <c r="BLJ68" s="611"/>
      <c r="BLK68" s="611"/>
      <c r="BLL68" s="611"/>
      <c r="BLM68" s="611"/>
      <c r="BLN68" s="611"/>
      <c r="BLO68" s="611"/>
      <c r="BLP68" s="611"/>
      <c r="BLQ68" s="611"/>
      <c r="BLR68" s="611"/>
      <c r="BLS68" s="611"/>
      <c r="BLT68" s="611"/>
      <c r="BLU68" s="611"/>
      <c r="BLV68" s="611"/>
      <c r="BLW68" s="611"/>
      <c r="BLX68" s="611"/>
      <c r="BLY68" s="611"/>
      <c r="BLZ68" s="611"/>
      <c r="BMA68" s="611"/>
      <c r="BMB68" s="611"/>
      <c r="BMC68" s="611"/>
      <c r="BMD68" s="611"/>
      <c r="BME68" s="611"/>
      <c r="BMF68" s="611"/>
      <c r="BMG68" s="611"/>
      <c r="BMH68" s="611"/>
      <c r="BMI68" s="611"/>
      <c r="BMJ68" s="611"/>
      <c r="BMK68" s="611"/>
      <c r="BML68" s="611"/>
      <c r="BMM68" s="611"/>
      <c r="BMN68" s="611"/>
      <c r="BMO68" s="611"/>
      <c r="BMP68" s="611"/>
      <c r="BMQ68" s="611"/>
      <c r="BMR68" s="611"/>
      <c r="BMS68" s="611"/>
      <c r="BMT68" s="611"/>
      <c r="BMU68" s="611"/>
      <c r="BMV68" s="611"/>
      <c r="BMW68" s="611"/>
      <c r="BMX68" s="611"/>
      <c r="BMY68" s="611"/>
      <c r="BMZ68" s="611"/>
      <c r="BNA68" s="611"/>
      <c r="BNB68" s="611"/>
      <c r="BNC68" s="611"/>
      <c r="BND68" s="611"/>
      <c r="BNE68" s="611"/>
      <c r="BNF68" s="611"/>
      <c r="BNG68" s="611"/>
      <c r="BNH68" s="611"/>
      <c r="BNI68" s="611"/>
      <c r="BNJ68" s="611"/>
      <c r="BNK68" s="611"/>
      <c r="BNL68" s="611"/>
      <c r="BNM68" s="611"/>
      <c r="BNN68" s="611"/>
      <c r="BNO68" s="611"/>
      <c r="BNP68" s="611"/>
      <c r="BNQ68" s="611"/>
      <c r="BNR68" s="611"/>
      <c r="BNS68" s="611"/>
      <c r="BNT68" s="611"/>
      <c r="BNU68" s="611"/>
      <c r="BNV68" s="611"/>
      <c r="BNW68" s="611"/>
      <c r="BNX68" s="611"/>
      <c r="BNY68" s="611"/>
      <c r="BNZ68" s="611"/>
      <c r="BOA68" s="611"/>
      <c r="BOB68" s="611"/>
      <c r="BOC68" s="611"/>
      <c r="BOD68" s="611"/>
      <c r="BOE68" s="611"/>
      <c r="BOF68" s="611"/>
      <c r="BOG68" s="611"/>
      <c r="BOH68" s="611"/>
      <c r="BOI68" s="611"/>
      <c r="BOJ68" s="611"/>
      <c r="BOK68" s="611"/>
      <c r="BOL68" s="611"/>
      <c r="BOM68" s="611"/>
      <c r="BON68" s="611"/>
      <c r="BOO68" s="611"/>
      <c r="BOP68" s="611"/>
      <c r="BOQ68" s="611"/>
      <c r="BOR68" s="611"/>
      <c r="BOS68" s="611"/>
      <c r="BOT68" s="611"/>
      <c r="BOU68" s="611"/>
      <c r="BOV68" s="611"/>
      <c r="BOW68" s="611"/>
      <c r="BOX68" s="611"/>
      <c r="BOY68" s="611"/>
      <c r="BOZ68" s="611"/>
      <c r="BPA68" s="611"/>
      <c r="BPB68" s="611"/>
      <c r="BPC68" s="611"/>
      <c r="BPD68" s="611"/>
      <c r="BPE68" s="611"/>
      <c r="BPF68" s="611"/>
      <c r="BPG68" s="611"/>
      <c r="BPH68" s="611"/>
      <c r="BPI68" s="611"/>
      <c r="BPJ68" s="611"/>
      <c r="BPK68" s="611"/>
      <c r="BPL68" s="611"/>
      <c r="BPM68" s="611"/>
      <c r="BPN68" s="611"/>
      <c r="BPO68" s="611"/>
      <c r="BPP68" s="611"/>
      <c r="BPQ68" s="611"/>
      <c r="BPR68" s="611"/>
      <c r="BPS68" s="611"/>
      <c r="BPT68" s="611"/>
      <c r="BPU68" s="611"/>
      <c r="BPV68" s="611"/>
      <c r="BPW68" s="611"/>
      <c r="BPX68" s="611"/>
      <c r="BPY68" s="611"/>
      <c r="BPZ68" s="611"/>
      <c r="BQA68" s="611"/>
      <c r="BQB68" s="611"/>
      <c r="BQC68" s="611"/>
      <c r="BQD68" s="611"/>
      <c r="BQE68" s="611"/>
      <c r="BQF68" s="611"/>
      <c r="BQG68" s="611"/>
      <c r="BQH68" s="611"/>
      <c r="BQI68" s="611"/>
      <c r="BQJ68" s="611"/>
      <c r="BQK68" s="611"/>
      <c r="BQL68" s="611"/>
      <c r="BQM68" s="611"/>
      <c r="BQN68" s="611"/>
      <c r="BQO68" s="611"/>
      <c r="BQP68" s="611"/>
      <c r="BQQ68" s="611"/>
      <c r="BQR68" s="611"/>
      <c r="BQS68" s="611"/>
      <c r="BQT68" s="611"/>
      <c r="BQU68" s="611"/>
      <c r="BQV68" s="611"/>
      <c r="BQW68" s="611"/>
      <c r="BQX68" s="611"/>
      <c r="BQY68" s="611"/>
      <c r="BQZ68" s="611"/>
      <c r="BRA68" s="611"/>
      <c r="BRB68" s="611"/>
      <c r="BRC68" s="611"/>
      <c r="BRD68" s="611"/>
      <c r="BRE68" s="611"/>
      <c r="BRF68" s="611"/>
      <c r="BRG68" s="611"/>
      <c r="BRH68" s="611"/>
      <c r="BRI68" s="611"/>
      <c r="BRJ68" s="611"/>
      <c r="BRK68" s="611"/>
      <c r="BRL68" s="611"/>
      <c r="BRM68" s="611"/>
      <c r="BRN68" s="611"/>
      <c r="BRO68" s="611"/>
      <c r="BRP68" s="611"/>
      <c r="BRQ68" s="611"/>
      <c r="BRR68" s="611"/>
      <c r="BRS68" s="611"/>
      <c r="BRT68" s="611"/>
      <c r="BRU68" s="611"/>
      <c r="BRV68" s="611"/>
      <c r="BRW68" s="611"/>
      <c r="BRX68" s="611"/>
      <c r="BRY68" s="611"/>
      <c r="BRZ68" s="611"/>
      <c r="BSA68" s="611"/>
      <c r="BSB68" s="611"/>
      <c r="BSC68" s="611"/>
      <c r="BSD68" s="611"/>
      <c r="BSE68" s="611"/>
      <c r="BSF68" s="611"/>
      <c r="BSG68" s="611"/>
      <c r="BSH68" s="611"/>
      <c r="BSI68" s="611"/>
      <c r="BSJ68" s="611"/>
      <c r="BSK68" s="611"/>
      <c r="BSL68" s="611"/>
      <c r="BSM68" s="611"/>
      <c r="BSN68" s="611"/>
      <c r="BSO68" s="611"/>
      <c r="BSP68" s="611"/>
      <c r="BSQ68" s="611"/>
      <c r="BSR68" s="611"/>
      <c r="BSS68" s="611"/>
      <c r="BST68" s="611"/>
      <c r="BSU68" s="611"/>
      <c r="BSV68" s="611"/>
      <c r="BSW68" s="611"/>
      <c r="BSX68" s="611"/>
      <c r="BSY68" s="611"/>
      <c r="BSZ68" s="611"/>
      <c r="BTA68" s="611"/>
      <c r="BTB68" s="611"/>
      <c r="BTC68" s="611"/>
      <c r="BTD68" s="611"/>
      <c r="BTE68" s="611"/>
      <c r="BTF68" s="611"/>
      <c r="BTG68" s="611"/>
      <c r="BTH68" s="611"/>
      <c r="BTI68" s="611"/>
      <c r="BTJ68" s="611"/>
      <c r="BTK68" s="611"/>
      <c r="BTL68" s="611"/>
      <c r="BTM68" s="611"/>
      <c r="BTN68" s="611"/>
      <c r="BTO68" s="611"/>
      <c r="BTP68" s="611"/>
      <c r="BTQ68" s="611"/>
      <c r="BTR68" s="611"/>
      <c r="BTS68" s="611"/>
      <c r="BTT68" s="611"/>
      <c r="BTU68" s="611"/>
      <c r="BTV68" s="611"/>
      <c r="BTW68" s="611"/>
      <c r="BTX68" s="611"/>
      <c r="BTY68" s="611"/>
      <c r="BTZ68" s="611"/>
      <c r="BUA68" s="611"/>
      <c r="BUB68" s="611"/>
      <c r="BUC68" s="611"/>
      <c r="BUD68" s="611"/>
      <c r="BUE68" s="611"/>
      <c r="BUF68" s="611"/>
      <c r="BUG68" s="611"/>
      <c r="BUH68" s="611"/>
      <c r="BUI68" s="611"/>
      <c r="BUJ68" s="611"/>
      <c r="BUK68" s="611"/>
      <c r="BUL68" s="611"/>
      <c r="BUM68" s="611"/>
      <c r="BUN68" s="611"/>
      <c r="BUO68" s="611"/>
      <c r="BUP68" s="611"/>
      <c r="BUQ68" s="611"/>
      <c r="BUR68" s="611"/>
      <c r="BUS68" s="611"/>
      <c r="BUT68" s="611"/>
      <c r="BUU68" s="611"/>
      <c r="BUV68" s="611"/>
      <c r="BUW68" s="611"/>
      <c r="BUX68" s="611"/>
      <c r="BUY68" s="611"/>
      <c r="BUZ68" s="611"/>
      <c r="BVA68" s="611"/>
      <c r="BVB68" s="611"/>
      <c r="BVC68" s="611"/>
      <c r="BVD68" s="611"/>
      <c r="BVE68" s="611"/>
      <c r="BVF68" s="611"/>
      <c r="BVG68" s="611"/>
      <c r="BVH68" s="611"/>
      <c r="BVI68" s="611"/>
      <c r="BVJ68" s="611"/>
      <c r="BVK68" s="611"/>
      <c r="BVL68" s="611"/>
      <c r="BVM68" s="611"/>
      <c r="BVN68" s="611"/>
      <c r="BVO68" s="611"/>
      <c r="BVP68" s="611"/>
      <c r="BVQ68" s="611"/>
      <c r="BVR68" s="611"/>
      <c r="BVS68" s="611"/>
      <c r="BVT68" s="611"/>
      <c r="BVU68" s="611"/>
      <c r="BVV68" s="611"/>
      <c r="BVW68" s="611"/>
      <c r="BVX68" s="611"/>
      <c r="BVY68" s="611"/>
      <c r="BVZ68" s="611"/>
      <c r="BWA68" s="611"/>
      <c r="BWB68" s="611"/>
      <c r="BWC68" s="611"/>
      <c r="BWD68" s="611"/>
      <c r="BWE68" s="611"/>
      <c r="BWF68" s="611"/>
      <c r="BWG68" s="611"/>
      <c r="BWH68" s="611"/>
      <c r="BWI68" s="611"/>
      <c r="BWJ68" s="611"/>
      <c r="BWK68" s="611"/>
      <c r="BWL68" s="611"/>
      <c r="BWM68" s="611"/>
      <c r="BWN68" s="611"/>
      <c r="BWO68" s="611"/>
      <c r="BWP68" s="611"/>
      <c r="BWQ68" s="611"/>
      <c r="BWR68" s="611"/>
      <c r="BWS68" s="611"/>
      <c r="BWT68" s="611"/>
      <c r="BWU68" s="611"/>
      <c r="BWV68" s="611"/>
      <c r="BWW68" s="611"/>
      <c r="BWX68" s="611"/>
      <c r="BWY68" s="611"/>
      <c r="BWZ68" s="611"/>
      <c r="BXA68" s="611"/>
      <c r="BXB68" s="611"/>
      <c r="BXC68" s="611"/>
      <c r="BXD68" s="611"/>
      <c r="BXE68" s="611"/>
      <c r="BXF68" s="611"/>
      <c r="BXG68" s="611"/>
      <c r="BXH68" s="611"/>
      <c r="BXI68" s="611"/>
      <c r="BXJ68" s="611"/>
      <c r="BXK68" s="611"/>
      <c r="BXL68" s="611"/>
      <c r="BXM68" s="611"/>
      <c r="BXN68" s="611"/>
      <c r="BXO68" s="611"/>
      <c r="BXP68" s="611"/>
      <c r="BXQ68" s="611"/>
      <c r="BXR68" s="611"/>
      <c r="BXS68" s="611"/>
      <c r="BXT68" s="611"/>
      <c r="BXU68" s="611"/>
      <c r="BXV68" s="611"/>
      <c r="BXW68" s="611"/>
      <c r="BXX68" s="611"/>
      <c r="BXY68" s="611"/>
      <c r="BXZ68" s="611"/>
      <c r="BYA68" s="611"/>
      <c r="BYB68" s="611"/>
      <c r="BYC68" s="611"/>
      <c r="BYD68" s="611"/>
      <c r="BYE68" s="611"/>
      <c r="BYF68" s="611"/>
      <c r="BYG68" s="611"/>
      <c r="BYH68" s="611"/>
      <c r="BYI68" s="611"/>
      <c r="BYJ68" s="611"/>
      <c r="BYK68" s="611"/>
      <c r="BYL68" s="611"/>
      <c r="BYM68" s="611"/>
      <c r="BYN68" s="611"/>
      <c r="BYO68" s="611"/>
      <c r="BYP68" s="611"/>
      <c r="BYQ68" s="611"/>
      <c r="BYR68" s="611"/>
      <c r="BYS68" s="611"/>
      <c r="BYT68" s="611"/>
      <c r="BYU68" s="611"/>
      <c r="BYV68" s="611"/>
      <c r="BYW68" s="611"/>
      <c r="BYX68" s="611"/>
      <c r="BYY68" s="611"/>
      <c r="BYZ68" s="611"/>
      <c r="BZA68" s="611"/>
      <c r="BZB68" s="611"/>
      <c r="BZC68" s="611"/>
      <c r="BZD68" s="611"/>
      <c r="BZE68" s="611"/>
      <c r="BZF68" s="611"/>
      <c r="BZG68" s="611"/>
      <c r="BZH68" s="611"/>
      <c r="BZI68" s="611"/>
      <c r="BZJ68" s="611"/>
      <c r="BZK68" s="611"/>
      <c r="BZL68" s="611"/>
      <c r="BZM68" s="611"/>
      <c r="BZN68" s="611"/>
      <c r="BZO68" s="611"/>
      <c r="BZP68" s="611"/>
      <c r="BZQ68" s="611"/>
      <c r="BZR68" s="611"/>
      <c r="BZS68" s="611"/>
      <c r="BZT68" s="611"/>
      <c r="BZU68" s="611"/>
      <c r="BZV68" s="611"/>
      <c r="BZW68" s="611"/>
      <c r="BZX68" s="611"/>
      <c r="BZY68" s="611"/>
      <c r="BZZ68" s="611"/>
      <c r="CAA68" s="611"/>
      <c r="CAB68" s="611"/>
      <c r="CAC68" s="611"/>
      <c r="CAD68" s="611"/>
      <c r="CAE68" s="611"/>
      <c r="CAF68" s="611"/>
      <c r="CAG68" s="611"/>
      <c r="CAH68" s="611"/>
      <c r="CAI68" s="611"/>
      <c r="CAJ68" s="611"/>
      <c r="CAK68" s="611"/>
      <c r="CAL68" s="611"/>
      <c r="CAM68" s="611"/>
      <c r="CAN68" s="611"/>
      <c r="CAO68" s="611"/>
      <c r="CAP68" s="611"/>
      <c r="CAQ68" s="611"/>
      <c r="CAR68" s="611"/>
      <c r="CAS68" s="611"/>
      <c r="CAT68" s="611"/>
      <c r="CAU68" s="611"/>
      <c r="CAV68" s="611"/>
      <c r="CAW68" s="611"/>
      <c r="CAX68" s="611"/>
      <c r="CAY68" s="611"/>
      <c r="CAZ68" s="611"/>
      <c r="CBA68" s="611"/>
      <c r="CBB68" s="611"/>
      <c r="CBC68" s="611"/>
      <c r="CBD68" s="611"/>
      <c r="CBE68" s="611"/>
      <c r="CBF68" s="611"/>
      <c r="CBG68" s="611"/>
      <c r="CBH68" s="611"/>
      <c r="CBI68" s="611"/>
      <c r="CBJ68" s="611"/>
      <c r="CBK68" s="611"/>
      <c r="CBL68" s="611"/>
      <c r="CBM68" s="611"/>
      <c r="CBN68" s="611"/>
      <c r="CBO68" s="611"/>
      <c r="CBP68" s="611"/>
      <c r="CBQ68" s="611"/>
      <c r="CBR68" s="611"/>
      <c r="CBS68" s="611"/>
      <c r="CBT68" s="611"/>
      <c r="CBU68" s="611"/>
      <c r="CBV68" s="611"/>
      <c r="CBW68" s="611"/>
      <c r="CBX68" s="611"/>
      <c r="CBY68" s="611"/>
      <c r="CBZ68" s="611"/>
      <c r="CCA68" s="611"/>
      <c r="CCB68" s="611"/>
      <c r="CCC68" s="611"/>
      <c r="CCD68" s="611"/>
      <c r="CCE68" s="611"/>
      <c r="CCF68" s="611"/>
      <c r="CCG68" s="611"/>
      <c r="CCH68" s="611"/>
      <c r="CCI68" s="611"/>
      <c r="CCJ68" s="611"/>
      <c r="CCK68" s="611"/>
      <c r="CCL68" s="611"/>
      <c r="CCM68" s="611"/>
      <c r="CCN68" s="611"/>
      <c r="CCO68" s="611"/>
      <c r="CCP68" s="611"/>
      <c r="CCQ68" s="611"/>
      <c r="CCR68" s="611"/>
      <c r="CCS68" s="611"/>
      <c r="CCT68" s="611"/>
      <c r="CCU68" s="611"/>
      <c r="CCV68" s="611"/>
      <c r="CCW68" s="611"/>
      <c r="CCX68" s="611"/>
      <c r="CCY68" s="611"/>
      <c r="CCZ68" s="611"/>
      <c r="CDA68" s="611"/>
      <c r="CDB68" s="611"/>
      <c r="CDC68" s="611"/>
      <c r="CDD68" s="611"/>
      <c r="CDE68" s="611"/>
      <c r="CDF68" s="611"/>
      <c r="CDG68" s="611"/>
      <c r="CDH68" s="611"/>
      <c r="CDI68" s="611"/>
      <c r="CDJ68" s="611"/>
      <c r="CDK68" s="611"/>
      <c r="CDL68" s="611"/>
      <c r="CDM68" s="611"/>
      <c r="CDN68" s="611"/>
      <c r="CDO68" s="611"/>
      <c r="CDP68" s="611"/>
      <c r="CDQ68" s="611"/>
      <c r="CDR68" s="611"/>
      <c r="CDS68" s="611"/>
      <c r="CDT68" s="611"/>
      <c r="CDU68" s="611"/>
      <c r="CDV68" s="611"/>
      <c r="CDW68" s="611"/>
      <c r="CDX68" s="611"/>
      <c r="CDY68" s="611"/>
      <c r="CDZ68" s="611"/>
      <c r="CEA68" s="611"/>
      <c r="CEB68" s="611"/>
      <c r="CEC68" s="611"/>
      <c r="CED68" s="611"/>
      <c r="CEE68" s="611"/>
      <c r="CEF68" s="611"/>
      <c r="CEG68" s="611"/>
      <c r="CEH68" s="611"/>
      <c r="CEI68" s="611"/>
      <c r="CEJ68" s="611"/>
      <c r="CEK68" s="611"/>
      <c r="CEL68" s="611"/>
      <c r="CEM68" s="611"/>
    </row>
    <row r="69" spans="1:2171" s="191" customFormat="1" x14ac:dyDescent="0.2">
      <c r="A69" s="211"/>
      <c r="B69" s="64" t="s">
        <v>435</v>
      </c>
      <c r="C69" s="295" t="s">
        <v>331</v>
      </c>
      <c r="D69" s="213"/>
      <c r="E69" s="212"/>
      <c r="F69" s="212"/>
      <c r="G69" s="212"/>
      <c r="H69" s="212"/>
      <c r="I69" s="212"/>
      <c r="J69" s="212"/>
      <c r="K69" s="212"/>
      <c r="L69" s="212"/>
      <c r="M69" s="679"/>
      <c r="N69" s="679"/>
      <c r="O69" s="679"/>
      <c r="P69" s="679"/>
      <c r="Q69" s="679"/>
      <c r="R69" s="679"/>
      <c r="S69" s="679"/>
      <c r="T69" s="358"/>
      <c r="U69" s="358"/>
      <c r="V69" s="358"/>
      <c r="W69" s="358"/>
      <c r="X69" s="358"/>
      <c r="Y69" s="358"/>
      <c r="Z69" s="358"/>
      <c r="AA69" s="358"/>
      <c r="AB69" s="358"/>
      <c r="AC69" s="679"/>
      <c r="AD69" s="679"/>
      <c r="AE69" s="679"/>
      <c r="AF69" s="679"/>
      <c r="AG69" s="679"/>
      <c r="AH69" s="679"/>
      <c r="AI69" s="679"/>
      <c r="AJ69" s="679"/>
      <c r="AK69" s="679"/>
      <c r="AL69" s="679"/>
      <c r="AM69" s="679"/>
      <c r="AN69" s="679"/>
      <c r="AO69" s="679"/>
      <c r="AP69" s="679"/>
      <c r="AQ69" s="679"/>
      <c r="AR69" s="679"/>
      <c r="AS69" s="679"/>
      <c r="AT69" s="679"/>
      <c r="AU69" s="679"/>
      <c r="AV69" s="679"/>
      <c r="AW69" s="679"/>
      <c r="AX69" s="679"/>
      <c r="AY69" s="679"/>
      <c r="AZ69" s="679"/>
      <c r="BA69" s="679"/>
      <c r="BB69" s="679"/>
      <c r="BC69" s="611"/>
      <c r="BD69" s="611"/>
      <c r="BE69" s="611"/>
      <c r="BF69" s="611"/>
      <c r="BG69" s="611"/>
      <c r="BH69" s="611"/>
      <c r="BI69" s="611"/>
      <c r="BJ69" s="611"/>
      <c r="BK69" s="611"/>
      <c r="BL69" s="611"/>
      <c r="BM69" s="611"/>
      <c r="BN69" s="611"/>
      <c r="BO69" s="611"/>
      <c r="BP69" s="611"/>
      <c r="BQ69" s="611"/>
      <c r="BR69" s="611"/>
      <c r="BS69" s="611"/>
      <c r="BT69" s="611"/>
      <c r="BU69" s="611"/>
      <c r="BV69" s="611"/>
      <c r="BW69" s="611"/>
      <c r="BX69" s="611"/>
      <c r="BY69" s="611"/>
      <c r="BZ69" s="611"/>
      <c r="CA69" s="611"/>
      <c r="CB69" s="611"/>
      <c r="CC69" s="611"/>
      <c r="CD69" s="611"/>
      <c r="CE69" s="611"/>
      <c r="CF69" s="611"/>
      <c r="CG69" s="611"/>
      <c r="CH69" s="611"/>
      <c r="CI69" s="611"/>
      <c r="CJ69" s="611"/>
      <c r="CK69" s="611"/>
      <c r="CL69" s="611"/>
      <c r="CM69" s="611"/>
      <c r="CN69" s="611"/>
      <c r="CO69" s="611"/>
      <c r="CP69" s="611"/>
      <c r="CQ69" s="611"/>
      <c r="CR69" s="611"/>
      <c r="CS69" s="611"/>
      <c r="CT69" s="611"/>
      <c r="CU69" s="611"/>
      <c r="CV69" s="611"/>
      <c r="CW69" s="611"/>
      <c r="CX69" s="611"/>
      <c r="CY69" s="611"/>
      <c r="CZ69" s="611"/>
      <c r="DA69" s="611"/>
      <c r="DB69" s="611"/>
      <c r="DC69" s="611"/>
      <c r="DD69" s="611"/>
      <c r="DE69" s="611"/>
      <c r="DF69" s="611"/>
      <c r="DG69" s="611"/>
      <c r="DH69" s="611"/>
      <c r="DI69" s="611"/>
      <c r="DJ69" s="611"/>
      <c r="DK69" s="611"/>
      <c r="DL69" s="611"/>
      <c r="DM69" s="611"/>
      <c r="DN69" s="611"/>
      <c r="DO69" s="611"/>
      <c r="DP69" s="611"/>
      <c r="DQ69" s="611"/>
      <c r="DR69" s="611"/>
      <c r="DS69" s="611"/>
      <c r="DT69" s="611"/>
      <c r="DU69" s="611"/>
      <c r="DV69" s="611"/>
      <c r="DW69" s="611"/>
      <c r="DX69" s="611"/>
      <c r="DY69" s="611"/>
      <c r="DZ69" s="611"/>
      <c r="EA69" s="611"/>
      <c r="EB69" s="611"/>
      <c r="EC69" s="611"/>
      <c r="ED69" s="611"/>
      <c r="EE69" s="611"/>
      <c r="EF69" s="611"/>
      <c r="EG69" s="611"/>
      <c r="EH69" s="611"/>
      <c r="EI69" s="611"/>
      <c r="EJ69" s="611"/>
      <c r="EK69" s="611"/>
      <c r="EL69" s="611"/>
      <c r="EM69" s="611"/>
      <c r="EN69" s="611"/>
      <c r="EO69" s="611"/>
      <c r="EP69" s="611"/>
      <c r="EQ69" s="611"/>
      <c r="ER69" s="611"/>
      <c r="ES69" s="611"/>
      <c r="ET69" s="611"/>
      <c r="EU69" s="611"/>
      <c r="EV69" s="611"/>
      <c r="EW69" s="611"/>
      <c r="EX69" s="611"/>
      <c r="EY69" s="611"/>
      <c r="EZ69" s="611"/>
      <c r="FA69" s="611"/>
      <c r="FB69" s="611"/>
      <c r="FC69" s="611"/>
      <c r="FD69" s="611"/>
      <c r="FE69" s="611"/>
      <c r="FF69" s="611"/>
      <c r="FG69" s="611"/>
      <c r="FH69" s="611"/>
      <c r="FI69" s="611"/>
      <c r="FJ69" s="611"/>
      <c r="FK69" s="611"/>
      <c r="FL69" s="611"/>
      <c r="FM69" s="611"/>
      <c r="FN69" s="611"/>
      <c r="FO69" s="611"/>
      <c r="FP69" s="611"/>
      <c r="FQ69" s="611"/>
      <c r="FR69" s="611"/>
      <c r="FS69" s="611"/>
      <c r="FT69" s="611"/>
      <c r="FU69" s="611"/>
      <c r="FV69" s="611"/>
      <c r="FW69" s="611"/>
      <c r="FX69" s="611"/>
      <c r="FY69" s="611"/>
      <c r="FZ69" s="611"/>
      <c r="GA69" s="611"/>
      <c r="GB69" s="611"/>
      <c r="GC69" s="611"/>
      <c r="GD69" s="611"/>
      <c r="GE69" s="611"/>
      <c r="GF69" s="611"/>
      <c r="GG69" s="611"/>
      <c r="GH69" s="611"/>
      <c r="GI69" s="611"/>
      <c r="GJ69" s="611"/>
      <c r="GK69" s="611"/>
      <c r="GL69" s="611"/>
      <c r="GM69" s="611"/>
      <c r="GN69" s="611"/>
      <c r="GO69" s="611"/>
      <c r="GP69" s="611"/>
      <c r="GQ69" s="611"/>
      <c r="GR69" s="611"/>
      <c r="GS69" s="611"/>
      <c r="GT69" s="611"/>
      <c r="GU69" s="611"/>
      <c r="GV69" s="611"/>
      <c r="GW69" s="611"/>
      <c r="GX69" s="611"/>
      <c r="GY69" s="611"/>
      <c r="GZ69" s="611"/>
      <c r="HA69" s="611"/>
      <c r="HB69" s="611"/>
      <c r="HC69" s="611"/>
      <c r="HD69" s="611"/>
      <c r="HE69" s="611"/>
      <c r="HF69" s="611"/>
      <c r="HG69" s="611"/>
      <c r="HH69" s="611"/>
      <c r="HI69" s="611"/>
      <c r="HJ69" s="611"/>
      <c r="HK69" s="611"/>
      <c r="HL69" s="611"/>
      <c r="HM69" s="611"/>
      <c r="HN69" s="611"/>
      <c r="HO69" s="611"/>
      <c r="HP69" s="611"/>
      <c r="HQ69" s="611"/>
      <c r="HR69" s="611"/>
      <c r="HS69" s="611"/>
      <c r="HT69" s="611"/>
      <c r="HU69" s="611"/>
      <c r="HV69" s="611"/>
      <c r="HW69" s="611"/>
      <c r="HX69" s="611"/>
      <c r="HY69" s="611"/>
      <c r="HZ69" s="611"/>
      <c r="IA69" s="611"/>
      <c r="IB69" s="611"/>
      <c r="IC69" s="611"/>
      <c r="ID69" s="611"/>
      <c r="IE69" s="611"/>
      <c r="IF69" s="611"/>
      <c r="IG69" s="611"/>
      <c r="IH69" s="611"/>
      <c r="II69" s="611"/>
      <c r="IJ69" s="611"/>
      <c r="IK69" s="611"/>
      <c r="IL69" s="611"/>
      <c r="IM69" s="611"/>
      <c r="IN69" s="611"/>
      <c r="IO69" s="611"/>
      <c r="IP69" s="611"/>
      <c r="IQ69" s="611"/>
      <c r="IR69" s="611"/>
      <c r="IS69" s="611"/>
      <c r="IT69" s="611"/>
      <c r="IU69" s="611"/>
      <c r="IV69" s="611"/>
      <c r="IW69" s="611"/>
      <c r="IX69" s="611"/>
      <c r="IY69" s="611"/>
      <c r="IZ69" s="611"/>
      <c r="JA69" s="611"/>
      <c r="JB69" s="611"/>
      <c r="JC69" s="611"/>
      <c r="JD69" s="611"/>
      <c r="JE69" s="611"/>
      <c r="JF69" s="611"/>
      <c r="JG69" s="611"/>
      <c r="JH69" s="611"/>
      <c r="JI69" s="611"/>
      <c r="JJ69" s="611"/>
      <c r="JK69" s="611"/>
      <c r="JL69" s="611"/>
      <c r="JM69" s="611"/>
      <c r="JN69" s="611"/>
      <c r="JO69" s="611"/>
      <c r="JP69" s="611"/>
      <c r="JQ69" s="611"/>
      <c r="JR69" s="611"/>
      <c r="JS69" s="611"/>
      <c r="JT69" s="611"/>
      <c r="JU69" s="611"/>
      <c r="JV69" s="611"/>
      <c r="JW69" s="611"/>
      <c r="JX69" s="611"/>
      <c r="JY69" s="611"/>
      <c r="JZ69" s="611"/>
      <c r="KA69" s="611"/>
      <c r="KB69" s="611"/>
      <c r="KC69" s="611"/>
      <c r="KD69" s="611"/>
      <c r="KE69" s="611"/>
      <c r="KF69" s="611"/>
      <c r="KG69" s="611"/>
      <c r="KH69" s="611"/>
      <c r="KI69" s="611"/>
      <c r="KJ69" s="611"/>
      <c r="KK69" s="611"/>
      <c r="KL69" s="611"/>
      <c r="KM69" s="611"/>
      <c r="KN69" s="611"/>
      <c r="KO69" s="611"/>
      <c r="KP69" s="611"/>
      <c r="KQ69" s="611"/>
      <c r="KR69" s="611"/>
      <c r="KS69" s="611"/>
      <c r="KT69" s="611"/>
      <c r="KU69" s="611"/>
      <c r="KV69" s="611"/>
      <c r="KW69" s="611"/>
      <c r="KX69" s="611"/>
      <c r="KY69" s="611"/>
      <c r="KZ69" s="611"/>
      <c r="LA69" s="611"/>
      <c r="LB69" s="611"/>
      <c r="LC69" s="611"/>
      <c r="LD69" s="611"/>
      <c r="LE69" s="611"/>
      <c r="LF69" s="611"/>
      <c r="LG69" s="611"/>
      <c r="LH69" s="611"/>
      <c r="LI69" s="611"/>
      <c r="LJ69" s="611"/>
      <c r="LK69" s="611"/>
      <c r="LL69" s="611"/>
      <c r="LM69" s="611"/>
      <c r="LN69" s="611"/>
      <c r="LO69" s="611"/>
      <c r="LP69" s="611"/>
      <c r="LQ69" s="611"/>
      <c r="LR69" s="611"/>
      <c r="LS69" s="611"/>
      <c r="LT69" s="611"/>
      <c r="LU69" s="611"/>
      <c r="LV69" s="611"/>
      <c r="LW69" s="611"/>
      <c r="LX69" s="611"/>
      <c r="LY69" s="611"/>
      <c r="LZ69" s="611"/>
      <c r="MA69" s="611"/>
      <c r="MB69" s="611"/>
      <c r="MC69" s="611"/>
      <c r="MD69" s="611"/>
      <c r="ME69" s="611"/>
      <c r="MF69" s="611"/>
      <c r="MG69" s="611"/>
      <c r="MH69" s="611"/>
      <c r="MI69" s="611"/>
      <c r="MJ69" s="611"/>
      <c r="MK69" s="611"/>
      <c r="ML69" s="611"/>
      <c r="MM69" s="611"/>
      <c r="MN69" s="611"/>
      <c r="MO69" s="611"/>
      <c r="MP69" s="611"/>
      <c r="MQ69" s="611"/>
      <c r="MR69" s="611"/>
      <c r="MS69" s="611"/>
      <c r="MT69" s="611"/>
      <c r="MU69" s="611"/>
      <c r="MV69" s="611"/>
      <c r="MW69" s="611"/>
      <c r="MX69" s="611"/>
      <c r="MY69" s="611"/>
      <c r="MZ69" s="611"/>
      <c r="NA69" s="611"/>
      <c r="NB69" s="611"/>
      <c r="NC69" s="611"/>
      <c r="ND69" s="611"/>
      <c r="NE69" s="611"/>
      <c r="NF69" s="611"/>
      <c r="NG69" s="611"/>
      <c r="NH69" s="611"/>
      <c r="NI69" s="611"/>
      <c r="NJ69" s="611"/>
      <c r="NK69" s="611"/>
      <c r="NL69" s="611"/>
      <c r="NM69" s="611"/>
      <c r="NN69" s="611"/>
      <c r="NO69" s="611"/>
      <c r="NP69" s="611"/>
      <c r="NQ69" s="611"/>
      <c r="NR69" s="611"/>
      <c r="NS69" s="611"/>
      <c r="NT69" s="611"/>
      <c r="NU69" s="611"/>
      <c r="NV69" s="611"/>
      <c r="NW69" s="611"/>
      <c r="NX69" s="611"/>
      <c r="NY69" s="611"/>
      <c r="NZ69" s="611"/>
      <c r="OA69" s="611"/>
      <c r="OB69" s="611"/>
      <c r="OC69" s="611"/>
      <c r="OD69" s="611"/>
      <c r="OE69" s="611"/>
      <c r="OF69" s="611"/>
      <c r="OG69" s="611"/>
      <c r="OH69" s="611"/>
      <c r="OI69" s="611"/>
      <c r="OJ69" s="611"/>
      <c r="OK69" s="611"/>
      <c r="OL69" s="611"/>
      <c r="OM69" s="611"/>
      <c r="ON69" s="611"/>
      <c r="OO69" s="611"/>
      <c r="OP69" s="611"/>
      <c r="OQ69" s="611"/>
      <c r="OR69" s="611"/>
      <c r="OS69" s="611"/>
      <c r="OT69" s="611"/>
      <c r="OU69" s="611"/>
      <c r="OV69" s="611"/>
      <c r="OW69" s="611"/>
      <c r="OX69" s="611"/>
      <c r="OY69" s="611"/>
      <c r="OZ69" s="611"/>
      <c r="PA69" s="611"/>
      <c r="PB69" s="611"/>
      <c r="PC69" s="611"/>
      <c r="PD69" s="611"/>
      <c r="PE69" s="611"/>
      <c r="PF69" s="611"/>
      <c r="PG69" s="611"/>
      <c r="PH69" s="611"/>
      <c r="PI69" s="611"/>
      <c r="PJ69" s="611"/>
      <c r="PK69" s="611"/>
      <c r="PL69" s="611"/>
      <c r="PM69" s="611"/>
      <c r="PN69" s="611"/>
      <c r="PO69" s="611"/>
      <c r="PP69" s="611"/>
      <c r="PQ69" s="611"/>
      <c r="PR69" s="611"/>
      <c r="PS69" s="611"/>
      <c r="PT69" s="611"/>
      <c r="PU69" s="611"/>
      <c r="PV69" s="611"/>
      <c r="PW69" s="611"/>
      <c r="PX69" s="611"/>
      <c r="PY69" s="611"/>
      <c r="PZ69" s="611"/>
      <c r="QA69" s="611"/>
      <c r="QB69" s="611"/>
      <c r="QC69" s="611"/>
      <c r="QD69" s="611"/>
      <c r="QE69" s="611"/>
      <c r="QF69" s="611"/>
      <c r="QG69" s="611"/>
      <c r="QH69" s="611"/>
      <c r="QI69" s="611"/>
      <c r="QJ69" s="611"/>
      <c r="QK69" s="611"/>
      <c r="QL69" s="611"/>
      <c r="QM69" s="611"/>
      <c r="QN69" s="611"/>
      <c r="QO69" s="611"/>
      <c r="QP69" s="611"/>
      <c r="QQ69" s="611"/>
      <c r="QR69" s="611"/>
      <c r="QS69" s="611"/>
      <c r="QT69" s="611"/>
      <c r="QU69" s="611"/>
      <c r="QV69" s="611"/>
      <c r="QW69" s="611"/>
      <c r="QX69" s="611"/>
      <c r="QY69" s="611"/>
      <c r="QZ69" s="611"/>
      <c r="RA69" s="611"/>
      <c r="RB69" s="611"/>
      <c r="RC69" s="611"/>
      <c r="RD69" s="611"/>
      <c r="RE69" s="611"/>
      <c r="RF69" s="611"/>
      <c r="RG69" s="611"/>
      <c r="RH69" s="611"/>
      <c r="RI69" s="611"/>
      <c r="RJ69" s="611"/>
      <c r="RK69" s="611"/>
      <c r="RL69" s="611"/>
      <c r="RM69" s="611"/>
      <c r="RN69" s="611"/>
      <c r="RO69" s="611"/>
      <c r="RP69" s="611"/>
      <c r="RQ69" s="611"/>
      <c r="RR69" s="611"/>
      <c r="RS69" s="611"/>
      <c r="RT69" s="611"/>
      <c r="RU69" s="611"/>
      <c r="RV69" s="611"/>
      <c r="RW69" s="611"/>
      <c r="RX69" s="611"/>
      <c r="RY69" s="611"/>
      <c r="RZ69" s="611"/>
      <c r="SA69" s="611"/>
      <c r="SB69" s="611"/>
      <c r="SC69" s="611"/>
      <c r="SD69" s="611"/>
      <c r="SE69" s="611"/>
      <c r="SF69" s="611"/>
      <c r="SG69" s="611"/>
      <c r="SH69" s="611"/>
      <c r="SI69" s="611"/>
      <c r="SJ69" s="611"/>
      <c r="SK69" s="611"/>
      <c r="SL69" s="611"/>
      <c r="SM69" s="611"/>
      <c r="SN69" s="611"/>
      <c r="SO69" s="611"/>
      <c r="SP69" s="611"/>
      <c r="SQ69" s="611"/>
      <c r="SR69" s="611"/>
      <c r="SS69" s="611"/>
      <c r="ST69" s="611"/>
      <c r="SU69" s="611"/>
      <c r="SV69" s="611"/>
      <c r="SW69" s="611"/>
      <c r="SX69" s="611"/>
      <c r="SY69" s="611"/>
      <c r="SZ69" s="611"/>
      <c r="TA69" s="611"/>
      <c r="TB69" s="611"/>
      <c r="TC69" s="611"/>
      <c r="TD69" s="611"/>
      <c r="TE69" s="611"/>
      <c r="TF69" s="611"/>
      <c r="TG69" s="611"/>
      <c r="TH69" s="611"/>
      <c r="TI69" s="611"/>
      <c r="TJ69" s="611"/>
      <c r="TK69" s="611"/>
      <c r="TL69" s="611"/>
      <c r="TM69" s="611"/>
      <c r="TN69" s="611"/>
      <c r="TO69" s="611"/>
      <c r="TP69" s="611"/>
      <c r="TQ69" s="611"/>
      <c r="TR69" s="611"/>
      <c r="TS69" s="611"/>
      <c r="TT69" s="611"/>
      <c r="TU69" s="611"/>
      <c r="TV69" s="611"/>
      <c r="TW69" s="611"/>
      <c r="TX69" s="611"/>
      <c r="TY69" s="611"/>
      <c r="TZ69" s="611"/>
      <c r="UA69" s="611"/>
      <c r="UB69" s="611"/>
      <c r="UC69" s="611"/>
      <c r="UD69" s="611"/>
      <c r="UE69" s="611"/>
      <c r="UF69" s="611"/>
      <c r="UG69" s="611"/>
      <c r="UH69" s="611"/>
      <c r="UI69" s="611"/>
      <c r="UJ69" s="611"/>
      <c r="UK69" s="611"/>
      <c r="UL69" s="611"/>
      <c r="UM69" s="611"/>
      <c r="UN69" s="611"/>
      <c r="UO69" s="611"/>
      <c r="UP69" s="611"/>
      <c r="UQ69" s="611"/>
      <c r="UR69" s="611"/>
      <c r="US69" s="611"/>
      <c r="UT69" s="611"/>
      <c r="UU69" s="611"/>
      <c r="UV69" s="611"/>
      <c r="UW69" s="611"/>
      <c r="UX69" s="611"/>
      <c r="UY69" s="611"/>
      <c r="UZ69" s="611"/>
      <c r="VA69" s="611"/>
      <c r="VB69" s="611"/>
      <c r="VC69" s="611"/>
      <c r="VD69" s="611"/>
      <c r="VE69" s="611"/>
      <c r="VF69" s="611"/>
      <c r="VG69" s="611"/>
      <c r="VH69" s="611"/>
      <c r="VI69" s="611"/>
      <c r="VJ69" s="611"/>
      <c r="VK69" s="611"/>
      <c r="VL69" s="611"/>
      <c r="VM69" s="611"/>
      <c r="VN69" s="611"/>
      <c r="VO69" s="611"/>
      <c r="VP69" s="611"/>
      <c r="VQ69" s="611"/>
      <c r="VR69" s="611"/>
      <c r="VS69" s="611"/>
      <c r="VT69" s="611"/>
      <c r="VU69" s="611"/>
      <c r="VV69" s="611"/>
      <c r="VW69" s="611"/>
      <c r="VX69" s="611"/>
      <c r="VY69" s="611"/>
      <c r="VZ69" s="611"/>
      <c r="WA69" s="611"/>
      <c r="WB69" s="611"/>
      <c r="WC69" s="611"/>
      <c r="WD69" s="611"/>
      <c r="WE69" s="611"/>
      <c r="WF69" s="611"/>
      <c r="WG69" s="611"/>
      <c r="WH69" s="611"/>
      <c r="WI69" s="611"/>
      <c r="WJ69" s="611"/>
      <c r="WK69" s="611"/>
      <c r="WL69" s="611"/>
      <c r="WM69" s="611"/>
      <c r="WN69" s="611"/>
      <c r="WO69" s="611"/>
      <c r="WP69" s="611"/>
      <c r="WQ69" s="611"/>
      <c r="WR69" s="611"/>
      <c r="WS69" s="611"/>
      <c r="WT69" s="611"/>
      <c r="WU69" s="611"/>
      <c r="WV69" s="611"/>
      <c r="WW69" s="611"/>
      <c r="WX69" s="611"/>
      <c r="WY69" s="611"/>
      <c r="WZ69" s="611"/>
      <c r="XA69" s="611"/>
      <c r="XB69" s="611"/>
      <c r="XC69" s="611"/>
      <c r="XD69" s="611"/>
      <c r="XE69" s="611"/>
      <c r="XF69" s="611"/>
      <c r="XG69" s="611"/>
      <c r="XH69" s="611"/>
      <c r="XI69" s="611"/>
      <c r="XJ69" s="611"/>
      <c r="XK69" s="611"/>
      <c r="XL69" s="611"/>
      <c r="XM69" s="611"/>
      <c r="XN69" s="611"/>
      <c r="XO69" s="611"/>
      <c r="XP69" s="611"/>
      <c r="XQ69" s="611"/>
      <c r="XR69" s="611"/>
      <c r="XS69" s="611"/>
      <c r="XT69" s="611"/>
      <c r="XU69" s="611"/>
      <c r="XV69" s="611"/>
      <c r="XW69" s="611"/>
      <c r="XX69" s="611"/>
      <c r="XY69" s="611"/>
      <c r="XZ69" s="611"/>
      <c r="YA69" s="611"/>
      <c r="YB69" s="611"/>
      <c r="YC69" s="611"/>
      <c r="YD69" s="611"/>
      <c r="YE69" s="611"/>
      <c r="YF69" s="611"/>
      <c r="YG69" s="611"/>
      <c r="YH69" s="611"/>
      <c r="YI69" s="611"/>
      <c r="YJ69" s="611"/>
      <c r="YK69" s="611"/>
      <c r="YL69" s="611"/>
      <c r="YM69" s="611"/>
      <c r="YN69" s="611"/>
      <c r="YO69" s="611"/>
      <c r="YP69" s="611"/>
      <c r="YQ69" s="611"/>
      <c r="YR69" s="611"/>
      <c r="YS69" s="611"/>
      <c r="YT69" s="611"/>
      <c r="YU69" s="611"/>
      <c r="YV69" s="611"/>
      <c r="YW69" s="611"/>
      <c r="YX69" s="611"/>
      <c r="YY69" s="611"/>
      <c r="YZ69" s="611"/>
      <c r="ZA69" s="611"/>
      <c r="ZB69" s="611"/>
      <c r="ZC69" s="611"/>
      <c r="ZD69" s="611"/>
      <c r="ZE69" s="611"/>
      <c r="ZF69" s="611"/>
      <c r="ZG69" s="611"/>
      <c r="ZH69" s="611"/>
      <c r="ZI69" s="611"/>
      <c r="ZJ69" s="611"/>
      <c r="ZK69" s="611"/>
      <c r="ZL69" s="611"/>
      <c r="ZM69" s="611"/>
      <c r="ZN69" s="611"/>
      <c r="ZO69" s="611"/>
      <c r="ZP69" s="611"/>
      <c r="ZQ69" s="611"/>
      <c r="ZR69" s="611"/>
      <c r="ZS69" s="611"/>
      <c r="ZT69" s="611"/>
      <c r="ZU69" s="611"/>
      <c r="ZV69" s="611"/>
      <c r="ZW69" s="611"/>
      <c r="ZX69" s="611"/>
      <c r="ZY69" s="611"/>
      <c r="ZZ69" s="611"/>
      <c r="AAA69" s="611"/>
      <c r="AAB69" s="611"/>
      <c r="AAC69" s="611"/>
      <c r="AAD69" s="611"/>
      <c r="AAE69" s="611"/>
      <c r="AAF69" s="611"/>
      <c r="AAG69" s="611"/>
      <c r="AAH69" s="611"/>
      <c r="AAI69" s="611"/>
      <c r="AAJ69" s="611"/>
      <c r="AAK69" s="611"/>
      <c r="AAL69" s="611"/>
      <c r="AAM69" s="611"/>
      <c r="AAN69" s="611"/>
      <c r="AAO69" s="611"/>
      <c r="AAP69" s="611"/>
      <c r="AAQ69" s="611"/>
      <c r="AAR69" s="611"/>
      <c r="AAS69" s="611"/>
      <c r="AAT69" s="611"/>
      <c r="AAU69" s="611"/>
      <c r="AAV69" s="611"/>
      <c r="AAW69" s="611"/>
      <c r="AAX69" s="611"/>
      <c r="AAY69" s="611"/>
      <c r="AAZ69" s="611"/>
      <c r="ABA69" s="611"/>
      <c r="ABB69" s="611"/>
      <c r="ABC69" s="611"/>
      <c r="ABD69" s="611"/>
      <c r="ABE69" s="611"/>
      <c r="ABF69" s="611"/>
      <c r="ABG69" s="611"/>
      <c r="ABH69" s="611"/>
      <c r="ABI69" s="611"/>
      <c r="ABJ69" s="611"/>
      <c r="ABK69" s="611"/>
      <c r="ABL69" s="611"/>
      <c r="ABM69" s="611"/>
      <c r="ABN69" s="611"/>
      <c r="ABO69" s="611"/>
      <c r="ABP69" s="611"/>
      <c r="ABQ69" s="611"/>
      <c r="ABR69" s="611"/>
      <c r="ABS69" s="611"/>
      <c r="ABT69" s="611"/>
      <c r="ABU69" s="611"/>
      <c r="ABV69" s="611"/>
      <c r="ABW69" s="611"/>
      <c r="ABX69" s="611"/>
      <c r="ABY69" s="611"/>
      <c r="ABZ69" s="611"/>
      <c r="ACA69" s="611"/>
      <c r="ACB69" s="611"/>
      <c r="ACC69" s="611"/>
      <c r="ACD69" s="611"/>
      <c r="ACE69" s="611"/>
      <c r="ACF69" s="611"/>
      <c r="ACG69" s="611"/>
      <c r="ACH69" s="611"/>
      <c r="ACI69" s="611"/>
      <c r="ACJ69" s="611"/>
      <c r="ACK69" s="611"/>
      <c r="ACL69" s="611"/>
      <c r="ACM69" s="611"/>
      <c r="ACN69" s="611"/>
      <c r="ACO69" s="611"/>
      <c r="ACP69" s="611"/>
      <c r="ACQ69" s="611"/>
      <c r="ACR69" s="611"/>
      <c r="ACS69" s="611"/>
      <c r="ACT69" s="611"/>
      <c r="ACU69" s="611"/>
      <c r="ACV69" s="611"/>
      <c r="ACW69" s="611"/>
      <c r="ACX69" s="611"/>
      <c r="ACY69" s="611"/>
      <c r="ACZ69" s="611"/>
      <c r="ADA69" s="611"/>
      <c r="ADB69" s="611"/>
      <c r="ADC69" s="611"/>
      <c r="ADD69" s="611"/>
      <c r="ADE69" s="611"/>
      <c r="ADF69" s="611"/>
      <c r="ADG69" s="611"/>
      <c r="ADH69" s="611"/>
      <c r="ADI69" s="611"/>
      <c r="ADJ69" s="611"/>
      <c r="ADK69" s="611"/>
      <c r="ADL69" s="611"/>
      <c r="ADM69" s="611"/>
      <c r="ADN69" s="611"/>
      <c r="ADO69" s="611"/>
      <c r="ADP69" s="611"/>
      <c r="ADQ69" s="611"/>
      <c r="ADR69" s="611"/>
      <c r="ADS69" s="611"/>
      <c r="ADT69" s="611"/>
      <c r="ADU69" s="611"/>
      <c r="ADV69" s="611"/>
      <c r="ADW69" s="611"/>
      <c r="ADX69" s="611"/>
      <c r="ADY69" s="611"/>
      <c r="ADZ69" s="611"/>
      <c r="AEA69" s="611"/>
      <c r="AEB69" s="611"/>
      <c r="AEC69" s="611"/>
      <c r="AED69" s="611"/>
      <c r="AEE69" s="611"/>
      <c r="AEF69" s="611"/>
      <c r="AEG69" s="611"/>
      <c r="AEH69" s="611"/>
      <c r="AEI69" s="611"/>
      <c r="AEJ69" s="611"/>
      <c r="AEK69" s="611"/>
      <c r="AEL69" s="611"/>
      <c r="AEM69" s="611"/>
      <c r="AEN69" s="611"/>
      <c r="AEO69" s="611"/>
      <c r="AEP69" s="611"/>
      <c r="AEQ69" s="611"/>
      <c r="AER69" s="611"/>
      <c r="AES69" s="611"/>
      <c r="AET69" s="611"/>
      <c r="AEU69" s="611"/>
      <c r="AEV69" s="611"/>
      <c r="AEW69" s="611"/>
      <c r="AEX69" s="611"/>
      <c r="AEY69" s="611"/>
      <c r="AEZ69" s="611"/>
      <c r="AFA69" s="611"/>
      <c r="AFB69" s="611"/>
      <c r="AFC69" s="611"/>
      <c r="AFD69" s="611"/>
      <c r="AFE69" s="611"/>
      <c r="AFF69" s="611"/>
      <c r="AFG69" s="611"/>
      <c r="AFH69" s="611"/>
      <c r="AFI69" s="611"/>
      <c r="AFJ69" s="611"/>
      <c r="AFK69" s="611"/>
      <c r="AFL69" s="611"/>
      <c r="AFM69" s="611"/>
      <c r="AFN69" s="611"/>
      <c r="AFO69" s="611"/>
      <c r="AFP69" s="611"/>
      <c r="AFQ69" s="611"/>
      <c r="AFR69" s="611"/>
      <c r="AFS69" s="611"/>
      <c r="AFT69" s="611"/>
      <c r="AFU69" s="611"/>
      <c r="AFV69" s="611"/>
      <c r="AFW69" s="611"/>
      <c r="AFX69" s="611"/>
      <c r="AFY69" s="611"/>
      <c r="AFZ69" s="611"/>
      <c r="AGA69" s="611"/>
      <c r="AGB69" s="611"/>
      <c r="AGC69" s="611"/>
      <c r="AGD69" s="611"/>
      <c r="AGE69" s="611"/>
      <c r="AGF69" s="611"/>
      <c r="AGG69" s="611"/>
      <c r="AGH69" s="611"/>
      <c r="AGI69" s="611"/>
      <c r="AGJ69" s="611"/>
      <c r="AGK69" s="611"/>
      <c r="AGL69" s="611"/>
      <c r="AGM69" s="611"/>
      <c r="AGN69" s="611"/>
      <c r="AGO69" s="611"/>
      <c r="AGP69" s="611"/>
      <c r="AGQ69" s="611"/>
      <c r="AGR69" s="611"/>
      <c r="AGS69" s="611"/>
      <c r="AGT69" s="611"/>
      <c r="AGU69" s="611"/>
      <c r="AGV69" s="611"/>
      <c r="AGW69" s="611"/>
      <c r="AGX69" s="611"/>
      <c r="AGY69" s="611"/>
      <c r="AGZ69" s="611"/>
      <c r="AHA69" s="611"/>
      <c r="AHB69" s="611"/>
      <c r="AHC69" s="611"/>
      <c r="AHD69" s="611"/>
      <c r="AHE69" s="611"/>
      <c r="AHF69" s="611"/>
      <c r="AHG69" s="611"/>
      <c r="AHH69" s="611"/>
      <c r="AHI69" s="611"/>
      <c r="AHJ69" s="611"/>
      <c r="AHK69" s="611"/>
      <c r="AHL69" s="611"/>
      <c r="AHM69" s="611"/>
      <c r="AHN69" s="611"/>
      <c r="AHO69" s="611"/>
      <c r="AHP69" s="611"/>
      <c r="AHQ69" s="611"/>
      <c r="AHR69" s="611"/>
      <c r="AHS69" s="611"/>
      <c r="AHT69" s="611"/>
      <c r="AHU69" s="611"/>
      <c r="AHV69" s="611"/>
      <c r="AHW69" s="611"/>
      <c r="AHX69" s="611"/>
      <c r="AHY69" s="611"/>
      <c r="AHZ69" s="611"/>
      <c r="AIA69" s="611"/>
      <c r="AIB69" s="611"/>
      <c r="AIC69" s="611"/>
      <c r="AID69" s="611"/>
      <c r="AIE69" s="611"/>
      <c r="AIF69" s="611"/>
      <c r="AIG69" s="611"/>
      <c r="AIH69" s="611"/>
      <c r="AII69" s="611"/>
      <c r="AIJ69" s="611"/>
      <c r="AIK69" s="611"/>
      <c r="AIL69" s="611"/>
      <c r="AIM69" s="611"/>
      <c r="AIN69" s="611"/>
      <c r="AIO69" s="611"/>
      <c r="AIP69" s="611"/>
      <c r="AIQ69" s="611"/>
      <c r="AIR69" s="611"/>
      <c r="AIS69" s="611"/>
      <c r="AIT69" s="611"/>
      <c r="AIU69" s="611"/>
      <c r="AIV69" s="611"/>
      <c r="AIW69" s="611"/>
      <c r="AIX69" s="611"/>
      <c r="AIY69" s="611"/>
      <c r="AIZ69" s="611"/>
      <c r="AJA69" s="611"/>
      <c r="AJB69" s="611"/>
      <c r="AJC69" s="611"/>
      <c r="AJD69" s="611"/>
      <c r="AJE69" s="611"/>
      <c r="AJF69" s="611"/>
      <c r="AJG69" s="611"/>
      <c r="AJH69" s="611"/>
      <c r="AJI69" s="611"/>
      <c r="AJJ69" s="611"/>
      <c r="AJK69" s="611"/>
      <c r="AJL69" s="611"/>
      <c r="AJM69" s="611"/>
      <c r="AJN69" s="611"/>
      <c r="AJO69" s="611"/>
      <c r="AJP69" s="611"/>
      <c r="AJQ69" s="611"/>
      <c r="AJR69" s="611"/>
      <c r="AJS69" s="611"/>
      <c r="AJT69" s="611"/>
      <c r="AJU69" s="611"/>
      <c r="AJV69" s="611"/>
      <c r="AJW69" s="611"/>
      <c r="AJX69" s="611"/>
      <c r="AJY69" s="611"/>
      <c r="AJZ69" s="611"/>
      <c r="AKA69" s="611"/>
      <c r="AKB69" s="611"/>
      <c r="AKC69" s="611"/>
      <c r="AKD69" s="611"/>
      <c r="AKE69" s="611"/>
      <c r="AKF69" s="611"/>
      <c r="AKG69" s="611"/>
      <c r="AKH69" s="611"/>
      <c r="AKI69" s="611"/>
      <c r="AKJ69" s="611"/>
      <c r="AKK69" s="611"/>
      <c r="AKL69" s="611"/>
      <c r="AKM69" s="611"/>
      <c r="AKN69" s="611"/>
      <c r="AKO69" s="611"/>
      <c r="AKP69" s="611"/>
      <c r="AKQ69" s="611"/>
      <c r="AKR69" s="611"/>
      <c r="AKS69" s="611"/>
      <c r="AKT69" s="611"/>
      <c r="AKU69" s="611"/>
      <c r="AKV69" s="611"/>
      <c r="AKW69" s="611"/>
      <c r="AKX69" s="611"/>
      <c r="AKY69" s="611"/>
      <c r="AKZ69" s="611"/>
      <c r="ALA69" s="611"/>
      <c r="ALB69" s="611"/>
      <c r="ALC69" s="611"/>
      <c r="ALD69" s="611"/>
      <c r="ALE69" s="611"/>
      <c r="ALF69" s="611"/>
      <c r="ALG69" s="611"/>
      <c r="ALH69" s="611"/>
      <c r="ALI69" s="611"/>
      <c r="ALJ69" s="611"/>
      <c r="ALK69" s="611"/>
      <c r="ALL69" s="611"/>
      <c r="ALM69" s="611"/>
      <c r="ALN69" s="611"/>
      <c r="ALO69" s="611"/>
      <c r="ALP69" s="611"/>
      <c r="ALQ69" s="611"/>
      <c r="ALR69" s="611"/>
      <c r="ALS69" s="611"/>
      <c r="ALT69" s="611"/>
      <c r="ALU69" s="611"/>
      <c r="ALV69" s="611"/>
      <c r="ALW69" s="611"/>
      <c r="ALX69" s="611"/>
      <c r="ALY69" s="611"/>
      <c r="ALZ69" s="611"/>
      <c r="AMA69" s="611"/>
      <c r="AMB69" s="611"/>
      <c r="AMC69" s="611"/>
      <c r="AMD69" s="611"/>
      <c r="AME69" s="611"/>
      <c r="AMF69" s="611"/>
      <c r="AMG69" s="611"/>
      <c r="AMH69" s="611"/>
      <c r="AMI69" s="611"/>
      <c r="AMJ69" s="611"/>
      <c r="AMK69" s="611"/>
      <c r="AML69" s="611"/>
      <c r="AMM69" s="611"/>
      <c r="AMN69" s="611"/>
      <c r="AMO69" s="611"/>
      <c r="AMP69" s="611"/>
      <c r="AMQ69" s="611"/>
      <c r="AMR69" s="611"/>
      <c r="AMS69" s="611"/>
      <c r="AMT69" s="611"/>
      <c r="AMU69" s="611"/>
      <c r="AMV69" s="611"/>
      <c r="AMW69" s="611"/>
      <c r="AMX69" s="611"/>
      <c r="AMY69" s="611"/>
      <c r="AMZ69" s="611"/>
      <c r="ANA69" s="611"/>
      <c r="ANB69" s="611"/>
      <c r="ANC69" s="611"/>
      <c r="AND69" s="611"/>
      <c r="ANE69" s="611"/>
      <c r="ANF69" s="611"/>
      <c r="ANG69" s="611"/>
      <c r="ANH69" s="611"/>
      <c r="ANI69" s="611"/>
      <c r="ANJ69" s="611"/>
      <c r="ANK69" s="611"/>
      <c r="ANL69" s="611"/>
      <c r="ANM69" s="611"/>
      <c r="ANN69" s="611"/>
      <c r="ANO69" s="611"/>
      <c r="ANP69" s="611"/>
      <c r="ANQ69" s="611"/>
      <c r="ANR69" s="611"/>
      <c r="ANS69" s="611"/>
      <c r="ANT69" s="611"/>
      <c r="ANU69" s="611"/>
      <c r="ANV69" s="611"/>
      <c r="ANW69" s="611"/>
      <c r="ANX69" s="611"/>
      <c r="ANY69" s="611"/>
      <c r="ANZ69" s="611"/>
      <c r="AOA69" s="611"/>
      <c r="AOB69" s="611"/>
      <c r="AOC69" s="611"/>
      <c r="AOD69" s="611"/>
      <c r="AOE69" s="611"/>
      <c r="AOF69" s="611"/>
      <c r="AOG69" s="611"/>
      <c r="AOH69" s="611"/>
      <c r="AOI69" s="611"/>
      <c r="AOJ69" s="611"/>
      <c r="AOK69" s="611"/>
      <c r="AOL69" s="611"/>
      <c r="AOM69" s="611"/>
      <c r="AON69" s="611"/>
      <c r="AOO69" s="611"/>
      <c r="AOP69" s="611"/>
      <c r="AOQ69" s="611"/>
      <c r="AOR69" s="611"/>
      <c r="AOS69" s="611"/>
      <c r="AOT69" s="611"/>
      <c r="AOU69" s="611"/>
      <c r="AOV69" s="611"/>
      <c r="AOW69" s="611"/>
      <c r="AOX69" s="611"/>
      <c r="AOY69" s="611"/>
      <c r="AOZ69" s="611"/>
      <c r="APA69" s="611"/>
      <c r="APB69" s="611"/>
      <c r="APC69" s="611"/>
      <c r="APD69" s="611"/>
      <c r="APE69" s="611"/>
      <c r="APF69" s="611"/>
      <c r="APG69" s="611"/>
      <c r="APH69" s="611"/>
      <c r="API69" s="611"/>
      <c r="APJ69" s="611"/>
      <c r="APK69" s="611"/>
      <c r="APL69" s="611"/>
      <c r="APM69" s="611"/>
      <c r="APN69" s="611"/>
      <c r="APO69" s="611"/>
      <c r="APP69" s="611"/>
      <c r="APQ69" s="611"/>
      <c r="APR69" s="611"/>
      <c r="APS69" s="611"/>
      <c r="APT69" s="611"/>
      <c r="APU69" s="611"/>
      <c r="APV69" s="611"/>
      <c r="APW69" s="611"/>
      <c r="APX69" s="611"/>
      <c r="APY69" s="611"/>
      <c r="APZ69" s="611"/>
      <c r="AQA69" s="611"/>
      <c r="AQB69" s="611"/>
      <c r="AQC69" s="611"/>
      <c r="AQD69" s="611"/>
      <c r="AQE69" s="611"/>
      <c r="AQF69" s="611"/>
      <c r="AQG69" s="611"/>
      <c r="AQH69" s="611"/>
      <c r="AQI69" s="611"/>
      <c r="AQJ69" s="611"/>
      <c r="AQK69" s="611"/>
      <c r="AQL69" s="611"/>
      <c r="AQM69" s="611"/>
      <c r="AQN69" s="611"/>
      <c r="AQO69" s="611"/>
      <c r="AQP69" s="611"/>
      <c r="AQQ69" s="611"/>
      <c r="AQR69" s="611"/>
      <c r="AQS69" s="611"/>
      <c r="AQT69" s="611"/>
      <c r="AQU69" s="611"/>
      <c r="AQV69" s="611"/>
      <c r="AQW69" s="611"/>
      <c r="AQX69" s="611"/>
      <c r="AQY69" s="611"/>
      <c r="AQZ69" s="611"/>
      <c r="ARA69" s="611"/>
      <c r="ARB69" s="611"/>
      <c r="ARC69" s="611"/>
      <c r="ARD69" s="611"/>
      <c r="ARE69" s="611"/>
      <c r="ARF69" s="611"/>
      <c r="ARG69" s="611"/>
      <c r="ARH69" s="611"/>
      <c r="ARI69" s="611"/>
      <c r="ARJ69" s="611"/>
      <c r="ARK69" s="611"/>
      <c r="ARL69" s="611"/>
      <c r="ARM69" s="611"/>
      <c r="ARN69" s="611"/>
      <c r="ARO69" s="611"/>
      <c r="ARP69" s="611"/>
      <c r="ARQ69" s="611"/>
      <c r="ARR69" s="611"/>
      <c r="ARS69" s="611"/>
      <c r="ART69" s="611"/>
      <c r="ARU69" s="611"/>
      <c r="ARV69" s="611"/>
      <c r="ARW69" s="611"/>
      <c r="ARX69" s="611"/>
      <c r="ARY69" s="611"/>
      <c r="ARZ69" s="611"/>
      <c r="ASA69" s="611"/>
      <c r="ASB69" s="611"/>
      <c r="ASC69" s="611"/>
      <c r="ASD69" s="611"/>
      <c r="ASE69" s="611"/>
      <c r="ASF69" s="611"/>
      <c r="ASG69" s="611"/>
      <c r="ASH69" s="611"/>
      <c r="ASI69" s="611"/>
      <c r="ASJ69" s="611"/>
      <c r="ASK69" s="611"/>
      <c r="ASL69" s="611"/>
      <c r="ASM69" s="611"/>
      <c r="ASN69" s="611"/>
      <c r="ASO69" s="611"/>
      <c r="ASP69" s="611"/>
      <c r="ASQ69" s="611"/>
      <c r="ASR69" s="611"/>
      <c r="ASS69" s="611"/>
      <c r="AST69" s="611"/>
      <c r="ASU69" s="611"/>
      <c r="ASV69" s="611"/>
      <c r="ASW69" s="611"/>
      <c r="ASX69" s="611"/>
      <c r="ASY69" s="611"/>
      <c r="ASZ69" s="611"/>
      <c r="ATA69" s="611"/>
      <c r="ATB69" s="611"/>
      <c r="ATC69" s="611"/>
      <c r="ATD69" s="611"/>
      <c r="ATE69" s="611"/>
      <c r="ATF69" s="611"/>
      <c r="ATG69" s="611"/>
      <c r="ATH69" s="611"/>
      <c r="ATI69" s="611"/>
      <c r="ATJ69" s="611"/>
      <c r="ATK69" s="611"/>
      <c r="ATL69" s="611"/>
      <c r="ATM69" s="611"/>
      <c r="ATN69" s="611"/>
      <c r="ATO69" s="611"/>
      <c r="ATP69" s="611"/>
      <c r="ATQ69" s="611"/>
      <c r="ATR69" s="611"/>
      <c r="ATS69" s="611"/>
      <c r="ATT69" s="611"/>
      <c r="ATU69" s="611"/>
      <c r="ATV69" s="611"/>
      <c r="ATW69" s="611"/>
      <c r="ATX69" s="611"/>
      <c r="ATY69" s="611"/>
      <c r="ATZ69" s="611"/>
      <c r="AUA69" s="611"/>
      <c r="AUB69" s="611"/>
      <c r="AUC69" s="611"/>
      <c r="AUD69" s="611"/>
      <c r="AUE69" s="611"/>
      <c r="AUF69" s="611"/>
      <c r="AUG69" s="611"/>
      <c r="AUH69" s="611"/>
      <c r="AUI69" s="611"/>
      <c r="AUJ69" s="611"/>
      <c r="AUK69" s="611"/>
      <c r="AUL69" s="611"/>
      <c r="AUM69" s="611"/>
      <c r="AUN69" s="611"/>
      <c r="AUO69" s="611"/>
      <c r="AUP69" s="611"/>
      <c r="AUQ69" s="611"/>
      <c r="AUR69" s="611"/>
      <c r="AUS69" s="611"/>
      <c r="AUT69" s="611"/>
      <c r="AUU69" s="611"/>
      <c r="AUV69" s="611"/>
      <c r="AUW69" s="611"/>
      <c r="AUX69" s="611"/>
      <c r="AUY69" s="611"/>
      <c r="AUZ69" s="611"/>
      <c r="AVA69" s="611"/>
      <c r="AVB69" s="611"/>
      <c r="AVC69" s="611"/>
      <c r="AVD69" s="611"/>
      <c r="AVE69" s="611"/>
      <c r="AVF69" s="611"/>
      <c r="AVG69" s="611"/>
      <c r="AVH69" s="611"/>
      <c r="AVI69" s="611"/>
      <c r="AVJ69" s="611"/>
      <c r="AVK69" s="611"/>
      <c r="AVL69" s="611"/>
      <c r="AVM69" s="611"/>
      <c r="AVN69" s="611"/>
      <c r="AVO69" s="611"/>
      <c r="AVP69" s="611"/>
      <c r="AVQ69" s="611"/>
      <c r="AVR69" s="611"/>
      <c r="AVS69" s="611"/>
      <c r="AVT69" s="611"/>
      <c r="AVU69" s="611"/>
      <c r="AVV69" s="611"/>
      <c r="AVW69" s="611"/>
      <c r="AVX69" s="611"/>
      <c r="AVY69" s="611"/>
      <c r="AVZ69" s="611"/>
      <c r="AWA69" s="611"/>
      <c r="AWB69" s="611"/>
      <c r="AWC69" s="611"/>
      <c r="AWD69" s="611"/>
      <c r="AWE69" s="611"/>
      <c r="AWF69" s="611"/>
      <c r="AWG69" s="611"/>
      <c r="AWH69" s="611"/>
      <c r="AWI69" s="611"/>
      <c r="AWJ69" s="611"/>
      <c r="AWK69" s="611"/>
      <c r="AWL69" s="611"/>
      <c r="AWM69" s="611"/>
      <c r="AWN69" s="611"/>
      <c r="AWO69" s="611"/>
      <c r="AWP69" s="611"/>
      <c r="AWQ69" s="611"/>
      <c r="AWR69" s="611"/>
      <c r="AWS69" s="611"/>
      <c r="AWT69" s="611"/>
      <c r="AWU69" s="611"/>
      <c r="AWV69" s="611"/>
      <c r="AWW69" s="611"/>
      <c r="AWX69" s="611"/>
      <c r="AWY69" s="611"/>
      <c r="AWZ69" s="611"/>
      <c r="AXA69" s="611"/>
      <c r="AXB69" s="611"/>
      <c r="AXC69" s="611"/>
      <c r="AXD69" s="611"/>
      <c r="AXE69" s="611"/>
      <c r="AXF69" s="611"/>
      <c r="AXG69" s="611"/>
      <c r="AXH69" s="611"/>
      <c r="AXI69" s="611"/>
      <c r="AXJ69" s="611"/>
      <c r="AXK69" s="611"/>
      <c r="AXL69" s="611"/>
      <c r="AXM69" s="611"/>
      <c r="AXN69" s="611"/>
      <c r="AXO69" s="611"/>
      <c r="AXP69" s="611"/>
      <c r="AXQ69" s="611"/>
      <c r="AXR69" s="611"/>
      <c r="AXS69" s="611"/>
      <c r="AXT69" s="611"/>
      <c r="AXU69" s="611"/>
      <c r="AXV69" s="611"/>
      <c r="AXW69" s="611"/>
      <c r="AXX69" s="611"/>
      <c r="AXY69" s="611"/>
      <c r="AXZ69" s="611"/>
      <c r="AYA69" s="611"/>
      <c r="AYB69" s="611"/>
      <c r="AYC69" s="611"/>
      <c r="AYD69" s="611"/>
      <c r="AYE69" s="611"/>
      <c r="AYF69" s="611"/>
      <c r="AYG69" s="611"/>
      <c r="AYH69" s="611"/>
      <c r="AYI69" s="611"/>
      <c r="AYJ69" s="611"/>
      <c r="AYK69" s="611"/>
      <c r="AYL69" s="611"/>
      <c r="AYM69" s="611"/>
      <c r="AYN69" s="611"/>
      <c r="AYO69" s="611"/>
      <c r="AYP69" s="611"/>
      <c r="AYQ69" s="611"/>
      <c r="AYR69" s="611"/>
      <c r="AYS69" s="611"/>
      <c r="AYT69" s="611"/>
      <c r="AYU69" s="611"/>
      <c r="AYV69" s="611"/>
      <c r="AYW69" s="611"/>
      <c r="AYX69" s="611"/>
      <c r="AYY69" s="611"/>
      <c r="AYZ69" s="611"/>
      <c r="AZA69" s="611"/>
      <c r="AZB69" s="611"/>
      <c r="AZC69" s="611"/>
      <c r="AZD69" s="611"/>
      <c r="AZE69" s="611"/>
      <c r="AZF69" s="611"/>
      <c r="AZG69" s="611"/>
      <c r="AZH69" s="611"/>
      <c r="AZI69" s="611"/>
      <c r="AZJ69" s="611"/>
      <c r="AZK69" s="611"/>
      <c r="AZL69" s="611"/>
      <c r="AZM69" s="611"/>
      <c r="AZN69" s="611"/>
      <c r="AZO69" s="611"/>
      <c r="AZP69" s="611"/>
      <c r="AZQ69" s="611"/>
      <c r="AZR69" s="611"/>
      <c r="AZS69" s="611"/>
      <c r="AZT69" s="611"/>
      <c r="AZU69" s="611"/>
      <c r="AZV69" s="611"/>
      <c r="AZW69" s="611"/>
      <c r="AZX69" s="611"/>
      <c r="AZY69" s="611"/>
      <c r="AZZ69" s="611"/>
      <c r="BAA69" s="611"/>
      <c r="BAB69" s="611"/>
      <c r="BAC69" s="611"/>
      <c r="BAD69" s="611"/>
      <c r="BAE69" s="611"/>
      <c r="BAF69" s="611"/>
      <c r="BAG69" s="611"/>
      <c r="BAH69" s="611"/>
      <c r="BAI69" s="611"/>
      <c r="BAJ69" s="611"/>
      <c r="BAK69" s="611"/>
      <c r="BAL69" s="611"/>
      <c r="BAM69" s="611"/>
      <c r="BAN69" s="611"/>
      <c r="BAO69" s="611"/>
      <c r="BAP69" s="611"/>
      <c r="BAQ69" s="611"/>
      <c r="BAR69" s="611"/>
      <c r="BAS69" s="611"/>
      <c r="BAT69" s="611"/>
      <c r="BAU69" s="611"/>
      <c r="BAV69" s="611"/>
      <c r="BAW69" s="611"/>
      <c r="BAX69" s="611"/>
      <c r="BAY69" s="611"/>
      <c r="BAZ69" s="611"/>
      <c r="BBA69" s="611"/>
      <c r="BBB69" s="611"/>
      <c r="BBC69" s="611"/>
      <c r="BBD69" s="611"/>
      <c r="BBE69" s="611"/>
      <c r="BBF69" s="611"/>
      <c r="BBG69" s="611"/>
      <c r="BBH69" s="611"/>
      <c r="BBI69" s="611"/>
      <c r="BBJ69" s="611"/>
      <c r="BBK69" s="611"/>
      <c r="BBL69" s="611"/>
      <c r="BBM69" s="611"/>
      <c r="BBN69" s="611"/>
      <c r="BBO69" s="611"/>
      <c r="BBP69" s="611"/>
      <c r="BBQ69" s="611"/>
      <c r="BBR69" s="611"/>
      <c r="BBS69" s="611"/>
      <c r="BBT69" s="611"/>
      <c r="BBU69" s="611"/>
      <c r="BBV69" s="611"/>
      <c r="BBW69" s="611"/>
      <c r="BBX69" s="611"/>
      <c r="BBY69" s="611"/>
      <c r="BBZ69" s="611"/>
      <c r="BCA69" s="611"/>
      <c r="BCB69" s="611"/>
      <c r="BCC69" s="611"/>
      <c r="BCD69" s="611"/>
      <c r="BCE69" s="611"/>
      <c r="BCF69" s="611"/>
      <c r="BCG69" s="611"/>
      <c r="BCH69" s="611"/>
      <c r="BCI69" s="611"/>
      <c r="BCJ69" s="611"/>
      <c r="BCK69" s="611"/>
      <c r="BCL69" s="611"/>
      <c r="BCM69" s="611"/>
      <c r="BCN69" s="611"/>
      <c r="BCO69" s="611"/>
      <c r="BCP69" s="611"/>
      <c r="BCQ69" s="611"/>
      <c r="BCR69" s="611"/>
      <c r="BCS69" s="611"/>
      <c r="BCT69" s="611"/>
      <c r="BCU69" s="611"/>
      <c r="BCV69" s="611"/>
      <c r="BCW69" s="611"/>
      <c r="BCX69" s="611"/>
      <c r="BCY69" s="611"/>
      <c r="BCZ69" s="611"/>
      <c r="BDA69" s="611"/>
      <c r="BDB69" s="611"/>
      <c r="BDC69" s="611"/>
      <c r="BDD69" s="611"/>
      <c r="BDE69" s="611"/>
      <c r="BDF69" s="611"/>
      <c r="BDG69" s="611"/>
      <c r="BDH69" s="611"/>
      <c r="BDI69" s="611"/>
      <c r="BDJ69" s="611"/>
      <c r="BDK69" s="611"/>
      <c r="BDL69" s="611"/>
      <c r="BDM69" s="611"/>
      <c r="BDN69" s="611"/>
      <c r="BDO69" s="611"/>
      <c r="BDP69" s="611"/>
      <c r="BDQ69" s="611"/>
      <c r="BDR69" s="611"/>
      <c r="BDS69" s="611"/>
      <c r="BDT69" s="611"/>
      <c r="BDU69" s="611"/>
      <c r="BDV69" s="611"/>
      <c r="BDW69" s="611"/>
      <c r="BDX69" s="611"/>
      <c r="BDY69" s="611"/>
      <c r="BDZ69" s="611"/>
      <c r="BEA69" s="611"/>
      <c r="BEB69" s="611"/>
      <c r="BEC69" s="611"/>
      <c r="BED69" s="611"/>
      <c r="BEE69" s="611"/>
      <c r="BEF69" s="611"/>
      <c r="BEG69" s="611"/>
      <c r="BEH69" s="611"/>
      <c r="BEI69" s="611"/>
      <c r="BEJ69" s="611"/>
      <c r="BEK69" s="611"/>
      <c r="BEL69" s="611"/>
      <c r="BEM69" s="611"/>
      <c r="BEN69" s="611"/>
      <c r="BEO69" s="611"/>
      <c r="BEP69" s="611"/>
      <c r="BEQ69" s="611"/>
      <c r="BER69" s="611"/>
      <c r="BES69" s="611"/>
      <c r="BET69" s="611"/>
      <c r="BEU69" s="611"/>
      <c r="BEV69" s="611"/>
      <c r="BEW69" s="611"/>
      <c r="BEX69" s="611"/>
      <c r="BEY69" s="611"/>
      <c r="BEZ69" s="611"/>
      <c r="BFA69" s="611"/>
      <c r="BFB69" s="611"/>
      <c r="BFC69" s="611"/>
      <c r="BFD69" s="611"/>
      <c r="BFE69" s="611"/>
      <c r="BFF69" s="611"/>
      <c r="BFG69" s="611"/>
      <c r="BFH69" s="611"/>
      <c r="BFI69" s="611"/>
      <c r="BFJ69" s="611"/>
      <c r="BFK69" s="611"/>
      <c r="BFL69" s="611"/>
      <c r="BFM69" s="611"/>
      <c r="BFN69" s="611"/>
      <c r="BFO69" s="611"/>
      <c r="BFP69" s="611"/>
      <c r="BFQ69" s="611"/>
      <c r="BFR69" s="611"/>
      <c r="BFS69" s="611"/>
      <c r="BFT69" s="611"/>
      <c r="BFU69" s="611"/>
      <c r="BFV69" s="611"/>
      <c r="BFW69" s="611"/>
      <c r="BFX69" s="611"/>
      <c r="BFY69" s="611"/>
      <c r="BFZ69" s="611"/>
      <c r="BGA69" s="611"/>
      <c r="BGB69" s="611"/>
      <c r="BGC69" s="611"/>
      <c r="BGD69" s="611"/>
      <c r="BGE69" s="611"/>
      <c r="BGF69" s="611"/>
      <c r="BGG69" s="611"/>
      <c r="BGH69" s="611"/>
      <c r="BGI69" s="611"/>
      <c r="BGJ69" s="611"/>
      <c r="BGK69" s="611"/>
      <c r="BGL69" s="611"/>
      <c r="BGM69" s="611"/>
      <c r="BGN69" s="611"/>
      <c r="BGO69" s="611"/>
      <c r="BGP69" s="611"/>
      <c r="BGQ69" s="611"/>
      <c r="BGR69" s="611"/>
      <c r="BGS69" s="611"/>
      <c r="BGT69" s="611"/>
      <c r="BGU69" s="611"/>
      <c r="BGV69" s="611"/>
      <c r="BGW69" s="611"/>
      <c r="BGX69" s="611"/>
      <c r="BGY69" s="611"/>
      <c r="BGZ69" s="611"/>
      <c r="BHA69" s="611"/>
      <c r="BHB69" s="611"/>
      <c r="BHC69" s="611"/>
      <c r="BHD69" s="611"/>
      <c r="BHE69" s="611"/>
      <c r="BHF69" s="611"/>
      <c r="BHG69" s="611"/>
      <c r="BHH69" s="611"/>
      <c r="BHI69" s="611"/>
      <c r="BHJ69" s="611"/>
      <c r="BHK69" s="611"/>
      <c r="BHL69" s="611"/>
      <c r="BHM69" s="611"/>
      <c r="BHN69" s="611"/>
      <c r="BHO69" s="611"/>
      <c r="BHP69" s="611"/>
      <c r="BHQ69" s="611"/>
      <c r="BHR69" s="611"/>
      <c r="BHS69" s="611"/>
      <c r="BHT69" s="611"/>
      <c r="BHU69" s="611"/>
      <c r="BHV69" s="611"/>
      <c r="BHW69" s="611"/>
      <c r="BHX69" s="611"/>
      <c r="BHY69" s="611"/>
      <c r="BHZ69" s="611"/>
      <c r="BIA69" s="611"/>
      <c r="BIB69" s="611"/>
      <c r="BIC69" s="611"/>
      <c r="BID69" s="611"/>
      <c r="BIE69" s="611"/>
      <c r="BIF69" s="611"/>
      <c r="BIG69" s="611"/>
      <c r="BIH69" s="611"/>
      <c r="BII69" s="611"/>
      <c r="BIJ69" s="611"/>
      <c r="BIK69" s="611"/>
      <c r="BIL69" s="611"/>
      <c r="BIM69" s="611"/>
      <c r="BIN69" s="611"/>
      <c r="BIO69" s="611"/>
      <c r="BIP69" s="611"/>
      <c r="BIQ69" s="611"/>
      <c r="BIR69" s="611"/>
      <c r="BIS69" s="611"/>
      <c r="BIT69" s="611"/>
      <c r="BIU69" s="611"/>
      <c r="BIV69" s="611"/>
      <c r="BIW69" s="611"/>
      <c r="BIX69" s="611"/>
      <c r="BIY69" s="611"/>
      <c r="BIZ69" s="611"/>
      <c r="BJA69" s="611"/>
      <c r="BJB69" s="611"/>
      <c r="BJC69" s="611"/>
      <c r="BJD69" s="611"/>
      <c r="BJE69" s="611"/>
      <c r="BJF69" s="611"/>
      <c r="BJG69" s="611"/>
      <c r="BJH69" s="611"/>
      <c r="BJI69" s="611"/>
      <c r="BJJ69" s="611"/>
      <c r="BJK69" s="611"/>
      <c r="BJL69" s="611"/>
      <c r="BJM69" s="611"/>
      <c r="BJN69" s="611"/>
      <c r="BJO69" s="611"/>
      <c r="BJP69" s="611"/>
      <c r="BJQ69" s="611"/>
      <c r="BJR69" s="611"/>
      <c r="BJS69" s="611"/>
      <c r="BJT69" s="611"/>
      <c r="BJU69" s="611"/>
      <c r="BJV69" s="611"/>
      <c r="BJW69" s="611"/>
      <c r="BJX69" s="611"/>
      <c r="BJY69" s="611"/>
      <c r="BJZ69" s="611"/>
      <c r="BKA69" s="611"/>
      <c r="BKB69" s="611"/>
      <c r="BKC69" s="611"/>
      <c r="BKD69" s="611"/>
      <c r="BKE69" s="611"/>
      <c r="BKF69" s="611"/>
      <c r="BKG69" s="611"/>
      <c r="BKH69" s="611"/>
      <c r="BKI69" s="611"/>
      <c r="BKJ69" s="611"/>
      <c r="BKK69" s="611"/>
      <c r="BKL69" s="611"/>
      <c r="BKM69" s="611"/>
      <c r="BKN69" s="611"/>
      <c r="BKO69" s="611"/>
      <c r="BKP69" s="611"/>
      <c r="BKQ69" s="611"/>
      <c r="BKR69" s="611"/>
      <c r="BKS69" s="611"/>
      <c r="BKT69" s="611"/>
      <c r="BKU69" s="611"/>
      <c r="BKV69" s="611"/>
      <c r="BKW69" s="611"/>
      <c r="BKX69" s="611"/>
      <c r="BKY69" s="611"/>
      <c r="BKZ69" s="611"/>
      <c r="BLA69" s="611"/>
      <c r="BLB69" s="611"/>
      <c r="BLC69" s="611"/>
      <c r="BLD69" s="611"/>
      <c r="BLE69" s="611"/>
      <c r="BLF69" s="611"/>
      <c r="BLG69" s="611"/>
      <c r="BLH69" s="611"/>
      <c r="BLI69" s="611"/>
      <c r="BLJ69" s="611"/>
      <c r="BLK69" s="611"/>
      <c r="BLL69" s="611"/>
      <c r="BLM69" s="611"/>
      <c r="BLN69" s="611"/>
      <c r="BLO69" s="611"/>
      <c r="BLP69" s="611"/>
      <c r="BLQ69" s="611"/>
      <c r="BLR69" s="611"/>
      <c r="BLS69" s="611"/>
      <c r="BLT69" s="611"/>
      <c r="BLU69" s="611"/>
      <c r="BLV69" s="611"/>
      <c r="BLW69" s="611"/>
      <c r="BLX69" s="611"/>
      <c r="BLY69" s="611"/>
      <c r="BLZ69" s="611"/>
      <c r="BMA69" s="611"/>
      <c r="BMB69" s="611"/>
      <c r="BMC69" s="611"/>
      <c r="BMD69" s="611"/>
      <c r="BME69" s="611"/>
      <c r="BMF69" s="611"/>
      <c r="BMG69" s="611"/>
      <c r="BMH69" s="611"/>
      <c r="BMI69" s="611"/>
      <c r="BMJ69" s="611"/>
      <c r="BMK69" s="611"/>
      <c r="BML69" s="611"/>
      <c r="BMM69" s="611"/>
      <c r="BMN69" s="611"/>
      <c r="BMO69" s="611"/>
      <c r="BMP69" s="611"/>
      <c r="BMQ69" s="611"/>
      <c r="BMR69" s="611"/>
      <c r="BMS69" s="611"/>
      <c r="BMT69" s="611"/>
      <c r="BMU69" s="611"/>
      <c r="BMV69" s="611"/>
      <c r="BMW69" s="611"/>
      <c r="BMX69" s="611"/>
      <c r="BMY69" s="611"/>
      <c r="BMZ69" s="611"/>
      <c r="BNA69" s="611"/>
      <c r="BNB69" s="611"/>
      <c r="BNC69" s="611"/>
      <c r="BND69" s="611"/>
      <c r="BNE69" s="611"/>
      <c r="BNF69" s="611"/>
      <c r="BNG69" s="611"/>
      <c r="BNH69" s="611"/>
      <c r="BNI69" s="611"/>
      <c r="BNJ69" s="611"/>
      <c r="BNK69" s="611"/>
      <c r="BNL69" s="611"/>
      <c r="BNM69" s="611"/>
      <c r="BNN69" s="611"/>
      <c r="BNO69" s="611"/>
      <c r="BNP69" s="611"/>
      <c r="BNQ69" s="611"/>
      <c r="BNR69" s="611"/>
      <c r="BNS69" s="611"/>
      <c r="BNT69" s="611"/>
      <c r="BNU69" s="611"/>
      <c r="BNV69" s="611"/>
      <c r="BNW69" s="611"/>
      <c r="BNX69" s="611"/>
      <c r="BNY69" s="611"/>
      <c r="BNZ69" s="611"/>
      <c r="BOA69" s="611"/>
      <c r="BOB69" s="611"/>
      <c r="BOC69" s="611"/>
      <c r="BOD69" s="611"/>
      <c r="BOE69" s="611"/>
      <c r="BOF69" s="611"/>
      <c r="BOG69" s="611"/>
      <c r="BOH69" s="611"/>
      <c r="BOI69" s="611"/>
      <c r="BOJ69" s="611"/>
      <c r="BOK69" s="611"/>
      <c r="BOL69" s="611"/>
      <c r="BOM69" s="611"/>
      <c r="BON69" s="611"/>
      <c r="BOO69" s="611"/>
      <c r="BOP69" s="611"/>
      <c r="BOQ69" s="611"/>
      <c r="BOR69" s="611"/>
      <c r="BOS69" s="611"/>
      <c r="BOT69" s="611"/>
      <c r="BOU69" s="611"/>
      <c r="BOV69" s="611"/>
      <c r="BOW69" s="611"/>
      <c r="BOX69" s="611"/>
      <c r="BOY69" s="611"/>
      <c r="BOZ69" s="611"/>
      <c r="BPA69" s="611"/>
      <c r="BPB69" s="611"/>
      <c r="BPC69" s="611"/>
      <c r="BPD69" s="611"/>
      <c r="BPE69" s="611"/>
      <c r="BPF69" s="611"/>
      <c r="BPG69" s="611"/>
      <c r="BPH69" s="611"/>
      <c r="BPI69" s="611"/>
      <c r="BPJ69" s="611"/>
      <c r="BPK69" s="611"/>
      <c r="BPL69" s="611"/>
      <c r="BPM69" s="611"/>
      <c r="BPN69" s="611"/>
      <c r="BPO69" s="611"/>
      <c r="BPP69" s="611"/>
      <c r="BPQ69" s="611"/>
      <c r="BPR69" s="611"/>
      <c r="BPS69" s="611"/>
      <c r="BPT69" s="611"/>
      <c r="BPU69" s="611"/>
      <c r="BPV69" s="611"/>
      <c r="BPW69" s="611"/>
      <c r="BPX69" s="611"/>
      <c r="BPY69" s="611"/>
      <c r="BPZ69" s="611"/>
      <c r="BQA69" s="611"/>
      <c r="BQB69" s="611"/>
      <c r="BQC69" s="611"/>
      <c r="BQD69" s="611"/>
      <c r="BQE69" s="611"/>
      <c r="BQF69" s="611"/>
      <c r="BQG69" s="611"/>
      <c r="BQH69" s="611"/>
      <c r="BQI69" s="611"/>
      <c r="BQJ69" s="611"/>
      <c r="BQK69" s="611"/>
      <c r="BQL69" s="611"/>
      <c r="BQM69" s="611"/>
      <c r="BQN69" s="611"/>
      <c r="BQO69" s="611"/>
      <c r="BQP69" s="611"/>
      <c r="BQQ69" s="611"/>
      <c r="BQR69" s="611"/>
      <c r="BQS69" s="611"/>
      <c r="BQT69" s="611"/>
      <c r="BQU69" s="611"/>
      <c r="BQV69" s="611"/>
      <c r="BQW69" s="611"/>
      <c r="BQX69" s="611"/>
      <c r="BQY69" s="611"/>
      <c r="BQZ69" s="611"/>
      <c r="BRA69" s="611"/>
      <c r="BRB69" s="611"/>
      <c r="BRC69" s="611"/>
      <c r="BRD69" s="611"/>
      <c r="BRE69" s="611"/>
      <c r="BRF69" s="611"/>
      <c r="BRG69" s="611"/>
      <c r="BRH69" s="611"/>
      <c r="BRI69" s="611"/>
      <c r="BRJ69" s="611"/>
      <c r="BRK69" s="611"/>
      <c r="BRL69" s="611"/>
      <c r="BRM69" s="611"/>
      <c r="BRN69" s="611"/>
      <c r="BRO69" s="611"/>
      <c r="BRP69" s="611"/>
      <c r="BRQ69" s="611"/>
      <c r="BRR69" s="611"/>
      <c r="BRS69" s="611"/>
      <c r="BRT69" s="611"/>
      <c r="BRU69" s="611"/>
      <c r="BRV69" s="611"/>
      <c r="BRW69" s="611"/>
      <c r="BRX69" s="611"/>
      <c r="BRY69" s="611"/>
      <c r="BRZ69" s="611"/>
      <c r="BSA69" s="611"/>
      <c r="BSB69" s="611"/>
      <c r="BSC69" s="611"/>
      <c r="BSD69" s="611"/>
      <c r="BSE69" s="611"/>
      <c r="BSF69" s="611"/>
      <c r="BSG69" s="611"/>
      <c r="BSH69" s="611"/>
      <c r="BSI69" s="611"/>
      <c r="BSJ69" s="611"/>
      <c r="BSK69" s="611"/>
      <c r="BSL69" s="611"/>
      <c r="BSM69" s="611"/>
      <c r="BSN69" s="611"/>
      <c r="BSO69" s="611"/>
      <c r="BSP69" s="611"/>
      <c r="BSQ69" s="611"/>
      <c r="BSR69" s="611"/>
      <c r="BSS69" s="611"/>
      <c r="BST69" s="611"/>
      <c r="BSU69" s="611"/>
      <c r="BSV69" s="611"/>
      <c r="BSW69" s="611"/>
      <c r="BSX69" s="611"/>
      <c r="BSY69" s="611"/>
      <c r="BSZ69" s="611"/>
      <c r="BTA69" s="611"/>
      <c r="BTB69" s="611"/>
      <c r="BTC69" s="611"/>
      <c r="BTD69" s="611"/>
      <c r="BTE69" s="611"/>
      <c r="BTF69" s="611"/>
      <c r="BTG69" s="611"/>
      <c r="BTH69" s="611"/>
      <c r="BTI69" s="611"/>
      <c r="BTJ69" s="611"/>
      <c r="BTK69" s="611"/>
      <c r="BTL69" s="611"/>
      <c r="BTM69" s="611"/>
      <c r="BTN69" s="611"/>
      <c r="BTO69" s="611"/>
      <c r="BTP69" s="611"/>
      <c r="BTQ69" s="611"/>
      <c r="BTR69" s="611"/>
      <c r="BTS69" s="611"/>
      <c r="BTT69" s="611"/>
      <c r="BTU69" s="611"/>
      <c r="BTV69" s="611"/>
      <c r="BTW69" s="611"/>
      <c r="BTX69" s="611"/>
      <c r="BTY69" s="611"/>
      <c r="BTZ69" s="611"/>
      <c r="BUA69" s="611"/>
      <c r="BUB69" s="611"/>
      <c r="BUC69" s="611"/>
      <c r="BUD69" s="611"/>
      <c r="BUE69" s="611"/>
      <c r="BUF69" s="611"/>
      <c r="BUG69" s="611"/>
      <c r="BUH69" s="611"/>
      <c r="BUI69" s="611"/>
      <c r="BUJ69" s="611"/>
      <c r="BUK69" s="611"/>
      <c r="BUL69" s="611"/>
      <c r="BUM69" s="611"/>
      <c r="BUN69" s="611"/>
      <c r="BUO69" s="611"/>
      <c r="BUP69" s="611"/>
      <c r="BUQ69" s="611"/>
      <c r="BUR69" s="611"/>
      <c r="BUS69" s="611"/>
      <c r="BUT69" s="611"/>
      <c r="BUU69" s="611"/>
      <c r="BUV69" s="611"/>
      <c r="BUW69" s="611"/>
      <c r="BUX69" s="611"/>
      <c r="BUY69" s="611"/>
      <c r="BUZ69" s="611"/>
      <c r="BVA69" s="611"/>
      <c r="BVB69" s="611"/>
      <c r="BVC69" s="611"/>
      <c r="BVD69" s="611"/>
      <c r="BVE69" s="611"/>
      <c r="BVF69" s="611"/>
      <c r="BVG69" s="611"/>
      <c r="BVH69" s="611"/>
      <c r="BVI69" s="611"/>
      <c r="BVJ69" s="611"/>
      <c r="BVK69" s="611"/>
      <c r="BVL69" s="611"/>
      <c r="BVM69" s="611"/>
      <c r="BVN69" s="611"/>
      <c r="BVO69" s="611"/>
      <c r="BVP69" s="611"/>
      <c r="BVQ69" s="611"/>
      <c r="BVR69" s="611"/>
      <c r="BVS69" s="611"/>
      <c r="BVT69" s="611"/>
      <c r="BVU69" s="611"/>
      <c r="BVV69" s="611"/>
      <c r="BVW69" s="611"/>
      <c r="BVX69" s="611"/>
      <c r="BVY69" s="611"/>
      <c r="BVZ69" s="611"/>
      <c r="BWA69" s="611"/>
      <c r="BWB69" s="611"/>
      <c r="BWC69" s="611"/>
      <c r="BWD69" s="611"/>
      <c r="BWE69" s="611"/>
      <c r="BWF69" s="611"/>
      <c r="BWG69" s="611"/>
      <c r="BWH69" s="611"/>
      <c r="BWI69" s="611"/>
      <c r="BWJ69" s="611"/>
      <c r="BWK69" s="611"/>
      <c r="BWL69" s="611"/>
      <c r="BWM69" s="611"/>
      <c r="BWN69" s="611"/>
      <c r="BWO69" s="611"/>
      <c r="BWP69" s="611"/>
      <c r="BWQ69" s="611"/>
      <c r="BWR69" s="611"/>
      <c r="BWS69" s="611"/>
      <c r="BWT69" s="611"/>
      <c r="BWU69" s="611"/>
      <c r="BWV69" s="611"/>
      <c r="BWW69" s="611"/>
      <c r="BWX69" s="611"/>
      <c r="BWY69" s="611"/>
      <c r="BWZ69" s="611"/>
      <c r="BXA69" s="611"/>
      <c r="BXB69" s="611"/>
      <c r="BXC69" s="611"/>
      <c r="BXD69" s="611"/>
      <c r="BXE69" s="611"/>
      <c r="BXF69" s="611"/>
      <c r="BXG69" s="611"/>
      <c r="BXH69" s="611"/>
      <c r="BXI69" s="611"/>
      <c r="BXJ69" s="611"/>
      <c r="BXK69" s="611"/>
      <c r="BXL69" s="611"/>
      <c r="BXM69" s="611"/>
      <c r="BXN69" s="611"/>
      <c r="BXO69" s="611"/>
      <c r="BXP69" s="611"/>
      <c r="BXQ69" s="611"/>
      <c r="BXR69" s="611"/>
      <c r="BXS69" s="611"/>
      <c r="BXT69" s="611"/>
      <c r="BXU69" s="611"/>
      <c r="BXV69" s="611"/>
      <c r="BXW69" s="611"/>
      <c r="BXX69" s="611"/>
      <c r="BXY69" s="611"/>
      <c r="BXZ69" s="611"/>
      <c r="BYA69" s="611"/>
      <c r="BYB69" s="611"/>
      <c r="BYC69" s="611"/>
      <c r="BYD69" s="611"/>
      <c r="BYE69" s="611"/>
      <c r="BYF69" s="611"/>
      <c r="BYG69" s="611"/>
      <c r="BYH69" s="611"/>
      <c r="BYI69" s="611"/>
      <c r="BYJ69" s="611"/>
      <c r="BYK69" s="611"/>
      <c r="BYL69" s="611"/>
      <c r="BYM69" s="611"/>
      <c r="BYN69" s="611"/>
      <c r="BYO69" s="611"/>
      <c r="BYP69" s="611"/>
      <c r="BYQ69" s="611"/>
      <c r="BYR69" s="611"/>
      <c r="BYS69" s="611"/>
      <c r="BYT69" s="611"/>
      <c r="BYU69" s="611"/>
      <c r="BYV69" s="611"/>
      <c r="BYW69" s="611"/>
      <c r="BYX69" s="611"/>
      <c r="BYY69" s="611"/>
      <c r="BYZ69" s="611"/>
      <c r="BZA69" s="611"/>
      <c r="BZB69" s="611"/>
      <c r="BZC69" s="611"/>
      <c r="BZD69" s="611"/>
      <c r="BZE69" s="611"/>
      <c r="BZF69" s="611"/>
      <c r="BZG69" s="611"/>
      <c r="BZH69" s="611"/>
      <c r="BZI69" s="611"/>
      <c r="BZJ69" s="611"/>
      <c r="BZK69" s="611"/>
      <c r="BZL69" s="611"/>
      <c r="BZM69" s="611"/>
      <c r="BZN69" s="611"/>
      <c r="BZO69" s="611"/>
      <c r="BZP69" s="611"/>
      <c r="BZQ69" s="611"/>
      <c r="BZR69" s="611"/>
      <c r="BZS69" s="611"/>
      <c r="BZT69" s="611"/>
      <c r="BZU69" s="611"/>
      <c r="BZV69" s="611"/>
      <c r="BZW69" s="611"/>
      <c r="BZX69" s="611"/>
      <c r="BZY69" s="611"/>
      <c r="BZZ69" s="611"/>
      <c r="CAA69" s="611"/>
      <c r="CAB69" s="611"/>
      <c r="CAC69" s="611"/>
      <c r="CAD69" s="611"/>
      <c r="CAE69" s="611"/>
      <c r="CAF69" s="611"/>
      <c r="CAG69" s="611"/>
      <c r="CAH69" s="611"/>
      <c r="CAI69" s="611"/>
      <c r="CAJ69" s="611"/>
      <c r="CAK69" s="611"/>
      <c r="CAL69" s="611"/>
      <c r="CAM69" s="611"/>
      <c r="CAN69" s="611"/>
      <c r="CAO69" s="611"/>
      <c r="CAP69" s="611"/>
      <c r="CAQ69" s="611"/>
      <c r="CAR69" s="611"/>
      <c r="CAS69" s="611"/>
      <c r="CAT69" s="611"/>
      <c r="CAU69" s="611"/>
      <c r="CAV69" s="611"/>
      <c r="CAW69" s="611"/>
      <c r="CAX69" s="611"/>
      <c r="CAY69" s="611"/>
      <c r="CAZ69" s="611"/>
      <c r="CBA69" s="611"/>
      <c r="CBB69" s="611"/>
      <c r="CBC69" s="611"/>
      <c r="CBD69" s="611"/>
      <c r="CBE69" s="611"/>
      <c r="CBF69" s="611"/>
      <c r="CBG69" s="611"/>
      <c r="CBH69" s="611"/>
      <c r="CBI69" s="611"/>
      <c r="CBJ69" s="611"/>
      <c r="CBK69" s="611"/>
      <c r="CBL69" s="611"/>
      <c r="CBM69" s="611"/>
      <c r="CBN69" s="611"/>
      <c r="CBO69" s="611"/>
      <c r="CBP69" s="611"/>
      <c r="CBQ69" s="611"/>
      <c r="CBR69" s="611"/>
      <c r="CBS69" s="611"/>
      <c r="CBT69" s="611"/>
      <c r="CBU69" s="611"/>
      <c r="CBV69" s="611"/>
      <c r="CBW69" s="611"/>
      <c r="CBX69" s="611"/>
      <c r="CBY69" s="611"/>
      <c r="CBZ69" s="611"/>
      <c r="CCA69" s="611"/>
      <c r="CCB69" s="611"/>
      <c r="CCC69" s="611"/>
      <c r="CCD69" s="611"/>
      <c r="CCE69" s="611"/>
      <c r="CCF69" s="611"/>
      <c r="CCG69" s="611"/>
      <c r="CCH69" s="611"/>
      <c r="CCI69" s="611"/>
      <c r="CCJ69" s="611"/>
      <c r="CCK69" s="611"/>
      <c r="CCL69" s="611"/>
      <c r="CCM69" s="611"/>
      <c r="CCN69" s="611"/>
      <c r="CCO69" s="611"/>
      <c r="CCP69" s="611"/>
      <c r="CCQ69" s="611"/>
      <c r="CCR69" s="611"/>
      <c r="CCS69" s="611"/>
      <c r="CCT69" s="611"/>
      <c r="CCU69" s="611"/>
      <c r="CCV69" s="611"/>
      <c r="CCW69" s="611"/>
      <c r="CCX69" s="611"/>
      <c r="CCY69" s="611"/>
      <c r="CCZ69" s="611"/>
      <c r="CDA69" s="611"/>
      <c r="CDB69" s="611"/>
      <c r="CDC69" s="611"/>
      <c r="CDD69" s="611"/>
      <c r="CDE69" s="611"/>
      <c r="CDF69" s="611"/>
      <c r="CDG69" s="611"/>
      <c r="CDH69" s="611"/>
      <c r="CDI69" s="611"/>
      <c r="CDJ69" s="611"/>
      <c r="CDK69" s="611"/>
      <c r="CDL69" s="611"/>
      <c r="CDM69" s="611"/>
      <c r="CDN69" s="611"/>
      <c r="CDO69" s="611"/>
      <c r="CDP69" s="611"/>
      <c r="CDQ69" s="611"/>
      <c r="CDR69" s="611"/>
      <c r="CDS69" s="611"/>
      <c r="CDT69" s="611"/>
      <c r="CDU69" s="611"/>
      <c r="CDV69" s="611"/>
      <c r="CDW69" s="611"/>
      <c r="CDX69" s="611"/>
      <c r="CDY69" s="611"/>
      <c r="CDZ69" s="611"/>
      <c r="CEA69" s="611"/>
      <c r="CEB69" s="611"/>
      <c r="CEC69" s="611"/>
      <c r="CED69" s="611"/>
      <c r="CEE69" s="611"/>
      <c r="CEF69" s="611"/>
      <c r="CEG69" s="611"/>
      <c r="CEH69" s="611"/>
      <c r="CEI69" s="611"/>
      <c r="CEJ69" s="611"/>
      <c r="CEK69" s="611"/>
      <c r="CEL69" s="611"/>
      <c r="CEM69" s="611"/>
    </row>
    <row r="70" spans="1:2171" s="214" customFormat="1" ht="12.75" customHeight="1" x14ac:dyDescent="0.2">
      <c r="A70" s="211"/>
      <c r="B70" s="64" t="s">
        <v>748</v>
      </c>
      <c r="C70" s="296"/>
      <c r="D70" s="212"/>
      <c r="E70" s="212"/>
      <c r="F70" s="212"/>
      <c r="G70" s="212"/>
      <c r="H70" s="212"/>
      <c r="I70" s="212"/>
      <c r="J70" s="212"/>
      <c r="K70" s="212"/>
      <c r="L70" s="212"/>
      <c r="M70" s="679"/>
      <c r="N70" s="679"/>
      <c r="O70" s="679"/>
      <c r="P70" s="679"/>
      <c r="Q70" s="679"/>
      <c r="R70" s="679"/>
      <c r="S70" s="679"/>
      <c r="T70" s="358"/>
      <c r="U70" s="358"/>
      <c r="V70" s="358"/>
      <c r="W70" s="358"/>
      <c r="X70" s="358"/>
      <c r="Y70" s="358"/>
      <c r="Z70" s="358"/>
      <c r="AA70" s="358"/>
      <c r="AB70" s="358"/>
      <c r="AC70" s="679"/>
      <c r="AD70" s="679"/>
      <c r="AE70" s="679"/>
      <c r="AF70" s="679"/>
      <c r="AG70" s="679"/>
      <c r="AH70" s="679"/>
      <c r="AI70" s="679"/>
      <c r="AJ70" s="679"/>
      <c r="AK70" s="679"/>
      <c r="AL70" s="679"/>
      <c r="AM70" s="679"/>
      <c r="AN70" s="679"/>
      <c r="AO70" s="679"/>
      <c r="AP70" s="679"/>
      <c r="AQ70" s="679"/>
      <c r="AR70" s="679"/>
      <c r="AS70" s="679"/>
      <c r="AT70" s="679"/>
      <c r="AU70" s="679"/>
      <c r="AV70" s="679"/>
      <c r="AW70" s="679"/>
      <c r="AX70" s="679"/>
      <c r="AY70" s="679"/>
      <c r="AZ70" s="679"/>
      <c r="BA70" s="679"/>
      <c r="BB70" s="679"/>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611"/>
      <c r="CE70" s="611"/>
      <c r="CF70" s="611"/>
      <c r="CG70" s="611"/>
      <c r="CH70" s="611"/>
      <c r="CI70" s="611"/>
      <c r="CJ70" s="611"/>
      <c r="CK70" s="611"/>
      <c r="CL70" s="611"/>
      <c r="CM70" s="611"/>
      <c r="CN70" s="611"/>
      <c r="CO70" s="611"/>
      <c r="CP70" s="611"/>
      <c r="CQ70" s="611"/>
      <c r="CR70" s="611"/>
      <c r="CS70" s="611"/>
      <c r="CT70" s="611"/>
      <c r="CU70" s="611"/>
      <c r="CV70" s="611"/>
      <c r="CW70" s="611"/>
      <c r="CX70" s="611"/>
      <c r="CY70" s="611"/>
      <c r="CZ70" s="611"/>
      <c r="DA70" s="611"/>
      <c r="DB70" s="611"/>
      <c r="DC70" s="611"/>
      <c r="DD70" s="611"/>
      <c r="DE70" s="611"/>
      <c r="DF70" s="611"/>
      <c r="DG70" s="611"/>
      <c r="DH70" s="611"/>
      <c r="DI70" s="611"/>
      <c r="DJ70" s="611"/>
      <c r="DK70" s="611"/>
      <c r="DL70" s="611"/>
      <c r="DM70" s="611"/>
      <c r="DN70" s="611"/>
      <c r="DO70" s="611"/>
      <c r="DP70" s="611"/>
      <c r="DQ70" s="611"/>
      <c r="DR70" s="611"/>
      <c r="DS70" s="611"/>
      <c r="DT70" s="611"/>
      <c r="DU70" s="611"/>
      <c r="DV70" s="611"/>
      <c r="DW70" s="611"/>
      <c r="DX70" s="611"/>
      <c r="DY70" s="611"/>
      <c r="DZ70" s="611"/>
      <c r="EA70" s="611"/>
      <c r="EB70" s="611"/>
      <c r="EC70" s="611"/>
      <c r="ED70" s="611"/>
      <c r="EE70" s="611"/>
      <c r="EF70" s="611"/>
      <c r="EG70" s="611"/>
      <c r="EH70" s="611"/>
      <c r="EI70" s="611"/>
      <c r="EJ70" s="611"/>
      <c r="EK70" s="611"/>
      <c r="EL70" s="611"/>
      <c r="EM70" s="611"/>
      <c r="EN70" s="611"/>
      <c r="EO70" s="611"/>
      <c r="EP70" s="611"/>
      <c r="EQ70" s="611"/>
      <c r="ER70" s="611"/>
      <c r="ES70" s="611"/>
      <c r="ET70" s="611"/>
      <c r="EU70" s="611"/>
      <c r="EV70" s="611"/>
      <c r="EW70" s="611"/>
      <c r="EX70" s="611"/>
      <c r="EY70" s="611"/>
      <c r="EZ70" s="611"/>
      <c r="FA70" s="611"/>
      <c r="FB70" s="611"/>
      <c r="FC70" s="611"/>
      <c r="FD70" s="611"/>
      <c r="FE70" s="611"/>
      <c r="FF70" s="611"/>
      <c r="FG70" s="611"/>
      <c r="FH70" s="611"/>
      <c r="FI70" s="611"/>
      <c r="FJ70" s="611"/>
      <c r="FK70" s="611"/>
      <c r="FL70" s="611"/>
      <c r="FM70" s="611"/>
      <c r="FN70" s="611"/>
      <c r="FO70" s="611"/>
      <c r="FP70" s="611"/>
      <c r="FQ70" s="611"/>
      <c r="FR70" s="611"/>
      <c r="FS70" s="611"/>
      <c r="FT70" s="611"/>
      <c r="FU70" s="611"/>
      <c r="FV70" s="611"/>
      <c r="FW70" s="611"/>
      <c r="FX70" s="611"/>
      <c r="FY70" s="611"/>
      <c r="FZ70" s="611"/>
      <c r="GA70" s="611"/>
      <c r="GB70" s="611"/>
      <c r="GC70" s="611"/>
      <c r="GD70" s="611"/>
      <c r="GE70" s="611"/>
      <c r="GF70" s="611"/>
      <c r="GG70" s="611"/>
      <c r="GH70" s="611"/>
      <c r="GI70" s="611"/>
      <c r="GJ70" s="611"/>
      <c r="GK70" s="611"/>
      <c r="GL70" s="611"/>
      <c r="GM70" s="611"/>
      <c r="GN70" s="611"/>
      <c r="GO70" s="611"/>
      <c r="GP70" s="611"/>
      <c r="GQ70" s="611"/>
      <c r="GR70" s="611"/>
      <c r="GS70" s="611"/>
      <c r="GT70" s="611"/>
      <c r="GU70" s="611"/>
      <c r="GV70" s="611"/>
      <c r="GW70" s="611"/>
      <c r="GX70" s="611"/>
      <c r="GY70" s="611"/>
      <c r="GZ70" s="611"/>
      <c r="HA70" s="611"/>
      <c r="HB70" s="611"/>
      <c r="HC70" s="611"/>
      <c r="HD70" s="611"/>
      <c r="HE70" s="611"/>
      <c r="HF70" s="611"/>
      <c r="HG70" s="611"/>
      <c r="HH70" s="611"/>
      <c r="HI70" s="611"/>
      <c r="HJ70" s="611"/>
      <c r="HK70" s="611"/>
      <c r="HL70" s="611"/>
      <c r="HM70" s="611"/>
      <c r="HN70" s="611"/>
      <c r="HO70" s="611"/>
      <c r="HP70" s="611"/>
      <c r="HQ70" s="611"/>
      <c r="HR70" s="611"/>
      <c r="HS70" s="611"/>
      <c r="HT70" s="611"/>
      <c r="HU70" s="611"/>
      <c r="HV70" s="611"/>
      <c r="HW70" s="611"/>
      <c r="HX70" s="611"/>
      <c r="HY70" s="611"/>
      <c r="HZ70" s="611"/>
      <c r="IA70" s="611"/>
      <c r="IB70" s="611"/>
      <c r="IC70" s="611"/>
      <c r="ID70" s="611"/>
      <c r="IE70" s="611"/>
      <c r="IF70" s="611"/>
      <c r="IG70" s="611"/>
      <c r="IH70" s="611"/>
      <c r="II70" s="611"/>
      <c r="IJ70" s="611"/>
      <c r="IK70" s="611"/>
      <c r="IL70" s="611"/>
      <c r="IM70" s="611"/>
      <c r="IN70" s="611"/>
      <c r="IO70" s="611"/>
      <c r="IP70" s="611"/>
      <c r="IQ70" s="611"/>
      <c r="IR70" s="611"/>
      <c r="IS70" s="611"/>
      <c r="IT70" s="611"/>
      <c r="IU70" s="611"/>
      <c r="IV70" s="611"/>
      <c r="IW70" s="611"/>
      <c r="IX70" s="611"/>
      <c r="IY70" s="611"/>
      <c r="IZ70" s="611"/>
      <c r="JA70" s="611"/>
      <c r="JB70" s="611"/>
      <c r="JC70" s="611"/>
      <c r="JD70" s="611"/>
      <c r="JE70" s="611"/>
      <c r="JF70" s="611"/>
      <c r="JG70" s="611"/>
      <c r="JH70" s="611"/>
      <c r="JI70" s="611"/>
      <c r="JJ70" s="611"/>
      <c r="JK70" s="611"/>
      <c r="JL70" s="611"/>
      <c r="JM70" s="611"/>
      <c r="JN70" s="611"/>
      <c r="JO70" s="611"/>
      <c r="JP70" s="611"/>
      <c r="JQ70" s="611"/>
      <c r="JR70" s="611"/>
      <c r="JS70" s="611"/>
      <c r="JT70" s="611"/>
      <c r="JU70" s="611"/>
      <c r="JV70" s="611"/>
      <c r="JW70" s="611"/>
      <c r="JX70" s="611"/>
      <c r="JY70" s="611"/>
      <c r="JZ70" s="611"/>
      <c r="KA70" s="611"/>
      <c r="KB70" s="611"/>
      <c r="KC70" s="611"/>
      <c r="KD70" s="611"/>
      <c r="KE70" s="611"/>
      <c r="KF70" s="611"/>
      <c r="KG70" s="611"/>
      <c r="KH70" s="611"/>
      <c r="KI70" s="611"/>
      <c r="KJ70" s="611"/>
      <c r="KK70" s="611"/>
      <c r="KL70" s="611"/>
      <c r="KM70" s="611"/>
      <c r="KN70" s="611"/>
      <c r="KO70" s="611"/>
      <c r="KP70" s="611"/>
      <c r="KQ70" s="611"/>
      <c r="KR70" s="611"/>
      <c r="KS70" s="611"/>
      <c r="KT70" s="611"/>
      <c r="KU70" s="611"/>
      <c r="KV70" s="611"/>
      <c r="KW70" s="611"/>
      <c r="KX70" s="611"/>
      <c r="KY70" s="611"/>
      <c r="KZ70" s="611"/>
      <c r="LA70" s="611"/>
      <c r="LB70" s="611"/>
      <c r="LC70" s="611"/>
      <c r="LD70" s="611"/>
      <c r="LE70" s="611"/>
      <c r="LF70" s="611"/>
      <c r="LG70" s="611"/>
      <c r="LH70" s="611"/>
      <c r="LI70" s="611"/>
      <c r="LJ70" s="611"/>
      <c r="LK70" s="611"/>
      <c r="LL70" s="611"/>
      <c r="LM70" s="611"/>
      <c r="LN70" s="611"/>
      <c r="LO70" s="611"/>
      <c r="LP70" s="611"/>
      <c r="LQ70" s="611"/>
      <c r="LR70" s="611"/>
      <c r="LS70" s="611"/>
      <c r="LT70" s="611"/>
      <c r="LU70" s="611"/>
      <c r="LV70" s="611"/>
      <c r="LW70" s="611"/>
      <c r="LX70" s="611"/>
      <c r="LY70" s="611"/>
      <c r="LZ70" s="611"/>
      <c r="MA70" s="611"/>
      <c r="MB70" s="611"/>
      <c r="MC70" s="611"/>
      <c r="MD70" s="611"/>
      <c r="ME70" s="611"/>
      <c r="MF70" s="611"/>
      <c r="MG70" s="611"/>
      <c r="MH70" s="611"/>
      <c r="MI70" s="611"/>
      <c r="MJ70" s="611"/>
      <c r="MK70" s="611"/>
      <c r="ML70" s="611"/>
      <c r="MM70" s="611"/>
      <c r="MN70" s="611"/>
      <c r="MO70" s="611"/>
      <c r="MP70" s="611"/>
      <c r="MQ70" s="611"/>
      <c r="MR70" s="611"/>
      <c r="MS70" s="611"/>
      <c r="MT70" s="611"/>
      <c r="MU70" s="611"/>
      <c r="MV70" s="611"/>
      <c r="MW70" s="611"/>
      <c r="MX70" s="611"/>
      <c r="MY70" s="611"/>
      <c r="MZ70" s="611"/>
      <c r="NA70" s="611"/>
      <c r="NB70" s="611"/>
      <c r="NC70" s="611"/>
      <c r="ND70" s="611"/>
      <c r="NE70" s="611"/>
      <c r="NF70" s="611"/>
      <c r="NG70" s="611"/>
      <c r="NH70" s="611"/>
      <c r="NI70" s="611"/>
      <c r="NJ70" s="611"/>
      <c r="NK70" s="611"/>
      <c r="NL70" s="611"/>
      <c r="NM70" s="611"/>
      <c r="NN70" s="611"/>
      <c r="NO70" s="611"/>
      <c r="NP70" s="611"/>
      <c r="NQ70" s="611"/>
      <c r="NR70" s="611"/>
      <c r="NS70" s="611"/>
      <c r="NT70" s="611"/>
      <c r="NU70" s="611"/>
      <c r="NV70" s="611"/>
      <c r="NW70" s="611"/>
      <c r="NX70" s="611"/>
      <c r="NY70" s="611"/>
      <c r="NZ70" s="611"/>
      <c r="OA70" s="611"/>
      <c r="OB70" s="611"/>
      <c r="OC70" s="611"/>
      <c r="OD70" s="611"/>
      <c r="OE70" s="611"/>
      <c r="OF70" s="611"/>
      <c r="OG70" s="611"/>
      <c r="OH70" s="611"/>
      <c r="OI70" s="611"/>
      <c r="OJ70" s="611"/>
      <c r="OK70" s="611"/>
      <c r="OL70" s="611"/>
      <c r="OM70" s="611"/>
      <c r="ON70" s="611"/>
      <c r="OO70" s="611"/>
      <c r="OP70" s="611"/>
      <c r="OQ70" s="611"/>
      <c r="OR70" s="611"/>
      <c r="OS70" s="611"/>
      <c r="OT70" s="611"/>
      <c r="OU70" s="611"/>
      <c r="OV70" s="611"/>
      <c r="OW70" s="611"/>
      <c r="OX70" s="611"/>
      <c r="OY70" s="611"/>
      <c r="OZ70" s="611"/>
      <c r="PA70" s="611"/>
      <c r="PB70" s="611"/>
      <c r="PC70" s="611"/>
      <c r="PD70" s="611"/>
      <c r="PE70" s="611"/>
      <c r="PF70" s="611"/>
      <c r="PG70" s="611"/>
      <c r="PH70" s="611"/>
      <c r="PI70" s="611"/>
      <c r="PJ70" s="611"/>
      <c r="PK70" s="611"/>
      <c r="PL70" s="611"/>
      <c r="PM70" s="611"/>
      <c r="PN70" s="611"/>
      <c r="PO70" s="611"/>
      <c r="PP70" s="611"/>
      <c r="PQ70" s="611"/>
      <c r="PR70" s="611"/>
      <c r="PS70" s="611"/>
      <c r="PT70" s="611"/>
      <c r="PU70" s="611"/>
      <c r="PV70" s="611"/>
      <c r="PW70" s="611"/>
      <c r="PX70" s="611"/>
      <c r="PY70" s="611"/>
      <c r="PZ70" s="611"/>
      <c r="QA70" s="611"/>
      <c r="QB70" s="611"/>
      <c r="QC70" s="611"/>
      <c r="QD70" s="611"/>
      <c r="QE70" s="611"/>
      <c r="QF70" s="611"/>
      <c r="QG70" s="611"/>
      <c r="QH70" s="611"/>
      <c r="QI70" s="611"/>
      <c r="QJ70" s="611"/>
      <c r="QK70" s="611"/>
      <c r="QL70" s="611"/>
      <c r="QM70" s="611"/>
      <c r="QN70" s="611"/>
      <c r="QO70" s="611"/>
      <c r="QP70" s="611"/>
      <c r="QQ70" s="611"/>
      <c r="QR70" s="611"/>
      <c r="QS70" s="611"/>
      <c r="QT70" s="611"/>
      <c r="QU70" s="611"/>
      <c r="QV70" s="611"/>
      <c r="QW70" s="611"/>
      <c r="QX70" s="611"/>
      <c r="QY70" s="611"/>
      <c r="QZ70" s="611"/>
      <c r="RA70" s="611"/>
      <c r="RB70" s="611"/>
      <c r="RC70" s="611"/>
      <c r="RD70" s="611"/>
      <c r="RE70" s="611"/>
      <c r="RF70" s="611"/>
      <c r="RG70" s="611"/>
      <c r="RH70" s="611"/>
      <c r="RI70" s="611"/>
      <c r="RJ70" s="611"/>
      <c r="RK70" s="611"/>
      <c r="RL70" s="611"/>
      <c r="RM70" s="611"/>
      <c r="RN70" s="611"/>
      <c r="RO70" s="611"/>
      <c r="RP70" s="611"/>
      <c r="RQ70" s="611"/>
      <c r="RR70" s="611"/>
      <c r="RS70" s="611"/>
      <c r="RT70" s="611"/>
      <c r="RU70" s="611"/>
      <c r="RV70" s="611"/>
      <c r="RW70" s="611"/>
      <c r="RX70" s="611"/>
      <c r="RY70" s="611"/>
      <c r="RZ70" s="611"/>
      <c r="SA70" s="611"/>
      <c r="SB70" s="611"/>
      <c r="SC70" s="611"/>
      <c r="SD70" s="611"/>
      <c r="SE70" s="611"/>
      <c r="SF70" s="611"/>
      <c r="SG70" s="611"/>
      <c r="SH70" s="611"/>
      <c r="SI70" s="611"/>
      <c r="SJ70" s="611"/>
      <c r="SK70" s="611"/>
      <c r="SL70" s="611"/>
      <c r="SM70" s="611"/>
      <c r="SN70" s="611"/>
      <c r="SO70" s="611"/>
      <c r="SP70" s="611"/>
      <c r="SQ70" s="611"/>
      <c r="SR70" s="611"/>
      <c r="SS70" s="611"/>
      <c r="ST70" s="611"/>
      <c r="SU70" s="611"/>
      <c r="SV70" s="611"/>
      <c r="SW70" s="611"/>
      <c r="SX70" s="611"/>
      <c r="SY70" s="611"/>
      <c r="SZ70" s="611"/>
      <c r="TA70" s="611"/>
      <c r="TB70" s="611"/>
      <c r="TC70" s="611"/>
      <c r="TD70" s="611"/>
      <c r="TE70" s="611"/>
      <c r="TF70" s="611"/>
      <c r="TG70" s="611"/>
      <c r="TH70" s="611"/>
      <c r="TI70" s="611"/>
      <c r="TJ70" s="611"/>
      <c r="TK70" s="611"/>
      <c r="TL70" s="611"/>
      <c r="TM70" s="611"/>
      <c r="TN70" s="611"/>
      <c r="TO70" s="611"/>
      <c r="TP70" s="611"/>
      <c r="TQ70" s="611"/>
      <c r="TR70" s="611"/>
      <c r="TS70" s="611"/>
      <c r="TT70" s="611"/>
      <c r="TU70" s="611"/>
      <c r="TV70" s="611"/>
      <c r="TW70" s="611"/>
      <c r="TX70" s="611"/>
      <c r="TY70" s="611"/>
      <c r="TZ70" s="611"/>
      <c r="UA70" s="611"/>
      <c r="UB70" s="611"/>
      <c r="UC70" s="611"/>
      <c r="UD70" s="611"/>
      <c r="UE70" s="611"/>
      <c r="UF70" s="611"/>
      <c r="UG70" s="611"/>
      <c r="UH70" s="611"/>
      <c r="UI70" s="611"/>
      <c r="UJ70" s="611"/>
      <c r="UK70" s="611"/>
      <c r="UL70" s="611"/>
      <c r="UM70" s="611"/>
      <c r="UN70" s="611"/>
      <c r="UO70" s="611"/>
      <c r="UP70" s="611"/>
      <c r="UQ70" s="611"/>
      <c r="UR70" s="611"/>
      <c r="US70" s="611"/>
      <c r="UT70" s="611"/>
      <c r="UU70" s="611"/>
      <c r="UV70" s="611"/>
      <c r="UW70" s="611"/>
      <c r="UX70" s="611"/>
      <c r="UY70" s="611"/>
      <c r="UZ70" s="611"/>
      <c r="VA70" s="611"/>
      <c r="VB70" s="611"/>
      <c r="VC70" s="611"/>
      <c r="VD70" s="611"/>
      <c r="VE70" s="611"/>
      <c r="VF70" s="611"/>
      <c r="VG70" s="611"/>
      <c r="VH70" s="611"/>
      <c r="VI70" s="611"/>
      <c r="VJ70" s="611"/>
      <c r="VK70" s="611"/>
      <c r="VL70" s="611"/>
      <c r="VM70" s="611"/>
      <c r="VN70" s="611"/>
      <c r="VO70" s="611"/>
      <c r="VP70" s="611"/>
      <c r="VQ70" s="611"/>
      <c r="VR70" s="611"/>
      <c r="VS70" s="611"/>
      <c r="VT70" s="611"/>
      <c r="VU70" s="611"/>
      <c r="VV70" s="611"/>
      <c r="VW70" s="611"/>
      <c r="VX70" s="611"/>
      <c r="VY70" s="611"/>
      <c r="VZ70" s="611"/>
      <c r="WA70" s="611"/>
      <c r="WB70" s="611"/>
      <c r="WC70" s="611"/>
      <c r="WD70" s="611"/>
      <c r="WE70" s="611"/>
      <c r="WF70" s="611"/>
      <c r="WG70" s="611"/>
      <c r="WH70" s="611"/>
      <c r="WI70" s="611"/>
      <c r="WJ70" s="611"/>
      <c r="WK70" s="611"/>
      <c r="WL70" s="611"/>
      <c r="WM70" s="611"/>
      <c r="WN70" s="611"/>
      <c r="WO70" s="611"/>
      <c r="WP70" s="611"/>
      <c r="WQ70" s="611"/>
      <c r="WR70" s="611"/>
      <c r="WS70" s="611"/>
      <c r="WT70" s="611"/>
      <c r="WU70" s="611"/>
      <c r="WV70" s="611"/>
      <c r="WW70" s="611"/>
      <c r="WX70" s="611"/>
      <c r="WY70" s="611"/>
      <c r="WZ70" s="611"/>
      <c r="XA70" s="611"/>
      <c r="XB70" s="611"/>
      <c r="XC70" s="611"/>
      <c r="XD70" s="611"/>
      <c r="XE70" s="611"/>
      <c r="XF70" s="611"/>
      <c r="XG70" s="611"/>
      <c r="XH70" s="611"/>
      <c r="XI70" s="611"/>
      <c r="XJ70" s="611"/>
      <c r="XK70" s="611"/>
      <c r="XL70" s="611"/>
      <c r="XM70" s="611"/>
      <c r="XN70" s="611"/>
      <c r="XO70" s="611"/>
      <c r="XP70" s="611"/>
      <c r="XQ70" s="611"/>
      <c r="XR70" s="611"/>
      <c r="XS70" s="611"/>
      <c r="XT70" s="611"/>
      <c r="XU70" s="611"/>
      <c r="XV70" s="611"/>
      <c r="XW70" s="611"/>
      <c r="XX70" s="611"/>
      <c r="XY70" s="611"/>
      <c r="XZ70" s="611"/>
      <c r="YA70" s="611"/>
      <c r="YB70" s="611"/>
      <c r="YC70" s="611"/>
      <c r="YD70" s="611"/>
      <c r="YE70" s="611"/>
      <c r="YF70" s="611"/>
      <c r="YG70" s="611"/>
      <c r="YH70" s="611"/>
      <c r="YI70" s="611"/>
      <c r="YJ70" s="611"/>
      <c r="YK70" s="611"/>
      <c r="YL70" s="611"/>
      <c r="YM70" s="611"/>
      <c r="YN70" s="611"/>
      <c r="YO70" s="611"/>
      <c r="YP70" s="611"/>
      <c r="YQ70" s="611"/>
      <c r="YR70" s="611"/>
      <c r="YS70" s="611"/>
      <c r="YT70" s="611"/>
      <c r="YU70" s="611"/>
      <c r="YV70" s="611"/>
      <c r="YW70" s="611"/>
      <c r="YX70" s="611"/>
      <c r="YY70" s="611"/>
      <c r="YZ70" s="611"/>
      <c r="ZA70" s="611"/>
      <c r="ZB70" s="611"/>
      <c r="ZC70" s="611"/>
      <c r="ZD70" s="611"/>
      <c r="ZE70" s="611"/>
      <c r="ZF70" s="611"/>
      <c r="ZG70" s="611"/>
      <c r="ZH70" s="611"/>
      <c r="ZI70" s="611"/>
      <c r="ZJ70" s="611"/>
      <c r="ZK70" s="611"/>
      <c r="ZL70" s="611"/>
      <c r="ZM70" s="611"/>
      <c r="ZN70" s="611"/>
      <c r="ZO70" s="611"/>
      <c r="ZP70" s="611"/>
      <c r="ZQ70" s="611"/>
      <c r="ZR70" s="611"/>
      <c r="ZS70" s="611"/>
      <c r="ZT70" s="611"/>
      <c r="ZU70" s="611"/>
      <c r="ZV70" s="611"/>
      <c r="ZW70" s="611"/>
      <c r="ZX70" s="611"/>
      <c r="ZY70" s="611"/>
      <c r="ZZ70" s="611"/>
      <c r="AAA70" s="611"/>
      <c r="AAB70" s="611"/>
      <c r="AAC70" s="611"/>
      <c r="AAD70" s="611"/>
      <c r="AAE70" s="611"/>
      <c r="AAF70" s="611"/>
      <c r="AAG70" s="611"/>
      <c r="AAH70" s="611"/>
      <c r="AAI70" s="611"/>
      <c r="AAJ70" s="611"/>
      <c r="AAK70" s="611"/>
      <c r="AAL70" s="611"/>
      <c r="AAM70" s="611"/>
      <c r="AAN70" s="611"/>
      <c r="AAO70" s="611"/>
      <c r="AAP70" s="611"/>
      <c r="AAQ70" s="611"/>
      <c r="AAR70" s="611"/>
      <c r="AAS70" s="611"/>
      <c r="AAT70" s="611"/>
      <c r="AAU70" s="611"/>
      <c r="AAV70" s="611"/>
      <c r="AAW70" s="611"/>
      <c r="AAX70" s="611"/>
      <c r="AAY70" s="611"/>
      <c r="AAZ70" s="611"/>
      <c r="ABA70" s="611"/>
      <c r="ABB70" s="611"/>
      <c r="ABC70" s="611"/>
      <c r="ABD70" s="611"/>
      <c r="ABE70" s="611"/>
      <c r="ABF70" s="611"/>
      <c r="ABG70" s="611"/>
      <c r="ABH70" s="611"/>
      <c r="ABI70" s="611"/>
      <c r="ABJ70" s="611"/>
      <c r="ABK70" s="611"/>
      <c r="ABL70" s="611"/>
      <c r="ABM70" s="611"/>
      <c r="ABN70" s="611"/>
      <c r="ABO70" s="611"/>
      <c r="ABP70" s="611"/>
      <c r="ABQ70" s="611"/>
      <c r="ABR70" s="611"/>
      <c r="ABS70" s="611"/>
      <c r="ABT70" s="611"/>
      <c r="ABU70" s="611"/>
      <c r="ABV70" s="611"/>
      <c r="ABW70" s="611"/>
      <c r="ABX70" s="611"/>
      <c r="ABY70" s="611"/>
      <c r="ABZ70" s="611"/>
      <c r="ACA70" s="611"/>
      <c r="ACB70" s="611"/>
      <c r="ACC70" s="611"/>
      <c r="ACD70" s="611"/>
      <c r="ACE70" s="611"/>
      <c r="ACF70" s="611"/>
      <c r="ACG70" s="611"/>
      <c r="ACH70" s="611"/>
      <c r="ACI70" s="611"/>
      <c r="ACJ70" s="611"/>
      <c r="ACK70" s="611"/>
      <c r="ACL70" s="611"/>
      <c r="ACM70" s="611"/>
      <c r="ACN70" s="611"/>
      <c r="ACO70" s="611"/>
      <c r="ACP70" s="611"/>
      <c r="ACQ70" s="611"/>
      <c r="ACR70" s="611"/>
      <c r="ACS70" s="611"/>
      <c r="ACT70" s="611"/>
      <c r="ACU70" s="611"/>
      <c r="ACV70" s="611"/>
      <c r="ACW70" s="611"/>
      <c r="ACX70" s="611"/>
      <c r="ACY70" s="611"/>
      <c r="ACZ70" s="611"/>
      <c r="ADA70" s="611"/>
      <c r="ADB70" s="611"/>
      <c r="ADC70" s="611"/>
      <c r="ADD70" s="611"/>
      <c r="ADE70" s="611"/>
      <c r="ADF70" s="611"/>
      <c r="ADG70" s="611"/>
      <c r="ADH70" s="611"/>
      <c r="ADI70" s="611"/>
      <c r="ADJ70" s="611"/>
      <c r="ADK70" s="611"/>
      <c r="ADL70" s="611"/>
      <c r="ADM70" s="611"/>
      <c r="ADN70" s="611"/>
      <c r="ADO70" s="611"/>
      <c r="ADP70" s="611"/>
      <c r="ADQ70" s="611"/>
      <c r="ADR70" s="611"/>
      <c r="ADS70" s="611"/>
      <c r="ADT70" s="611"/>
      <c r="ADU70" s="611"/>
      <c r="ADV70" s="611"/>
      <c r="ADW70" s="611"/>
      <c r="ADX70" s="611"/>
      <c r="ADY70" s="611"/>
      <c r="ADZ70" s="611"/>
      <c r="AEA70" s="611"/>
      <c r="AEB70" s="611"/>
      <c r="AEC70" s="611"/>
      <c r="AED70" s="611"/>
      <c r="AEE70" s="611"/>
      <c r="AEF70" s="611"/>
      <c r="AEG70" s="611"/>
      <c r="AEH70" s="611"/>
      <c r="AEI70" s="611"/>
      <c r="AEJ70" s="611"/>
      <c r="AEK70" s="611"/>
      <c r="AEL70" s="611"/>
      <c r="AEM70" s="611"/>
      <c r="AEN70" s="611"/>
      <c r="AEO70" s="611"/>
      <c r="AEP70" s="611"/>
      <c r="AEQ70" s="611"/>
      <c r="AER70" s="611"/>
      <c r="AES70" s="611"/>
      <c r="AET70" s="611"/>
      <c r="AEU70" s="611"/>
      <c r="AEV70" s="611"/>
      <c r="AEW70" s="611"/>
      <c r="AEX70" s="611"/>
      <c r="AEY70" s="611"/>
      <c r="AEZ70" s="611"/>
      <c r="AFA70" s="611"/>
      <c r="AFB70" s="611"/>
      <c r="AFC70" s="611"/>
      <c r="AFD70" s="611"/>
      <c r="AFE70" s="611"/>
      <c r="AFF70" s="611"/>
      <c r="AFG70" s="611"/>
      <c r="AFH70" s="611"/>
      <c r="AFI70" s="611"/>
      <c r="AFJ70" s="611"/>
      <c r="AFK70" s="611"/>
      <c r="AFL70" s="611"/>
      <c r="AFM70" s="611"/>
      <c r="AFN70" s="611"/>
      <c r="AFO70" s="611"/>
      <c r="AFP70" s="611"/>
      <c r="AFQ70" s="611"/>
      <c r="AFR70" s="611"/>
      <c r="AFS70" s="611"/>
      <c r="AFT70" s="611"/>
      <c r="AFU70" s="611"/>
      <c r="AFV70" s="611"/>
      <c r="AFW70" s="611"/>
      <c r="AFX70" s="611"/>
      <c r="AFY70" s="611"/>
      <c r="AFZ70" s="611"/>
      <c r="AGA70" s="611"/>
      <c r="AGB70" s="611"/>
      <c r="AGC70" s="611"/>
      <c r="AGD70" s="611"/>
      <c r="AGE70" s="611"/>
      <c r="AGF70" s="611"/>
      <c r="AGG70" s="611"/>
      <c r="AGH70" s="611"/>
      <c r="AGI70" s="611"/>
      <c r="AGJ70" s="611"/>
      <c r="AGK70" s="611"/>
      <c r="AGL70" s="611"/>
      <c r="AGM70" s="611"/>
      <c r="AGN70" s="611"/>
      <c r="AGO70" s="611"/>
      <c r="AGP70" s="611"/>
      <c r="AGQ70" s="611"/>
      <c r="AGR70" s="611"/>
      <c r="AGS70" s="611"/>
      <c r="AGT70" s="611"/>
      <c r="AGU70" s="611"/>
      <c r="AGV70" s="611"/>
      <c r="AGW70" s="611"/>
      <c r="AGX70" s="611"/>
      <c r="AGY70" s="611"/>
      <c r="AGZ70" s="611"/>
      <c r="AHA70" s="611"/>
      <c r="AHB70" s="611"/>
      <c r="AHC70" s="611"/>
      <c r="AHD70" s="611"/>
      <c r="AHE70" s="611"/>
      <c r="AHF70" s="611"/>
      <c r="AHG70" s="611"/>
      <c r="AHH70" s="611"/>
      <c r="AHI70" s="611"/>
      <c r="AHJ70" s="611"/>
      <c r="AHK70" s="611"/>
      <c r="AHL70" s="611"/>
      <c r="AHM70" s="611"/>
      <c r="AHN70" s="611"/>
      <c r="AHO70" s="611"/>
      <c r="AHP70" s="611"/>
      <c r="AHQ70" s="611"/>
      <c r="AHR70" s="611"/>
      <c r="AHS70" s="611"/>
      <c r="AHT70" s="611"/>
      <c r="AHU70" s="611"/>
      <c r="AHV70" s="611"/>
      <c r="AHW70" s="611"/>
      <c r="AHX70" s="611"/>
      <c r="AHY70" s="611"/>
      <c r="AHZ70" s="611"/>
      <c r="AIA70" s="611"/>
      <c r="AIB70" s="611"/>
      <c r="AIC70" s="611"/>
      <c r="AID70" s="611"/>
      <c r="AIE70" s="611"/>
      <c r="AIF70" s="611"/>
      <c r="AIG70" s="611"/>
      <c r="AIH70" s="611"/>
      <c r="AII70" s="611"/>
      <c r="AIJ70" s="611"/>
      <c r="AIK70" s="611"/>
      <c r="AIL70" s="611"/>
      <c r="AIM70" s="611"/>
      <c r="AIN70" s="611"/>
      <c r="AIO70" s="611"/>
      <c r="AIP70" s="611"/>
      <c r="AIQ70" s="611"/>
      <c r="AIR70" s="611"/>
      <c r="AIS70" s="611"/>
      <c r="AIT70" s="611"/>
      <c r="AIU70" s="611"/>
      <c r="AIV70" s="611"/>
      <c r="AIW70" s="611"/>
      <c r="AIX70" s="611"/>
      <c r="AIY70" s="611"/>
      <c r="AIZ70" s="611"/>
      <c r="AJA70" s="611"/>
      <c r="AJB70" s="611"/>
      <c r="AJC70" s="611"/>
      <c r="AJD70" s="611"/>
      <c r="AJE70" s="611"/>
      <c r="AJF70" s="611"/>
      <c r="AJG70" s="611"/>
      <c r="AJH70" s="611"/>
      <c r="AJI70" s="611"/>
      <c r="AJJ70" s="611"/>
      <c r="AJK70" s="611"/>
      <c r="AJL70" s="611"/>
      <c r="AJM70" s="611"/>
      <c r="AJN70" s="611"/>
      <c r="AJO70" s="611"/>
      <c r="AJP70" s="611"/>
      <c r="AJQ70" s="611"/>
      <c r="AJR70" s="611"/>
      <c r="AJS70" s="611"/>
      <c r="AJT70" s="611"/>
      <c r="AJU70" s="611"/>
      <c r="AJV70" s="611"/>
      <c r="AJW70" s="611"/>
      <c r="AJX70" s="611"/>
      <c r="AJY70" s="611"/>
      <c r="AJZ70" s="611"/>
      <c r="AKA70" s="611"/>
      <c r="AKB70" s="611"/>
      <c r="AKC70" s="611"/>
      <c r="AKD70" s="611"/>
      <c r="AKE70" s="611"/>
      <c r="AKF70" s="611"/>
      <c r="AKG70" s="611"/>
      <c r="AKH70" s="611"/>
      <c r="AKI70" s="611"/>
      <c r="AKJ70" s="611"/>
      <c r="AKK70" s="611"/>
      <c r="AKL70" s="611"/>
      <c r="AKM70" s="611"/>
      <c r="AKN70" s="611"/>
      <c r="AKO70" s="611"/>
      <c r="AKP70" s="611"/>
      <c r="AKQ70" s="611"/>
      <c r="AKR70" s="611"/>
      <c r="AKS70" s="611"/>
      <c r="AKT70" s="611"/>
      <c r="AKU70" s="611"/>
      <c r="AKV70" s="611"/>
      <c r="AKW70" s="611"/>
      <c r="AKX70" s="611"/>
      <c r="AKY70" s="611"/>
      <c r="AKZ70" s="611"/>
      <c r="ALA70" s="611"/>
      <c r="ALB70" s="611"/>
      <c r="ALC70" s="611"/>
      <c r="ALD70" s="611"/>
      <c r="ALE70" s="611"/>
      <c r="ALF70" s="611"/>
      <c r="ALG70" s="611"/>
      <c r="ALH70" s="611"/>
      <c r="ALI70" s="611"/>
      <c r="ALJ70" s="611"/>
      <c r="ALK70" s="611"/>
      <c r="ALL70" s="611"/>
      <c r="ALM70" s="611"/>
      <c r="ALN70" s="611"/>
      <c r="ALO70" s="611"/>
      <c r="ALP70" s="611"/>
      <c r="ALQ70" s="611"/>
      <c r="ALR70" s="611"/>
      <c r="ALS70" s="611"/>
      <c r="ALT70" s="611"/>
      <c r="ALU70" s="611"/>
      <c r="ALV70" s="611"/>
      <c r="ALW70" s="611"/>
      <c r="ALX70" s="611"/>
      <c r="ALY70" s="611"/>
      <c r="ALZ70" s="611"/>
      <c r="AMA70" s="611"/>
      <c r="AMB70" s="611"/>
      <c r="AMC70" s="611"/>
      <c r="AMD70" s="611"/>
      <c r="AME70" s="611"/>
      <c r="AMF70" s="611"/>
      <c r="AMG70" s="611"/>
      <c r="AMH70" s="611"/>
      <c r="AMI70" s="611"/>
      <c r="AMJ70" s="611"/>
      <c r="AMK70" s="611"/>
      <c r="AML70" s="611"/>
      <c r="AMM70" s="611"/>
      <c r="AMN70" s="611"/>
      <c r="AMO70" s="611"/>
      <c r="AMP70" s="611"/>
      <c r="AMQ70" s="611"/>
      <c r="AMR70" s="611"/>
      <c r="AMS70" s="611"/>
      <c r="AMT70" s="611"/>
      <c r="AMU70" s="611"/>
      <c r="AMV70" s="611"/>
      <c r="AMW70" s="611"/>
      <c r="AMX70" s="611"/>
      <c r="AMY70" s="611"/>
      <c r="AMZ70" s="611"/>
      <c r="ANA70" s="611"/>
      <c r="ANB70" s="611"/>
      <c r="ANC70" s="611"/>
      <c r="AND70" s="611"/>
      <c r="ANE70" s="611"/>
      <c r="ANF70" s="611"/>
      <c r="ANG70" s="611"/>
      <c r="ANH70" s="611"/>
      <c r="ANI70" s="611"/>
      <c r="ANJ70" s="611"/>
      <c r="ANK70" s="611"/>
      <c r="ANL70" s="611"/>
      <c r="ANM70" s="611"/>
      <c r="ANN70" s="611"/>
      <c r="ANO70" s="611"/>
      <c r="ANP70" s="611"/>
      <c r="ANQ70" s="611"/>
      <c r="ANR70" s="611"/>
      <c r="ANS70" s="611"/>
      <c r="ANT70" s="611"/>
      <c r="ANU70" s="611"/>
      <c r="ANV70" s="611"/>
      <c r="ANW70" s="611"/>
      <c r="ANX70" s="611"/>
      <c r="ANY70" s="611"/>
      <c r="ANZ70" s="611"/>
      <c r="AOA70" s="611"/>
      <c r="AOB70" s="611"/>
      <c r="AOC70" s="611"/>
      <c r="AOD70" s="611"/>
      <c r="AOE70" s="611"/>
      <c r="AOF70" s="611"/>
      <c r="AOG70" s="611"/>
      <c r="AOH70" s="611"/>
      <c r="AOI70" s="611"/>
      <c r="AOJ70" s="611"/>
      <c r="AOK70" s="611"/>
      <c r="AOL70" s="611"/>
      <c r="AOM70" s="611"/>
      <c r="AON70" s="611"/>
      <c r="AOO70" s="611"/>
      <c r="AOP70" s="611"/>
      <c r="AOQ70" s="611"/>
      <c r="AOR70" s="611"/>
      <c r="AOS70" s="611"/>
      <c r="AOT70" s="611"/>
      <c r="AOU70" s="611"/>
      <c r="AOV70" s="611"/>
      <c r="AOW70" s="611"/>
      <c r="AOX70" s="611"/>
      <c r="AOY70" s="611"/>
      <c r="AOZ70" s="611"/>
      <c r="APA70" s="611"/>
      <c r="APB70" s="611"/>
      <c r="APC70" s="611"/>
      <c r="APD70" s="611"/>
      <c r="APE70" s="611"/>
      <c r="APF70" s="611"/>
      <c r="APG70" s="611"/>
      <c r="APH70" s="611"/>
      <c r="API70" s="611"/>
      <c r="APJ70" s="611"/>
      <c r="APK70" s="611"/>
      <c r="APL70" s="611"/>
      <c r="APM70" s="611"/>
      <c r="APN70" s="611"/>
      <c r="APO70" s="611"/>
      <c r="APP70" s="611"/>
      <c r="APQ70" s="611"/>
      <c r="APR70" s="611"/>
      <c r="APS70" s="611"/>
      <c r="APT70" s="611"/>
      <c r="APU70" s="611"/>
      <c r="APV70" s="611"/>
      <c r="APW70" s="611"/>
      <c r="APX70" s="611"/>
      <c r="APY70" s="611"/>
      <c r="APZ70" s="611"/>
      <c r="AQA70" s="611"/>
      <c r="AQB70" s="611"/>
      <c r="AQC70" s="611"/>
      <c r="AQD70" s="611"/>
      <c r="AQE70" s="611"/>
      <c r="AQF70" s="611"/>
      <c r="AQG70" s="611"/>
      <c r="AQH70" s="611"/>
      <c r="AQI70" s="611"/>
      <c r="AQJ70" s="611"/>
      <c r="AQK70" s="611"/>
      <c r="AQL70" s="611"/>
      <c r="AQM70" s="611"/>
      <c r="AQN70" s="611"/>
      <c r="AQO70" s="611"/>
      <c r="AQP70" s="611"/>
      <c r="AQQ70" s="611"/>
      <c r="AQR70" s="611"/>
      <c r="AQS70" s="611"/>
      <c r="AQT70" s="611"/>
      <c r="AQU70" s="611"/>
      <c r="AQV70" s="611"/>
      <c r="AQW70" s="611"/>
      <c r="AQX70" s="611"/>
      <c r="AQY70" s="611"/>
      <c r="AQZ70" s="611"/>
      <c r="ARA70" s="611"/>
      <c r="ARB70" s="611"/>
      <c r="ARC70" s="611"/>
      <c r="ARD70" s="611"/>
      <c r="ARE70" s="611"/>
      <c r="ARF70" s="611"/>
      <c r="ARG70" s="611"/>
      <c r="ARH70" s="611"/>
      <c r="ARI70" s="611"/>
      <c r="ARJ70" s="611"/>
      <c r="ARK70" s="611"/>
      <c r="ARL70" s="611"/>
      <c r="ARM70" s="611"/>
      <c r="ARN70" s="611"/>
      <c r="ARO70" s="611"/>
      <c r="ARP70" s="611"/>
      <c r="ARQ70" s="611"/>
      <c r="ARR70" s="611"/>
      <c r="ARS70" s="611"/>
      <c r="ART70" s="611"/>
      <c r="ARU70" s="611"/>
      <c r="ARV70" s="611"/>
      <c r="ARW70" s="611"/>
      <c r="ARX70" s="611"/>
      <c r="ARY70" s="611"/>
      <c r="ARZ70" s="611"/>
      <c r="ASA70" s="611"/>
      <c r="ASB70" s="611"/>
      <c r="ASC70" s="611"/>
      <c r="ASD70" s="611"/>
      <c r="ASE70" s="611"/>
      <c r="ASF70" s="611"/>
      <c r="ASG70" s="611"/>
      <c r="ASH70" s="611"/>
      <c r="ASI70" s="611"/>
      <c r="ASJ70" s="611"/>
      <c r="ASK70" s="611"/>
      <c r="ASL70" s="611"/>
      <c r="ASM70" s="611"/>
      <c r="ASN70" s="611"/>
      <c r="ASO70" s="611"/>
      <c r="ASP70" s="611"/>
      <c r="ASQ70" s="611"/>
      <c r="ASR70" s="611"/>
      <c r="ASS70" s="611"/>
      <c r="AST70" s="611"/>
      <c r="ASU70" s="611"/>
      <c r="ASV70" s="611"/>
      <c r="ASW70" s="611"/>
      <c r="ASX70" s="611"/>
      <c r="ASY70" s="611"/>
      <c r="ASZ70" s="611"/>
      <c r="ATA70" s="611"/>
      <c r="ATB70" s="611"/>
      <c r="ATC70" s="611"/>
      <c r="ATD70" s="611"/>
      <c r="ATE70" s="611"/>
      <c r="ATF70" s="611"/>
      <c r="ATG70" s="611"/>
      <c r="ATH70" s="611"/>
      <c r="ATI70" s="611"/>
      <c r="ATJ70" s="611"/>
      <c r="ATK70" s="611"/>
      <c r="ATL70" s="611"/>
      <c r="ATM70" s="611"/>
      <c r="ATN70" s="611"/>
      <c r="ATO70" s="611"/>
      <c r="ATP70" s="611"/>
      <c r="ATQ70" s="611"/>
      <c r="ATR70" s="611"/>
      <c r="ATS70" s="611"/>
      <c r="ATT70" s="611"/>
      <c r="ATU70" s="611"/>
      <c r="ATV70" s="611"/>
      <c r="ATW70" s="611"/>
      <c r="ATX70" s="611"/>
      <c r="ATY70" s="611"/>
      <c r="ATZ70" s="611"/>
      <c r="AUA70" s="611"/>
      <c r="AUB70" s="611"/>
      <c r="AUC70" s="611"/>
      <c r="AUD70" s="611"/>
      <c r="AUE70" s="611"/>
      <c r="AUF70" s="611"/>
      <c r="AUG70" s="611"/>
      <c r="AUH70" s="611"/>
      <c r="AUI70" s="611"/>
      <c r="AUJ70" s="611"/>
      <c r="AUK70" s="611"/>
      <c r="AUL70" s="611"/>
      <c r="AUM70" s="611"/>
      <c r="AUN70" s="611"/>
      <c r="AUO70" s="611"/>
      <c r="AUP70" s="611"/>
      <c r="AUQ70" s="611"/>
      <c r="AUR70" s="611"/>
      <c r="AUS70" s="611"/>
      <c r="AUT70" s="611"/>
      <c r="AUU70" s="611"/>
      <c r="AUV70" s="611"/>
      <c r="AUW70" s="611"/>
      <c r="AUX70" s="611"/>
      <c r="AUY70" s="611"/>
      <c r="AUZ70" s="611"/>
      <c r="AVA70" s="611"/>
      <c r="AVB70" s="611"/>
      <c r="AVC70" s="611"/>
      <c r="AVD70" s="611"/>
      <c r="AVE70" s="611"/>
      <c r="AVF70" s="611"/>
      <c r="AVG70" s="611"/>
      <c r="AVH70" s="611"/>
      <c r="AVI70" s="611"/>
      <c r="AVJ70" s="611"/>
      <c r="AVK70" s="611"/>
      <c r="AVL70" s="611"/>
      <c r="AVM70" s="611"/>
      <c r="AVN70" s="611"/>
      <c r="AVO70" s="611"/>
      <c r="AVP70" s="611"/>
      <c r="AVQ70" s="611"/>
      <c r="AVR70" s="611"/>
      <c r="AVS70" s="611"/>
      <c r="AVT70" s="611"/>
      <c r="AVU70" s="611"/>
      <c r="AVV70" s="611"/>
      <c r="AVW70" s="611"/>
      <c r="AVX70" s="611"/>
      <c r="AVY70" s="611"/>
      <c r="AVZ70" s="611"/>
      <c r="AWA70" s="611"/>
      <c r="AWB70" s="611"/>
      <c r="AWC70" s="611"/>
      <c r="AWD70" s="611"/>
      <c r="AWE70" s="611"/>
      <c r="AWF70" s="611"/>
      <c r="AWG70" s="611"/>
      <c r="AWH70" s="611"/>
      <c r="AWI70" s="611"/>
      <c r="AWJ70" s="611"/>
      <c r="AWK70" s="611"/>
      <c r="AWL70" s="611"/>
      <c r="AWM70" s="611"/>
      <c r="AWN70" s="611"/>
      <c r="AWO70" s="611"/>
      <c r="AWP70" s="611"/>
      <c r="AWQ70" s="611"/>
      <c r="AWR70" s="611"/>
      <c r="AWS70" s="611"/>
      <c r="AWT70" s="611"/>
      <c r="AWU70" s="611"/>
      <c r="AWV70" s="611"/>
      <c r="AWW70" s="611"/>
      <c r="AWX70" s="611"/>
      <c r="AWY70" s="611"/>
      <c r="AWZ70" s="611"/>
      <c r="AXA70" s="611"/>
      <c r="AXB70" s="611"/>
      <c r="AXC70" s="611"/>
      <c r="AXD70" s="611"/>
      <c r="AXE70" s="611"/>
      <c r="AXF70" s="611"/>
      <c r="AXG70" s="611"/>
      <c r="AXH70" s="611"/>
      <c r="AXI70" s="611"/>
      <c r="AXJ70" s="611"/>
      <c r="AXK70" s="611"/>
      <c r="AXL70" s="611"/>
      <c r="AXM70" s="611"/>
      <c r="AXN70" s="611"/>
      <c r="AXO70" s="611"/>
      <c r="AXP70" s="611"/>
      <c r="AXQ70" s="611"/>
      <c r="AXR70" s="611"/>
      <c r="AXS70" s="611"/>
      <c r="AXT70" s="611"/>
      <c r="AXU70" s="611"/>
      <c r="AXV70" s="611"/>
      <c r="AXW70" s="611"/>
      <c r="AXX70" s="611"/>
      <c r="AXY70" s="611"/>
      <c r="AXZ70" s="611"/>
      <c r="AYA70" s="611"/>
      <c r="AYB70" s="611"/>
      <c r="AYC70" s="611"/>
      <c r="AYD70" s="611"/>
      <c r="AYE70" s="611"/>
      <c r="AYF70" s="611"/>
      <c r="AYG70" s="611"/>
      <c r="AYH70" s="611"/>
      <c r="AYI70" s="611"/>
      <c r="AYJ70" s="611"/>
      <c r="AYK70" s="611"/>
      <c r="AYL70" s="611"/>
      <c r="AYM70" s="611"/>
      <c r="AYN70" s="611"/>
      <c r="AYO70" s="611"/>
      <c r="AYP70" s="611"/>
      <c r="AYQ70" s="611"/>
      <c r="AYR70" s="611"/>
      <c r="AYS70" s="611"/>
      <c r="AYT70" s="611"/>
      <c r="AYU70" s="611"/>
      <c r="AYV70" s="611"/>
      <c r="AYW70" s="611"/>
      <c r="AYX70" s="611"/>
      <c r="AYY70" s="611"/>
      <c r="AYZ70" s="611"/>
      <c r="AZA70" s="611"/>
      <c r="AZB70" s="611"/>
      <c r="AZC70" s="611"/>
      <c r="AZD70" s="611"/>
      <c r="AZE70" s="611"/>
      <c r="AZF70" s="611"/>
      <c r="AZG70" s="611"/>
      <c r="AZH70" s="611"/>
      <c r="AZI70" s="611"/>
      <c r="AZJ70" s="611"/>
      <c r="AZK70" s="611"/>
      <c r="AZL70" s="611"/>
      <c r="AZM70" s="611"/>
      <c r="AZN70" s="611"/>
      <c r="AZO70" s="611"/>
      <c r="AZP70" s="611"/>
      <c r="AZQ70" s="611"/>
      <c r="AZR70" s="611"/>
      <c r="AZS70" s="611"/>
      <c r="AZT70" s="611"/>
      <c r="AZU70" s="611"/>
      <c r="AZV70" s="611"/>
      <c r="AZW70" s="611"/>
      <c r="AZX70" s="611"/>
      <c r="AZY70" s="611"/>
      <c r="AZZ70" s="611"/>
      <c r="BAA70" s="611"/>
      <c r="BAB70" s="611"/>
      <c r="BAC70" s="611"/>
      <c r="BAD70" s="611"/>
      <c r="BAE70" s="611"/>
      <c r="BAF70" s="611"/>
      <c r="BAG70" s="611"/>
      <c r="BAH70" s="611"/>
      <c r="BAI70" s="611"/>
      <c r="BAJ70" s="611"/>
      <c r="BAK70" s="611"/>
      <c r="BAL70" s="611"/>
      <c r="BAM70" s="611"/>
      <c r="BAN70" s="611"/>
      <c r="BAO70" s="611"/>
      <c r="BAP70" s="611"/>
      <c r="BAQ70" s="611"/>
      <c r="BAR70" s="611"/>
      <c r="BAS70" s="611"/>
      <c r="BAT70" s="611"/>
      <c r="BAU70" s="611"/>
      <c r="BAV70" s="611"/>
      <c r="BAW70" s="611"/>
      <c r="BAX70" s="611"/>
      <c r="BAY70" s="611"/>
      <c r="BAZ70" s="611"/>
      <c r="BBA70" s="611"/>
      <c r="BBB70" s="611"/>
      <c r="BBC70" s="611"/>
      <c r="BBD70" s="611"/>
      <c r="BBE70" s="611"/>
      <c r="BBF70" s="611"/>
      <c r="BBG70" s="611"/>
      <c r="BBH70" s="611"/>
      <c r="BBI70" s="611"/>
      <c r="BBJ70" s="611"/>
      <c r="BBK70" s="611"/>
      <c r="BBL70" s="611"/>
      <c r="BBM70" s="611"/>
      <c r="BBN70" s="611"/>
      <c r="BBO70" s="611"/>
      <c r="BBP70" s="611"/>
      <c r="BBQ70" s="611"/>
      <c r="BBR70" s="611"/>
      <c r="BBS70" s="611"/>
      <c r="BBT70" s="611"/>
      <c r="BBU70" s="611"/>
      <c r="BBV70" s="611"/>
      <c r="BBW70" s="611"/>
      <c r="BBX70" s="611"/>
      <c r="BBY70" s="611"/>
      <c r="BBZ70" s="611"/>
      <c r="BCA70" s="611"/>
      <c r="BCB70" s="611"/>
      <c r="BCC70" s="611"/>
      <c r="BCD70" s="611"/>
      <c r="BCE70" s="611"/>
      <c r="BCF70" s="611"/>
      <c r="BCG70" s="611"/>
      <c r="BCH70" s="611"/>
      <c r="BCI70" s="611"/>
      <c r="BCJ70" s="611"/>
      <c r="BCK70" s="611"/>
      <c r="BCL70" s="611"/>
      <c r="BCM70" s="611"/>
      <c r="BCN70" s="611"/>
      <c r="BCO70" s="611"/>
      <c r="BCP70" s="611"/>
      <c r="BCQ70" s="611"/>
      <c r="BCR70" s="611"/>
      <c r="BCS70" s="611"/>
      <c r="BCT70" s="611"/>
      <c r="BCU70" s="611"/>
      <c r="BCV70" s="611"/>
      <c r="BCW70" s="611"/>
      <c r="BCX70" s="611"/>
      <c r="BCY70" s="611"/>
      <c r="BCZ70" s="611"/>
      <c r="BDA70" s="611"/>
      <c r="BDB70" s="611"/>
      <c r="BDC70" s="611"/>
      <c r="BDD70" s="611"/>
      <c r="BDE70" s="611"/>
      <c r="BDF70" s="611"/>
      <c r="BDG70" s="611"/>
      <c r="BDH70" s="611"/>
      <c r="BDI70" s="611"/>
      <c r="BDJ70" s="611"/>
      <c r="BDK70" s="611"/>
      <c r="BDL70" s="611"/>
      <c r="BDM70" s="611"/>
      <c r="BDN70" s="611"/>
      <c r="BDO70" s="611"/>
      <c r="BDP70" s="611"/>
      <c r="BDQ70" s="611"/>
      <c r="BDR70" s="611"/>
      <c r="BDS70" s="611"/>
      <c r="BDT70" s="611"/>
      <c r="BDU70" s="611"/>
      <c r="BDV70" s="611"/>
      <c r="BDW70" s="611"/>
      <c r="BDX70" s="611"/>
      <c r="BDY70" s="611"/>
      <c r="BDZ70" s="611"/>
      <c r="BEA70" s="611"/>
      <c r="BEB70" s="611"/>
      <c r="BEC70" s="611"/>
      <c r="BED70" s="611"/>
      <c r="BEE70" s="611"/>
      <c r="BEF70" s="611"/>
      <c r="BEG70" s="611"/>
      <c r="BEH70" s="611"/>
      <c r="BEI70" s="611"/>
      <c r="BEJ70" s="611"/>
      <c r="BEK70" s="611"/>
      <c r="BEL70" s="611"/>
      <c r="BEM70" s="611"/>
      <c r="BEN70" s="611"/>
      <c r="BEO70" s="611"/>
      <c r="BEP70" s="611"/>
      <c r="BEQ70" s="611"/>
      <c r="BER70" s="611"/>
      <c r="BES70" s="611"/>
      <c r="BET70" s="611"/>
      <c r="BEU70" s="611"/>
      <c r="BEV70" s="611"/>
      <c r="BEW70" s="611"/>
      <c r="BEX70" s="611"/>
      <c r="BEY70" s="611"/>
      <c r="BEZ70" s="611"/>
      <c r="BFA70" s="611"/>
      <c r="BFB70" s="611"/>
      <c r="BFC70" s="611"/>
      <c r="BFD70" s="611"/>
      <c r="BFE70" s="611"/>
      <c r="BFF70" s="611"/>
      <c r="BFG70" s="611"/>
      <c r="BFH70" s="611"/>
      <c r="BFI70" s="611"/>
      <c r="BFJ70" s="611"/>
      <c r="BFK70" s="611"/>
      <c r="BFL70" s="611"/>
      <c r="BFM70" s="611"/>
      <c r="BFN70" s="611"/>
      <c r="BFO70" s="611"/>
      <c r="BFP70" s="611"/>
      <c r="BFQ70" s="611"/>
      <c r="BFR70" s="611"/>
      <c r="BFS70" s="611"/>
      <c r="BFT70" s="611"/>
      <c r="BFU70" s="611"/>
      <c r="BFV70" s="611"/>
      <c r="BFW70" s="611"/>
      <c r="BFX70" s="611"/>
      <c r="BFY70" s="611"/>
      <c r="BFZ70" s="611"/>
      <c r="BGA70" s="611"/>
      <c r="BGB70" s="611"/>
      <c r="BGC70" s="611"/>
      <c r="BGD70" s="611"/>
      <c r="BGE70" s="611"/>
      <c r="BGF70" s="611"/>
      <c r="BGG70" s="611"/>
      <c r="BGH70" s="611"/>
      <c r="BGI70" s="611"/>
      <c r="BGJ70" s="611"/>
      <c r="BGK70" s="611"/>
      <c r="BGL70" s="611"/>
      <c r="BGM70" s="611"/>
      <c r="BGN70" s="611"/>
      <c r="BGO70" s="611"/>
      <c r="BGP70" s="611"/>
      <c r="BGQ70" s="611"/>
      <c r="BGR70" s="611"/>
      <c r="BGS70" s="611"/>
      <c r="BGT70" s="611"/>
      <c r="BGU70" s="611"/>
      <c r="BGV70" s="611"/>
      <c r="BGW70" s="611"/>
      <c r="BGX70" s="611"/>
      <c r="BGY70" s="611"/>
      <c r="BGZ70" s="611"/>
      <c r="BHA70" s="611"/>
      <c r="BHB70" s="611"/>
      <c r="BHC70" s="611"/>
      <c r="BHD70" s="611"/>
      <c r="BHE70" s="611"/>
      <c r="BHF70" s="611"/>
      <c r="BHG70" s="611"/>
      <c r="BHH70" s="611"/>
      <c r="BHI70" s="611"/>
      <c r="BHJ70" s="611"/>
      <c r="BHK70" s="611"/>
      <c r="BHL70" s="611"/>
      <c r="BHM70" s="611"/>
      <c r="BHN70" s="611"/>
      <c r="BHO70" s="611"/>
      <c r="BHP70" s="611"/>
      <c r="BHQ70" s="611"/>
      <c r="BHR70" s="611"/>
      <c r="BHS70" s="611"/>
      <c r="BHT70" s="611"/>
      <c r="BHU70" s="611"/>
      <c r="BHV70" s="611"/>
      <c r="BHW70" s="611"/>
      <c r="BHX70" s="611"/>
      <c r="BHY70" s="611"/>
      <c r="BHZ70" s="611"/>
      <c r="BIA70" s="611"/>
      <c r="BIB70" s="611"/>
      <c r="BIC70" s="611"/>
      <c r="BID70" s="611"/>
      <c r="BIE70" s="611"/>
      <c r="BIF70" s="611"/>
      <c r="BIG70" s="611"/>
      <c r="BIH70" s="611"/>
      <c r="BII70" s="611"/>
      <c r="BIJ70" s="611"/>
      <c r="BIK70" s="611"/>
      <c r="BIL70" s="611"/>
      <c r="BIM70" s="611"/>
      <c r="BIN70" s="611"/>
      <c r="BIO70" s="611"/>
      <c r="BIP70" s="611"/>
      <c r="BIQ70" s="611"/>
      <c r="BIR70" s="611"/>
      <c r="BIS70" s="611"/>
      <c r="BIT70" s="611"/>
      <c r="BIU70" s="611"/>
      <c r="BIV70" s="611"/>
      <c r="BIW70" s="611"/>
      <c r="BIX70" s="611"/>
      <c r="BIY70" s="611"/>
      <c r="BIZ70" s="611"/>
      <c r="BJA70" s="611"/>
      <c r="BJB70" s="611"/>
      <c r="BJC70" s="611"/>
      <c r="BJD70" s="611"/>
      <c r="BJE70" s="611"/>
      <c r="BJF70" s="611"/>
      <c r="BJG70" s="611"/>
      <c r="BJH70" s="611"/>
      <c r="BJI70" s="611"/>
      <c r="BJJ70" s="611"/>
      <c r="BJK70" s="611"/>
      <c r="BJL70" s="611"/>
      <c r="BJM70" s="611"/>
      <c r="BJN70" s="611"/>
      <c r="BJO70" s="611"/>
      <c r="BJP70" s="611"/>
      <c r="BJQ70" s="611"/>
      <c r="BJR70" s="611"/>
      <c r="BJS70" s="611"/>
      <c r="BJT70" s="611"/>
      <c r="BJU70" s="611"/>
      <c r="BJV70" s="611"/>
      <c r="BJW70" s="611"/>
      <c r="BJX70" s="611"/>
      <c r="BJY70" s="611"/>
      <c r="BJZ70" s="611"/>
      <c r="BKA70" s="611"/>
      <c r="BKB70" s="611"/>
      <c r="BKC70" s="611"/>
      <c r="BKD70" s="611"/>
      <c r="BKE70" s="611"/>
      <c r="BKF70" s="611"/>
      <c r="BKG70" s="611"/>
      <c r="BKH70" s="611"/>
      <c r="BKI70" s="611"/>
      <c r="BKJ70" s="611"/>
      <c r="BKK70" s="611"/>
      <c r="BKL70" s="611"/>
      <c r="BKM70" s="611"/>
      <c r="BKN70" s="611"/>
      <c r="BKO70" s="611"/>
      <c r="BKP70" s="611"/>
      <c r="BKQ70" s="611"/>
      <c r="BKR70" s="611"/>
      <c r="BKS70" s="611"/>
      <c r="BKT70" s="611"/>
      <c r="BKU70" s="611"/>
      <c r="BKV70" s="611"/>
      <c r="BKW70" s="611"/>
      <c r="BKX70" s="611"/>
      <c r="BKY70" s="611"/>
      <c r="BKZ70" s="611"/>
      <c r="BLA70" s="611"/>
      <c r="BLB70" s="611"/>
      <c r="BLC70" s="611"/>
      <c r="BLD70" s="611"/>
      <c r="BLE70" s="611"/>
      <c r="BLF70" s="611"/>
      <c r="BLG70" s="611"/>
      <c r="BLH70" s="611"/>
      <c r="BLI70" s="611"/>
      <c r="BLJ70" s="611"/>
      <c r="BLK70" s="611"/>
      <c r="BLL70" s="611"/>
      <c r="BLM70" s="611"/>
      <c r="BLN70" s="611"/>
      <c r="BLO70" s="611"/>
      <c r="BLP70" s="611"/>
      <c r="BLQ70" s="611"/>
      <c r="BLR70" s="611"/>
      <c r="BLS70" s="611"/>
      <c r="BLT70" s="611"/>
      <c r="BLU70" s="611"/>
      <c r="BLV70" s="611"/>
      <c r="BLW70" s="611"/>
      <c r="BLX70" s="611"/>
      <c r="BLY70" s="611"/>
      <c r="BLZ70" s="611"/>
      <c r="BMA70" s="611"/>
      <c r="BMB70" s="611"/>
      <c r="BMC70" s="611"/>
      <c r="BMD70" s="611"/>
      <c r="BME70" s="611"/>
      <c r="BMF70" s="611"/>
      <c r="BMG70" s="611"/>
      <c r="BMH70" s="611"/>
      <c r="BMI70" s="611"/>
      <c r="BMJ70" s="611"/>
      <c r="BMK70" s="611"/>
      <c r="BML70" s="611"/>
      <c r="BMM70" s="611"/>
      <c r="BMN70" s="611"/>
      <c r="BMO70" s="611"/>
      <c r="BMP70" s="611"/>
      <c r="BMQ70" s="611"/>
      <c r="BMR70" s="611"/>
      <c r="BMS70" s="611"/>
      <c r="BMT70" s="611"/>
      <c r="BMU70" s="611"/>
      <c r="BMV70" s="611"/>
      <c r="BMW70" s="611"/>
      <c r="BMX70" s="611"/>
      <c r="BMY70" s="611"/>
      <c r="BMZ70" s="611"/>
      <c r="BNA70" s="611"/>
      <c r="BNB70" s="611"/>
      <c r="BNC70" s="611"/>
      <c r="BND70" s="611"/>
      <c r="BNE70" s="611"/>
      <c r="BNF70" s="611"/>
      <c r="BNG70" s="611"/>
      <c r="BNH70" s="611"/>
      <c r="BNI70" s="611"/>
      <c r="BNJ70" s="611"/>
      <c r="BNK70" s="611"/>
      <c r="BNL70" s="611"/>
      <c r="BNM70" s="611"/>
      <c r="BNN70" s="611"/>
      <c r="BNO70" s="611"/>
      <c r="BNP70" s="611"/>
      <c r="BNQ70" s="611"/>
      <c r="BNR70" s="611"/>
      <c r="BNS70" s="611"/>
      <c r="BNT70" s="611"/>
      <c r="BNU70" s="611"/>
      <c r="BNV70" s="611"/>
      <c r="BNW70" s="611"/>
      <c r="BNX70" s="611"/>
      <c r="BNY70" s="611"/>
      <c r="BNZ70" s="611"/>
      <c r="BOA70" s="611"/>
      <c r="BOB70" s="611"/>
      <c r="BOC70" s="611"/>
      <c r="BOD70" s="611"/>
      <c r="BOE70" s="611"/>
      <c r="BOF70" s="611"/>
      <c r="BOG70" s="611"/>
      <c r="BOH70" s="611"/>
      <c r="BOI70" s="611"/>
      <c r="BOJ70" s="611"/>
      <c r="BOK70" s="611"/>
      <c r="BOL70" s="611"/>
      <c r="BOM70" s="611"/>
      <c r="BON70" s="611"/>
      <c r="BOO70" s="611"/>
      <c r="BOP70" s="611"/>
      <c r="BOQ70" s="611"/>
      <c r="BOR70" s="611"/>
      <c r="BOS70" s="611"/>
      <c r="BOT70" s="611"/>
      <c r="BOU70" s="611"/>
      <c r="BOV70" s="611"/>
      <c r="BOW70" s="611"/>
      <c r="BOX70" s="611"/>
      <c r="BOY70" s="611"/>
      <c r="BOZ70" s="611"/>
      <c r="BPA70" s="611"/>
      <c r="BPB70" s="611"/>
      <c r="BPC70" s="611"/>
      <c r="BPD70" s="611"/>
      <c r="BPE70" s="611"/>
      <c r="BPF70" s="611"/>
      <c r="BPG70" s="611"/>
      <c r="BPH70" s="611"/>
      <c r="BPI70" s="611"/>
      <c r="BPJ70" s="611"/>
      <c r="BPK70" s="611"/>
      <c r="BPL70" s="611"/>
      <c r="BPM70" s="611"/>
      <c r="BPN70" s="611"/>
      <c r="BPO70" s="611"/>
      <c r="BPP70" s="611"/>
      <c r="BPQ70" s="611"/>
      <c r="BPR70" s="611"/>
      <c r="BPS70" s="611"/>
      <c r="BPT70" s="611"/>
      <c r="BPU70" s="611"/>
      <c r="BPV70" s="611"/>
      <c r="BPW70" s="611"/>
      <c r="BPX70" s="611"/>
      <c r="BPY70" s="611"/>
      <c r="BPZ70" s="611"/>
      <c r="BQA70" s="611"/>
      <c r="BQB70" s="611"/>
      <c r="BQC70" s="611"/>
      <c r="BQD70" s="611"/>
      <c r="BQE70" s="611"/>
      <c r="BQF70" s="611"/>
      <c r="BQG70" s="611"/>
      <c r="BQH70" s="611"/>
      <c r="BQI70" s="611"/>
      <c r="BQJ70" s="611"/>
      <c r="BQK70" s="611"/>
      <c r="BQL70" s="611"/>
      <c r="BQM70" s="611"/>
      <c r="BQN70" s="611"/>
      <c r="BQO70" s="611"/>
      <c r="BQP70" s="611"/>
      <c r="BQQ70" s="611"/>
      <c r="BQR70" s="611"/>
      <c r="BQS70" s="611"/>
      <c r="BQT70" s="611"/>
      <c r="BQU70" s="611"/>
      <c r="BQV70" s="611"/>
      <c r="BQW70" s="611"/>
      <c r="BQX70" s="611"/>
      <c r="BQY70" s="611"/>
      <c r="BQZ70" s="611"/>
      <c r="BRA70" s="611"/>
      <c r="BRB70" s="611"/>
      <c r="BRC70" s="611"/>
      <c r="BRD70" s="611"/>
      <c r="BRE70" s="611"/>
      <c r="BRF70" s="611"/>
      <c r="BRG70" s="611"/>
      <c r="BRH70" s="611"/>
      <c r="BRI70" s="611"/>
      <c r="BRJ70" s="611"/>
      <c r="BRK70" s="611"/>
      <c r="BRL70" s="611"/>
      <c r="BRM70" s="611"/>
      <c r="BRN70" s="611"/>
      <c r="BRO70" s="611"/>
      <c r="BRP70" s="611"/>
      <c r="BRQ70" s="611"/>
      <c r="BRR70" s="611"/>
      <c r="BRS70" s="611"/>
      <c r="BRT70" s="611"/>
      <c r="BRU70" s="611"/>
      <c r="BRV70" s="611"/>
      <c r="BRW70" s="611"/>
      <c r="BRX70" s="611"/>
      <c r="BRY70" s="611"/>
      <c r="BRZ70" s="611"/>
      <c r="BSA70" s="611"/>
      <c r="BSB70" s="611"/>
      <c r="BSC70" s="611"/>
      <c r="BSD70" s="611"/>
      <c r="BSE70" s="611"/>
      <c r="BSF70" s="611"/>
      <c r="BSG70" s="611"/>
      <c r="BSH70" s="611"/>
      <c r="BSI70" s="611"/>
      <c r="BSJ70" s="611"/>
      <c r="BSK70" s="611"/>
      <c r="BSL70" s="611"/>
      <c r="BSM70" s="611"/>
      <c r="BSN70" s="611"/>
      <c r="BSO70" s="611"/>
      <c r="BSP70" s="611"/>
      <c r="BSQ70" s="611"/>
      <c r="BSR70" s="611"/>
      <c r="BSS70" s="611"/>
      <c r="BST70" s="611"/>
      <c r="BSU70" s="611"/>
      <c r="BSV70" s="611"/>
      <c r="BSW70" s="611"/>
      <c r="BSX70" s="611"/>
      <c r="BSY70" s="611"/>
      <c r="BSZ70" s="611"/>
      <c r="BTA70" s="611"/>
      <c r="BTB70" s="611"/>
      <c r="BTC70" s="611"/>
      <c r="BTD70" s="611"/>
      <c r="BTE70" s="611"/>
      <c r="BTF70" s="611"/>
      <c r="BTG70" s="611"/>
      <c r="BTH70" s="611"/>
      <c r="BTI70" s="611"/>
      <c r="BTJ70" s="611"/>
      <c r="BTK70" s="611"/>
      <c r="BTL70" s="611"/>
      <c r="BTM70" s="611"/>
      <c r="BTN70" s="611"/>
      <c r="BTO70" s="611"/>
      <c r="BTP70" s="611"/>
      <c r="BTQ70" s="611"/>
      <c r="BTR70" s="611"/>
      <c r="BTS70" s="611"/>
      <c r="BTT70" s="611"/>
      <c r="BTU70" s="611"/>
      <c r="BTV70" s="611"/>
      <c r="BTW70" s="611"/>
      <c r="BTX70" s="611"/>
      <c r="BTY70" s="611"/>
      <c r="BTZ70" s="611"/>
      <c r="BUA70" s="611"/>
      <c r="BUB70" s="611"/>
      <c r="BUC70" s="611"/>
      <c r="BUD70" s="611"/>
      <c r="BUE70" s="611"/>
      <c r="BUF70" s="611"/>
      <c r="BUG70" s="611"/>
      <c r="BUH70" s="611"/>
      <c r="BUI70" s="611"/>
      <c r="BUJ70" s="611"/>
      <c r="BUK70" s="611"/>
      <c r="BUL70" s="611"/>
      <c r="BUM70" s="611"/>
      <c r="BUN70" s="611"/>
      <c r="BUO70" s="611"/>
      <c r="BUP70" s="611"/>
      <c r="BUQ70" s="611"/>
      <c r="BUR70" s="611"/>
      <c r="BUS70" s="611"/>
      <c r="BUT70" s="611"/>
      <c r="BUU70" s="611"/>
      <c r="BUV70" s="611"/>
      <c r="BUW70" s="611"/>
      <c r="BUX70" s="611"/>
      <c r="BUY70" s="611"/>
      <c r="BUZ70" s="611"/>
      <c r="BVA70" s="611"/>
      <c r="BVB70" s="611"/>
      <c r="BVC70" s="611"/>
      <c r="BVD70" s="611"/>
      <c r="BVE70" s="611"/>
      <c r="BVF70" s="611"/>
      <c r="BVG70" s="611"/>
      <c r="BVH70" s="611"/>
      <c r="BVI70" s="611"/>
      <c r="BVJ70" s="611"/>
      <c r="BVK70" s="611"/>
      <c r="BVL70" s="611"/>
      <c r="BVM70" s="611"/>
      <c r="BVN70" s="611"/>
      <c r="BVO70" s="611"/>
      <c r="BVP70" s="611"/>
      <c r="BVQ70" s="611"/>
      <c r="BVR70" s="611"/>
      <c r="BVS70" s="611"/>
      <c r="BVT70" s="611"/>
      <c r="BVU70" s="611"/>
      <c r="BVV70" s="611"/>
      <c r="BVW70" s="611"/>
      <c r="BVX70" s="611"/>
      <c r="BVY70" s="611"/>
      <c r="BVZ70" s="611"/>
      <c r="BWA70" s="611"/>
      <c r="BWB70" s="611"/>
      <c r="BWC70" s="611"/>
      <c r="BWD70" s="611"/>
      <c r="BWE70" s="611"/>
      <c r="BWF70" s="611"/>
      <c r="BWG70" s="611"/>
      <c r="BWH70" s="611"/>
      <c r="BWI70" s="611"/>
      <c r="BWJ70" s="611"/>
      <c r="BWK70" s="611"/>
      <c r="BWL70" s="611"/>
      <c r="BWM70" s="611"/>
      <c r="BWN70" s="611"/>
      <c r="BWO70" s="611"/>
      <c r="BWP70" s="611"/>
      <c r="BWQ70" s="611"/>
      <c r="BWR70" s="611"/>
      <c r="BWS70" s="611"/>
      <c r="BWT70" s="611"/>
      <c r="BWU70" s="611"/>
      <c r="BWV70" s="611"/>
      <c r="BWW70" s="611"/>
      <c r="BWX70" s="611"/>
      <c r="BWY70" s="611"/>
      <c r="BWZ70" s="611"/>
      <c r="BXA70" s="611"/>
      <c r="BXB70" s="611"/>
      <c r="BXC70" s="611"/>
      <c r="BXD70" s="611"/>
      <c r="BXE70" s="611"/>
      <c r="BXF70" s="611"/>
      <c r="BXG70" s="611"/>
      <c r="BXH70" s="611"/>
      <c r="BXI70" s="611"/>
      <c r="BXJ70" s="611"/>
      <c r="BXK70" s="611"/>
      <c r="BXL70" s="611"/>
      <c r="BXM70" s="611"/>
      <c r="BXN70" s="611"/>
      <c r="BXO70" s="611"/>
      <c r="BXP70" s="611"/>
      <c r="BXQ70" s="611"/>
      <c r="BXR70" s="611"/>
      <c r="BXS70" s="611"/>
      <c r="BXT70" s="611"/>
      <c r="BXU70" s="611"/>
      <c r="BXV70" s="611"/>
      <c r="BXW70" s="611"/>
      <c r="BXX70" s="611"/>
      <c r="BXY70" s="611"/>
      <c r="BXZ70" s="611"/>
      <c r="BYA70" s="611"/>
      <c r="BYB70" s="611"/>
      <c r="BYC70" s="611"/>
      <c r="BYD70" s="611"/>
      <c r="BYE70" s="611"/>
      <c r="BYF70" s="611"/>
      <c r="BYG70" s="611"/>
      <c r="BYH70" s="611"/>
      <c r="BYI70" s="611"/>
      <c r="BYJ70" s="611"/>
      <c r="BYK70" s="611"/>
      <c r="BYL70" s="611"/>
      <c r="BYM70" s="611"/>
      <c r="BYN70" s="611"/>
      <c r="BYO70" s="611"/>
      <c r="BYP70" s="611"/>
      <c r="BYQ70" s="611"/>
      <c r="BYR70" s="611"/>
      <c r="BYS70" s="611"/>
      <c r="BYT70" s="611"/>
      <c r="BYU70" s="611"/>
      <c r="BYV70" s="611"/>
      <c r="BYW70" s="611"/>
      <c r="BYX70" s="611"/>
      <c r="BYY70" s="611"/>
      <c r="BYZ70" s="611"/>
      <c r="BZA70" s="611"/>
      <c r="BZB70" s="611"/>
      <c r="BZC70" s="611"/>
      <c r="BZD70" s="611"/>
      <c r="BZE70" s="611"/>
      <c r="BZF70" s="611"/>
      <c r="BZG70" s="611"/>
      <c r="BZH70" s="611"/>
      <c r="BZI70" s="611"/>
      <c r="BZJ70" s="611"/>
      <c r="BZK70" s="611"/>
      <c r="BZL70" s="611"/>
      <c r="BZM70" s="611"/>
      <c r="BZN70" s="611"/>
      <c r="BZO70" s="611"/>
      <c r="BZP70" s="611"/>
      <c r="BZQ70" s="611"/>
      <c r="BZR70" s="611"/>
      <c r="BZS70" s="611"/>
      <c r="BZT70" s="611"/>
      <c r="BZU70" s="611"/>
      <c r="BZV70" s="611"/>
      <c r="BZW70" s="611"/>
      <c r="BZX70" s="611"/>
      <c r="BZY70" s="611"/>
      <c r="BZZ70" s="611"/>
      <c r="CAA70" s="611"/>
      <c r="CAB70" s="611"/>
      <c r="CAC70" s="611"/>
      <c r="CAD70" s="611"/>
      <c r="CAE70" s="611"/>
      <c r="CAF70" s="611"/>
      <c r="CAG70" s="611"/>
      <c r="CAH70" s="611"/>
      <c r="CAI70" s="611"/>
      <c r="CAJ70" s="611"/>
      <c r="CAK70" s="611"/>
      <c r="CAL70" s="611"/>
      <c r="CAM70" s="611"/>
      <c r="CAN70" s="611"/>
      <c r="CAO70" s="611"/>
      <c r="CAP70" s="611"/>
      <c r="CAQ70" s="611"/>
      <c r="CAR70" s="611"/>
      <c r="CAS70" s="611"/>
      <c r="CAT70" s="611"/>
      <c r="CAU70" s="611"/>
      <c r="CAV70" s="611"/>
      <c r="CAW70" s="611"/>
      <c r="CAX70" s="611"/>
      <c r="CAY70" s="611"/>
      <c r="CAZ70" s="611"/>
      <c r="CBA70" s="611"/>
      <c r="CBB70" s="611"/>
      <c r="CBC70" s="611"/>
      <c r="CBD70" s="611"/>
      <c r="CBE70" s="611"/>
      <c r="CBF70" s="611"/>
      <c r="CBG70" s="611"/>
      <c r="CBH70" s="611"/>
      <c r="CBI70" s="611"/>
      <c r="CBJ70" s="611"/>
      <c r="CBK70" s="611"/>
      <c r="CBL70" s="611"/>
      <c r="CBM70" s="611"/>
      <c r="CBN70" s="611"/>
      <c r="CBO70" s="611"/>
      <c r="CBP70" s="611"/>
      <c r="CBQ70" s="611"/>
      <c r="CBR70" s="611"/>
      <c r="CBS70" s="611"/>
      <c r="CBT70" s="611"/>
      <c r="CBU70" s="611"/>
      <c r="CBV70" s="611"/>
      <c r="CBW70" s="611"/>
      <c r="CBX70" s="611"/>
      <c r="CBY70" s="611"/>
      <c r="CBZ70" s="611"/>
      <c r="CCA70" s="611"/>
      <c r="CCB70" s="611"/>
      <c r="CCC70" s="611"/>
      <c r="CCD70" s="611"/>
      <c r="CCE70" s="611"/>
      <c r="CCF70" s="611"/>
      <c r="CCG70" s="611"/>
      <c r="CCH70" s="611"/>
      <c r="CCI70" s="611"/>
      <c r="CCJ70" s="611"/>
      <c r="CCK70" s="611"/>
      <c r="CCL70" s="611"/>
      <c r="CCM70" s="611"/>
      <c r="CCN70" s="611"/>
      <c r="CCO70" s="611"/>
      <c r="CCP70" s="611"/>
      <c r="CCQ70" s="611"/>
      <c r="CCR70" s="611"/>
      <c r="CCS70" s="611"/>
      <c r="CCT70" s="611"/>
      <c r="CCU70" s="611"/>
      <c r="CCV70" s="611"/>
      <c r="CCW70" s="611"/>
      <c r="CCX70" s="611"/>
      <c r="CCY70" s="611"/>
      <c r="CCZ70" s="611"/>
      <c r="CDA70" s="611"/>
      <c r="CDB70" s="611"/>
      <c r="CDC70" s="611"/>
      <c r="CDD70" s="611"/>
      <c r="CDE70" s="611"/>
      <c r="CDF70" s="611"/>
      <c r="CDG70" s="611"/>
      <c r="CDH70" s="611"/>
      <c r="CDI70" s="611"/>
      <c r="CDJ70" s="611"/>
      <c r="CDK70" s="611"/>
      <c r="CDL70" s="611"/>
      <c r="CDM70" s="611"/>
      <c r="CDN70" s="611"/>
      <c r="CDO70" s="611"/>
      <c r="CDP70" s="611"/>
      <c r="CDQ70" s="611"/>
      <c r="CDR70" s="611"/>
      <c r="CDS70" s="611"/>
      <c r="CDT70" s="611"/>
      <c r="CDU70" s="611"/>
      <c r="CDV70" s="611"/>
      <c r="CDW70" s="611"/>
      <c r="CDX70" s="611"/>
      <c r="CDY70" s="611"/>
      <c r="CDZ70" s="611"/>
      <c r="CEA70" s="611"/>
      <c r="CEB70" s="611"/>
      <c r="CEC70" s="611"/>
      <c r="CED70" s="611"/>
      <c r="CEE70" s="611"/>
      <c r="CEF70" s="611"/>
      <c r="CEG70" s="611"/>
      <c r="CEH70" s="611"/>
      <c r="CEI70" s="611"/>
      <c r="CEJ70" s="611"/>
      <c r="CEK70" s="611"/>
      <c r="CEL70" s="611"/>
      <c r="CEM70" s="611"/>
    </row>
    <row r="71" spans="1:2171" s="214" customFormat="1" ht="13.5" thickBot="1" x14ac:dyDescent="0.25">
      <c r="A71" s="211"/>
      <c r="B71" s="65" t="s">
        <v>749</v>
      </c>
      <c r="C71" s="285"/>
      <c r="D71" s="213"/>
      <c r="E71" s="212"/>
      <c r="F71" s="212"/>
      <c r="G71" s="212"/>
      <c r="H71" s="212"/>
      <c r="I71" s="212"/>
      <c r="J71" s="212"/>
      <c r="K71" s="212"/>
      <c r="L71" s="212"/>
      <c r="M71" s="679"/>
      <c r="N71" s="679"/>
      <c r="O71" s="679"/>
      <c r="P71" s="679"/>
      <c r="Q71" s="679"/>
      <c r="R71" s="679"/>
      <c r="S71" s="679"/>
      <c r="T71" s="358"/>
      <c r="U71" s="358"/>
      <c r="V71" s="358"/>
      <c r="W71" s="358"/>
      <c r="X71" s="358"/>
      <c r="Y71" s="358"/>
      <c r="Z71" s="358"/>
      <c r="AA71" s="358"/>
      <c r="AB71" s="358"/>
      <c r="AC71" s="679"/>
      <c r="AD71" s="679"/>
      <c r="AE71" s="679"/>
      <c r="AF71" s="679"/>
      <c r="AG71" s="679"/>
      <c r="AH71" s="679"/>
      <c r="AI71" s="679"/>
      <c r="AJ71" s="679"/>
      <c r="AK71" s="679"/>
      <c r="AL71" s="679"/>
      <c r="AM71" s="679"/>
      <c r="AN71" s="679"/>
      <c r="AO71" s="679"/>
      <c r="AP71" s="679"/>
      <c r="AQ71" s="679"/>
      <c r="AR71" s="679"/>
      <c r="AS71" s="679"/>
      <c r="AT71" s="679"/>
      <c r="AU71" s="679"/>
      <c r="AV71" s="679"/>
      <c r="AW71" s="679"/>
      <c r="AX71" s="679"/>
      <c r="AY71" s="679"/>
      <c r="AZ71" s="679"/>
      <c r="BA71" s="679"/>
      <c r="BB71" s="679"/>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c r="BY71" s="611"/>
      <c r="BZ71" s="611"/>
      <c r="CA71" s="611"/>
      <c r="CB71" s="611"/>
      <c r="CC71" s="611"/>
      <c r="CD71" s="611"/>
      <c r="CE71" s="611"/>
      <c r="CF71" s="611"/>
      <c r="CG71" s="611"/>
      <c r="CH71" s="611"/>
      <c r="CI71" s="611"/>
      <c r="CJ71" s="611"/>
      <c r="CK71" s="611"/>
      <c r="CL71" s="611"/>
      <c r="CM71" s="611"/>
      <c r="CN71" s="611"/>
      <c r="CO71" s="611"/>
      <c r="CP71" s="611"/>
      <c r="CQ71" s="611"/>
      <c r="CR71" s="611"/>
      <c r="CS71" s="611"/>
      <c r="CT71" s="611"/>
      <c r="CU71" s="611"/>
      <c r="CV71" s="611"/>
      <c r="CW71" s="611"/>
      <c r="CX71" s="611"/>
      <c r="CY71" s="611"/>
      <c r="CZ71" s="611"/>
      <c r="DA71" s="611"/>
      <c r="DB71" s="611"/>
      <c r="DC71" s="611"/>
      <c r="DD71" s="611"/>
      <c r="DE71" s="611"/>
      <c r="DF71" s="611"/>
      <c r="DG71" s="611"/>
      <c r="DH71" s="611"/>
      <c r="DI71" s="611"/>
      <c r="DJ71" s="611"/>
      <c r="DK71" s="611"/>
      <c r="DL71" s="611"/>
      <c r="DM71" s="611"/>
      <c r="DN71" s="611"/>
      <c r="DO71" s="611"/>
      <c r="DP71" s="611"/>
      <c r="DQ71" s="611"/>
      <c r="DR71" s="611"/>
      <c r="DS71" s="611"/>
      <c r="DT71" s="611"/>
      <c r="DU71" s="611"/>
      <c r="DV71" s="611"/>
      <c r="DW71" s="611"/>
      <c r="DX71" s="611"/>
      <c r="DY71" s="611"/>
      <c r="DZ71" s="611"/>
      <c r="EA71" s="611"/>
      <c r="EB71" s="611"/>
      <c r="EC71" s="611"/>
      <c r="ED71" s="611"/>
      <c r="EE71" s="611"/>
      <c r="EF71" s="611"/>
      <c r="EG71" s="611"/>
      <c r="EH71" s="611"/>
      <c r="EI71" s="611"/>
      <c r="EJ71" s="611"/>
      <c r="EK71" s="611"/>
      <c r="EL71" s="611"/>
      <c r="EM71" s="611"/>
      <c r="EN71" s="611"/>
      <c r="EO71" s="611"/>
      <c r="EP71" s="611"/>
      <c r="EQ71" s="611"/>
      <c r="ER71" s="611"/>
      <c r="ES71" s="611"/>
      <c r="ET71" s="611"/>
      <c r="EU71" s="611"/>
      <c r="EV71" s="611"/>
      <c r="EW71" s="611"/>
      <c r="EX71" s="611"/>
      <c r="EY71" s="611"/>
      <c r="EZ71" s="611"/>
      <c r="FA71" s="611"/>
      <c r="FB71" s="611"/>
      <c r="FC71" s="611"/>
      <c r="FD71" s="611"/>
      <c r="FE71" s="611"/>
      <c r="FF71" s="611"/>
      <c r="FG71" s="611"/>
      <c r="FH71" s="611"/>
      <c r="FI71" s="611"/>
      <c r="FJ71" s="611"/>
      <c r="FK71" s="611"/>
      <c r="FL71" s="611"/>
      <c r="FM71" s="611"/>
      <c r="FN71" s="611"/>
      <c r="FO71" s="611"/>
      <c r="FP71" s="611"/>
      <c r="FQ71" s="611"/>
      <c r="FR71" s="611"/>
      <c r="FS71" s="611"/>
      <c r="FT71" s="611"/>
      <c r="FU71" s="611"/>
      <c r="FV71" s="611"/>
      <c r="FW71" s="611"/>
      <c r="FX71" s="611"/>
      <c r="FY71" s="611"/>
      <c r="FZ71" s="611"/>
      <c r="GA71" s="611"/>
      <c r="GB71" s="611"/>
      <c r="GC71" s="611"/>
      <c r="GD71" s="611"/>
      <c r="GE71" s="611"/>
      <c r="GF71" s="611"/>
      <c r="GG71" s="611"/>
      <c r="GH71" s="611"/>
      <c r="GI71" s="611"/>
      <c r="GJ71" s="611"/>
      <c r="GK71" s="611"/>
      <c r="GL71" s="611"/>
      <c r="GM71" s="611"/>
      <c r="GN71" s="611"/>
      <c r="GO71" s="611"/>
      <c r="GP71" s="611"/>
      <c r="GQ71" s="611"/>
      <c r="GR71" s="611"/>
      <c r="GS71" s="611"/>
      <c r="GT71" s="611"/>
      <c r="GU71" s="611"/>
      <c r="GV71" s="611"/>
      <c r="GW71" s="611"/>
      <c r="GX71" s="611"/>
      <c r="GY71" s="611"/>
      <c r="GZ71" s="611"/>
      <c r="HA71" s="611"/>
      <c r="HB71" s="611"/>
      <c r="HC71" s="611"/>
      <c r="HD71" s="611"/>
      <c r="HE71" s="611"/>
      <c r="HF71" s="611"/>
      <c r="HG71" s="611"/>
      <c r="HH71" s="611"/>
      <c r="HI71" s="611"/>
      <c r="HJ71" s="611"/>
      <c r="HK71" s="611"/>
      <c r="HL71" s="611"/>
      <c r="HM71" s="611"/>
      <c r="HN71" s="611"/>
      <c r="HO71" s="611"/>
      <c r="HP71" s="611"/>
      <c r="HQ71" s="611"/>
      <c r="HR71" s="611"/>
      <c r="HS71" s="611"/>
      <c r="HT71" s="611"/>
      <c r="HU71" s="611"/>
      <c r="HV71" s="611"/>
      <c r="HW71" s="611"/>
      <c r="HX71" s="611"/>
      <c r="HY71" s="611"/>
      <c r="HZ71" s="611"/>
      <c r="IA71" s="611"/>
      <c r="IB71" s="611"/>
      <c r="IC71" s="611"/>
      <c r="ID71" s="611"/>
      <c r="IE71" s="611"/>
      <c r="IF71" s="611"/>
      <c r="IG71" s="611"/>
      <c r="IH71" s="611"/>
      <c r="II71" s="611"/>
      <c r="IJ71" s="611"/>
      <c r="IK71" s="611"/>
      <c r="IL71" s="611"/>
      <c r="IM71" s="611"/>
      <c r="IN71" s="611"/>
      <c r="IO71" s="611"/>
      <c r="IP71" s="611"/>
      <c r="IQ71" s="611"/>
      <c r="IR71" s="611"/>
      <c r="IS71" s="611"/>
      <c r="IT71" s="611"/>
      <c r="IU71" s="611"/>
      <c r="IV71" s="611"/>
      <c r="IW71" s="611"/>
      <c r="IX71" s="611"/>
      <c r="IY71" s="611"/>
      <c r="IZ71" s="611"/>
      <c r="JA71" s="611"/>
      <c r="JB71" s="611"/>
      <c r="JC71" s="611"/>
      <c r="JD71" s="611"/>
      <c r="JE71" s="611"/>
      <c r="JF71" s="611"/>
      <c r="JG71" s="611"/>
      <c r="JH71" s="611"/>
      <c r="JI71" s="611"/>
      <c r="JJ71" s="611"/>
      <c r="JK71" s="611"/>
      <c r="JL71" s="611"/>
      <c r="JM71" s="611"/>
      <c r="JN71" s="611"/>
      <c r="JO71" s="611"/>
      <c r="JP71" s="611"/>
      <c r="JQ71" s="611"/>
      <c r="JR71" s="611"/>
      <c r="JS71" s="611"/>
      <c r="JT71" s="611"/>
      <c r="JU71" s="611"/>
      <c r="JV71" s="611"/>
      <c r="JW71" s="611"/>
      <c r="JX71" s="611"/>
      <c r="JY71" s="611"/>
      <c r="JZ71" s="611"/>
      <c r="KA71" s="611"/>
      <c r="KB71" s="611"/>
      <c r="KC71" s="611"/>
      <c r="KD71" s="611"/>
      <c r="KE71" s="611"/>
      <c r="KF71" s="611"/>
      <c r="KG71" s="611"/>
      <c r="KH71" s="611"/>
      <c r="KI71" s="611"/>
      <c r="KJ71" s="611"/>
      <c r="KK71" s="611"/>
      <c r="KL71" s="611"/>
      <c r="KM71" s="611"/>
      <c r="KN71" s="611"/>
      <c r="KO71" s="611"/>
      <c r="KP71" s="611"/>
      <c r="KQ71" s="611"/>
      <c r="KR71" s="611"/>
      <c r="KS71" s="611"/>
      <c r="KT71" s="611"/>
      <c r="KU71" s="611"/>
      <c r="KV71" s="611"/>
      <c r="KW71" s="611"/>
      <c r="KX71" s="611"/>
      <c r="KY71" s="611"/>
      <c r="KZ71" s="611"/>
      <c r="LA71" s="611"/>
      <c r="LB71" s="611"/>
      <c r="LC71" s="611"/>
      <c r="LD71" s="611"/>
      <c r="LE71" s="611"/>
      <c r="LF71" s="611"/>
      <c r="LG71" s="611"/>
      <c r="LH71" s="611"/>
      <c r="LI71" s="611"/>
      <c r="LJ71" s="611"/>
      <c r="LK71" s="611"/>
      <c r="LL71" s="611"/>
      <c r="LM71" s="611"/>
      <c r="LN71" s="611"/>
      <c r="LO71" s="611"/>
      <c r="LP71" s="611"/>
      <c r="LQ71" s="611"/>
      <c r="LR71" s="611"/>
      <c r="LS71" s="611"/>
      <c r="LT71" s="611"/>
      <c r="LU71" s="611"/>
      <c r="LV71" s="611"/>
      <c r="LW71" s="611"/>
      <c r="LX71" s="611"/>
      <c r="LY71" s="611"/>
      <c r="LZ71" s="611"/>
      <c r="MA71" s="611"/>
      <c r="MB71" s="611"/>
      <c r="MC71" s="611"/>
      <c r="MD71" s="611"/>
      <c r="ME71" s="611"/>
      <c r="MF71" s="611"/>
      <c r="MG71" s="611"/>
      <c r="MH71" s="611"/>
      <c r="MI71" s="611"/>
      <c r="MJ71" s="611"/>
      <c r="MK71" s="611"/>
      <c r="ML71" s="611"/>
      <c r="MM71" s="611"/>
      <c r="MN71" s="611"/>
      <c r="MO71" s="611"/>
      <c r="MP71" s="611"/>
      <c r="MQ71" s="611"/>
      <c r="MR71" s="611"/>
      <c r="MS71" s="611"/>
      <c r="MT71" s="611"/>
      <c r="MU71" s="611"/>
      <c r="MV71" s="611"/>
      <c r="MW71" s="611"/>
      <c r="MX71" s="611"/>
      <c r="MY71" s="611"/>
      <c r="MZ71" s="611"/>
      <c r="NA71" s="611"/>
      <c r="NB71" s="611"/>
      <c r="NC71" s="611"/>
      <c r="ND71" s="611"/>
      <c r="NE71" s="611"/>
      <c r="NF71" s="611"/>
      <c r="NG71" s="611"/>
      <c r="NH71" s="611"/>
      <c r="NI71" s="611"/>
      <c r="NJ71" s="611"/>
      <c r="NK71" s="611"/>
      <c r="NL71" s="611"/>
      <c r="NM71" s="611"/>
      <c r="NN71" s="611"/>
      <c r="NO71" s="611"/>
      <c r="NP71" s="611"/>
      <c r="NQ71" s="611"/>
      <c r="NR71" s="611"/>
      <c r="NS71" s="611"/>
      <c r="NT71" s="611"/>
      <c r="NU71" s="611"/>
      <c r="NV71" s="611"/>
      <c r="NW71" s="611"/>
      <c r="NX71" s="611"/>
      <c r="NY71" s="611"/>
      <c r="NZ71" s="611"/>
      <c r="OA71" s="611"/>
      <c r="OB71" s="611"/>
      <c r="OC71" s="611"/>
      <c r="OD71" s="611"/>
      <c r="OE71" s="611"/>
      <c r="OF71" s="611"/>
      <c r="OG71" s="611"/>
      <c r="OH71" s="611"/>
      <c r="OI71" s="611"/>
      <c r="OJ71" s="611"/>
      <c r="OK71" s="611"/>
      <c r="OL71" s="611"/>
      <c r="OM71" s="611"/>
      <c r="ON71" s="611"/>
      <c r="OO71" s="611"/>
      <c r="OP71" s="611"/>
      <c r="OQ71" s="611"/>
      <c r="OR71" s="611"/>
      <c r="OS71" s="611"/>
      <c r="OT71" s="611"/>
      <c r="OU71" s="611"/>
      <c r="OV71" s="611"/>
      <c r="OW71" s="611"/>
      <c r="OX71" s="611"/>
      <c r="OY71" s="611"/>
      <c r="OZ71" s="611"/>
      <c r="PA71" s="611"/>
      <c r="PB71" s="611"/>
      <c r="PC71" s="611"/>
      <c r="PD71" s="611"/>
      <c r="PE71" s="611"/>
      <c r="PF71" s="611"/>
      <c r="PG71" s="611"/>
      <c r="PH71" s="611"/>
      <c r="PI71" s="611"/>
      <c r="PJ71" s="611"/>
      <c r="PK71" s="611"/>
      <c r="PL71" s="611"/>
      <c r="PM71" s="611"/>
      <c r="PN71" s="611"/>
      <c r="PO71" s="611"/>
      <c r="PP71" s="611"/>
      <c r="PQ71" s="611"/>
      <c r="PR71" s="611"/>
      <c r="PS71" s="611"/>
      <c r="PT71" s="611"/>
      <c r="PU71" s="611"/>
      <c r="PV71" s="611"/>
      <c r="PW71" s="611"/>
      <c r="PX71" s="611"/>
      <c r="PY71" s="611"/>
      <c r="PZ71" s="611"/>
      <c r="QA71" s="611"/>
      <c r="QB71" s="611"/>
      <c r="QC71" s="611"/>
      <c r="QD71" s="611"/>
      <c r="QE71" s="611"/>
      <c r="QF71" s="611"/>
      <c r="QG71" s="611"/>
      <c r="QH71" s="611"/>
      <c r="QI71" s="611"/>
      <c r="QJ71" s="611"/>
      <c r="QK71" s="611"/>
      <c r="QL71" s="611"/>
      <c r="QM71" s="611"/>
      <c r="QN71" s="611"/>
      <c r="QO71" s="611"/>
      <c r="QP71" s="611"/>
      <c r="QQ71" s="611"/>
      <c r="QR71" s="611"/>
      <c r="QS71" s="611"/>
      <c r="QT71" s="611"/>
      <c r="QU71" s="611"/>
      <c r="QV71" s="611"/>
      <c r="QW71" s="611"/>
      <c r="QX71" s="611"/>
      <c r="QY71" s="611"/>
      <c r="QZ71" s="611"/>
      <c r="RA71" s="611"/>
      <c r="RB71" s="611"/>
      <c r="RC71" s="611"/>
      <c r="RD71" s="611"/>
      <c r="RE71" s="611"/>
      <c r="RF71" s="611"/>
      <c r="RG71" s="611"/>
      <c r="RH71" s="611"/>
      <c r="RI71" s="611"/>
      <c r="RJ71" s="611"/>
      <c r="RK71" s="611"/>
      <c r="RL71" s="611"/>
      <c r="RM71" s="611"/>
      <c r="RN71" s="611"/>
      <c r="RO71" s="611"/>
      <c r="RP71" s="611"/>
      <c r="RQ71" s="611"/>
      <c r="RR71" s="611"/>
      <c r="RS71" s="611"/>
      <c r="RT71" s="611"/>
      <c r="RU71" s="611"/>
      <c r="RV71" s="611"/>
      <c r="RW71" s="611"/>
      <c r="RX71" s="611"/>
      <c r="RY71" s="611"/>
      <c r="RZ71" s="611"/>
      <c r="SA71" s="611"/>
      <c r="SB71" s="611"/>
      <c r="SC71" s="611"/>
      <c r="SD71" s="611"/>
      <c r="SE71" s="611"/>
      <c r="SF71" s="611"/>
      <c r="SG71" s="611"/>
      <c r="SH71" s="611"/>
      <c r="SI71" s="611"/>
      <c r="SJ71" s="611"/>
      <c r="SK71" s="611"/>
      <c r="SL71" s="611"/>
      <c r="SM71" s="611"/>
      <c r="SN71" s="611"/>
      <c r="SO71" s="611"/>
      <c r="SP71" s="611"/>
      <c r="SQ71" s="611"/>
      <c r="SR71" s="611"/>
      <c r="SS71" s="611"/>
      <c r="ST71" s="611"/>
      <c r="SU71" s="611"/>
      <c r="SV71" s="611"/>
      <c r="SW71" s="611"/>
      <c r="SX71" s="611"/>
      <c r="SY71" s="611"/>
      <c r="SZ71" s="611"/>
      <c r="TA71" s="611"/>
      <c r="TB71" s="611"/>
      <c r="TC71" s="611"/>
      <c r="TD71" s="611"/>
      <c r="TE71" s="611"/>
      <c r="TF71" s="611"/>
      <c r="TG71" s="611"/>
      <c r="TH71" s="611"/>
      <c r="TI71" s="611"/>
      <c r="TJ71" s="611"/>
      <c r="TK71" s="611"/>
      <c r="TL71" s="611"/>
      <c r="TM71" s="611"/>
      <c r="TN71" s="611"/>
      <c r="TO71" s="611"/>
      <c r="TP71" s="611"/>
      <c r="TQ71" s="611"/>
      <c r="TR71" s="611"/>
      <c r="TS71" s="611"/>
      <c r="TT71" s="611"/>
      <c r="TU71" s="611"/>
      <c r="TV71" s="611"/>
      <c r="TW71" s="611"/>
      <c r="TX71" s="611"/>
      <c r="TY71" s="611"/>
      <c r="TZ71" s="611"/>
      <c r="UA71" s="611"/>
      <c r="UB71" s="611"/>
      <c r="UC71" s="611"/>
      <c r="UD71" s="611"/>
      <c r="UE71" s="611"/>
      <c r="UF71" s="611"/>
      <c r="UG71" s="611"/>
      <c r="UH71" s="611"/>
      <c r="UI71" s="611"/>
      <c r="UJ71" s="611"/>
      <c r="UK71" s="611"/>
      <c r="UL71" s="611"/>
      <c r="UM71" s="611"/>
      <c r="UN71" s="611"/>
      <c r="UO71" s="611"/>
      <c r="UP71" s="611"/>
      <c r="UQ71" s="611"/>
      <c r="UR71" s="611"/>
      <c r="US71" s="611"/>
      <c r="UT71" s="611"/>
      <c r="UU71" s="611"/>
      <c r="UV71" s="611"/>
      <c r="UW71" s="611"/>
      <c r="UX71" s="611"/>
      <c r="UY71" s="611"/>
      <c r="UZ71" s="611"/>
      <c r="VA71" s="611"/>
      <c r="VB71" s="611"/>
      <c r="VC71" s="611"/>
      <c r="VD71" s="611"/>
      <c r="VE71" s="611"/>
      <c r="VF71" s="611"/>
      <c r="VG71" s="611"/>
      <c r="VH71" s="611"/>
      <c r="VI71" s="611"/>
      <c r="VJ71" s="611"/>
      <c r="VK71" s="611"/>
      <c r="VL71" s="611"/>
      <c r="VM71" s="611"/>
      <c r="VN71" s="611"/>
      <c r="VO71" s="611"/>
      <c r="VP71" s="611"/>
      <c r="VQ71" s="611"/>
      <c r="VR71" s="611"/>
      <c r="VS71" s="611"/>
      <c r="VT71" s="611"/>
      <c r="VU71" s="611"/>
      <c r="VV71" s="611"/>
      <c r="VW71" s="611"/>
      <c r="VX71" s="611"/>
      <c r="VY71" s="611"/>
      <c r="VZ71" s="611"/>
      <c r="WA71" s="611"/>
      <c r="WB71" s="611"/>
      <c r="WC71" s="611"/>
      <c r="WD71" s="611"/>
      <c r="WE71" s="611"/>
      <c r="WF71" s="611"/>
      <c r="WG71" s="611"/>
      <c r="WH71" s="611"/>
      <c r="WI71" s="611"/>
      <c r="WJ71" s="611"/>
      <c r="WK71" s="611"/>
      <c r="WL71" s="611"/>
      <c r="WM71" s="611"/>
      <c r="WN71" s="611"/>
      <c r="WO71" s="611"/>
      <c r="WP71" s="611"/>
      <c r="WQ71" s="611"/>
      <c r="WR71" s="611"/>
      <c r="WS71" s="611"/>
      <c r="WT71" s="611"/>
      <c r="WU71" s="611"/>
      <c r="WV71" s="611"/>
      <c r="WW71" s="611"/>
      <c r="WX71" s="611"/>
      <c r="WY71" s="611"/>
      <c r="WZ71" s="611"/>
      <c r="XA71" s="611"/>
      <c r="XB71" s="611"/>
      <c r="XC71" s="611"/>
      <c r="XD71" s="611"/>
      <c r="XE71" s="611"/>
      <c r="XF71" s="611"/>
      <c r="XG71" s="611"/>
      <c r="XH71" s="611"/>
      <c r="XI71" s="611"/>
      <c r="XJ71" s="611"/>
      <c r="XK71" s="611"/>
      <c r="XL71" s="611"/>
      <c r="XM71" s="611"/>
      <c r="XN71" s="611"/>
      <c r="XO71" s="611"/>
      <c r="XP71" s="611"/>
      <c r="XQ71" s="611"/>
      <c r="XR71" s="611"/>
      <c r="XS71" s="611"/>
      <c r="XT71" s="611"/>
      <c r="XU71" s="611"/>
      <c r="XV71" s="611"/>
      <c r="XW71" s="611"/>
      <c r="XX71" s="611"/>
      <c r="XY71" s="611"/>
      <c r="XZ71" s="611"/>
      <c r="YA71" s="611"/>
      <c r="YB71" s="611"/>
      <c r="YC71" s="611"/>
      <c r="YD71" s="611"/>
      <c r="YE71" s="611"/>
      <c r="YF71" s="611"/>
      <c r="YG71" s="611"/>
      <c r="YH71" s="611"/>
      <c r="YI71" s="611"/>
      <c r="YJ71" s="611"/>
      <c r="YK71" s="611"/>
      <c r="YL71" s="611"/>
      <c r="YM71" s="611"/>
      <c r="YN71" s="611"/>
      <c r="YO71" s="611"/>
      <c r="YP71" s="611"/>
      <c r="YQ71" s="611"/>
      <c r="YR71" s="611"/>
      <c r="YS71" s="611"/>
      <c r="YT71" s="611"/>
      <c r="YU71" s="611"/>
      <c r="YV71" s="611"/>
      <c r="YW71" s="611"/>
      <c r="YX71" s="611"/>
      <c r="YY71" s="611"/>
      <c r="YZ71" s="611"/>
      <c r="ZA71" s="611"/>
      <c r="ZB71" s="611"/>
      <c r="ZC71" s="611"/>
      <c r="ZD71" s="611"/>
      <c r="ZE71" s="611"/>
      <c r="ZF71" s="611"/>
      <c r="ZG71" s="611"/>
      <c r="ZH71" s="611"/>
      <c r="ZI71" s="611"/>
      <c r="ZJ71" s="611"/>
      <c r="ZK71" s="611"/>
      <c r="ZL71" s="611"/>
      <c r="ZM71" s="611"/>
      <c r="ZN71" s="611"/>
      <c r="ZO71" s="611"/>
      <c r="ZP71" s="611"/>
      <c r="ZQ71" s="611"/>
      <c r="ZR71" s="611"/>
      <c r="ZS71" s="611"/>
      <c r="ZT71" s="611"/>
      <c r="ZU71" s="611"/>
      <c r="ZV71" s="611"/>
      <c r="ZW71" s="611"/>
      <c r="ZX71" s="611"/>
      <c r="ZY71" s="611"/>
      <c r="ZZ71" s="611"/>
      <c r="AAA71" s="611"/>
      <c r="AAB71" s="611"/>
      <c r="AAC71" s="611"/>
      <c r="AAD71" s="611"/>
      <c r="AAE71" s="611"/>
      <c r="AAF71" s="611"/>
      <c r="AAG71" s="611"/>
      <c r="AAH71" s="611"/>
      <c r="AAI71" s="611"/>
      <c r="AAJ71" s="611"/>
      <c r="AAK71" s="611"/>
      <c r="AAL71" s="611"/>
      <c r="AAM71" s="611"/>
      <c r="AAN71" s="611"/>
      <c r="AAO71" s="611"/>
      <c r="AAP71" s="611"/>
      <c r="AAQ71" s="611"/>
      <c r="AAR71" s="611"/>
      <c r="AAS71" s="611"/>
      <c r="AAT71" s="611"/>
      <c r="AAU71" s="611"/>
      <c r="AAV71" s="611"/>
      <c r="AAW71" s="611"/>
      <c r="AAX71" s="611"/>
      <c r="AAY71" s="611"/>
      <c r="AAZ71" s="611"/>
      <c r="ABA71" s="611"/>
      <c r="ABB71" s="611"/>
      <c r="ABC71" s="611"/>
      <c r="ABD71" s="611"/>
      <c r="ABE71" s="611"/>
      <c r="ABF71" s="611"/>
      <c r="ABG71" s="611"/>
      <c r="ABH71" s="611"/>
      <c r="ABI71" s="611"/>
      <c r="ABJ71" s="611"/>
      <c r="ABK71" s="611"/>
      <c r="ABL71" s="611"/>
      <c r="ABM71" s="611"/>
      <c r="ABN71" s="611"/>
      <c r="ABO71" s="611"/>
      <c r="ABP71" s="611"/>
      <c r="ABQ71" s="611"/>
      <c r="ABR71" s="611"/>
      <c r="ABS71" s="611"/>
      <c r="ABT71" s="611"/>
      <c r="ABU71" s="611"/>
      <c r="ABV71" s="611"/>
      <c r="ABW71" s="611"/>
      <c r="ABX71" s="611"/>
      <c r="ABY71" s="611"/>
      <c r="ABZ71" s="611"/>
      <c r="ACA71" s="611"/>
      <c r="ACB71" s="611"/>
      <c r="ACC71" s="611"/>
      <c r="ACD71" s="611"/>
      <c r="ACE71" s="611"/>
      <c r="ACF71" s="611"/>
      <c r="ACG71" s="611"/>
      <c r="ACH71" s="611"/>
      <c r="ACI71" s="611"/>
      <c r="ACJ71" s="611"/>
      <c r="ACK71" s="611"/>
      <c r="ACL71" s="611"/>
      <c r="ACM71" s="611"/>
      <c r="ACN71" s="611"/>
      <c r="ACO71" s="611"/>
      <c r="ACP71" s="611"/>
      <c r="ACQ71" s="611"/>
      <c r="ACR71" s="611"/>
      <c r="ACS71" s="611"/>
      <c r="ACT71" s="611"/>
      <c r="ACU71" s="611"/>
      <c r="ACV71" s="611"/>
      <c r="ACW71" s="611"/>
      <c r="ACX71" s="611"/>
      <c r="ACY71" s="611"/>
      <c r="ACZ71" s="611"/>
      <c r="ADA71" s="611"/>
      <c r="ADB71" s="611"/>
      <c r="ADC71" s="611"/>
      <c r="ADD71" s="611"/>
      <c r="ADE71" s="611"/>
      <c r="ADF71" s="611"/>
      <c r="ADG71" s="611"/>
      <c r="ADH71" s="611"/>
      <c r="ADI71" s="611"/>
      <c r="ADJ71" s="611"/>
      <c r="ADK71" s="611"/>
      <c r="ADL71" s="611"/>
      <c r="ADM71" s="611"/>
      <c r="ADN71" s="611"/>
      <c r="ADO71" s="611"/>
      <c r="ADP71" s="611"/>
      <c r="ADQ71" s="611"/>
      <c r="ADR71" s="611"/>
      <c r="ADS71" s="611"/>
      <c r="ADT71" s="611"/>
      <c r="ADU71" s="611"/>
      <c r="ADV71" s="611"/>
      <c r="ADW71" s="611"/>
      <c r="ADX71" s="611"/>
      <c r="ADY71" s="611"/>
      <c r="ADZ71" s="611"/>
      <c r="AEA71" s="611"/>
      <c r="AEB71" s="611"/>
      <c r="AEC71" s="611"/>
      <c r="AED71" s="611"/>
      <c r="AEE71" s="611"/>
      <c r="AEF71" s="611"/>
      <c r="AEG71" s="611"/>
      <c r="AEH71" s="611"/>
      <c r="AEI71" s="611"/>
      <c r="AEJ71" s="611"/>
      <c r="AEK71" s="611"/>
      <c r="AEL71" s="611"/>
      <c r="AEM71" s="611"/>
      <c r="AEN71" s="611"/>
      <c r="AEO71" s="611"/>
      <c r="AEP71" s="611"/>
      <c r="AEQ71" s="611"/>
      <c r="AER71" s="611"/>
      <c r="AES71" s="611"/>
      <c r="AET71" s="611"/>
      <c r="AEU71" s="611"/>
      <c r="AEV71" s="611"/>
      <c r="AEW71" s="611"/>
      <c r="AEX71" s="611"/>
      <c r="AEY71" s="611"/>
      <c r="AEZ71" s="611"/>
      <c r="AFA71" s="611"/>
      <c r="AFB71" s="611"/>
      <c r="AFC71" s="611"/>
      <c r="AFD71" s="611"/>
      <c r="AFE71" s="611"/>
      <c r="AFF71" s="611"/>
      <c r="AFG71" s="611"/>
      <c r="AFH71" s="611"/>
      <c r="AFI71" s="611"/>
      <c r="AFJ71" s="611"/>
      <c r="AFK71" s="611"/>
      <c r="AFL71" s="611"/>
      <c r="AFM71" s="611"/>
      <c r="AFN71" s="611"/>
      <c r="AFO71" s="611"/>
      <c r="AFP71" s="611"/>
      <c r="AFQ71" s="611"/>
      <c r="AFR71" s="611"/>
      <c r="AFS71" s="611"/>
      <c r="AFT71" s="611"/>
      <c r="AFU71" s="611"/>
      <c r="AFV71" s="611"/>
      <c r="AFW71" s="611"/>
      <c r="AFX71" s="611"/>
      <c r="AFY71" s="611"/>
      <c r="AFZ71" s="611"/>
      <c r="AGA71" s="611"/>
      <c r="AGB71" s="611"/>
      <c r="AGC71" s="611"/>
      <c r="AGD71" s="611"/>
      <c r="AGE71" s="611"/>
      <c r="AGF71" s="611"/>
      <c r="AGG71" s="611"/>
      <c r="AGH71" s="611"/>
      <c r="AGI71" s="611"/>
      <c r="AGJ71" s="611"/>
      <c r="AGK71" s="611"/>
      <c r="AGL71" s="611"/>
      <c r="AGM71" s="611"/>
      <c r="AGN71" s="611"/>
      <c r="AGO71" s="611"/>
      <c r="AGP71" s="611"/>
      <c r="AGQ71" s="611"/>
      <c r="AGR71" s="611"/>
      <c r="AGS71" s="611"/>
      <c r="AGT71" s="611"/>
      <c r="AGU71" s="611"/>
      <c r="AGV71" s="611"/>
      <c r="AGW71" s="611"/>
      <c r="AGX71" s="611"/>
      <c r="AGY71" s="611"/>
      <c r="AGZ71" s="611"/>
      <c r="AHA71" s="611"/>
      <c r="AHB71" s="611"/>
      <c r="AHC71" s="611"/>
      <c r="AHD71" s="611"/>
      <c r="AHE71" s="611"/>
      <c r="AHF71" s="611"/>
      <c r="AHG71" s="611"/>
      <c r="AHH71" s="611"/>
      <c r="AHI71" s="611"/>
      <c r="AHJ71" s="611"/>
      <c r="AHK71" s="611"/>
      <c r="AHL71" s="611"/>
      <c r="AHM71" s="611"/>
      <c r="AHN71" s="611"/>
      <c r="AHO71" s="611"/>
      <c r="AHP71" s="611"/>
      <c r="AHQ71" s="611"/>
      <c r="AHR71" s="611"/>
      <c r="AHS71" s="611"/>
      <c r="AHT71" s="611"/>
      <c r="AHU71" s="611"/>
      <c r="AHV71" s="611"/>
      <c r="AHW71" s="611"/>
      <c r="AHX71" s="611"/>
      <c r="AHY71" s="611"/>
      <c r="AHZ71" s="611"/>
      <c r="AIA71" s="611"/>
      <c r="AIB71" s="611"/>
      <c r="AIC71" s="611"/>
      <c r="AID71" s="611"/>
      <c r="AIE71" s="611"/>
      <c r="AIF71" s="611"/>
      <c r="AIG71" s="611"/>
      <c r="AIH71" s="611"/>
      <c r="AII71" s="611"/>
      <c r="AIJ71" s="611"/>
      <c r="AIK71" s="611"/>
      <c r="AIL71" s="611"/>
      <c r="AIM71" s="611"/>
      <c r="AIN71" s="611"/>
      <c r="AIO71" s="611"/>
      <c r="AIP71" s="611"/>
      <c r="AIQ71" s="611"/>
      <c r="AIR71" s="611"/>
      <c r="AIS71" s="611"/>
      <c r="AIT71" s="611"/>
      <c r="AIU71" s="611"/>
      <c r="AIV71" s="611"/>
      <c r="AIW71" s="611"/>
      <c r="AIX71" s="611"/>
      <c r="AIY71" s="611"/>
      <c r="AIZ71" s="611"/>
      <c r="AJA71" s="611"/>
      <c r="AJB71" s="611"/>
      <c r="AJC71" s="611"/>
      <c r="AJD71" s="611"/>
      <c r="AJE71" s="611"/>
      <c r="AJF71" s="611"/>
      <c r="AJG71" s="611"/>
      <c r="AJH71" s="611"/>
      <c r="AJI71" s="611"/>
      <c r="AJJ71" s="611"/>
      <c r="AJK71" s="611"/>
      <c r="AJL71" s="611"/>
      <c r="AJM71" s="611"/>
      <c r="AJN71" s="611"/>
      <c r="AJO71" s="611"/>
      <c r="AJP71" s="611"/>
      <c r="AJQ71" s="611"/>
      <c r="AJR71" s="611"/>
      <c r="AJS71" s="611"/>
      <c r="AJT71" s="611"/>
      <c r="AJU71" s="611"/>
      <c r="AJV71" s="611"/>
      <c r="AJW71" s="611"/>
      <c r="AJX71" s="611"/>
      <c r="AJY71" s="611"/>
      <c r="AJZ71" s="611"/>
      <c r="AKA71" s="611"/>
      <c r="AKB71" s="611"/>
      <c r="AKC71" s="611"/>
      <c r="AKD71" s="611"/>
      <c r="AKE71" s="611"/>
      <c r="AKF71" s="611"/>
      <c r="AKG71" s="611"/>
      <c r="AKH71" s="611"/>
      <c r="AKI71" s="611"/>
      <c r="AKJ71" s="611"/>
      <c r="AKK71" s="611"/>
      <c r="AKL71" s="611"/>
      <c r="AKM71" s="611"/>
      <c r="AKN71" s="611"/>
      <c r="AKO71" s="611"/>
      <c r="AKP71" s="611"/>
      <c r="AKQ71" s="611"/>
      <c r="AKR71" s="611"/>
      <c r="AKS71" s="611"/>
      <c r="AKT71" s="611"/>
      <c r="AKU71" s="611"/>
      <c r="AKV71" s="611"/>
      <c r="AKW71" s="611"/>
      <c r="AKX71" s="611"/>
      <c r="AKY71" s="611"/>
      <c r="AKZ71" s="611"/>
      <c r="ALA71" s="611"/>
      <c r="ALB71" s="611"/>
      <c r="ALC71" s="611"/>
      <c r="ALD71" s="611"/>
      <c r="ALE71" s="611"/>
      <c r="ALF71" s="611"/>
      <c r="ALG71" s="611"/>
      <c r="ALH71" s="611"/>
      <c r="ALI71" s="611"/>
      <c r="ALJ71" s="611"/>
      <c r="ALK71" s="611"/>
      <c r="ALL71" s="611"/>
      <c r="ALM71" s="611"/>
      <c r="ALN71" s="611"/>
      <c r="ALO71" s="611"/>
      <c r="ALP71" s="611"/>
      <c r="ALQ71" s="611"/>
      <c r="ALR71" s="611"/>
      <c r="ALS71" s="611"/>
      <c r="ALT71" s="611"/>
      <c r="ALU71" s="611"/>
      <c r="ALV71" s="611"/>
      <c r="ALW71" s="611"/>
      <c r="ALX71" s="611"/>
      <c r="ALY71" s="611"/>
      <c r="ALZ71" s="611"/>
      <c r="AMA71" s="611"/>
      <c r="AMB71" s="611"/>
      <c r="AMC71" s="611"/>
      <c r="AMD71" s="611"/>
      <c r="AME71" s="611"/>
      <c r="AMF71" s="611"/>
      <c r="AMG71" s="611"/>
      <c r="AMH71" s="611"/>
      <c r="AMI71" s="611"/>
      <c r="AMJ71" s="611"/>
      <c r="AMK71" s="611"/>
      <c r="AML71" s="611"/>
      <c r="AMM71" s="611"/>
      <c r="AMN71" s="611"/>
      <c r="AMO71" s="611"/>
      <c r="AMP71" s="611"/>
      <c r="AMQ71" s="611"/>
      <c r="AMR71" s="611"/>
      <c r="AMS71" s="611"/>
      <c r="AMT71" s="611"/>
      <c r="AMU71" s="611"/>
      <c r="AMV71" s="611"/>
      <c r="AMW71" s="611"/>
      <c r="AMX71" s="611"/>
      <c r="AMY71" s="611"/>
      <c r="AMZ71" s="611"/>
      <c r="ANA71" s="611"/>
      <c r="ANB71" s="611"/>
      <c r="ANC71" s="611"/>
      <c r="AND71" s="611"/>
      <c r="ANE71" s="611"/>
      <c r="ANF71" s="611"/>
      <c r="ANG71" s="611"/>
      <c r="ANH71" s="611"/>
      <c r="ANI71" s="611"/>
      <c r="ANJ71" s="611"/>
      <c r="ANK71" s="611"/>
      <c r="ANL71" s="611"/>
      <c r="ANM71" s="611"/>
      <c r="ANN71" s="611"/>
      <c r="ANO71" s="611"/>
      <c r="ANP71" s="611"/>
      <c r="ANQ71" s="611"/>
      <c r="ANR71" s="611"/>
      <c r="ANS71" s="611"/>
      <c r="ANT71" s="611"/>
      <c r="ANU71" s="611"/>
      <c r="ANV71" s="611"/>
      <c r="ANW71" s="611"/>
      <c r="ANX71" s="611"/>
      <c r="ANY71" s="611"/>
      <c r="ANZ71" s="611"/>
      <c r="AOA71" s="611"/>
      <c r="AOB71" s="611"/>
      <c r="AOC71" s="611"/>
      <c r="AOD71" s="611"/>
      <c r="AOE71" s="611"/>
      <c r="AOF71" s="611"/>
      <c r="AOG71" s="611"/>
      <c r="AOH71" s="611"/>
      <c r="AOI71" s="611"/>
      <c r="AOJ71" s="611"/>
      <c r="AOK71" s="611"/>
      <c r="AOL71" s="611"/>
      <c r="AOM71" s="611"/>
      <c r="AON71" s="611"/>
      <c r="AOO71" s="611"/>
      <c r="AOP71" s="611"/>
      <c r="AOQ71" s="611"/>
      <c r="AOR71" s="611"/>
      <c r="AOS71" s="611"/>
      <c r="AOT71" s="611"/>
      <c r="AOU71" s="611"/>
      <c r="AOV71" s="611"/>
      <c r="AOW71" s="611"/>
      <c r="AOX71" s="611"/>
      <c r="AOY71" s="611"/>
      <c r="AOZ71" s="611"/>
      <c r="APA71" s="611"/>
      <c r="APB71" s="611"/>
      <c r="APC71" s="611"/>
      <c r="APD71" s="611"/>
      <c r="APE71" s="611"/>
      <c r="APF71" s="611"/>
      <c r="APG71" s="611"/>
      <c r="APH71" s="611"/>
      <c r="API71" s="611"/>
      <c r="APJ71" s="611"/>
      <c r="APK71" s="611"/>
      <c r="APL71" s="611"/>
      <c r="APM71" s="611"/>
      <c r="APN71" s="611"/>
      <c r="APO71" s="611"/>
      <c r="APP71" s="611"/>
      <c r="APQ71" s="611"/>
      <c r="APR71" s="611"/>
      <c r="APS71" s="611"/>
      <c r="APT71" s="611"/>
      <c r="APU71" s="611"/>
      <c r="APV71" s="611"/>
      <c r="APW71" s="611"/>
      <c r="APX71" s="611"/>
      <c r="APY71" s="611"/>
      <c r="APZ71" s="611"/>
      <c r="AQA71" s="611"/>
      <c r="AQB71" s="611"/>
      <c r="AQC71" s="611"/>
      <c r="AQD71" s="611"/>
      <c r="AQE71" s="611"/>
      <c r="AQF71" s="611"/>
      <c r="AQG71" s="611"/>
      <c r="AQH71" s="611"/>
      <c r="AQI71" s="611"/>
      <c r="AQJ71" s="611"/>
      <c r="AQK71" s="611"/>
      <c r="AQL71" s="611"/>
      <c r="AQM71" s="611"/>
      <c r="AQN71" s="611"/>
      <c r="AQO71" s="611"/>
      <c r="AQP71" s="611"/>
      <c r="AQQ71" s="611"/>
      <c r="AQR71" s="611"/>
      <c r="AQS71" s="611"/>
      <c r="AQT71" s="611"/>
      <c r="AQU71" s="611"/>
      <c r="AQV71" s="611"/>
      <c r="AQW71" s="611"/>
      <c r="AQX71" s="611"/>
      <c r="AQY71" s="611"/>
      <c r="AQZ71" s="611"/>
      <c r="ARA71" s="611"/>
      <c r="ARB71" s="611"/>
      <c r="ARC71" s="611"/>
      <c r="ARD71" s="611"/>
      <c r="ARE71" s="611"/>
      <c r="ARF71" s="611"/>
      <c r="ARG71" s="611"/>
      <c r="ARH71" s="611"/>
      <c r="ARI71" s="611"/>
      <c r="ARJ71" s="611"/>
      <c r="ARK71" s="611"/>
      <c r="ARL71" s="611"/>
      <c r="ARM71" s="611"/>
      <c r="ARN71" s="611"/>
      <c r="ARO71" s="611"/>
      <c r="ARP71" s="611"/>
      <c r="ARQ71" s="611"/>
      <c r="ARR71" s="611"/>
      <c r="ARS71" s="611"/>
      <c r="ART71" s="611"/>
      <c r="ARU71" s="611"/>
      <c r="ARV71" s="611"/>
      <c r="ARW71" s="611"/>
      <c r="ARX71" s="611"/>
      <c r="ARY71" s="611"/>
      <c r="ARZ71" s="611"/>
      <c r="ASA71" s="611"/>
      <c r="ASB71" s="611"/>
      <c r="ASC71" s="611"/>
      <c r="ASD71" s="611"/>
      <c r="ASE71" s="611"/>
      <c r="ASF71" s="611"/>
      <c r="ASG71" s="611"/>
      <c r="ASH71" s="611"/>
      <c r="ASI71" s="611"/>
      <c r="ASJ71" s="611"/>
      <c r="ASK71" s="611"/>
      <c r="ASL71" s="611"/>
      <c r="ASM71" s="611"/>
      <c r="ASN71" s="611"/>
      <c r="ASO71" s="611"/>
      <c r="ASP71" s="611"/>
      <c r="ASQ71" s="611"/>
      <c r="ASR71" s="611"/>
      <c r="ASS71" s="611"/>
      <c r="AST71" s="611"/>
      <c r="ASU71" s="611"/>
      <c r="ASV71" s="611"/>
      <c r="ASW71" s="611"/>
      <c r="ASX71" s="611"/>
      <c r="ASY71" s="611"/>
      <c r="ASZ71" s="611"/>
      <c r="ATA71" s="611"/>
      <c r="ATB71" s="611"/>
      <c r="ATC71" s="611"/>
      <c r="ATD71" s="611"/>
      <c r="ATE71" s="611"/>
      <c r="ATF71" s="611"/>
      <c r="ATG71" s="611"/>
      <c r="ATH71" s="611"/>
      <c r="ATI71" s="611"/>
      <c r="ATJ71" s="611"/>
      <c r="ATK71" s="611"/>
      <c r="ATL71" s="611"/>
      <c r="ATM71" s="611"/>
      <c r="ATN71" s="611"/>
      <c r="ATO71" s="611"/>
      <c r="ATP71" s="611"/>
      <c r="ATQ71" s="611"/>
      <c r="ATR71" s="611"/>
      <c r="ATS71" s="611"/>
      <c r="ATT71" s="611"/>
      <c r="ATU71" s="611"/>
      <c r="ATV71" s="611"/>
      <c r="ATW71" s="611"/>
      <c r="ATX71" s="611"/>
      <c r="ATY71" s="611"/>
      <c r="ATZ71" s="611"/>
      <c r="AUA71" s="611"/>
      <c r="AUB71" s="611"/>
      <c r="AUC71" s="611"/>
      <c r="AUD71" s="611"/>
      <c r="AUE71" s="611"/>
      <c r="AUF71" s="611"/>
      <c r="AUG71" s="611"/>
      <c r="AUH71" s="611"/>
      <c r="AUI71" s="611"/>
      <c r="AUJ71" s="611"/>
      <c r="AUK71" s="611"/>
      <c r="AUL71" s="611"/>
      <c r="AUM71" s="611"/>
      <c r="AUN71" s="611"/>
      <c r="AUO71" s="611"/>
      <c r="AUP71" s="611"/>
      <c r="AUQ71" s="611"/>
      <c r="AUR71" s="611"/>
      <c r="AUS71" s="611"/>
      <c r="AUT71" s="611"/>
      <c r="AUU71" s="611"/>
      <c r="AUV71" s="611"/>
      <c r="AUW71" s="611"/>
      <c r="AUX71" s="611"/>
      <c r="AUY71" s="611"/>
      <c r="AUZ71" s="611"/>
      <c r="AVA71" s="611"/>
      <c r="AVB71" s="611"/>
      <c r="AVC71" s="611"/>
      <c r="AVD71" s="611"/>
      <c r="AVE71" s="611"/>
      <c r="AVF71" s="611"/>
      <c r="AVG71" s="611"/>
      <c r="AVH71" s="611"/>
      <c r="AVI71" s="611"/>
      <c r="AVJ71" s="611"/>
      <c r="AVK71" s="611"/>
      <c r="AVL71" s="611"/>
      <c r="AVM71" s="611"/>
      <c r="AVN71" s="611"/>
      <c r="AVO71" s="611"/>
      <c r="AVP71" s="611"/>
      <c r="AVQ71" s="611"/>
      <c r="AVR71" s="611"/>
      <c r="AVS71" s="611"/>
      <c r="AVT71" s="611"/>
      <c r="AVU71" s="611"/>
      <c r="AVV71" s="611"/>
      <c r="AVW71" s="611"/>
      <c r="AVX71" s="611"/>
      <c r="AVY71" s="611"/>
      <c r="AVZ71" s="611"/>
      <c r="AWA71" s="611"/>
      <c r="AWB71" s="611"/>
      <c r="AWC71" s="611"/>
      <c r="AWD71" s="611"/>
      <c r="AWE71" s="611"/>
      <c r="AWF71" s="611"/>
      <c r="AWG71" s="611"/>
      <c r="AWH71" s="611"/>
      <c r="AWI71" s="611"/>
      <c r="AWJ71" s="611"/>
      <c r="AWK71" s="611"/>
      <c r="AWL71" s="611"/>
      <c r="AWM71" s="611"/>
      <c r="AWN71" s="611"/>
      <c r="AWO71" s="611"/>
      <c r="AWP71" s="611"/>
      <c r="AWQ71" s="611"/>
      <c r="AWR71" s="611"/>
      <c r="AWS71" s="611"/>
      <c r="AWT71" s="611"/>
      <c r="AWU71" s="611"/>
      <c r="AWV71" s="611"/>
      <c r="AWW71" s="611"/>
      <c r="AWX71" s="611"/>
      <c r="AWY71" s="611"/>
      <c r="AWZ71" s="611"/>
      <c r="AXA71" s="611"/>
      <c r="AXB71" s="611"/>
      <c r="AXC71" s="611"/>
      <c r="AXD71" s="611"/>
      <c r="AXE71" s="611"/>
      <c r="AXF71" s="611"/>
      <c r="AXG71" s="611"/>
      <c r="AXH71" s="611"/>
      <c r="AXI71" s="611"/>
      <c r="AXJ71" s="611"/>
      <c r="AXK71" s="611"/>
      <c r="AXL71" s="611"/>
      <c r="AXM71" s="611"/>
      <c r="AXN71" s="611"/>
      <c r="AXO71" s="611"/>
      <c r="AXP71" s="611"/>
      <c r="AXQ71" s="611"/>
      <c r="AXR71" s="611"/>
      <c r="AXS71" s="611"/>
      <c r="AXT71" s="611"/>
      <c r="AXU71" s="611"/>
      <c r="AXV71" s="611"/>
      <c r="AXW71" s="611"/>
      <c r="AXX71" s="611"/>
      <c r="AXY71" s="611"/>
      <c r="AXZ71" s="611"/>
      <c r="AYA71" s="611"/>
      <c r="AYB71" s="611"/>
      <c r="AYC71" s="611"/>
      <c r="AYD71" s="611"/>
      <c r="AYE71" s="611"/>
      <c r="AYF71" s="611"/>
      <c r="AYG71" s="611"/>
      <c r="AYH71" s="611"/>
      <c r="AYI71" s="611"/>
      <c r="AYJ71" s="611"/>
      <c r="AYK71" s="611"/>
      <c r="AYL71" s="611"/>
      <c r="AYM71" s="611"/>
      <c r="AYN71" s="611"/>
      <c r="AYO71" s="611"/>
      <c r="AYP71" s="611"/>
      <c r="AYQ71" s="611"/>
      <c r="AYR71" s="611"/>
      <c r="AYS71" s="611"/>
      <c r="AYT71" s="611"/>
      <c r="AYU71" s="611"/>
      <c r="AYV71" s="611"/>
      <c r="AYW71" s="611"/>
      <c r="AYX71" s="611"/>
      <c r="AYY71" s="611"/>
      <c r="AYZ71" s="611"/>
      <c r="AZA71" s="611"/>
      <c r="AZB71" s="611"/>
      <c r="AZC71" s="611"/>
      <c r="AZD71" s="611"/>
      <c r="AZE71" s="611"/>
      <c r="AZF71" s="611"/>
      <c r="AZG71" s="611"/>
      <c r="AZH71" s="611"/>
      <c r="AZI71" s="611"/>
      <c r="AZJ71" s="611"/>
      <c r="AZK71" s="611"/>
      <c r="AZL71" s="611"/>
      <c r="AZM71" s="611"/>
      <c r="AZN71" s="611"/>
      <c r="AZO71" s="611"/>
      <c r="AZP71" s="611"/>
      <c r="AZQ71" s="611"/>
      <c r="AZR71" s="611"/>
      <c r="AZS71" s="611"/>
      <c r="AZT71" s="611"/>
      <c r="AZU71" s="611"/>
      <c r="AZV71" s="611"/>
      <c r="AZW71" s="611"/>
      <c r="AZX71" s="611"/>
      <c r="AZY71" s="611"/>
      <c r="AZZ71" s="611"/>
      <c r="BAA71" s="611"/>
      <c r="BAB71" s="611"/>
      <c r="BAC71" s="611"/>
      <c r="BAD71" s="611"/>
      <c r="BAE71" s="611"/>
      <c r="BAF71" s="611"/>
      <c r="BAG71" s="611"/>
      <c r="BAH71" s="611"/>
      <c r="BAI71" s="611"/>
      <c r="BAJ71" s="611"/>
      <c r="BAK71" s="611"/>
      <c r="BAL71" s="611"/>
      <c r="BAM71" s="611"/>
      <c r="BAN71" s="611"/>
      <c r="BAO71" s="611"/>
      <c r="BAP71" s="611"/>
      <c r="BAQ71" s="611"/>
      <c r="BAR71" s="611"/>
      <c r="BAS71" s="611"/>
      <c r="BAT71" s="611"/>
      <c r="BAU71" s="611"/>
      <c r="BAV71" s="611"/>
      <c r="BAW71" s="611"/>
      <c r="BAX71" s="611"/>
      <c r="BAY71" s="611"/>
      <c r="BAZ71" s="611"/>
      <c r="BBA71" s="611"/>
      <c r="BBB71" s="611"/>
      <c r="BBC71" s="611"/>
      <c r="BBD71" s="611"/>
      <c r="BBE71" s="611"/>
      <c r="BBF71" s="611"/>
      <c r="BBG71" s="611"/>
      <c r="BBH71" s="611"/>
      <c r="BBI71" s="611"/>
      <c r="BBJ71" s="611"/>
      <c r="BBK71" s="611"/>
      <c r="BBL71" s="611"/>
      <c r="BBM71" s="611"/>
      <c r="BBN71" s="611"/>
      <c r="BBO71" s="611"/>
      <c r="BBP71" s="611"/>
      <c r="BBQ71" s="611"/>
      <c r="BBR71" s="611"/>
      <c r="BBS71" s="611"/>
      <c r="BBT71" s="611"/>
      <c r="BBU71" s="611"/>
      <c r="BBV71" s="611"/>
      <c r="BBW71" s="611"/>
      <c r="BBX71" s="611"/>
      <c r="BBY71" s="611"/>
      <c r="BBZ71" s="611"/>
      <c r="BCA71" s="611"/>
      <c r="BCB71" s="611"/>
      <c r="BCC71" s="611"/>
      <c r="BCD71" s="611"/>
      <c r="BCE71" s="611"/>
      <c r="BCF71" s="611"/>
      <c r="BCG71" s="611"/>
      <c r="BCH71" s="611"/>
      <c r="BCI71" s="611"/>
      <c r="BCJ71" s="611"/>
      <c r="BCK71" s="611"/>
      <c r="BCL71" s="611"/>
      <c r="BCM71" s="611"/>
      <c r="BCN71" s="611"/>
      <c r="BCO71" s="611"/>
      <c r="BCP71" s="611"/>
      <c r="BCQ71" s="611"/>
      <c r="BCR71" s="611"/>
      <c r="BCS71" s="611"/>
      <c r="BCT71" s="611"/>
      <c r="BCU71" s="611"/>
      <c r="BCV71" s="611"/>
      <c r="BCW71" s="611"/>
      <c r="BCX71" s="611"/>
      <c r="BCY71" s="611"/>
      <c r="BCZ71" s="611"/>
      <c r="BDA71" s="611"/>
      <c r="BDB71" s="611"/>
      <c r="BDC71" s="611"/>
      <c r="BDD71" s="611"/>
      <c r="BDE71" s="611"/>
      <c r="BDF71" s="611"/>
      <c r="BDG71" s="611"/>
      <c r="BDH71" s="611"/>
      <c r="BDI71" s="611"/>
      <c r="BDJ71" s="611"/>
      <c r="BDK71" s="611"/>
      <c r="BDL71" s="611"/>
      <c r="BDM71" s="611"/>
      <c r="BDN71" s="611"/>
      <c r="BDO71" s="611"/>
      <c r="BDP71" s="611"/>
      <c r="BDQ71" s="611"/>
      <c r="BDR71" s="611"/>
      <c r="BDS71" s="611"/>
      <c r="BDT71" s="611"/>
      <c r="BDU71" s="611"/>
      <c r="BDV71" s="611"/>
      <c r="BDW71" s="611"/>
      <c r="BDX71" s="611"/>
      <c r="BDY71" s="611"/>
      <c r="BDZ71" s="611"/>
      <c r="BEA71" s="611"/>
      <c r="BEB71" s="611"/>
      <c r="BEC71" s="611"/>
      <c r="BED71" s="611"/>
      <c r="BEE71" s="611"/>
      <c r="BEF71" s="611"/>
      <c r="BEG71" s="611"/>
      <c r="BEH71" s="611"/>
      <c r="BEI71" s="611"/>
      <c r="BEJ71" s="611"/>
      <c r="BEK71" s="611"/>
      <c r="BEL71" s="611"/>
      <c r="BEM71" s="611"/>
      <c r="BEN71" s="611"/>
      <c r="BEO71" s="611"/>
      <c r="BEP71" s="611"/>
      <c r="BEQ71" s="611"/>
      <c r="BER71" s="611"/>
      <c r="BES71" s="611"/>
      <c r="BET71" s="611"/>
      <c r="BEU71" s="611"/>
      <c r="BEV71" s="611"/>
      <c r="BEW71" s="611"/>
      <c r="BEX71" s="611"/>
      <c r="BEY71" s="611"/>
      <c r="BEZ71" s="611"/>
      <c r="BFA71" s="611"/>
      <c r="BFB71" s="611"/>
      <c r="BFC71" s="611"/>
      <c r="BFD71" s="611"/>
      <c r="BFE71" s="611"/>
      <c r="BFF71" s="611"/>
      <c r="BFG71" s="611"/>
      <c r="BFH71" s="611"/>
      <c r="BFI71" s="611"/>
      <c r="BFJ71" s="611"/>
      <c r="BFK71" s="611"/>
      <c r="BFL71" s="611"/>
      <c r="BFM71" s="611"/>
      <c r="BFN71" s="611"/>
      <c r="BFO71" s="611"/>
      <c r="BFP71" s="611"/>
      <c r="BFQ71" s="611"/>
      <c r="BFR71" s="611"/>
      <c r="BFS71" s="611"/>
      <c r="BFT71" s="611"/>
      <c r="BFU71" s="611"/>
      <c r="BFV71" s="611"/>
      <c r="BFW71" s="611"/>
      <c r="BFX71" s="611"/>
      <c r="BFY71" s="611"/>
      <c r="BFZ71" s="611"/>
      <c r="BGA71" s="611"/>
      <c r="BGB71" s="611"/>
      <c r="BGC71" s="611"/>
      <c r="BGD71" s="611"/>
      <c r="BGE71" s="611"/>
      <c r="BGF71" s="611"/>
      <c r="BGG71" s="611"/>
      <c r="BGH71" s="611"/>
      <c r="BGI71" s="611"/>
      <c r="BGJ71" s="611"/>
      <c r="BGK71" s="611"/>
      <c r="BGL71" s="611"/>
      <c r="BGM71" s="611"/>
      <c r="BGN71" s="611"/>
      <c r="BGO71" s="611"/>
      <c r="BGP71" s="611"/>
      <c r="BGQ71" s="611"/>
      <c r="BGR71" s="611"/>
      <c r="BGS71" s="611"/>
      <c r="BGT71" s="611"/>
      <c r="BGU71" s="611"/>
      <c r="BGV71" s="611"/>
      <c r="BGW71" s="611"/>
      <c r="BGX71" s="611"/>
      <c r="BGY71" s="611"/>
      <c r="BGZ71" s="611"/>
      <c r="BHA71" s="611"/>
      <c r="BHB71" s="611"/>
      <c r="BHC71" s="611"/>
      <c r="BHD71" s="611"/>
      <c r="BHE71" s="611"/>
      <c r="BHF71" s="611"/>
      <c r="BHG71" s="611"/>
      <c r="BHH71" s="611"/>
      <c r="BHI71" s="611"/>
      <c r="BHJ71" s="611"/>
      <c r="BHK71" s="611"/>
      <c r="BHL71" s="611"/>
      <c r="BHM71" s="611"/>
      <c r="BHN71" s="611"/>
      <c r="BHO71" s="611"/>
      <c r="BHP71" s="611"/>
      <c r="BHQ71" s="611"/>
      <c r="BHR71" s="611"/>
      <c r="BHS71" s="611"/>
      <c r="BHT71" s="611"/>
      <c r="BHU71" s="611"/>
      <c r="BHV71" s="611"/>
      <c r="BHW71" s="611"/>
      <c r="BHX71" s="611"/>
      <c r="BHY71" s="611"/>
      <c r="BHZ71" s="611"/>
      <c r="BIA71" s="611"/>
      <c r="BIB71" s="611"/>
      <c r="BIC71" s="611"/>
      <c r="BID71" s="611"/>
      <c r="BIE71" s="611"/>
      <c r="BIF71" s="611"/>
      <c r="BIG71" s="611"/>
      <c r="BIH71" s="611"/>
      <c r="BII71" s="611"/>
      <c r="BIJ71" s="611"/>
      <c r="BIK71" s="611"/>
      <c r="BIL71" s="611"/>
      <c r="BIM71" s="611"/>
      <c r="BIN71" s="611"/>
      <c r="BIO71" s="611"/>
      <c r="BIP71" s="611"/>
      <c r="BIQ71" s="611"/>
      <c r="BIR71" s="611"/>
      <c r="BIS71" s="611"/>
      <c r="BIT71" s="611"/>
      <c r="BIU71" s="611"/>
      <c r="BIV71" s="611"/>
      <c r="BIW71" s="611"/>
      <c r="BIX71" s="611"/>
      <c r="BIY71" s="611"/>
      <c r="BIZ71" s="611"/>
      <c r="BJA71" s="611"/>
      <c r="BJB71" s="611"/>
      <c r="BJC71" s="611"/>
      <c r="BJD71" s="611"/>
      <c r="BJE71" s="611"/>
      <c r="BJF71" s="611"/>
      <c r="BJG71" s="611"/>
      <c r="BJH71" s="611"/>
      <c r="BJI71" s="611"/>
      <c r="BJJ71" s="611"/>
      <c r="BJK71" s="611"/>
      <c r="BJL71" s="611"/>
      <c r="BJM71" s="611"/>
      <c r="BJN71" s="611"/>
      <c r="BJO71" s="611"/>
      <c r="BJP71" s="611"/>
      <c r="BJQ71" s="611"/>
      <c r="BJR71" s="611"/>
      <c r="BJS71" s="611"/>
      <c r="BJT71" s="611"/>
      <c r="BJU71" s="611"/>
      <c r="BJV71" s="611"/>
      <c r="BJW71" s="611"/>
      <c r="BJX71" s="611"/>
      <c r="BJY71" s="611"/>
      <c r="BJZ71" s="611"/>
      <c r="BKA71" s="611"/>
      <c r="BKB71" s="611"/>
      <c r="BKC71" s="611"/>
      <c r="BKD71" s="611"/>
      <c r="BKE71" s="611"/>
      <c r="BKF71" s="611"/>
      <c r="BKG71" s="611"/>
      <c r="BKH71" s="611"/>
      <c r="BKI71" s="611"/>
      <c r="BKJ71" s="611"/>
      <c r="BKK71" s="611"/>
      <c r="BKL71" s="611"/>
      <c r="BKM71" s="611"/>
      <c r="BKN71" s="611"/>
      <c r="BKO71" s="611"/>
      <c r="BKP71" s="611"/>
      <c r="BKQ71" s="611"/>
      <c r="BKR71" s="611"/>
      <c r="BKS71" s="611"/>
      <c r="BKT71" s="611"/>
      <c r="BKU71" s="611"/>
      <c r="BKV71" s="611"/>
      <c r="BKW71" s="611"/>
      <c r="BKX71" s="611"/>
      <c r="BKY71" s="611"/>
      <c r="BKZ71" s="611"/>
      <c r="BLA71" s="611"/>
      <c r="BLB71" s="611"/>
      <c r="BLC71" s="611"/>
      <c r="BLD71" s="611"/>
      <c r="BLE71" s="611"/>
      <c r="BLF71" s="611"/>
      <c r="BLG71" s="611"/>
      <c r="BLH71" s="611"/>
      <c r="BLI71" s="611"/>
      <c r="BLJ71" s="611"/>
      <c r="BLK71" s="611"/>
      <c r="BLL71" s="611"/>
      <c r="BLM71" s="611"/>
      <c r="BLN71" s="611"/>
      <c r="BLO71" s="611"/>
      <c r="BLP71" s="611"/>
      <c r="BLQ71" s="611"/>
      <c r="BLR71" s="611"/>
      <c r="BLS71" s="611"/>
      <c r="BLT71" s="611"/>
      <c r="BLU71" s="611"/>
      <c r="BLV71" s="611"/>
      <c r="BLW71" s="611"/>
      <c r="BLX71" s="611"/>
      <c r="BLY71" s="611"/>
      <c r="BLZ71" s="611"/>
      <c r="BMA71" s="611"/>
      <c r="BMB71" s="611"/>
      <c r="BMC71" s="611"/>
      <c r="BMD71" s="611"/>
      <c r="BME71" s="611"/>
      <c r="BMF71" s="611"/>
      <c r="BMG71" s="611"/>
      <c r="BMH71" s="611"/>
      <c r="BMI71" s="611"/>
      <c r="BMJ71" s="611"/>
      <c r="BMK71" s="611"/>
      <c r="BML71" s="611"/>
      <c r="BMM71" s="611"/>
      <c r="BMN71" s="611"/>
      <c r="BMO71" s="611"/>
      <c r="BMP71" s="611"/>
      <c r="BMQ71" s="611"/>
      <c r="BMR71" s="611"/>
      <c r="BMS71" s="611"/>
      <c r="BMT71" s="611"/>
      <c r="BMU71" s="611"/>
      <c r="BMV71" s="611"/>
      <c r="BMW71" s="611"/>
      <c r="BMX71" s="611"/>
      <c r="BMY71" s="611"/>
      <c r="BMZ71" s="611"/>
      <c r="BNA71" s="611"/>
      <c r="BNB71" s="611"/>
      <c r="BNC71" s="611"/>
      <c r="BND71" s="611"/>
      <c r="BNE71" s="611"/>
      <c r="BNF71" s="611"/>
      <c r="BNG71" s="611"/>
      <c r="BNH71" s="611"/>
      <c r="BNI71" s="611"/>
      <c r="BNJ71" s="611"/>
      <c r="BNK71" s="611"/>
      <c r="BNL71" s="611"/>
      <c r="BNM71" s="611"/>
      <c r="BNN71" s="611"/>
      <c r="BNO71" s="611"/>
      <c r="BNP71" s="611"/>
      <c r="BNQ71" s="611"/>
      <c r="BNR71" s="611"/>
      <c r="BNS71" s="611"/>
      <c r="BNT71" s="611"/>
      <c r="BNU71" s="611"/>
      <c r="BNV71" s="611"/>
      <c r="BNW71" s="611"/>
      <c r="BNX71" s="611"/>
      <c r="BNY71" s="611"/>
      <c r="BNZ71" s="611"/>
      <c r="BOA71" s="611"/>
      <c r="BOB71" s="611"/>
      <c r="BOC71" s="611"/>
      <c r="BOD71" s="611"/>
      <c r="BOE71" s="611"/>
      <c r="BOF71" s="611"/>
      <c r="BOG71" s="611"/>
      <c r="BOH71" s="611"/>
      <c r="BOI71" s="611"/>
      <c r="BOJ71" s="611"/>
      <c r="BOK71" s="611"/>
      <c r="BOL71" s="611"/>
      <c r="BOM71" s="611"/>
      <c r="BON71" s="611"/>
      <c r="BOO71" s="611"/>
      <c r="BOP71" s="611"/>
      <c r="BOQ71" s="611"/>
      <c r="BOR71" s="611"/>
      <c r="BOS71" s="611"/>
      <c r="BOT71" s="611"/>
      <c r="BOU71" s="611"/>
      <c r="BOV71" s="611"/>
      <c r="BOW71" s="611"/>
      <c r="BOX71" s="611"/>
      <c r="BOY71" s="611"/>
      <c r="BOZ71" s="611"/>
      <c r="BPA71" s="611"/>
      <c r="BPB71" s="611"/>
      <c r="BPC71" s="611"/>
      <c r="BPD71" s="611"/>
      <c r="BPE71" s="611"/>
      <c r="BPF71" s="611"/>
      <c r="BPG71" s="611"/>
      <c r="BPH71" s="611"/>
      <c r="BPI71" s="611"/>
      <c r="BPJ71" s="611"/>
      <c r="BPK71" s="611"/>
      <c r="BPL71" s="611"/>
      <c r="BPM71" s="611"/>
      <c r="BPN71" s="611"/>
      <c r="BPO71" s="611"/>
      <c r="BPP71" s="611"/>
      <c r="BPQ71" s="611"/>
      <c r="BPR71" s="611"/>
      <c r="BPS71" s="611"/>
      <c r="BPT71" s="611"/>
      <c r="BPU71" s="611"/>
      <c r="BPV71" s="611"/>
      <c r="BPW71" s="611"/>
      <c r="BPX71" s="611"/>
      <c r="BPY71" s="611"/>
      <c r="BPZ71" s="611"/>
      <c r="BQA71" s="611"/>
      <c r="BQB71" s="611"/>
      <c r="BQC71" s="611"/>
      <c r="BQD71" s="611"/>
      <c r="BQE71" s="611"/>
      <c r="BQF71" s="611"/>
      <c r="BQG71" s="611"/>
      <c r="BQH71" s="611"/>
      <c r="BQI71" s="611"/>
      <c r="BQJ71" s="611"/>
      <c r="BQK71" s="611"/>
      <c r="BQL71" s="611"/>
      <c r="BQM71" s="611"/>
      <c r="BQN71" s="611"/>
      <c r="BQO71" s="611"/>
      <c r="BQP71" s="611"/>
      <c r="BQQ71" s="611"/>
      <c r="BQR71" s="611"/>
      <c r="BQS71" s="611"/>
      <c r="BQT71" s="611"/>
      <c r="BQU71" s="611"/>
      <c r="BQV71" s="611"/>
      <c r="BQW71" s="611"/>
      <c r="BQX71" s="611"/>
      <c r="BQY71" s="611"/>
      <c r="BQZ71" s="611"/>
      <c r="BRA71" s="611"/>
      <c r="BRB71" s="611"/>
      <c r="BRC71" s="611"/>
      <c r="BRD71" s="611"/>
      <c r="BRE71" s="611"/>
      <c r="BRF71" s="611"/>
      <c r="BRG71" s="611"/>
      <c r="BRH71" s="611"/>
      <c r="BRI71" s="611"/>
      <c r="BRJ71" s="611"/>
      <c r="BRK71" s="611"/>
      <c r="BRL71" s="611"/>
      <c r="BRM71" s="611"/>
      <c r="BRN71" s="611"/>
      <c r="BRO71" s="611"/>
      <c r="BRP71" s="611"/>
      <c r="BRQ71" s="611"/>
      <c r="BRR71" s="611"/>
      <c r="BRS71" s="611"/>
      <c r="BRT71" s="611"/>
      <c r="BRU71" s="611"/>
      <c r="BRV71" s="611"/>
      <c r="BRW71" s="611"/>
      <c r="BRX71" s="611"/>
      <c r="BRY71" s="611"/>
      <c r="BRZ71" s="611"/>
      <c r="BSA71" s="611"/>
      <c r="BSB71" s="611"/>
      <c r="BSC71" s="611"/>
      <c r="BSD71" s="611"/>
      <c r="BSE71" s="611"/>
      <c r="BSF71" s="611"/>
      <c r="BSG71" s="611"/>
      <c r="BSH71" s="611"/>
      <c r="BSI71" s="611"/>
      <c r="BSJ71" s="611"/>
      <c r="BSK71" s="611"/>
      <c r="BSL71" s="611"/>
      <c r="BSM71" s="611"/>
      <c r="BSN71" s="611"/>
      <c r="BSO71" s="611"/>
      <c r="BSP71" s="611"/>
      <c r="BSQ71" s="611"/>
      <c r="BSR71" s="611"/>
      <c r="BSS71" s="611"/>
      <c r="BST71" s="611"/>
      <c r="BSU71" s="611"/>
      <c r="BSV71" s="611"/>
      <c r="BSW71" s="611"/>
      <c r="BSX71" s="611"/>
      <c r="BSY71" s="611"/>
      <c r="BSZ71" s="611"/>
      <c r="BTA71" s="611"/>
      <c r="BTB71" s="611"/>
      <c r="BTC71" s="611"/>
      <c r="BTD71" s="611"/>
      <c r="BTE71" s="611"/>
      <c r="BTF71" s="611"/>
      <c r="BTG71" s="611"/>
      <c r="BTH71" s="611"/>
      <c r="BTI71" s="611"/>
      <c r="BTJ71" s="611"/>
      <c r="BTK71" s="611"/>
      <c r="BTL71" s="611"/>
      <c r="BTM71" s="611"/>
      <c r="BTN71" s="611"/>
      <c r="BTO71" s="611"/>
      <c r="BTP71" s="611"/>
      <c r="BTQ71" s="611"/>
      <c r="BTR71" s="611"/>
      <c r="BTS71" s="611"/>
      <c r="BTT71" s="611"/>
      <c r="BTU71" s="611"/>
      <c r="BTV71" s="611"/>
      <c r="BTW71" s="611"/>
      <c r="BTX71" s="611"/>
      <c r="BTY71" s="611"/>
      <c r="BTZ71" s="611"/>
      <c r="BUA71" s="611"/>
      <c r="BUB71" s="611"/>
      <c r="BUC71" s="611"/>
      <c r="BUD71" s="611"/>
      <c r="BUE71" s="611"/>
      <c r="BUF71" s="611"/>
      <c r="BUG71" s="611"/>
      <c r="BUH71" s="611"/>
      <c r="BUI71" s="611"/>
      <c r="BUJ71" s="611"/>
      <c r="BUK71" s="611"/>
      <c r="BUL71" s="611"/>
      <c r="BUM71" s="611"/>
      <c r="BUN71" s="611"/>
      <c r="BUO71" s="611"/>
      <c r="BUP71" s="611"/>
      <c r="BUQ71" s="611"/>
      <c r="BUR71" s="611"/>
      <c r="BUS71" s="611"/>
      <c r="BUT71" s="611"/>
      <c r="BUU71" s="611"/>
      <c r="BUV71" s="611"/>
      <c r="BUW71" s="611"/>
      <c r="BUX71" s="611"/>
      <c r="BUY71" s="611"/>
      <c r="BUZ71" s="611"/>
      <c r="BVA71" s="611"/>
      <c r="BVB71" s="611"/>
      <c r="BVC71" s="611"/>
      <c r="BVD71" s="611"/>
      <c r="BVE71" s="611"/>
      <c r="BVF71" s="611"/>
      <c r="BVG71" s="611"/>
      <c r="BVH71" s="611"/>
      <c r="BVI71" s="611"/>
      <c r="BVJ71" s="611"/>
      <c r="BVK71" s="611"/>
      <c r="BVL71" s="611"/>
      <c r="BVM71" s="611"/>
      <c r="BVN71" s="611"/>
      <c r="BVO71" s="611"/>
      <c r="BVP71" s="611"/>
      <c r="BVQ71" s="611"/>
      <c r="BVR71" s="611"/>
      <c r="BVS71" s="611"/>
      <c r="BVT71" s="611"/>
      <c r="BVU71" s="611"/>
      <c r="BVV71" s="611"/>
      <c r="BVW71" s="611"/>
      <c r="BVX71" s="611"/>
      <c r="BVY71" s="611"/>
      <c r="BVZ71" s="611"/>
      <c r="BWA71" s="611"/>
      <c r="BWB71" s="611"/>
      <c r="BWC71" s="611"/>
      <c r="BWD71" s="611"/>
      <c r="BWE71" s="611"/>
      <c r="BWF71" s="611"/>
      <c r="BWG71" s="611"/>
      <c r="BWH71" s="611"/>
      <c r="BWI71" s="611"/>
      <c r="BWJ71" s="611"/>
      <c r="BWK71" s="611"/>
      <c r="BWL71" s="611"/>
      <c r="BWM71" s="611"/>
      <c r="BWN71" s="611"/>
      <c r="BWO71" s="611"/>
      <c r="BWP71" s="611"/>
      <c r="BWQ71" s="611"/>
      <c r="BWR71" s="611"/>
      <c r="BWS71" s="611"/>
      <c r="BWT71" s="611"/>
      <c r="BWU71" s="611"/>
      <c r="BWV71" s="611"/>
      <c r="BWW71" s="611"/>
      <c r="BWX71" s="611"/>
      <c r="BWY71" s="611"/>
      <c r="BWZ71" s="611"/>
      <c r="BXA71" s="611"/>
      <c r="BXB71" s="611"/>
      <c r="BXC71" s="611"/>
      <c r="BXD71" s="611"/>
      <c r="BXE71" s="611"/>
      <c r="BXF71" s="611"/>
      <c r="BXG71" s="611"/>
      <c r="BXH71" s="611"/>
      <c r="BXI71" s="611"/>
      <c r="BXJ71" s="611"/>
      <c r="BXK71" s="611"/>
      <c r="BXL71" s="611"/>
      <c r="BXM71" s="611"/>
      <c r="BXN71" s="611"/>
      <c r="BXO71" s="611"/>
      <c r="BXP71" s="611"/>
      <c r="BXQ71" s="611"/>
      <c r="BXR71" s="611"/>
      <c r="BXS71" s="611"/>
      <c r="BXT71" s="611"/>
      <c r="BXU71" s="611"/>
      <c r="BXV71" s="611"/>
      <c r="BXW71" s="611"/>
      <c r="BXX71" s="611"/>
      <c r="BXY71" s="611"/>
      <c r="BXZ71" s="611"/>
      <c r="BYA71" s="611"/>
      <c r="BYB71" s="611"/>
      <c r="BYC71" s="611"/>
      <c r="BYD71" s="611"/>
      <c r="BYE71" s="611"/>
      <c r="BYF71" s="611"/>
      <c r="BYG71" s="611"/>
      <c r="BYH71" s="611"/>
      <c r="BYI71" s="611"/>
      <c r="BYJ71" s="611"/>
      <c r="BYK71" s="611"/>
      <c r="BYL71" s="611"/>
      <c r="BYM71" s="611"/>
      <c r="BYN71" s="611"/>
      <c r="BYO71" s="611"/>
      <c r="BYP71" s="611"/>
      <c r="BYQ71" s="611"/>
      <c r="BYR71" s="611"/>
      <c r="BYS71" s="611"/>
      <c r="BYT71" s="611"/>
      <c r="BYU71" s="611"/>
      <c r="BYV71" s="611"/>
      <c r="BYW71" s="611"/>
      <c r="BYX71" s="611"/>
      <c r="BYY71" s="611"/>
      <c r="BYZ71" s="611"/>
      <c r="BZA71" s="611"/>
      <c r="BZB71" s="611"/>
      <c r="BZC71" s="611"/>
      <c r="BZD71" s="611"/>
      <c r="BZE71" s="611"/>
      <c r="BZF71" s="611"/>
      <c r="BZG71" s="611"/>
      <c r="BZH71" s="611"/>
      <c r="BZI71" s="611"/>
      <c r="BZJ71" s="611"/>
      <c r="BZK71" s="611"/>
      <c r="BZL71" s="611"/>
      <c r="BZM71" s="611"/>
      <c r="BZN71" s="611"/>
      <c r="BZO71" s="611"/>
      <c r="BZP71" s="611"/>
      <c r="BZQ71" s="611"/>
      <c r="BZR71" s="611"/>
      <c r="BZS71" s="611"/>
      <c r="BZT71" s="611"/>
      <c r="BZU71" s="611"/>
      <c r="BZV71" s="611"/>
      <c r="BZW71" s="611"/>
      <c r="BZX71" s="611"/>
      <c r="BZY71" s="611"/>
      <c r="BZZ71" s="611"/>
      <c r="CAA71" s="611"/>
      <c r="CAB71" s="611"/>
      <c r="CAC71" s="611"/>
      <c r="CAD71" s="611"/>
      <c r="CAE71" s="611"/>
      <c r="CAF71" s="611"/>
      <c r="CAG71" s="611"/>
      <c r="CAH71" s="611"/>
      <c r="CAI71" s="611"/>
      <c r="CAJ71" s="611"/>
      <c r="CAK71" s="611"/>
      <c r="CAL71" s="611"/>
      <c r="CAM71" s="611"/>
      <c r="CAN71" s="611"/>
      <c r="CAO71" s="611"/>
      <c r="CAP71" s="611"/>
      <c r="CAQ71" s="611"/>
      <c r="CAR71" s="611"/>
      <c r="CAS71" s="611"/>
      <c r="CAT71" s="611"/>
      <c r="CAU71" s="611"/>
      <c r="CAV71" s="611"/>
      <c r="CAW71" s="611"/>
      <c r="CAX71" s="611"/>
      <c r="CAY71" s="611"/>
      <c r="CAZ71" s="611"/>
      <c r="CBA71" s="611"/>
      <c r="CBB71" s="611"/>
      <c r="CBC71" s="611"/>
      <c r="CBD71" s="611"/>
      <c r="CBE71" s="611"/>
      <c r="CBF71" s="611"/>
      <c r="CBG71" s="611"/>
      <c r="CBH71" s="611"/>
      <c r="CBI71" s="611"/>
      <c r="CBJ71" s="611"/>
      <c r="CBK71" s="611"/>
      <c r="CBL71" s="611"/>
      <c r="CBM71" s="611"/>
      <c r="CBN71" s="611"/>
      <c r="CBO71" s="611"/>
      <c r="CBP71" s="611"/>
      <c r="CBQ71" s="611"/>
      <c r="CBR71" s="611"/>
      <c r="CBS71" s="611"/>
      <c r="CBT71" s="611"/>
      <c r="CBU71" s="611"/>
      <c r="CBV71" s="611"/>
      <c r="CBW71" s="611"/>
      <c r="CBX71" s="611"/>
      <c r="CBY71" s="611"/>
      <c r="CBZ71" s="611"/>
      <c r="CCA71" s="611"/>
      <c r="CCB71" s="611"/>
      <c r="CCC71" s="611"/>
      <c r="CCD71" s="611"/>
      <c r="CCE71" s="611"/>
      <c r="CCF71" s="611"/>
      <c r="CCG71" s="611"/>
      <c r="CCH71" s="611"/>
      <c r="CCI71" s="611"/>
      <c r="CCJ71" s="611"/>
      <c r="CCK71" s="611"/>
      <c r="CCL71" s="611"/>
      <c r="CCM71" s="611"/>
      <c r="CCN71" s="611"/>
      <c r="CCO71" s="611"/>
      <c r="CCP71" s="611"/>
      <c r="CCQ71" s="611"/>
      <c r="CCR71" s="611"/>
      <c r="CCS71" s="611"/>
      <c r="CCT71" s="611"/>
      <c r="CCU71" s="611"/>
      <c r="CCV71" s="611"/>
      <c r="CCW71" s="611"/>
      <c r="CCX71" s="611"/>
      <c r="CCY71" s="611"/>
      <c r="CCZ71" s="611"/>
      <c r="CDA71" s="611"/>
      <c r="CDB71" s="611"/>
      <c r="CDC71" s="611"/>
      <c r="CDD71" s="611"/>
      <c r="CDE71" s="611"/>
      <c r="CDF71" s="611"/>
      <c r="CDG71" s="611"/>
      <c r="CDH71" s="611"/>
      <c r="CDI71" s="611"/>
      <c r="CDJ71" s="611"/>
      <c r="CDK71" s="611"/>
      <c r="CDL71" s="611"/>
      <c r="CDM71" s="611"/>
      <c r="CDN71" s="611"/>
      <c r="CDO71" s="611"/>
      <c r="CDP71" s="611"/>
      <c r="CDQ71" s="611"/>
      <c r="CDR71" s="611"/>
      <c r="CDS71" s="611"/>
      <c r="CDT71" s="611"/>
      <c r="CDU71" s="611"/>
      <c r="CDV71" s="611"/>
      <c r="CDW71" s="611"/>
      <c r="CDX71" s="611"/>
      <c r="CDY71" s="611"/>
      <c r="CDZ71" s="611"/>
      <c r="CEA71" s="611"/>
      <c r="CEB71" s="611"/>
      <c r="CEC71" s="611"/>
      <c r="CED71" s="611"/>
      <c r="CEE71" s="611"/>
      <c r="CEF71" s="611"/>
      <c r="CEG71" s="611"/>
      <c r="CEH71" s="611"/>
      <c r="CEI71" s="611"/>
      <c r="CEJ71" s="611"/>
      <c r="CEK71" s="611"/>
      <c r="CEL71" s="611"/>
      <c r="CEM71" s="611"/>
    </row>
    <row r="72" spans="1:2171" ht="13.5" thickBot="1" x14ac:dyDescent="0.25">
      <c r="B72" s="213"/>
      <c r="C72" s="212"/>
      <c r="D72" s="212"/>
      <c r="E72" s="211"/>
      <c r="F72" s="211"/>
      <c r="G72" s="211"/>
      <c r="H72" s="242"/>
      <c r="I72" s="212"/>
      <c r="J72" s="212"/>
      <c r="K72" s="212"/>
      <c r="L72" s="212"/>
    </row>
    <row r="73" spans="1:2171" s="191" customFormat="1" ht="20.25" x14ac:dyDescent="0.3">
      <c r="A73" s="211"/>
      <c r="B73" s="1224" t="s">
        <v>298</v>
      </c>
      <c r="C73" s="1225" t="s">
        <v>298</v>
      </c>
      <c r="D73" s="1002"/>
      <c r="E73" s="1002"/>
      <c r="F73" s="1002"/>
      <c r="G73" s="1002"/>
      <c r="H73" s="1002"/>
      <c r="I73" s="992"/>
      <c r="J73" s="993"/>
      <c r="K73" s="212"/>
      <c r="L73" s="212"/>
      <c r="M73" s="679"/>
      <c r="N73" s="679"/>
      <c r="O73" s="679"/>
      <c r="P73" s="679"/>
      <c r="Q73" s="679"/>
      <c r="R73" s="679"/>
      <c r="S73" s="679"/>
      <c r="T73" s="679"/>
      <c r="U73" s="679"/>
      <c r="V73" s="358"/>
      <c r="W73" s="358"/>
      <c r="X73" s="358"/>
      <c r="Y73" s="358"/>
      <c r="Z73" s="358"/>
      <c r="AA73" s="358"/>
      <c r="AB73" s="358"/>
      <c r="AC73" s="358"/>
      <c r="AD73" s="358"/>
      <c r="AE73" s="679"/>
      <c r="AF73" s="679"/>
      <c r="AG73" s="679"/>
      <c r="AH73" s="679"/>
      <c r="AI73" s="679"/>
      <c r="AJ73" s="679"/>
      <c r="AK73" s="679"/>
      <c r="AL73" s="679"/>
      <c r="AM73" s="679"/>
      <c r="AN73" s="679"/>
      <c r="AO73" s="679"/>
      <c r="AP73" s="679"/>
      <c r="AQ73" s="679"/>
      <c r="AR73" s="679"/>
      <c r="AS73" s="679"/>
      <c r="AT73" s="679"/>
      <c r="AU73" s="679"/>
      <c r="AV73" s="679"/>
      <c r="AW73" s="679"/>
      <c r="AX73" s="679"/>
      <c r="AY73" s="679"/>
      <c r="AZ73" s="679"/>
      <c r="BA73" s="679"/>
      <c r="BB73" s="679"/>
      <c r="BC73" s="679"/>
      <c r="BD73" s="679"/>
      <c r="BE73" s="611"/>
      <c r="BF73" s="611"/>
      <c r="BG73" s="611"/>
      <c r="BH73" s="611"/>
      <c r="BI73" s="611"/>
      <c r="BJ73" s="611"/>
      <c r="BK73" s="611"/>
      <c r="BL73" s="611"/>
      <c r="BM73" s="611"/>
      <c r="BN73" s="611"/>
      <c r="BO73" s="611"/>
      <c r="BP73" s="611"/>
      <c r="BQ73" s="611"/>
      <c r="BR73" s="611"/>
      <c r="BS73" s="611"/>
      <c r="BT73" s="611"/>
      <c r="BU73" s="611"/>
      <c r="BV73" s="611"/>
      <c r="BW73" s="611"/>
      <c r="BX73" s="611"/>
      <c r="BY73" s="611"/>
      <c r="BZ73" s="611"/>
      <c r="CA73" s="611"/>
      <c r="CB73" s="611"/>
      <c r="CC73" s="611"/>
      <c r="CD73" s="611"/>
      <c r="CE73" s="611"/>
      <c r="CF73" s="611"/>
      <c r="CG73" s="611"/>
      <c r="CH73" s="611"/>
      <c r="CI73" s="611"/>
      <c r="CJ73" s="611"/>
      <c r="CK73" s="611"/>
      <c r="CL73" s="611"/>
      <c r="CM73" s="611"/>
      <c r="CN73" s="611"/>
      <c r="CO73" s="611"/>
      <c r="CP73" s="611"/>
      <c r="CQ73" s="611"/>
      <c r="CR73" s="611"/>
      <c r="CS73" s="611"/>
      <c r="CT73" s="611"/>
      <c r="CU73" s="611"/>
      <c r="CV73" s="611"/>
      <c r="CW73" s="611"/>
      <c r="CX73" s="611"/>
      <c r="CY73" s="611"/>
      <c r="CZ73" s="611"/>
      <c r="DA73" s="611"/>
      <c r="DB73" s="611"/>
      <c r="DC73" s="611"/>
      <c r="DD73" s="611"/>
      <c r="DE73" s="611"/>
      <c r="DF73" s="611"/>
      <c r="DG73" s="611"/>
      <c r="DH73" s="611"/>
      <c r="DI73" s="611"/>
      <c r="DJ73" s="611"/>
      <c r="DK73" s="611"/>
      <c r="DL73" s="611"/>
      <c r="DM73" s="611"/>
      <c r="DN73" s="611"/>
      <c r="DO73" s="611"/>
      <c r="DP73" s="611"/>
      <c r="DQ73" s="611"/>
      <c r="DR73" s="611"/>
      <c r="DS73" s="611"/>
      <c r="DT73" s="611"/>
      <c r="DU73" s="611"/>
      <c r="DV73" s="611"/>
      <c r="DW73" s="611"/>
      <c r="DX73" s="611"/>
      <c r="DY73" s="611"/>
      <c r="DZ73" s="611"/>
      <c r="EA73" s="611"/>
      <c r="EB73" s="611"/>
      <c r="EC73" s="611"/>
      <c r="ED73" s="611"/>
      <c r="EE73" s="611"/>
      <c r="EF73" s="611"/>
      <c r="EG73" s="611"/>
      <c r="EH73" s="611"/>
      <c r="EI73" s="611"/>
      <c r="EJ73" s="611"/>
      <c r="EK73" s="611"/>
      <c r="EL73" s="611"/>
      <c r="EM73" s="611"/>
      <c r="EN73" s="611"/>
      <c r="EO73" s="611"/>
      <c r="EP73" s="611"/>
      <c r="EQ73" s="611"/>
      <c r="ER73" s="611"/>
      <c r="ES73" s="611"/>
      <c r="ET73" s="611"/>
      <c r="EU73" s="611"/>
      <c r="EV73" s="611"/>
      <c r="EW73" s="611"/>
      <c r="EX73" s="611"/>
      <c r="EY73" s="611"/>
      <c r="EZ73" s="611"/>
      <c r="FA73" s="611"/>
      <c r="FB73" s="611"/>
      <c r="FC73" s="611"/>
      <c r="FD73" s="611"/>
      <c r="FE73" s="611"/>
      <c r="FF73" s="611"/>
      <c r="FG73" s="611"/>
      <c r="FH73" s="611"/>
      <c r="FI73" s="611"/>
      <c r="FJ73" s="611"/>
      <c r="FK73" s="611"/>
      <c r="FL73" s="611"/>
      <c r="FM73" s="611"/>
      <c r="FN73" s="611"/>
      <c r="FO73" s="611"/>
      <c r="FP73" s="611"/>
      <c r="FQ73" s="611"/>
      <c r="FR73" s="611"/>
      <c r="FS73" s="611"/>
      <c r="FT73" s="611"/>
      <c r="FU73" s="611"/>
      <c r="FV73" s="611"/>
      <c r="FW73" s="611"/>
      <c r="FX73" s="611"/>
      <c r="FY73" s="611"/>
      <c r="FZ73" s="611"/>
      <c r="GA73" s="611"/>
      <c r="GB73" s="611"/>
      <c r="GC73" s="611"/>
      <c r="GD73" s="611"/>
      <c r="GE73" s="611"/>
      <c r="GF73" s="611"/>
      <c r="GG73" s="611"/>
      <c r="GH73" s="611"/>
      <c r="GI73" s="611"/>
      <c r="GJ73" s="611"/>
      <c r="GK73" s="611"/>
      <c r="GL73" s="611"/>
      <c r="GM73" s="611"/>
      <c r="GN73" s="611"/>
      <c r="GO73" s="611"/>
      <c r="GP73" s="611"/>
      <c r="GQ73" s="611"/>
      <c r="GR73" s="611"/>
      <c r="GS73" s="611"/>
      <c r="GT73" s="611"/>
      <c r="GU73" s="611"/>
      <c r="GV73" s="611"/>
      <c r="GW73" s="611"/>
      <c r="GX73" s="611"/>
      <c r="GY73" s="611"/>
      <c r="GZ73" s="611"/>
      <c r="HA73" s="611"/>
      <c r="HB73" s="611"/>
      <c r="HC73" s="611"/>
      <c r="HD73" s="611"/>
      <c r="HE73" s="611"/>
      <c r="HF73" s="611"/>
      <c r="HG73" s="611"/>
      <c r="HH73" s="611"/>
      <c r="HI73" s="611"/>
      <c r="HJ73" s="611"/>
      <c r="HK73" s="611"/>
      <c r="HL73" s="611"/>
      <c r="HM73" s="611"/>
      <c r="HN73" s="611"/>
      <c r="HO73" s="611"/>
      <c r="HP73" s="611"/>
      <c r="HQ73" s="611"/>
      <c r="HR73" s="611"/>
      <c r="HS73" s="611"/>
      <c r="HT73" s="611"/>
      <c r="HU73" s="611"/>
      <c r="HV73" s="611"/>
      <c r="HW73" s="611"/>
      <c r="HX73" s="611"/>
      <c r="HY73" s="611"/>
      <c r="HZ73" s="611"/>
      <c r="IA73" s="611"/>
      <c r="IB73" s="611"/>
      <c r="IC73" s="611"/>
      <c r="ID73" s="611"/>
      <c r="IE73" s="611"/>
      <c r="IF73" s="611"/>
      <c r="IG73" s="611"/>
      <c r="IH73" s="611"/>
      <c r="II73" s="611"/>
      <c r="IJ73" s="611"/>
      <c r="IK73" s="611"/>
      <c r="IL73" s="611"/>
      <c r="IM73" s="611"/>
      <c r="IN73" s="611"/>
      <c r="IO73" s="611"/>
      <c r="IP73" s="611"/>
      <c r="IQ73" s="611"/>
      <c r="IR73" s="611"/>
      <c r="IS73" s="611"/>
      <c r="IT73" s="611"/>
      <c r="IU73" s="611"/>
      <c r="IV73" s="611"/>
      <c r="IW73" s="611"/>
      <c r="IX73" s="611"/>
      <c r="IY73" s="611"/>
      <c r="IZ73" s="611"/>
      <c r="JA73" s="611"/>
      <c r="JB73" s="611"/>
      <c r="JC73" s="611"/>
      <c r="JD73" s="611"/>
      <c r="JE73" s="611"/>
      <c r="JF73" s="611"/>
      <c r="JG73" s="611"/>
      <c r="JH73" s="611"/>
      <c r="JI73" s="611"/>
      <c r="JJ73" s="611"/>
      <c r="JK73" s="611"/>
      <c r="JL73" s="611"/>
      <c r="JM73" s="611"/>
      <c r="JN73" s="611"/>
      <c r="JO73" s="611"/>
      <c r="JP73" s="611"/>
      <c r="JQ73" s="611"/>
      <c r="JR73" s="611"/>
      <c r="JS73" s="611"/>
      <c r="JT73" s="611"/>
      <c r="JU73" s="611"/>
      <c r="JV73" s="611"/>
      <c r="JW73" s="611"/>
      <c r="JX73" s="611"/>
      <c r="JY73" s="611"/>
      <c r="JZ73" s="611"/>
      <c r="KA73" s="611"/>
      <c r="KB73" s="611"/>
      <c r="KC73" s="611"/>
      <c r="KD73" s="611"/>
      <c r="KE73" s="611"/>
      <c r="KF73" s="611"/>
      <c r="KG73" s="611"/>
      <c r="KH73" s="611"/>
      <c r="KI73" s="611"/>
      <c r="KJ73" s="611"/>
      <c r="KK73" s="611"/>
      <c r="KL73" s="611"/>
      <c r="KM73" s="611"/>
      <c r="KN73" s="611"/>
      <c r="KO73" s="611"/>
      <c r="KP73" s="611"/>
      <c r="KQ73" s="611"/>
      <c r="KR73" s="611"/>
      <c r="KS73" s="611"/>
      <c r="KT73" s="611"/>
      <c r="KU73" s="611"/>
      <c r="KV73" s="611"/>
      <c r="KW73" s="611"/>
      <c r="KX73" s="611"/>
      <c r="KY73" s="611"/>
      <c r="KZ73" s="611"/>
      <c r="LA73" s="611"/>
      <c r="LB73" s="611"/>
      <c r="LC73" s="611"/>
      <c r="LD73" s="611"/>
      <c r="LE73" s="611"/>
      <c r="LF73" s="611"/>
      <c r="LG73" s="611"/>
      <c r="LH73" s="611"/>
      <c r="LI73" s="611"/>
      <c r="LJ73" s="611"/>
      <c r="LK73" s="611"/>
      <c r="LL73" s="611"/>
      <c r="LM73" s="611"/>
      <c r="LN73" s="611"/>
      <c r="LO73" s="611"/>
      <c r="LP73" s="611"/>
      <c r="LQ73" s="611"/>
      <c r="LR73" s="611"/>
      <c r="LS73" s="611"/>
      <c r="LT73" s="611"/>
      <c r="LU73" s="611"/>
      <c r="LV73" s="611"/>
      <c r="LW73" s="611"/>
      <c r="LX73" s="611"/>
      <c r="LY73" s="611"/>
      <c r="LZ73" s="611"/>
      <c r="MA73" s="611"/>
      <c r="MB73" s="611"/>
      <c r="MC73" s="611"/>
      <c r="MD73" s="611"/>
      <c r="ME73" s="611"/>
      <c r="MF73" s="611"/>
      <c r="MG73" s="611"/>
      <c r="MH73" s="611"/>
      <c r="MI73" s="611"/>
      <c r="MJ73" s="611"/>
      <c r="MK73" s="611"/>
      <c r="ML73" s="611"/>
      <c r="MM73" s="611"/>
      <c r="MN73" s="611"/>
      <c r="MO73" s="611"/>
      <c r="MP73" s="611"/>
      <c r="MQ73" s="611"/>
      <c r="MR73" s="611"/>
      <c r="MS73" s="611"/>
      <c r="MT73" s="611"/>
      <c r="MU73" s="611"/>
      <c r="MV73" s="611"/>
      <c r="MW73" s="611"/>
      <c r="MX73" s="611"/>
      <c r="MY73" s="611"/>
      <c r="MZ73" s="611"/>
      <c r="NA73" s="611"/>
      <c r="NB73" s="611"/>
      <c r="NC73" s="611"/>
      <c r="ND73" s="611"/>
      <c r="NE73" s="611"/>
      <c r="NF73" s="611"/>
      <c r="NG73" s="611"/>
      <c r="NH73" s="611"/>
      <c r="NI73" s="611"/>
      <c r="NJ73" s="611"/>
      <c r="NK73" s="611"/>
      <c r="NL73" s="611"/>
      <c r="NM73" s="611"/>
      <c r="NN73" s="611"/>
      <c r="NO73" s="611"/>
      <c r="NP73" s="611"/>
      <c r="NQ73" s="611"/>
      <c r="NR73" s="611"/>
      <c r="NS73" s="611"/>
      <c r="NT73" s="611"/>
      <c r="NU73" s="611"/>
      <c r="NV73" s="611"/>
      <c r="NW73" s="611"/>
      <c r="NX73" s="611"/>
      <c r="NY73" s="611"/>
      <c r="NZ73" s="611"/>
      <c r="OA73" s="611"/>
      <c r="OB73" s="611"/>
      <c r="OC73" s="611"/>
      <c r="OD73" s="611"/>
      <c r="OE73" s="611"/>
      <c r="OF73" s="611"/>
      <c r="OG73" s="611"/>
      <c r="OH73" s="611"/>
      <c r="OI73" s="611"/>
      <c r="OJ73" s="611"/>
      <c r="OK73" s="611"/>
      <c r="OL73" s="611"/>
      <c r="OM73" s="611"/>
      <c r="ON73" s="611"/>
      <c r="OO73" s="611"/>
      <c r="OP73" s="611"/>
      <c r="OQ73" s="611"/>
      <c r="OR73" s="611"/>
      <c r="OS73" s="611"/>
      <c r="OT73" s="611"/>
      <c r="OU73" s="611"/>
      <c r="OV73" s="611"/>
      <c r="OW73" s="611"/>
      <c r="OX73" s="611"/>
      <c r="OY73" s="611"/>
      <c r="OZ73" s="611"/>
      <c r="PA73" s="611"/>
      <c r="PB73" s="611"/>
      <c r="PC73" s="611"/>
      <c r="PD73" s="611"/>
      <c r="PE73" s="611"/>
      <c r="PF73" s="611"/>
      <c r="PG73" s="611"/>
      <c r="PH73" s="611"/>
      <c r="PI73" s="611"/>
      <c r="PJ73" s="611"/>
      <c r="PK73" s="611"/>
      <c r="PL73" s="611"/>
      <c r="PM73" s="611"/>
      <c r="PN73" s="611"/>
      <c r="PO73" s="611"/>
      <c r="PP73" s="611"/>
      <c r="PQ73" s="611"/>
      <c r="PR73" s="611"/>
      <c r="PS73" s="611"/>
      <c r="PT73" s="611"/>
      <c r="PU73" s="611"/>
      <c r="PV73" s="611"/>
      <c r="PW73" s="611"/>
      <c r="PX73" s="611"/>
      <c r="PY73" s="611"/>
      <c r="PZ73" s="611"/>
      <c r="QA73" s="611"/>
      <c r="QB73" s="611"/>
      <c r="QC73" s="611"/>
      <c r="QD73" s="611"/>
      <c r="QE73" s="611"/>
      <c r="QF73" s="611"/>
      <c r="QG73" s="611"/>
      <c r="QH73" s="611"/>
      <c r="QI73" s="611"/>
      <c r="QJ73" s="611"/>
      <c r="QK73" s="611"/>
      <c r="QL73" s="611"/>
      <c r="QM73" s="611"/>
      <c r="QN73" s="611"/>
      <c r="QO73" s="611"/>
      <c r="QP73" s="611"/>
      <c r="QQ73" s="611"/>
      <c r="QR73" s="611"/>
      <c r="QS73" s="611"/>
      <c r="QT73" s="611"/>
      <c r="QU73" s="611"/>
      <c r="QV73" s="611"/>
      <c r="QW73" s="611"/>
      <c r="QX73" s="611"/>
      <c r="QY73" s="611"/>
      <c r="QZ73" s="611"/>
      <c r="RA73" s="611"/>
      <c r="RB73" s="611"/>
      <c r="RC73" s="611"/>
      <c r="RD73" s="611"/>
      <c r="RE73" s="611"/>
      <c r="RF73" s="611"/>
      <c r="RG73" s="611"/>
      <c r="RH73" s="611"/>
      <c r="RI73" s="611"/>
      <c r="RJ73" s="611"/>
      <c r="RK73" s="611"/>
      <c r="RL73" s="611"/>
      <c r="RM73" s="611"/>
      <c r="RN73" s="611"/>
      <c r="RO73" s="611"/>
      <c r="RP73" s="611"/>
      <c r="RQ73" s="611"/>
      <c r="RR73" s="611"/>
      <c r="RS73" s="611"/>
      <c r="RT73" s="611"/>
      <c r="RU73" s="611"/>
      <c r="RV73" s="611"/>
      <c r="RW73" s="611"/>
      <c r="RX73" s="611"/>
      <c r="RY73" s="611"/>
      <c r="RZ73" s="611"/>
      <c r="SA73" s="611"/>
      <c r="SB73" s="611"/>
      <c r="SC73" s="611"/>
      <c r="SD73" s="611"/>
      <c r="SE73" s="611"/>
      <c r="SF73" s="611"/>
      <c r="SG73" s="611"/>
      <c r="SH73" s="611"/>
      <c r="SI73" s="611"/>
      <c r="SJ73" s="611"/>
      <c r="SK73" s="611"/>
      <c r="SL73" s="611"/>
      <c r="SM73" s="611"/>
      <c r="SN73" s="611"/>
      <c r="SO73" s="611"/>
      <c r="SP73" s="611"/>
      <c r="SQ73" s="611"/>
      <c r="SR73" s="611"/>
      <c r="SS73" s="611"/>
      <c r="ST73" s="611"/>
      <c r="SU73" s="611"/>
      <c r="SV73" s="611"/>
      <c r="SW73" s="611"/>
      <c r="SX73" s="611"/>
      <c r="SY73" s="611"/>
      <c r="SZ73" s="611"/>
      <c r="TA73" s="611"/>
      <c r="TB73" s="611"/>
      <c r="TC73" s="611"/>
      <c r="TD73" s="611"/>
      <c r="TE73" s="611"/>
      <c r="TF73" s="611"/>
      <c r="TG73" s="611"/>
      <c r="TH73" s="611"/>
      <c r="TI73" s="611"/>
      <c r="TJ73" s="611"/>
      <c r="TK73" s="611"/>
      <c r="TL73" s="611"/>
      <c r="TM73" s="611"/>
      <c r="TN73" s="611"/>
      <c r="TO73" s="611"/>
      <c r="TP73" s="611"/>
      <c r="TQ73" s="611"/>
      <c r="TR73" s="611"/>
      <c r="TS73" s="611"/>
      <c r="TT73" s="611"/>
      <c r="TU73" s="611"/>
      <c r="TV73" s="611"/>
      <c r="TW73" s="611"/>
      <c r="TX73" s="611"/>
      <c r="TY73" s="611"/>
      <c r="TZ73" s="611"/>
      <c r="UA73" s="611"/>
      <c r="UB73" s="611"/>
      <c r="UC73" s="611"/>
      <c r="UD73" s="611"/>
      <c r="UE73" s="611"/>
      <c r="UF73" s="611"/>
      <c r="UG73" s="611"/>
      <c r="UH73" s="611"/>
      <c r="UI73" s="611"/>
      <c r="UJ73" s="611"/>
      <c r="UK73" s="611"/>
      <c r="UL73" s="611"/>
      <c r="UM73" s="611"/>
      <c r="UN73" s="611"/>
      <c r="UO73" s="611"/>
      <c r="UP73" s="611"/>
      <c r="UQ73" s="611"/>
      <c r="UR73" s="611"/>
      <c r="US73" s="611"/>
      <c r="UT73" s="611"/>
      <c r="UU73" s="611"/>
      <c r="UV73" s="611"/>
      <c r="UW73" s="611"/>
      <c r="UX73" s="611"/>
      <c r="UY73" s="611"/>
      <c r="UZ73" s="611"/>
      <c r="VA73" s="611"/>
      <c r="VB73" s="611"/>
      <c r="VC73" s="611"/>
      <c r="VD73" s="611"/>
      <c r="VE73" s="611"/>
      <c r="VF73" s="611"/>
      <c r="VG73" s="611"/>
      <c r="VH73" s="611"/>
      <c r="VI73" s="611"/>
      <c r="VJ73" s="611"/>
      <c r="VK73" s="611"/>
      <c r="VL73" s="611"/>
      <c r="VM73" s="611"/>
      <c r="VN73" s="611"/>
      <c r="VO73" s="611"/>
      <c r="VP73" s="611"/>
      <c r="VQ73" s="611"/>
      <c r="VR73" s="611"/>
      <c r="VS73" s="611"/>
      <c r="VT73" s="611"/>
      <c r="VU73" s="611"/>
      <c r="VV73" s="611"/>
      <c r="VW73" s="611"/>
      <c r="VX73" s="611"/>
      <c r="VY73" s="611"/>
      <c r="VZ73" s="611"/>
      <c r="WA73" s="611"/>
      <c r="WB73" s="611"/>
      <c r="WC73" s="611"/>
      <c r="WD73" s="611"/>
      <c r="WE73" s="611"/>
      <c r="WF73" s="611"/>
      <c r="WG73" s="611"/>
      <c r="WH73" s="611"/>
      <c r="WI73" s="611"/>
      <c r="WJ73" s="611"/>
      <c r="WK73" s="611"/>
      <c r="WL73" s="611"/>
      <c r="WM73" s="611"/>
      <c r="WN73" s="611"/>
      <c r="WO73" s="611"/>
      <c r="WP73" s="611"/>
      <c r="WQ73" s="611"/>
      <c r="WR73" s="611"/>
      <c r="WS73" s="611"/>
      <c r="WT73" s="611"/>
      <c r="WU73" s="611"/>
      <c r="WV73" s="611"/>
      <c r="WW73" s="611"/>
      <c r="WX73" s="611"/>
      <c r="WY73" s="611"/>
      <c r="WZ73" s="611"/>
      <c r="XA73" s="611"/>
      <c r="XB73" s="611"/>
      <c r="XC73" s="611"/>
      <c r="XD73" s="611"/>
      <c r="XE73" s="611"/>
      <c r="XF73" s="611"/>
      <c r="XG73" s="611"/>
      <c r="XH73" s="611"/>
      <c r="XI73" s="611"/>
      <c r="XJ73" s="611"/>
      <c r="XK73" s="611"/>
      <c r="XL73" s="611"/>
      <c r="XM73" s="611"/>
      <c r="XN73" s="611"/>
      <c r="XO73" s="611"/>
      <c r="XP73" s="611"/>
      <c r="XQ73" s="611"/>
      <c r="XR73" s="611"/>
      <c r="XS73" s="611"/>
      <c r="XT73" s="611"/>
      <c r="XU73" s="611"/>
      <c r="XV73" s="611"/>
      <c r="XW73" s="611"/>
      <c r="XX73" s="611"/>
      <c r="XY73" s="611"/>
      <c r="XZ73" s="611"/>
      <c r="YA73" s="611"/>
      <c r="YB73" s="611"/>
      <c r="YC73" s="611"/>
      <c r="YD73" s="611"/>
      <c r="YE73" s="611"/>
      <c r="YF73" s="611"/>
      <c r="YG73" s="611"/>
      <c r="YH73" s="611"/>
      <c r="YI73" s="611"/>
      <c r="YJ73" s="611"/>
      <c r="YK73" s="611"/>
      <c r="YL73" s="611"/>
      <c r="YM73" s="611"/>
      <c r="YN73" s="611"/>
      <c r="YO73" s="611"/>
      <c r="YP73" s="611"/>
      <c r="YQ73" s="611"/>
      <c r="YR73" s="611"/>
      <c r="YS73" s="611"/>
      <c r="YT73" s="611"/>
      <c r="YU73" s="611"/>
      <c r="YV73" s="611"/>
      <c r="YW73" s="611"/>
      <c r="YX73" s="611"/>
      <c r="YY73" s="611"/>
      <c r="YZ73" s="611"/>
      <c r="ZA73" s="611"/>
      <c r="ZB73" s="611"/>
      <c r="ZC73" s="611"/>
      <c r="ZD73" s="611"/>
      <c r="ZE73" s="611"/>
      <c r="ZF73" s="611"/>
      <c r="ZG73" s="611"/>
      <c r="ZH73" s="611"/>
      <c r="ZI73" s="611"/>
      <c r="ZJ73" s="611"/>
      <c r="ZK73" s="611"/>
      <c r="ZL73" s="611"/>
      <c r="ZM73" s="611"/>
      <c r="ZN73" s="611"/>
      <c r="ZO73" s="611"/>
      <c r="ZP73" s="611"/>
      <c r="ZQ73" s="611"/>
      <c r="ZR73" s="611"/>
      <c r="ZS73" s="611"/>
      <c r="ZT73" s="611"/>
      <c r="ZU73" s="611"/>
      <c r="ZV73" s="611"/>
      <c r="ZW73" s="611"/>
      <c r="ZX73" s="611"/>
      <c r="ZY73" s="611"/>
      <c r="ZZ73" s="611"/>
      <c r="AAA73" s="611"/>
      <c r="AAB73" s="611"/>
      <c r="AAC73" s="611"/>
      <c r="AAD73" s="611"/>
      <c r="AAE73" s="611"/>
      <c r="AAF73" s="611"/>
      <c r="AAG73" s="611"/>
      <c r="AAH73" s="611"/>
      <c r="AAI73" s="611"/>
      <c r="AAJ73" s="611"/>
      <c r="AAK73" s="611"/>
      <c r="AAL73" s="611"/>
      <c r="AAM73" s="611"/>
      <c r="AAN73" s="611"/>
      <c r="AAO73" s="611"/>
      <c r="AAP73" s="611"/>
      <c r="AAQ73" s="611"/>
      <c r="AAR73" s="611"/>
      <c r="AAS73" s="611"/>
      <c r="AAT73" s="611"/>
      <c r="AAU73" s="611"/>
      <c r="AAV73" s="611"/>
      <c r="AAW73" s="611"/>
      <c r="AAX73" s="611"/>
      <c r="AAY73" s="611"/>
      <c r="AAZ73" s="611"/>
      <c r="ABA73" s="611"/>
      <c r="ABB73" s="611"/>
      <c r="ABC73" s="611"/>
      <c r="ABD73" s="611"/>
      <c r="ABE73" s="611"/>
      <c r="ABF73" s="611"/>
      <c r="ABG73" s="611"/>
      <c r="ABH73" s="611"/>
      <c r="ABI73" s="611"/>
      <c r="ABJ73" s="611"/>
      <c r="ABK73" s="611"/>
      <c r="ABL73" s="611"/>
      <c r="ABM73" s="611"/>
      <c r="ABN73" s="611"/>
      <c r="ABO73" s="611"/>
      <c r="ABP73" s="611"/>
      <c r="ABQ73" s="611"/>
      <c r="ABR73" s="611"/>
      <c r="ABS73" s="611"/>
      <c r="ABT73" s="611"/>
      <c r="ABU73" s="611"/>
      <c r="ABV73" s="611"/>
      <c r="ABW73" s="611"/>
      <c r="ABX73" s="611"/>
      <c r="ABY73" s="611"/>
      <c r="ABZ73" s="611"/>
      <c r="ACA73" s="611"/>
      <c r="ACB73" s="611"/>
      <c r="ACC73" s="611"/>
      <c r="ACD73" s="611"/>
      <c r="ACE73" s="611"/>
      <c r="ACF73" s="611"/>
      <c r="ACG73" s="611"/>
      <c r="ACH73" s="611"/>
      <c r="ACI73" s="611"/>
      <c r="ACJ73" s="611"/>
      <c r="ACK73" s="611"/>
      <c r="ACL73" s="611"/>
      <c r="ACM73" s="611"/>
      <c r="ACN73" s="611"/>
      <c r="ACO73" s="611"/>
      <c r="ACP73" s="611"/>
      <c r="ACQ73" s="611"/>
      <c r="ACR73" s="611"/>
      <c r="ACS73" s="611"/>
      <c r="ACT73" s="611"/>
      <c r="ACU73" s="611"/>
      <c r="ACV73" s="611"/>
      <c r="ACW73" s="611"/>
      <c r="ACX73" s="611"/>
      <c r="ACY73" s="611"/>
      <c r="ACZ73" s="611"/>
      <c r="ADA73" s="611"/>
      <c r="ADB73" s="611"/>
      <c r="ADC73" s="611"/>
      <c r="ADD73" s="611"/>
      <c r="ADE73" s="611"/>
      <c r="ADF73" s="611"/>
      <c r="ADG73" s="611"/>
      <c r="ADH73" s="611"/>
      <c r="ADI73" s="611"/>
      <c r="ADJ73" s="611"/>
      <c r="ADK73" s="611"/>
      <c r="ADL73" s="611"/>
      <c r="ADM73" s="611"/>
      <c r="ADN73" s="611"/>
      <c r="ADO73" s="611"/>
      <c r="ADP73" s="611"/>
      <c r="ADQ73" s="611"/>
      <c r="ADR73" s="611"/>
      <c r="ADS73" s="611"/>
      <c r="ADT73" s="611"/>
      <c r="ADU73" s="611"/>
      <c r="ADV73" s="611"/>
      <c r="ADW73" s="611"/>
      <c r="ADX73" s="611"/>
      <c r="ADY73" s="611"/>
      <c r="ADZ73" s="611"/>
      <c r="AEA73" s="611"/>
      <c r="AEB73" s="611"/>
      <c r="AEC73" s="611"/>
      <c r="AED73" s="611"/>
      <c r="AEE73" s="611"/>
      <c r="AEF73" s="611"/>
      <c r="AEG73" s="611"/>
      <c r="AEH73" s="611"/>
      <c r="AEI73" s="611"/>
      <c r="AEJ73" s="611"/>
      <c r="AEK73" s="611"/>
      <c r="AEL73" s="611"/>
      <c r="AEM73" s="611"/>
      <c r="AEN73" s="611"/>
      <c r="AEO73" s="611"/>
      <c r="AEP73" s="611"/>
      <c r="AEQ73" s="611"/>
      <c r="AER73" s="611"/>
      <c r="AES73" s="611"/>
      <c r="AET73" s="611"/>
      <c r="AEU73" s="611"/>
      <c r="AEV73" s="611"/>
      <c r="AEW73" s="611"/>
      <c r="AEX73" s="611"/>
      <c r="AEY73" s="611"/>
      <c r="AEZ73" s="611"/>
      <c r="AFA73" s="611"/>
      <c r="AFB73" s="611"/>
      <c r="AFC73" s="611"/>
      <c r="AFD73" s="611"/>
      <c r="AFE73" s="611"/>
      <c r="AFF73" s="611"/>
      <c r="AFG73" s="611"/>
      <c r="AFH73" s="611"/>
      <c r="AFI73" s="611"/>
      <c r="AFJ73" s="611"/>
      <c r="AFK73" s="611"/>
      <c r="AFL73" s="611"/>
      <c r="AFM73" s="611"/>
      <c r="AFN73" s="611"/>
      <c r="AFO73" s="611"/>
      <c r="AFP73" s="611"/>
      <c r="AFQ73" s="611"/>
      <c r="AFR73" s="611"/>
      <c r="AFS73" s="611"/>
      <c r="AFT73" s="611"/>
      <c r="AFU73" s="611"/>
      <c r="AFV73" s="611"/>
      <c r="AFW73" s="611"/>
      <c r="AFX73" s="611"/>
      <c r="AFY73" s="611"/>
      <c r="AFZ73" s="611"/>
      <c r="AGA73" s="611"/>
      <c r="AGB73" s="611"/>
      <c r="AGC73" s="611"/>
      <c r="AGD73" s="611"/>
      <c r="AGE73" s="611"/>
      <c r="AGF73" s="611"/>
      <c r="AGG73" s="611"/>
      <c r="AGH73" s="611"/>
      <c r="AGI73" s="611"/>
      <c r="AGJ73" s="611"/>
      <c r="AGK73" s="611"/>
      <c r="AGL73" s="611"/>
      <c r="AGM73" s="611"/>
      <c r="AGN73" s="611"/>
      <c r="AGO73" s="611"/>
      <c r="AGP73" s="611"/>
      <c r="AGQ73" s="611"/>
      <c r="AGR73" s="611"/>
      <c r="AGS73" s="611"/>
      <c r="AGT73" s="611"/>
      <c r="AGU73" s="611"/>
      <c r="AGV73" s="611"/>
      <c r="AGW73" s="611"/>
      <c r="AGX73" s="611"/>
      <c r="AGY73" s="611"/>
      <c r="AGZ73" s="611"/>
      <c r="AHA73" s="611"/>
      <c r="AHB73" s="611"/>
      <c r="AHC73" s="611"/>
      <c r="AHD73" s="611"/>
      <c r="AHE73" s="611"/>
      <c r="AHF73" s="611"/>
      <c r="AHG73" s="611"/>
      <c r="AHH73" s="611"/>
      <c r="AHI73" s="611"/>
      <c r="AHJ73" s="611"/>
      <c r="AHK73" s="611"/>
      <c r="AHL73" s="611"/>
      <c r="AHM73" s="611"/>
      <c r="AHN73" s="611"/>
      <c r="AHO73" s="611"/>
      <c r="AHP73" s="611"/>
      <c r="AHQ73" s="611"/>
      <c r="AHR73" s="611"/>
      <c r="AHS73" s="611"/>
      <c r="AHT73" s="611"/>
      <c r="AHU73" s="611"/>
      <c r="AHV73" s="611"/>
      <c r="AHW73" s="611"/>
      <c r="AHX73" s="611"/>
      <c r="AHY73" s="611"/>
      <c r="AHZ73" s="611"/>
      <c r="AIA73" s="611"/>
      <c r="AIB73" s="611"/>
      <c r="AIC73" s="611"/>
      <c r="AID73" s="611"/>
      <c r="AIE73" s="611"/>
      <c r="AIF73" s="611"/>
      <c r="AIG73" s="611"/>
      <c r="AIH73" s="611"/>
      <c r="AII73" s="611"/>
      <c r="AIJ73" s="611"/>
      <c r="AIK73" s="611"/>
      <c r="AIL73" s="611"/>
      <c r="AIM73" s="611"/>
      <c r="AIN73" s="611"/>
      <c r="AIO73" s="611"/>
      <c r="AIP73" s="611"/>
      <c r="AIQ73" s="611"/>
      <c r="AIR73" s="611"/>
      <c r="AIS73" s="611"/>
      <c r="AIT73" s="611"/>
      <c r="AIU73" s="611"/>
      <c r="AIV73" s="611"/>
      <c r="AIW73" s="611"/>
      <c r="AIX73" s="611"/>
      <c r="AIY73" s="611"/>
      <c r="AIZ73" s="611"/>
      <c r="AJA73" s="611"/>
      <c r="AJB73" s="611"/>
      <c r="AJC73" s="611"/>
      <c r="AJD73" s="611"/>
      <c r="AJE73" s="611"/>
      <c r="AJF73" s="611"/>
      <c r="AJG73" s="611"/>
      <c r="AJH73" s="611"/>
      <c r="AJI73" s="611"/>
      <c r="AJJ73" s="611"/>
      <c r="AJK73" s="611"/>
      <c r="AJL73" s="611"/>
      <c r="AJM73" s="611"/>
      <c r="AJN73" s="611"/>
      <c r="AJO73" s="611"/>
      <c r="AJP73" s="611"/>
      <c r="AJQ73" s="611"/>
      <c r="AJR73" s="611"/>
      <c r="AJS73" s="611"/>
      <c r="AJT73" s="611"/>
      <c r="AJU73" s="611"/>
      <c r="AJV73" s="611"/>
      <c r="AJW73" s="611"/>
      <c r="AJX73" s="611"/>
      <c r="AJY73" s="611"/>
      <c r="AJZ73" s="611"/>
      <c r="AKA73" s="611"/>
      <c r="AKB73" s="611"/>
      <c r="AKC73" s="611"/>
      <c r="AKD73" s="611"/>
      <c r="AKE73" s="611"/>
      <c r="AKF73" s="611"/>
      <c r="AKG73" s="611"/>
      <c r="AKH73" s="611"/>
      <c r="AKI73" s="611"/>
      <c r="AKJ73" s="611"/>
      <c r="AKK73" s="611"/>
      <c r="AKL73" s="611"/>
      <c r="AKM73" s="611"/>
      <c r="AKN73" s="611"/>
      <c r="AKO73" s="611"/>
      <c r="AKP73" s="611"/>
      <c r="AKQ73" s="611"/>
      <c r="AKR73" s="611"/>
      <c r="AKS73" s="611"/>
      <c r="AKT73" s="611"/>
      <c r="AKU73" s="611"/>
      <c r="AKV73" s="611"/>
      <c r="AKW73" s="611"/>
      <c r="AKX73" s="611"/>
      <c r="AKY73" s="611"/>
      <c r="AKZ73" s="611"/>
      <c r="ALA73" s="611"/>
      <c r="ALB73" s="611"/>
      <c r="ALC73" s="611"/>
      <c r="ALD73" s="611"/>
      <c r="ALE73" s="611"/>
      <c r="ALF73" s="611"/>
      <c r="ALG73" s="611"/>
      <c r="ALH73" s="611"/>
      <c r="ALI73" s="611"/>
      <c r="ALJ73" s="611"/>
      <c r="ALK73" s="611"/>
      <c r="ALL73" s="611"/>
      <c r="ALM73" s="611"/>
      <c r="ALN73" s="611"/>
      <c r="ALO73" s="611"/>
      <c r="ALP73" s="611"/>
      <c r="ALQ73" s="611"/>
      <c r="ALR73" s="611"/>
      <c r="ALS73" s="611"/>
      <c r="ALT73" s="611"/>
      <c r="ALU73" s="611"/>
      <c r="ALV73" s="611"/>
      <c r="ALW73" s="611"/>
      <c r="ALX73" s="611"/>
      <c r="ALY73" s="611"/>
      <c r="ALZ73" s="611"/>
      <c r="AMA73" s="611"/>
      <c r="AMB73" s="611"/>
      <c r="AMC73" s="611"/>
      <c r="AMD73" s="611"/>
      <c r="AME73" s="611"/>
      <c r="AMF73" s="611"/>
      <c r="AMG73" s="611"/>
      <c r="AMH73" s="611"/>
      <c r="AMI73" s="611"/>
      <c r="AMJ73" s="611"/>
      <c r="AMK73" s="611"/>
      <c r="AML73" s="611"/>
      <c r="AMM73" s="611"/>
      <c r="AMN73" s="611"/>
      <c r="AMO73" s="611"/>
      <c r="AMP73" s="611"/>
      <c r="AMQ73" s="611"/>
      <c r="AMR73" s="611"/>
      <c r="AMS73" s="611"/>
      <c r="AMT73" s="611"/>
      <c r="AMU73" s="611"/>
      <c r="AMV73" s="611"/>
      <c r="AMW73" s="611"/>
      <c r="AMX73" s="611"/>
      <c r="AMY73" s="611"/>
      <c r="AMZ73" s="611"/>
      <c r="ANA73" s="611"/>
      <c r="ANB73" s="611"/>
      <c r="ANC73" s="611"/>
      <c r="AND73" s="611"/>
      <c r="ANE73" s="611"/>
      <c r="ANF73" s="611"/>
      <c r="ANG73" s="611"/>
      <c r="ANH73" s="611"/>
      <c r="ANI73" s="611"/>
      <c r="ANJ73" s="611"/>
      <c r="ANK73" s="611"/>
      <c r="ANL73" s="611"/>
      <c r="ANM73" s="611"/>
      <c r="ANN73" s="611"/>
      <c r="ANO73" s="611"/>
      <c r="ANP73" s="611"/>
      <c r="ANQ73" s="611"/>
      <c r="ANR73" s="611"/>
      <c r="ANS73" s="611"/>
      <c r="ANT73" s="611"/>
      <c r="ANU73" s="611"/>
      <c r="ANV73" s="611"/>
      <c r="ANW73" s="611"/>
      <c r="ANX73" s="611"/>
      <c r="ANY73" s="611"/>
      <c r="ANZ73" s="611"/>
      <c r="AOA73" s="611"/>
      <c r="AOB73" s="611"/>
      <c r="AOC73" s="611"/>
      <c r="AOD73" s="611"/>
      <c r="AOE73" s="611"/>
      <c r="AOF73" s="611"/>
      <c r="AOG73" s="611"/>
      <c r="AOH73" s="611"/>
      <c r="AOI73" s="611"/>
      <c r="AOJ73" s="611"/>
      <c r="AOK73" s="611"/>
      <c r="AOL73" s="611"/>
      <c r="AOM73" s="611"/>
      <c r="AON73" s="611"/>
      <c r="AOO73" s="611"/>
      <c r="AOP73" s="611"/>
      <c r="AOQ73" s="611"/>
      <c r="AOR73" s="611"/>
      <c r="AOS73" s="611"/>
      <c r="AOT73" s="611"/>
      <c r="AOU73" s="611"/>
      <c r="AOV73" s="611"/>
      <c r="AOW73" s="611"/>
      <c r="AOX73" s="611"/>
      <c r="AOY73" s="611"/>
      <c r="AOZ73" s="611"/>
      <c r="APA73" s="611"/>
      <c r="APB73" s="611"/>
      <c r="APC73" s="611"/>
      <c r="APD73" s="611"/>
      <c r="APE73" s="611"/>
      <c r="APF73" s="611"/>
      <c r="APG73" s="611"/>
      <c r="APH73" s="611"/>
      <c r="API73" s="611"/>
      <c r="APJ73" s="611"/>
      <c r="APK73" s="611"/>
      <c r="APL73" s="611"/>
      <c r="APM73" s="611"/>
      <c r="APN73" s="611"/>
      <c r="APO73" s="611"/>
      <c r="APP73" s="611"/>
      <c r="APQ73" s="611"/>
      <c r="APR73" s="611"/>
      <c r="APS73" s="611"/>
      <c r="APT73" s="611"/>
      <c r="APU73" s="611"/>
      <c r="APV73" s="611"/>
      <c r="APW73" s="611"/>
      <c r="APX73" s="611"/>
      <c r="APY73" s="611"/>
      <c r="APZ73" s="611"/>
      <c r="AQA73" s="611"/>
      <c r="AQB73" s="611"/>
      <c r="AQC73" s="611"/>
      <c r="AQD73" s="611"/>
      <c r="AQE73" s="611"/>
      <c r="AQF73" s="611"/>
      <c r="AQG73" s="611"/>
      <c r="AQH73" s="611"/>
      <c r="AQI73" s="611"/>
      <c r="AQJ73" s="611"/>
      <c r="AQK73" s="611"/>
      <c r="AQL73" s="611"/>
      <c r="AQM73" s="611"/>
      <c r="AQN73" s="611"/>
      <c r="AQO73" s="611"/>
      <c r="AQP73" s="611"/>
      <c r="AQQ73" s="611"/>
      <c r="AQR73" s="611"/>
      <c r="AQS73" s="611"/>
      <c r="AQT73" s="611"/>
      <c r="AQU73" s="611"/>
      <c r="AQV73" s="611"/>
      <c r="AQW73" s="611"/>
      <c r="AQX73" s="611"/>
      <c r="AQY73" s="611"/>
      <c r="AQZ73" s="611"/>
      <c r="ARA73" s="611"/>
      <c r="ARB73" s="611"/>
      <c r="ARC73" s="611"/>
      <c r="ARD73" s="611"/>
      <c r="ARE73" s="611"/>
      <c r="ARF73" s="611"/>
      <c r="ARG73" s="611"/>
      <c r="ARH73" s="611"/>
      <c r="ARI73" s="611"/>
      <c r="ARJ73" s="611"/>
      <c r="ARK73" s="611"/>
      <c r="ARL73" s="611"/>
      <c r="ARM73" s="611"/>
      <c r="ARN73" s="611"/>
      <c r="ARO73" s="611"/>
      <c r="ARP73" s="611"/>
      <c r="ARQ73" s="611"/>
      <c r="ARR73" s="611"/>
      <c r="ARS73" s="611"/>
      <c r="ART73" s="611"/>
      <c r="ARU73" s="611"/>
      <c r="ARV73" s="611"/>
      <c r="ARW73" s="611"/>
      <c r="ARX73" s="611"/>
      <c r="ARY73" s="611"/>
      <c r="ARZ73" s="611"/>
      <c r="ASA73" s="611"/>
      <c r="ASB73" s="611"/>
      <c r="ASC73" s="611"/>
      <c r="ASD73" s="611"/>
      <c r="ASE73" s="611"/>
      <c r="ASF73" s="611"/>
      <c r="ASG73" s="611"/>
      <c r="ASH73" s="611"/>
      <c r="ASI73" s="611"/>
      <c r="ASJ73" s="611"/>
      <c r="ASK73" s="611"/>
      <c r="ASL73" s="611"/>
      <c r="ASM73" s="611"/>
      <c r="ASN73" s="611"/>
      <c r="ASO73" s="611"/>
      <c r="ASP73" s="611"/>
      <c r="ASQ73" s="611"/>
      <c r="ASR73" s="611"/>
      <c r="ASS73" s="611"/>
      <c r="AST73" s="611"/>
      <c r="ASU73" s="611"/>
      <c r="ASV73" s="611"/>
      <c r="ASW73" s="611"/>
      <c r="ASX73" s="611"/>
      <c r="ASY73" s="611"/>
      <c r="ASZ73" s="611"/>
      <c r="ATA73" s="611"/>
      <c r="ATB73" s="611"/>
      <c r="ATC73" s="611"/>
      <c r="ATD73" s="611"/>
      <c r="ATE73" s="611"/>
      <c r="ATF73" s="611"/>
      <c r="ATG73" s="611"/>
      <c r="ATH73" s="611"/>
      <c r="ATI73" s="611"/>
      <c r="ATJ73" s="611"/>
      <c r="ATK73" s="611"/>
      <c r="ATL73" s="611"/>
      <c r="ATM73" s="611"/>
      <c r="ATN73" s="611"/>
      <c r="ATO73" s="611"/>
      <c r="ATP73" s="611"/>
      <c r="ATQ73" s="611"/>
      <c r="ATR73" s="611"/>
      <c r="ATS73" s="611"/>
      <c r="ATT73" s="611"/>
      <c r="ATU73" s="611"/>
      <c r="ATV73" s="611"/>
      <c r="ATW73" s="611"/>
      <c r="ATX73" s="611"/>
      <c r="ATY73" s="611"/>
      <c r="ATZ73" s="611"/>
      <c r="AUA73" s="611"/>
      <c r="AUB73" s="611"/>
      <c r="AUC73" s="611"/>
      <c r="AUD73" s="611"/>
      <c r="AUE73" s="611"/>
      <c r="AUF73" s="611"/>
      <c r="AUG73" s="611"/>
      <c r="AUH73" s="611"/>
      <c r="AUI73" s="611"/>
      <c r="AUJ73" s="611"/>
      <c r="AUK73" s="611"/>
      <c r="AUL73" s="611"/>
      <c r="AUM73" s="611"/>
      <c r="AUN73" s="611"/>
      <c r="AUO73" s="611"/>
      <c r="AUP73" s="611"/>
      <c r="AUQ73" s="611"/>
      <c r="AUR73" s="611"/>
      <c r="AUS73" s="611"/>
      <c r="AUT73" s="611"/>
      <c r="AUU73" s="611"/>
      <c r="AUV73" s="611"/>
      <c r="AUW73" s="611"/>
      <c r="AUX73" s="611"/>
      <c r="AUY73" s="611"/>
      <c r="AUZ73" s="611"/>
      <c r="AVA73" s="611"/>
      <c r="AVB73" s="611"/>
      <c r="AVC73" s="611"/>
      <c r="AVD73" s="611"/>
      <c r="AVE73" s="611"/>
      <c r="AVF73" s="611"/>
      <c r="AVG73" s="611"/>
      <c r="AVH73" s="611"/>
      <c r="AVI73" s="611"/>
      <c r="AVJ73" s="611"/>
      <c r="AVK73" s="611"/>
      <c r="AVL73" s="611"/>
      <c r="AVM73" s="611"/>
      <c r="AVN73" s="611"/>
      <c r="AVO73" s="611"/>
      <c r="AVP73" s="611"/>
      <c r="AVQ73" s="611"/>
      <c r="AVR73" s="611"/>
      <c r="AVS73" s="611"/>
      <c r="AVT73" s="611"/>
      <c r="AVU73" s="611"/>
      <c r="AVV73" s="611"/>
      <c r="AVW73" s="611"/>
      <c r="AVX73" s="611"/>
      <c r="AVY73" s="611"/>
      <c r="AVZ73" s="611"/>
      <c r="AWA73" s="611"/>
      <c r="AWB73" s="611"/>
      <c r="AWC73" s="611"/>
      <c r="AWD73" s="611"/>
      <c r="AWE73" s="611"/>
      <c r="AWF73" s="611"/>
      <c r="AWG73" s="611"/>
      <c r="AWH73" s="611"/>
      <c r="AWI73" s="611"/>
      <c r="AWJ73" s="611"/>
      <c r="AWK73" s="611"/>
      <c r="AWL73" s="611"/>
      <c r="AWM73" s="611"/>
      <c r="AWN73" s="611"/>
      <c r="AWO73" s="611"/>
      <c r="AWP73" s="611"/>
      <c r="AWQ73" s="611"/>
      <c r="AWR73" s="611"/>
      <c r="AWS73" s="611"/>
      <c r="AWT73" s="611"/>
      <c r="AWU73" s="611"/>
      <c r="AWV73" s="611"/>
      <c r="AWW73" s="611"/>
      <c r="AWX73" s="611"/>
      <c r="AWY73" s="611"/>
      <c r="AWZ73" s="611"/>
      <c r="AXA73" s="611"/>
      <c r="AXB73" s="611"/>
      <c r="AXC73" s="611"/>
      <c r="AXD73" s="611"/>
      <c r="AXE73" s="611"/>
      <c r="AXF73" s="611"/>
      <c r="AXG73" s="611"/>
      <c r="AXH73" s="611"/>
      <c r="AXI73" s="611"/>
      <c r="AXJ73" s="611"/>
      <c r="AXK73" s="611"/>
      <c r="AXL73" s="611"/>
      <c r="AXM73" s="611"/>
      <c r="AXN73" s="611"/>
      <c r="AXO73" s="611"/>
      <c r="AXP73" s="611"/>
      <c r="AXQ73" s="611"/>
      <c r="AXR73" s="611"/>
      <c r="AXS73" s="611"/>
      <c r="AXT73" s="611"/>
      <c r="AXU73" s="611"/>
      <c r="AXV73" s="611"/>
      <c r="AXW73" s="611"/>
      <c r="AXX73" s="611"/>
      <c r="AXY73" s="611"/>
      <c r="AXZ73" s="611"/>
      <c r="AYA73" s="611"/>
      <c r="AYB73" s="611"/>
      <c r="AYC73" s="611"/>
      <c r="AYD73" s="611"/>
      <c r="AYE73" s="611"/>
      <c r="AYF73" s="611"/>
      <c r="AYG73" s="611"/>
      <c r="AYH73" s="611"/>
      <c r="AYI73" s="611"/>
      <c r="AYJ73" s="611"/>
      <c r="AYK73" s="611"/>
      <c r="AYL73" s="611"/>
      <c r="AYM73" s="611"/>
      <c r="AYN73" s="611"/>
      <c r="AYO73" s="611"/>
      <c r="AYP73" s="611"/>
      <c r="AYQ73" s="611"/>
      <c r="AYR73" s="611"/>
      <c r="AYS73" s="611"/>
      <c r="AYT73" s="611"/>
      <c r="AYU73" s="611"/>
      <c r="AYV73" s="611"/>
      <c r="AYW73" s="611"/>
      <c r="AYX73" s="611"/>
      <c r="AYY73" s="611"/>
      <c r="AYZ73" s="611"/>
      <c r="AZA73" s="611"/>
      <c r="AZB73" s="611"/>
      <c r="AZC73" s="611"/>
      <c r="AZD73" s="611"/>
      <c r="AZE73" s="611"/>
      <c r="AZF73" s="611"/>
      <c r="AZG73" s="611"/>
      <c r="AZH73" s="611"/>
      <c r="AZI73" s="611"/>
      <c r="AZJ73" s="611"/>
      <c r="AZK73" s="611"/>
      <c r="AZL73" s="611"/>
      <c r="AZM73" s="611"/>
      <c r="AZN73" s="611"/>
      <c r="AZO73" s="611"/>
      <c r="AZP73" s="611"/>
      <c r="AZQ73" s="611"/>
      <c r="AZR73" s="611"/>
      <c r="AZS73" s="611"/>
      <c r="AZT73" s="611"/>
      <c r="AZU73" s="611"/>
      <c r="AZV73" s="611"/>
      <c r="AZW73" s="611"/>
      <c r="AZX73" s="611"/>
      <c r="AZY73" s="611"/>
      <c r="AZZ73" s="611"/>
      <c r="BAA73" s="611"/>
      <c r="BAB73" s="611"/>
      <c r="BAC73" s="611"/>
      <c r="BAD73" s="611"/>
      <c r="BAE73" s="611"/>
      <c r="BAF73" s="611"/>
      <c r="BAG73" s="611"/>
      <c r="BAH73" s="611"/>
      <c r="BAI73" s="611"/>
      <c r="BAJ73" s="611"/>
      <c r="BAK73" s="611"/>
      <c r="BAL73" s="611"/>
      <c r="BAM73" s="611"/>
      <c r="BAN73" s="611"/>
      <c r="BAO73" s="611"/>
      <c r="BAP73" s="611"/>
      <c r="BAQ73" s="611"/>
      <c r="BAR73" s="611"/>
      <c r="BAS73" s="611"/>
      <c r="BAT73" s="611"/>
      <c r="BAU73" s="611"/>
      <c r="BAV73" s="611"/>
      <c r="BAW73" s="611"/>
      <c r="BAX73" s="611"/>
      <c r="BAY73" s="611"/>
      <c r="BAZ73" s="611"/>
      <c r="BBA73" s="611"/>
      <c r="BBB73" s="611"/>
      <c r="BBC73" s="611"/>
      <c r="BBD73" s="611"/>
      <c r="BBE73" s="611"/>
      <c r="BBF73" s="611"/>
      <c r="BBG73" s="611"/>
      <c r="BBH73" s="611"/>
      <c r="BBI73" s="611"/>
      <c r="BBJ73" s="611"/>
      <c r="BBK73" s="611"/>
      <c r="BBL73" s="611"/>
      <c r="BBM73" s="611"/>
      <c r="BBN73" s="611"/>
      <c r="BBO73" s="611"/>
      <c r="BBP73" s="611"/>
      <c r="BBQ73" s="611"/>
      <c r="BBR73" s="611"/>
      <c r="BBS73" s="611"/>
      <c r="BBT73" s="611"/>
      <c r="BBU73" s="611"/>
      <c r="BBV73" s="611"/>
      <c r="BBW73" s="611"/>
      <c r="BBX73" s="611"/>
      <c r="BBY73" s="611"/>
      <c r="BBZ73" s="611"/>
      <c r="BCA73" s="611"/>
      <c r="BCB73" s="611"/>
      <c r="BCC73" s="611"/>
      <c r="BCD73" s="611"/>
      <c r="BCE73" s="611"/>
      <c r="BCF73" s="611"/>
      <c r="BCG73" s="611"/>
      <c r="BCH73" s="611"/>
      <c r="BCI73" s="611"/>
      <c r="BCJ73" s="611"/>
      <c r="BCK73" s="611"/>
      <c r="BCL73" s="611"/>
      <c r="BCM73" s="611"/>
      <c r="BCN73" s="611"/>
      <c r="BCO73" s="611"/>
      <c r="BCP73" s="611"/>
      <c r="BCQ73" s="611"/>
      <c r="BCR73" s="611"/>
      <c r="BCS73" s="611"/>
      <c r="BCT73" s="611"/>
      <c r="BCU73" s="611"/>
      <c r="BCV73" s="611"/>
      <c r="BCW73" s="611"/>
      <c r="BCX73" s="611"/>
      <c r="BCY73" s="611"/>
      <c r="BCZ73" s="611"/>
      <c r="BDA73" s="611"/>
      <c r="BDB73" s="611"/>
      <c r="BDC73" s="611"/>
      <c r="BDD73" s="611"/>
      <c r="BDE73" s="611"/>
      <c r="BDF73" s="611"/>
      <c r="BDG73" s="611"/>
      <c r="BDH73" s="611"/>
      <c r="BDI73" s="611"/>
      <c r="BDJ73" s="611"/>
      <c r="BDK73" s="611"/>
      <c r="BDL73" s="611"/>
      <c r="BDM73" s="611"/>
      <c r="BDN73" s="611"/>
      <c r="BDO73" s="611"/>
      <c r="BDP73" s="611"/>
      <c r="BDQ73" s="611"/>
      <c r="BDR73" s="611"/>
      <c r="BDS73" s="611"/>
      <c r="BDT73" s="611"/>
      <c r="BDU73" s="611"/>
      <c r="BDV73" s="611"/>
      <c r="BDW73" s="611"/>
      <c r="BDX73" s="611"/>
      <c r="BDY73" s="611"/>
      <c r="BDZ73" s="611"/>
      <c r="BEA73" s="611"/>
      <c r="BEB73" s="611"/>
      <c r="BEC73" s="611"/>
      <c r="BED73" s="611"/>
      <c r="BEE73" s="611"/>
      <c r="BEF73" s="611"/>
      <c r="BEG73" s="611"/>
      <c r="BEH73" s="611"/>
      <c r="BEI73" s="611"/>
      <c r="BEJ73" s="611"/>
      <c r="BEK73" s="611"/>
      <c r="BEL73" s="611"/>
      <c r="BEM73" s="611"/>
      <c r="BEN73" s="611"/>
      <c r="BEO73" s="611"/>
      <c r="BEP73" s="611"/>
      <c r="BEQ73" s="611"/>
      <c r="BER73" s="611"/>
      <c r="BES73" s="611"/>
      <c r="BET73" s="611"/>
      <c r="BEU73" s="611"/>
      <c r="BEV73" s="611"/>
      <c r="BEW73" s="611"/>
      <c r="BEX73" s="611"/>
      <c r="BEY73" s="611"/>
      <c r="BEZ73" s="611"/>
      <c r="BFA73" s="611"/>
      <c r="BFB73" s="611"/>
      <c r="BFC73" s="611"/>
      <c r="BFD73" s="611"/>
      <c r="BFE73" s="611"/>
      <c r="BFF73" s="611"/>
      <c r="BFG73" s="611"/>
      <c r="BFH73" s="611"/>
      <c r="BFI73" s="611"/>
      <c r="BFJ73" s="611"/>
      <c r="BFK73" s="611"/>
      <c r="BFL73" s="611"/>
      <c r="BFM73" s="611"/>
      <c r="BFN73" s="611"/>
      <c r="BFO73" s="611"/>
      <c r="BFP73" s="611"/>
      <c r="BFQ73" s="611"/>
      <c r="BFR73" s="611"/>
      <c r="BFS73" s="611"/>
      <c r="BFT73" s="611"/>
      <c r="BFU73" s="611"/>
      <c r="BFV73" s="611"/>
      <c r="BFW73" s="611"/>
      <c r="BFX73" s="611"/>
      <c r="BFY73" s="611"/>
      <c r="BFZ73" s="611"/>
      <c r="BGA73" s="611"/>
      <c r="BGB73" s="611"/>
      <c r="BGC73" s="611"/>
      <c r="BGD73" s="611"/>
      <c r="BGE73" s="611"/>
      <c r="BGF73" s="611"/>
      <c r="BGG73" s="611"/>
      <c r="BGH73" s="611"/>
      <c r="BGI73" s="611"/>
      <c r="BGJ73" s="611"/>
      <c r="BGK73" s="611"/>
      <c r="BGL73" s="611"/>
      <c r="BGM73" s="611"/>
      <c r="BGN73" s="611"/>
      <c r="BGO73" s="611"/>
      <c r="BGP73" s="611"/>
      <c r="BGQ73" s="611"/>
      <c r="BGR73" s="611"/>
      <c r="BGS73" s="611"/>
      <c r="BGT73" s="611"/>
      <c r="BGU73" s="611"/>
      <c r="BGV73" s="611"/>
      <c r="BGW73" s="611"/>
      <c r="BGX73" s="611"/>
      <c r="BGY73" s="611"/>
      <c r="BGZ73" s="611"/>
      <c r="BHA73" s="611"/>
      <c r="BHB73" s="611"/>
      <c r="BHC73" s="611"/>
      <c r="BHD73" s="611"/>
      <c r="BHE73" s="611"/>
      <c r="BHF73" s="611"/>
      <c r="BHG73" s="611"/>
      <c r="BHH73" s="611"/>
      <c r="BHI73" s="611"/>
      <c r="BHJ73" s="611"/>
      <c r="BHK73" s="611"/>
      <c r="BHL73" s="611"/>
      <c r="BHM73" s="611"/>
      <c r="BHN73" s="611"/>
      <c r="BHO73" s="611"/>
      <c r="BHP73" s="611"/>
      <c r="BHQ73" s="611"/>
      <c r="BHR73" s="611"/>
      <c r="BHS73" s="611"/>
      <c r="BHT73" s="611"/>
      <c r="BHU73" s="611"/>
      <c r="BHV73" s="611"/>
      <c r="BHW73" s="611"/>
      <c r="BHX73" s="611"/>
      <c r="BHY73" s="611"/>
      <c r="BHZ73" s="611"/>
      <c r="BIA73" s="611"/>
      <c r="BIB73" s="611"/>
      <c r="BIC73" s="611"/>
      <c r="BID73" s="611"/>
      <c r="BIE73" s="611"/>
      <c r="BIF73" s="611"/>
      <c r="BIG73" s="611"/>
      <c r="BIH73" s="611"/>
      <c r="BII73" s="611"/>
      <c r="BIJ73" s="611"/>
      <c r="BIK73" s="611"/>
      <c r="BIL73" s="611"/>
      <c r="BIM73" s="611"/>
      <c r="BIN73" s="611"/>
      <c r="BIO73" s="611"/>
      <c r="BIP73" s="611"/>
      <c r="BIQ73" s="611"/>
      <c r="BIR73" s="611"/>
      <c r="BIS73" s="611"/>
      <c r="BIT73" s="611"/>
      <c r="BIU73" s="611"/>
      <c r="BIV73" s="611"/>
      <c r="BIW73" s="611"/>
      <c r="BIX73" s="611"/>
      <c r="BIY73" s="611"/>
      <c r="BIZ73" s="611"/>
      <c r="BJA73" s="611"/>
      <c r="BJB73" s="611"/>
      <c r="BJC73" s="611"/>
      <c r="BJD73" s="611"/>
      <c r="BJE73" s="611"/>
      <c r="BJF73" s="611"/>
      <c r="BJG73" s="611"/>
      <c r="BJH73" s="611"/>
      <c r="BJI73" s="611"/>
      <c r="BJJ73" s="611"/>
      <c r="BJK73" s="611"/>
      <c r="BJL73" s="611"/>
      <c r="BJM73" s="611"/>
      <c r="BJN73" s="611"/>
      <c r="BJO73" s="611"/>
      <c r="BJP73" s="611"/>
      <c r="BJQ73" s="611"/>
      <c r="BJR73" s="611"/>
      <c r="BJS73" s="611"/>
      <c r="BJT73" s="611"/>
      <c r="BJU73" s="611"/>
      <c r="BJV73" s="611"/>
      <c r="BJW73" s="611"/>
      <c r="BJX73" s="611"/>
      <c r="BJY73" s="611"/>
      <c r="BJZ73" s="611"/>
      <c r="BKA73" s="611"/>
      <c r="BKB73" s="611"/>
      <c r="BKC73" s="611"/>
      <c r="BKD73" s="611"/>
      <c r="BKE73" s="611"/>
      <c r="BKF73" s="611"/>
      <c r="BKG73" s="611"/>
      <c r="BKH73" s="611"/>
      <c r="BKI73" s="611"/>
      <c r="BKJ73" s="611"/>
      <c r="BKK73" s="611"/>
      <c r="BKL73" s="611"/>
      <c r="BKM73" s="611"/>
      <c r="BKN73" s="611"/>
      <c r="BKO73" s="611"/>
      <c r="BKP73" s="611"/>
      <c r="BKQ73" s="611"/>
      <c r="BKR73" s="611"/>
      <c r="BKS73" s="611"/>
      <c r="BKT73" s="611"/>
      <c r="BKU73" s="611"/>
      <c r="BKV73" s="611"/>
      <c r="BKW73" s="611"/>
      <c r="BKX73" s="611"/>
      <c r="BKY73" s="611"/>
      <c r="BKZ73" s="611"/>
      <c r="BLA73" s="611"/>
      <c r="BLB73" s="611"/>
      <c r="BLC73" s="611"/>
      <c r="BLD73" s="611"/>
      <c r="BLE73" s="611"/>
      <c r="BLF73" s="611"/>
      <c r="BLG73" s="611"/>
      <c r="BLH73" s="611"/>
      <c r="BLI73" s="611"/>
      <c r="BLJ73" s="611"/>
      <c r="BLK73" s="611"/>
      <c r="BLL73" s="611"/>
      <c r="BLM73" s="611"/>
      <c r="BLN73" s="611"/>
      <c r="BLO73" s="611"/>
      <c r="BLP73" s="611"/>
      <c r="BLQ73" s="611"/>
      <c r="BLR73" s="611"/>
      <c r="BLS73" s="611"/>
      <c r="BLT73" s="611"/>
      <c r="BLU73" s="611"/>
      <c r="BLV73" s="611"/>
      <c r="BLW73" s="611"/>
      <c r="BLX73" s="611"/>
      <c r="BLY73" s="611"/>
      <c r="BLZ73" s="611"/>
      <c r="BMA73" s="611"/>
      <c r="BMB73" s="611"/>
      <c r="BMC73" s="611"/>
      <c r="BMD73" s="611"/>
      <c r="BME73" s="611"/>
      <c r="BMF73" s="611"/>
      <c r="BMG73" s="611"/>
      <c r="BMH73" s="611"/>
      <c r="BMI73" s="611"/>
      <c r="BMJ73" s="611"/>
      <c r="BMK73" s="611"/>
      <c r="BML73" s="611"/>
      <c r="BMM73" s="611"/>
      <c r="BMN73" s="611"/>
      <c r="BMO73" s="611"/>
      <c r="BMP73" s="611"/>
      <c r="BMQ73" s="611"/>
      <c r="BMR73" s="611"/>
      <c r="BMS73" s="611"/>
      <c r="BMT73" s="611"/>
      <c r="BMU73" s="611"/>
      <c r="BMV73" s="611"/>
      <c r="BMW73" s="611"/>
      <c r="BMX73" s="611"/>
      <c r="BMY73" s="611"/>
      <c r="BMZ73" s="611"/>
      <c r="BNA73" s="611"/>
      <c r="BNB73" s="611"/>
      <c r="BNC73" s="611"/>
      <c r="BND73" s="611"/>
      <c r="BNE73" s="611"/>
      <c r="BNF73" s="611"/>
      <c r="BNG73" s="611"/>
      <c r="BNH73" s="611"/>
      <c r="BNI73" s="611"/>
      <c r="BNJ73" s="611"/>
      <c r="BNK73" s="611"/>
      <c r="BNL73" s="611"/>
      <c r="BNM73" s="611"/>
      <c r="BNN73" s="611"/>
      <c r="BNO73" s="611"/>
      <c r="BNP73" s="611"/>
      <c r="BNQ73" s="611"/>
      <c r="BNR73" s="611"/>
      <c r="BNS73" s="611"/>
      <c r="BNT73" s="611"/>
      <c r="BNU73" s="611"/>
      <c r="BNV73" s="611"/>
      <c r="BNW73" s="611"/>
      <c r="BNX73" s="611"/>
      <c r="BNY73" s="611"/>
      <c r="BNZ73" s="611"/>
      <c r="BOA73" s="611"/>
      <c r="BOB73" s="611"/>
      <c r="BOC73" s="611"/>
      <c r="BOD73" s="611"/>
      <c r="BOE73" s="611"/>
      <c r="BOF73" s="611"/>
      <c r="BOG73" s="611"/>
      <c r="BOH73" s="611"/>
      <c r="BOI73" s="611"/>
      <c r="BOJ73" s="611"/>
      <c r="BOK73" s="611"/>
      <c r="BOL73" s="611"/>
      <c r="BOM73" s="611"/>
      <c r="BON73" s="611"/>
      <c r="BOO73" s="611"/>
      <c r="BOP73" s="611"/>
      <c r="BOQ73" s="611"/>
      <c r="BOR73" s="611"/>
      <c r="BOS73" s="611"/>
      <c r="BOT73" s="611"/>
      <c r="BOU73" s="611"/>
      <c r="BOV73" s="611"/>
      <c r="BOW73" s="611"/>
      <c r="BOX73" s="611"/>
      <c r="BOY73" s="611"/>
      <c r="BOZ73" s="611"/>
      <c r="BPA73" s="611"/>
      <c r="BPB73" s="611"/>
      <c r="BPC73" s="611"/>
      <c r="BPD73" s="611"/>
      <c r="BPE73" s="611"/>
      <c r="BPF73" s="611"/>
      <c r="BPG73" s="611"/>
      <c r="BPH73" s="611"/>
      <c r="BPI73" s="611"/>
      <c r="BPJ73" s="611"/>
      <c r="BPK73" s="611"/>
      <c r="BPL73" s="611"/>
      <c r="BPM73" s="611"/>
      <c r="BPN73" s="611"/>
      <c r="BPO73" s="611"/>
      <c r="BPP73" s="611"/>
      <c r="BPQ73" s="611"/>
      <c r="BPR73" s="611"/>
      <c r="BPS73" s="611"/>
      <c r="BPT73" s="611"/>
      <c r="BPU73" s="611"/>
      <c r="BPV73" s="611"/>
      <c r="BPW73" s="611"/>
      <c r="BPX73" s="611"/>
      <c r="BPY73" s="611"/>
      <c r="BPZ73" s="611"/>
      <c r="BQA73" s="611"/>
      <c r="BQB73" s="611"/>
      <c r="BQC73" s="611"/>
      <c r="BQD73" s="611"/>
      <c r="BQE73" s="611"/>
      <c r="BQF73" s="611"/>
      <c r="BQG73" s="611"/>
      <c r="BQH73" s="611"/>
      <c r="BQI73" s="611"/>
      <c r="BQJ73" s="611"/>
      <c r="BQK73" s="611"/>
      <c r="BQL73" s="611"/>
      <c r="BQM73" s="611"/>
      <c r="BQN73" s="611"/>
      <c r="BQO73" s="611"/>
      <c r="BQP73" s="611"/>
      <c r="BQQ73" s="611"/>
      <c r="BQR73" s="611"/>
      <c r="BQS73" s="611"/>
      <c r="BQT73" s="611"/>
      <c r="BQU73" s="611"/>
      <c r="BQV73" s="611"/>
      <c r="BQW73" s="611"/>
      <c r="BQX73" s="611"/>
      <c r="BQY73" s="611"/>
      <c r="BQZ73" s="611"/>
      <c r="BRA73" s="611"/>
      <c r="BRB73" s="611"/>
      <c r="BRC73" s="611"/>
      <c r="BRD73" s="611"/>
      <c r="BRE73" s="611"/>
      <c r="BRF73" s="611"/>
      <c r="BRG73" s="611"/>
      <c r="BRH73" s="611"/>
      <c r="BRI73" s="611"/>
      <c r="BRJ73" s="611"/>
      <c r="BRK73" s="611"/>
      <c r="BRL73" s="611"/>
      <c r="BRM73" s="611"/>
      <c r="BRN73" s="611"/>
      <c r="BRO73" s="611"/>
      <c r="BRP73" s="611"/>
      <c r="BRQ73" s="611"/>
      <c r="BRR73" s="611"/>
      <c r="BRS73" s="611"/>
      <c r="BRT73" s="611"/>
      <c r="BRU73" s="611"/>
      <c r="BRV73" s="611"/>
      <c r="BRW73" s="611"/>
      <c r="BRX73" s="611"/>
      <c r="BRY73" s="611"/>
      <c r="BRZ73" s="611"/>
      <c r="BSA73" s="611"/>
      <c r="BSB73" s="611"/>
      <c r="BSC73" s="611"/>
      <c r="BSD73" s="611"/>
      <c r="BSE73" s="611"/>
      <c r="BSF73" s="611"/>
      <c r="BSG73" s="611"/>
      <c r="BSH73" s="611"/>
      <c r="BSI73" s="611"/>
      <c r="BSJ73" s="611"/>
      <c r="BSK73" s="611"/>
      <c r="BSL73" s="611"/>
      <c r="BSM73" s="611"/>
      <c r="BSN73" s="611"/>
      <c r="BSO73" s="611"/>
      <c r="BSP73" s="611"/>
      <c r="BSQ73" s="611"/>
      <c r="BSR73" s="611"/>
      <c r="BSS73" s="611"/>
      <c r="BST73" s="611"/>
      <c r="BSU73" s="611"/>
      <c r="BSV73" s="611"/>
      <c r="BSW73" s="611"/>
      <c r="BSX73" s="611"/>
      <c r="BSY73" s="611"/>
      <c r="BSZ73" s="611"/>
      <c r="BTA73" s="611"/>
      <c r="BTB73" s="611"/>
      <c r="BTC73" s="611"/>
      <c r="BTD73" s="611"/>
      <c r="BTE73" s="611"/>
      <c r="BTF73" s="611"/>
      <c r="BTG73" s="611"/>
      <c r="BTH73" s="611"/>
      <c r="BTI73" s="611"/>
      <c r="BTJ73" s="611"/>
      <c r="BTK73" s="611"/>
      <c r="BTL73" s="611"/>
      <c r="BTM73" s="611"/>
      <c r="BTN73" s="611"/>
      <c r="BTO73" s="611"/>
      <c r="BTP73" s="611"/>
      <c r="BTQ73" s="611"/>
      <c r="BTR73" s="611"/>
      <c r="BTS73" s="611"/>
      <c r="BTT73" s="611"/>
      <c r="BTU73" s="611"/>
      <c r="BTV73" s="611"/>
      <c r="BTW73" s="611"/>
      <c r="BTX73" s="611"/>
      <c r="BTY73" s="611"/>
      <c r="BTZ73" s="611"/>
      <c r="BUA73" s="611"/>
      <c r="BUB73" s="611"/>
      <c r="BUC73" s="611"/>
      <c r="BUD73" s="611"/>
      <c r="BUE73" s="611"/>
      <c r="BUF73" s="611"/>
      <c r="BUG73" s="611"/>
      <c r="BUH73" s="611"/>
      <c r="BUI73" s="611"/>
      <c r="BUJ73" s="611"/>
      <c r="BUK73" s="611"/>
      <c r="BUL73" s="611"/>
      <c r="BUM73" s="611"/>
      <c r="BUN73" s="611"/>
      <c r="BUO73" s="611"/>
      <c r="BUP73" s="611"/>
      <c r="BUQ73" s="611"/>
      <c r="BUR73" s="611"/>
      <c r="BUS73" s="611"/>
      <c r="BUT73" s="611"/>
      <c r="BUU73" s="611"/>
      <c r="BUV73" s="611"/>
      <c r="BUW73" s="611"/>
      <c r="BUX73" s="611"/>
      <c r="BUY73" s="611"/>
      <c r="BUZ73" s="611"/>
      <c r="BVA73" s="611"/>
      <c r="BVB73" s="611"/>
      <c r="BVC73" s="611"/>
      <c r="BVD73" s="611"/>
      <c r="BVE73" s="611"/>
      <c r="BVF73" s="611"/>
      <c r="BVG73" s="611"/>
      <c r="BVH73" s="611"/>
      <c r="BVI73" s="611"/>
      <c r="BVJ73" s="611"/>
      <c r="BVK73" s="611"/>
      <c r="BVL73" s="611"/>
      <c r="BVM73" s="611"/>
      <c r="BVN73" s="611"/>
      <c r="BVO73" s="611"/>
      <c r="BVP73" s="611"/>
      <c r="BVQ73" s="611"/>
      <c r="BVR73" s="611"/>
      <c r="BVS73" s="611"/>
      <c r="BVT73" s="611"/>
      <c r="BVU73" s="611"/>
      <c r="BVV73" s="611"/>
      <c r="BVW73" s="611"/>
      <c r="BVX73" s="611"/>
      <c r="BVY73" s="611"/>
      <c r="BVZ73" s="611"/>
      <c r="BWA73" s="611"/>
      <c r="BWB73" s="611"/>
      <c r="BWC73" s="611"/>
      <c r="BWD73" s="611"/>
      <c r="BWE73" s="611"/>
      <c r="BWF73" s="611"/>
      <c r="BWG73" s="611"/>
      <c r="BWH73" s="611"/>
      <c r="BWI73" s="611"/>
      <c r="BWJ73" s="611"/>
      <c r="BWK73" s="611"/>
      <c r="BWL73" s="611"/>
      <c r="BWM73" s="611"/>
      <c r="BWN73" s="611"/>
      <c r="BWO73" s="611"/>
      <c r="BWP73" s="611"/>
      <c r="BWQ73" s="611"/>
      <c r="BWR73" s="611"/>
      <c r="BWS73" s="611"/>
      <c r="BWT73" s="611"/>
      <c r="BWU73" s="611"/>
      <c r="BWV73" s="611"/>
      <c r="BWW73" s="611"/>
      <c r="BWX73" s="611"/>
      <c r="BWY73" s="611"/>
      <c r="BWZ73" s="611"/>
      <c r="BXA73" s="611"/>
      <c r="BXB73" s="611"/>
      <c r="BXC73" s="611"/>
      <c r="BXD73" s="611"/>
      <c r="BXE73" s="611"/>
      <c r="BXF73" s="611"/>
      <c r="BXG73" s="611"/>
      <c r="BXH73" s="611"/>
      <c r="BXI73" s="611"/>
      <c r="BXJ73" s="611"/>
      <c r="BXK73" s="611"/>
      <c r="BXL73" s="611"/>
      <c r="BXM73" s="611"/>
      <c r="BXN73" s="611"/>
      <c r="BXO73" s="611"/>
      <c r="BXP73" s="611"/>
      <c r="BXQ73" s="611"/>
      <c r="BXR73" s="611"/>
      <c r="BXS73" s="611"/>
      <c r="BXT73" s="611"/>
      <c r="BXU73" s="611"/>
      <c r="BXV73" s="611"/>
      <c r="BXW73" s="611"/>
      <c r="BXX73" s="611"/>
      <c r="BXY73" s="611"/>
      <c r="BXZ73" s="611"/>
      <c r="BYA73" s="611"/>
      <c r="BYB73" s="611"/>
      <c r="BYC73" s="611"/>
      <c r="BYD73" s="611"/>
      <c r="BYE73" s="611"/>
      <c r="BYF73" s="611"/>
      <c r="BYG73" s="611"/>
      <c r="BYH73" s="611"/>
      <c r="BYI73" s="611"/>
      <c r="BYJ73" s="611"/>
      <c r="BYK73" s="611"/>
      <c r="BYL73" s="611"/>
      <c r="BYM73" s="611"/>
      <c r="BYN73" s="611"/>
      <c r="BYO73" s="611"/>
      <c r="BYP73" s="611"/>
      <c r="BYQ73" s="611"/>
      <c r="BYR73" s="611"/>
      <c r="BYS73" s="611"/>
      <c r="BYT73" s="611"/>
      <c r="BYU73" s="611"/>
      <c r="BYV73" s="611"/>
      <c r="BYW73" s="611"/>
      <c r="BYX73" s="611"/>
      <c r="BYY73" s="611"/>
      <c r="BYZ73" s="611"/>
      <c r="BZA73" s="611"/>
      <c r="BZB73" s="611"/>
      <c r="BZC73" s="611"/>
      <c r="BZD73" s="611"/>
      <c r="BZE73" s="611"/>
      <c r="BZF73" s="611"/>
      <c r="BZG73" s="611"/>
      <c r="BZH73" s="611"/>
      <c r="BZI73" s="611"/>
      <c r="BZJ73" s="611"/>
      <c r="BZK73" s="611"/>
      <c r="BZL73" s="611"/>
      <c r="BZM73" s="611"/>
      <c r="BZN73" s="611"/>
      <c r="BZO73" s="611"/>
      <c r="BZP73" s="611"/>
      <c r="BZQ73" s="611"/>
      <c r="BZR73" s="611"/>
      <c r="BZS73" s="611"/>
      <c r="BZT73" s="611"/>
      <c r="BZU73" s="611"/>
      <c r="BZV73" s="611"/>
      <c r="BZW73" s="611"/>
      <c r="BZX73" s="611"/>
      <c r="BZY73" s="611"/>
      <c r="BZZ73" s="611"/>
      <c r="CAA73" s="611"/>
      <c r="CAB73" s="611"/>
      <c r="CAC73" s="611"/>
      <c r="CAD73" s="611"/>
      <c r="CAE73" s="611"/>
      <c r="CAF73" s="611"/>
      <c r="CAG73" s="611"/>
      <c r="CAH73" s="611"/>
      <c r="CAI73" s="611"/>
      <c r="CAJ73" s="611"/>
      <c r="CAK73" s="611"/>
      <c r="CAL73" s="611"/>
      <c r="CAM73" s="611"/>
      <c r="CAN73" s="611"/>
      <c r="CAO73" s="611"/>
      <c r="CAP73" s="611"/>
      <c r="CAQ73" s="611"/>
      <c r="CAR73" s="611"/>
      <c r="CAS73" s="611"/>
      <c r="CAT73" s="611"/>
      <c r="CAU73" s="611"/>
      <c r="CAV73" s="611"/>
      <c r="CAW73" s="611"/>
      <c r="CAX73" s="611"/>
      <c r="CAY73" s="611"/>
      <c r="CAZ73" s="611"/>
      <c r="CBA73" s="611"/>
      <c r="CBB73" s="611"/>
      <c r="CBC73" s="611"/>
      <c r="CBD73" s="611"/>
      <c r="CBE73" s="611"/>
      <c r="CBF73" s="611"/>
      <c r="CBG73" s="611"/>
      <c r="CBH73" s="611"/>
      <c r="CBI73" s="611"/>
      <c r="CBJ73" s="611"/>
      <c r="CBK73" s="611"/>
      <c r="CBL73" s="611"/>
      <c r="CBM73" s="611"/>
      <c r="CBN73" s="611"/>
      <c r="CBO73" s="611"/>
      <c r="CBP73" s="611"/>
      <c r="CBQ73" s="611"/>
      <c r="CBR73" s="611"/>
      <c r="CBS73" s="611"/>
      <c r="CBT73" s="611"/>
      <c r="CBU73" s="611"/>
      <c r="CBV73" s="611"/>
      <c r="CBW73" s="611"/>
      <c r="CBX73" s="611"/>
      <c r="CBY73" s="611"/>
      <c r="CBZ73" s="611"/>
      <c r="CCA73" s="611"/>
      <c r="CCB73" s="611"/>
      <c r="CCC73" s="611"/>
      <c r="CCD73" s="611"/>
      <c r="CCE73" s="611"/>
      <c r="CCF73" s="611"/>
      <c r="CCG73" s="611"/>
      <c r="CCH73" s="611"/>
      <c r="CCI73" s="611"/>
      <c r="CCJ73" s="611"/>
      <c r="CCK73" s="611"/>
      <c r="CCL73" s="611"/>
      <c r="CCM73" s="611"/>
      <c r="CCN73" s="611"/>
      <c r="CCO73" s="611"/>
      <c r="CCP73" s="611"/>
      <c r="CCQ73" s="611"/>
      <c r="CCR73" s="611"/>
      <c r="CCS73" s="611"/>
      <c r="CCT73" s="611"/>
      <c r="CCU73" s="611"/>
      <c r="CCV73" s="611"/>
      <c r="CCW73" s="611"/>
      <c r="CCX73" s="611"/>
      <c r="CCY73" s="611"/>
      <c r="CCZ73" s="611"/>
      <c r="CDA73" s="611"/>
      <c r="CDB73" s="611"/>
      <c r="CDC73" s="611"/>
      <c r="CDD73" s="611"/>
      <c r="CDE73" s="611"/>
      <c r="CDF73" s="611"/>
      <c r="CDG73" s="611"/>
      <c r="CDH73" s="611"/>
      <c r="CDI73" s="611"/>
      <c r="CDJ73" s="611"/>
      <c r="CDK73" s="611"/>
      <c r="CDL73" s="611"/>
      <c r="CDM73" s="611"/>
      <c r="CDN73" s="611"/>
      <c r="CDO73" s="611"/>
      <c r="CDP73" s="611"/>
      <c r="CDQ73" s="611"/>
      <c r="CDR73" s="611"/>
      <c r="CDS73" s="611"/>
      <c r="CDT73" s="611"/>
      <c r="CDU73" s="611"/>
      <c r="CDV73" s="611"/>
      <c r="CDW73" s="611"/>
      <c r="CDX73" s="611"/>
      <c r="CDY73" s="611"/>
      <c r="CDZ73" s="611"/>
      <c r="CEA73" s="611"/>
      <c r="CEB73" s="611"/>
      <c r="CEC73" s="611"/>
      <c r="CED73" s="611"/>
      <c r="CEE73" s="611"/>
      <c r="CEF73" s="611"/>
      <c r="CEG73" s="611"/>
      <c r="CEH73" s="611"/>
      <c r="CEI73" s="611"/>
      <c r="CEJ73" s="611"/>
      <c r="CEK73" s="611"/>
      <c r="CEL73" s="611"/>
      <c r="CEM73" s="611"/>
    </row>
    <row r="74" spans="1:2171" s="191" customFormat="1" x14ac:dyDescent="0.2">
      <c r="A74" s="211"/>
      <c r="B74" s="64"/>
      <c r="C74" s="175" t="s">
        <v>635</v>
      </c>
      <c r="D74" s="175" t="s">
        <v>636</v>
      </c>
      <c r="E74" s="175" t="s">
        <v>637</v>
      </c>
      <c r="F74" s="175" t="s">
        <v>638</v>
      </c>
      <c r="G74" s="175" t="s">
        <v>639</v>
      </c>
      <c r="H74" s="175" t="s">
        <v>640</v>
      </c>
      <c r="I74" s="175" t="s">
        <v>641</v>
      </c>
      <c r="J74" s="828" t="s">
        <v>729</v>
      </c>
      <c r="K74" s="212"/>
      <c r="L74" s="212"/>
      <c r="M74" s="679"/>
      <c r="N74" s="679"/>
      <c r="O74" s="679"/>
      <c r="P74" s="679"/>
      <c r="Q74" s="679"/>
      <c r="R74" s="679"/>
      <c r="S74" s="679"/>
      <c r="T74" s="679"/>
      <c r="U74" s="679"/>
      <c r="V74" s="679"/>
      <c r="W74" s="358"/>
      <c r="X74" s="358"/>
      <c r="Y74" s="358"/>
      <c r="Z74" s="358"/>
      <c r="AA74" s="358"/>
      <c r="AB74" s="358"/>
      <c r="AC74" s="358"/>
      <c r="AD74" s="358"/>
      <c r="AE74" s="358"/>
      <c r="AF74" s="679"/>
      <c r="AG74" s="679"/>
      <c r="AH74" s="679"/>
      <c r="AI74" s="679"/>
      <c r="AJ74" s="679"/>
      <c r="AK74" s="679"/>
      <c r="AL74" s="679"/>
      <c r="AM74" s="679"/>
      <c r="AN74" s="679"/>
      <c r="AO74" s="679"/>
      <c r="AP74" s="679"/>
      <c r="AQ74" s="679"/>
      <c r="AR74" s="679"/>
      <c r="AS74" s="679"/>
      <c r="AT74" s="679"/>
      <c r="AU74" s="679"/>
      <c r="AV74" s="679"/>
      <c r="AW74" s="679"/>
      <c r="AX74" s="679"/>
      <c r="AY74" s="679"/>
      <c r="AZ74" s="679"/>
      <c r="BA74" s="679"/>
      <c r="BB74" s="679"/>
      <c r="BC74" s="679"/>
      <c r="BD74" s="679"/>
      <c r="BE74" s="679"/>
      <c r="BF74" s="611"/>
      <c r="BG74" s="611"/>
      <c r="BH74" s="611"/>
      <c r="BI74" s="611"/>
      <c r="BJ74" s="611"/>
      <c r="BK74" s="611"/>
      <c r="BL74" s="611"/>
      <c r="BM74" s="611"/>
      <c r="BN74" s="611"/>
      <c r="BO74" s="611"/>
      <c r="BP74" s="611"/>
      <c r="BQ74" s="611"/>
      <c r="BR74" s="611"/>
      <c r="BS74" s="611"/>
      <c r="BT74" s="611"/>
      <c r="BU74" s="611"/>
      <c r="BV74" s="611"/>
      <c r="BW74" s="611"/>
      <c r="BX74" s="611"/>
      <c r="BY74" s="611"/>
      <c r="BZ74" s="611"/>
      <c r="CA74" s="611"/>
      <c r="CB74" s="611"/>
      <c r="CC74" s="611"/>
      <c r="CD74" s="611"/>
      <c r="CE74" s="611"/>
      <c r="CF74" s="611"/>
      <c r="CG74" s="611"/>
      <c r="CH74" s="611"/>
      <c r="CI74" s="611"/>
      <c r="CJ74" s="611"/>
      <c r="CK74" s="611"/>
      <c r="CL74" s="611"/>
      <c r="CM74" s="611"/>
      <c r="CN74" s="611"/>
      <c r="CO74" s="611"/>
      <c r="CP74" s="611"/>
      <c r="CQ74" s="611"/>
      <c r="CR74" s="611"/>
      <c r="CS74" s="611"/>
      <c r="CT74" s="611"/>
      <c r="CU74" s="611"/>
      <c r="CV74" s="611"/>
      <c r="CW74" s="611"/>
      <c r="CX74" s="611"/>
      <c r="CY74" s="611"/>
      <c r="CZ74" s="611"/>
      <c r="DA74" s="611"/>
      <c r="DB74" s="611"/>
      <c r="DC74" s="611"/>
      <c r="DD74" s="611"/>
      <c r="DE74" s="611"/>
      <c r="DF74" s="611"/>
      <c r="DG74" s="611"/>
      <c r="DH74" s="611"/>
      <c r="DI74" s="611"/>
      <c r="DJ74" s="611"/>
      <c r="DK74" s="611"/>
      <c r="DL74" s="611"/>
      <c r="DM74" s="611"/>
      <c r="DN74" s="611"/>
      <c r="DO74" s="611"/>
      <c r="DP74" s="611"/>
      <c r="DQ74" s="611"/>
      <c r="DR74" s="611"/>
      <c r="DS74" s="611"/>
      <c r="DT74" s="611"/>
      <c r="DU74" s="611"/>
      <c r="DV74" s="611"/>
      <c r="DW74" s="611"/>
      <c r="DX74" s="611"/>
      <c r="DY74" s="611"/>
      <c r="DZ74" s="611"/>
      <c r="EA74" s="611"/>
      <c r="EB74" s="611"/>
      <c r="EC74" s="611"/>
      <c r="ED74" s="611"/>
      <c r="EE74" s="611"/>
      <c r="EF74" s="611"/>
      <c r="EG74" s="611"/>
      <c r="EH74" s="611"/>
      <c r="EI74" s="611"/>
      <c r="EJ74" s="611"/>
      <c r="EK74" s="611"/>
      <c r="EL74" s="611"/>
      <c r="EM74" s="611"/>
      <c r="EN74" s="611"/>
      <c r="EO74" s="611"/>
      <c r="EP74" s="611"/>
      <c r="EQ74" s="611"/>
      <c r="ER74" s="611"/>
      <c r="ES74" s="611"/>
      <c r="ET74" s="611"/>
      <c r="EU74" s="611"/>
      <c r="EV74" s="611"/>
      <c r="EW74" s="611"/>
      <c r="EX74" s="611"/>
      <c r="EY74" s="611"/>
      <c r="EZ74" s="611"/>
      <c r="FA74" s="611"/>
      <c r="FB74" s="611"/>
      <c r="FC74" s="611"/>
      <c r="FD74" s="611"/>
      <c r="FE74" s="611"/>
      <c r="FF74" s="611"/>
      <c r="FG74" s="611"/>
      <c r="FH74" s="611"/>
      <c r="FI74" s="611"/>
      <c r="FJ74" s="611"/>
      <c r="FK74" s="611"/>
      <c r="FL74" s="611"/>
      <c r="FM74" s="611"/>
      <c r="FN74" s="611"/>
      <c r="FO74" s="611"/>
      <c r="FP74" s="611"/>
      <c r="FQ74" s="611"/>
      <c r="FR74" s="611"/>
      <c r="FS74" s="611"/>
      <c r="FT74" s="611"/>
      <c r="FU74" s="611"/>
      <c r="FV74" s="611"/>
      <c r="FW74" s="611"/>
      <c r="FX74" s="611"/>
      <c r="FY74" s="611"/>
      <c r="FZ74" s="611"/>
      <c r="GA74" s="611"/>
      <c r="GB74" s="611"/>
      <c r="GC74" s="611"/>
      <c r="GD74" s="611"/>
      <c r="GE74" s="611"/>
      <c r="GF74" s="611"/>
      <c r="GG74" s="611"/>
      <c r="GH74" s="611"/>
      <c r="GI74" s="611"/>
      <c r="GJ74" s="611"/>
      <c r="GK74" s="611"/>
      <c r="GL74" s="611"/>
      <c r="GM74" s="611"/>
      <c r="GN74" s="611"/>
      <c r="GO74" s="611"/>
      <c r="GP74" s="611"/>
      <c r="GQ74" s="611"/>
      <c r="GR74" s="611"/>
      <c r="GS74" s="611"/>
      <c r="GT74" s="611"/>
      <c r="GU74" s="611"/>
      <c r="GV74" s="611"/>
      <c r="GW74" s="611"/>
      <c r="GX74" s="611"/>
      <c r="GY74" s="611"/>
      <c r="GZ74" s="611"/>
      <c r="HA74" s="611"/>
      <c r="HB74" s="611"/>
      <c r="HC74" s="611"/>
      <c r="HD74" s="611"/>
      <c r="HE74" s="611"/>
      <c r="HF74" s="611"/>
      <c r="HG74" s="611"/>
      <c r="HH74" s="611"/>
      <c r="HI74" s="611"/>
      <c r="HJ74" s="611"/>
      <c r="HK74" s="611"/>
      <c r="HL74" s="611"/>
      <c r="HM74" s="611"/>
      <c r="HN74" s="611"/>
      <c r="HO74" s="611"/>
      <c r="HP74" s="611"/>
      <c r="HQ74" s="611"/>
      <c r="HR74" s="611"/>
      <c r="HS74" s="611"/>
      <c r="HT74" s="611"/>
      <c r="HU74" s="611"/>
      <c r="HV74" s="611"/>
      <c r="HW74" s="611"/>
      <c r="HX74" s="611"/>
      <c r="HY74" s="611"/>
      <c r="HZ74" s="611"/>
      <c r="IA74" s="611"/>
      <c r="IB74" s="611"/>
      <c r="IC74" s="611"/>
      <c r="ID74" s="611"/>
      <c r="IE74" s="611"/>
      <c r="IF74" s="611"/>
      <c r="IG74" s="611"/>
      <c r="IH74" s="611"/>
      <c r="II74" s="611"/>
      <c r="IJ74" s="611"/>
      <c r="IK74" s="611"/>
      <c r="IL74" s="611"/>
      <c r="IM74" s="611"/>
      <c r="IN74" s="611"/>
      <c r="IO74" s="611"/>
      <c r="IP74" s="611"/>
      <c r="IQ74" s="611"/>
      <c r="IR74" s="611"/>
      <c r="IS74" s="611"/>
      <c r="IT74" s="611"/>
      <c r="IU74" s="611"/>
      <c r="IV74" s="611"/>
      <c r="IW74" s="611"/>
      <c r="IX74" s="611"/>
      <c r="IY74" s="611"/>
      <c r="IZ74" s="611"/>
      <c r="JA74" s="611"/>
      <c r="JB74" s="611"/>
      <c r="JC74" s="611"/>
      <c r="JD74" s="611"/>
      <c r="JE74" s="611"/>
      <c r="JF74" s="611"/>
      <c r="JG74" s="611"/>
      <c r="JH74" s="611"/>
      <c r="JI74" s="611"/>
      <c r="JJ74" s="611"/>
      <c r="JK74" s="611"/>
      <c r="JL74" s="611"/>
      <c r="JM74" s="611"/>
      <c r="JN74" s="611"/>
      <c r="JO74" s="611"/>
      <c r="JP74" s="611"/>
      <c r="JQ74" s="611"/>
      <c r="JR74" s="611"/>
      <c r="JS74" s="611"/>
      <c r="JT74" s="611"/>
      <c r="JU74" s="611"/>
      <c r="JV74" s="611"/>
      <c r="JW74" s="611"/>
      <c r="JX74" s="611"/>
      <c r="JY74" s="611"/>
      <c r="JZ74" s="611"/>
      <c r="KA74" s="611"/>
      <c r="KB74" s="611"/>
      <c r="KC74" s="611"/>
      <c r="KD74" s="611"/>
      <c r="KE74" s="611"/>
      <c r="KF74" s="611"/>
      <c r="KG74" s="611"/>
      <c r="KH74" s="611"/>
      <c r="KI74" s="611"/>
      <c r="KJ74" s="611"/>
      <c r="KK74" s="611"/>
      <c r="KL74" s="611"/>
      <c r="KM74" s="611"/>
      <c r="KN74" s="611"/>
      <c r="KO74" s="611"/>
      <c r="KP74" s="611"/>
      <c r="KQ74" s="611"/>
      <c r="KR74" s="611"/>
      <c r="KS74" s="611"/>
      <c r="KT74" s="611"/>
      <c r="KU74" s="611"/>
      <c r="KV74" s="611"/>
      <c r="KW74" s="611"/>
      <c r="KX74" s="611"/>
      <c r="KY74" s="611"/>
      <c r="KZ74" s="611"/>
      <c r="LA74" s="611"/>
      <c r="LB74" s="611"/>
      <c r="LC74" s="611"/>
      <c r="LD74" s="611"/>
      <c r="LE74" s="611"/>
      <c r="LF74" s="611"/>
      <c r="LG74" s="611"/>
      <c r="LH74" s="611"/>
      <c r="LI74" s="611"/>
      <c r="LJ74" s="611"/>
      <c r="LK74" s="611"/>
      <c r="LL74" s="611"/>
      <c r="LM74" s="611"/>
      <c r="LN74" s="611"/>
      <c r="LO74" s="611"/>
      <c r="LP74" s="611"/>
      <c r="LQ74" s="611"/>
      <c r="LR74" s="611"/>
      <c r="LS74" s="611"/>
      <c r="LT74" s="611"/>
      <c r="LU74" s="611"/>
      <c r="LV74" s="611"/>
      <c r="LW74" s="611"/>
      <c r="LX74" s="611"/>
      <c r="LY74" s="611"/>
      <c r="LZ74" s="611"/>
      <c r="MA74" s="611"/>
      <c r="MB74" s="611"/>
      <c r="MC74" s="611"/>
      <c r="MD74" s="611"/>
      <c r="ME74" s="611"/>
      <c r="MF74" s="611"/>
      <c r="MG74" s="611"/>
      <c r="MH74" s="611"/>
      <c r="MI74" s="611"/>
      <c r="MJ74" s="611"/>
      <c r="MK74" s="611"/>
      <c r="ML74" s="611"/>
      <c r="MM74" s="611"/>
      <c r="MN74" s="611"/>
      <c r="MO74" s="611"/>
      <c r="MP74" s="611"/>
      <c r="MQ74" s="611"/>
      <c r="MR74" s="611"/>
      <c r="MS74" s="611"/>
      <c r="MT74" s="611"/>
      <c r="MU74" s="611"/>
      <c r="MV74" s="611"/>
      <c r="MW74" s="611"/>
      <c r="MX74" s="611"/>
      <c r="MY74" s="611"/>
      <c r="MZ74" s="611"/>
      <c r="NA74" s="611"/>
      <c r="NB74" s="611"/>
      <c r="NC74" s="611"/>
      <c r="ND74" s="611"/>
      <c r="NE74" s="611"/>
      <c r="NF74" s="611"/>
      <c r="NG74" s="611"/>
      <c r="NH74" s="611"/>
      <c r="NI74" s="611"/>
      <c r="NJ74" s="611"/>
      <c r="NK74" s="611"/>
      <c r="NL74" s="611"/>
      <c r="NM74" s="611"/>
      <c r="NN74" s="611"/>
      <c r="NO74" s="611"/>
      <c r="NP74" s="611"/>
      <c r="NQ74" s="611"/>
      <c r="NR74" s="611"/>
      <c r="NS74" s="611"/>
      <c r="NT74" s="611"/>
      <c r="NU74" s="611"/>
      <c r="NV74" s="611"/>
      <c r="NW74" s="611"/>
      <c r="NX74" s="611"/>
      <c r="NY74" s="611"/>
      <c r="NZ74" s="611"/>
      <c r="OA74" s="611"/>
      <c r="OB74" s="611"/>
      <c r="OC74" s="611"/>
      <c r="OD74" s="611"/>
      <c r="OE74" s="611"/>
      <c r="OF74" s="611"/>
      <c r="OG74" s="611"/>
      <c r="OH74" s="611"/>
      <c r="OI74" s="611"/>
      <c r="OJ74" s="611"/>
      <c r="OK74" s="611"/>
      <c r="OL74" s="611"/>
      <c r="OM74" s="611"/>
      <c r="ON74" s="611"/>
      <c r="OO74" s="611"/>
      <c r="OP74" s="611"/>
      <c r="OQ74" s="611"/>
      <c r="OR74" s="611"/>
      <c r="OS74" s="611"/>
      <c r="OT74" s="611"/>
      <c r="OU74" s="611"/>
      <c r="OV74" s="611"/>
      <c r="OW74" s="611"/>
      <c r="OX74" s="611"/>
      <c r="OY74" s="611"/>
      <c r="OZ74" s="611"/>
      <c r="PA74" s="611"/>
      <c r="PB74" s="611"/>
      <c r="PC74" s="611"/>
      <c r="PD74" s="611"/>
      <c r="PE74" s="611"/>
      <c r="PF74" s="611"/>
      <c r="PG74" s="611"/>
      <c r="PH74" s="611"/>
      <c r="PI74" s="611"/>
      <c r="PJ74" s="611"/>
      <c r="PK74" s="611"/>
      <c r="PL74" s="611"/>
      <c r="PM74" s="611"/>
      <c r="PN74" s="611"/>
      <c r="PO74" s="611"/>
      <c r="PP74" s="611"/>
      <c r="PQ74" s="611"/>
      <c r="PR74" s="611"/>
      <c r="PS74" s="611"/>
      <c r="PT74" s="611"/>
      <c r="PU74" s="611"/>
      <c r="PV74" s="611"/>
      <c r="PW74" s="611"/>
      <c r="PX74" s="611"/>
      <c r="PY74" s="611"/>
      <c r="PZ74" s="611"/>
      <c r="QA74" s="611"/>
      <c r="QB74" s="611"/>
      <c r="QC74" s="611"/>
      <c r="QD74" s="611"/>
      <c r="QE74" s="611"/>
      <c r="QF74" s="611"/>
      <c r="QG74" s="611"/>
      <c r="QH74" s="611"/>
      <c r="QI74" s="611"/>
      <c r="QJ74" s="611"/>
      <c r="QK74" s="611"/>
      <c r="QL74" s="611"/>
      <c r="QM74" s="611"/>
      <c r="QN74" s="611"/>
      <c r="QO74" s="611"/>
      <c r="QP74" s="611"/>
      <c r="QQ74" s="611"/>
      <c r="QR74" s="611"/>
      <c r="QS74" s="611"/>
      <c r="QT74" s="611"/>
      <c r="QU74" s="611"/>
      <c r="QV74" s="611"/>
      <c r="QW74" s="611"/>
      <c r="QX74" s="611"/>
      <c r="QY74" s="611"/>
      <c r="QZ74" s="611"/>
      <c r="RA74" s="611"/>
      <c r="RB74" s="611"/>
      <c r="RC74" s="611"/>
      <c r="RD74" s="611"/>
      <c r="RE74" s="611"/>
      <c r="RF74" s="611"/>
      <c r="RG74" s="611"/>
      <c r="RH74" s="611"/>
      <c r="RI74" s="611"/>
      <c r="RJ74" s="611"/>
      <c r="RK74" s="611"/>
      <c r="RL74" s="611"/>
      <c r="RM74" s="611"/>
      <c r="RN74" s="611"/>
      <c r="RO74" s="611"/>
      <c r="RP74" s="611"/>
      <c r="RQ74" s="611"/>
      <c r="RR74" s="611"/>
      <c r="RS74" s="611"/>
      <c r="RT74" s="611"/>
      <c r="RU74" s="611"/>
      <c r="RV74" s="611"/>
      <c r="RW74" s="611"/>
      <c r="RX74" s="611"/>
      <c r="RY74" s="611"/>
      <c r="RZ74" s="611"/>
      <c r="SA74" s="611"/>
      <c r="SB74" s="611"/>
      <c r="SC74" s="611"/>
      <c r="SD74" s="611"/>
      <c r="SE74" s="611"/>
      <c r="SF74" s="611"/>
      <c r="SG74" s="611"/>
      <c r="SH74" s="611"/>
      <c r="SI74" s="611"/>
      <c r="SJ74" s="611"/>
      <c r="SK74" s="611"/>
      <c r="SL74" s="611"/>
      <c r="SM74" s="611"/>
      <c r="SN74" s="611"/>
      <c r="SO74" s="611"/>
      <c r="SP74" s="611"/>
      <c r="SQ74" s="611"/>
      <c r="SR74" s="611"/>
      <c r="SS74" s="611"/>
      <c r="ST74" s="611"/>
      <c r="SU74" s="611"/>
      <c r="SV74" s="611"/>
      <c r="SW74" s="611"/>
      <c r="SX74" s="611"/>
      <c r="SY74" s="611"/>
      <c r="SZ74" s="611"/>
      <c r="TA74" s="611"/>
      <c r="TB74" s="611"/>
      <c r="TC74" s="611"/>
      <c r="TD74" s="611"/>
      <c r="TE74" s="611"/>
      <c r="TF74" s="611"/>
      <c r="TG74" s="611"/>
      <c r="TH74" s="611"/>
      <c r="TI74" s="611"/>
      <c r="TJ74" s="611"/>
      <c r="TK74" s="611"/>
      <c r="TL74" s="611"/>
      <c r="TM74" s="611"/>
      <c r="TN74" s="611"/>
      <c r="TO74" s="611"/>
      <c r="TP74" s="611"/>
      <c r="TQ74" s="611"/>
      <c r="TR74" s="611"/>
      <c r="TS74" s="611"/>
      <c r="TT74" s="611"/>
      <c r="TU74" s="611"/>
      <c r="TV74" s="611"/>
      <c r="TW74" s="611"/>
      <c r="TX74" s="611"/>
      <c r="TY74" s="611"/>
      <c r="TZ74" s="611"/>
      <c r="UA74" s="611"/>
      <c r="UB74" s="611"/>
      <c r="UC74" s="611"/>
      <c r="UD74" s="611"/>
      <c r="UE74" s="611"/>
      <c r="UF74" s="611"/>
      <c r="UG74" s="611"/>
      <c r="UH74" s="611"/>
      <c r="UI74" s="611"/>
      <c r="UJ74" s="611"/>
      <c r="UK74" s="611"/>
      <c r="UL74" s="611"/>
      <c r="UM74" s="611"/>
      <c r="UN74" s="611"/>
      <c r="UO74" s="611"/>
      <c r="UP74" s="611"/>
      <c r="UQ74" s="611"/>
      <c r="UR74" s="611"/>
      <c r="US74" s="611"/>
      <c r="UT74" s="611"/>
      <c r="UU74" s="611"/>
      <c r="UV74" s="611"/>
      <c r="UW74" s="611"/>
      <c r="UX74" s="611"/>
      <c r="UY74" s="611"/>
      <c r="UZ74" s="611"/>
      <c r="VA74" s="611"/>
      <c r="VB74" s="611"/>
      <c r="VC74" s="611"/>
      <c r="VD74" s="611"/>
      <c r="VE74" s="611"/>
      <c r="VF74" s="611"/>
      <c r="VG74" s="611"/>
      <c r="VH74" s="611"/>
      <c r="VI74" s="611"/>
      <c r="VJ74" s="611"/>
      <c r="VK74" s="611"/>
      <c r="VL74" s="611"/>
      <c r="VM74" s="611"/>
      <c r="VN74" s="611"/>
      <c r="VO74" s="611"/>
      <c r="VP74" s="611"/>
      <c r="VQ74" s="611"/>
      <c r="VR74" s="611"/>
      <c r="VS74" s="611"/>
      <c r="VT74" s="611"/>
      <c r="VU74" s="611"/>
      <c r="VV74" s="611"/>
      <c r="VW74" s="611"/>
      <c r="VX74" s="611"/>
      <c r="VY74" s="611"/>
      <c r="VZ74" s="611"/>
      <c r="WA74" s="611"/>
      <c r="WB74" s="611"/>
      <c r="WC74" s="611"/>
      <c r="WD74" s="611"/>
      <c r="WE74" s="611"/>
      <c r="WF74" s="611"/>
      <c r="WG74" s="611"/>
      <c r="WH74" s="611"/>
      <c r="WI74" s="611"/>
      <c r="WJ74" s="611"/>
      <c r="WK74" s="611"/>
      <c r="WL74" s="611"/>
      <c r="WM74" s="611"/>
      <c r="WN74" s="611"/>
      <c r="WO74" s="611"/>
      <c r="WP74" s="611"/>
      <c r="WQ74" s="611"/>
      <c r="WR74" s="611"/>
      <c r="WS74" s="611"/>
      <c r="WT74" s="611"/>
      <c r="WU74" s="611"/>
      <c r="WV74" s="611"/>
      <c r="WW74" s="611"/>
      <c r="WX74" s="611"/>
      <c r="WY74" s="611"/>
      <c r="WZ74" s="611"/>
      <c r="XA74" s="611"/>
      <c r="XB74" s="611"/>
      <c r="XC74" s="611"/>
      <c r="XD74" s="611"/>
      <c r="XE74" s="611"/>
      <c r="XF74" s="611"/>
      <c r="XG74" s="611"/>
      <c r="XH74" s="611"/>
      <c r="XI74" s="611"/>
      <c r="XJ74" s="611"/>
      <c r="XK74" s="611"/>
      <c r="XL74" s="611"/>
      <c r="XM74" s="611"/>
      <c r="XN74" s="611"/>
      <c r="XO74" s="611"/>
      <c r="XP74" s="611"/>
      <c r="XQ74" s="611"/>
      <c r="XR74" s="611"/>
      <c r="XS74" s="611"/>
      <c r="XT74" s="611"/>
      <c r="XU74" s="611"/>
      <c r="XV74" s="611"/>
      <c r="XW74" s="611"/>
      <c r="XX74" s="611"/>
      <c r="XY74" s="611"/>
      <c r="XZ74" s="611"/>
      <c r="YA74" s="611"/>
      <c r="YB74" s="611"/>
      <c r="YC74" s="611"/>
      <c r="YD74" s="611"/>
      <c r="YE74" s="611"/>
      <c r="YF74" s="611"/>
      <c r="YG74" s="611"/>
      <c r="YH74" s="611"/>
      <c r="YI74" s="611"/>
      <c r="YJ74" s="611"/>
      <c r="YK74" s="611"/>
      <c r="YL74" s="611"/>
      <c r="YM74" s="611"/>
      <c r="YN74" s="611"/>
      <c r="YO74" s="611"/>
      <c r="YP74" s="611"/>
      <c r="YQ74" s="611"/>
      <c r="YR74" s="611"/>
      <c r="YS74" s="611"/>
      <c r="YT74" s="611"/>
      <c r="YU74" s="611"/>
      <c r="YV74" s="611"/>
      <c r="YW74" s="611"/>
      <c r="YX74" s="611"/>
      <c r="YY74" s="611"/>
      <c r="YZ74" s="611"/>
      <c r="ZA74" s="611"/>
      <c r="ZB74" s="611"/>
      <c r="ZC74" s="611"/>
      <c r="ZD74" s="611"/>
      <c r="ZE74" s="611"/>
      <c r="ZF74" s="611"/>
      <c r="ZG74" s="611"/>
      <c r="ZH74" s="611"/>
      <c r="ZI74" s="611"/>
      <c r="ZJ74" s="611"/>
      <c r="ZK74" s="611"/>
      <c r="ZL74" s="611"/>
      <c r="ZM74" s="611"/>
      <c r="ZN74" s="611"/>
      <c r="ZO74" s="611"/>
      <c r="ZP74" s="611"/>
      <c r="ZQ74" s="611"/>
      <c r="ZR74" s="611"/>
      <c r="ZS74" s="611"/>
      <c r="ZT74" s="611"/>
      <c r="ZU74" s="611"/>
      <c r="ZV74" s="611"/>
      <c r="ZW74" s="611"/>
      <c r="ZX74" s="611"/>
      <c r="ZY74" s="611"/>
      <c r="ZZ74" s="611"/>
      <c r="AAA74" s="611"/>
      <c r="AAB74" s="611"/>
      <c r="AAC74" s="611"/>
      <c r="AAD74" s="611"/>
      <c r="AAE74" s="611"/>
      <c r="AAF74" s="611"/>
      <c r="AAG74" s="611"/>
      <c r="AAH74" s="611"/>
      <c r="AAI74" s="611"/>
      <c r="AAJ74" s="611"/>
      <c r="AAK74" s="611"/>
      <c r="AAL74" s="611"/>
      <c r="AAM74" s="611"/>
      <c r="AAN74" s="611"/>
      <c r="AAO74" s="611"/>
      <c r="AAP74" s="611"/>
      <c r="AAQ74" s="611"/>
      <c r="AAR74" s="611"/>
      <c r="AAS74" s="611"/>
      <c r="AAT74" s="611"/>
      <c r="AAU74" s="611"/>
      <c r="AAV74" s="611"/>
      <c r="AAW74" s="611"/>
      <c r="AAX74" s="611"/>
      <c r="AAY74" s="611"/>
      <c r="AAZ74" s="611"/>
      <c r="ABA74" s="611"/>
      <c r="ABB74" s="611"/>
      <c r="ABC74" s="611"/>
      <c r="ABD74" s="611"/>
      <c r="ABE74" s="611"/>
      <c r="ABF74" s="611"/>
      <c r="ABG74" s="611"/>
      <c r="ABH74" s="611"/>
      <c r="ABI74" s="611"/>
      <c r="ABJ74" s="611"/>
      <c r="ABK74" s="611"/>
      <c r="ABL74" s="611"/>
      <c r="ABM74" s="611"/>
      <c r="ABN74" s="611"/>
      <c r="ABO74" s="611"/>
      <c r="ABP74" s="611"/>
      <c r="ABQ74" s="611"/>
      <c r="ABR74" s="611"/>
      <c r="ABS74" s="611"/>
      <c r="ABT74" s="611"/>
      <c r="ABU74" s="611"/>
      <c r="ABV74" s="611"/>
      <c r="ABW74" s="611"/>
      <c r="ABX74" s="611"/>
      <c r="ABY74" s="611"/>
      <c r="ABZ74" s="611"/>
      <c r="ACA74" s="611"/>
      <c r="ACB74" s="611"/>
      <c r="ACC74" s="611"/>
      <c r="ACD74" s="611"/>
      <c r="ACE74" s="611"/>
      <c r="ACF74" s="611"/>
      <c r="ACG74" s="611"/>
      <c r="ACH74" s="611"/>
      <c r="ACI74" s="611"/>
      <c r="ACJ74" s="611"/>
      <c r="ACK74" s="611"/>
      <c r="ACL74" s="611"/>
      <c r="ACM74" s="611"/>
      <c r="ACN74" s="611"/>
      <c r="ACO74" s="611"/>
      <c r="ACP74" s="611"/>
      <c r="ACQ74" s="611"/>
      <c r="ACR74" s="611"/>
      <c r="ACS74" s="611"/>
      <c r="ACT74" s="611"/>
      <c r="ACU74" s="611"/>
      <c r="ACV74" s="611"/>
      <c r="ACW74" s="611"/>
      <c r="ACX74" s="611"/>
      <c r="ACY74" s="611"/>
      <c r="ACZ74" s="611"/>
      <c r="ADA74" s="611"/>
      <c r="ADB74" s="611"/>
      <c r="ADC74" s="611"/>
      <c r="ADD74" s="611"/>
      <c r="ADE74" s="611"/>
      <c r="ADF74" s="611"/>
      <c r="ADG74" s="611"/>
      <c r="ADH74" s="611"/>
      <c r="ADI74" s="611"/>
      <c r="ADJ74" s="611"/>
      <c r="ADK74" s="611"/>
      <c r="ADL74" s="611"/>
      <c r="ADM74" s="611"/>
      <c r="ADN74" s="611"/>
      <c r="ADO74" s="611"/>
      <c r="ADP74" s="611"/>
      <c r="ADQ74" s="611"/>
      <c r="ADR74" s="611"/>
      <c r="ADS74" s="611"/>
      <c r="ADT74" s="611"/>
      <c r="ADU74" s="611"/>
      <c r="ADV74" s="611"/>
      <c r="ADW74" s="611"/>
      <c r="ADX74" s="611"/>
      <c r="ADY74" s="611"/>
      <c r="ADZ74" s="611"/>
      <c r="AEA74" s="611"/>
      <c r="AEB74" s="611"/>
      <c r="AEC74" s="611"/>
      <c r="AED74" s="611"/>
      <c r="AEE74" s="611"/>
      <c r="AEF74" s="611"/>
      <c r="AEG74" s="611"/>
      <c r="AEH74" s="611"/>
      <c r="AEI74" s="611"/>
      <c r="AEJ74" s="611"/>
      <c r="AEK74" s="611"/>
      <c r="AEL74" s="611"/>
      <c r="AEM74" s="611"/>
      <c r="AEN74" s="611"/>
      <c r="AEO74" s="611"/>
      <c r="AEP74" s="611"/>
      <c r="AEQ74" s="611"/>
      <c r="AER74" s="611"/>
      <c r="AES74" s="611"/>
      <c r="AET74" s="611"/>
      <c r="AEU74" s="611"/>
      <c r="AEV74" s="611"/>
      <c r="AEW74" s="611"/>
      <c r="AEX74" s="611"/>
      <c r="AEY74" s="611"/>
      <c r="AEZ74" s="611"/>
      <c r="AFA74" s="611"/>
      <c r="AFB74" s="611"/>
      <c r="AFC74" s="611"/>
      <c r="AFD74" s="611"/>
      <c r="AFE74" s="611"/>
      <c r="AFF74" s="611"/>
      <c r="AFG74" s="611"/>
      <c r="AFH74" s="611"/>
      <c r="AFI74" s="611"/>
      <c r="AFJ74" s="611"/>
      <c r="AFK74" s="611"/>
      <c r="AFL74" s="611"/>
      <c r="AFM74" s="611"/>
      <c r="AFN74" s="611"/>
      <c r="AFO74" s="611"/>
      <c r="AFP74" s="611"/>
      <c r="AFQ74" s="611"/>
      <c r="AFR74" s="611"/>
      <c r="AFS74" s="611"/>
      <c r="AFT74" s="611"/>
      <c r="AFU74" s="611"/>
      <c r="AFV74" s="611"/>
      <c r="AFW74" s="611"/>
      <c r="AFX74" s="611"/>
      <c r="AFY74" s="611"/>
      <c r="AFZ74" s="611"/>
      <c r="AGA74" s="611"/>
      <c r="AGB74" s="611"/>
      <c r="AGC74" s="611"/>
      <c r="AGD74" s="611"/>
      <c r="AGE74" s="611"/>
      <c r="AGF74" s="611"/>
      <c r="AGG74" s="611"/>
      <c r="AGH74" s="611"/>
      <c r="AGI74" s="611"/>
      <c r="AGJ74" s="611"/>
      <c r="AGK74" s="611"/>
      <c r="AGL74" s="611"/>
      <c r="AGM74" s="611"/>
      <c r="AGN74" s="611"/>
      <c r="AGO74" s="611"/>
      <c r="AGP74" s="611"/>
      <c r="AGQ74" s="611"/>
      <c r="AGR74" s="611"/>
      <c r="AGS74" s="611"/>
      <c r="AGT74" s="611"/>
      <c r="AGU74" s="611"/>
      <c r="AGV74" s="611"/>
      <c r="AGW74" s="611"/>
      <c r="AGX74" s="611"/>
      <c r="AGY74" s="611"/>
      <c r="AGZ74" s="611"/>
      <c r="AHA74" s="611"/>
      <c r="AHB74" s="611"/>
      <c r="AHC74" s="611"/>
      <c r="AHD74" s="611"/>
      <c r="AHE74" s="611"/>
      <c r="AHF74" s="611"/>
      <c r="AHG74" s="611"/>
      <c r="AHH74" s="611"/>
      <c r="AHI74" s="611"/>
      <c r="AHJ74" s="611"/>
      <c r="AHK74" s="611"/>
      <c r="AHL74" s="611"/>
      <c r="AHM74" s="611"/>
      <c r="AHN74" s="611"/>
      <c r="AHO74" s="611"/>
      <c r="AHP74" s="611"/>
      <c r="AHQ74" s="611"/>
      <c r="AHR74" s="611"/>
      <c r="AHS74" s="611"/>
      <c r="AHT74" s="611"/>
      <c r="AHU74" s="611"/>
      <c r="AHV74" s="611"/>
      <c r="AHW74" s="611"/>
      <c r="AHX74" s="611"/>
      <c r="AHY74" s="611"/>
      <c r="AHZ74" s="611"/>
      <c r="AIA74" s="611"/>
      <c r="AIB74" s="611"/>
      <c r="AIC74" s="611"/>
      <c r="AID74" s="611"/>
      <c r="AIE74" s="611"/>
      <c r="AIF74" s="611"/>
      <c r="AIG74" s="611"/>
      <c r="AIH74" s="611"/>
      <c r="AII74" s="611"/>
      <c r="AIJ74" s="611"/>
      <c r="AIK74" s="611"/>
      <c r="AIL74" s="611"/>
      <c r="AIM74" s="611"/>
      <c r="AIN74" s="611"/>
      <c r="AIO74" s="611"/>
      <c r="AIP74" s="611"/>
      <c r="AIQ74" s="611"/>
      <c r="AIR74" s="611"/>
      <c r="AIS74" s="611"/>
      <c r="AIT74" s="611"/>
      <c r="AIU74" s="611"/>
      <c r="AIV74" s="611"/>
      <c r="AIW74" s="611"/>
      <c r="AIX74" s="611"/>
      <c r="AIY74" s="611"/>
      <c r="AIZ74" s="611"/>
      <c r="AJA74" s="611"/>
      <c r="AJB74" s="611"/>
      <c r="AJC74" s="611"/>
      <c r="AJD74" s="611"/>
      <c r="AJE74" s="611"/>
      <c r="AJF74" s="611"/>
      <c r="AJG74" s="611"/>
      <c r="AJH74" s="611"/>
      <c r="AJI74" s="611"/>
      <c r="AJJ74" s="611"/>
      <c r="AJK74" s="611"/>
      <c r="AJL74" s="611"/>
      <c r="AJM74" s="611"/>
      <c r="AJN74" s="611"/>
      <c r="AJO74" s="611"/>
      <c r="AJP74" s="611"/>
      <c r="AJQ74" s="611"/>
      <c r="AJR74" s="611"/>
      <c r="AJS74" s="611"/>
      <c r="AJT74" s="611"/>
      <c r="AJU74" s="611"/>
      <c r="AJV74" s="611"/>
      <c r="AJW74" s="611"/>
      <c r="AJX74" s="611"/>
      <c r="AJY74" s="611"/>
      <c r="AJZ74" s="611"/>
      <c r="AKA74" s="611"/>
      <c r="AKB74" s="611"/>
      <c r="AKC74" s="611"/>
      <c r="AKD74" s="611"/>
      <c r="AKE74" s="611"/>
      <c r="AKF74" s="611"/>
      <c r="AKG74" s="611"/>
      <c r="AKH74" s="611"/>
      <c r="AKI74" s="611"/>
      <c r="AKJ74" s="611"/>
      <c r="AKK74" s="611"/>
      <c r="AKL74" s="611"/>
      <c r="AKM74" s="611"/>
      <c r="AKN74" s="611"/>
      <c r="AKO74" s="611"/>
      <c r="AKP74" s="611"/>
      <c r="AKQ74" s="611"/>
      <c r="AKR74" s="611"/>
      <c r="AKS74" s="611"/>
      <c r="AKT74" s="611"/>
      <c r="AKU74" s="611"/>
      <c r="AKV74" s="611"/>
      <c r="AKW74" s="611"/>
      <c r="AKX74" s="611"/>
      <c r="AKY74" s="611"/>
      <c r="AKZ74" s="611"/>
      <c r="ALA74" s="611"/>
      <c r="ALB74" s="611"/>
      <c r="ALC74" s="611"/>
      <c r="ALD74" s="611"/>
      <c r="ALE74" s="611"/>
      <c r="ALF74" s="611"/>
      <c r="ALG74" s="611"/>
      <c r="ALH74" s="611"/>
      <c r="ALI74" s="611"/>
      <c r="ALJ74" s="611"/>
      <c r="ALK74" s="611"/>
      <c r="ALL74" s="611"/>
      <c r="ALM74" s="611"/>
      <c r="ALN74" s="611"/>
      <c r="ALO74" s="611"/>
      <c r="ALP74" s="611"/>
      <c r="ALQ74" s="611"/>
      <c r="ALR74" s="611"/>
      <c r="ALS74" s="611"/>
      <c r="ALT74" s="611"/>
      <c r="ALU74" s="611"/>
      <c r="ALV74" s="611"/>
      <c r="ALW74" s="611"/>
      <c r="ALX74" s="611"/>
      <c r="ALY74" s="611"/>
      <c r="ALZ74" s="611"/>
      <c r="AMA74" s="611"/>
      <c r="AMB74" s="611"/>
      <c r="AMC74" s="611"/>
      <c r="AMD74" s="611"/>
      <c r="AME74" s="611"/>
      <c r="AMF74" s="611"/>
      <c r="AMG74" s="611"/>
      <c r="AMH74" s="611"/>
      <c r="AMI74" s="611"/>
      <c r="AMJ74" s="611"/>
      <c r="AMK74" s="611"/>
      <c r="AML74" s="611"/>
      <c r="AMM74" s="611"/>
      <c r="AMN74" s="611"/>
      <c r="AMO74" s="611"/>
      <c r="AMP74" s="611"/>
      <c r="AMQ74" s="611"/>
      <c r="AMR74" s="611"/>
      <c r="AMS74" s="611"/>
      <c r="AMT74" s="611"/>
      <c r="AMU74" s="611"/>
      <c r="AMV74" s="611"/>
      <c r="AMW74" s="611"/>
      <c r="AMX74" s="611"/>
      <c r="AMY74" s="611"/>
      <c r="AMZ74" s="611"/>
      <c r="ANA74" s="611"/>
      <c r="ANB74" s="611"/>
      <c r="ANC74" s="611"/>
      <c r="AND74" s="611"/>
      <c r="ANE74" s="611"/>
      <c r="ANF74" s="611"/>
      <c r="ANG74" s="611"/>
      <c r="ANH74" s="611"/>
      <c r="ANI74" s="611"/>
      <c r="ANJ74" s="611"/>
      <c r="ANK74" s="611"/>
      <c r="ANL74" s="611"/>
      <c r="ANM74" s="611"/>
      <c r="ANN74" s="611"/>
      <c r="ANO74" s="611"/>
      <c r="ANP74" s="611"/>
      <c r="ANQ74" s="611"/>
      <c r="ANR74" s="611"/>
      <c r="ANS74" s="611"/>
      <c r="ANT74" s="611"/>
      <c r="ANU74" s="611"/>
      <c r="ANV74" s="611"/>
      <c r="ANW74" s="611"/>
      <c r="ANX74" s="611"/>
      <c r="ANY74" s="611"/>
      <c r="ANZ74" s="611"/>
      <c r="AOA74" s="611"/>
      <c r="AOB74" s="611"/>
      <c r="AOC74" s="611"/>
      <c r="AOD74" s="611"/>
      <c r="AOE74" s="611"/>
      <c r="AOF74" s="611"/>
      <c r="AOG74" s="611"/>
      <c r="AOH74" s="611"/>
      <c r="AOI74" s="611"/>
      <c r="AOJ74" s="611"/>
      <c r="AOK74" s="611"/>
      <c r="AOL74" s="611"/>
      <c r="AOM74" s="611"/>
      <c r="AON74" s="611"/>
      <c r="AOO74" s="611"/>
      <c r="AOP74" s="611"/>
      <c r="AOQ74" s="611"/>
      <c r="AOR74" s="611"/>
      <c r="AOS74" s="611"/>
      <c r="AOT74" s="611"/>
      <c r="AOU74" s="611"/>
      <c r="AOV74" s="611"/>
      <c r="AOW74" s="611"/>
      <c r="AOX74" s="611"/>
      <c r="AOY74" s="611"/>
      <c r="AOZ74" s="611"/>
      <c r="APA74" s="611"/>
      <c r="APB74" s="611"/>
      <c r="APC74" s="611"/>
      <c r="APD74" s="611"/>
      <c r="APE74" s="611"/>
      <c r="APF74" s="611"/>
      <c r="APG74" s="611"/>
      <c r="APH74" s="611"/>
      <c r="API74" s="611"/>
      <c r="APJ74" s="611"/>
      <c r="APK74" s="611"/>
      <c r="APL74" s="611"/>
      <c r="APM74" s="611"/>
      <c r="APN74" s="611"/>
      <c r="APO74" s="611"/>
      <c r="APP74" s="611"/>
      <c r="APQ74" s="611"/>
      <c r="APR74" s="611"/>
      <c r="APS74" s="611"/>
      <c r="APT74" s="611"/>
      <c r="APU74" s="611"/>
      <c r="APV74" s="611"/>
      <c r="APW74" s="611"/>
      <c r="APX74" s="611"/>
      <c r="APY74" s="611"/>
      <c r="APZ74" s="611"/>
      <c r="AQA74" s="611"/>
      <c r="AQB74" s="611"/>
      <c r="AQC74" s="611"/>
      <c r="AQD74" s="611"/>
      <c r="AQE74" s="611"/>
      <c r="AQF74" s="611"/>
      <c r="AQG74" s="611"/>
      <c r="AQH74" s="611"/>
      <c r="AQI74" s="611"/>
      <c r="AQJ74" s="611"/>
      <c r="AQK74" s="611"/>
      <c r="AQL74" s="611"/>
      <c r="AQM74" s="611"/>
      <c r="AQN74" s="611"/>
      <c r="AQO74" s="611"/>
      <c r="AQP74" s="611"/>
      <c r="AQQ74" s="611"/>
      <c r="AQR74" s="611"/>
      <c r="AQS74" s="611"/>
      <c r="AQT74" s="611"/>
      <c r="AQU74" s="611"/>
      <c r="AQV74" s="611"/>
      <c r="AQW74" s="611"/>
      <c r="AQX74" s="611"/>
      <c r="AQY74" s="611"/>
      <c r="AQZ74" s="611"/>
      <c r="ARA74" s="611"/>
      <c r="ARB74" s="611"/>
      <c r="ARC74" s="611"/>
      <c r="ARD74" s="611"/>
      <c r="ARE74" s="611"/>
      <c r="ARF74" s="611"/>
      <c r="ARG74" s="611"/>
      <c r="ARH74" s="611"/>
      <c r="ARI74" s="611"/>
      <c r="ARJ74" s="611"/>
      <c r="ARK74" s="611"/>
      <c r="ARL74" s="611"/>
      <c r="ARM74" s="611"/>
      <c r="ARN74" s="611"/>
      <c r="ARO74" s="611"/>
      <c r="ARP74" s="611"/>
      <c r="ARQ74" s="611"/>
      <c r="ARR74" s="611"/>
      <c r="ARS74" s="611"/>
      <c r="ART74" s="611"/>
      <c r="ARU74" s="611"/>
      <c r="ARV74" s="611"/>
      <c r="ARW74" s="611"/>
      <c r="ARX74" s="611"/>
      <c r="ARY74" s="611"/>
      <c r="ARZ74" s="611"/>
      <c r="ASA74" s="611"/>
      <c r="ASB74" s="611"/>
      <c r="ASC74" s="611"/>
      <c r="ASD74" s="611"/>
      <c r="ASE74" s="611"/>
      <c r="ASF74" s="611"/>
      <c r="ASG74" s="611"/>
      <c r="ASH74" s="611"/>
      <c r="ASI74" s="611"/>
      <c r="ASJ74" s="611"/>
      <c r="ASK74" s="611"/>
      <c r="ASL74" s="611"/>
      <c r="ASM74" s="611"/>
      <c r="ASN74" s="611"/>
      <c r="ASO74" s="611"/>
      <c r="ASP74" s="611"/>
      <c r="ASQ74" s="611"/>
      <c r="ASR74" s="611"/>
      <c r="ASS74" s="611"/>
      <c r="AST74" s="611"/>
      <c r="ASU74" s="611"/>
      <c r="ASV74" s="611"/>
      <c r="ASW74" s="611"/>
      <c r="ASX74" s="611"/>
      <c r="ASY74" s="611"/>
      <c r="ASZ74" s="611"/>
      <c r="ATA74" s="611"/>
      <c r="ATB74" s="611"/>
      <c r="ATC74" s="611"/>
      <c r="ATD74" s="611"/>
      <c r="ATE74" s="611"/>
      <c r="ATF74" s="611"/>
      <c r="ATG74" s="611"/>
      <c r="ATH74" s="611"/>
      <c r="ATI74" s="611"/>
      <c r="ATJ74" s="611"/>
      <c r="ATK74" s="611"/>
      <c r="ATL74" s="611"/>
      <c r="ATM74" s="611"/>
      <c r="ATN74" s="611"/>
      <c r="ATO74" s="611"/>
      <c r="ATP74" s="611"/>
      <c r="ATQ74" s="611"/>
      <c r="ATR74" s="611"/>
      <c r="ATS74" s="611"/>
      <c r="ATT74" s="611"/>
      <c r="ATU74" s="611"/>
      <c r="ATV74" s="611"/>
      <c r="ATW74" s="611"/>
      <c r="ATX74" s="611"/>
      <c r="ATY74" s="611"/>
      <c r="ATZ74" s="611"/>
      <c r="AUA74" s="611"/>
      <c r="AUB74" s="611"/>
      <c r="AUC74" s="611"/>
      <c r="AUD74" s="611"/>
      <c r="AUE74" s="611"/>
      <c r="AUF74" s="611"/>
      <c r="AUG74" s="611"/>
      <c r="AUH74" s="611"/>
      <c r="AUI74" s="611"/>
      <c r="AUJ74" s="611"/>
      <c r="AUK74" s="611"/>
      <c r="AUL74" s="611"/>
      <c r="AUM74" s="611"/>
      <c r="AUN74" s="611"/>
      <c r="AUO74" s="611"/>
      <c r="AUP74" s="611"/>
      <c r="AUQ74" s="611"/>
      <c r="AUR74" s="611"/>
      <c r="AUS74" s="611"/>
      <c r="AUT74" s="611"/>
      <c r="AUU74" s="611"/>
      <c r="AUV74" s="611"/>
      <c r="AUW74" s="611"/>
      <c r="AUX74" s="611"/>
      <c r="AUY74" s="611"/>
      <c r="AUZ74" s="611"/>
      <c r="AVA74" s="611"/>
      <c r="AVB74" s="611"/>
      <c r="AVC74" s="611"/>
      <c r="AVD74" s="611"/>
      <c r="AVE74" s="611"/>
      <c r="AVF74" s="611"/>
      <c r="AVG74" s="611"/>
      <c r="AVH74" s="611"/>
      <c r="AVI74" s="611"/>
      <c r="AVJ74" s="611"/>
      <c r="AVK74" s="611"/>
      <c r="AVL74" s="611"/>
      <c r="AVM74" s="611"/>
      <c r="AVN74" s="611"/>
      <c r="AVO74" s="611"/>
      <c r="AVP74" s="611"/>
      <c r="AVQ74" s="611"/>
      <c r="AVR74" s="611"/>
      <c r="AVS74" s="611"/>
      <c r="AVT74" s="611"/>
      <c r="AVU74" s="611"/>
      <c r="AVV74" s="611"/>
      <c r="AVW74" s="611"/>
      <c r="AVX74" s="611"/>
      <c r="AVY74" s="611"/>
      <c r="AVZ74" s="611"/>
      <c r="AWA74" s="611"/>
      <c r="AWB74" s="611"/>
      <c r="AWC74" s="611"/>
      <c r="AWD74" s="611"/>
      <c r="AWE74" s="611"/>
      <c r="AWF74" s="611"/>
      <c r="AWG74" s="611"/>
      <c r="AWH74" s="611"/>
      <c r="AWI74" s="611"/>
      <c r="AWJ74" s="611"/>
      <c r="AWK74" s="611"/>
      <c r="AWL74" s="611"/>
      <c r="AWM74" s="611"/>
      <c r="AWN74" s="611"/>
      <c r="AWO74" s="611"/>
      <c r="AWP74" s="611"/>
      <c r="AWQ74" s="611"/>
      <c r="AWR74" s="611"/>
      <c r="AWS74" s="611"/>
      <c r="AWT74" s="611"/>
      <c r="AWU74" s="611"/>
      <c r="AWV74" s="611"/>
      <c r="AWW74" s="611"/>
      <c r="AWX74" s="611"/>
      <c r="AWY74" s="611"/>
      <c r="AWZ74" s="611"/>
      <c r="AXA74" s="611"/>
      <c r="AXB74" s="611"/>
      <c r="AXC74" s="611"/>
      <c r="AXD74" s="611"/>
      <c r="AXE74" s="611"/>
      <c r="AXF74" s="611"/>
      <c r="AXG74" s="611"/>
      <c r="AXH74" s="611"/>
      <c r="AXI74" s="611"/>
      <c r="AXJ74" s="611"/>
      <c r="AXK74" s="611"/>
      <c r="AXL74" s="611"/>
      <c r="AXM74" s="611"/>
      <c r="AXN74" s="611"/>
      <c r="AXO74" s="611"/>
      <c r="AXP74" s="611"/>
      <c r="AXQ74" s="611"/>
      <c r="AXR74" s="611"/>
      <c r="AXS74" s="611"/>
      <c r="AXT74" s="611"/>
      <c r="AXU74" s="611"/>
      <c r="AXV74" s="611"/>
      <c r="AXW74" s="611"/>
      <c r="AXX74" s="611"/>
      <c r="AXY74" s="611"/>
      <c r="AXZ74" s="611"/>
      <c r="AYA74" s="611"/>
      <c r="AYB74" s="611"/>
      <c r="AYC74" s="611"/>
      <c r="AYD74" s="611"/>
      <c r="AYE74" s="611"/>
      <c r="AYF74" s="611"/>
      <c r="AYG74" s="611"/>
      <c r="AYH74" s="611"/>
      <c r="AYI74" s="611"/>
      <c r="AYJ74" s="611"/>
      <c r="AYK74" s="611"/>
      <c r="AYL74" s="611"/>
      <c r="AYM74" s="611"/>
      <c r="AYN74" s="611"/>
      <c r="AYO74" s="611"/>
      <c r="AYP74" s="611"/>
      <c r="AYQ74" s="611"/>
      <c r="AYR74" s="611"/>
      <c r="AYS74" s="611"/>
      <c r="AYT74" s="611"/>
      <c r="AYU74" s="611"/>
      <c r="AYV74" s="611"/>
      <c r="AYW74" s="611"/>
      <c r="AYX74" s="611"/>
      <c r="AYY74" s="611"/>
      <c r="AYZ74" s="611"/>
      <c r="AZA74" s="611"/>
      <c r="AZB74" s="611"/>
      <c r="AZC74" s="611"/>
      <c r="AZD74" s="611"/>
      <c r="AZE74" s="611"/>
      <c r="AZF74" s="611"/>
      <c r="AZG74" s="611"/>
      <c r="AZH74" s="611"/>
      <c r="AZI74" s="611"/>
      <c r="AZJ74" s="611"/>
      <c r="AZK74" s="611"/>
      <c r="AZL74" s="611"/>
      <c r="AZM74" s="611"/>
      <c r="AZN74" s="611"/>
      <c r="AZO74" s="611"/>
      <c r="AZP74" s="611"/>
      <c r="AZQ74" s="611"/>
      <c r="AZR74" s="611"/>
      <c r="AZS74" s="611"/>
      <c r="AZT74" s="611"/>
      <c r="AZU74" s="611"/>
      <c r="AZV74" s="611"/>
      <c r="AZW74" s="611"/>
      <c r="AZX74" s="611"/>
      <c r="AZY74" s="611"/>
      <c r="AZZ74" s="611"/>
      <c r="BAA74" s="611"/>
      <c r="BAB74" s="611"/>
      <c r="BAC74" s="611"/>
      <c r="BAD74" s="611"/>
      <c r="BAE74" s="611"/>
      <c r="BAF74" s="611"/>
      <c r="BAG74" s="611"/>
      <c r="BAH74" s="611"/>
      <c r="BAI74" s="611"/>
      <c r="BAJ74" s="611"/>
      <c r="BAK74" s="611"/>
      <c r="BAL74" s="611"/>
      <c r="BAM74" s="611"/>
      <c r="BAN74" s="611"/>
      <c r="BAO74" s="611"/>
      <c r="BAP74" s="611"/>
      <c r="BAQ74" s="611"/>
      <c r="BAR74" s="611"/>
      <c r="BAS74" s="611"/>
      <c r="BAT74" s="611"/>
      <c r="BAU74" s="611"/>
      <c r="BAV74" s="611"/>
      <c r="BAW74" s="611"/>
      <c r="BAX74" s="611"/>
      <c r="BAY74" s="611"/>
      <c r="BAZ74" s="611"/>
      <c r="BBA74" s="611"/>
      <c r="BBB74" s="611"/>
      <c r="BBC74" s="611"/>
      <c r="BBD74" s="611"/>
      <c r="BBE74" s="611"/>
      <c r="BBF74" s="611"/>
      <c r="BBG74" s="611"/>
      <c r="BBH74" s="611"/>
      <c r="BBI74" s="611"/>
      <c r="BBJ74" s="611"/>
      <c r="BBK74" s="611"/>
      <c r="BBL74" s="611"/>
      <c r="BBM74" s="611"/>
      <c r="BBN74" s="611"/>
      <c r="BBO74" s="611"/>
      <c r="BBP74" s="611"/>
      <c r="BBQ74" s="611"/>
      <c r="BBR74" s="611"/>
      <c r="BBS74" s="611"/>
      <c r="BBT74" s="611"/>
      <c r="BBU74" s="611"/>
      <c r="BBV74" s="611"/>
      <c r="BBW74" s="611"/>
      <c r="BBX74" s="611"/>
      <c r="BBY74" s="611"/>
      <c r="BBZ74" s="611"/>
      <c r="BCA74" s="611"/>
      <c r="BCB74" s="611"/>
      <c r="BCC74" s="611"/>
      <c r="BCD74" s="611"/>
      <c r="BCE74" s="611"/>
      <c r="BCF74" s="611"/>
      <c r="BCG74" s="611"/>
      <c r="BCH74" s="611"/>
      <c r="BCI74" s="611"/>
      <c r="BCJ74" s="611"/>
      <c r="BCK74" s="611"/>
      <c r="BCL74" s="611"/>
      <c r="BCM74" s="611"/>
      <c r="BCN74" s="611"/>
      <c r="BCO74" s="611"/>
      <c r="BCP74" s="611"/>
      <c r="BCQ74" s="611"/>
      <c r="BCR74" s="611"/>
      <c r="BCS74" s="611"/>
      <c r="BCT74" s="611"/>
      <c r="BCU74" s="611"/>
      <c r="BCV74" s="611"/>
      <c r="BCW74" s="611"/>
      <c r="BCX74" s="611"/>
      <c r="BCY74" s="611"/>
      <c r="BCZ74" s="611"/>
      <c r="BDA74" s="611"/>
      <c r="BDB74" s="611"/>
      <c r="BDC74" s="611"/>
      <c r="BDD74" s="611"/>
      <c r="BDE74" s="611"/>
      <c r="BDF74" s="611"/>
      <c r="BDG74" s="611"/>
      <c r="BDH74" s="611"/>
      <c r="BDI74" s="611"/>
      <c r="BDJ74" s="611"/>
      <c r="BDK74" s="611"/>
      <c r="BDL74" s="611"/>
      <c r="BDM74" s="611"/>
      <c r="BDN74" s="611"/>
      <c r="BDO74" s="611"/>
      <c r="BDP74" s="611"/>
      <c r="BDQ74" s="611"/>
      <c r="BDR74" s="611"/>
      <c r="BDS74" s="611"/>
      <c r="BDT74" s="611"/>
      <c r="BDU74" s="611"/>
      <c r="BDV74" s="611"/>
      <c r="BDW74" s="611"/>
      <c r="BDX74" s="611"/>
      <c r="BDY74" s="611"/>
      <c r="BDZ74" s="611"/>
      <c r="BEA74" s="611"/>
      <c r="BEB74" s="611"/>
      <c r="BEC74" s="611"/>
      <c r="BED74" s="611"/>
      <c r="BEE74" s="611"/>
      <c r="BEF74" s="611"/>
      <c r="BEG74" s="611"/>
      <c r="BEH74" s="611"/>
      <c r="BEI74" s="611"/>
      <c r="BEJ74" s="611"/>
      <c r="BEK74" s="611"/>
      <c r="BEL74" s="611"/>
      <c r="BEM74" s="611"/>
      <c r="BEN74" s="611"/>
      <c r="BEO74" s="611"/>
      <c r="BEP74" s="611"/>
      <c r="BEQ74" s="611"/>
      <c r="BER74" s="611"/>
      <c r="BES74" s="611"/>
      <c r="BET74" s="611"/>
      <c r="BEU74" s="611"/>
      <c r="BEV74" s="611"/>
      <c r="BEW74" s="611"/>
      <c r="BEX74" s="611"/>
      <c r="BEY74" s="611"/>
      <c r="BEZ74" s="611"/>
      <c r="BFA74" s="611"/>
      <c r="BFB74" s="611"/>
      <c r="BFC74" s="611"/>
      <c r="BFD74" s="611"/>
      <c r="BFE74" s="611"/>
      <c r="BFF74" s="611"/>
      <c r="BFG74" s="611"/>
      <c r="BFH74" s="611"/>
      <c r="BFI74" s="611"/>
      <c r="BFJ74" s="611"/>
      <c r="BFK74" s="611"/>
      <c r="BFL74" s="611"/>
      <c r="BFM74" s="611"/>
      <c r="BFN74" s="611"/>
      <c r="BFO74" s="611"/>
      <c r="BFP74" s="611"/>
      <c r="BFQ74" s="611"/>
      <c r="BFR74" s="611"/>
      <c r="BFS74" s="611"/>
      <c r="BFT74" s="611"/>
      <c r="BFU74" s="611"/>
      <c r="BFV74" s="611"/>
      <c r="BFW74" s="611"/>
      <c r="BFX74" s="611"/>
      <c r="BFY74" s="611"/>
      <c r="BFZ74" s="611"/>
      <c r="BGA74" s="611"/>
      <c r="BGB74" s="611"/>
      <c r="BGC74" s="611"/>
      <c r="BGD74" s="611"/>
      <c r="BGE74" s="611"/>
      <c r="BGF74" s="611"/>
      <c r="BGG74" s="611"/>
      <c r="BGH74" s="611"/>
      <c r="BGI74" s="611"/>
      <c r="BGJ74" s="611"/>
      <c r="BGK74" s="611"/>
      <c r="BGL74" s="611"/>
      <c r="BGM74" s="611"/>
      <c r="BGN74" s="611"/>
      <c r="BGO74" s="611"/>
      <c r="BGP74" s="611"/>
      <c r="BGQ74" s="611"/>
      <c r="BGR74" s="611"/>
      <c r="BGS74" s="611"/>
      <c r="BGT74" s="611"/>
      <c r="BGU74" s="611"/>
      <c r="BGV74" s="611"/>
      <c r="BGW74" s="611"/>
      <c r="BGX74" s="611"/>
      <c r="BGY74" s="611"/>
      <c r="BGZ74" s="611"/>
      <c r="BHA74" s="611"/>
      <c r="BHB74" s="611"/>
      <c r="BHC74" s="611"/>
      <c r="BHD74" s="611"/>
      <c r="BHE74" s="611"/>
      <c r="BHF74" s="611"/>
      <c r="BHG74" s="611"/>
      <c r="BHH74" s="611"/>
      <c r="BHI74" s="611"/>
      <c r="BHJ74" s="611"/>
      <c r="BHK74" s="611"/>
      <c r="BHL74" s="611"/>
      <c r="BHM74" s="611"/>
      <c r="BHN74" s="611"/>
      <c r="BHO74" s="611"/>
      <c r="BHP74" s="611"/>
      <c r="BHQ74" s="611"/>
      <c r="BHR74" s="611"/>
      <c r="BHS74" s="611"/>
      <c r="BHT74" s="611"/>
      <c r="BHU74" s="611"/>
      <c r="BHV74" s="611"/>
      <c r="BHW74" s="611"/>
      <c r="BHX74" s="611"/>
      <c r="BHY74" s="611"/>
      <c r="BHZ74" s="611"/>
      <c r="BIA74" s="611"/>
      <c r="BIB74" s="611"/>
      <c r="BIC74" s="611"/>
      <c r="BID74" s="611"/>
      <c r="BIE74" s="611"/>
      <c r="BIF74" s="611"/>
      <c r="BIG74" s="611"/>
      <c r="BIH74" s="611"/>
      <c r="BII74" s="611"/>
      <c r="BIJ74" s="611"/>
      <c r="BIK74" s="611"/>
      <c r="BIL74" s="611"/>
      <c r="BIM74" s="611"/>
      <c r="BIN74" s="611"/>
      <c r="BIO74" s="611"/>
      <c r="BIP74" s="611"/>
      <c r="BIQ74" s="611"/>
      <c r="BIR74" s="611"/>
      <c r="BIS74" s="611"/>
      <c r="BIT74" s="611"/>
      <c r="BIU74" s="611"/>
      <c r="BIV74" s="611"/>
      <c r="BIW74" s="611"/>
      <c r="BIX74" s="611"/>
      <c r="BIY74" s="611"/>
      <c r="BIZ74" s="611"/>
      <c r="BJA74" s="611"/>
      <c r="BJB74" s="611"/>
      <c r="BJC74" s="611"/>
      <c r="BJD74" s="611"/>
      <c r="BJE74" s="611"/>
      <c r="BJF74" s="611"/>
      <c r="BJG74" s="611"/>
      <c r="BJH74" s="611"/>
      <c r="BJI74" s="611"/>
      <c r="BJJ74" s="611"/>
      <c r="BJK74" s="611"/>
      <c r="BJL74" s="611"/>
      <c r="BJM74" s="611"/>
      <c r="BJN74" s="611"/>
      <c r="BJO74" s="611"/>
      <c r="BJP74" s="611"/>
      <c r="BJQ74" s="611"/>
      <c r="BJR74" s="611"/>
      <c r="BJS74" s="611"/>
      <c r="BJT74" s="611"/>
      <c r="BJU74" s="611"/>
      <c r="BJV74" s="611"/>
      <c r="BJW74" s="611"/>
      <c r="BJX74" s="611"/>
      <c r="BJY74" s="611"/>
      <c r="BJZ74" s="611"/>
      <c r="BKA74" s="611"/>
      <c r="BKB74" s="611"/>
      <c r="BKC74" s="611"/>
      <c r="BKD74" s="611"/>
      <c r="BKE74" s="611"/>
      <c r="BKF74" s="611"/>
      <c r="BKG74" s="611"/>
      <c r="BKH74" s="611"/>
      <c r="BKI74" s="611"/>
      <c r="BKJ74" s="611"/>
      <c r="BKK74" s="611"/>
      <c r="BKL74" s="611"/>
      <c r="BKM74" s="611"/>
      <c r="BKN74" s="611"/>
      <c r="BKO74" s="611"/>
      <c r="BKP74" s="611"/>
      <c r="BKQ74" s="611"/>
      <c r="BKR74" s="611"/>
      <c r="BKS74" s="611"/>
      <c r="BKT74" s="611"/>
      <c r="BKU74" s="611"/>
      <c r="BKV74" s="611"/>
      <c r="BKW74" s="611"/>
      <c r="BKX74" s="611"/>
      <c r="BKY74" s="611"/>
      <c r="BKZ74" s="611"/>
      <c r="BLA74" s="611"/>
      <c r="BLB74" s="611"/>
      <c r="BLC74" s="611"/>
      <c r="BLD74" s="611"/>
      <c r="BLE74" s="611"/>
      <c r="BLF74" s="611"/>
      <c r="BLG74" s="611"/>
      <c r="BLH74" s="611"/>
      <c r="BLI74" s="611"/>
      <c r="BLJ74" s="611"/>
      <c r="BLK74" s="611"/>
      <c r="BLL74" s="611"/>
      <c r="BLM74" s="611"/>
      <c r="BLN74" s="611"/>
      <c r="BLO74" s="611"/>
      <c r="BLP74" s="611"/>
      <c r="BLQ74" s="611"/>
      <c r="BLR74" s="611"/>
      <c r="BLS74" s="611"/>
      <c r="BLT74" s="611"/>
      <c r="BLU74" s="611"/>
      <c r="BLV74" s="611"/>
      <c r="BLW74" s="611"/>
      <c r="BLX74" s="611"/>
      <c r="BLY74" s="611"/>
      <c r="BLZ74" s="611"/>
      <c r="BMA74" s="611"/>
      <c r="BMB74" s="611"/>
      <c r="BMC74" s="611"/>
      <c r="BMD74" s="611"/>
      <c r="BME74" s="611"/>
      <c r="BMF74" s="611"/>
      <c r="BMG74" s="611"/>
      <c r="BMH74" s="611"/>
      <c r="BMI74" s="611"/>
      <c r="BMJ74" s="611"/>
      <c r="BMK74" s="611"/>
      <c r="BML74" s="611"/>
      <c r="BMM74" s="611"/>
      <c r="BMN74" s="611"/>
      <c r="BMO74" s="611"/>
      <c r="BMP74" s="611"/>
      <c r="BMQ74" s="611"/>
      <c r="BMR74" s="611"/>
      <c r="BMS74" s="611"/>
      <c r="BMT74" s="611"/>
      <c r="BMU74" s="611"/>
      <c r="BMV74" s="611"/>
      <c r="BMW74" s="611"/>
      <c r="BMX74" s="611"/>
      <c r="BMY74" s="611"/>
      <c r="BMZ74" s="611"/>
      <c r="BNA74" s="611"/>
      <c r="BNB74" s="611"/>
      <c r="BNC74" s="611"/>
      <c r="BND74" s="611"/>
      <c r="BNE74" s="611"/>
      <c r="BNF74" s="611"/>
      <c r="BNG74" s="611"/>
      <c r="BNH74" s="611"/>
      <c r="BNI74" s="611"/>
      <c r="BNJ74" s="611"/>
      <c r="BNK74" s="611"/>
      <c r="BNL74" s="611"/>
      <c r="BNM74" s="611"/>
      <c r="BNN74" s="611"/>
      <c r="BNO74" s="611"/>
      <c r="BNP74" s="611"/>
      <c r="BNQ74" s="611"/>
      <c r="BNR74" s="611"/>
      <c r="BNS74" s="611"/>
      <c r="BNT74" s="611"/>
      <c r="BNU74" s="611"/>
      <c r="BNV74" s="611"/>
      <c r="BNW74" s="611"/>
      <c r="BNX74" s="611"/>
      <c r="BNY74" s="611"/>
      <c r="BNZ74" s="611"/>
      <c r="BOA74" s="611"/>
      <c r="BOB74" s="611"/>
      <c r="BOC74" s="611"/>
      <c r="BOD74" s="611"/>
      <c r="BOE74" s="611"/>
      <c r="BOF74" s="611"/>
      <c r="BOG74" s="611"/>
      <c r="BOH74" s="611"/>
      <c r="BOI74" s="611"/>
      <c r="BOJ74" s="611"/>
      <c r="BOK74" s="611"/>
      <c r="BOL74" s="611"/>
      <c r="BOM74" s="611"/>
      <c r="BON74" s="611"/>
      <c r="BOO74" s="611"/>
      <c r="BOP74" s="611"/>
      <c r="BOQ74" s="611"/>
      <c r="BOR74" s="611"/>
      <c r="BOS74" s="611"/>
      <c r="BOT74" s="611"/>
      <c r="BOU74" s="611"/>
      <c r="BOV74" s="611"/>
      <c r="BOW74" s="611"/>
      <c r="BOX74" s="611"/>
      <c r="BOY74" s="611"/>
      <c r="BOZ74" s="611"/>
      <c r="BPA74" s="611"/>
      <c r="BPB74" s="611"/>
      <c r="BPC74" s="611"/>
      <c r="BPD74" s="611"/>
      <c r="BPE74" s="611"/>
      <c r="BPF74" s="611"/>
      <c r="BPG74" s="611"/>
      <c r="BPH74" s="611"/>
      <c r="BPI74" s="611"/>
      <c r="BPJ74" s="611"/>
      <c r="BPK74" s="611"/>
      <c r="BPL74" s="611"/>
      <c r="BPM74" s="611"/>
      <c r="BPN74" s="611"/>
      <c r="BPO74" s="611"/>
      <c r="BPP74" s="611"/>
      <c r="BPQ74" s="611"/>
      <c r="BPR74" s="611"/>
      <c r="BPS74" s="611"/>
      <c r="BPT74" s="611"/>
      <c r="BPU74" s="611"/>
      <c r="BPV74" s="611"/>
      <c r="BPW74" s="611"/>
      <c r="BPX74" s="611"/>
      <c r="BPY74" s="611"/>
      <c r="BPZ74" s="611"/>
      <c r="BQA74" s="611"/>
      <c r="BQB74" s="611"/>
      <c r="BQC74" s="611"/>
      <c r="BQD74" s="611"/>
      <c r="BQE74" s="611"/>
      <c r="BQF74" s="611"/>
      <c r="BQG74" s="611"/>
      <c r="BQH74" s="611"/>
      <c r="BQI74" s="611"/>
      <c r="BQJ74" s="611"/>
      <c r="BQK74" s="611"/>
      <c r="BQL74" s="611"/>
      <c r="BQM74" s="611"/>
      <c r="BQN74" s="611"/>
      <c r="BQO74" s="611"/>
      <c r="BQP74" s="611"/>
      <c r="BQQ74" s="611"/>
      <c r="BQR74" s="611"/>
      <c r="BQS74" s="611"/>
      <c r="BQT74" s="611"/>
      <c r="BQU74" s="611"/>
      <c r="BQV74" s="611"/>
      <c r="BQW74" s="611"/>
      <c r="BQX74" s="611"/>
      <c r="BQY74" s="611"/>
      <c r="BQZ74" s="611"/>
      <c r="BRA74" s="611"/>
      <c r="BRB74" s="611"/>
      <c r="BRC74" s="611"/>
      <c r="BRD74" s="611"/>
      <c r="BRE74" s="611"/>
      <c r="BRF74" s="611"/>
      <c r="BRG74" s="611"/>
      <c r="BRH74" s="611"/>
      <c r="BRI74" s="611"/>
      <c r="BRJ74" s="611"/>
      <c r="BRK74" s="611"/>
      <c r="BRL74" s="611"/>
      <c r="BRM74" s="611"/>
      <c r="BRN74" s="611"/>
      <c r="BRO74" s="611"/>
      <c r="BRP74" s="611"/>
      <c r="BRQ74" s="611"/>
      <c r="BRR74" s="611"/>
      <c r="BRS74" s="611"/>
      <c r="BRT74" s="611"/>
      <c r="BRU74" s="611"/>
      <c r="BRV74" s="611"/>
      <c r="BRW74" s="611"/>
      <c r="BRX74" s="611"/>
      <c r="BRY74" s="611"/>
      <c r="BRZ74" s="611"/>
      <c r="BSA74" s="611"/>
      <c r="BSB74" s="611"/>
      <c r="BSC74" s="611"/>
      <c r="BSD74" s="611"/>
      <c r="BSE74" s="611"/>
      <c r="BSF74" s="611"/>
      <c r="BSG74" s="611"/>
      <c r="BSH74" s="611"/>
      <c r="BSI74" s="611"/>
      <c r="BSJ74" s="611"/>
      <c r="BSK74" s="611"/>
      <c r="BSL74" s="611"/>
      <c r="BSM74" s="611"/>
      <c r="BSN74" s="611"/>
      <c r="BSO74" s="611"/>
      <c r="BSP74" s="611"/>
      <c r="BSQ74" s="611"/>
      <c r="BSR74" s="611"/>
      <c r="BSS74" s="611"/>
      <c r="BST74" s="611"/>
      <c r="BSU74" s="611"/>
      <c r="BSV74" s="611"/>
      <c r="BSW74" s="611"/>
      <c r="BSX74" s="611"/>
      <c r="BSY74" s="611"/>
      <c r="BSZ74" s="611"/>
      <c r="BTA74" s="611"/>
      <c r="BTB74" s="611"/>
      <c r="BTC74" s="611"/>
      <c r="BTD74" s="611"/>
      <c r="BTE74" s="611"/>
      <c r="BTF74" s="611"/>
      <c r="BTG74" s="611"/>
      <c r="BTH74" s="611"/>
      <c r="BTI74" s="611"/>
      <c r="BTJ74" s="611"/>
      <c r="BTK74" s="611"/>
      <c r="BTL74" s="611"/>
      <c r="BTM74" s="611"/>
      <c r="BTN74" s="611"/>
      <c r="BTO74" s="611"/>
      <c r="BTP74" s="611"/>
      <c r="BTQ74" s="611"/>
      <c r="BTR74" s="611"/>
      <c r="BTS74" s="611"/>
      <c r="BTT74" s="611"/>
      <c r="BTU74" s="611"/>
      <c r="BTV74" s="611"/>
      <c r="BTW74" s="611"/>
      <c r="BTX74" s="611"/>
      <c r="BTY74" s="611"/>
      <c r="BTZ74" s="611"/>
      <c r="BUA74" s="611"/>
      <c r="BUB74" s="611"/>
      <c r="BUC74" s="611"/>
      <c r="BUD74" s="611"/>
      <c r="BUE74" s="611"/>
      <c r="BUF74" s="611"/>
      <c r="BUG74" s="611"/>
      <c r="BUH74" s="611"/>
      <c r="BUI74" s="611"/>
      <c r="BUJ74" s="611"/>
      <c r="BUK74" s="611"/>
      <c r="BUL74" s="611"/>
      <c r="BUM74" s="611"/>
      <c r="BUN74" s="611"/>
      <c r="BUO74" s="611"/>
      <c r="BUP74" s="611"/>
      <c r="BUQ74" s="611"/>
      <c r="BUR74" s="611"/>
      <c r="BUS74" s="611"/>
      <c r="BUT74" s="611"/>
      <c r="BUU74" s="611"/>
      <c r="BUV74" s="611"/>
      <c r="BUW74" s="611"/>
      <c r="BUX74" s="611"/>
      <c r="BUY74" s="611"/>
      <c r="BUZ74" s="611"/>
      <c r="BVA74" s="611"/>
      <c r="BVB74" s="611"/>
      <c r="BVC74" s="611"/>
      <c r="BVD74" s="611"/>
      <c r="BVE74" s="611"/>
      <c r="BVF74" s="611"/>
      <c r="BVG74" s="611"/>
      <c r="BVH74" s="611"/>
      <c r="BVI74" s="611"/>
      <c r="BVJ74" s="611"/>
      <c r="BVK74" s="611"/>
      <c r="BVL74" s="611"/>
      <c r="BVM74" s="611"/>
      <c r="BVN74" s="611"/>
      <c r="BVO74" s="611"/>
      <c r="BVP74" s="611"/>
      <c r="BVQ74" s="611"/>
      <c r="BVR74" s="611"/>
      <c r="BVS74" s="611"/>
      <c r="BVT74" s="611"/>
      <c r="BVU74" s="611"/>
      <c r="BVV74" s="611"/>
      <c r="BVW74" s="611"/>
      <c r="BVX74" s="611"/>
      <c r="BVY74" s="611"/>
      <c r="BVZ74" s="611"/>
      <c r="BWA74" s="611"/>
      <c r="BWB74" s="611"/>
      <c r="BWC74" s="611"/>
      <c r="BWD74" s="611"/>
      <c r="BWE74" s="611"/>
      <c r="BWF74" s="611"/>
      <c r="BWG74" s="611"/>
      <c r="BWH74" s="611"/>
      <c r="BWI74" s="611"/>
      <c r="BWJ74" s="611"/>
      <c r="BWK74" s="611"/>
      <c r="BWL74" s="611"/>
      <c r="BWM74" s="611"/>
      <c r="BWN74" s="611"/>
      <c r="BWO74" s="611"/>
      <c r="BWP74" s="611"/>
      <c r="BWQ74" s="611"/>
      <c r="BWR74" s="611"/>
      <c r="BWS74" s="611"/>
      <c r="BWT74" s="611"/>
      <c r="BWU74" s="611"/>
      <c r="BWV74" s="611"/>
      <c r="BWW74" s="611"/>
      <c r="BWX74" s="611"/>
      <c r="BWY74" s="611"/>
      <c r="BWZ74" s="611"/>
      <c r="BXA74" s="611"/>
      <c r="BXB74" s="611"/>
      <c r="BXC74" s="611"/>
      <c r="BXD74" s="611"/>
      <c r="BXE74" s="611"/>
      <c r="BXF74" s="611"/>
      <c r="BXG74" s="611"/>
      <c r="BXH74" s="611"/>
      <c r="BXI74" s="611"/>
      <c r="BXJ74" s="611"/>
      <c r="BXK74" s="611"/>
      <c r="BXL74" s="611"/>
      <c r="BXM74" s="611"/>
      <c r="BXN74" s="611"/>
      <c r="BXO74" s="611"/>
      <c r="BXP74" s="611"/>
      <c r="BXQ74" s="611"/>
      <c r="BXR74" s="611"/>
      <c r="BXS74" s="611"/>
      <c r="BXT74" s="611"/>
      <c r="BXU74" s="611"/>
      <c r="BXV74" s="611"/>
      <c r="BXW74" s="611"/>
      <c r="BXX74" s="611"/>
      <c r="BXY74" s="611"/>
      <c r="BXZ74" s="611"/>
      <c r="BYA74" s="611"/>
      <c r="BYB74" s="611"/>
      <c r="BYC74" s="611"/>
      <c r="BYD74" s="611"/>
      <c r="BYE74" s="611"/>
      <c r="BYF74" s="611"/>
      <c r="BYG74" s="611"/>
      <c r="BYH74" s="611"/>
      <c r="BYI74" s="611"/>
      <c r="BYJ74" s="611"/>
      <c r="BYK74" s="611"/>
      <c r="BYL74" s="611"/>
      <c r="BYM74" s="611"/>
      <c r="BYN74" s="611"/>
      <c r="BYO74" s="611"/>
      <c r="BYP74" s="611"/>
      <c r="BYQ74" s="611"/>
      <c r="BYR74" s="611"/>
      <c r="BYS74" s="611"/>
      <c r="BYT74" s="611"/>
      <c r="BYU74" s="611"/>
      <c r="BYV74" s="611"/>
      <c r="BYW74" s="611"/>
      <c r="BYX74" s="611"/>
      <c r="BYY74" s="611"/>
      <c r="BYZ74" s="611"/>
      <c r="BZA74" s="611"/>
      <c r="BZB74" s="611"/>
      <c r="BZC74" s="611"/>
      <c r="BZD74" s="611"/>
      <c r="BZE74" s="611"/>
      <c r="BZF74" s="611"/>
      <c r="BZG74" s="611"/>
      <c r="BZH74" s="611"/>
      <c r="BZI74" s="611"/>
      <c r="BZJ74" s="611"/>
      <c r="BZK74" s="611"/>
      <c r="BZL74" s="611"/>
      <c r="BZM74" s="611"/>
      <c r="BZN74" s="611"/>
      <c r="BZO74" s="611"/>
      <c r="BZP74" s="611"/>
      <c r="BZQ74" s="611"/>
      <c r="BZR74" s="611"/>
      <c r="BZS74" s="611"/>
      <c r="BZT74" s="611"/>
      <c r="BZU74" s="611"/>
      <c r="BZV74" s="611"/>
      <c r="BZW74" s="611"/>
      <c r="BZX74" s="611"/>
      <c r="BZY74" s="611"/>
      <c r="BZZ74" s="611"/>
      <c r="CAA74" s="611"/>
      <c r="CAB74" s="611"/>
      <c r="CAC74" s="611"/>
      <c r="CAD74" s="611"/>
      <c r="CAE74" s="611"/>
      <c r="CAF74" s="611"/>
      <c r="CAG74" s="611"/>
      <c r="CAH74" s="611"/>
      <c r="CAI74" s="611"/>
      <c r="CAJ74" s="611"/>
      <c r="CAK74" s="611"/>
      <c r="CAL74" s="611"/>
      <c r="CAM74" s="611"/>
      <c r="CAN74" s="611"/>
      <c r="CAO74" s="611"/>
      <c r="CAP74" s="611"/>
      <c r="CAQ74" s="611"/>
      <c r="CAR74" s="611"/>
      <c r="CAS74" s="611"/>
      <c r="CAT74" s="611"/>
      <c r="CAU74" s="611"/>
      <c r="CAV74" s="611"/>
      <c r="CAW74" s="611"/>
      <c r="CAX74" s="611"/>
      <c r="CAY74" s="611"/>
      <c r="CAZ74" s="611"/>
      <c r="CBA74" s="611"/>
      <c r="CBB74" s="611"/>
      <c r="CBC74" s="611"/>
      <c r="CBD74" s="611"/>
      <c r="CBE74" s="611"/>
      <c r="CBF74" s="611"/>
      <c r="CBG74" s="611"/>
      <c r="CBH74" s="611"/>
      <c r="CBI74" s="611"/>
      <c r="CBJ74" s="611"/>
      <c r="CBK74" s="611"/>
      <c r="CBL74" s="611"/>
      <c r="CBM74" s="611"/>
      <c r="CBN74" s="611"/>
      <c r="CBO74" s="611"/>
      <c r="CBP74" s="611"/>
      <c r="CBQ74" s="611"/>
      <c r="CBR74" s="611"/>
      <c r="CBS74" s="611"/>
      <c r="CBT74" s="611"/>
      <c r="CBU74" s="611"/>
      <c r="CBV74" s="611"/>
      <c r="CBW74" s="611"/>
      <c r="CBX74" s="611"/>
      <c r="CBY74" s="611"/>
      <c r="CBZ74" s="611"/>
      <c r="CCA74" s="611"/>
      <c r="CCB74" s="611"/>
      <c r="CCC74" s="611"/>
      <c r="CCD74" s="611"/>
      <c r="CCE74" s="611"/>
      <c r="CCF74" s="611"/>
      <c r="CCG74" s="611"/>
      <c r="CCH74" s="611"/>
      <c r="CCI74" s="611"/>
      <c r="CCJ74" s="611"/>
      <c r="CCK74" s="611"/>
      <c r="CCL74" s="611"/>
      <c r="CCM74" s="611"/>
      <c r="CCN74" s="611"/>
      <c r="CCO74" s="611"/>
      <c r="CCP74" s="611"/>
      <c r="CCQ74" s="611"/>
      <c r="CCR74" s="611"/>
      <c r="CCS74" s="611"/>
      <c r="CCT74" s="611"/>
      <c r="CCU74" s="611"/>
      <c r="CCV74" s="611"/>
      <c r="CCW74" s="611"/>
      <c r="CCX74" s="611"/>
      <c r="CCY74" s="611"/>
      <c r="CCZ74" s="611"/>
      <c r="CDA74" s="611"/>
      <c r="CDB74" s="611"/>
      <c r="CDC74" s="611"/>
      <c r="CDD74" s="611"/>
      <c r="CDE74" s="611"/>
      <c r="CDF74" s="611"/>
      <c r="CDG74" s="611"/>
      <c r="CDH74" s="611"/>
      <c r="CDI74" s="611"/>
      <c r="CDJ74" s="611"/>
      <c r="CDK74" s="611"/>
      <c r="CDL74" s="611"/>
      <c r="CDM74" s="611"/>
      <c r="CDN74" s="611"/>
      <c r="CDO74" s="611"/>
      <c r="CDP74" s="611"/>
      <c r="CDQ74" s="611"/>
      <c r="CDR74" s="611"/>
      <c r="CDS74" s="611"/>
      <c r="CDT74" s="611"/>
      <c r="CDU74" s="611"/>
      <c r="CDV74" s="611"/>
      <c r="CDW74" s="611"/>
      <c r="CDX74" s="611"/>
      <c r="CDY74" s="611"/>
      <c r="CDZ74" s="611"/>
      <c r="CEA74" s="611"/>
      <c r="CEB74" s="611"/>
      <c r="CEC74" s="611"/>
      <c r="CED74" s="611"/>
      <c r="CEE74" s="611"/>
      <c r="CEF74" s="611"/>
      <c r="CEG74" s="611"/>
      <c r="CEH74" s="611"/>
      <c r="CEI74" s="611"/>
      <c r="CEJ74" s="611"/>
      <c r="CEK74" s="611"/>
      <c r="CEL74" s="611"/>
      <c r="CEM74" s="611"/>
    </row>
    <row r="75" spans="1:2171" s="191" customFormat="1" x14ac:dyDescent="0.2">
      <c r="A75" s="211"/>
      <c r="B75" s="64" t="s">
        <v>299</v>
      </c>
      <c r="C75" s="984"/>
      <c r="D75" s="995">
        <f>'Existing Practices'!C103</f>
        <v>0</v>
      </c>
      <c r="E75" s="984"/>
      <c r="F75" s="995">
        <f>'Existing Practices'!D103</f>
        <v>0</v>
      </c>
      <c r="G75" s="984"/>
      <c r="H75" s="995">
        <f>'Existing Practices'!E103</f>
        <v>0</v>
      </c>
      <c r="I75" s="984"/>
      <c r="J75" s="1003">
        <f>'Existing Practices'!F103</f>
        <v>0</v>
      </c>
      <c r="K75" s="212"/>
      <c r="L75" s="212"/>
      <c r="M75" s="679"/>
      <c r="N75" s="679"/>
      <c r="O75" s="679"/>
      <c r="P75" s="679"/>
      <c r="Q75" s="679"/>
      <c r="R75" s="679"/>
      <c r="S75" s="679"/>
      <c r="T75" s="679"/>
      <c r="U75" s="679"/>
      <c r="V75" s="679"/>
      <c r="W75" s="358"/>
      <c r="X75" s="358"/>
      <c r="Y75" s="358"/>
      <c r="Z75" s="358"/>
      <c r="AA75" s="358"/>
      <c r="AB75" s="358"/>
      <c r="AC75" s="358"/>
      <c r="AD75" s="358"/>
      <c r="AE75" s="358"/>
      <c r="AF75" s="679"/>
      <c r="AG75" s="679"/>
      <c r="AH75" s="679"/>
      <c r="AI75" s="679"/>
      <c r="AJ75" s="679"/>
      <c r="AK75" s="679"/>
      <c r="AL75" s="679"/>
      <c r="AM75" s="679"/>
      <c r="AN75" s="679"/>
      <c r="AO75" s="679"/>
      <c r="AP75" s="679"/>
      <c r="AQ75" s="679"/>
      <c r="AR75" s="679"/>
      <c r="AS75" s="679"/>
      <c r="AT75" s="679"/>
      <c r="AU75" s="679"/>
      <c r="AV75" s="679"/>
      <c r="AW75" s="679"/>
      <c r="AX75" s="679"/>
      <c r="AY75" s="679"/>
      <c r="AZ75" s="679"/>
      <c r="BA75" s="679"/>
      <c r="BB75" s="679"/>
      <c r="BC75" s="679"/>
      <c r="BD75" s="679"/>
      <c r="BE75" s="679"/>
      <c r="BF75" s="611"/>
      <c r="BG75" s="611"/>
      <c r="BH75" s="611"/>
      <c r="BI75" s="611"/>
      <c r="BJ75" s="611"/>
      <c r="BK75" s="611"/>
      <c r="BL75" s="611"/>
      <c r="BM75" s="611"/>
      <c r="BN75" s="611"/>
      <c r="BO75" s="611"/>
      <c r="BP75" s="611"/>
      <c r="BQ75" s="611"/>
      <c r="BR75" s="611"/>
      <c r="BS75" s="611"/>
      <c r="BT75" s="611"/>
      <c r="BU75" s="611"/>
      <c r="BV75" s="611"/>
      <c r="BW75" s="611"/>
      <c r="BX75" s="611"/>
      <c r="BY75" s="611"/>
      <c r="BZ75" s="611"/>
      <c r="CA75" s="611"/>
      <c r="CB75" s="611"/>
      <c r="CC75" s="611"/>
      <c r="CD75" s="611"/>
      <c r="CE75" s="611"/>
      <c r="CF75" s="611"/>
      <c r="CG75" s="611"/>
      <c r="CH75" s="611"/>
      <c r="CI75" s="611"/>
      <c r="CJ75" s="611"/>
      <c r="CK75" s="611"/>
      <c r="CL75" s="611"/>
      <c r="CM75" s="611"/>
      <c r="CN75" s="611"/>
      <c r="CO75" s="611"/>
      <c r="CP75" s="611"/>
      <c r="CQ75" s="611"/>
      <c r="CR75" s="611"/>
      <c r="CS75" s="611"/>
      <c r="CT75" s="611"/>
      <c r="CU75" s="611"/>
      <c r="CV75" s="611"/>
      <c r="CW75" s="611"/>
      <c r="CX75" s="611"/>
      <c r="CY75" s="611"/>
      <c r="CZ75" s="611"/>
      <c r="DA75" s="611"/>
      <c r="DB75" s="611"/>
      <c r="DC75" s="611"/>
      <c r="DD75" s="611"/>
      <c r="DE75" s="611"/>
      <c r="DF75" s="611"/>
      <c r="DG75" s="611"/>
      <c r="DH75" s="611"/>
      <c r="DI75" s="611"/>
      <c r="DJ75" s="611"/>
      <c r="DK75" s="611"/>
      <c r="DL75" s="611"/>
      <c r="DM75" s="611"/>
      <c r="DN75" s="611"/>
      <c r="DO75" s="611"/>
      <c r="DP75" s="611"/>
      <c r="DQ75" s="611"/>
      <c r="DR75" s="611"/>
      <c r="DS75" s="611"/>
      <c r="DT75" s="611"/>
      <c r="DU75" s="611"/>
      <c r="DV75" s="611"/>
      <c r="DW75" s="611"/>
      <c r="DX75" s="611"/>
      <c r="DY75" s="611"/>
      <c r="DZ75" s="611"/>
      <c r="EA75" s="611"/>
      <c r="EB75" s="611"/>
      <c r="EC75" s="611"/>
      <c r="ED75" s="611"/>
      <c r="EE75" s="611"/>
      <c r="EF75" s="611"/>
      <c r="EG75" s="611"/>
      <c r="EH75" s="611"/>
      <c r="EI75" s="611"/>
      <c r="EJ75" s="611"/>
      <c r="EK75" s="611"/>
      <c r="EL75" s="611"/>
      <c r="EM75" s="611"/>
      <c r="EN75" s="611"/>
      <c r="EO75" s="611"/>
      <c r="EP75" s="611"/>
      <c r="EQ75" s="611"/>
      <c r="ER75" s="611"/>
      <c r="ES75" s="611"/>
      <c r="ET75" s="611"/>
      <c r="EU75" s="611"/>
      <c r="EV75" s="611"/>
      <c r="EW75" s="611"/>
      <c r="EX75" s="611"/>
      <c r="EY75" s="611"/>
      <c r="EZ75" s="611"/>
      <c r="FA75" s="611"/>
      <c r="FB75" s="611"/>
      <c r="FC75" s="611"/>
      <c r="FD75" s="611"/>
      <c r="FE75" s="611"/>
      <c r="FF75" s="611"/>
      <c r="FG75" s="611"/>
      <c r="FH75" s="611"/>
      <c r="FI75" s="611"/>
      <c r="FJ75" s="611"/>
      <c r="FK75" s="611"/>
      <c r="FL75" s="611"/>
      <c r="FM75" s="611"/>
      <c r="FN75" s="611"/>
      <c r="FO75" s="611"/>
      <c r="FP75" s="611"/>
      <c r="FQ75" s="611"/>
      <c r="FR75" s="611"/>
      <c r="FS75" s="611"/>
      <c r="FT75" s="611"/>
      <c r="FU75" s="611"/>
      <c r="FV75" s="611"/>
      <c r="FW75" s="611"/>
      <c r="FX75" s="611"/>
      <c r="FY75" s="611"/>
      <c r="FZ75" s="611"/>
      <c r="GA75" s="611"/>
      <c r="GB75" s="611"/>
      <c r="GC75" s="611"/>
      <c r="GD75" s="611"/>
      <c r="GE75" s="611"/>
      <c r="GF75" s="611"/>
      <c r="GG75" s="611"/>
      <c r="GH75" s="611"/>
      <c r="GI75" s="611"/>
      <c r="GJ75" s="611"/>
      <c r="GK75" s="611"/>
      <c r="GL75" s="611"/>
      <c r="GM75" s="611"/>
      <c r="GN75" s="611"/>
      <c r="GO75" s="611"/>
      <c r="GP75" s="611"/>
      <c r="GQ75" s="611"/>
      <c r="GR75" s="611"/>
      <c r="GS75" s="611"/>
      <c r="GT75" s="611"/>
      <c r="GU75" s="611"/>
      <c r="GV75" s="611"/>
      <c r="GW75" s="611"/>
      <c r="GX75" s="611"/>
      <c r="GY75" s="611"/>
      <c r="GZ75" s="611"/>
      <c r="HA75" s="611"/>
      <c r="HB75" s="611"/>
      <c r="HC75" s="611"/>
      <c r="HD75" s="611"/>
      <c r="HE75" s="611"/>
      <c r="HF75" s="611"/>
      <c r="HG75" s="611"/>
      <c r="HH75" s="611"/>
      <c r="HI75" s="611"/>
      <c r="HJ75" s="611"/>
      <c r="HK75" s="611"/>
      <c r="HL75" s="611"/>
      <c r="HM75" s="611"/>
      <c r="HN75" s="611"/>
      <c r="HO75" s="611"/>
      <c r="HP75" s="611"/>
      <c r="HQ75" s="611"/>
      <c r="HR75" s="611"/>
      <c r="HS75" s="611"/>
      <c r="HT75" s="611"/>
      <c r="HU75" s="611"/>
      <c r="HV75" s="611"/>
      <c r="HW75" s="611"/>
      <c r="HX75" s="611"/>
      <c r="HY75" s="611"/>
      <c r="HZ75" s="611"/>
      <c r="IA75" s="611"/>
      <c r="IB75" s="611"/>
      <c r="IC75" s="611"/>
      <c r="ID75" s="611"/>
      <c r="IE75" s="611"/>
      <c r="IF75" s="611"/>
      <c r="IG75" s="611"/>
      <c r="IH75" s="611"/>
      <c r="II75" s="611"/>
      <c r="IJ75" s="611"/>
      <c r="IK75" s="611"/>
      <c r="IL75" s="611"/>
      <c r="IM75" s="611"/>
      <c r="IN75" s="611"/>
      <c r="IO75" s="611"/>
      <c r="IP75" s="611"/>
      <c r="IQ75" s="611"/>
      <c r="IR75" s="611"/>
      <c r="IS75" s="611"/>
      <c r="IT75" s="611"/>
      <c r="IU75" s="611"/>
      <c r="IV75" s="611"/>
      <c r="IW75" s="611"/>
      <c r="IX75" s="611"/>
      <c r="IY75" s="611"/>
      <c r="IZ75" s="611"/>
      <c r="JA75" s="611"/>
      <c r="JB75" s="611"/>
      <c r="JC75" s="611"/>
      <c r="JD75" s="611"/>
      <c r="JE75" s="611"/>
      <c r="JF75" s="611"/>
      <c r="JG75" s="611"/>
      <c r="JH75" s="611"/>
      <c r="JI75" s="611"/>
      <c r="JJ75" s="611"/>
      <c r="JK75" s="611"/>
      <c r="JL75" s="611"/>
      <c r="JM75" s="611"/>
      <c r="JN75" s="611"/>
      <c r="JO75" s="611"/>
      <c r="JP75" s="611"/>
      <c r="JQ75" s="611"/>
      <c r="JR75" s="611"/>
      <c r="JS75" s="611"/>
      <c r="JT75" s="611"/>
      <c r="JU75" s="611"/>
      <c r="JV75" s="611"/>
      <c r="JW75" s="611"/>
      <c r="JX75" s="611"/>
      <c r="JY75" s="611"/>
      <c r="JZ75" s="611"/>
      <c r="KA75" s="611"/>
      <c r="KB75" s="611"/>
      <c r="KC75" s="611"/>
      <c r="KD75" s="611"/>
      <c r="KE75" s="611"/>
      <c r="KF75" s="611"/>
      <c r="KG75" s="611"/>
      <c r="KH75" s="611"/>
      <c r="KI75" s="611"/>
      <c r="KJ75" s="611"/>
      <c r="KK75" s="611"/>
      <c r="KL75" s="611"/>
      <c r="KM75" s="611"/>
      <c r="KN75" s="611"/>
      <c r="KO75" s="611"/>
      <c r="KP75" s="611"/>
      <c r="KQ75" s="611"/>
      <c r="KR75" s="611"/>
      <c r="KS75" s="611"/>
      <c r="KT75" s="611"/>
      <c r="KU75" s="611"/>
      <c r="KV75" s="611"/>
      <c r="KW75" s="611"/>
      <c r="KX75" s="611"/>
      <c r="KY75" s="611"/>
      <c r="KZ75" s="611"/>
      <c r="LA75" s="611"/>
      <c r="LB75" s="611"/>
      <c r="LC75" s="611"/>
      <c r="LD75" s="611"/>
      <c r="LE75" s="611"/>
      <c r="LF75" s="611"/>
      <c r="LG75" s="611"/>
      <c r="LH75" s="611"/>
      <c r="LI75" s="611"/>
      <c r="LJ75" s="611"/>
      <c r="LK75" s="611"/>
      <c r="LL75" s="611"/>
      <c r="LM75" s="611"/>
      <c r="LN75" s="611"/>
      <c r="LO75" s="611"/>
      <c r="LP75" s="611"/>
      <c r="LQ75" s="611"/>
      <c r="LR75" s="611"/>
      <c r="LS75" s="611"/>
      <c r="LT75" s="611"/>
      <c r="LU75" s="611"/>
      <c r="LV75" s="611"/>
      <c r="LW75" s="611"/>
      <c r="LX75" s="611"/>
      <c r="LY75" s="611"/>
      <c r="LZ75" s="611"/>
      <c r="MA75" s="611"/>
      <c r="MB75" s="611"/>
      <c r="MC75" s="611"/>
      <c r="MD75" s="611"/>
      <c r="ME75" s="611"/>
      <c r="MF75" s="611"/>
      <c r="MG75" s="611"/>
      <c r="MH75" s="611"/>
      <c r="MI75" s="611"/>
      <c r="MJ75" s="611"/>
      <c r="MK75" s="611"/>
      <c r="ML75" s="611"/>
      <c r="MM75" s="611"/>
      <c r="MN75" s="611"/>
      <c r="MO75" s="611"/>
      <c r="MP75" s="611"/>
      <c r="MQ75" s="611"/>
      <c r="MR75" s="611"/>
      <c r="MS75" s="611"/>
      <c r="MT75" s="611"/>
      <c r="MU75" s="611"/>
      <c r="MV75" s="611"/>
      <c r="MW75" s="611"/>
      <c r="MX75" s="611"/>
      <c r="MY75" s="611"/>
      <c r="MZ75" s="611"/>
      <c r="NA75" s="611"/>
      <c r="NB75" s="611"/>
      <c r="NC75" s="611"/>
      <c r="ND75" s="611"/>
      <c r="NE75" s="611"/>
      <c r="NF75" s="611"/>
      <c r="NG75" s="611"/>
      <c r="NH75" s="611"/>
      <c r="NI75" s="611"/>
      <c r="NJ75" s="611"/>
      <c r="NK75" s="611"/>
      <c r="NL75" s="611"/>
      <c r="NM75" s="611"/>
      <c r="NN75" s="611"/>
      <c r="NO75" s="611"/>
      <c r="NP75" s="611"/>
      <c r="NQ75" s="611"/>
      <c r="NR75" s="611"/>
      <c r="NS75" s="611"/>
      <c r="NT75" s="611"/>
      <c r="NU75" s="611"/>
      <c r="NV75" s="611"/>
      <c r="NW75" s="611"/>
      <c r="NX75" s="611"/>
      <c r="NY75" s="611"/>
      <c r="NZ75" s="611"/>
      <c r="OA75" s="611"/>
      <c r="OB75" s="611"/>
      <c r="OC75" s="611"/>
      <c r="OD75" s="611"/>
      <c r="OE75" s="611"/>
      <c r="OF75" s="611"/>
      <c r="OG75" s="611"/>
      <c r="OH75" s="611"/>
      <c r="OI75" s="611"/>
      <c r="OJ75" s="611"/>
      <c r="OK75" s="611"/>
      <c r="OL75" s="611"/>
      <c r="OM75" s="611"/>
      <c r="ON75" s="611"/>
      <c r="OO75" s="611"/>
      <c r="OP75" s="611"/>
      <c r="OQ75" s="611"/>
      <c r="OR75" s="611"/>
      <c r="OS75" s="611"/>
      <c r="OT75" s="611"/>
      <c r="OU75" s="611"/>
      <c r="OV75" s="611"/>
      <c r="OW75" s="611"/>
      <c r="OX75" s="611"/>
      <c r="OY75" s="611"/>
      <c r="OZ75" s="611"/>
      <c r="PA75" s="611"/>
      <c r="PB75" s="611"/>
      <c r="PC75" s="611"/>
      <c r="PD75" s="611"/>
      <c r="PE75" s="611"/>
      <c r="PF75" s="611"/>
      <c r="PG75" s="611"/>
      <c r="PH75" s="611"/>
      <c r="PI75" s="611"/>
      <c r="PJ75" s="611"/>
      <c r="PK75" s="611"/>
      <c r="PL75" s="611"/>
      <c r="PM75" s="611"/>
      <c r="PN75" s="611"/>
      <c r="PO75" s="611"/>
      <c r="PP75" s="611"/>
      <c r="PQ75" s="611"/>
      <c r="PR75" s="611"/>
      <c r="PS75" s="611"/>
      <c r="PT75" s="611"/>
      <c r="PU75" s="611"/>
      <c r="PV75" s="611"/>
      <c r="PW75" s="611"/>
      <c r="PX75" s="611"/>
      <c r="PY75" s="611"/>
      <c r="PZ75" s="611"/>
      <c r="QA75" s="611"/>
      <c r="QB75" s="611"/>
      <c r="QC75" s="611"/>
      <c r="QD75" s="611"/>
      <c r="QE75" s="611"/>
      <c r="QF75" s="611"/>
      <c r="QG75" s="611"/>
      <c r="QH75" s="611"/>
      <c r="QI75" s="611"/>
      <c r="QJ75" s="611"/>
      <c r="QK75" s="611"/>
      <c r="QL75" s="611"/>
      <c r="QM75" s="611"/>
      <c r="QN75" s="611"/>
      <c r="QO75" s="611"/>
      <c r="QP75" s="611"/>
      <c r="QQ75" s="611"/>
      <c r="QR75" s="611"/>
      <c r="QS75" s="611"/>
      <c r="QT75" s="611"/>
      <c r="QU75" s="611"/>
      <c r="QV75" s="611"/>
      <c r="QW75" s="611"/>
      <c r="QX75" s="611"/>
      <c r="QY75" s="611"/>
      <c r="QZ75" s="611"/>
      <c r="RA75" s="611"/>
      <c r="RB75" s="611"/>
      <c r="RC75" s="611"/>
      <c r="RD75" s="611"/>
      <c r="RE75" s="611"/>
      <c r="RF75" s="611"/>
      <c r="RG75" s="611"/>
      <c r="RH75" s="611"/>
      <c r="RI75" s="611"/>
      <c r="RJ75" s="611"/>
      <c r="RK75" s="611"/>
      <c r="RL75" s="611"/>
      <c r="RM75" s="611"/>
      <c r="RN75" s="611"/>
      <c r="RO75" s="611"/>
      <c r="RP75" s="611"/>
      <c r="RQ75" s="611"/>
      <c r="RR75" s="611"/>
      <c r="RS75" s="611"/>
      <c r="RT75" s="611"/>
      <c r="RU75" s="611"/>
      <c r="RV75" s="611"/>
      <c r="RW75" s="611"/>
      <c r="RX75" s="611"/>
      <c r="RY75" s="611"/>
      <c r="RZ75" s="611"/>
      <c r="SA75" s="611"/>
      <c r="SB75" s="611"/>
      <c r="SC75" s="611"/>
      <c r="SD75" s="611"/>
      <c r="SE75" s="611"/>
      <c r="SF75" s="611"/>
      <c r="SG75" s="611"/>
      <c r="SH75" s="611"/>
      <c r="SI75" s="611"/>
      <c r="SJ75" s="611"/>
      <c r="SK75" s="611"/>
      <c r="SL75" s="611"/>
      <c r="SM75" s="611"/>
      <c r="SN75" s="611"/>
      <c r="SO75" s="611"/>
      <c r="SP75" s="611"/>
      <c r="SQ75" s="611"/>
      <c r="SR75" s="611"/>
      <c r="SS75" s="611"/>
      <c r="ST75" s="611"/>
      <c r="SU75" s="611"/>
      <c r="SV75" s="611"/>
      <c r="SW75" s="611"/>
      <c r="SX75" s="611"/>
      <c r="SY75" s="611"/>
      <c r="SZ75" s="611"/>
      <c r="TA75" s="611"/>
      <c r="TB75" s="611"/>
      <c r="TC75" s="611"/>
      <c r="TD75" s="611"/>
      <c r="TE75" s="611"/>
      <c r="TF75" s="611"/>
      <c r="TG75" s="611"/>
      <c r="TH75" s="611"/>
      <c r="TI75" s="611"/>
      <c r="TJ75" s="611"/>
      <c r="TK75" s="611"/>
      <c r="TL75" s="611"/>
      <c r="TM75" s="611"/>
      <c r="TN75" s="611"/>
      <c r="TO75" s="611"/>
      <c r="TP75" s="611"/>
      <c r="TQ75" s="611"/>
      <c r="TR75" s="611"/>
      <c r="TS75" s="611"/>
      <c r="TT75" s="611"/>
      <c r="TU75" s="611"/>
      <c r="TV75" s="611"/>
      <c r="TW75" s="611"/>
      <c r="TX75" s="611"/>
      <c r="TY75" s="611"/>
      <c r="TZ75" s="611"/>
      <c r="UA75" s="611"/>
      <c r="UB75" s="611"/>
      <c r="UC75" s="611"/>
      <c r="UD75" s="611"/>
      <c r="UE75" s="611"/>
      <c r="UF75" s="611"/>
      <c r="UG75" s="611"/>
      <c r="UH75" s="611"/>
      <c r="UI75" s="611"/>
      <c r="UJ75" s="611"/>
      <c r="UK75" s="611"/>
      <c r="UL75" s="611"/>
      <c r="UM75" s="611"/>
      <c r="UN75" s="611"/>
      <c r="UO75" s="611"/>
      <c r="UP75" s="611"/>
      <c r="UQ75" s="611"/>
      <c r="UR75" s="611"/>
      <c r="US75" s="611"/>
      <c r="UT75" s="611"/>
      <c r="UU75" s="611"/>
      <c r="UV75" s="611"/>
      <c r="UW75" s="611"/>
      <c r="UX75" s="611"/>
      <c r="UY75" s="611"/>
      <c r="UZ75" s="611"/>
      <c r="VA75" s="611"/>
      <c r="VB75" s="611"/>
      <c r="VC75" s="611"/>
      <c r="VD75" s="611"/>
      <c r="VE75" s="611"/>
      <c r="VF75" s="611"/>
      <c r="VG75" s="611"/>
      <c r="VH75" s="611"/>
      <c r="VI75" s="611"/>
      <c r="VJ75" s="611"/>
      <c r="VK75" s="611"/>
      <c r="VL75" s="611"/>
      <c r="VM75" s="611"/>
      <c r="VN75" s="611"/>
      <c r="VO75" s="611"/>
      <c r="VP75" s="611"/>
      <c r="VQ75" s="611"/>
      <c r="VR75" s="611"/>
      <c r="VS75" s="611"/>
      <c r="VT75" s="611"/>
      <c r="VU75" s="611"/>
      <c r="VV75" s="611"/>
      <c r="VW75" s="611"/>
      <c r="VX75" s="611"/>
      <c r="VY75" s="611"/>
      <c r="VZ75" s="611"/>
      <c r="WA75" s="611"/>
      <c r="WB75" s="611"/>
      <c r="WC75" s="611"/>
      <c r="WD75" s="611"/>
      <c r="WE75" s="611"/>
      <c r="WF75" s="611"/>
      <c r="WG75" s="611"/>
      <c r="WH75" s="611"/>
      <c r="WI75" s="611"/>
      <c r="WJ75" s="611"/>
      <c r="WK75" s="611"/>
      <c r="WL75" s="611"/>
      <c r="WM75" s="611"/>
      <c r="WN75" s="611"/>
      <c r="WO75" s="611"/>
      <c r="WP75" s="611"/>
      <c r="WQ75" s="611"/>
      <c r="WR75" s="611"/>
      <c r="WS75" s="611"/>
      <c r="WT75" s="611"/>
      <c r="WU75" s="611"/>
      <c r="WV75" s="611"/>
      <c r="WW75" s="611"/>
      <c r="WX75" s="611"/>
      <c r="WY75" s="611"/>
      <c r="WZ75" s="611"/>
      <c r="XA75" s="611"/>
      <c r="XB75" s="611"/>
      <c r="XC75" s="611"/>
      <c r="XD75" s="611"/>
      <c r="XE75" s="611"/>
      <c r="XF75" s="611"/>
      <c r="XG75" s="611"/>
      <c r="XH75" s="611"/>
      <c r="XI75" s="611"/>
      <c r="XJ75" s="611"/>
      <c r="XK75" s="611"/>
      <c r="XL75" s="611"/>
      <c r="XM75" s="611"/>
      <c r="XN75" s="611"/>
      <c r="XO75" s="611"/>
      <c r="XP75" s="611"/>
      <c r="XQ75" s="611"/>
      <c r="XR75" s="611"/>
      <c r="XS75" s="611"/>
      <c r="XT75" s="611"/>
      <c r="XU75" s="611"/>
      <c r="XV75" s="611"/>
      <c r="XW75" s="611"/>
      <c r="XX75" s="611"/>
      <c r="XY75" s="611"/>
      <c r="XZ75" s="611"/>
      <c r="YA75" s="611"/>
      <c r="YB75" s="611"/>
      <c r="YC75" s="611"/>
      <c r="YD75" s="611"/>
      <c r="YE75" s="611"/>
      <c r="YF75" s="611"/>
      <c r="YG75" s="611"/>
      <c r="YH75" s="611"/>
      <c r="YI75" s="611"/>
      <c r="YJ75" s="611"/>
      <c r="YK75" s="611"/>
      <c r="YL75" s="611"/>
      <c r="YM75" s="611"/>
      <c r="YN75" s="611"/>
      <c r="YO75" s="611"/>
      <c r="YP75" s="611"/>
      <c r="YQ75" s="611"/>
      <c r="YR75" s="611"/>
      <c r="YS75" s="611"/>
      <c r="YT75" s="611"/>
      <c r="YU75" s="611"/>
      <c r="YV75" s="611"/>
      <c r="YW75" s="611"/>
      <c r="YX75" s="611"/>
      <c r="YY75" s="611"/>
      <c r="YZ75" s="611"/>
      <c r="ZA75" s="611"/>
      <c r="ZB75" s="611"/>
      <c r="ZC75" s="611"/>
      <c r="ZD75" s="611"/>
      <c r="ZE75" s="611"/>
      <c r="ZF75" s="611"/>
      <c r="ZG75" s="611"/>
      <c r="ZH75" s="611"/>
      <c r="ZI75" s="611"/>
      <c r="ZJ75" s="611"/>
      <c r="ZK75" s="611"/>
      <c r="ZL75" s="611"/>
      <c r="ZM75" s="611"/>
      <c r="ZN75" s="611"/>
      <c r="ZO75" s="611"/>
      <c r="ZP75" s="611"/>
      <c r="ZQ75" s="611"/>
      <c r="ZR75" s="611"/>
      <c r="ZS75" s="611"/>
      <c r="ZT75" s="611"/>
      <c r="ZU75" s="611"/>
      <c r="ZV75" s="611"/>
      <c r="ZW75" s="611"/>
      <c r="ZX75" s="611"/>
      <c r="ZY75" s="611"/>
      <c r="ZZ75" s="611"/>
      <c r="AAA75" s="611"/>
      <c r="AAB75" s="611"/>
      <c r="AAC75" s="611"/>
      <c r="AAD75" s="611"/>
      <c r="AAE75" s="611"/>
      <c r="AAF75" s="611"/>
      <c r="AAG75" s="611"/>
      <c r="AAH75" s="611"/>
      <c r="AAI75" s="611"/>
      <c r="AAJ75" s="611"/>
      <c r="AAK75" s="611"/>
      <c r="AAL75" s="611"/>
      <c r="AAM75" s="611"/>
      <c r="AAN75" s="611"/>
      <c r="AAO75" s="611"/>
      <c r="AAP75" s="611"/>
      <c r="AAQ75" s="611"/>
      <c r="AAR75" s="611"/>
      <c r="AAS75" s="611"/>
      <c r="AAT75" s="611"/>
      <c r="AAU75" s="611"/>
      <c r="AAV75" s="611"/>
      <c r="AAW75" s="611"/>
      <c r="AAX75" s="611"/>
      <c r="AAY75" s="611"/>
      <c r="AAZ75" s="611"/>
      <c r="ABA75" s="611"/>
      <c r="ABB75" s="611"/>
      <c r="ABC75" s="611"/>
      <c r="ABD75" s="611"/>
      <c r="ABE75" s="611"/>
      <c r="ABF75" s="611"/>
      <c r="ABG75" s="611"/>
      <c r="ABH75" s="611"/>
      <c r="ABI75" s="611"/>
      <c r="ABJ75" s="611"/>
      <c r="ABK75" s="611"/>
      <c r="ABL75" s="611"/>
      <c r="ABM75" s="611"/>
      <c r="ABN75" s="611"/>
      <c r="ABO75" s="611"/>
      <c r="ABP75" s="611"/>
      <c r="ABQ75" s="611"/>
      <c r="ABR75" s="611"/>
      <c r="ABS75" s="611"/>
      <c r="ABT75" s="611"/>
      <c r="ABU75" s="611"/>
      <c r="ABV75" s="611"/>
      <c r="ABW75" s="611"/>
      <c r="ABX75" s="611"/>
      <c r="ABY75" s="611"/>
      <c r="ABZ75" s="611"/>
      <c r="ACA75" s="611"/>
      <c r="ACB75" s="611"/>
      <c r="ACC75" s="611"/>
      <c r="ACD75" s="611"/>
      <c r="ACE75" s="611"/>
      <c r="ACF75" s="611"/>
      <c r="ACG75" s="611"/>
      <c r="ACH75" s="611"/>
      <c r="ACI75" s="611"/>
      <c r="ACJ75" s="611"/>
      <c r="ACK75" s="611"/>
      <c r="ACL75" s="611"/>
      <c r="ACM75" s="611"/>
      <c r="ACN75" s="611"/>
      <c r="ACO75" s="611"/>
      <c r="ACP75" s="611"/>
      <c r="ACQ75" s="611"/>
      <c r="ACR75" s="611"/>
      <c r="ACS75" s="611"/>
      <c r="ACT75" s="611"/>
      <c r="ACU75" s="611"/>
      <c r="ACV75" s="611"/>
      <c r="ACW75" s="611"/>
      <c r="ACX75" s="611"/>
      <c r="ACY75" s="611"/>
      <c r="ACZ75" s="611"/>
      <c r="ADA75" s="611"/>
      <c r="ADB75" s="611"/>
      <c r="ADC75" s="611"/>
      <c r="ADD75" s="611"/>
      <c r="ADE75" s="611"/>
      <c r="ADF75" s="611"/>
      <c r="ADG75" s="611"/>
      <c r="ADH75" s="611"/>
      <c r="ADI75" s="611"/>
      <c r="ADJ75" s="611"/>
      <c r="ADK75" s="611"/>
      <c r="ADL75" s="611"/>
      <c r="ADM75" s="611"/>
      <c r="ADN75" s="611"/>
      <c r="ADO75" s="611"/>
      <c r="ADP75" s="611"/>
      <c r="ADQ75" s="611"/>
      <c r="ADR75" s="611"/>
      <c r="ADS75" s="611"/>
      <c r="ADT75" s="611"/>
      <c r="ADU75" s="611"/>
      <c r="ADV75" s="611"/>
      <c r="ADW75" s="611"/>
      <c r="ADX75" s="611"/>
      <c r="ADY75" s="611"/>
      <c r="ADZ75" s="611"/>
      <c r="AEA75" s="611"/>
      <c r="AEB75" s="611"/>
      <c r="AEC75" s="611"/>
      <c r="AED75" s="611"/>
      <c r="AEE75" s="611"/>
      <c r="AEF75" s="611"/>
      <c r="AEG75" s="611"/>
      <c r="AEH75" s="611"/>
      <c r="AEI75" s="611"/>
      <c r="AEJ75" s="611"/>
      <c r="AEK75" s="611"/>
      <c r="AEL75" s="611"/>
      <c r="AEM75" s="611"/>
      <c r="AEN75" s="611"/>
      <c r="AEO75" s="611"/>
      <c r="AEP75" s="611"/>
      <c r="AEQ75" s="611"/>
      <c r="AER75" s="611"/>
      <c r="AES75" s="611"/>
      <c r="AET75" s="611"/>
      <c r="AEU75" s="611"/>
      <c r="AEV75" s="611"/>
      <c r="AEW75" s="611"/>
      <c r="AEX75" s="611"/>
      <c r="AEY75" s="611"/>
      <c r="AEZ75" s="611"/>
      <c r="AFA75" s="611"/>
      <c r="AFB75" s="611"/>
      <c r="AFC75" s="611"/>
      <c r="AFD75" s="611"/>
      <c r="AFE75" s="611"/>
      <c r="AFF75" s="611"/>
      <c r="AFG75" s="611"/>
      <c r="AFH75" s="611"/>
      <c r="AFI75" s="611"/>
      <c r="AFJ75" s="611"/>
      <c r="AFK75" s="611"/>
      <c r="AFL75" s="611"/>
      <c r="AFM75" s="611"/>
      <c r="AFN75" s="611"/>
      <c r="AFO75" s="611"/>
      <c r="AFP75" s="611"/>
      <c r="AFQ75" s="611"/>
      <c r="AFR75" s="611"/>
      <c r="AFS75" s="611"/>
      <c r="AFT75" s="611"/>
      <c r="AFU75" s="611"/>
      <c r="AFV75" s="611"/>
      <c r="AFW75" s="611"/>
      <c r="AFX75" s="611"/>
      <c r="AFY75" s="611"/>
      <c r="AFZ75" s="611"/>
      <c r="AGA75" s="611"/>
      <c r="AGB75" s="611"/>
      <c r="AGC75" s="611"/>
      <c r="AGD75" s="611"/>
      <c r="AGE75" s="611"/>
      <c r="AGF75" s="611"/>
      <c r="AGG75" s="611"/>
      <c r="AGH75" s="611"/>
      <c r="AGI75" s="611"/>
      <c r="AGJ75" s="611"/>
      <c r="AGK75" s="611"/>
      <c r="AGL75" s="611"/>
      <c r="AGM75" s="611"/>
      <c r="AGN75" s="611"/>
      <c r="AGO75" s="611"/>
      <c r="AGP75" s="611"/>
      <c r="AGQ75" s="611"/>
      <c r="AGR75" s="611"/>
      <c r="AGS75" s="611"/>
      <c r="AGT75" s="611"/>
      <c r="AGU75" s="611"/>
      <c r="AGV75" s="611"/>
      <c r="AGW75" s="611"/>
      <c r="AGX75" s="611"/>
      <c r="AGY75" s="611"/>
      <c r="AGZ75" s="611"/>
      <c r="AHA75" s="611"/>
      <c r="AHB75" s="611"/>
      <c r="AHC75" s="611"/>
      <c r="AHD75" s="611"/>
      <c r="AHE75" s="611"/>
      <c r="AHF75" s="611"/>
      <c r="AHG75" s="611"/>
      <c r="AHH75" s="611"/>
      <c r="AHI75" s="611"/>
      <c r="AHJ75" s="611"/>
      <c r="AHK75" s="611"/>
      <c r="AHL75" s="611"/>
      <c r="AHM75" s="611"/>
      <c r="AHN75" s="611"/>
      <c r="AHO75" s="611"/>
      <c r="AHP75" s="611"/>
      <c r="AHQ75" s="611"/>
      <c r="AHR75" s="611"/>
      <c r="AHS75" s="611"/>
      <c r="AHT75" s="611"/>
      <c r="AHU75" s="611"/>
      <c r="AHV75" s="611"/>
      <c r="AHW75" s="611"/>
      <c r="AHX75" s="611"/>
      <c r="AHY75" s="611"/>
      <c r="AHZ75" s="611"/>
      <c r="AIA75" s="611"/>
      <c r="AIB75" s="611"/>
      <c r="AIC75" s="611"/>
      <c r="AID75" s="611"/>
      <c r="AIE75" s="611"/>
      <c r="AIF75" s="611"/>
      <c r="AIG75" s="611"/>
      <c r="AIH75" s="611"/>
      <c r="AII75" s="611"/>
      <c r="AIJ75" s="611"/>
      <c r="AIK75" s="611"/>
      <c r="AIL75" s="611"/>
      <c r="AIM75" s="611"/>
      <c r="AIN75" s="611"/>
      <c r="AIO75" s="611"/>
      <c r="AIP75" s="611"/>
      <c r="AIQ75" s="611"/>
      <c r="AIR75" s="611"/>
      <c r="AIS75" s="611"/>
      <c r="AIT75" s="611"/>
      <c r="AIU75" s="611"/>
      <c r="AIV75" s="611"/>
      <c r="AIW75" s="611"/>
      <c r="AIX75" s="611"/>
      <c r="AIY75" s="611"/>
      <c r="AIZ75" s="611"/>
      <c r="AJA75" s="611"/>
      <c r="AJB75" s="611"/>
      <c r="AJC75" s="611"/>
      <c r="AJD75" s="611"/>
      <c r="AJE75" s="611"/>
      <c r="AJF75" s="611"/>
      <c r="AJG75" s="611"/>
      <c r="AJH75" s="611"/>
      <c r="AJI75" s="611"/>
      <c r="AJJ75" s="611"/>
      <c r="AJK75" s="611"/>
      <c r="AJL75" s="611"/>
      <c r="AJM75" s="611"/>
      <c r="AJN75" s="611"/>
      <c r="AJO75" s="611"/>
      <c r="AJP75" s="611"/>
      <c r="AJQ75" s="611"/>
      <c r="AJR75" s="611"/>
      <c r="AJS75" s="611"/>
      <c r="AJT75" s="611"/>
      <c r="AJU75" s="611"/>
      <c r="AJV75" s="611"/>
      <c r="AJW75" s="611"/>
      <c r="AJX75" s="611"/>
      <c r="AJY75" s="611"/>
      <c r="AJZ75" s="611"/>
      <c r="AKA75" s="611"/>
      <c r="AKB75" s="611"/>
      <c r="AKC75" s="611"/>
      <c r="AKD75" s="611"/>
      <c r="AKE75" s="611"/>
      <c r="AKF75" s="611"/>
      <c r="AKG75" s="611"/>
      <c r="AKH75" s="611"/>
      <c r="AKI75" s="611"/>
      <c r="AKJ75" s="611"/>
      <c r="AKK75" s="611"/>
      <c r="AKL75" s="611"/>
      <c r="AKM75" s="611"/>
      <c r="AKN75" s="611"/>
      <c r="AKO75" s="611"/>
      <c r="AKP75" s="611"/>
      <c r="AKQ75" s="611"/>
      <c r="AKR75" s="611"/>
      <c r="AKS75" s="611"/>
      <c r="AKT75" s="611"/>
      <c r="AKU75" s="611"/>
      <c r="AKV75" s="611"/>
      <c r="AKW75" s="611"/>
      <c r="AKX75" s="611"/>
      <c r="AKY75" s="611"/>
      <c r="AKZ75" s="611"/>
      <c r="ALA75" s="611"/>
      <c r="ALB75" s="611"/>
      <c r="ALC75" s="611"/>
      <c r="ALD75" s="611"/>
      <c r="ALE75" s="611"/>
      <c r="ALF75" s="611"/>
      <c r="ALG75" s="611"/>
      <c r="ALH75" s="611"/>
      <c r="ALI75" s="611"/>
      <c r="ALJ75" s="611"/>
      <c r="ALK75" s="611"/>
      <c r="ALL75" s="611"/>
      <c r="ALM75" s="611"/>
      <c r="ALN75" s="611"/>
      <c r="ALO75" s="611"/>
      <c r="ALP75" s="611"/>
      <c r="ALQ75" s="611"/>
      <c r="ALR75" s="611"/>
      <c r="ALS75" s="611"/>
      <c r="ALT75" s="611"/>
      <c r="ALU75" s="611"/>
      <c r="ALV75" s="611"/>
      <c r="ALW75" s="611"/>
      <c r="ALX75" s="611"/>
      <c r="ALY75" s="611"/>
      <c r="ALZ75" s="611"/>
      <c r="AMA75" s="611"/>
      <c r="AMB75" s="611"/>
      <c r="AMC75" s="611"/>
      <c r="AMD75" s="611"/>
      <c r="AME75" s="611"/>
      <c r="AMF75" s="611"/>
      <c r="AMG75" s="611"/>
      <c r="AMH75" s="611"/>
      <c r="AMI75" s="611"/>
      <c r="AMJ75" s="611"/>
      <c r="AMK75" s="611"/>
      <c r="AML75" s="611"/>
      <c r="AMM75" s="611"/>
      <c r="AMN75" s="611"/>
      <c r="AMO75" s="611"/>
      <c r="AMP75" s="611"/>
      <c r="AMQ75" s="611"/>
      <c r="AMR75" s="611"/>
      <c r="AMS75" s="611"/>
      <c r="AMT75" s="611"/>
      <c r="AMU75" s="611"/>
      <c r="AMV75" s="611"/>
      <c r="AMW75" s="611"/>
      <c r="AMX75" s="611"/>
      <c r="AMY75" s="611"/>
      <c r="AMZ75" s="611"/>
      <c r="ANA75" s="611"/>
      <c r="ANB75" s="611"/>
      <c r="ANC75" s="611"/>
      <c r="AND75" s="611"/>
      <c r="ANE75" s="611"/>
      <c r="ANF75" s="611"/>
      <c r="ANG75" s="611"/>
      <c r="ANH75" s="611"/>
      <c r="ANI75" s="611"/>
      <c r="ANJ75" s="611"/>
      <c r="ANK75" s="611"/>
      <c r="ANL75" s="611"/>
      <c r="ANM75" s="611"/>
      <c r="ANN75" s="611"/>
      <c r="ANO75" s="611"/>
      <c r="ANP75" s="611"/>
      <c r="ANQ75" s="611"/>
      <c r="ANR75" s="611"/>
      <c r="ANS75" s="611"/>
      <c r="ANT75" s="611"/>
      <c r="ANU75" s="611"/>
      <c r="ANV75" s="611"/>
      <c r="ANW75" s="611"/>
      <c r="ANX75" s="611"/>
      <c r="ANY75" s="611"/>
      <c r="ANZ75" s="611"/>
      <c r="AOA75" s="611"/>
      <c r="AOB75" s="611"/>
      <c r="AOC75" s="611"/>
      <c r="AOD75" s="611"/>
      <c r="AOE75" s="611"/>
      <c r="AOF75" s="611"/>
      <c r="AOG75" s="611"/>
      <c r="AOH75" s="611"/>
      <c r="AOI75" s="611"/>
      <c r="AOJ75" s="611"/>
      <c r="AOK75" s="611"/>
      <c r="AOL75" s="611"/>
      <c r="AOM75" s="611"/>
      <c r="AON75" s="611"/>
      <c r="AOO75" s="611"/>
      <c r="AOP75" s="611"/>
      <c r="AOQ75" s="611"/>
      <c r="AOR75" s="611"/>
      <c r="AOS75" s="611"/>
      <c r="AOT75" s="611"/>
      <c r="AOU75" s="611"/>
      <c r="AOV75" s="611"/>
      <c r="AOW75" s="611"/>
      <c r="AOX75" s="611"/>
      <c r="AOY75" s="611"/>
      <c r="AOZ75" s="611"/>
      <c r="APA75" s="611"/>
      <c r="APB75" s="611"/>
      <c r="APC75" s="611"/>
      <c r="APD75" s="611"/>
      <c r="APE75" s="611"/>
      <c r="APF75" s="611"/>
      <c r="APG75" s="611"/>
      <c r="APH75" s="611"/>
      <c r="API75" s="611"/>
      <c r="APJ75" s="611"/>
      <c r="APK75" s="611"/>
      <c r="APL75" s="611"/>
      <c r="APM75" s="611"/>
      <c r="APN75" s="611"/>
      <c r="APO75" s="611"/>
      <c r="APP75" s="611"/>
      <c r="APQ75" s="611"/>
      <c r="APR75" s="611"/>
      <c r="APS75" s="611"/>
      <c r="APT75" s="611"/>
      <c r="APU75" s="611"/>
      <c r="APV75" s="611"/>
      <c r="APW75" s="611"/>
      <c r="APX75" s="611"/>
      <c r="APY75" s="611"/>
      <c r="APZ75" s="611"/>
      <c r="AQA75" s="611"/>
      <c r="AQB75" s="611"/>
      <c r="AQC75" s="611"/>
      <c r="AQD75" s="611"/>
      <c r="AQE75" s="611"/>
      <c r="AQF75" s="611"/>
      <c r="AQG75" s="611"/>
      <c r="AQH75" s="611"/>
      <c r="AQI75" s="611"/>
      <c r="AQJ75" s="611"/>
      <c r="AQK75" s="611"/>
      <c r="AQL75" s="611"/>
      <c r="AQM75" s="611"/>
      <c r="AQN75" s="611"/>
      <c r="AQO75" s="611"/>
      <c r="AQP75" s="611"/>
      <c r="AQQ75" s="611"/>
      <c r="AQR75" s="611"/>
      <c r="AQS75" s="611"/>
      <c r="AQT75" s="611"/>
      <c r="AQU75" s="611"/>
      <c r="AQV75" s="611"/>
      <c r="AQW75" s="611"/>
      <c r="AQX75" s="611"/>
      <c r="AQY75" s="611"/>
      <c r="AQZ75" s="611"/>
      <c r="ARA75" s="611"/>
      <c r="ARB75" s="611"/>
      <c r="ARC75" s="611"/>
      <c r="ARD75" s="611"/>
      <c r="ARE75" s="611"/>
      <c r="ARF75" s="611"/>
      <c r="ARG75" s="611"/>
      <c r="ARH75" s="611"/>
      <c r="ARI75" s="611"/>
      <c r="ARJ75" s="611"/>
      <c r="ARK75" s="611"/>
      <c r="ARL75" s="611"/>
      <c r="ARM75" s="611"/>
      <c r="ARN75" s="611"/>
      <c r="ARO75" s="611"/>
      <c r="ARP75" s="611"/>
      <c r="ARQ75" s="611"/>
      <c r="ARR75" s="611"/>
      <c r="ARS75" s="611"/>
      <c r="ART75" s="611"/>
      <c r="ARU75" s="611"/>
      <c r="ARV75" s="611"/>
      <c r="ARW75" s="611"/>
      <c r="ARX75" s="611"/>
      <c r="ARY75" s="611"/>
      <c r="ARZ75" s="611"/>
      <c r="ASA75" s="611"/>
      <c r="ASB75" s="611"/>
      <c r="ASC75" s="611"/>
      <c r="ASD75" s="611"/>
      <c r="ASE75" s="611"/>
      <c r="ASF75" s="611"/>
      <c r="ASG75" s="611"/>
      <c r="ASH75" s="611"/>
      <c r="ASI75" s="611"/>
      <c r="ASJ75" s="611"/>
      <c r="ASK75" s="611"/>
      <c r="ASL75" s="611"/>
      <c r="ASM75" s="611"/>
      <c r="ASN75" s="611"/>
      <c r="ASO75" s="611"/>
      <c r="ASP75" s="611"/>
      <c r="ASQ75" s="611"/>
      <c r="ASR75" s="611"/>
      <c r="ASS75" s="611"/>
      <c r="AST75" s="611"/>
      <c r="ASU75" s="611"/>
      <c r="ASV75" s="611"/>
      <c r="ASW75" s="611"/>
      <c r="ASX75" s="611"/>
      <c r="ASY75" s="611"/>
      <c r="ASZ75" s="611"/>
      <c r="ATA75" s="611"/>
      <c r="ATB75" s="611"/>
      <c r="ATC75" s="611"/>
      <c r="ATD75" s="611"/>
      <c r="ATE75" s="611"/>
      <c r="ATF75" s="611"/>
      <c r="ATG75" s="611"/>
      <c r="ATH75" s="611"/>
      <c r="ATI75" s="611"/>
      <c r="ATJ75" s="611"/>
      <c r="ATK75" s="611"/>
      <c r="ATL75" s="611"/>
      <c r="ATM75" s="611"/>
      <c r="ATN75" s="611"/>
      <c r="ATO75" s="611"/>
      <c r="ATP75" s="611"/>
      <c r="ATQ75" s="611"/>
      <c r="ATR75" s="611"/>
      <c r="ATS75" s="611"/>
      <c r="ATT75" s="611"/>
      <c r="ATU75" s="611"/>
      <c r="ATV75" s="611"/>
      <c r="ATW75" s="611"/>
      <c r="ATX75" s="611"/>
      <c r="ATY75" s="611"/>
      <c r="ATZ75" s="611"/>
      <c r="AUA75" s="611"/>
      <c r="AUB75" s="611"/>
      <c r="AUC75" s="611"/>
      <c r="AUD75" s="611"/>
      <c r="AUE75" s="611"/>
      <c r="AUF75" s="611"/>
      <c r="AUG75" s="611"/>
      <c r="AUH75" s="611"/>
      <c r="AUI75" s="611"/>
      <c r="AUJ75" s="611"/>
      <c r="AUK75" s="611"/>
      <c r="AUL75" s="611"/>
      <c r="AUM75" s="611"/>
      <c r="AUN75" s="611"/>
      <c r="AUO75" s="611"/>
      <c r="AUP75" s="611"/>
      <c r="AUQ75" s="611"/>
      <c r="AUR75" s="611"/>
      <c r="AUS75" s="611"/>
      <c r="AUT75" s="611"/>
      <c r="AUU75" s="611"/>
      <c r="AUV75" s="611"/>
      <c r="AUW75" s="611"/>
      <c r="AUX75" s="611"/>
      <c r="AUY75" s="611"/>
      <c r="AUZ75" s="611"/>
      <c r="AVA75" s="611"/>
      <c r="AVB75" s="611"/>
      <c r="AVC75" s="611"/>
      <c r="AVD75" s="611"/>
      <c r="AVE75" s="611"/>
      <c r="AVF75" s="611"/>
      <c r="AVG75" s="611"/>
      <c r="AVH75" s="611"/>
      <c r="AVI75" s="611"/>
      <c r="AVJ75" s="611"/>
      <c r="AVK75" s="611"/>
      <c r="AVL75" s="611"/>
      <c r="AVM75" s="611"/>
      <c r="AVN75" s="611"/>
      <c r="AVO75" s="611"/>
      <c r="AVP75" s="611"/>
      <c r="AVQ75" s="611"/>
      <c r="AVR75" s="611"/>
      <c r="AVS75" s="611"/>
      <c r="AVT75" s="611"/>
      <c r="AVU75" s="611"/>
      <c r="AVV75" s="611"/>
      <c r="AVW75" s="611"/>
      <c r="AVX75" s="611"/>
      <c r="AVY75" s="611"/>
      <c r="AVZ75" s="611"/>
      <c r="AWA75" s="611"/>
      <c r="AWB75" s="611"/>
      <c r="AWC75" s="611"/>
      <c r="AWD75" s="611"/>
      <c r="AWE75" s="611"/>
      <c r="AWF75" s="611"/>
      <c r="AWG75" s="611"/>
      <c r="AWH75" s="611"/>
      <c r="AWI75" s="611"/>
      <c r="AWJ75" s="611"/>
      <c r="AWK75" s="611"/>
      <c r="AWL75" s="611"/>
      <c r="AWM75" s="611"/>
      <c r="AWN75" s="611"/>
      <c r="AWO75" s="611"/>
      <c r="AWP75" s="611"/>
      <c r="AWQ75" s="611"/>
      <c r="AWR75" s="611"/>
      <c r="AWS75" s="611"/>
      <c r="AWT75" s="611"/>
      <c r="AWU75" s="611"/>
      <c r="AWV75" s="611"/>
      <c r="AWW75" s="611"/>
      <c r="AWX75" s="611"/>
      <c r="AWY75" s="611"/>
      <c r="AWZ75" s="611"/>
      <c r="AXA75" s="611"/>
      <c r="AXB75" s="611"/>
      <c r="AXC75" s="611"/>
      <c r="AXD75" s="611"/>
      <c r="AXE75" s="611"/>
      <c r="AXF75" s="611"/>
      <c r="AXG75" s="611"/>
      <c r="AXH75" s="611"/>
      <c r="AXI75" s="611"/>
      <c r="AXJ75" s="611"/>
      <c r="AXK75" s="611"/>
      <c r="AXL75" s="611"/>
      <c r="AXM75" s="611"/>
      <c r="AXN75" s="611"/>
      <c r="AXO75" s="611"/>
      <c r="AXP75" s="611"/>
      <c r="AXQ75" s="611"/>
      <c r="AXR75" s="611"/>
      <c r="AXS75" s="611"/>
      <c r="AXT75" s="611"/>
      <c r="AXU75" s="611"/>
      <c r="AXV75" s="611"/>
      <c r="AXW75" s="611"/>
      <c r="AXX75" s="611"/>
      <c r="AXY75" s="611"/>
      <c r="AXZ75" s="611"/>
      <c r="AYA75" s="611"/>
      <c r="AYB75" s="611"/>
      <c r="AYC75" s="611"/>
      <c r="AYD75" s="611"/>
      <c r="AYE75" s="611"/>
      <c r="AYF75" s="611"/>
      <c r="AYG75" s="611"/>
      <c r="AYH75" s="611"/>
      <c r="AYI75" s="611"/>
      <c r="AYJ75" s="611"/>
      <c r="AYK75" s="611"/>
      <c r="AYL75" s="611"/>
      <c r="AYM75" s="611"/>
      <c r="AYN75" s="611"/>
      <c r="AYO75" s="611"/>
      <c r="AYP75" s="611"/>
      <c r="AYQ75" s="611"/>
      <c r="AYR75" s="611"/>
      <c r="AYS75" s="611"/>
      <c r="AYT75" s="611"/>
      <c r="AYU75" s="611"/>
      <c r="AYV75" s="611"/>
      <c r="AYW75" s="611"/>
      <c r="AYX75" s="611"/>
      <c r="AYY75" s="611"/>
      <c r="AYZ75" s="611"/>
      <c r="AZA75" s="611"/>
      <c r="AZB75" s="611"/>
      <c r="AZC75" s="611"/>
      <c r="AZD75" s="611"/>
      <c r="AZE75" s="611"/>
      <c r="AZF75" s="611"/>
      <c r="AZG75" s="611"/>
      <c r="AZH75" s="611"/>
      <c r="AZI75" s="611"/>
      <c r="AZJ75" s="611"/>
      <c r="AZK75" s="611"/>
      <c r="AZL75" s="611"/>
      <c r="AZM75" s="611"/>
      <c r="AZN75" s="611"/>
      <c r="AZO75" s="611"/>
      <c r="AZP75" s="611"/>
      <c r="AZQ75" s="611"/>
      <c r="AZR75" s="611"/>
      <c r="AZS75" s="611"/>
      <c r="AZT75" s="611"/>
      <c r="AZU75" s="611"/>
      <c r="AZV75" s="611"/>
      <c r="AZW75" s="611"/>
      <c r="AZX75" s="611"/>
      <c r="AZY75" s="611"/>
      <c r="AZZ75" s="611"/>
      <c r="BAA75" s="611"/>
      <c r="BAB75" s="611"/>
      <c r="BAC75" s="611"/>
      <c r="BAD75" s="611"/>
      <c r="BAE75" s="611"/>
      <c r="BAF75" s="611"/>
      <c r="BAG75" s="611"/>
      <c r="BAH75" s="611"/>
      <c r="BAI75" s="611"/>
      <c r="BAJ75" s="611"/>
      <c r="BAK75" s="611"/>
      <c r="BAL75" s="611"/>
      <c r="BAM75" s="611"/>
      <c r="BAN75" s="611"/>
      <c r="BAO75" s="611"/>
      <c r="BAP75" s="611"/>
      <c r="BAQ75" s="611"/>
      <c r="BAR75" s="611"/>
      <c r="BAS75" s="611"/>
      <c r="BAT75" s="611"/>
      <c r="BAU75" s="611"/>
      <c r="BAV75" s="611"/>
      <c r="BAW75" s="611"/>
      <c r="BAX75" s="611"/>
      <c r="BAY75" s="611"/>
      <c r="BAZ75" s="611"/>
      <c r="BBA75" s="611"/>
      <c r="BBB75" s="611"/>
      <c r="BBC75" s="611"/>
      <c r="BBD75" s="611"/>
      <c r="BBE75" s="611"/>
      <c r="BBF75" s="611"/>
      <c r="BBG75" s="611"/>
      <c r="BBH75" s="611"/>
      <c r="BBI75" s="611"/>
      <c r="BBJ75" s="611"/>
      <c r="BBK75" s="611"/>
      <c r="BBL75" s="611"/>
      <c r="BBM75" s="611"/>
      <c r="BBN75" s="611"/>
      <c r="BBO75" s="611"/>
      <c r="BBP75" s="611"/>
      <c r="BBQ75" s="611"/>
      <c r="BBR75" s="611"/>
      <c r="BBS75" s="611"/>
      <c r="BBT75" s="611"/>
      <c r="BBU75" s="611"/>
      <c r="BBV75" s="611"/>
      <c r="BBW75" s="611"/>
      <c r="BBX75" s="611"/>
      <c r="BBY75" s="611"/>
      <c r="BBZ75" s="611"/>
      <c r="BCA75" s="611"/>
      <c r="BCB75" s="611"/>
      <c r="BCC75" s="611"/>
      <c r="BCD75" s="611"/>
      <c r="BCE75" s="611"/>
      <c r="BCF75" s="611"/>
      <c r="BCG75" s="611"/>
      <c r="BCH75" s="611"/>
      <c r="BCI75" s="611"/>
      <c r="BCJ75" s="611"/>
      <c r="BCK75" s="611"/>
      <c r="BCL75" s="611"/>
      <c r="BCM75" s="611"/>
      <c r="BCN75" s="611"/>
      <c r="BCO75" s="611"/>
      <c r="BCP75" s="611"/>
      <c r="BCQ75" s="611"/>
      <c r="BCR75" s="611"/>
      <c r="BCS75" s="611"/>
      <c r="BCT75" s="611"/>
      <c r="BCU75" s="611"/>
      <c r="BCV75" s="611"/>
      <c r="BCW75" s="611"/>
      <c r="BCX75" s="611"/>
      <c r="BCY75" s="611"/>
      <c r="BCZ75" s="611"/>
      <c r="BDA75" s="611"/>
      <c r="BDB75" s="611"/>
      <c r="BDC75" s="611"/>
      <c r="BDD75" s="611"/>
      <c r="BDE75" s="611"/>
      <c r="BDF75" s="611"/>
      <c r="BDG75" s="611"/>
      <c r="BDH75" s="611"/>
      <c r="BDI75" s="611"/>
      <c r="BDJ75" s="611"/>
      <c r="BDK75" s="611"/>
      <c r="BDL75" s="611"/>
      <c r="BDM75" s="611"/>
      <c r="BDN75" s="611"/>
      <c r="BDO75" s="611"/>
      <c r="BDP75" s="611"/>
      <c r="BDQ75" s="611"/>
      <c r="BDR75" s="611"/>
      <c r="BDS75" s="611"/>
      <c r="BDT75" s="611"/>
      <c r="BDU75" s="611"/>
      <c r="BDV75" s="611"/>
      <c r="BDW75" s="611"/>
      <c r="BDX75" s="611"/>
      <c r="BDY75" s="611"/>
      <c r="BDZ75" s="611"/>
      <c r="BEA75" s="611"/>
      <c r="BEB75" s="611"/>
      <c r="BEC75" s="611"/>
      <c r="BED75" s="611"/>
      <c r="BEE75" s="611"/>
      <c r="BEF75" s="611"/>
      <c r="BEG75" s="611"/>
      <c r="BEH75" s="611"/>
      <c r="BEI75" s="611"/>
      <c r="BEJ75" s="611"/>
      <c r="BEK75" s="611"/>
      <c r="BEL75" s="611"/>
      <c r="BEM75" s="611"/>
      <c r="BEN75" s="611"/>
      <c r="BEO75" s="611"/>
      <c r="BEP75" s="611"/>
      <c r="BEQ75" s="611"/>
      <c r="BER75" s="611"/>
      <c r="BES75" s="611"/>
      <c r="BET75" s="611"/>
      <c r="BEU75" s="611"/>
      <c r="BEV75" s="611"/>
      <c r="BEW75" s="611"/>
      <c r="BEX75" s="611"/>
      <c r="BEY75" s="611"/>
      <c r="BEZ75" s="611"/>
      <c r="BFA75" s="611"/>
      <c r="BFB75" s="611"/>
      <c r="BFC75" s="611"/>
      <c r="BFD75" s="611"/>
      <c r="BFE75" s="611"/>
      <c r="BFF75" s="611"/>
      <c r="BFG75" s="611"/>
      <c r="BFH75" s="611"/>
      <c r="BFI75" s="611"/>
      <c r="BFJ75" s="611"/>
      <c r="BFK75" s="611"/>
      <c r="BFL75" s="611"/>
      <c r="BFM75" s="611"/>
      <c r="BFN75" s="611"/>
      <c r="BFO75" s="611"/>
      <c r="BFP75" s="611"/>
      <c r="BFQ75" s="611"/>
      <c r="BFR75" s="611"/>
      <c r="BFS75" s="611"/>
      <c r="BFT75" s="611"/>
      <c r="BFU75" s="611"/>
      <c r="BFV75" s="611"/>
      <c r="BFW75" s="611"/>
      <c r="BFX75" s="611"/>
      <c r="BFY75" s="611"/>
      <c r="BFZ75" s="611"/>
      <c r="BGA75" s="611"/>
      <c r="BGB75" s="611"/>
      <c r="BGC75" s="611"/>
      <c r="BGD75" s="611"/>
      <c r="BGE75" s="611"/>
      <c r="BGF75" s="611"/>
      <c r="BGG75" s="611"/>
      <c r="BGH75" s="611"/>
      <c r="BGI75" s="611"/>
      <c r="BGJ75" s="611"/>
      <c r="BGK75" s="611"/>
      <c r="BGL75" s="611"/>
      <c r="BGM75" s="611"/>
      <c r="BGN75" s="611"/>
      <c r="BGO75" s="611"/>
      <c r="BGP75" s="611"/>
      <c r="BGQ75" s="611"/>
      <c r="BGR75" s="611"/>
      <c r="BGS75" s="611"/>
      <c r="BGT75" s="611"/>
      <c r="BGU75" s="611"/>
      <c r="BGV75" s="611"/>
      <c r="BGW75" s="611"/>
      <c r="BGX75" s="611"/>
      <c r="BGY75" s="611"/>
      <c r="BGZ75" s="611"/>
      <c r="BHA75" s="611"/>
      <c r="BHB75" s="611"/>
      <c r="BHC75" s="611"/>
      <c r="BHD75" s="611"/>
      <c r="BHE75" s="611"/>
      <c r="BHF75" s="611"/>
      <c r="BHG75" s="611"/>
      <c r="BHH75" s="611"/>
      <c r="BHI75" s="611"/>
      <c r="BHJ75" s="611"/>
      <c r="BHK75" s="611"/>
      <c r="BHL75" s="611"/>
      <c r="BHM75" s="611"/>
      <c r="BHN75" s="611"/>
      <c r="BHO75" s="611"/>
      <c r="BHP75" s="611"/>
      <c r="BHQ75" s="611"/>
      <c r="BHR75" s="611"/>
      <c r="BHS75" s="611"/>
      <c r="BHT75" s="611"/>
      <c r="BHU75" s="611"/>
      <c r="BHV75" s="611"/>
      <c r="BHW75" s="611"/>
      <c r="BHX75" s="611"/>
      <c r="BHY75" s="611"/>
      <c r="BHZ75" s="611"/>
      <c r="BIA75" s="611"/>
      <c r="BIB75" s="611"/>
      <c r="BIC75" s="611"/>
      <c r="BID75" s="611"/>
      <c r="BIE75" s="611"/>
      <c r="BIF75" s="611"/>
      <c r="BIG75" s="611"/>
      <c r="BIH75" s="611"/>
      <c r="BII75" s="611"/>
      <c r="BIJ75" s="611"/>
      <c r="BIK75" s="611"/>
      <c r="BIL75" s="611"/>
      <c r="BIM75" s="611"/>
      <c r="BIN75" s="611"/>
      <c r="BIO75" s="611"/>
      <c r="BIP75" s="611"/>
      <c r="BIQ75" s="611"/>
      <c r="BIR75" s="611"/>
      <c r="BIS75" s="611"/>
      <c r="BIT75" s="611"/>
      <c r="BIU75" s="611"/>
      <c r="BIV75" s="611"/>
      <c r="BIW75" s="611"/>
      <c r="BIX75" s="611"/>
      <c r="BIY75" s="611"/>
      <c r="BIZ75" s="611"/>
      <c r="BJA75" s="611"/>
      <c r="BJB75" s="611"/>
      <c r="BJC75" s="611"/>
      <c r="BJD75" s="611"/>
      <c r="BJE75" s="611"/>
      <c r="BJF75" s="611"/>
      <c r="BJG75" s="611"/>
      <c r="BJH75" s="611"/>
      <c r="BJI75" s="611"/>
      <c r="BJJ75" s="611"/>
      <c r="BJK75" s="611"/>
      <c r="BJL75" s="611"/>
      <c r="BJM75" s="611"/>
      <c r="BJN75" s="611"/>
      <c r="BJO75" s="611"/>
      <c r="BJP75" s="611"/>
      <c r="BJQ75" s="611"/>
      <c r="BJR75" s="611"/>
      <c r="BJS75" s="611"/>
      <c r="BJT75" s="611"/>
      <c r="BJU75" s="611"/>
      <c r="BJV75" s="611"/>
      <c r="BJW75" s="611"/>
      <c r="BJX75" s="611"/>
      <c r="BJY75" s="611"/>
      <c r="BJZ75" s="611"/>
      <c r="BKA75" s="611"/>
      <c r="BKB75" s="611"/>
      <c r="BKC75" s="611"/>
      <c r="BKD75" s="611"/>
      <c r="BKE75" s="611"/>
      <c r="BKF75" s="611"/>
      <c r="BKG75" s="611"/>
      <c r="BKH75" s="611"/>
      <c r="BKI75" s="611"/>
      <c r="BKJ75" s="611"/>
      <c r="BKK75" s="611"/>
      <c r="BKL75" s="611"/>
      <c r="BKM75" s="611"/>
      <c r="BKN75" s="611"/>
      <c r="BKO75" s="611"/>
      <c r="BKP75" s="611"/>
      <c r="BKQ75" s="611"/>
      <c r="BKR75" s="611"/>
      <c r="BKS75" s="611"/>
      <c r="BKT75" s="611"/>
      <c r="BKU75" s="611"/>
      <c r="BKV75" s="611"/>
      <c r="BKW75" s="611"/>
      <c r="BKX75" s="611"/>
      <c r="BKY75" s="611"/>
      <c r="BKZ75" s="611"/>
      <c r="BLA75" s="611"/>
      <c r="BLB75" s="611"/>
      <c r="BLC75" s="611"/>
      <c r="BLD75" s="611"/>
      <c r="BLE75" s="611"/>
      <c r="BLF75" s="611"/>
      <c r="BLG75" s="611"/>
      <c r="BLH75" s="611"/>
      <c r="BLI75" s="611"/>
      <c r="BLJ75" s="611"/>
      <c r="BLK75" s="611"/>
      <c r="BLL75" s="611"/>
      <c r="BLM75" s="611"/>
      <c r="BLN75" s="611"/>
      <c r="BLO75" s="611"/>
      <c r="BLP75" s="611"/>
      <c r="BLQ75" s="611"/>
      <c r="BLR75" s="611"/>
      <c r="BLS75" s="611"/>
      <c r="BLT75" s="611"/>
      <c r="BLU75" s="611"/>
      <c r="BLV75" s="611"/>
      <c r="BLW75" s="611"/>
      <c r="BLX75" s="611"/>
      <c r="BLY75" s="611"/>
      <c r="BLZ75" s="611"/>
      <c r="BMA75" s="611"/>
      <c r="BMB75" s="611"/>
      <c r="BMC75" s="611"/>
      <c r="BMD75" s="611"/>
      <c r="BME75" s="611"/>
      <c r="BMF75" s="611"/>
      <c r="BMG75" s="611"/>
      <c r="BMH75" s="611"/>
      <c r="BMI75" s="611"/>
      <c r="BMJ75" s="611"/>
      <c r="BMK75" s="611"/>
      <c r="BML75" s="611"/>
      <c r="BMM75" s="611"/>
      <c r="BMN75" s="611"/>
      <c r="BMO75" s="611"/>
      <c r="BMP75" s="611"/>
      <c r="BMQ75" s="611"/>
      <c r="BMR75" s="611"/>
      <c r="BMS75" s="611"/>
      <c r="BMT75" s="611"/>
      <c r="BMU75" s="611"/>
      <c r="BMV75" s="611"/>
      <c r="BMW75" s="611"/>
      <c r="BMX75" s="611"/>
      <c r="BMY75" s="611"/>
      <c r="BMZ75" s="611"/>
      <c r="BNA75" s="611"/>
      <c r="BNB75" s="611"/>
      <c r="BNC75" s="611"/>
      <c r="BND75" s="611"/>
      <c r="BNE75" s="611"/>
      <c r="BNF75" s="611"/>
      <c r="BNG75" s="611"/>
      <c r="BNH75" s="611"/>
      <c r="BNI75" s="611"/>
      <c r="BNJ75" s="611"/>
      <c r="BNK75" s="611"/>
      <c r="BNL75" s="611"/>
      <c r="BNM75" s="611"/>
      <c r="BNN75" s="611"/>
      <c r="BNO75" s="611"/>
      <c r="BNP75" s="611"/>
      <c r="BNQ75" s="611"/>
      <c r="BNR75" s="611"/>
      <c r="BNS75" s="611"/>
      <c r="BNT75" s="611"/>
      <c r="BNU75" s="611"/>
      <c r="BNV75" s="611"/>
      <c r="BNW75" s="611"/>
      <c r="BNX75" s="611"/>
      <c r="BNY75" s="611"/>
      <c r="BNZ75" s="611"/>
      <c r="BOA75" s="611"/>
      <c r="BOB75" s="611"/>
      <c r="BOC75" s="611"/>
      <c r="BOD75" s="611"/>
      <c r="BOE75" s="611"/>
      <c r="BOF75" s="611"/>
      <c r="BOG75" s="611"/>
      <c r="BOH75" s="611"/>
      <c r="BOI75" s="611"/>
      <c r="BOJ75" s="611"/>
      <c r="BOK75" s="611"/>
      <c r="BOL75" s="611"/>
      <c r="BOM75" s="611"/>
      <c r="BON75" s="611"/>
      <c r="BOO75" s="611"/>
      <c r="BOP75" s="611"/>
      <c r="BOQ75" s="611"/>
      <c r="BOR75" s="611"/>
      <c r="BOS75" s="611"/>
      <c r="BOT75" s="611"/>
      <c r="BOU75" s="611"/>
      <c r="BOV75" s="611"/>
      <c r="BOW75" s="611"/>
      <c r="BOX75" s="611"/>
      <c r="BOY75" s="611"/>
      <c r="BOZ75" s="611"/>
      <c r="BPA75" s="611"/>
      <c r="BPB75" s="611"/>
      <c r="BPC75" s="611"/>
      <c r="BPD75" s="611"/>
      <c r="BPE75" s="611"/>
      <c r="BPF75" s="611"/>
      <c r="BPG75" s="611"/>
      <c r="BPH75" s="611"/>
      <c r="BPI75" s="611"/>
      <c r="BPJ75" s="611"/>
      <c r="BPK75" s="611"/>
      <c r="BPL75" s="611"/>
      <c r="BPM75" s="611"/>
      <c r="BPN75" s="611"/>
      <c r="BPO75" s="611"/>
      <c r="BPP75" s="611"/>
      <c r="BPQ75" s="611"/>
      <c r="BPR75" s="611"/>
      <c r="BPS75" s="611"/>
      <c r="BPT75" s="611"/>
      <c r="BPU75" s="611"/>
      <c r="BPV75" s="611"/>
      <c r="BPW75" s="611"/>
      <c r="BPX75" s="611"/>
      <c r="BPY75" s="611"/>
      <c r="BPZ75" s="611"/>
      <c r="BQA75" s="611"/>
      <c r="BQB75" s="611"/>
      <c r="BQC75" s="611"/>
      <c r="BQD75" s="611"/>
      <c r="BQE75" s="611"/>
      <c r="BQF75" s="611"/>
      <c r="BQG75" s="611"/>
      <c r="BQH75" s="611"/>
      <c r="BQI75" s="611"/>
      <c r="BQJ75" s="611"/>
      <c r="BQK75" s="611"/>
      <c r="BQL75" s="611"/>
      <c r="BQM75" s="611"/>
      <c r="BQN75" s="611"/>
      <c r="BQO75" s="611"/>
      <c r="BQP75" s="611"/>
      <c r="BQQ75" s="611"/>
      <c r="BQR75" s="611"/>
      <c r="BQS75" s="611"/>
      <c r="BQT75" s="611"/>
      <c r="BQU75" s="611"/>
      <c r="BQV75" s="611"/>
      <c r="BQW75" s="611"/>
      <c r="BQX75" s="611"/>
      <c r="BQY75" s="611"/>
      <c r="BQZ75" s="611"/>
      <c r="BRA75" s="611"/>
      <c r="BRB75" s="611"/>
      <c r="BRC75" s="611"/>
      <c r="BRD75" s="611"/>
      <c r="BRE75" s="611"/>
      <c r="BRF75" s="611"/>
      <c r="BRG75" s="611"/>
      <c r="BRH75" s="611"/>
      <c r="BRI75" s="611"/>
      <c r="BRJ75" s="611"/>
      <c r="BRK75" s="611"/>
      <c r="BRL75" s="611"/>
      <c r="BRM75" s="611"/>
      <c r="BRN75" s="611"/>
      <c r="BRO75" s="611"/>
      <c r="BRP75" s="611"/>
      <c r="BRQ75" s="611"/>
      <c r="BRR75" s="611"/>
      <c r="BRS75" s="611"/>
      <c r="BRT75" s="611"/>
      <c r="BRU75" s="611"/>
      <c r="BRV75" s="611"/>
      <c r="BRW75" s="611"/>
      <c r="BRX75" s="611"/>
      <c r="BRY75" s="611"/>
      <c r="BRZ75" s="611"/>
      <c r="BSA75" s="611"/>
      <c r="BSB75" s="611"/>
      <c r="BSC75" s="611"/>
      <c r="BSD75" s="611"/>
      <c r="BSE75" s="611"/>
      <c r="BSF75" s="611"/>
      <c r="BSG75" s="611"/>
      <c r="BSH75" s="611"/>
      <c r="BSI75" s="611"/>
      <c r="BSJ75" s="611"/>
      <c r="BSK75" s="611"/>
      <c r="BSL75" s="611"/>
      <c r="BSM75" s="611"/>
      <c r="BSN75" s="611"/>
      <c r="BSO75" s="611"/>
      <c r="BSP75" s="611"/>
      <c r="BSQ75" s="611"/>
      <c r="BSR75" s="611"/>
      <c r="BSS75" s="611"/>
      <c r="BST75" s="611"/>
      <c r="BSU75" s="611"/>
      <c r="BSV75" s="611"/>
      <c r="BSW75" s="611"/>
      <c r="BSX75" s="611"/>
      <c r="BSY75" s="611"/>
      <c r="BSZ75" s="611"/>
      <c r="BTA75" s="611"/>
      <c r="BTB75" s="611"/>
      <c r="BTC75" s="611"/>
      <c r="BTD75" s="611"/>
      <c r="BTE75" s="611"/>
      <c r="BTF75" s="611"/>
      <c r="BTG75" s="611"/>
      <c r="BTH75" s="611"/>
      <c r="BTI75" s="611"/>
      <c r="BTJ75" s="611"/>
      <c r="BTK75" s="611"/>
      <c r="BTL75" s="611"/>
      <c r="BTM75" s="611"/>
      <c r="BTN75" s="611"/>
      <c r="BTO75" s="611"/>
      <c r="BTP75" s="611"/>
      <c r="BTQ75" s="611"/>
      <c r="BTR75" s="611"/>
      <c r="BTS75" s="611"/>
      <c r="BTT75" s="611"/>
      <c r="BTU75" s="611"/>
      <c r="BTV75" s="611"/>
      <c r="BTW75" s="611"/>
      <c r="BTX75" s="611"/>
      <c r="BTY75" s="611"/>
      <c r="BTZ75" s="611"/>
      <c r="BUA75" s="611"/>
      <c r="BUB75" s="611"/>
      <c r="BUC75" s="611"/>
      <c r="BUD75" s="611"/>
      <c r="BUE75" s="611"/>
      <c r="BUF75" s="611"/>
      <c r="BUG75" s="611"/>
      <c r="BUH75" s="611"/>
      <c r="BUI75" s="611"/>
      <c r="BUJ75" s="611"/>
      <c r="BUK75" s="611"/>
      <c r="BUL75" s="611"/>
      <c r="BUM75" s="611"/>
      <c r="BUN75" s="611"/>
      <c r="BUO75" s="611"/>
      <c r="BUP75" s="611"/>
      <c r="BUQ75" s="611"/>
      <c r="BUR75" s="611"/>
      <c r="BUS75" s="611"/>
      <c r="BUT75" s="611"/>
      <c r="BUU75" s="611"/>
      <c r="BUV75" s="611"/>
      <c r="BUW75" s="611"/>
      <c r="BUX75" s="611"/>
      <c r="BUY75" s="611"/>
      <c r="BUZ75" s="611"/>
      <c r="BVA75" s="611"/>
      <c r="BVB75" s="611"/>
      <c r="BVC75" s="611"/>
      <c r="BVD75" s="611"/>
      <c r="BVE75" s="611"/>
      <c r="BVF75" s="611"/>
      <c r="BVG75" s="611"/>
      <c r="BVH75" s="611"/>
      <c r="BVI75" s="611"/>
      <c r="BVJ75" s="611"/>
      <c r="BVK75" s="611"/>
      <c r="BVL75" s="611"/>
      <c r="BVM75" s="611"/>
      <c r="BVN75" s="611"/>
      <c r="BVO75" s="611"/>
      <c r="BVP75" s="611"/>
      <c r="BVQ75" s="611"/>
      <c r="BVR75" s="611"/>
      <c r="BVS75" s="611"/>
      <c r="BVT75" s="611"/>
      <c r="BVU75" s="611"/>
      <c r="BVV75" s="611"/>
      <c r="BVW75" s="611"/>
      <c r="BVX75" s="611"/>
      <c r="BVY75" s="611"/>
      <c r="BVZ75" s="611"/>
      <c r="BWA75" s="611"/>
      <c r="BWB75" s="611"/>
      <c r="BWC75" s="611"/>
      <c r="BWD75" s="611"/>
      <c r="BWE75" s="611"/>
      <c r="BWF75" s="611"/>
      <c r="BWG75" s="611"/>
      <c r="BWH75" s="611"/>
      <c r="BWI75" s="611"/>
      <c r="BWJ75" s="611"/>
      <c r="BWK75" s="611"/>
      <c r="BWL75" s="611"/>
      <c r="BWM75" s="611"/>
      <c r="BWN75" s="611"/>
      <c r="BWO75" s="611"/>
      <c r="BWP75" s="611"/>
      <c r="BWQ75" s="611"/>
      <c r="BWR75" s="611"/>
      <c r="BWS75" s="611"/>
      <c r="BWT75" s="611"/>
      <c r="BWU75" s="611"/>
      <c r="BWV75" s="611"/>
      <c r="BWW75" s="611"/>
      <c r="BWX75" s="611"/>
      <c r="BWY75" s="611"/>
      <c r="BWZ75" s="611"/>
      <c r="BXA75" s="611"/>
      <c r="BXB75" s="611"/>
      <c r="BXC75" s="611"/>
      <c r="BXD75" s="611"/>
      <c r="BXE75" s="611"/>
      <c r="BXF75" s="611"/>
      <c r="BXG75" s="611"/>
      <c r="BXH75" s="611"/>
      <c r="BXI75" s="611"/>
      <c r="BXJ75" s="611"/>
      <c r="BXK75" s="611"/>
      <c r="BXL75" s="611"/>
      <c r="BXM75" s="611"/>
      <c r="BXN75" s="611"/>
      <c r="BXO75" s="611"/>
      <c r="BXP75" s="611"/>
      <c r="BXQ75" s="611"/>
      <c r="BXR75" s="611"/>
      <c r="BXS75" s="611"/>
      <c r="BXT75" s="611"/>
      <c r="BXU75" s="611"/>
      <c r="BXV75" s="611"/>
      <c r="BXW75" s="611"/>
      <c r="BXX75" s="611"/>
      <c r="BXY75" s="611"/>
      <c r="BXZ75" s="611"/>
      <c r="BYA75" s="611"/>
      <c r="BYB75" s="611"/>
      <c r="BYC75" s="611"/>
      <c r="BYD75" s="611"/>
      <c r="BYE75" s="611"/>
      <c r="BYF75" s="611"/>
      <c r="BYG75" s="611"/>
      <c r="BYH75" s="611"/>
      <c r="BYI75" s="611"/>
      <c r="BYJ75" s="611"/>
      <c r="BYK75" s="611"/>
      <c r="BYL75" s="611"/>
      <c r="BYM75" s="611"/>
      <c r="BYN75" s="611"/>
      <c r="BYO75" s="611"/>
      <c r="BYP75" s="611"/>
      <c r="BYQ75" s="611"/>
      <c r="BYR75" s="611"/>
      <c r="BYS75" s="611"/>
      <c r="BYT75" s="611"/>
      <c r="BYU75" s="611"/>
      <c r="BYV75" s="611"/>
      <c r="BYW75" s="611"/>
      <c r="BYX75" s="611"/>
      <c r="BYY75" s="611"/>
      <c r="BYZ75" s="611"/>
      <c r="BZA75" s="611"/>
      <c r="BZB75" s="611"/>
      <c r="BZC75" s="611"/>
      <c r="BZD75" s="611"/>
      <c r="BZE75" s="611"/>
      <c r="BZF75" s="611"/>
      <c r="BZG75" s="611"/>
      <c r="BZH75" s="611"/>
      <c r="BZI75" s="611"/>
      <c r="BZJ75" s="611"/>
      <c r="BZK75" s="611"/>
      <c r="BZL75" s="611"/>
      <c r="BZM75" s="611"/>
      <c r="BZN75" s="611"/>
      <c r="BZO75" s="611"/>
      <c r="BZP75" s="611"/>
      <c r="BZQ75" s="611"/>
      <c r="BZR75" s="611"/>
      <c r="BZS75" s="611"/>
      <c r="BZT75" s="611"/>
      <c r="BZU75" s="611"/>
      <c r="BZV75" s="611"/>
      <c r="BZW75" s="611"/>
      <c r="BZX75" s="611"/>
      <c r="BZY75" s="611"/>
      <c r="BZZ75" s="611"/>
      <c r="CAA75" s="611"/>
      <c r="CAB75" s="611"/>
      <c r="CAC75" s="611"/>
      <c r="CAD75" s="611"/>
      <c r="CAE75" s="611"/>
      <c r="CAF75" s="611"/>
      <c r="CAG75" s="611"/>
      <c r="CAH75" s="611"/>
      <c r="CAI75" s="611"/>
      <c r="CAJ75" s="611"/>
      <c r="CAK75" s="611"/>
      <c r="CAL75" s="611"/>
      <c r="CAM75" s="611"/>
      <c r="CAN75" s="611"/>
      <c r="CAO75" s="611"/>
      <c r="CAP75" s="611"/>
      <c r="CAQ75" s="611"/>
      <c r="CAR75" s="611"/>
      <c r="CAS75" s="611"/>
      <c r="CAT75" s="611"/>
      <c r="CAU75" s="611"/>
      <c r="CAV75" s="611"/>
      <c r="CAW75" s="611"/>
      <c r="CAX75" s="611"/>
      <c r="CAY75" s="611"/>
      <c r="CAZ75" s="611"/>
      <c r="CBA75" s="611"/>
      <c r="CBB75" s="611"/>
      <c r="CBC75" s="611"/>
      <c r="CBD75" s="611"/>
      <c r="CBE75" s="611"/>
      <c r="CBF75" s="611"/>
      <c r="CBG75" s="611"/>
      <c r="CBH75" s="611"/>
      <c r="CBI75" s="611"/>
      <c r="CBJ75" s="611"/>
      <c r="CBK75" s="611"/>
      <c r="CBL75" s="611"/>
      <c r="CBM75" s="611"/>
      <c r="CBN75" s="611"/>
      <c r="CBO75" s="611"/>
      <c r="CBP75" s="611"/>
      <c r="CBQ75" s="611"/>
      <c r="CBR75" s="611"/>
      <c r="CBS75" s="611"/>
      <c r="CBT75" s="611"/>
      <c r="CBU75" s="611"/>
      <c r="CBV75" s="611"/>
      <c r="CBW75" s="611"/>
      <c r="CBX75" s="611"/>
      <c r="CBY75" s="611"/>
      <c r="CBZ75" s="611"/>
      <c r="CCA75" s="611"/>
      <c r="CCB75" s="611"/>
      <c r="CCC75" s="611"/>
      <c r="CCD75" s="611"/>
      <c r="CCE75" s="611"/>
      <c r="CCF75" s="611"/>
      <c r="CCG75" s="611"/>
      <c r="CCH75" s="611"/>
      <c r="CCI75" s="611"/>
      <c r="CCJ75" s="611"/>
      <c r="CCK75" s="611"/>
      <c r="CCL75" s="611"/>
      <c r="CCM75" s="611"/>
      <c r="CCN75" s="611"/>
      <c r="CCO75" s="611"/>
      <c r="CCP75" s="611"/>
      <c r="CCQ75" s="611"/>
      <c r="CCR75" s="611"/>
      <c r="CCS75" s="611"/>
      <c r="CCT75" s="611"/>
      <c r="CCU75" s="611"/>
      <c r="CCV75" s="611"/>
      <c r="CCW75" s="611"/>
      <c r="CCX75" s="611"/>
      <c r="CCY75" s="611"/>
      <c r="CCZ75" s="611"/>
      <c r="CDA75" s="611"/>
      <c r="CDB75" s="611"/>
      <c r="CDC75" s="611"/>
      <c r="CDD75" s="611"/>
      <c r="CDE75" s="611"/>
      <c r="CDF75" s="611"/>
      <c r="CDG75" s="611"/>
      <c r="CDH75" s="611"/>
      <c r="CDI75" s="611"/>
      <c r="CDJ75" s="611"/>
      <c r="CDK75" s="611"/>
      <c r="CDL75" s="611"/>
      <c r="CDM75" s="611"/>
      <c r="CDN75" s="611"/>
      <c r="CDO75" s="611"/>
      <c r="CDP75" s="611"/>
      <c r="CDQ75" s="611"/>
      <c r="CDR75" s="611"/>
      <c r="CDS75" s="611"/>
      <c r="CDT75" s="611"/>
      <c r="CDU75" s="611"/>
      <c r="CDV75" s="611"/>
      <c r="CDW75" s="611"/>
      <c r="CDX75" s="611"/>
      <c r="CDY75" s="611"/>
      <c r="CDZ75" s="611"/>
      <c r="CEA75" s="611"/>
      <c r="CEB75" s="611"/>
      <c r="CEC75" s="611"/>
      <c r="CED75" s="611"/>
      <c r="CEE75" s="611"/>
      <c r="CEF75" s="611"/>
      <c r="CEG75" s="611"/>
      <c r="CEH75" s="611"/>
      <c r="CEI75" s="611"/>
      <c r="CEJ75" s="611"/>
      <c r="CEK75" s="611"/>
      <c r="CEL75" s="611"/>
      <c r="CEM75" s="611"/>
    </row>
    <row r="76" spans="1:2171" s="191" customFormat="1" x14ac:dyDescent="0.2">
      <c r="A76" s="211"/>
      <c r="B76" s="978" t="s">
        <v>300</v>
      </c>
      <c r="C76" s="996"/>
      <c r="D76" s="997">
        <f>'Existing Practices'!C104</f>
        <v>0</v>
      </c>
      <c r="E76" s="996"/>
      <c r="F76" s="997">
        <f>'Existing Practices'!D104</f>
        <v>0</v>
      </c>
      <c r="G76" s="996"/>
      <c r="H76" s="997">
        <f>'Existing Practices'!E104</f>
        <v>0</v>
      </c>
      <c r="I76" s="996"/>
      <c r="J76" s="1004">
        <f>'Existing Practices'!F104</f>
        <v>0</v>
      </c>
      <c r="K76" s="212"/>
      <c r="L76" s="212"/>
      <c r="M76" s="679"/>
      <c r="N76" s="679"/>
      <c r="O76" s="679"/>
      <c r="P76" s="679"/>
      <c r="Q76" s="679"/>
      <c r="R76" s="679"/>
      <c r="S76" s="679"/>
      <c r="T76" s="679"/>
      <c r="U76" s="679"/>
      <c r="V76" s="679"/>
      <c r="W76" s="358"/>
      <c r="X76" s="358"/>
      <c r="Y76" s="358"/>
      <c r="Z76" s="358"/>
      <c r="AA76" s="358"/>
      <c r="AB76" s="358"/>
      <c r="AC76" s="358"/>
      <c r="AD76" s="358"/>
      <c r="AE76" s="358"/>
      <c r="AF76" s="679"/>
      <c r="AG76" s="679"/>
      <c r="AH76" s="679"/>
      <c r="AI76" s="679"/>
      <c r="AJ76" s="679"/>
      <c r="AK76" s="679"/>
      <c r="AL76" s="679"/>
      <c r="AM76" s="679"/>
      <c r="AN76" s="679"/>
      <c r="AO76" s="679"/>
      <c r="AP76" s="679"/>
      <c r="AQ76" s="679"/>
      <c r="AR76" s="679"/>
      <c r="AS76" s="679"/>
      <c r="AT76" s="679"/>
      <c r="AU76" s="679"/>
      <c r="AV76" s="679"/>
      <c r="AW76" s="679"/>
      <c r="AX76" s="679"/>
      <c r="AY76" s="679"/>
      <c r="AZ76" s="679"/>
      <c r="BA76" s="679"/>
      <c r="BB76" s="679"/>
      <c r="BC76" s="679"/>
      <c r="BD76" s="679"/>
      <c r="BE76" s="679"/>
      <c r="BF76" s="611"/>
      <c r="BG76" s="611"/>
      <c r="BH76" s="611"/>
      <c r="BI76" s="611"/>
      <c r="BJ76" s="611"/>
      <c r="BK76" s="611"/>
      <c r="BL76" s="611"/>
      <c r="BM76" s="611"/>
      <c r="BN76" s="611"/>
      <c r="BO76" s="611"/>
      <c r="BP76" s="611"/>
      <c r="BQ76" s="611"/>
      <c r="BR76" s="611"/>
      <c r="BS76" s="611"/>
      <c r="BT76" s="611"/>
      <c r="BU76" s="611"/>
      <c r="BV76" s="611"/>
      <c r="BW76" s="611"/>
      <c r="BX76" s="611"/>
      <c r="BY76" s="611"/>
      <c r="BZ76" s="611"/>
      <c r="CA76" s="611"/>
      <c r="CB76" s="611"/>
      <c r="CC76" s="611"/>
      <c r="CD76" s="611"/>
      <c r="CE76" s="611"/>
      <c r="CF76" s="611"/>
      <c r="CG76" s="611"/>
      <c r="CH76" s="611"/>
      <c r="CI76" s="611"/>
      <c r="CJ76" s="611"/>
      <c r="CK76" s="611"/>
      <c r="CL76" s="611"/>
      <c r="CM76" s="611"/>
      <c r="CN76" s="611"/>
      <c r="CO76" s="611"/>
      <c r="CP76" s="611"/>
      <c r="CQ76" s="611"/>
      <c r="CR76" s="611"/>
      <c r="CS76" s="611"/>
      <c r="CT76" s="611"/>
      <c r="CU76" s="611"/>
      <c r="CV76" s="611"/>
      <c r="CW76" s="611"/>
      <c r="CX76" s="611"/>
      <c r="CY76" s="611"/>
      <c r="CZ76" s="611"/>
      <c r="DA76" s="611"/>
      <c r="DB76" s="611"/>
      <c r="DC76" s="611"/>
      <c r="DD76" s="611"/>
      <c r="DE76" s="611"/>
      <c r="DF76" s="611"/>
      <c r="DG76" s="611"/>
      <c r="DH76" s="611"/>
      <c r="DI76" s="611"/>
      <c r="DJ76" s="611"/>
      <c r="DK76" s="611"/>
      <c r="DL76" s="611"/>
      <c r="DM76" s="611"/>
      <c r="DN76" s="611"/>
      <c r="DO76" s="611"/>
      <c r="DP76" s="611"/>
      <c r="DQ76" s="611"/>
      <c r="DR76" s="611"/>
      <c r="DS76" s="611"/>
      <c r="DT76" s="611"/>
      <c r="DU76" s="611"/>
      <c r="DV76" s="611"/>
      <c r="DW76" s="611"/>
      <c r="DX76" s="611"/>
      <c r="DY76" s="611"/>
      <c r="DZ76" s="611"/>
      <c r="EA76" s="611"/>
      <c r="EB76" s="611"/>
      <c r="EC76" s="611"/>
      <c r="ED76" s="611"/>
      <c r="EE76" s="611"/>
      <c r="EF76" s="611"/>
      <c r="EG76" s="611"/>
      <c r="EH76" s="611"/>
      <c r="EI76" s="611"/>
      <c r="EJ76" s="611"/>
      <c r="EK76" s="611"/>
      <c r="EL76" s="611"/>
      <c r="EM76" s="611"/>
      <c r="EN76" s="611"/>
      <c r="EO76" s="611"/>
      <c r="EP76" s="611"/>
      <c r="EQ76" s="611"/>
      <c r="ER76" s="611"/>
      <c r="ES76" s="611"/>
      <c r="ET76" s="611"/>
      <c r="EU76" s="611"/>
      <c r="EV76" s="611"/>
      <c r="EW76" s="611"/>
      <c r="EX76" s="611"/>
      <c r="EY76" s="611"/>
      <c r="EZ76" s="611"/>
      <c r="FA76" s="611"/>
      <c r="FB76" s="611"/>
      <c r="FC76" s="611"/>
      <c r="FD76" s="611"/>
      <c r="FE76" s="611"/>
      <c r="FF76" s="611"/>
      <c r="FG76" s="611"/>
      <c r="FH76" s="611"/>
      <c r="FI76" s="611"/>
      <c r="FJ76" s="611"/>
      <c r="FK76" s="611"/>
      <c r="FL76" s="611"/>
      <c r="FM76" s="611"/>
      <c r="FN76" s="611"/>
      <c r="FO76" s="611"/>
      <c r="FP76" s="611"/>
      <c r="FQ76" s="611"/>
      <c r="FR76" s="611"/>
      <c r="FS76" s="611"/>
      <c r="FT76" s="611"/>
      <c r="FU76" s="611"/>
      <c r="FV76" s="611"/>
      <c r="FW76" s="611"/>
      <c r="FX76" s="611"/>
      <c r="FY76" s="611"/>
      <c r="FZ76" s="611"/>
      <c r="GA76" s="611"/>
      <c r="GB76" s="611"/>
      <c r="GC76" s="611"/>
      <c r="GD76" s="611"/>
      <c r="GE76" s="611"/>
      <c r="GF76" s="611"/>
      <c r="GG76" s="611"/>
      <c r="GH76" s="611"/>
      <c r="GI76" s="611"/>
      <c r="GJ76" s="611"/>
      <c r="GK76" s="611"/>
      <c r="GL76" s="611"/>
      <c r="GM76" s="611"/>
      <c r="GN76" s="611"/>
      <c r="GO76" s="611"/>
      <c r="GP76" s="611"/>
      <c r="GQ76" s="611"/>
      <c r="GR76" s="611"/>
      <c r="GS76" s="611"/>
      <c r="GT76" s="611"/>
      <c r="GU76" s="611"/>
      <c r="GV76" s="611"/>
      <c r="GW76" s="611"/>
      <c r="GX76" s="611"/>
      <c r="GY76" s="611"/>
      <c r="GZ76" s="611"/>
      <c r="HA76" s="611"/>
      <c r="HB76" s="611"/>
      <c r="HC76" s="611"/>
      <c r="HD76" s="611"/>
      <c r="HE76" s="611"/>
      <c r="HF76" s="611"/>
      <c r="HG76" s="611"/>
      <c r="HH76" s="611"/>
      <c r="HI76" s="611"/>
      <c r="HJ76" s="611"/>
      <c r="HK76" s="611"/>
      <c r="HL76" s="611"/>
      <c r="HM76" s="611"/>
      <c r="HN76" s="611"/>
      <c r="HO76" s="611"/>
      <c r="HP76" s="611"/>
      <c r="HQ76" s="611"/>
      <c r="HR76" s="611"/>
      <c r="HS76" s="611"/>
      <c r="HT76" s="611"/>
      <c r="HU76" s="611"/>
      <c r="HV76" s="611"/>
      <c r="HW76" s="611"/>
      <c r="HX76" s="611"/>
      <c r="HY76" s="611"/>
      <c r="HZ76" s="611"/>
      <c r="IA76" s="611"/>
      <c r="IB76" s="611"/>
      <c r="IC76" s="611"/>
      <c r="ID76" s="611"/>
      <c r="IE76" s="611"/>
      <c r="IF76" s="611"/>
      <c r="IG76" s="611"/>
      <c r="IH76" s="611"/>
      <c r="II76" s="611"/>
      <c r="IJ76" s="611"/>
      <c r="IK76" s="611"/>
      <c r="IL76" s="611"/>
      <c r="IM76" s="611"/>
      <c r="IN76" s="611"/>
      <c r="IO76" s="611"/>
      <c r="IP76" s="611"/>
      <c r="IQ76" s="611"/>
      <c r="IR76" s="611"/>
      <c r="IS76" s="611"/>
      <c r="IT76" s="611"/>
      <c r="IU76" s="611"/>
      <c r="IV76" s="611"/>
      <c r="IW76" s="611"/>
      <c r="IX76" s="611"/>
      <c r="IY76" s="611"/>
      <c r="IZ76" s="611"/>
      <c r="JA76" s="611"/>
      <c r="JB76" s="611"/>
      <c r="JC76" s="611"/>
      <c r="JD76" s="611"/>
      <c r="JE76" s="611"/>
      <c r="JF76" s="611"/>
      <c r="JG76" s="611"/>
      <c r="JH76" s="611"/>
      <c r="JI76" s="611"/>
      <c r="JJ76" s="611"/>
      <c r="JK76" s="611"/>
      <c r="JL76" s="611"/>
      <c r="JM76" s="611"/>
      <c r="JN76" s="611"/>
      <c r="JO76" s="611"/>
      <c r="JP76" s="611"/>
      <c r="JQ76" s="611"/>
      <c r="JR76" s="611"/>
      <c r="JS76" s="611"/>
      <c r="JT76" s="611"/>
      <c r="JU76" s="611"/>
      <c r="JV76" s="611"/>
      <c r="JW76" s="611"/>
      <c r="JX76" s="611"/>
      <c r="JY76" s="611"/>
      <c r="JZ76" s="611"/>
      <c r="KA76" s="611"/>
      <c r="KB76" s="611"/>
      <c r="KC76" s="611"/>
      <c r="KD76" s="611"/>
      <c r="KE76" s="611"/>
      <c r="KF76" s="611"/>
      <c r="KG76" s="611"/>
      <c r="KH76" s="611"/>
      <c r="KI76" s="611"/>
      <c r="KJ76" s="611"/>
      <c r="KK76" s="611"/>
      <c r="KL76" s="611"/>
      <c r="KM76" s="611"/>
      <c r="KN76" s="611"/>
      <c r="KO76" s="611"/>
      <c r="KP76" s="611"/>
      <c r="KQ76" s="611"/>
      <c r="KR76" s="611"/>
      <c r="KS76" s="611"/>
      <c r="KT76" s="611"/>
      <c r="KU76" s="611"/>
      <c r="KV76" s="611"/>
      <c r="KW76" s="611"/>
      <c r="KX76" s="611"/>
      <c r="KY76" s="611"/>
      <c r="KZ76" s="611"/>
      <c r="LA76" s="611"/>
      <c r="LB76" s="611"/>
      <c r="LC76" s="611"/>
      <c r="LD76" s="611"/>
      <c r="LE76" s="611"/>
      <c r="LF76" s="611"/>
      <c r="LG76" s="611"/>
      <c r="LH76" s="611"/>
      <c r="LI76" s="611"/>
      <c r="LJ76" s="611"/>
      <c r="LK76" s="611"/>
      <c r="LL76" s="611"/>
      <c r="LM76" s="611"/>
      <c r="LN76" s="611"/>
      <c r="LO76" s="611"/>
      <c r="LP76" s="611"/>
      <c r="LQ76" s="611"/>
      <c r="LR76" s="611"/>
      <c r="LS76" s="611"/>
      <c r="LT76" s="611"/>
      <c r="LU76" s="611"/>
      <c r="LV76" s="611"/>
      <c r="LW76" s="611"/>
      <c r="LX76" s="611"/>
      <c r="LY76" s="611"/>
      <c r="LZ76" s="611"/>
      <c r="MA76" s="611"/>
      <c r="MB76" s="611"/>
      <c r="MC76" s="611"/>
      <c r="MD76" s="611"/>
      <c r="ME76" s="611"/>
      <c r="MF76" s="611"/>
      <c r="MG76" s="611"/>
      <c r="MH76" s="611"/>
      <c r="MI76" s="611"/>
      <c r="MJ76" s="611"/>
      <c r="MK76" s="611"/>
      <c r="ML76" s="611"/>
      <c r="MM76" s="611"/>
      <c r="MN76" s="611"/>
      <c r="MO76" s="611"/>
      <c r="MP76" s="611"/>
      <c r="MQ76" s="611"/>
      <c r="MR76" s="611"/>
      <c r="MS76" s="611"/>
      <c r="MT76" s="611"/>
      <c r="MU76" s="611"/>
      <c r="MV76" s="611"/>
      <c r="MW76" s="611"/>
      <c r="MX76" s="611"/>
      <c r="MY76" s="611"/>
      <c r="MZ76" s="611"/>
      <c r="NA76" s="611"/>
      <c r="NB76" s="611"/>
      <c r="NC76" s="611"/>
      <c r="ND76" s="611"/>
      <c r="NE76" s="611"/>
      <c r="NF76" s="611"/>
      <c r="NG76" s="611"/>
      <c r="NH76" s="611"/>
      <c r="NI76" s="611"/>
      <c r="NJ76" s="611"/>
      <c r="NK76" s="611"/>
      <c r="NL76" s="611"/>
      <c r="NM76" s="611"/>
      <c r="NN76" s="611"/>
      <c r="NO76" s="611"/>
      <c r="NP76" s="611"/>
      <c r="NQ76" s="611"/>
      <c r="NR76" s="611"/>
      <c r="NS76" s="611"/>
      <c r="NT76" s="611"/>
      <c r="NU76" s="611"/>
      <c r="NV76" s="611"/>
      <c r="NW76" s="611"/>
      <c r="NX76" s="611"/>
      <c r="NY76" s="611"/>
      <c r="NZ76" s="611"/>
      <c r="OA76" s="611"/>
      <c r="OB76" s="611"/>
      <c r="OC76" s="611"/>
      <c r="OD76" s="611"/>
      <c r="OE76" s="611"/>
      <c r="OF76" s="611"/>
      <c r="OG76" s="611"/>
      <c r="OH76" s="611"/>
      <c r="OI76" s="611"/>
      <c r="OJ76" s="611"/>
      <c r="OK76" s="611"/>
      <c r="OL76" s="611"/>
      <c r="OM76" s="611"/>
      <c r="ON76" s="611"/>
      <c r="OO76" s="611"/>
      <c r="OP76" s="611"/>
      <c r="OQ76" s="611"/>
      <c r="OR76" s="611"/>
      <c r="OS76" s="611"/>
      <c r="OT76" s="611"/>
      <c r="OU76" s="611"/>
      <c r="OV76" s="611"/>
      <c r="OW76" s="611"/>
      <c r="OX76" s="611"/>
      <c r="OY76" s="611"/>
      <c r="OZ76" s="611"/>
      <c r="PA76" s="611"/>
      <c r="PB76" s="611"/>
      <c r="PC76" s="611"/>
      <c r="PD76" s="611"/>
      <c r="PE76" s="611"/>
      <c r="PF76" s="611"/>
      <c r="PG76" s="611"/>
      <c r="PH76" s="611"/>
      <c r="PI76" s="611"/>
      <c r="PJ76" s="611"/>
      <c r="PK76" s="611"/>
      <c r="PL76" s="611"/>
      <c r="PM76" s="611"/>
      <c r="PN76" s="611"/>
      <c r="PO76" s="611"/>
      <c r="PP76" s="611"/>
      <c r="PQ76" s="611"/>
      <c r="PR76" s="611"/>
      <c r="PS76" s="611"/>
      <c r="PT76" s="611"/>
      <c r="PU76" s="611"/>
      <c r="PV76" s="611"/>
      <c r="PW76" s="611"/>
      <c r="PX76" s="611"/>
      <c r="PY76" s="611"/>
      <c r="PZ76" s="611"/>
      <c r="QA76" s="611"/>
      <c r="QB76" s="611"/>
      <c r="QC76" s="611"/>
      <c r="QD76" s="611"/>
      <c r="QE76" s="611"/>
      <c r="QF76" s="611"/>
      <c r="QG76" s="611"/>
      <c r="QH76" s="611"/>
      <c r="QI76" s="611"/>
      <c r="QJ76" s="611"/>
      <c r="QK76" s="611"/>
      <c r="QL76" s="611"/>
      <c r="QM76" s="611"/>
      <c r="QN76" s="611"/>
      <c r="QO76" s="611"/>
      <c r="QP76" s="611"/>
      <c r="QQ76" s="611"/>
      <c r="QR76" s="611"/>
      <c r="QS76" s="611"/>
      <c r="QT76" s="611"/>
      <c r="QU76" s="611"/>
      <c r="QV76" s="611"/>
      <c r="QW76" s="611"/>
      <c r="QX76" s="611"/>
      <c r="QY76" s="611"/>
      <c r="QZ76" s="611"/>
      <c r="RA76" s="611"/>
      <c r="RB76" s="611"/>
      <c r="RC76" s="611"/>
      <c r="RD76" s="611"/>
      <c r="RE76" s="611"/>
      <c r="RF76" s="611"/>
      <c r="RG76" s="611"/>
      <c r="RH76" s="611"/>
      <c r="RI76" s="611"/>
      <c r="RJ76" s="611"/>
      <c r="RK76" s="611"/>
      <c r="RL76" s="611"/>
      <c r="RM76" s="611"/>
      <c r="RN76" s="611"/>
      <c r="RO76" s="611"/>
      <c r="RP76" s="611"/>
      <c r="RQ76" s="611"/>
      <c r="RR76" s="611"/>
      <c r="RS76" s="611"/>
      <c r="RT76" s="611"/>
      <c r="RU76" s="611"/>
      <c r="RV76" s="611"/>
      <c r="RW76" s="611"/>
      <c r="RX76" s="611"/>
      <c r="RY76" s="611"/>
      <c r="RZ76" s="611"/>
      <c r="SA76" s="611"/>
      <c r="SB76" s="611"/>
      <c r="SC76" s="611"/>
      <c r="SD76" s="611"/>
      <c r="SE76" s="611"/>
      <c r="SF76" s="611"/>
      <c r="SG76" s="611"/>
      <c r="SH76" s="611"/>
      <c r="SI76" s="611"/>
      <c r="SJ76" s="611"/>
      <c r="SK76" s="611"/>
      <c r="SL76" s="611"/>
      <c r="SM76" s="611"/>
      <c r="SN76" s="611"/>
      <c r="SO76" s="611"/>
      <c r="SP76" s="611"/>
      <c r="SQ76" s="611"/>
      <c r="SR76" s="611"/>
      <c r="SS76" s="611"/>
      <c r="ST76" s="611"/>
      <c r="SU76" s="611"/>
      <c r="SV76" s="611"/>
      <c r="SW76" s="611"/>
      <c r="SX76" s="611"/>
      <c r="SY76" s="611"/>
      <c r="SZ76" s="611"/>
      <c r="TA76" s="611"/>
      <c r="TB76" s="611"/>
      <c r="TC76" s="611"/>
      <c r="TD76" s="611"/>
      <c r="TE76" s="611"/>
      <c r="TF76" s="611"/>
      <c r="TG76" s="611"/>
      <c r="TH76" s="611"/>
      <c r="TI76" s="611"/>
      <c r="TJ76" s="611"/>
      <c r="TK76" s="611"/>
      <c r="TL76" s="611"/>
      <c r="TM76" s="611"/>
      <c r="TN76" s="611"/>
      <c r="TO76" s="611"/>
      <c r="TP76" s="611"/>
      <c r="TQ76" s="611"/>
      <c r="TR76" s="611"/>
      <c r="TS76" s="611"/>
      <c r="TT76" s="611"/>
      <c r="TU76" s="611"/>
      <c r="TV76" s="611"/>
      <c r="TW76" s="611"/>
      <c r="TX76" s="611"/>
      <c r="TY76" s="611"/>
      <c r="TZ76" s="611"/>
      <c r="UA76" s="611"/>
      <c r="UB76" s="611"/>
      <c r="UC76" s="611"/>
      <c r="UD76" s="611"/>
      <c r="UE76" s="611"/>
      <c r="UF76" s="611"/>
      <c r="UG76" s="611"/>
      <c r="UH76" s="611"/>
      <c r="UI76" s="611"/>
      <c r="UJ76" s="611"/>
      <c r="UK76" s="611"/>
      <c r="UL76" s="611"/>
      <c r="UM76" s="611"/>
      <c r="UN76" s="611"/>
      <c r="UO76" s="611"/>
      <c r="UP76" s="611"/>
      <c r="UQ76" s="611"/>
      <c r="UR76" s="611"/>
      <c r="US76" s="611"/>
      <c r="UT76" s="611"/>
      <c r="UU76" s="611"/>
      <c r="UV76" s="611"/>
      <c r="UW76" s="611"/>
      <c r="UX76" s="611"/>
      <c r="UY76" s="611"/>
      <c r="UZ76" s="611"/>
      <c r="VA76" s="611"/>
      <c r="VB76" s="611"/>
      <c r="VC76" s="611"/>
      <c r="VD76" s="611"/>
      <c r="VE76" s="611"/>
      <c r="VF76" s="611"/>
      <c r="VG76" s="611"/>
      <c r="VH76" s="611"/>
      <c r="VI76" s="611"/>
      <c r="VJ76" s="611"/>
      <c r="VK76" s="611"/>
      <c r="VL76" s="611"/>
      <c r="VM76" s="611"/>
      <c r="VN76" s="611"/>
      <c r="VO76" s="611"/>
      <c r="VP76" s="611"/>
      <c r="VQ76" s="611"/>
      <c r="VR76" s="611"/>
      <c r="VS76" s="611"/>
      <c r="VT76" s="611"/>
      <c r="VU76" s="611"/>
      <c r="VV76" s="611"/>
      <c r="VW76" s="611"/>
      <c r="VX76" s="611"/>
      <c r="VY76" s="611"/>
      <c r="VZ76" s="611"/>
      <c r="WA76" s="611"/>
      <c r="WB76" s="611"/>
      <c r="WC76" s="611"/>
      <c r="WD76" s="611"/>
      <c r="WE76" s="611"/>
      <c r="WF76" s="611"/>
      <c r="WG76" s="611"/>
      <c r="WH76" s="611"/>
      <c r="WI76" s="611"/>
      <c r="WJ76" s="611"/>
      <c r="WK76" s="611"/>
      <c r="WL76" s="611"/>
      <c r="WM76" s="611"/>
      <c r="WN76" s="611"/>
      <c r="WO76" s="611"/>
      <c r="WP76" s="611"/>
      <c r="WQ76" s="611"/>
      <c r="WR76" s="611"/>
      <c r="WS76" s="611"/>
      <c r="WT76" s="611"/>
      <c r="WU76" s="611"/>
      <c r="WV76" s="611"/>
      <c r="WW76" s="611"/>
      <c r="WX76" s="611"/>
      <c r="WY76" s="611"/>
      <c r="WZ76" s="611"/>
      <c r="XA76" s="611"/>
      <c r="XB76" s="611"/>
      <c r="XC76" s="611"/>
      <c r="XD76" s="611"/>
      <c r="XE76" s="611"/>
      <c r="XF76" s="611"/>
      <c r="XG76" s="611"/>
      <c r="XH76" s="611"/>
      <c r="XI76" s="611"/>
      <c r="XJ76" s="611"/>
      <c r="XK76" s="611"/>
      <c r="XL76" s="611"/>
      <c r="XM76" s="611"/>
      <c r="XN76" s="611"/>
      <c r="XO76" s="611"/>
      <c r="XP76" s="611"/>
      <c r="XQ76" s="611"/>
      <c r="XR76" s="611"/>
      <c r="XS76" s="611"/>
      <c r="XT76" s="611"/>
      <c r="XU76" s="611"/>
      <c r="XV76" s="611"/>
      <c r="XW76" s="611"/>
      <c r="XX76" s="611"/>
      <c r="XY76" s="611"/>
      <c r="XZ76" s="611"/>
      <c r="YA76" s="611"/>
      <c r="YB76" s="611"/>
      <c r="YC76" s="611"/>
      <c r="YD76" s="611"/>
      <c r="YE76" s="611"/>
      <c r="YF76" s="611"/>
      <c r="YG76" s="611"/>
      <c r="YH76" s="611"/>
      <c r="YI76" s="611"/>
      <c r="YJ76" s="611"/>
      <c r="YK76" s="611"/>
      <c r="YL76" s="611"/>
      <c r="YM76" s="611"/>
      <c r="YN76" s="611"/>
      <c r="YO76" s="611"/>
      <c r="YP76" s="611"/>
      <c r="YQ76" s="611"/>
      <c r="YR76" s="611"/>
      <c r="YS76" s="611"/>
      <c r="YT76" s="611"/>
      <c r="YU76" s="611"/>
      <c r="YV76" s="611"/>
      <c r="YW76" s="611"/>
      <c r="YX76" s="611"/>
      <c r="YY76" s="611"/>
      <c r="YZ76" s="611"/>
      <c r="ZA76" s="611"/>
      <c r="ZB76" s="611"/>
      <c r="ZC76" s="611"/>
      <c r="ZD76" s="611"/>
      <c r="ZE76" s="611"/>
      <c r="ZF76" s="611"/>
      <c r="ZG76" s="611"/>
      <c r="ZH76" s="611"/>
      <c r="ZI76" s="611"/>
      <c r="ZJ76" s="611"/>
      <c r="ZK76" s="611"/>
      <c r="ZL76" s="611"/>
      <c r="ZM76" s="611"/>
      <c r="ZN76" s="611"/>
      <c r="ZO76" s="611"/>
      <c r="ZP76" s="611"/>
      <c r="ZQ76" s="611"/>
      <c r="ZR76" s="611"/>
      <c r="ZS76" s="611"/>
      <c r="ZT76" s="611"/>
      <c r="ZU76" s="611"/>
      <c r="ZV76" s="611"/>
      <c r="ZW76" s="611"/>
      <c r="ZX76" s="611"/>
      <c r="ZY76" s="611"/>
      <c r="ZZ76" s="611"/>
      <c r="AAA76" s="611"/>
      <c r="AAB76" s="611"/>
      <c r="AAC76" s="611"/>
      <c r="AAD76" s="611"/>
      <c r="AAE76" s="611"/>
      <c r="AAF76" s="611"/>
      <c r="AAG76" s="611"/>
      <c r="AAH76" s="611"/>
      <c r="AAI76" s="611"/>
      <c r="AAJ76" s="611"/>
      <c r="AAK76" s="611"/>
      <c r="AAL76" s="611"/>
      <c r="AAM76" s="611"/>
      <c r="AAN76" s="611"/>
      <c r="AAO76" s="611"/>
      <c r="AAP76" s="611"/>
      <c r="AAQ76" s="611"/>
      <c r="AAR76" s="611"/>
      <c r="AAS76" s="611"/>
      <c r="AAT76" s="611"/>
      <c r="AAU76" s="611"/>
      <c r="AAV76" s="611"/>
      <c r="AAW76" s="611"/>
      <c r="AAX76" s="611"/>
      <c r="AAY76" s="611"/>
      <c r="AAZ76" s="611"/>
      <c r="ABA76" s="611"/>
      <c r="ABB76" s="611"/>
      <c r="ABC76" s="611"/>
      <c r="ABD76" s="611"/>
      <c r="ABE76" s="611"/>
      <c r="ABF76" s="611"/>
      <c r="ABG76" s="611"/>
      <c r="ABH76" s="611"/>
      <c r="ABI76" s="611"/>
      <c r="ABJ76" s="611"/>
      <c r="ABK76" s="611"/>
      <c r="ABL76" s="611"/>
      <c r="ABM76" s="611"/>
      <c r="ABN76" s="611"/>
      <c r="ABO76" s="611"/>
      <c r="ABP76" s="611"/>
      <c r="ABQ76" s="611"/>
      <c r="ABR76" s="611"/>
      <c r="ABS76" s="611"/>
      <c r="ABT76" s="611"/>
      <c r="ABU76" s="611"/>
      <c r="ABV76" s="611"/>
      <c r="ABW76" s="611"/>
      <c r="ABX76" s="611"/>
      <c r="ABY76" s="611"/>
      <c r="ABZ76" s="611"/>
      <c r="ACA76" s="611"/>
      <c r="ACB76" s="611"/>
      <c r="ACC76" s="611"/>
      <c r="ACD76" s="611"/>
      <c r="ACE76" s="611"/>
      <c r="ACF76" s="611"/>
      <c r="ACG76" s="611"/>
      <c r="ACH76" s="611"/>
      <c r="ACI76" s="611"/>
      <c r="ACJ76" s="611"/>
      <c r="ACK76" s="611"/>
      <c r="ACL76" s="611"/>
      <c r="ACM76" s="611"/>
      <c r="ACN76" s="611"/>
      <c r="ACO76" s="611"/>
      <c r="ACP76" s="611"/>
      <c r="ACQ76" s="611"/>
      <c r="ACR76" s="611"/>
      <c r="ACS76" s="611"/>
      <c r="ACT76" s="611"/>
      <c r="ACU76" s="611"/>
      <c r="ACV76" s="611"/>
      <c r="ACW76" s="611"/>
      <c r="ACX76" s="611"/>
      <c r="ACY76" s="611"/>
      <c r="ACZ76" s="611"/>
      <c r="ADA76" s="611"/>
      <c r="ADB76" s="611"/>
      <c r="ADC76" s="611"/>
      <c r="ADD76" s="611"/>
      <c r="ADE76" s="611"/>
      <c r="ADF76" s="611"/>
      <c r="ADG76" s="611"/>
      <c r="ADH76" s="611"/>
      <c r="ADI76" s="611"/>
      <c r="ADJ76" s="611"/>
      <c r="ADK76" s="611"/>
      <c r="ADL76" s="611"/>
      <c r="ADM76" s="611"/>
      <c r="ADN76" s="611"/>
      <c r="ADO76" s="611"/>
      <c r="ADP76" s="611"/>
      <c r="ADQ76" s="611"/>
      <c r="ADR76" s="611"/>
      <c r="ADS76" s="611"/>
      <c r="ADT76" s="611"/>
      <c r="ADU76" s="611"/>
      <c r="ADV76" s="611"/>
      <c r="ADW76" s="611"/>
      <c r="ADX76" s="611"/>
      <c r="ADY76" s="611"/>
      <c r="ADZ76" s="611"/>
      <c r="AEA76" s="611"/>
      <c r="AEB76" s="611"/>
      <c r="AEC76" s="611"/>
      <c r="AED76" s="611"/>
      <c r="AEE76" s="611"/>
      <c r="AEF76" s="611"/>
      <c r="AEG76" s="611"/>
      <c r="AEH76" s="611"/>
      <c r="AEI76" s="611"/>
      <c r="AEJ76" s="611"/>
      <c r="AEK76" s="611"/>
      <c r="AEL76" s="611"/>
      <c r="AEM76" s="611"/>
      <c r="AEN76" s="611"/>
      <c r="AEO76" s="611"/>
      <c r="AEP76" s="611"/>
      <c r="AEQ76" s="611"/>
      <c r="AER76" s="611"/>
      <c r="AES76" s="611"/>
      <c r="AET76" s="611"/>
      <c r="AEU76" s="611"/>
      <c r="AEV76" s="611"/>
      <c r="AEW76" s="611"/>
      <c r="AEX76" s="611"/>
      <c r="AEY76" s="611"/>
      <c r="AEZ76" s="611"/>
      <c r="AFA76" s="611"/>
      <c r="AFB76" s="611"/>
      <c r="AFC76" s="611"/>
      <c r="AFD76" s="611"/>
      <c r="AFE76" s="611"/>
      <c r="AFF76" s="611"/>
      <c r="AFG76" s="611"/>
      <c r="AFH76" s="611"/>
      <c r="AFI76" s="611"/>
      <c r="AFJ76" s="611"/>
      <c r="AFK76" s="611"/>
      <c r="AFL76" s="611"/>
      <c r="AFM76" s="611"/>
      <c r="AFN76" s="611"/>
      <c r="AFO76" s="611"/>
      <c r="AFP76" s="611"/>
      <c r="AFQ76" s="611"/>
      <c r="AFR76" s="611"/>
      <c r="AFS76" s="611"/>
      <c r="AFT76" s="611"/>
      <c r="AFU76" s="611"/>
      <c r="AFV76" s="611"/>
      <c r="AFW76" s="611"/>
      <c r="AFX76" s="611"/>
      <c r="AFY76" s="611"/>
      <c r="AFZ76" s="611"/>
      <c r="AGA76" s="611"/>
      <c r="AGB76" s="611"/>
      <c r="AGC76" s="611"/>
      <c r="AGD76" s="611"/>
      <c r="AGE76" s="611"/>
      <c r="AGF76" s="611"/>
      <c r="AGG76" s="611"/>
      <c r="AGH76" s="611"/>
      <c r="AGI76" s="611"/>
      <c r="AGJ76" s="611"/>
      <c r="AGK76" s="611"/>
      <c r="AGL76" s="611"/>
      <c r="AGM76" s="611"/>
      <c r="AGN76" s="611"/>
      <c r="AGO76" s="611"/>
      <c r="AGP76" s="611"/>
      <c r="AGQ76" s="611"/>
      <c r="AGR76" s="611"/>
      <c r="AGS76" s="611"/>
      <c r="AGT76" s="611"/>
      <c r="AGU76" s="611"/>
      <c r="AGV76" s="611"/>
      <c r="AGW76" s="611"/>
      <c r="AGX76" s="611"/>
      <c r="AGY76" s="611"/>
      <c r="AGZ76" s="611"/>
      <c r="AHA76" s="611"/>
      <c r="AHB76" s="611"/>
      <c r="AHC76" s="611"/>
      <c r="AHD76" s="611"/>
      <c r="AHE76" s="611"/>
      <c r="AHF76" s="611"/>
      <c r="AHG76" s="611"/>
      <c r="AHH76" s="611"/>
      <c r="AHI76" s="611"/>
      <c r="AHJ76" s="611"/>
      <c r="AHK76" s="611"/>
      <c r="AHL76" s="611"/>
      <c r="AHM76" s="611"/>
      <c r="AHN76" s="611"/>
      <c r="AHO76" s="611"/>
      <c r="AHP76" s="611"/>
      <c r="AHQ76" s="611"/>
      <c r="AHR76" s="611"/>
      <c r="AHS76" s="611"/>
      <c r="AHT76" s="611"/>
      <c r="AHU76" s="611"/>
      <c r="AHV76" s="611"/>
      <c r="AHW76" s="611"/>
      <c r="AHX76" s="611"/>
      <c r="AHY76" s="611"/>
      <c r="AHZ76" s="611"/>
      <c r="AIA76" s="611"/>
      <c r="AIB76" s="611"/>
      <c r="AIC76" s="611"/>
      <c r="AID76" s="611"/>
      <c r="AIE76" s="611"/>
      <c r="AIF76" s="611"/>
      <c r="AIG76" s="611"/>
      <c r="AIH76" s="611"/>
      <c r="AII76" s="611"/>
      <c r="AIJ76" s="611"/>
      <c r="AIK76" s="611"/>
      <c r="AIL76" s="611"/>
      <c r="AIM76" s="611"/>
      <c r="AIN76" s="611"/>
      <c r="AIO76" s="611"/>
      <c r="AIP76" s="611"/>
      <c r="AIQ76" s="611"/>
      <c r="AIR76" s="611"/>
      <c r="AIS76" s="611"/>
      <c r="AIT76" s="611"/>
      <c r="AIU76" s="611"/>
      <c r="AIV76" s="611"/>
      <c r="AIW76" s="611"/>
      <c r="AIX76" s="611"/>
      <c r="AIY76" s="611"/>
      <c r="AIZ76" s="611"/>
      <c r="AJA76" s="611"/>
      <c r="AJB76" s="611"/>
      <c r="AJC76" s="611"/>
      <c r="AJD76" s="611"/>
      <c r="AJE76" s="611"/>
      <c r="AJF76" s="611"/>
      <c r="AJG76" s="611"/>
      <c r="AJH76" s="611"/>
      <c r="AJI76" s="611"/>
      <c r="AJJ76" s="611"/>
      <c r="AJK76" s="611"/>
      <c r="AJL76" s="611"/>
      <c r="AJM76" s="611"/>
      <c r="AJN76" s="611"/>
      <c r="AJO76" s="611"/>
      <c r="AJP76" s="611"/>
      <c r="AJQ76" s="611"/>
      <c r="AJR76" s="611"/>
      <c r="AJS76" s="611"/>
      <c r="AJT76" s="611"/>
      <c r="AJU76" s="611"/>
      <c r="AJV76" s="611"/>
      <c r="AJW76" s="611"/>
      <c r="AJX76" s="611"/>
      <c r="AJY76" s="611"/>
      <c r="AJZ76" s="611"/>
      <c r="AKA76" s="611"/>
      <c r="AKB76" s="611"/>
      <c r="AKC76" s="611"/>
      <c r="AKD76" s="611"/>
      <c r="AKE76" s="611"/>
      <c r="AKF76" s="611"/>
      <c r="AKG76" s="611"/>
      <c r="AKH76" s="611"/>
      <c r="AKI76" s="611"/>
      <c r="AKJ76" s="611"/>
      <c r="AKK76" s="611"/>
      <c r="AKL76" s="611"/>
      <c r="AKM76" s="611"/>
      <c r="AKN76" s="611"/>
      <c r="AKO76" s="611"/>
      <c r="AKP76" s="611"/>
      <c r="AKQ76" s="611"/>
      <c r="AKR76" s="611"/>
      <c r="AKS76" s="611"/>
      <c r="AKT76" s="611"/>
      <c r="AKU76" s="611"/>
      <c r="AKV76" s="611"/>
      <c r="AKW76" s="611"/>
      <c r="AKX76" s="611"/>
      <c r="AKY76" s="611"/>
      <c r="AKZ76" s="611"/>
      <c r="ALA76" s="611"/>
      <c r="ALB76" s="611"/>
      <c r="ALC76" s="611"/>
      <c r="ALD76" s="611"/>
      <c r="ALE76" s="611"/>
      <c r="ALF76" s="611"/>
      <c r="ALG76" s="611"/>
      <c r="ALH76" s="611"/>
      <c r="ALI76" s="611"/>
      <c r="ALJ76" s="611"/>
      <c r="ALK76" s="611"/>
      <c r="ALL76" s="611"/>
      <c r="ALM76" s="611"/>
      <c r="ALN76" s="611"/>
      <c r="ALO76" s="611"/>
      <c r="ALP76" s="611"/>
      <c r="ALQ76" s="611"/>
      <c r="ALR76" s="611"/>
      <c r="ALS76" s="611"/>
      <c r="ALT76" s="611"/>
      <c r="ALU76" s="611"/>
      <c r="ALV76" s="611"/>
      <c r="ALW76" s="611"/>
      <c r="ALX76" s="611"/>
      <c r="ALY76" s="611"/>
      <c r="ALZ76" s="611"/>
      <c r="AMA76" s="611"/>
      <c r="AMB76" s="611"/>
      <c r="AMC76" s="611"/>
      <c r="AMD76" s="611"/>
      <c r="AME76" s="611"/>
      <c r="AMF76" s="611"/>
      <c r="AMG76" s="611"/>
      <c r="AMH76" s="611"/>
      <c r="AMI76" s="611"/>
      <c r="AMJ76" s="611"/>
      <c r="AMK76" s="611"/>
      <c r="AML76" s="611"/>
      <c r="AMM76" s="611"/>
      <c r="AMN76" s="611"/>
      <c r="AMO76" s="611"/>
      <c r="AMP76" s="611"/>
      <c r="AMQ76" s="611"/>
      <c r="AMR76" s="611"/>
      <c r="AMS76" s="611"/>
      <c r="AMT76" s="611"/>
      <c r="AMU76" s="611"/>
      <c r="AMV76" s="611"/>
      <c r="AMW76" s="611"/>
      <c r="AMX76" s="611"/>
      <c r="AMY76" s="611"/>
      <c r="AMZ76" s="611"/>
      <c r="ANA76" s="611"/>
      <c r="ANB76" s="611"/>
      <c r="ANC76" s="611"/>
      <c r="AND76" s="611"/>
      <c r="ANE76" s="611"/>
      <c r="ANF76" s="611"/>
      <c r="ANG76" s="611"/>
      <c r="ANH76" s="611"/>
      <c r="ANI76" s="611"/>
      <c r="ANJ76" s="611"/>
      <c r="ANK76" s="611"/>
      <c r="ANL76" s="611"/>
      <c r="ANM76" s="611"/>
      <c r="ANN76" s="611"/>
      <c r="ANO76" s="611"/>
      <c r="ANP76" s="611"/>
      <c r="ANQ76" s="611"/>
      <c r="ANR76" s="611"/>
      <c r="ANS76" s="611"/>
      <c r="ANT76" s="611"/>
      <c r="ANU76" s="611"/>
      <c r="ANV76" s="611"/>
      <c r="ANW76" s="611"/>
      <c r="ANX76" s="611"/>
      <c r="ANY76" s="611"/>
      <c r="ANZ76" s="611"/>
      <c r="AOA76" s="611"/>
      <c r="AOB76" s="611"/>
      <c r="AOC76" s="611"/>
      <c r="AOD76" s="611"/>
      <c r="AOE76" s="611"/>
      <c r="AOF76" s="611"/>
      <c r="AOG76" s="611"/>
      <c r="AOH76" s="611"/>
      <c r="AOI76" s="611"/>
      <c r="AOJ76" s="611"/>
      <c r="AOK76" s="611"/>
      <c r="AOL76" s="611"/>
      <c r="AOM76" s="611"/>
      <c r="AON76" s="611"/>
      <c r="AOO76" s="611"/>
      <c r="AOP76" s="611"/>
      <c r="AOQ76" s="611"/>
      <c r="AOR76" s="611"/>
      <c r="AOS76" s="611"/>
      <c r="AOT76" s="611"/>
      <c r="AOU76" s="611"/>
      <c r="AOV76" s="611"/>
      <c r="AOW76" s="611"/>
      <c r="AOX76" s="611"/>
      <c r="AOY76" s="611"/>
      <c r="AOZ76" s="611"/>
      <c r="APA76" s="611"/>
      <c r="APB76" s="611"/>
      <c r="APC76" s="611"/>
      <c r="APD76" s="611"/>
      <c r="APE76" s="611"/>
      <c r="APF76" s="611"/>
      <c r="APG76" s="611"/>
      <c r="APH76" s="611"/>
      <c r="API76" s="611"/>
      <c r="APJ76" s="611"/>
      <c r="APK76" s="611"/>
      <c r="APL76" s="611"/>
      <c r="APM76" s="611"/>
      <c r="APN76" s="611"/>
      <c r="APO76" s="611"/>
      <c r="APP76" s="611"/>
      <c r="APQ76" s="611"/>
      <c r="APR76" s="611"/>
      <c r="APS76" s="611"/>
      <c r="APT76" s="611"/>
      <c r="APU76" s="611"/>
      <c r="APV76" s="611"/>
      <c r="APW76" s="611"/>
      <c r="APX76" s="611"/>
      <c r="APY76" s="611"/>
      <c r="APZ76" s="611"/>
      <c r="AQA76" s="611"/>
      <c r="AQB76" s="611"/>
      <c r="AQC76" s="611"/>
      <c r="AQD76" s="611"/>
      <c r="AQE76" s="611"/>
      <c r="AQF76" s="611"/>
      <c r="AQG76" s="611"/>
      <c r="AQH76" s="611"/>
      <c r="AQI76" s="611"/>
      <c r="AQJ76" s="611"/>
      <c r="AQK76" s="611"/>
      <c r="AQL76" s="611"/>
      <c r="AQM76" s="611"/>
      <c r="AQN76" s="611"/>
      <c r="AQO76" s="611"/>
      <c r="AQP76" s="611"/>
      <c r="AQQ76" s="611"/>
      <c r="AQR76" s="611"/>
      <c r="AQS76" s="611"/>
      <c r="AQT76" s="611"/>
      <c r="AQU76" s="611"/>
      <c r="AQV76" s="611"/>
      <c r="AQW76" s="611"/>
      <c r="AQX76" s="611"/>
      <c r="AQY76" s="611"/>
      <c r="AQZ76" s="611"/>
      <c r="ARA76" s="611"/>
      <c r="ARB76" s="611"/>
      <c r="ARC76" s="611"/>
      <c r="ARD76" s="611"/>
      <c r="ARE76" s="611"/>
      <c r="ARF76" s="611"/>
      <c r="ARG76" s="611"/>
      <c r="ARH76" s="611"/>
      <c r="ARI76" s="611"/>
      <c r="ARJ76" s="611"/>
      <c r="ARK76" s="611"/>
      <c r="ARL76" s="611"/>
      <c r="ARM76" s="611"/>
      <c r="ARN76" s="611"/>
      <c r="ARO76" s="611"/>
      <c r="ARP76" s="611"/>
      <c r="ARQ76" s="611"/>
      <c r="ARR76" s="611"/>
      <c r="ARS76" s="611"/>
      <c r="ART76" s="611"/>
      <c r="ARU76" s="611"/>
      <c r="ARV76" s="611"/>
      <c r="ARW76" s="611"/>
      <c r="ARX76" s="611"/>
      <c r="ARY76" s="611"/>
      <c r="ARZ76" s="611"/>
      <c r="ASA76" s="611"/>
      <c r="ASB76" s="611"/>
      <c r="ASC76" s="611"/>
      <c r="ASD76" s="611"/>
      <c r="ASE76" s="611"/>
      <c r="ASF76" s="611"/>
      <c r="ASG76" s="611"/>
      <c r="ASH76" s="611"/>
      <c r="ASI76" s="611"/>
      <c r="ASJ76" s="611"/>
      <c r="ASK76" s="611"/>
      <c r="ASL76" s="611"/>
      <c r="ASM76" s="611"/>
      <c r="ASN76" s="611"/>
      <c r="ASO76" s="611"/>
      <c r="ASP76" s="611"/>
      <c r="ASQ76" s="611"/>
      <c r="ASR76" s="611"/>
      <c r="ASS76" s="611"/>
      <c r="AST76" s="611"/>
      <c r="ASU76" s="611"/>
      <c r="ASV76" s="611"/>
      <c r="ASW76" s="611"/>
      <c r="ASX76" s="611"/>
      <c r="ASY76" s="611"/>
      <c r="ASZ76" s="611"/>
      <c r="ATA76" s="611"/>
      <c r="ATB76" s="611"/>
      <c r="ATC76" s="611"/>
      <c r="ATD76" s="611"/>
      <c r="ATE76" s="611"/>
      <c r="ATF76" s="611"/>
      <c r="ATG76" s="611"/>
      <c r="ATH76" s="611"/>
      <c r="ATI76" s="611"/>
      <c r="ATJ76" s="611"/>
      <c r="ATK76" s="611"/>
      <c r="ATL76" s="611"/>
      <c r="ATM76" s="611"/>
      <c r="ATN76" s="611"/>
      <c r="ATO76" s="611"/>
      <c r="ATP76" s="611"/>
      <c r="ATQ76" s="611"/>
      <c r="ATR76" s="611"/>
      <c r="ATS76" s="611"/>
      <c r="ATT76" s="611"/>
      <c r="ATU76" s="611"/>
      <c r="ATV76" s="611"/>
      <c r="ATW76" s="611"/>
      <c r="ATX76" s="611"/>
      <c r="ATY76" s="611"/>
      <c r="ATZ76" s="611"/>
      <c r="AUA76" s="611"/>
      <c r="AUB76" s="611"/>
      <c r="AUC76" s="611"/>
      <c r="AUD76" s="611"/>
      <c r="AUE76" s="611"/>
      <c r="AUF76" s="611"/>
      <c r="AUG76" s="611"/>
      <c r="AUH76" s="611"/>
      <c r="AUI76" s="611"/>
      <c r="AUJ76" s="611"/>
      <c r="AUK76" s="611"/>
      <c r="AUL76" s="611"/>
      <c r="AUM76" s="611"/>
      <c r="AUN76" s="611"/>
      <c r="AUO76" s="611"/>
      <c r="AUP76" s="611"/>
      <c r="AUQ76" s="611"/>
      <c r="AUR76" s="611"/>
      <c r="AUS76" s="611"/>
      <c r="AUT76" s="611"/>
      <c r="AUU76" s="611"/>
      <c r="AUV76" s="611"/>
      <c r="AUW76" s="611"/>
      <c r="AUX76" s="611"/>
      <c r="AUY76" s="611"/>
      <c r="AUZ76" s="611"/>
      <c r="AVA76" s="611"/>
      <c r="AVB76" s="611"/>
      <c r="AVC76" s="611"/>
      <c r="AVD76" s="611"/>
      <c r="AVE76" s="611"/>
      <c r="AVF76" s="611"/>
      <c r="AVG76" s="611"/>
      <c r="AVH76" s="611"/>
      <c r="AVI76" s="611"/>
      <c r="AVJ76" s="611"/>
      <c r="AVK76" s="611"/>
      <c r="AVL76" s="611"/>
      <c r="AVM76" s="611"/>
      <c r="AVN76" s="611"/>
      <c r="AVO76" s="611"/>
      <c r="AVP76" s="611"/>
      <c r="AVQ76" s="611"/>
      <c r="AVR76" s="611"/>
      <c r="AVS76" s="611"/>
      <c r="AVT76" s="611"/>
      <c r="AVU76" s="611"/>
      <c r="AVV76" s="611"/>
      <c r="AVW76" s="611"/>
      <c r="AVX76" s="611"/>
      <c r="AVY76" s="611"/>
      <c r="AVZ76" s="611"/>
      <c r="AWA76" s="611"/>
      <c r="AWB76" s="611"/>
      <c r="AWC76" s="611"/>
      <c r="AWD76" s="611"/>
      <c r="AWE76" s="611"/>
      <c r="AWF76" s="611"/>
      <c r="AWG76" s="611"/>
      <c r="AWH76" s="611"/>
      <c r="AWI76" s="611"/>
      <c r="AWJ76" s="611"/>
      <c r="AWK76" s="611"/>
      <c r="AWL76" s="611"/>
      <c r="AWM76" s="611"/>
      <c r="AWN76" s="611"/>
      <c r="AWO76" s="611"/>
      <c r="AWP76" s="611"/>
      <c r="AWQ76" s="611"/>
      <c r="AWR76" s="611"/>
      <c r="AWS76" s="611"/>
      <c r="AWT76" s="611"/>
      <c r="AWU76" s="611"/>
      <c r="AWV76" s="611"/>
      <c r="AWW76" s="611"/>
      <c r="AWX76" s="611"/>
      <c r="AWY76" s="611"/>
      <c r="AWZ76" s="611"/>
      <c r="AXA76" s="611"/>
      <c r="AXB76" s="611"/>
      <c r="AXC76" s="611"/>
      <c r="AXD76" s="611"/>
      <c r="AXE76" s="611"/>
      <c r="AXF76" s="611"/>
      <c r="AXG76" s="611"/>
      <c r="AXH76" s="611"/>
      <c r="AXI76" s="611"/>
      <c r="AXJ76" s="611"/>
      <c r="AXK76" s="611"/>
      <c r="AXL76" s="611"/>
      <c r="AXM76" s="611"/>
      <c r="AXN76" s="611"/>
      <c r="AXO76" s="611"/>
      <c r="AXP76" s="611"/>
      <c r="AXQ76" s="611"/>
      <c r="AXR76" s="611"/>
      <c r="AXS76" s="611"/>
      <c r="AXT76" s="611"/>
      <c r="AXU76" s="611"/>
      <c r="AXV76" s="611"/>
      <c r="AXW76" s="611"/>
      <c r="AXX76" s="611"/>
      <c r="AXY76" s="611"/>
      <c r="AXZ76" s="611"/>
      <c r="AYA76" s="611"/>
      <c r="AYB76" s="611"/>
      <c r="AYC76" s="611"/>
      <c r="AYD76" s="611"/>
      <c r="AYE76" s="611"/>
      <c r="AYF76" s="611"/>
      <c r="AYG76" s="611"/>
      <c r="AYH76" s="611"/>
      <c r="AYI76" s="611"/>
      <c r="AYJ76" s="611"/>
      <c r="AYK76" s="611"/>
      <c r="AYL76" s="611"/>
      <c r="AYM76" s="611"/>
      <c r="AYN76" s="611"/>
      <c r="AYO76" s="611"/>
      <c r="AYP76" s="611"/>
      <c r="AYQ76" s="611"/>
      <c r="AYR76" s="611"/>
      <c r="AYS76" s="611"/>
      <c r="AYT76" s="611"/>
      <c r="AYU76" s="611"/>
      <c r="AYV76" s="611"/>
      <c r="AYW76" s="611"/>
      <c r="AYX76" s="611"/>
      <c r="AYY76" s="611"/>
      <c r="AYZ76" s="611"/>
      <c r="AZA76" s="611"/>
      <c r="AZB76" s="611"/>
      <c r="AZC76" s="611"/>
      <c r="AZD76" s="611"/>
      <c r="AZE76" s="611"/>
      <c r="AZF76" s="611"/>
      <c r="AZG76" s="611"/>
      <c r="AZH76" s="611"/>
      <c r="AZI76" s="611"/>
      <c r="AZJ76" s="611"/>
      <c r="AZK76" s="611"/>
      <c r="AZL76" s="611"/>
      <c r="AZM76" s="611"/>
      <c r="AZN76" s="611"/>
      <c r="AZO76" s="611"/>
      <c r="AZP76" s="611"/>
      <c r="AZQ76" s="611"/>
      <c r="AZR76" s="611"/>
      <c r="AZS76" s="611"/>
      <c r="AZT76" s="611"/>
      <c r="AZU76" s="611"/>
      <c r="AZV76" s="611"/>
      <c r="AZW76" s="611"/>
      <c r="AZX76" s="611"/>
      <c r="AZY76" s="611"/>
      <c r="AZZ76" s="611"/>
      <c r="BAA76" s="611"/>
      <c r="BAB76" s="611"/>
      <c r="BAC76" s="611"/>
      <c r="BAD76" s="611"/>
      <c r="BAE76" s="611"/>
      <c r="BAF76" s="611"/>
      <c r="BAG76" s="611"/>
      <c r="BAH76" s="611"/>
      <c r="BAI76" s="611"/>
      <c r="BAJ76" s="611"/>
      <c r="BAK76" s="611"/>
      <c r="BAL76" s="611"/>
      <c r="BAM76" s="611"/>
      <c r="BAN76" s="611"/>
      <c r="BAO76" s="611"/>
      <c r="BAP76" s="611"/>
      <c r="BAQ76" s="611"/>
      <c r="BAR76" s="611"/>
      <c r="BAS76" s="611"/>
      <c r="BAT76" s="611"/>
      <c r="BAU76" s="611"/>
      <c r="BAV76" s="611"/>
      <c r="BAW76" s="611"/>
      <c r="BAX76" s="611"/>
      <c r="BAY76" s="611"/>
      <c r="BAZ76" s="611"/>
      <c r="BBA76" s="611"/>
      <c r="BBB76" s="611"/>
      <c r="BBC76" s="611"/>
      <c r="BBD76" s="611"/>
      <c r="BBE76" s="611"/>
      <c r="BBF76" s="611"/>
      <c r="BBG76" s="611"/>
      <c r="BBH76" s="611"/>
      <c r="BBI76" s="611"/>
      <c r="BBJ76" s="611"/>
      <c r="BBK76" s="611"/>
      <c r="BBL76" s="611"/>
      <c r="BBM76" s="611"/>
      <c r="BBN76" s="611"/>
      <c r="BBO76" s="611"/>
      <c r="BBP76" s="611"/>
      <c r="BBQ76" s="611"/>
      <c r="BBR76" s="611"/>
      <c r="BBS76" s="611"/>
      <c r="BBT76" s="611"/>
      <c r="BBU76" s="611"/>
      <c r="BBV76" s="611"/>
      <c r="BBW76" s="611"/>
      <c r="BBX76" s="611"/>
      <c r="BBY76" s="611"/>
      <c r="BBZ76" s="611"/>
      <c r="BCA76" s="611"/>
      <c r="BCB76" s="611"/>
      <c r="BCC76" s="611"/>
      <c r="BCD76" s="611"/>
      <c r="BCE76" s="611"/>
      <c r="BCF76" s="611"/>
      <c r="BCG76" s="611"/>
      <c r="BCH76" s="611"/>
      <c r="BCI76" s="611"/>
      <c r="BCJ76" s="611"/>
      <c r="BCK76" s="611"/>
      <c r="BCL76" s="611"/>
      <c r="BCM76" s="611"/>
      <c r="BCN76" s="611"/>
      <c r="BCO76" s="611"/>
      <c r="BCP76" s="611"/>
      <c r="BCQ76" s="611"/>
      <c r="BCR76" s="611"/>
      <c r="BCS76" s="611"/>
      <c r="BCT76" s="611"/>
      <c r="BCU76" s="611"/>
      <c r="BCV76" s="611"/>
      <c r="BCW76" s="611"/>
      <c r="BCX76" s="611"/>
      <c r="BCY76" s="611"/>
      <c r="BCZ76" s="611"/>
      <c r="BDA76" s="611"/>
      <c r="BDB76" s="611"/>
      <c r="BDC76" s="611"/>
      <c r="BDD76" s="611"/>
      <c r="BDE76" s="611"/>
      <c r="BDF76" s="611"/>
      <c r="BDG76" s="611"/>
      <c r="BDH76" s="611"/>
      <c r="BDI76" s="611"/>
      <c r="BDJ76" s="611"/>
      <c r="BDK76" s="611"/>
      <c r="BDL76" s="611"/>
      <c r="BDM76" s="611"/>
      <c r="BDN76" s="611"/>
      <c r="BDO76" s="611"/>
      <c r="BDP76" s="611"/>
      <c r="BDQ76" s="611"/>
      <c r="BDR76" s="611"/>
      <c r="BDS76" s="611"/>
      <c r="BDT76" s="611"/>
      <c r="BDU76" s="611"/>
      <c r="BDV76" s="611"/>
      <c r="BDW76" s="611"/>
      <c r="BDX76" s="611"/>
      <c r="BDY76" s="611"/>
      <c r="BDZ76" s="611"/>
      <c r="BEA76" s="611"/>
      <c r="BEB76" s="611"/>
      <c r="BEC76" s="611"/>
      <c r="BED76" s="611"/>
      <c r="BEE76" s="611"/>
      <c r="BEF76" s="611"/>
      <c r="BEG76" s="611"/>
      <c r="BEH76" s="611"/>
      <c r="BEI76" s="611"/>
      <c r="BEJ76" s="611"/>
      <c r="BEK76" s="611"/>
      <c r="BEL76" s="611"/>
      <c r="BEM76" s="611"/>
      <c r="BEN76" s="611"/>
      <c r="BEO76" s="611"/>
      <c r="BEP76" s="611"/>
      <c r="BEQ76" s="611"/>
      <c r="BER76" s="611"/>
      <c r="BES76" s="611"/>
      <c r="BET76" s="611"/>
      <c r="BEU76" s="611"/>
      <c r="BEV76" s="611"/>
      <c r="BEW76" s="611"/>
      <c r="BEX76" s="611"/>
      <c r="BEY76" s="611"/>
      <c r="BEZ76" s="611"/>
      <c r="BFA76" s="611"/>
      <c r="BFB76" s="611"/>
      <c r="BFC76" s="611"/>
      <c r="BFD76" s="611"/>
      <c r="BFE76" s="611"/>
      <c r="BFF76" s="611"/>
      <c r="BFG76" s="611"/>
      <c r="BFH76" s="611"/>
      <c r="BFI76" s="611"/>
      <c r="BFJ76" s="611"/>
      <c r="BFK76" s="611"/>
      <c r="BFL76" s="611"/>
      <c r="BFM76" s="611"/>
      <c r="BFN76" s="611"/>
      <c r="BFO76" s="611"/>
      <c r="BFP76" s="611"/>
      <c r="BFQ76" s="611"/>
      <c r="BFR76" s="611"/>
      <c r="BFS76" s="611"/>
      <c r="BFT76" s="611"/>
      <c r="BFU76" s="611"/>
      <c r="BFV76" s="611"/>
      <c r="BFW76" s="611"/>
      <c r="BFX76" s="611"/>
      <c r="BFY76" s="611"/>
      <c r="BFZ76" s="611"/>
      <c r="BGA76" s="611"/>
      <c r="BGB76" s="611"/>
      <c r="BGC76" s="611"/>
      <c r="BGD76" s="611"/>
      <c r="BGE76" s="611"/>
      <c r="BGF76" s="611"/>
      <c r="BGG76" s="611"/>
      <c r="BGH76" s="611"/>
      <c r="BGI76" s="611"/>
      <c r="BGJ76" s="611"/>
      <c r="BGK76" s="611"/>
      <c r="BGL76" s="611"/>
      <c r="BGM76" s="611"/>
      <c r="BGN76" s="611"/>
      <c r="BGO76" s="611"/>
      <c r="BGP76" s="611"/>
      <c r="BGQ76" s="611"/>
      <c r="BGR76" s="611"/>
      <c r="BGS76" s="611"/>
      <c r="BGT76" s="611"/>
      <c r="BGU76" s="611"/>
      <c r="BGV76" s="611"/>
      <c r="BGW76" s="611"/>
      <c r="BGX76" s="611"/>
      <c r="BGY76" s="611"/>
      <c r="BGZ76" s="611"/>
      <c r="BHA76" s="611"/>
      <c r="BHB76" s="611"/>
      <c r="BHC76" s="611"/>
      <c r="BHD76" s="611"/>
      <c r="BHE76" s="611"/>
      <c r="BHF76" s="611"/>
      <c r="BHG76" s="611"/>
      <c r="BHH76" s="611"/>
      <c r="BHI76" s="611"/>
      <c r="BHJ76" s="611"/>
      <c r="BHK76" s="611"/>
      <c r="BHL76" s="611"/>
      <c r="BHM76" s="611"/>
      <c r="BHN76" s="611"/>
      <c r="BHO76" s="611"/>
      <c r="BHP76" s="611"/>
      <c r="BHQ76" s="611"/>
      <c r="BHR76" s="611"/>
      <c r="BHS76" s="611"/>
      <c r="BHT76" s="611"/>
      <c r="BHU76" s="611"/>
      <c r="BHV76" s="611"/>
      <c r="BHW76" s="611"/>
      <c r="BHX76" s="611"/>
      <c r="BHY76" s="611"/>
      <c r="BHZ76" s="611"/>
      <c r="BIA76" s="611"/>
      <c r="BIB76" s="611"/>
      <c r="BIC76" s="611"/>
      <c r="BID76" s="611"/>
      <c r="BIE76" s="611"/>
      <c r="BIF76" s="611"/>
      <c r="BIG76" s="611"/>
      <c r="BIH76" s="611"/>
      <c r="BII76" s="611"/>
      <c r="BIJ76" s="611"/>
      <c r="BIK76" s="611"/>
      <c r="BIL76" s="611"/>
      <c r="BIM76" s="611"/>
      <c r="BIN76" s="611"/>
      <c r="BIO76" s="611"/>
      <c r="BIP76" s="611"/>
      <c r="BIQ76" s="611"/>
      <c r="BIR76" s="611"/>
      <c r="BIS76" s="611"/>
      <c r="BIT76" s="611"/>
      <c r="BIU76" s="611"/>
      <c r="BIV76" s="611"/>
      <c r="BIW76" s="611"/>
      <c r="BIX76" s="611"/>
      <c r="BIY76" s="611"/>
      <c r="BIZ76" s="611"/>
      <c r="BJA76" s="611"/>
      <c r="BJB76" s="611"/>
      <c r="BJC76" s="611"/>
      <c r="BJD76" s="611"/>
      <c r="BJE76" s="611"/>
      <c r="BJF76" s="611"/>
      <c r="BJG76" s="611"/>
      <c r="BJH76" s="611"/>
      <c r="BJI76" s="611"/>
      <c r="BJJ76" s="611"/>
      <c r="BJK76" s="611"/>
      <c r="BJL76" s="611"/>
      <c r="BJM76" s="611"/>
      <c r="BJN76" s="611"/>
      <c r="BJO76" s="611"/>
      <c r="BJP76" s="611"/>
      <c r="BJQ76" s="611"/>
      <c r="BJR76" s="611"/>
      <c r="BJS76" s="611"/>
      <c r="BJT76" s="611"/>
      <c r="BJU76" s="611"/>
      <c r="BJV76" s="611"/>
      <c r="BJW76" s="611"/>
      <c r="BJX76" s="611"/>
      <c r="BJY76" s="611"/>
      <c r="BJZ76" s="611"/>
      <c r="BKA76" s="611"/>
      <c r="BKB76" s="611"/>
      <c r="BKC76" s="611"/>
      <c r="BKD76" s="611"/>
      <c r="BKE76" s="611"/>
      <c r="BKF76" s="611"/>
      <c r="BKG76" s="611"/>
      <c r="BKH76" s="611"/>
      <c r="BKI76" s="611"/>
      <c r="BKJ76" s="611"/>
      <c r="BKK76" s="611"/>
      <c r="BKL76" s="611"/>
      <c r="BKM76" s="611"/>
      <c r="BKN76" s="611"/>
      <c r="BKO76" s="611"/>
      <c r="BKP76" s="611"/>
      <c r="BKQ76" s="611"/>
      <c r="BKR76" s="611"/>
      <c r="BKS76" s="611"/>
      <c r="BKT76" s="611"/>
      <c r="BKU76" s="611"/>
      <c r="BKV76" s="611"/>
      <c r="BKW76" s="611"/>
      <c r="BKX76" s="611"/>
      <c r="BKY76" s="611"/>
      <c r="BKZ76" s="611"/>
      <c r="BLA76" s="611"/>
      <c r="BLB76" s="611"/>
      <c r="BLC76" s="611"/>
      <c r="BLD76" s="611"/>
      <c r="BLE76" s="611"/>
      <c r="BLF76" s="611"/>
      <c r="BLG76" s="611"/>
      <c r="BLH76" s="611"/>
      <c r="BLI76" s="611"/>
      <c r="BLJ76" s="611"/>
      <c r="BLK76" s="611"/>
      <c r="BLL76" s="611"/>
      <c r="BLM76" s="611"/>
      <c r="BLN76" s="611"/>
      <c r="BLO76" s="611"/>
      <c r="BLP76" s="611"/>
      <c r="BLQ76" s="611"/>
      <c r="BLR76" s="611"/>
      <c r="BLS76" s="611"/>
      <c r="BLT76" s="611"/>
      <c r="BLU76" s="611"/>
      <c r="BLV76" s="611"/>
      <c r="BLW76" s="611"/>
      <c r="BLX76" s="611"/>
      <c r="BLY76" s="611"/>
      <c r="BLZ76" s="611"/>
      <c r="BMA76" s="611"/>
      <c r="BMB76" s="611"/>
      <c r="BMC76" s="611"/>
      <c r="BMD76" s="611"/>
      <c r="BME76" s="611"/>
      <c r="BMF76" s="611"/>
      <c r="BMG76" s="611"/>
      <c r="BMH76" s="611"/>
      <c r="BMI76" s="611"/>
      <c r="BMJ76" s="611"/>
      <c r="BMK76" s="611"/>
      <c r="BML76" s="611"/>
      <c r="BMM76" s="611"/>
      <c r="BMN76" s="611"/>
      <c r="BMO76" s="611"/>
      <c r="BMP76" s="611"/>
      <c r="BMQ76" s="611"/>
      <c r="BMR76" s="611"/>
      <c r="BMS76" s="611"/>
      <c r="BMT76" s="611"/>
      <c r="BMU76" s="611"/>
      <c r="BMV76" s="611"/>
      <c r="BMW76" s="611"/>
      <c r="BMX76" s="611"/>
      <c r="BMY76" s="611"/>
      <c r="BMZ76" s="611"/>
      <c r="BNA76" s="611"/>
      <c r="BNB76" s="611"/>
      <c r="BNC76" s="611"/>
      <c r="BND76" s="611"/>
      <c r="BNE76" s="611"/>
      <c r="BNF76" s="611"/>
      <c r="BNG76" s="611"/>
      <c r="BNH76" s="611"/>
      <c r="BNI76" s="611"/>
      <c r="BNJ76" s="611"/>
      <c r="BNK76" s="611"/>
      <c r="BNL76" s="611"/>
      <c r="BNM76" s="611"/>
      <c r="BNN76" s="611"/>
      <c r="BNO76" s="611"/>
      <c r="BNP76" s="611"/>
      <c r="BNQ76" s="611"/>
      <c r="BNR76" s="611"/>
      <c r="BNS76" s="611"/>
      <c r="BNT76" s="611"/>
      <c r="BNU76" s="611"/>
      <c r="BNV76" s="611"/>
      <c r="BNW76" s="611"/>
      <c r="BNX76" s="611"/>
      <c r="BNY76" s="611"/>
      <c r="BNZ76" s="611"/>
      <c r="BOA76" s="611"/>
      <c r="BOB76" s="611"/>
      <c r="BOC76" s="611"/>
      <c r="BOD76" s="611"/>
      <c r="BOE76" s="611"/>
      <c r="BOF76" s="611"/>
      <c r="BOG76" s="611"/>
      <c r="BOH76" s="611"/>
      <c r="BOI76" s="611"/>
      <c r="BOJ76" s="611"/>
      <c r="BOK76" s="611"/>
      <c r="BOL76" s="611"/>
      <c r="BOM76" s="611"/>
      <c r="BON76" s="611"/>
      <c r="BOO76" s="611"/>
      <c r="BOP76" s="611"/>
      <c r="BOQ76" s="611"/>
      <c r="BOR76" s="611"/>
      <c r="BOS76" s="611"/>
      <c r="BOT76" s="611"/>
      <c r="BOU76" s="611"/>
      <c r="BOV76" s="611"/>
      <c r="BOW76" s="611"/>
      <c r="BOX76" s="611"/>
      <c r="BOY76" s="611"/>
      <c r="BOZ76" s="611"/>
      <c r="BPA76" s="611"/>
      <c r="BPB76" s="611"/>
      <c r="BPC76" s="611"/>
      <c r="BPD76" s="611"/>
      <c r="BPE76" s="611"/>
      <c r="BPF76" s="611"/>
      <c r="BPG76" s="611"/>
      <c r="BPH76" s="611"/>
      <c r="BPI76" s="611"/>
      <c r="BPJ76" s="611"/>
      <c r="BPK76" s="611"/>
      <c r="BPL76" s="611"/>
      <c r="BPM76" s="611"/>
      <c r="BPN76" s="611"/>
      <c r="BPO76" s="611"/>
      <c r="BPP76" s="611"/>
      <c r="BPQ76" s="611"/>
      <c r="BPR76" s="611"/>
      <c r="BPS76" s="611"/>
      <c r="BPT76" s="611"/>
      <c r="BPU76" s="611"/>
      <c r="BPV76" s="611"/>
      <c r="BPW76" s="611"/>
      <c r="BPX76" s="611"/>
      <c r="BPY76" s="611"/>
      <c r="BPZ76" s="611"/>
      <c r="BQA76" s="611"/>
      <c r="BQB76" s="611"/>
      <c r="BQC76" s="611"/>
      <c r="BQD76" s="611"/>
      <c r="BQE76" s="611"/>
      <c r="BQF76" s="611"/>
      <c r="BQG76" s="611"/>
      <c r="BQH76" s="611"/>
      <c r="BQI76" s="611"/>
      <c r="BQJ76" s="611"/>
      <c r="BQK76" s="611"/>
      <c r="BQL76" s="611"/>
      <c r="BQM76" s="611"/>
      <c r="BQN76" s="611"/>
      <c r="BQO76" s="611"/>
      <c r="BQP76" s="611"/>
      <c r="BQQ76" s="611"/>
      <c r="BQR76" s="611"/>
      <c r="BQS76" s="611"/>
      <c r="BQT76" s="611"/>
      <c r="BQU76" s="611"/>
      <c r="BQV76" s="611"/>
      <c r="BQW76" s="611"/>
      <c r="BQX76" s="611"/>
      <c r="BQY76" s="611"/>
      <c r="BQZ76" s="611"/>
      <c r="BRA76" s="611"/>
      <c r="BRB76" s="611"/>
      <c r="BRC76" s="611"/>
      <c r="BRD76" s="611"/>
      <c r="BRE76" s="611"/>
      <c r="BRF76" s="611"/>
      <c r="BRG76" s="611"/>
      <c r="BRH76" s="611"/>
      <c r="BRI76" s="611"/>
      <c r="BRJ76" s="611"/>
      <c r="BRK76" s="611"/>
      <c r="BRL76" s="611"/>
      <c r="BRM76" s="611"/>
      <c r="BRN76" s="611"/>
      <c r="BRO76" s="611"/>
      <c r="BRP76" s="611"/>
      <c r="BRQ76" s="611"/>
      <c r="BRR76" s="611"/>
      <c r="BRS76" s="611"/>
      <c r="BRT76" s="611"/>
      <c r="BRU76" s="611"/>
      <c r="BRV76" s="611"/>
      <c r="BRW76" s="611"/>
      <c r="BRX76" s="611"/>
      <c r="BRY76" s="611"/>
      <c r="BRZ76" s="611"/>
      <c r="BSA76" s="611"/>
      <c r="BSB76" s="611"/>
      <c r="BSC76" s="611"/>
      <c r="BSD76" s="611"/>
      <c r="BSE76" s="611"/>
      <c r="BSF76" s="611"/>
      <c r="BSG76" s="611"/>
      <c r="BSH76" s="611"/>
      <c r="BSI76" s="611"/>
      <c r="BSJ76" s="611"/>
      <c r="BSK76" s="611"/>
      <c r="BSL76" s="611"/>
      <c r="BSM76" s="611"/>
      <c r="BSN76" s="611"/>
      <c r="BSO76" s="611"/>
      <c r="BSP76" s="611"/>
      <c r="BSQ76" s="611"/>
      <c r="BSR76" s="611"/>
      <c r="BSS76" s="611"/>
      <c r="BST76" s="611"/>
      <c r="BSU76" s="611"/>
      <c r="BSV76" s="611"/>
      <c r="BSW76" s="611"/>
      <c r="BSX76" s="611"/>
      <c r="BSY76" s="611"/>
      <c r="BSZ76" s="611"/>
      <c r="BTA76" s="611"/>
      <c r="BTB76" s="611"/>
      <c r="BTC76" s="611"/>
      <c r="BTD76" s="611"/>
      <c r="BTE76" s="611"/>
      <c r="BTF76" s="611"/>
      <c r="BTG76" s="611"/>
      <c r="BTH76" s="611"/>
      <c r="BTI76" s="611"/>
      <c r="BTJ76" s="611"/>
      <c r="BTK76" s="611"/>
      <c r="BTL76" s="611"/>
      <c r="BTM76" s="611"/>
      <c r="BTN76" s="611"/>
      <c r="BTO76" s="611"/>
      <c r="BTP76" s="611"/>
      <c r="BTQ76" s="611"/>
      <c r="BTR76" s="611"/>
      <c r="BTS76" s="611"/>
      <c r="BTT76" s="611"/>
      <c r="BTU76" s="611"/>
      <c r="BTV76" s="611"/>
      <c r="BTW76" s="611"/>
      <c r="BTX76" s="611"/>
      <c r="BTY76" s="611"/>
      <c r="BTZ76" s="611"/>
      <c r="BUA76" s="611"/>
      <c r="BUB76" s="611"/>
      <c r="BUC76" s="611"/>
      <c r="BUD76" s="611"/>
      <c r="BUE76" s="611"/>
      <c r="BUF76" s="611"/>
      <c r="BUG76" s="611"/>
      <c r="BUH76" s="611"/>
      <c r="BUI76" s="611"/>
      <c r="BUJ76" s="611"/>
      <c r="BUK76" s="611"/>
      <c r="BUL76" s="611"/>
      <c r="BUM76" s="611"/>
      <c r="BUN76" s="611"/>
      <c r="BUO76" s="611"/>
      <c r="BUP76" s="611"/>
      <c r="BUQ76" s="611"/>
      <c r="BUR76" s="611"/>
      <c r="BUS76" s="611"/>
      <c r="BUT76" s="611"/>
      <c r="BUU76" s="611"/>
      <c r="BUV76" s="611"/>
      <c r="BUW76" s="611"/>
      <c r="BUX76" s="611"/>
      <c r="BUY76" s="611"/>
      <c r="BUZ76" s="611"/>
      <c r="BVA76" s="611"/>
      <c r="BVB76" s="611"/>
      <c r="BVC76" s="611"/>
      <c r="BVD76" s="611"/>
      <c r="BVE76" s="611"/>
      <c r="BVF76" s="611"/>
      <c r="BVG76" s="611"/>
      <c r="BVH76" s="611"/>
      <c r="BVI76" s="611"/>
      <c r="BVJ76" s="611"/>
      <c r="BVK76" s="611"/>
      <c r="BVL76" s="611"/>
      <c r="BVM76" s="611"/>
      <c r="BVN76" s="611"/>
      <c r="BVO76" s="611"/>
      <c r="BVP76" s="611"/>
      <c r="BVQ76" s="611"/>
      <c r="BVR76" s="611"/>
      <c r="BVS76" s="611"/>
      <c r="BVT76" s="611"/>
      <c r="BVU76" s="611"/>
      <c r="BVV76" s="611"/>
      <c r="BVW76" s="611"/>
      <c r="BVX76" s="611"/>
      <c r="BVY76" s="611"/>
      <c r="BVZ76" s="611"/>
      <c r="BWA76" s="611"/>
      <c r="BWB76" s="611"/>
      <c r="BWC76" s="611"/>
      <c r="BWD76" s="611"/>
      <c r="BWE76" s="611"/>
      <c r="BWF76" s="611"/>
      <c r="BWG76" s="611"/>
      <c r="BWH76" s="611"/>
      <c r="BWI76" s="611"/>
      <c r="BWJ76" s="611"/>
      <c r="BWK76" s="611"/>
      <c r="BWL76" s="611"/>
      <c r="BWM76" s="611"/>
      <c r="BWN76" s="611"/>
      <c r="BWO76" s="611"/>
      <c r="BWP76" s="611"/>
      <c r="BWQ76" s="611"/>
      <c r="BWR76" s="611"/>
      <c r="BWS76" s="611"/>
      <c r="BWT76" s="611"/>
      <c r="BWU76" s="611"/>
      <c r="BWV76" s="611"/>
      <c r="BWW76" s="611"/>
      <c r="BWX76" s="611"/>
      <c r="BWY76" s="611"/>
      <c r="BWZ76" s="611"/>
      <c r="BXA76" s="611"/>
      <c r="BXB76" s="611"/>
      <c r="BXC76" s="611"/>
      <c r="BXD76" s="611"/>
      <c r="BXE76" s="611"/>
      <c r="BXF76" s="611"/>
      <c r="BXG76" s="611"/>
      <c r="BXH76" s="611"/>
      <c r="BXI76" s="611"/>
      <c r="BXJ76" s="611"/>
      <c r="BXK76" s="611"/>
      <c r="BXL76" s="611"/>
      <c r="BXM76" s="611"/>
      <c r="BXN76" s="611"/>
      <c r="BXO76" s="611"/>
      <c r="BXP76" s="611"/>
      <c r="BXQ76" s="611"/>
      <c r="BXR76" s="611"/>
      <c r="BXS76" s="611"/>
      <c r="BXT76" s="611"/>
      <c r="BXU76" s="611"/>
      <c r="BXV76" s="611"/>
      <c r="BXW76" s="611"/>
      <c r="BXX76" s="611"/>
      <c r="BXY76" s="611"/>
      <c r="BXZ76" s="611"/>
      <c r="BYA76" s="611"/>
      <c r="BYB76" s="611"/>
      <c r="BYC76" s="611"/>
      <c r="BYD76" s="611"/>
      <c r="BYE76" s="611"/>
      <c r="BYF76" s="611"/>
      <c r="BYG76" s="611"/>
      <c r="BYH76" s="611"/>
      <c r="BYI76" s="611"/>
      <c r="BYJ76" s="611"/>
      <c r="BYK76" s="611"/>
      <c r="BYL76" s="611"/>
      <c r="BYM76" s="611"/>
      <c r="BYN76" s="611"/>
      <c r="BYO76" s="611"/>
      <c r="BYP76" s="611"/>
      <c r="BYQ76" s="611"/>
      <c r="BYR76" s="611"/>
      <c r="BYS76" s="611"/>
      <c r="BYT76" s="611"/>
      <c r="BYU76" s="611"/>
      <c r="BYV76" s="611"/>
      <c r="BYW76" s="611"/>
      <c r="BYX76" s="611"/>
      <c r="BYY76" s="611"/>
      <c r="BYZ76" s="611"/>
      <c r="BZA76" s="611"/>
      <c r="BZB76" s="611"/>
      <c r="BZC76" s="611"/>
      <c r="BZD76" s="611"/>
      <c r="BZE76" s="611"/>
      <c r="BZF76" s="611"/>
      <c r="BZG76" s="611"/>
      <c r="BZH76" s="611"/>
      <c r="BZI76" s="611"/>
      <c r="BZJ76" s="611"/>
      <c r="BZK76" s="611"/>
      <c r="BZL76" s="611"/>
      <c r="BZM76" s="611"/>
      <c r="BZN76" s="611"/>
      <c r="BZO76" s="611"/>
      <c r="BZP76" s="611"/>
      <c r="BZQ76" s="611"/>
      <c r="BZR76" s="611"/>
      <c r="BZS76" s="611"/>
      <c r="BZT76" s="611"/>
      <c r="BZU76" s="611"/>
      <c r="BZV76" s="611"/>
      <c r="BZW76" s="611"/>
      <c r="BZX76" s="611"/>
      <c r="BZY76" s="611"/>
      <c r="BZZ76" s="611"/>
      <c r="CAA76" s="611"/>
      <c r="CAB76" s="611"/>
      <c r="CAC76" s="611"/>
      <c r="CAD76" s="611"/>
      <c r="CAE76" s="611"/>
      <c r="CAF76" s="611"/>
      <c r="CAG76" s="611"/>
      <c r="CAH76" s="611"/>
      <c r="CAI76" s="611"/>
      <c r="CAJ76" s="611"/>
      <c r="CAK76" s="611"/>
      <c r="CAL76" s="611"/>
      <c r="CAM76" s="611"/>
      <c r="CAN76" s="611"/>
      <c r="CAO76" s="611"/>
      <c r="CAP76" s="611"/>
      <c r="CAQ76" s="611"/>
      <c r="CAR76" s="611"/>
      <c r="CAS76" s="611"/>
      <c r="CAT76" s="611"/>
      <c r="CAU76" s="611"/>
      <c r="CAV76" s="611"/>
      <c r="CAW76" s="611"/>
      <c r="CAX76" s="611"/>
      <c r="CAY76" s="611"/>
      <c r="CAZ76" s="611"/>
      <c r="CBA76" s="611"/>
      <c r="CBB76" s="611"/>
      <c r="CBC76" s="611"/>
      <c r="CBD76" s="611"/>
      <c r="CBE76" s="611"/>
      <c r="CBF76" s="611"/>
      <c r="CBG76" s="611"/>
      <c r="CBH76" s="611"/>
      <c r="CBI76" s="611"/>
      <c r="CBJ76" s="611"/>
      <c r="CBK76" s="611"/>
      <c r="CBL76" s="611"/>
      <c r="CBM76" s="611"/>
      <c r="CBN76" s="611"/>
      <c r="CBO76" s="611"/>
      <c r="CBP76" s="611"/>
      <c r="CBQ76" s="611"/>
      <c r="CBR76" s="611"/>
      <c r="CBS76" s="611"/>
      <c r="CBT76" s="611"/>
      <c r="CBU76" s="611"/>
      <c r="CBV76" s="611"/>
      <c r="CBW76" s="611"/>
      <c r="CBX76" s="611"/>
      <c r="CBY76" s="611"/>
      <c r="CBZ76" s="611"/>
      <c r="CCA76" s="611"/>
      <c r="CCB76" s="611"/>
      <c r="CCC76" s="611"/>
      <c r="CCD76" s="611"/>
      <c r="CCE76" s="611"/>
      <c r="CCF76" s="611"/>
      <c r="CCG76" s="611"/>
      <c r="CCH76" s="611"/>
      <c r="CCI76" s="611"/>
      <c r="CCJ76" s="611"/>
      <c r="CCK76" s="611"/>
      <c r="CCL76" s="611"/>
      <c r="CCM76" s="611"/>
      <c r="CCN76" s="611"/>
      <c r="CCO76" s="611"/>
      <c r="CCP76" s="611"/>
      <c r="CCQ76" s="611"/>
      <c r="CCR76" s="611"/>
      <c r="CCS76" s="611"/>
      <c r="CCT76" s="611"/>
      <c r="CCU76" s="611"/>
      <c r="CCV76" s="611"/>
      <c r="CCW76" s="611"/>
      <c r="CCX76" s="611"/>
      <c r="CCY76" s="611"/>
      <c r="CCZ76" s="611"/>
      <c r="CDA76" s="611"/>
      <c r="CDB76" s="611"/>
      <c r="CDC76" s="611"/>
      <c r="CDD76" s="611"/>
      <c r="CDE76" s="611"/>
      <c r="CDF76" s="611"/>
      <c r="CDG76" s="611"/>
      <c r="CDH76" s="611"/>
      <c r="CDI76" s="611"/>
      <c r="CDJ76" s="611"/>
      <c r="CDK76" s="611"/>
      <c r="CDL76" s="611"/>
      <c r="CDM76" s="611"/>
      <c r="CDN76" s="611"/>
      <c r="CDO76" s="611"/>
      <c r="CDP76" s="611"/>
      <c r="CDQ76" s="611"/>
      <c r="CDR76" s="611"/>
      <c r="CDS76" s="611"/>
      <c r="CDT76" s="611"/>
      <c r="CDU76" s="611"/>
      <c r="CDV76" s="611"/>
      <c r="CDW76" s="611"/>
      <c r="CDX76" s="611"/>
      <c r="CDY76" s="611"/>
      <c r="CDZ76" s="611"/>
      <c r="CEA76" s="611"/>
      <c r="CEB76" s="611"/>
      <c r="CEC76" s="611"/>
      <c r="CED76" s="611"/>
      <c r="CEE76" s="611"/>
      <c r="CEF76" s="611"/>
      <c r="CEG76" s="611"/>
      <c r="CEH76" s="611"/>
      <c r="CEI76" s="611"/>
      <c r="CEJ76" s="611"/>
      <c r="CEK76" s="611"/>
      <c r="CEL76" s="611"/>
      <c r="CEM76" s="611"/>
    </row>
    <row r="77" spans="1:2171" s="191" customFormat="1" ht="13.5" thickBot="1" x14ac:dyDescent="0.25">
      <c r="A77" s="211"/>
      <c r="B77" s="65" t="str">
        <f>'Existing Practices'!B101</f>
        <v>Maintenance</v>
      </c>
      <c r="C77" s="1000"/>
      <c r="D77" s="1005">
        <f>'Existing Practices'!C101</f>
        <v>0</v>
      </c>
      <c r="E77" s="1006"/>
      <c r="F77" s="1007"/>
      <c r="G77" s="1007"/>
      <c r="H77" s="1007"/>
      <c r="I77" s="1007"/>
      <c r="J77" s="1008"/>
      <c r="K77" s="212"/>
      <c r="L77" s="212"/>
      <c r="M77" s="679"/>
      <c r="N77" s="679"/>
      <c r="O77" s="679"/>
      <c r="P77" s="679"/>
      <c r="Q77" s="679"/>
      <c r="R77" s="679"/>
      <c r="S77" s="679"/>
      <c r="T77" s="679"/>
      <c r="U77" s="679"/>
      <c r="V77" s="679"/>
      <c r="W77" s="358"/>
      <c r="X77" s="358"/>
      <c r="Y77" s="358"/>
      <c r="Z77" s="358"/>
      <c r="AA77" s="358"/>
      <c r="AB77" s="358"/>
      <c r="AC77" s="358"/>
      <c r="AD77" s="358"/>
      <c r="AE77" s="358"/>
      <c r="AF77" s="679"/>
      <c r="AG77" s="679"/>
      <c r="AH77" s="679"/>
      <c r="AI77" s="679"/>
      <c r="AJ77" s="679"/>
      <c r="AK77" s="679"/>
      <c r="AL77" s="679"/>
      <c r="AM77" s="679"/>
      <c r="AN77" s="679"/>
      <c r="AO77" s="679"/>
      <c r="AP77" s="679"/>
      <c r="AQ77" s="679"/>
      <c r="AR77" s="679"/>
      <c r="AS77" s="679"/>
      <c r="AT77" s="679"/>
      <c r="AU77" s="679"/>
      <c r="AV77" s="679"/>
      <c r="AW77" s="679"/>
      <c r="AX77" s="679"/>
      <c r="AY77" s="679"/>
      <c r="AZ77" s="679"/>
      <c r="BA77" s="679"/>
      <c r="BB77" s="679"/>
      <c r="BC77" s="679"/>
      <c r="BD77" s="679"/>
      <c r="BE77" s="679"/>
      <c r="BF77" s="611"/>
      <c r="BG77" s="611"/>
      <c r="BH77" s="611"/>
      <c r="BI77" s="611"/>
      <c r="BJ77" s="611"/>
      <c r="BK77" s="611"/>
      <c r="BL77" s="611"/>
      <c r="BM77" s="611"/>
      <c r="BN77" s="611"/>
      <c r="BO77" s="611"/>
      <c r="BP77" s="611"/>
      <c r="BQ77" s="611"/>
      <c r="BR77" s="611"/>
      <c r="BS77" s="611"/>
      <c r="BT77" s="611"/>
      <c r="BU77" s="611"/>
      <c r="BV77" s="611"/>
      <c r="BW77" s="611"/>
      <c r="BX77" s="611"/>
      <c r="BY77" s="611"/>
      <c r="BZ77" s="611"/>
      <c r="CA77" s="611"/>
      <c r="CB77" s="611"/>
      <c r="CC77" s="611"/>
      <c r="CD77" s="611"/>
      <c r="CE77" s="611"/>
      <c r="CF77" s="611"/>
      <c r="CG77" s="611"/>
      <c r="CH77" s="611"/>
      <c r="CI77" s="611"/>
      <c r="CJ77" s="611"/>
      <c r="CK77" s="611"/>
      <c r="CL77" s="611"/>
      <c r="CM77" s="611"/>
      <c r="CN77" s="611"/>
      <c r="CO77" s="611"/>
      <c r="CP77" s="611"/>
      <c r="CQ77" s="611"/>
      <c r="CR77" s="611"/>
      <c r="CS77" s="611"/>
      <c r="CT77" s="611"/>
      <c r="CU77" s="611"/>
      <c r="CV77" s="611"/>
      <c r="CW77" s="611"/>
      <c r="CX77" s="611"/>
      <c r="CY77" s="611"/>
      <c r="CZ77" s="611"/>
      <c r="DA77" s="611"/>
      <c r="DB77" s="611"/>
      <c r="DC77" s="611"/>
      <c r="DD77" s="611"/>
      <c r="DE77" s="611"/>
      <c r="DF77" s="611"/>
      <c r="DG77" s="611"/>
      <c r="DH77" s="611"/>
      <c r="DI77" s="611"/>
      <c r="DJ77" s="611"/>
      <c r="DK77" s="611"/>
      <c r="DL77" s="611"/>
      <c r="DM77" s="611"/>
      <c r="DN77" s="611"/>
      <c r="DO77" s="611"/>
      <c r="DP77" s="611"/>
      <c r="DQ77" s="611"/>
      <c r="DR77" s="611"/>
      <c r="DS77" s="611"/>
      <c r="DT77" s="611"/>
      <c r="DU77" s="611"/>
      <c r="DV77" s="611"/>
      <c r="DW77" s="611"/>
      <c r="DX77" s="611"/>
      <c r="DY77" s="611"/>
      <c r="DZ77" s="611"/>
      <c r="EA77" s="611"/>
      <c r="EB77" s="611"/>
      <c r="EC77" s="611"/>
      <c r="ED77" s="611"/>
      <c r="EE77" s="611"/>
      <c r="EF77" s="611"/>
      <c r="EG77" s="611"/>
      <c r="EH77" s="611"/>
      <c r="EI77" s="611"/>
      <c r="EJ77" s="611"/>
      <c r="EK77" s="611"/>
      <c r="EL77" s="611"/>
      <c r="EM77" s="611"/>
      <c r="EN77" s="611"/>
      <c r="EO77" s="611"/>
      <c r="EP77" s="611"/>
      <c r="EQ77" s="611"/>
      <c r="ER77" s="611"/>
      <c r="ES77" s="611"/>
      <c r="ET77" s="611"/>
      <c r="EU77" s="611"/>
      <c r="EV77" s="611"/>
      <c r="EW77" s="611"/>
      <c r="EX77" s="611"/>
      <c r="EY77" s="611"/>
      <c r="EZ77" s="611"/>
      <c r="FA77" s="611"/>
      <c r="FB77" s="611"/>
      <c r="FC77" s="611"/>
      <c r="FD77" s="611"/>
      <c r="FE77" s="611"/>
      <c r="FF77" s="611"/>
      <c r="FG77" s="611"/>
      <c r="FH77" s="611"/>
      <c r="FI77" s="611"/>
      <c r="FJ77" s="611"/>
      <c r="FK77" s="611"/>
      <c r="FL77" s="611"/>
      <c r="FM77" s="611"/>
      <c r="FN77" s="611"/>
      <c r="FO77" s="611"/>
      <c r="FP77" s="611"/>
      <c r="FQ77" s="611"/>
      <c r="FR77" s="611"/>
      <c r="FS77" s="611"/>
      <c r="FT77" s="611"/>
      <c r="FU77" s="611"/>
      <c r="FV77" s="611"/>
      <c r="FW77" s="611"/>
      <c r="FX77" s="611"/>
      <c r="FY77" s="611"/>
      <c r="FZ77" s="611"/>
      <c r="GA77" s="611"/>
      <c r="GB77" s="611"/>
      <c r="GC77" s="611"/>
      <c r="GD77" s="611"/>
      <c r="GE77" s="611"/>
      <c r="GF77" s="611"/>
      <c r="GG77" s="611"/>
      <c r="GH77" s="611"/>
      <c r="GI77" s="611"/>
      <c r="GJ77" s="611"/>
      <c r="GK77" s="611"/>
      <c r="GL77" s="611"/>
      <c r="GM77" s="611"/>
      <c r="GN77" s="611"/>
      <c r="GO77" s="611"/>
      <c r="GP77" s="611"/>
      <c r="GQ77" s="611"/>
      <c r="GR77" s="611"/>
      <c r="GS77" s="611"/>
      <c r="GT77" s="611"/>
      <c r="GU77" s="611"/>
      <c r="GV77" s="611"/>
      <c r="GW77" s="611"/>
      <c r="GX77" s="611"/>
      <c r="GY77" s="611"/>
      <c r="GZ77" s="611"/>
      <c r="HA77" s="611"/>
      <c r="HB77" s="611"/>
      <c r="HC77" s="611"/>
      <c r="HD77" s="611"/>
      <c r="HE77" s="611"/>
      <c r="HF77" s="611"/>
      <c r="HG77" s="611"/>
      <c r="HH77" s="611"/>
      <c r="HI77" s="611"/>
      <c r="HJ77" s="611"/>
      <c r="HK77" s="611"/>
      <c r="HL77" s="611"/>
      <c r="HM77" s="611"/>
      <c r="HN77" s="611"/>
      <c r="HO77" s="611"/>
      <c r="HP77" s="611"/>
      <c r="HQ77" s="611"/>
      <c r="HR77" s="611"/>
      <c r="HS77" s="611"/>
      <c r="HT77" s="611"/>
      <c r="HU77" s="611"/>
      <c r="HV77" s="611"/>
      <c r="HW77" s="611"/>
      <c r="HX77" s="611"/>
      <c r="HY77" s="611"/>
      <c r="HZ77" s="611"/>
      <c r="IA77" s="611"/>
      <c r="IB77" s="611"/>
      <c r="IC77" s="611"/>
      <c r="ID77" s="611"/>
      <c r="IE77" s="611"/>
      <c r="IF77" s="611"/>
      <c r="IG77" s="611"/>
      <c r="IH77" s="611"/>
      <c r="II77" s="611"/>
      <c r="IJ77" s="611"/>
      <c r="IK77" s="611"/>
      <c r="IL77" s="611"/>
      <c r="IM77" s="611"/>
      <c r="IN77" s="611"/>
      <c r="IO77" s="611"/>
      <c r="IP77" s="611"/>
      <c r="IQ77" s="611"/>
      <c r="IR77" s="611"/>
      <c r="IS77" s="611"/>
      <c r="IT77" s="611"/>
      <c r="IU77" s="611"/>
      <c r="IV77" s="611"/>
      <c r="IW77" s="611"/>
      <c r="IX77" s="611"/>
      <c r="IY77" s="611"/>
      <c r="IZ77" s="611"/>
      <c r="JA77" s="611"/>
      <c r="JB77" s="611"/>
      <c r="JC77" s="611"/>
      <c r="JD77" s="611"/>
      <c r="JE77" s="611"/>
      <c r="JF77" s="611"/>
      <c r="JG77" s="611"/>
      <c r="JH77" s="611"/>
      <c r="JI77" s="611"/>
      <c r="JJ77" s="611"/>
      <c r="JK77" s="611"/>
      <c r="JL77" s="611"/>
      <c r="JM77" s="611"/>
      <c r="JN77" s="611"/>
      <c r="JO77" s="611"/>
      <c r="JP77" s="611"/>
      <c r="JQ77" s="611"/>
      <c r="JR77" s="611"/>
      <c r="JS77" s="611"/>
      <c r="JT77" s="611"/>
      <c r="JU77" s="611"/>
      <c r="JV77" s="611"/>
      <c r="JW77" s="611"/>
      <c r="JX77" s="611"/>
      <c r="JY77" s="611"/>
      <c r="JZ77" s="611"/>
      <c r="KA77" s="611"/>
      <c r="KB77" s="611"/>
      <c r="KC77" s="611"/>
      <c r="KD77" s="611"/>
      <c r="KE77" s="611"/>
      <c r="KF77" s="611"/>
      <c r="KG77" s="611"/>
      <c r="KH77" s="611"/>
      <c r="KI77" s="611"/>
      <c r="KJ77" s="611"/>
      <c r="KK77" s="611"/>
      <c r="KL77" s="611"/>
      <c r="KM77" s="611"/>
      <c r="KN77" s="611"/>
      <c r="KO77" s="611"/>
      <c r="KP77" s="611"/>
      <c r="KQ77" s="611"/>
      <c r="KR77" s="611"/>
      <c r="KS77" s="611"/>
      <c r="KT77" s="611"/>
      <c r="KU77" s="611"/>
      <c r="KV77" s="611"/>
      <c r="KW77" s="611"/>
      <c r="KX77" s="611"/>
      <c r="KY77" s="611"/>
      <c r="KZ77" s="611"/>
      <c r="LA77" s="611"/>
      <c r="LB77" s="611"/>
      <c r="LC77" s="611"/>
      <c r="LD77" s="611"/>
      <c r="LE77" s="611"/>
      <c r="LF77" s="611"/>
      <c r="LG77" s="611"/>
      <c r="LH77" s="611"/>
      <c r="LI77" s="611"/>
      <c r="LJ77" s="611"/>
      <c r="LK77" s="611"/>
      <c r="LL77" s="611"/>
      <c r="LM77" s="611"/>
      <c r="LN77" s="611"/>
      <c r="LO77" s="611"/>
      <c r="LP77" s="611"/>
      <c r="LQ77" s="611"/>
      <c r="LR77" s="611"/>
      <c r="LS77" s="611"/>
      <c r="LT77" s="611"/>
      <c r="LU77" s="611"/>
      <c r="LV77" s="611"/>
      <c r="LW77" s="611"/>
      <c r="LX77" s="611"/>
      <c r="LY77" s="611"/>
      <c r="LZ77" s="611"/>
      <c r="MA77" s="611"/>
      <c r="MB77" s="611"/>
      <c r="MC77" s="611"/>
      <c r="MD77" s="611"/>
      <c r="ME77" s="611"/>
      <c r="MF77" s="611"/>
      <c r="MG77" s="611"/>
      <c r="MH77" s="611"/>
      <c r="MI77" s="611"/>
      <c r="MJ77" s="611"/>
      <c r="MK77" s="611"/>
      <c r="ML77" s="611"/>
      <c r="MM77" s="611"/>
      <c r="MN77" s="611"/>
      <c r="MO77" s="611"/>
      <c r="MP77" s="611"/>
      <c r="MQ77" s="611"/>
      <c r="MR77" s="611"/>
      <c r="MS77" s="611"/>
      <c r="MT77" s="611"/>
      <c r="MU77" s="611"/>
      <c r="MV77" s="611"/>
      <c r="MW77" s="611"/>
      <c r="MX77" s="611"/>
      <c r="MY77" s="611"/>
      <c r="MZ77" s="611"/>
      <c r="NA77" s="611"/>
      <c r="NB77" s="611"/>
      <c r="NC77" s="611"/>
      <c r="ND77" s="611"/>
      <c r="NE77" s="611"/>
      <c r="NF77" s="611"/>
      <c r="NG77" s="611"/>
      <c r="NH77" s="611"/>
      <c r="NI77" s="611"/>
      <c r="NJ77" s="611"/>
      <c r="NK77" s="611"/>
      <c r="NL77" s="611"/>
      <c r="NM77" s="611"/>
      <c r="NN77" s="611"/>
      <c r="NO77" s="611"/>
      <c r="NP77" s="611"/>
      <c r="NQ77" s="611"/>
      <c r="NR77" s="611"/>
      <c r="NS77" s="611"/>
      <c r="NT77" s="611"/>
      <c r="NU77" s="611"/>
      <c r="NV77" s="611"/>
      <c r="NW77" s="611"/>
      <c r="NX77" s="611"/>
      <c r="NY77" s="611"/>
      <c r="NZ77" s="611"/>
      <c r="OA77" s="611"/>
      <c r="OB77" s="611"/>
      <c r="OC77" s="611"/>
      <c r="OD77" s="611"/>
      <c r="OE77" s="611"/>
      <c r="OF77" s="611"/>
      <c r="OG77" s="611"/>
      <c r="OH77" s="611"/>
      <c r="OI77" s="611"/>
      <c r="OJ77" s="611"/>
      <c r="OK77" s="611"/>
      <c r="OL77" s="611"/>
      <c r="OM77" s="611"/>
      <c r="ON77" s="611"/>
      <c r="OO77" s="611"/>
      <c r="OP77" s="611"/>
      <c r="OQ77" s="611"/>
      <c r="OR77" s="611"/>
      <c r="OS77" s="611"/>
      <c r="OT77" s="611"/>
      <c r="OU77" s="611"/>
      <c r="OV77" s="611"/>
      <c r="OW77" s="611"/>
      <c r="OX77" s="611"/>
      <c r="OY77" s="611"/>
      <c r="OZ77" s="611"/>
      <c r="PA77" s="611"/>
      <c r="PB77" s="611"/>
      <c r="PC77" s="611"/>
      <c r="PD77" s="611"/>
      <c r="PE77" s="611"/>
      <c r="PF77" s="611"/>
      <c r="PG77" s="611"/>
      <c r="PH77" s="611"/>
      <c r="PI77" s="611"/>
      <c r="PJ77" s="611"/>
      <c r="PK77" s="611"/>
      <c r="PL77" s="611"/>
      <c r="PM77" s="611"/>
      <c r="PN77" s="611"/>
      <c r="PO77" s="611"/>
      <c r="PP77" s="611"/>
      <c r="PQ77" s="611"/>
      <c r="PR77" s="611"/>
      <c r="PS77" s="611"/>
      <c r="PT77" s="611"/>
      <c r="PU77" s="611"/>
      <c r="PV77" s="611"/>
      <c r="PW77" s="611"/>
      <c r="PX77" s="611"/>
      <c r="PY77" s="611"/>
      <c r="PZ77" s="611"/>
      <c r="QA77" s="611"/>
      <c r="QB77" s="611"/>
      <c r="QC77" s="611"/>
      <c r="QD77" s="611"/>
      <c r="QE77" s="611"/>
      <c r="QF77" s="611"/>
      <c r="QG77" s="611"/>
      <c r="QH77" s="611"/>
      <c r="QI77" s="611"/>
      <c r="QJ77" s="611"/>
      <c r="QK77" s="611"/>
      <c r="QL77" s="611"/>
      <c r="QM77" s="611"/>
      <c r="QN77" s="611"/>
      <c r="QO77" s="611"/>
      <c r="QP77" s="611"/>
      <c r="QQ77" s="611"/>
      <c r="QR77" s="611"/>
      <c r="QS77" s="611"/>
      <c r="QT77" s="611"/>
      <c r="QU77" s="611"/>
      <c r="QV77" s="611"/>
      <c r="QW77" s="611"/>
      <c r="QX77" s="611"/>
      <c r="QY77" s="611"/>
      <c r="QZ77" s="611"/>
      <c r="RA77" s="611"/>
      <c r="RB77" s="611"/>
      <c r="RC77" s="611"/>
      <c r="RD77" s="611"/>
      <c r="RE77" s="611"/>
      <c r="RF77" s="611"/>
      <c r="RG77" s="611"/>
      <c r="RH77" s="611"/>
      <c r="RI77" s="611"/>
      <c r="RJ77" s="611"/>
      <c r="RK77" s="611"/>
      <c r="RL77" s="611"/>
      <c r="RM77" s="611"/>
      <c r="RN77" s="611"/>
      <c r="RO77" s="611"/>
      <c r="RP77" s="611"/>
      <c r="RQ77" s="611"/>
      <c r="RR77" s="611"/>
      <c r="RS77" s="611"/>
      <c r="RT77" s="611"/>
      <c r="RU77" s="611"/>
      <c r="RV77" s="611"/>
      <c r="RW77" s="611"/>
      <c r="RX77" s="611"/>
      <c r="RY77" s="611"/>
      <c r="RZ77" s="611"/>
      <c r="SA77" s="611"/>
      <c r="SB77" s="611"/>
      <c r="SC77" s="611"/>
      <c r="SD77" s="611"/>
      <c r="SE77" s="611"/>
      <c r="SF77" s="611"/>
      <c r="SG77" s="611"/>
      <c r="SH77" s="611"/>
      <c r="SI77" s="611"/>
      <c r="SJ77" s="611"/>
      <c r="SK77" s="611"/>
      <c r="SL77" s="611"/>
      <c r="SM77" s="611"/>
      <c r="SN77" s="611"/>
      <c r="SO77" s="611"/>
      <c r="SP77" s="611"/>
      <c r="SQ77" s="611"/>
      <c r="SR77" s="611"/>
      <c r="SS77" s="611"/>
      <c r="ST77" s="611"/>
      <c r="SU77" s="611"/>
      <c r="SV77" s="611"/>
      <c r="SW77" s="611"/>
      <c r="SX77" s="611"/>
      <c r="SY77" s="611"/>
      <c r="SZ77" s="611"/>
      <c r="TA77" s="611"/>
      <c r="TB77" s="611"/>
      <c r="TC77" s="611"/>
      <c r="TD77" s="611"/>
      <c r="TE77" s="611"/>
      <c r="TF77" s="611"/>
      <c r="TG77" s="611"/>
      <c r="TH77" s="611"/>
      <c r="TI77" s="611"/>
      <c r="TJ77" s="611"/>
      <c r="TK77" s="611"/>
      <c r="TL77" s="611"/>
      <c r="TM77" s="611"/>
      <c r="TN77" s="611"/>
      <c r="TO77" s="611"/>
      <c r="TP77" s="611"/>
      <c r="TQ77" s="611"/>
      <c r="TR77" s="611"/>
      <c r="TS77" s="611"/>
      <c r="TT77" s="611"/>
      <c r="TU77" s="611"/>
      <c r="TV77" s="611"/>
      <c r="TW77" s="611"/>
      <c r="TX77" s="611"/>
      <c r="TY77" s="611"/>
      <c r="TZ77" s="611"/>
      <c r="UA77" s="611"/>
      <c r="UB77" s="611"/>
      <c r="UC77" s="611"/>
      <c r="UD77" s="611"/>
      <c r="UE77" s="611"/>
      <c r="UF77" s="611"/>
      <c r="UG77" s="611"/>
      <c r="UH77" s="611"/>
      <c r="UI77" s="611"/>
      <c r="UJ77" s="611"/>
      <c r="UK77" s="611"/>
      <c r="UL77" s="611"/>
      <c r="UM77" s="611"/>
      <c r="UN77" s="611"/>
      <c r="UO77" s="611"/>
      <c r="UP77" s="611"/>
      <c r="UQ77" s="611"/>
      <c r="UR77" s="611"/>
      <c r="US77" s="611"/>
      <c r="UT77" s="611"/>
      <c r="UU77" s="611"/>
      <c r="UV77" s="611"/>
      <c r="UW77" s="611"/>
      <c r="UX77" s="611"/>
      <c r="UY77" s="611"/>
      <c r="UZ77" s="611"/>
      <c r="VA77" s="611"/>
      <c r="VB77" s="611"/>
      <c r="VC77" s="611"/>
      <c r="VD77" s="611"/>
      <c r="VE77" s="611"/>
      <c r="VF77" s="611"/>
      <c r="VG77" s="611"/>
      <c r="VH77" s="611"/>
      <c r="VI77" s="611"/>
      <c r="VJ77" s="611"/>
      <c r="VK77" s="611"/>
      <c r="VL77" s="611"/>
      <c r="VM77" s="611"/>
      <c r="VN77" s="611"/>
      <c r="VO77" s="611"/>
      <c r="VP77" s="611"/>
      <c r="VQ77" s="611"/>
      <c r="VR77" s="611"/>
      <c r="VS77" s="611"/>
      <c r="VT77" s="611"/>
      <c r="VU77" s="611"/>
      <c r="VV77" s="611"/>
      <c r="VW77" s="611"/>
      <c r="VX77" s="611"/>
      <c r="VY77" s="611"/>
      <c r="VZ77" s="611"/>
      <c r="WA77" s="611"/>
      <c r="WB77" s="611"/>
      <c r="WC77" s="611"/>
      <c r="WD77" s="611"/>
      <c r="WE77" s="611"/>
      <c r="WF77" s="611"/>
      <c r="WG77" s="611"/>
      <c r="WH77" s="611"/>
      <c r="WI77" s="611"/>
      <c r="WJ77" s="611"/>
      <c r="WK77" s="611"/>
      <c r="WL77" s="611"/>
      <c r="WM77" s="611"/>
      <c r="WN77" s="611"/>
      <c r="WO77" s="611"/>
      <c r="WP77" s="611"/>
      <c r="WQ77" s="611"/>
      <c r="WR77" s="611"/>
      <c r="WS77" s="611"/>
      <c r="WT77" s="611"/>
      <c r="WU77" s="611"/>
      <c r="WV77" s="611"/>
      <c r="WW77" s="611"/>
      <c r="WX77" s="611"/>
      <c r="WY77" s="611"/>
      <c r="WZ77" s="611"/>
      <c r="XA77" s="611"/>
      <c r="XB77" s="611"/>
      <c r="XC77" s="611"/>
      <c r="XD77" s="611"/>
      <c r="XE77" s="611"/>
      <c r="XF77" s="611"/>
      <c r="XG77" s="611"/>
      <c r="XH77" s="611"/>
      <c r="XI77" s="611"/>
      <c r="XJ77" s="611"/>
      <c r="XK77" s="611"/>
      <c r="XL77" s="611"/>
      <c r="XM77" s="611"/>
      <c r="XN77" s="611"/>
      <c r="XO77" s="611"/>
      <c r="XP77" s="611"/>
      <c r="XQ77" s="611"/>
      <c r="XR77" s="611"/>
      <c r="XS77" s="611"/>
      <c r="XT77" s="611"/>
      <c r="XU77" s="611"/>
      <c r="XV77" s="611"/>
      <c r="XW77" s="611"/>
      <c r="XX77" s="611"/>
      <c r="XY77" s="611"/>
      <c r="XZ77" s="611"/>
      <c r="YA77" s="611"/>
      <c r="YB77" s="611"/>
      <c r="YC77" s="611"/>
      <c r="YD77" s="611"/>
      <c r="YE77" s="611"/>
      <c r="YF77" s="611"/>
      <c r="YG77" s="611"/>
      <c r="YH77" s="611"/>
      <c r="YI77" s="611"/>
      <c r="YJ77" s="611"/>
      <c r="YK77" s="611"/>
      <c r="YL77" s="611"/>
      <c r="YM77" s="611"/>
      <c r="YN77" s="611"/>
      <c r="YO77" s="611"/>
      <c r="YP77" s="611"/>
      <c r="YQ77" s="611"/>
      <c r="YR77" s="611"/>
      <c r="YS77" s="611"/>
      <c r="YT77" s="611"/>
      <c r="YU77" s="611"/>
      <c r="YV77" s="611"/>
      <c r="YW77" s="611"/>
      <c r="YX77" s="611"/>
      <c r="YY77" s="611"/>
      <c r="YZ77" s="611"/>
      <c r="ZA77" s="611"/>
      <c r="ZB77" s="611"/>
      <c r="ZC77" s="611"/>
      <c r="ZD77" s="611"/>
      <c r="ZE77" s="611"/>
      <c r="ZF77" s="611"/>
      <c r="ZG77" s="611"/>
      <c r="ZH77" s="611"/>
      <c r="ZI77" s="611"/>
      <c r="ZJ77" s="611"/>
      <c r="ZK77" s="611"/>
      <c r="ZL77" s="611"/>
      <c r="ZM77" s="611"/>
      <c r="ZN77" s="611"/>
      <c r="ZO77" s="611"/>
      <c r="ZP77" s="611"/>
      <c r="ZQ77" s="611"/>
      <c r="ZR77" s="611"/>
      <c r="ZS77" s="611"/>
      <c r="ZT77" s="611"/>
      <c r="ZU77" s="611"/>
      <c r="ZV77" s="611"/>
      <c r="ZW77" s="611"/>
      <c r="ZX77" s="611"/>
      <c r="ZY77" s="611"/>
      <c r="ZZ77" s="611"/>
      <c r="AAA77" s="611"/>
      <c r="AAB77" s="611"/>
      <c r="AAC77" s="611"/>
      <c r="AAD77" s="611"/>
      <c r="AAE77" s="611"/>
      <c r="AAF77" s="611"/>
      <c r="AAG77" s="611"/>
      <c r="AAH77" s="611"/>
      <c r="AAI77" s="611"/>
      <c r="AAJ77" s="611"/>
      <c r="AAK77" s="611"/>
      <c r="AAL77" s="611"/>
      <c r="AAM77" s="611"/>
      <c r="AAN77" s="611"/>
      <c r="AAO77" s="611"/>
      <c r="AAP77" s="611"/>
      <c r="AAQ77" s="611"/>
      <c r="AAR77" s="611"/>
      <c r="AAS77" s="611"/>
      <c r="AAT77" s="611"/>
      <c r="AAU77" s="611"/>
      <c r="AAV77" s="611"/>
      <c r="AAW77" s="611"/>
      <c r="AAX77" s="611"/>
      <c r="AAY77" s="611"/>
      <c r="AAZ77" s="611"/>
      <c r="ABA77" s="611"/>
      <c r="ABB77" s="611"/>
      <c r="ABC77" s="611"/>
      <c r="ABD77" s="611"/>
      <c r="ABE77" s="611"/>
      <c r="ABF77" s="611"/>
      <c r="ABG77" s="611"/>
      <c r="ABH77" s="611"/>
      <c r="ABI77" s="611"/>
      <c r="ABJ77" s="611"/>
      <c r="ABK77" s="611"/>
      <c r="ABL77" s="611"/>
      <c r="ABM77" s="611"/>
      <c r="ABN77" s="611"/>
      <c r="ABO77" s="611"/>
      <c r="ABP77" s="611"/>
      <c r="ABQ77" s="611"/>
      <c r="ABR77" s="611"/>
      <c r="ABS77" s="611"/>
      <c r="ABT77" s="611"/>
      <c r="ABU77" s="611"/>
      <c r="ABV77" s="611"/>
      <c r="ABW77" s="611"/>
      <c r="ABX77" s="611"/>
      <c r="ABY77" s="611"/>
      <c r="ABZ77" s="611"/>
      <c r="ACA77" s="611"/>
      <c r="ACB77" s="611"/>
      <c r="ACC77" s="611"/>
      <c r="ACD77" s="611"/>
      <c r="ACE77" s="611"/>
      <c r="ACF77" s="611"/>
      <c r="ACG77" s="611"/>
      <c r="ACH77" s="611"/>
      <c r="ACI77" s="611"/>
      <c r="ACJ77" s="611"/>
      <c r="ACK77" s="611"/>
      <c r="ACL77" s="611"/>
      <c r="ACM77" s="611"/>
      <c r="ACN77" s="611"/>
      <c r="ACO77" s="611"/>
      <c r="ACP77" s="611"/>
      <c r="ACQ77" s="611"/>
      <c r="ACR77" s="611"/>
      <c r="ACS77" s="611"/>
      <c r="ACT77" s="611"/>
      <c r="ACU77" s="611"/>
      <c r="ACV77" s="611"/>
      <c r="ACW77" s="611"/>
      <c r="ACX77" s="611"/>
      <c r="ACY77" s="611"/>
      <c r="ACZ77" s="611"/>
      <c r="ADA77" s="611"/>
      <c r="ADB77" s="611"/>
      <c r="ADC77" s="611"/>
      <c r="ADD77" s="611"/>
      <c r="ADE77" s="611"/>
      <c r="ADF77" s="611"/>
      <c r="ADG77" s="611"/>
      <c r="ADH77" s="611"/>
      <c r="ADI77" s="611"/>
      <c r="ADJ77" s="611"/>
      <c r="ADK77" s="611"/>
      <c r="ADL77" s="611"/>
      <c r="ADM77" s="611"/>
      <c r="ADN77" s="611"/>
      <c r="ADO77" s="611"/>
      <c r="ADP77" s="611"/>
      <c r="ADQ77" s="611"/>
      <c r="ADR77" s="611"/>
      <c r="ADS77" s="611"/>
      <c r="ADT77" s="611"/>
      <c r="ADU77" s="611"/>
      <c r="ADV77" s="611"/>
      <c r="ADW77" s="611"/>
      <c r="ADX77" s="611"/>
      <c r="ADY77" s="611"/>
      <c r="ADZ77" s="611"/>
      <c r="AEA77" s="611"/>
      <c r="AEB77" s="611"/>
      <c r="AEC77" s="611"/>
      <c r="AED77" s="611"/>
      <c r="AEE77" s="611"/>
      <c r="AEF77" s="611"/>
      <c r="AEG77" s="611"/>
      <c r="AEH77" s="611"/>
      <c r="AEI77" s="611"/>
      <c r="AEJ77" s="611"/>
      <c r="AEK77" s="611"/>
      <c r="AEL77" s="611"/>
      <c r="AEM77" s="611"/>
      <c r="AEN77" s="611"/>
      <c r="AEO77" s="611"/>
      <c r="AEP77" s="611"/>
      <c r="AEQ77" s="611"/>
      <c r="AER77" s="611"/>
      <c r="AES77" s="611"/>
      <c r="AET77" s="611"/>
      <c r="AEU77" s="611"/>
      <c r="AEV77" s="611"/>
      <c r="AEW77" s="611"/>
      <c r="AEX77" s="611"/>
      <c r="AEY77" s="611"/>
      <c r="AEZ77" s="611"/>
      <c r="AFA77" s="611"/>
      <c r="AFB77" s="611"/>
      <c r="AFC77" s="611"/>
      <c r="AFD77" s="611"/>
      <c r="AFE77" s="611"/>
      <c r="AFF77" s="611"/>
      <c r="AFG77" s="611"/>
      <c r="AFH77" s="611"/>
      <c r="AFI77" s="611"/>
      <c r="AFJ77" s="611"/>
      <c r="AFK77" s="611"/>
      <c r="AFL77" s="611"/>
      <c r="AFM77" s="611"/>
      <c r="AFN77" s="611"/>
      <c r="AFO77" s="611"/>
      <c r="AFP77" s="611"/>
      <c r="AFQ77" s="611"/>
      <c r="AFR77" s="611"/>
      <c r="AFS77" s="611"/>
      <c r="AFT77" s="611"/>
      <c r="AFU77" s="611"/>
      <c r="AFV77" s="611"/>
      <c r="AFW77" s="611"/>
      <c r="AFX77" s="611"/>
      <c r="AFY77" s="611"/>
      <c r="AFZ77" s="611"/>
      <c r="AGA77" s="611"/>
      <c r="AGB77" s="611"/>
      <c r="AGC77" s="611"/>
      <c r="AGD77" s="611"/>
      <c r="AGE77" s="611"/>
      <c r="AGF77" s="611"/>
      <c r="AGG77" s="611"/>
      <c r="AGH77" s="611"/>
      <c r="AGI77" s="611"/>
      <c r="AGJ77" s="611"/>
      <c r="AGK77" s="611"/>
      <c r="AGL77" s="611"/>
      <c r="AGM77" s="611"/>
      <c r="AGN77" s="611"/>
      <c r="AGO77" s="611"/>
      <c r="AGP77" s="611"/>
      <c r="AGQ77" s="611"/>
      <c r="AGR77" s="611"/>
      <c r="AGS77" s="611"/>
      <c r="AGT77" s="611"/>
      <c r="AGU77" s="611"/>
      <c r="AGV77" s="611"/>
      <c r="AGW77" s="611"/>
      <c r="AGX77" s="611"/>
      <c r="AGY77" s="611"/>
      <c r="AGZ77" s="611"/>
      <c r="AHA77" s="611"/>
      <c r="AHB77" s="611"/>
      <c r="AHC77" s="611"/>
      <c r="AHD77" s="611"/>
      <c r="AHE77" s="611"/>
      <c r="AHF77" s="611"/>
      <c r="AHG77" s="611"/>
      <c r="AHH77" s="611"/>
      <c r="AHI77" s="611"/>
      <c r="AHJ77" s="611"/>
      <c r="AHK77" s="611"/>
      <c r="AHL77" s="611"/>
      <c r="AHM77" s="611"/>
      <c r="AHN77" s="611"/>
      <c r="AHO77" s="611"/>
      <c r="AHP77" s="611"/>
      <c r="AHQ77" s="611"/>
      <c r="AHR77" s="611"/>
      <c r="AHS77" s="611"/>
      <c r="AHT77" s="611"/>
      <c r="AHU77" s="611"/>
      <c r="AHV77" s="611"/>
      <c r="AHW77" s="611"/>
      <c r="AHX77" s="611"/>
      <c r="AHY77" s="611"/>
      <c r="AHZ77" s="611"/>
      <c r="AIA77" s="611"/>
      <c r="AIB77" s="611"/>
      <c r="AIC77" s="611"/>
      <c r="AID77" s="611"/>
      <c r="AIE77" s="611"/>
      <c r="AIF77" s="611"/>
      <c r="AIG77" s="611"/>
      <c r="AIH77" s="611"/>
      <c r="AII77" s="611"/>
      <c r="AIJ77" s="611"/>
      <c r="AIK77" s="611"/>
      <c r="AIL77" s="611"/>
      <c r="AIM77" s="611"/>
      <c r="AIN77" s="611"/>
      <c r="AIO77" s="611"/>
      <c r="AIP77" s="611"/>
      <c r="AIQ77" s="611"/>
      <c r="AIR77" s="611"/>
      <c r="AIS77" s="611"/>
      <c r="AIT77" s="611"/>
      <c r="AIU77" s="611"/>
      <c r="AIV77" s="611"/>
      <c r="AIW77" s="611"/>
      <c r="AIX77" s="611"/>
      <c r="AIY77" s="611"/>
      <c r="AIZ77" s="611"/>
      <c r="AJA77" s="611"/>
      <c r="AJB77" s="611"/>
      <c r="AJC77" s="611"/>
      <c r="AJD77" s="611"/>
      <c r="AJE77" s="611"/>
      <c r="AJF77" s="611"/>
      <c r="AJG77" s="611"/>
      <c r="AJH77" s="611"/>
      <c r="AJI77" s="611"/>
      <c r="AJJ77" s="611"/>
      <c r="AJK77" s="611"/>
      <c r="AJL77" s="611"/>
      <c r="AJM77" s="611"/>
      <c r="AJN77" s="611"/>
      <c r="AJO77" s="611"/>
      <c r="AJP77" s="611"/>
      <c r="AJQ77" s="611"/>
      <c r="AJR77" s="611"/>
      <c r="AJS77" s="611"/>
      <c r="AJT77" s="611"/>
      <c r="AJU77" s="611"/>
      <c r="AJV77" s="611"/>
      <c r="AJW77" s="611"/>
      <c r="AJX77" s="611"/>
      <c r="AJY77" s="611"/>
      <c r="AJZ77" s="611"/>
      <c r="AKA77" s="611"/>
      <c r="AKB77" s="611"/>
      <c r="AKC77" s="611"/>
      <c r="AKD77" s="611"/>
      <c r="AKE77" s="611"/>
      <c r="AKF77" s="611"/>
      <c r="AKG77" s="611"/>
      <c r="AKH77" s="611"/>
      <c r="AKI77" s="611"/>
      <c r="AKJ77" s="611"/>
      <c r="AKK77" s="611"/>
      <c r="AKL77" s="611"/>
      <c r="AKM77" s="611"/>
      <c r="AKN77" s="611"/>
      <c r="AKO77" s="611"/>
      <c r="AKP77" s="611"/>
      <c r="AKQ77" s="611"/>
      <c r="AKR77" s="611"/>
      <c r="AKS77" s="611"/>
      <c r="AKT77" s="611"/>
      <c r="AKU77" s="611"/>
      <c r="AKV77" s="611"/>
      <c r="AKW77" s="611"/>
      <c r="AKX77" s="611"/>
      <c r="AKY77" s="611"/>
      <c r="AKZ77" s="611"/>
      <c r="ALA77" s="611"/>
      <c r="ALB77" s="611"/>
      <c r="ALC77" s="611"/>
      <c r="ALD77" s="611"/>
      <c r="ALE77" s="611"/>
      <c r="ALF77" s="611"/>
      <c r="ALG77" s="611"/>
      <c r="ALH77" s="611"/>
      <c r="ALI77" s="611"/>
      <c r="ALJ77" s="611"/>
      <c r="ALK77" s="611"/>
      <c r="ALL77" s="611"/>
      <c r="ALM77" s="611"/>
      <c r="ALN77" s="611"/>
      <c r="ALO77" s="611"/>
      <c r="ALP77" s="611"/>
      <c r="ALQ77" s="611"/>
      <c r="ALR77" s="611"/>
      <c r="ALS77" s="611"/>
      <c r="ALT77" s="611"/>
      <c r="ALU77" s="611"/>
      <c r="ALV77" s="611"/>
      <c r="ALW77" s="611"/>
      <c r="ALX77" s="611"/>
      <c r="ALY77" s="611"/>
      <c r="ALZ77" s="611"/>
      <c r="AMA77" s="611"/>
      <c r="AMB77" s="611"/>
      <c r="AMC77" s="611"/>
      <c r="AMD77" s="611"/>
      <c r="AME77" s="611"/>
      <c r="AMF77" s="611"/>
      <c r="AMG77" s="611"/>
      <c r="AMH77" s="611"/>
      <c r="AMI77" s="611"/>
      <c r="AMJ77" s="611"/>
      <c r="AMK77" s="611"/>
      <c r="AML77" s="611"/>
      <c r="AMM77" s="611"/>
      <c r="AMN77" s="611"/>
      <c r="AMO77" s="611"/>
      <c r="AMP77" s="611"/>
      <c r="AMQ77" s="611"/>
      <c r="AMR77" s="611"/>
      <c r="AMS77" s="611"/>
      <c r="AMT77" s="611"/>
      <c r="AMU77" s="611"/>
      <c r="AMV77" s="611"/>
      <c r="AMW77" s="611"/>
      <c r="AMX77" s="611"/>
      <c r="AMY77" s="611"/>
      <c r="AMZ77" s="611"/>
      <c r="ANA77" s="611"/>
      <c r="ANB77" s="611"/>
      <c r="ANC77" s="611"/>
      <c r="AND77" s="611"/>
      <c r="ANE77" s="611"/>
      <c r="ANF77" s="611"/>
      <c r="ANG77" s="611"/>
      <c r="ANH77" s="611"/>
      <c r="ANI77" s="611"/>
      <c r="ANJ77" s="611"/>
      <c r="ANK77" s="611"/>
      <c r="ANL77" s="611"/>
      <c r="ANM77" s="611"/>
      <c r="ANN77" s="611"/>
      <c r="ANO77" s="611"/>
      <c r="ANP77" s="611"/>
      <c r="ANQ77" s="611"/>
      <c r="ANR77" s="611"/>
      <c r="ANS77" s="611"/>
      <c r="ANT77" s="611"/>
      <c r="ANU77" s="611"/>
      <c r="ANV77" s="611"/>
      <c r="ANW77" s="611"/>
      <c r="ANX77" s="611"/>
      <c r="ANY77" s="611"/>
      <c r="ANZ77" s="611"/>
      <c r="AOA77" s="611"/>
      <c r="AOB77" s="611"/>
      <c r="AOC77" s="611"/>
      <c r="AOD77" s="611"/>
      <c r="AOE77" s="611"/>
      <c r="AOF77" s="611"/>
      <c r="AOG77" s="611"/>
      <c r="AOH77" s="611"/>
      <c r="AOI77" s="611"/>
      <c r="AOJ77" s="611"/>
      <c r="AOK77" s="611"/>
      <c r="AOL77" s="611"/>
      <c r="AOM77" s="611"/>
      <c r="AON77" s="611"/>
      <c r="AOO77" s="611"/>
      <c r="AOP77" s="611"/>
      <c r="AOQ77" s="611"/>
      <c r="AOR77" s="611"/>
      <c r="AOS77" s="611"/>
      <c r="AOT77" s="611"/>
      <c r="AOU77" s="611"/>
      <c r="AOV77" s="611"/>
      <c r="AOW77" s="611"/>
      <c r="AOX77" s="611"/>
      <c r="AOY77" s="611"/>
      <c r="AOZ77" s="611"/>
      <c r="APA77" s="611"/>
      <c r="APB77" s="611"/>
      <c r="APC77" s="611"/>
      <c r="APD77" s="611"/>
      <c r="APE77" s="611"/>
      <c r="APF77" s="611"/>
      <c r="APG77" s="611"/>
      <c r="APH77" s="611"/>
      <c r="API77" s="611"/>
      <c r="APJ77" s="611"/>
      <c r="APK77" s="611"/>
      <c r="APL77" s="611"/>
      <c r="APM77" s="611"/>
      <c r="APN77" s="611"/>
      <c r="APO77" s="611"/>
      <c r="APP77" s="611"/>
      <c r="APQ77" s="611"/>
      <c r="APR77" s="611"/>
      <c r="APS77" s="611"/>
      <c r="APT77" s="611"/>
      <c r="APU77" s="611"/>
      <c r="APV77" s="611"/>
      <c r="APW77" s="611"/>
      <c r="APX77" s="611"/>
      <c r="APY77" s="611"/>
      <c r="APZ77" s="611"/>
      <c r="AQA77" s="611"/>
      <c r="AQB77" s="611"/>
      <c r="AQC77" s="611"/>
      <c r="AQD77" s="611"/>
      <c r="AQE77" s="611"/>
      <c r="AQF77" s="611"/>
      <c r="AQG77" s="611"/>
      <c r="AQH77" s="611"/>
      <c r="AQI77" s="611"/>
      <c r="AQJ77" s="611"/>
      <c r="AQK77" s="611"/>
      <c r="AQL77" s="611"/>
      <c r="AQM77" s="611"/>
      <c r="AQN77" s="611"/>
      <c r="AQO77" s="611"/>
      <c r="AQP77" s="611"/>
      <c r="AQQ77" s="611"/>
      <c r="AQR77" s="611"/>
      <c r="AQS77" s="611"/>
      <c r="AQT77" s="611"/>
      <c r="AQU77" s="611"/>
      <c r="AQV77" s="611"/>
      <c r="AQW77" s="611"/>
      <c r="AQX77" s="611"/>
      <c r="AQY77" s="611"/>
      <c r="AQZ77" s="611"/>
      <c r="ARA77" s="611"/>
      <c r="ARB77" s="611"/>
      <c r="ARC77" s="611"/>
      <c r="ARD77" s="611"/>
      <c r="ARE77" s="611"/>
      <c r="ARF77" s="611"/>
      <c r="ARG77" s="611"/>
      <c r="ARH77" s="611"/>
      <c r="ARI77" s="611"/>
      <c r="ARJ77" s="611"/>
      <c r="ARK77" s="611"/>
      <c r="ARL77" s="611"/>
      <c r="ARM77" s="611"/>
      <c r="ARN77" s="611"/>
      <c r="ARO77" s="611"/>
      <c r="ARP77" s="611"/>
      <c r="ARQ77" s="611"/>
      <c r="ARR77" s="611"/>
      <c r="ARS77" s="611"/>
      <c r="ART77" s="611"/>
      <c r="ARU77" s="611"/>
      <c r="ARV77" s="611"/>
      <c r="ARW77" s="611"/>
      <c r="ARX77" s="611"/>
      <c r="ARY77" s="611"/>
      <c r="ARZ77" s="611"/>
      <c r="ASA77" s="611"/>
      <c r="ASB77" s="611"/>
      <c r="ASC77" s="611"/>
      <c r="ASD77" s="611"/>
      <c r="ASE77" s="611"/>
      <c r="ASF77" s="611"/>
      <c r="ASG77" s="611"/>
      <c r="ASH77" s="611"/>
      <c r="ASI77" s="611"/>
      <c r="ASJ77" s="611"/>
      <c r="ASK77" s="611"/>
      <c r="ASL77" s="611"/>
      <c r="ASM77" s="611"/>
      <c r="ASN77" s="611"/>
      <c r="ASO77" s="611"/>
      <c r="ASP77" s="611"/>
      <c r="ASQ77" s="611"/>
      <c r="ASR77" s="611"/>
      <c r="ASS77" s="611"/>
      <c r="AST77" s="611"/>
      <c r="ASU77" s="611"/>
      <c r="ASV77" s="611"/>
      <c r="ASW77" s="611"/>
      <c r="ASX77" s="611"/>
      <c r="ASY77" s="611"/>
      <c r="ASZ77" s="611"/>
      <c r="ATA77" s="611"/>
      <c r="ATB77" s="611"/>
      <c r="ATC77" s="611"/>
      <c r="ATD77" s="611"/>
      <c r="ATE77" s="611"/>
      <c r="ATF77" s="611"/>
      <c r="ATG77" s="611"/>
      <c r="ATH77" s="611"/>
      <c r="ATI77" s="611"/>
      <c r="ATJ77" s="611"/>
      <c r="ATK77" s="611"/>
      <c r="ATL77" s="611"/>
      <c r="ATM77" s="611"/>
      <c r="ATN77" s="611"/>
      <c r="ATO77" s="611"/>
      <c r="ATP77" s="611"/>
      <c r="ATQ77" s="611"/>
      <c r="ATR77" s="611"/>
      <c r="ATS77" s="611"/>
      <c r="ATT77" s="611"/>
      <c r="ATU77" s="611"/>
      <c r="ATV77" s="611"/>
      <c r="ATW77" s="611"/>
      <c r="ATX77" s="611"/>
      <c r="ATY77" s="611"/>
      <c r="ATZ77" s="611"/>
      <c r="AUA77" s="611"/>
      <c r="AUB77" s="611"/>
      <c r="AUC77" s="611"/>
      <c r="AUD77" s="611"/>
      <c r="AUE77" s="611"/>
      <c r="AUF77" s="611"/>
      <c r="AUG77" s="611"/>
      <c r="AUH77" s="611"/>
      <c r="AUI77" s="611"/>
      <c r="AUJ77" s="611"/>
      <c r="AUK77" s="611"/>
      <c r="AUL77" s="611"/>
      <c r="AUM77" s="611"/>
      <c r="AUN77" s="611"/>
      <c r="AUO77" s="611"/>
      <c r="AUP77" s="611"/>
      <c r="AUQ77" s="611"/>
      <c r="AUR77" s="611"/>
      <c r="AUS77" s="611"/>
      <c r="AUT77" s="611"/>
      <c r="AUU77" s="611"/>
      <c r="AUV77" s="611"/>
      <c r="AUW77" s="611"/>
      <c r="AUX77" s="611"/>
      <c r="AUY77" s="611"/>
      <c r="AUZ77" s="611"/>
      <c r="AVA77" s="611"/>
      <c r="AVB77" s="611"/>
      <c r="AVC77" s="611"/>
      <c r="AVD77" s="611"/>
      <c r="AVE77" s="611"/>
      <c r="AVF77" s="611"/>
      <c r="AVG77" s="611"/>
      <c r="AVH77" s="611"/>
      <c r="AVI77" s="611"/>
      <c r="AVJ77" s="611"/>
      <c r="AVK77" s="611"/>
      <c r="AVL77" s="611"/>
      <c r="AVM77" s="611"/>
      <c r="AVN77" s="611"/>
      <c r="AVO77" s="611"/>
      <c r="AVP77" s="611"/>
      <c r="AVQ77" s="611"/>
      <c r="AVR77" s="611"/>
      <c r="AVS77" s="611"/>
      <c r="AVT77" s="611"/>
      <c r="AVU77" s="611"/>
      <c r="AVV77" s="611"/>
      <c r="AVW77" s="611"/>
      <c r="AVX77" s="611"/>
      <c r="AVY77" s="611"/>
      <c r="AVZ77" s="611"/>
      <c r="AWA77" s="611"/>
      <c r="AWB77" s="611"/>
      <c r="AWC77" s="611"/>
      <c r="AWD77" s="611"/>
      <c r="AWE77" s="611"/>
      <c r="AWF77" s="611"/>
      <c r="AWG77" s="611"/>
      <c r="AWH77" s="611"/>
      <c r="AWI77" s="611"/>
      <c r="AWJ77" s="611"/>
      <c r="AWK77" s="611"/>
      <c r="AWL77" s="611"/>
      <c r="AWM77" s="611"/>
      <c r="AWN77" s="611"/>
      <c r="AWO77" s="611"/>
      <c r="AWP77" s="611"/>
      <c r="AWQ77" s="611"/>
      <c r="AWR77" s="611"/>
      <c r="AWS77" s="611"/>
      <c r="AWT77" s="611"/>
      <c r="AWU77" s="611"/>
      <c r="AWV77" s="611"/>
      <c r="AWW77" s="611"/>
      <c r="AWX77" s="611"/>
      <c r="AWY77" s="611"/>
      <c r="AWZ77" s="611"/>
      <c r="AXA77" s="611"/>
      <c r="AXB77" s="611"/>
      <c r="AXC77" s="611"/>
      <c r="AXD77" s="611"/>
      <c r="AXE77" s="611"/>
      <c r="AXF77" s="611"/>
      <c r="AXG77" s="611"/>
      <c r="AXH77" s="611"/>
      <c r="AXI77" s="611"/>
      <c r="AXJ77" s="611"/>
      <c r="AXK77" s="611"/>
      <c r="AXL77" s="611"/>
      <c r="AXM77" s="611"/>
      <c r="AXN77" s="611"/>
      <c r="AXO77" s="611"/>
      <c r="AXP77" s="611"/>
      <c r="AXQ77" s="611"/>
      <c r="AXR77" s="611"/>
      <c r="AXS77" s="611"/>
      <c r="AXT77" s="611"/>
      <c r="AXU77" s="611"/>
      <c r="AXV77" s="611"/>
      <c r="AXW77" s="611"/>
      <c r="AXX77" s="611"/>
      <c r="AXY77" s="611"/>
      <c r="AXZ77" s="611"/>
      <c r="AYA77" s="611"/>
      <c r="AYB77" s="611"/>
      <c r="AYC77" s="611"/>
      <c r="AYD77" s="611"/>
      <c r="AYE77" s="611"/>
      <c r="AYF77" s="611"/>
      <c r="AYG77" s="611"/>
      <c r="AYH77" s="611"/>
      <c r="AYI77" s="611"/>
      <c r="AYJ77" s="611"/>
      <c r="AYK77" s="611"/>
      <c r="AYL77" s="611"/>
      <c r="AYM77" s="611"/>
      <c r="AYN77" s="611"/>
      <c r="AYO77" s="611"/>
      <c r="AYP77" s="611"/>
      <c r="AYQ77" s="611"/>
      <c r="AYR77" s="611"/>
      <c r="AYS77" s="611"/>
      <c r="AYT77" s="611"/>
      <c r="AYU77" s="611"/>
      <c r="AYV77" s="611"/>
      <c r="AYW77" s="611"/>
      <c r="AYX77" s="611"/>
      <c r="AYY77" s="611"/>
      <c r="AYZ77" s="611"/>
      <c r="AZA77" s="611"/>
      <c r="AZB77" s="611"/>
      <c r="AZC77" s="611"/>
      <c r="AZD77" s="611"/>
      <c r="AZE77" s="611"/>
      <c r="AZF77" s="611"/>
      <c r="AZG77" s="611"/>
      <c r="AZH77" s="611"/>
      <c r="AZI77" s="611"/>
      <c r="AZJ77" s="611"/>
      <c r="AZK77" s="611"/>
      <c r="AZL77" s="611"/>
      <c r="AZM77" s="611"/>
      <c r="AZN77" s="611"/>
      <c r="AZO77" s="611"/>
      <c r="AZP77" s="611"/>
      <c r="AZQ77" s="611"/>
      <c r="AZR77" s="611"/>
      <c r="AZS77" s="611"/>
      <c r="AZT77" s="611"/>
      <c r="AZU77" s="611"/>
      <c r="AZV77" s="611"/>
      <c r="AZW77" s="611"/>
      <c r="AZX77" s="611"/>
      <c r="AZY77" s="611"/>
      <c r="AZZ77" s="611"/>
      <c r="BAA77" s="611"/>
      <c r="BAB77" s="611"/>
      <c r="BAC77" s="611"/>
      <c r="BAD77" s="611"/>
      <c r="BAE77" s="611"/>
      <c r="BAF77" s="611"/>
      <c r="BAG77" s="611"/>
      <c r="BAH77" s="611"/>
      <c r="BAI77" s="611"/>
      <c r="BAJ77" s="611"/>
      <c r="BAK77" s="611"/>
      <c r="BAL77" s="611"/>
      <c r="BAM77" s="611"/>
      <c r="BAN77" s="611"/>
      <c r="BAO77" s="611"/>
      <c r="BAP77" s="611"/>
      <c r="BAQ77" s="611"/>
      <c r="BAR77" s="611"/>
      <c r="BAS77" s="611"/>
      <c r="BAT77" s="611"/>
      <c r="BAU77" s="611"/>
      <c r="BAV77" s="611"/>
      <c r="BAW77" s="611"/>
      <c r="BAX77" s="611"/>
      <c r="BAY77" s="611"/>
      <c r="BAZ77" s="611"/>
      <c r="BBA77" s="611"/>
      <c r="BBB77" s="611"/>
      <c r="BBC77" s="611"/>
      <c r="BBD77" s="611"/>
      <c r="BBE77" s="611"/>
      <c r="BBF77" s="611"/>
      <c r="BBG77" s="611"/>
      <c r="BBH77" s="611"/>
      <c r="BBI77" s="611"/>
      <c r="BBJ77" s="611"/>
      <c r="BBK77" s="611"/>
      <c r="BBL77" s="611"/>
      <c r="BBM77" s="611"/>
      <c r="BBN77" s="611"/>
      <c r="BBO77" s="611"/>
      <c r="BBP77" s="611"/>
      <c r="BBQ77" s="611"/>
      <c r="BBR77" s="611"/>
      <c r="BBS77" s="611"/>
      <c r="BBT77" s="611"/>
      <c r="BBU77" s="611"/>
      <c r="BBV77" s="611"/>
      <c r="BBW77" s="611"/>
      <c r="BBX77" s="611"/>
      <c r="BBY77" s="611"/>
      <c r="BBZ77" s="611"/>
      <c r="BCA77" s="611"/>
      <c r="BCB77" s="611"/>
      <c r="BCC77" s="611"/>
      <c r="BCD77" s="611"/>
      <c r="BCE77" s="611"/>
      <c r="BCF77" s="611"/>
      <c r="BCG77" s="611"/>
      <c r="BCH77" s="611"/>
      <c r="BCI77" s="611"/>
      <c r="BCJ77" s="611"/>
      <c r="BCK77" s="611"/>
      <c r="BCL77" s="611"/>
      <c r="BCM77" s="611"/>
      <c r="BCN77" s="611"/>
      <c r="BCO77" s="611"/>
      <c r="BCP77" s="611"/>
      <c r="BCQ77" s="611"/>
      <c r="BCR77" s="611"/>
      <c r="BCS77" s="611"/>
      <c r="BCT77" s="611"/>
      <c r="BCU77" s="611"/>
      <c r="BCV77" s="611"/>
      <c r="BCW77" s="611"/>
      <c r="BCX77" s="611"/>
      <c r="BCY77" s="611"/>
      <c r="BCZ77" s="611"/>
      <c r="BDA77" s="611"/>
      <c r="BDB77" s="611"/>
      <c r="BDC77" s="611"/>
      <c r="BDD77" s="611"/>
      <c r="BDE77" s="611"/>
      <c r="BDF77" s="611"/>
      <c r="BDG77" s="611"/>
      <c r="BDH77" s="611"/>
      <c r="BDI77" s="611"/>
      <c r="BDJ77" s="611"/>
      <c r="BDK77" s="611"/>
      <c r="BDL77" s="611"/>
      <c r="BDM77" s="611"/>
      <c r="BDN77" s="611"/>
      <c r="BDO77" s="611"/>
      <c r="BDP77" s="611"/>
      <c r="BDQ77" s="611"/>
      <c r="BDR77" s="611"/>
      <c r="BDS77" s="611"/>
      <c r="BDT77" s="611"/>
      <c r="BDU77" s="611"/>
      <c r="BDV77" s="611"/>
      <c r="BDW77" s="611"/>
      <c r="BDX77" s="611"/>
      <c r="BDY77" s="611"/>
      <c r="BDZ77" s="611"/>
      <c r="BEA77" s="611"/>
      <c r="BEB77" s="611"/>
      <c r="BEC77" s="611"/>
      <c r="BED77" s="611"/>
      <c r="BEE77" s="611"/>
      <c r="BEF77" s="611"/>
      <c r="BEG77" s="611"/>
      <c r="BEH77" s="611"/>
      <c r="BEI77" s="611"/>
      <c r="BEJ77" s="611"/>
      <c r="BEK77" s="611"/>
      <c r="BEL77" s="611"/>
      <c r="BEM77" s="611"/>
      <c r="BEN77" s="611"/>
      <c r="BEO77" s="611"/>
      <c r="BEP77" s="611"/>
      <c r="BEQ77" s="611"/>
      <c r="BER77" s="611"/>
      <c r="BES77" s="611"/>
      <c r="BET77" s="611"/>
      <c r="BEU77" s="611"/>
      <c r="BEV77" s="611"/>
      <c r="BEW77" s="611"/>
      <c r="BEX77" s="611"/>
      <c r="BEY77" s="611"/>
      <c r="BEZ77" s="611"/>
      <c r="BFA77" s="611"/>
      <c r="BFB77" s="611"/>
      <c r="BFC77" s="611"/>
      <c r="BFD77" s="611"/>
      <c r="BFE77" s="611"/>
      <c r="BFF77" s="611"/>
      <c r="BFG77" s="611"/>
      <c r="BFH77" s="611"/>
      <c r="BFI77" s="611"/>
      <c r="BFJ77" s="611"/>
      <c r="BFK77" s="611"/>
      <c r="BFL77" s="611"/>
      <c r="BFM77" s="611"/>
      <c r="BFN77" s="611"/>
      <c r="BFO77" s="611"/>
      <c r="BFP77" s="611"/>
      <c r="BFQ77" s="611"/>
      <c r="BFR77" s="611"/>
      <c r="BFS77" s="611"/>
      <c r="BFT77" s="611"/>
      <c r="BFU77" s="611"/>
      <c r="BFV77" s="611"/>
      <c r="BFW77" s="611"/>
      <c r="BFX77" s="611"/>
      <c r="BFY77" s="611"/>
      <c r="BFZ77" s="611"/>
      <c r="BGA77" s="611"/>
      <c r="BGB77" s="611"/>
      <c r="BGC77" s="611"/>
      <c r="BGD77" s="611"/>
      <c r="BGE77" s="611"/>
      <c r="BGF77" s="611"/>
      <c r="BGG77" s="611"/>
      <c r="BGH77" s="611"/>
      <c r="BGI77" s="611"/>
      <c r="BGJ77" s="611"/>
      <c r="BGK77" s="611"/>
      <c r="BGL77" s="611"/>
      <c r="BGM77" s="611"/>
      <c r="BGN77" s="611"/>
      <c r="BGO77" s="611"/>
      <c r="BGP77" s="611"/>
      <c r="BGQ77" s="611"/>
      <c r="BGR77" s="611"/>
      <c r="BGS77" s="611"/>
      <c r="BGT77" s="611"/>
      <c r="BGU77" s="611"/>
      <c r="BGV77" s="611"/>
      <c r="BGW77" s="611"/>
      <c r="BGX77" s="611"/>
      <c r="BGY77" s="611"/>
      <c r="BGZ77" s="611"/>
      <c r="BHA77" s="611"/>
      <c r="BHB77" s="611"/>
      <c r="BHC77" s="611"/>
      <c r="BHD77" s="611"/>
      <c r="BHE77" s="611"/>
      <c r="BHF77" s="611"/>
      <c r="BHG77" s="611"/>
      <c r="BHH77" s="611"/>
      <c r="BHI77" s="611"/>
      <c r="BHJ77" s="611"/>
      <c r="BHK77" s="611"/>
      <c r="BHL77" s="611"/>
      <c r="BHM77" s="611"/>
      <c r="BHN77" s="611"/>
      <c r="BHO77" s="611"/>
      <c r="BHP77" s="611"/>
      <c r="BHQ77" s="611"/>
      <c r="BHR77" s="611"/>
      <c r="BHS77" s="611"/>
      <c r="BHT77" s="611"/>
      <c r="BHU77" s="611"/>
      <c r="BHV77" s="611"/>
      <c r="BHW77" s="611"/>
      <c r="BHX77" s="611"/>
      <c r="BHY77" s="611"/>
      <c r="BHZ77" s="611"/>
      <c r="BIA77" s="611"/>
      <c r="BIB77" s="611"/>
      <c r="BIC77" s="611"/>
      <c r="BID77" s="611"/>
      <c r="BIE77" s="611"/>
      <c r="BIF77" s="611"/>
      <c r="BIG77" s="611"/>
      <c r="BIH77" s="611"/>
      <c r="BII77" s="611"/>
      <c r="BIJ77" s="611"/>
      <c r="BIK77" s="611"/>
      <c r="BIL77" s="611"/>
      <c r="BIM77" s="611"/>
      <c r="BIN77" s="611"/>
      <c r="BIO77" s="611"/>
      <c r="BIP77" s="611"/>
      <c r="BIQ77" s="611"/>
      <c r="BIR77" s="611"/>
      <c r="BIS77" s="611"/>
      <c r="BIT77" s="611"/>
      <c r="BIU77" s="611"/>
      <c r="BIV77" s="611"/>
      <c r="BIW77" s="611"/>
      <c r="BIX77" s="611"/>
      <c r="BIY77" s="611"/>
      <c r="BIZ77" s="611"/>
      <c r="BJA77" s="611"/>
      <c r="BJB77" s="611"/>
      <c r="BJC77" s="611"/>
      <c r="BJD77" s="611"/>
      <c r="BJE77" s="611"/>
      <c r="BJF77" s="611"/>
      <c r="BJG77" s="611"/>
      <c r="BJH77" s="611"/>
      <c r="BJI77" s="611"/>
      <c r="BJJ77" s="611"/>
      <c r="BJK77" s="611"/>
      <c r="BJL77" s="611"/>
      <c r="BJM77" s="611"/>
      <c r="BJN77" s="611"/>
      <c r="BJO77" s="611"/>
      <c r="BJP77" s="611"/>
      <c r="BJQ77" s="611"/>
      <c r="BJR77" s="611"/>
      <c r="BJS77" s="611"/>
      <c r="BJT77" s="611"/>
      <c r="BJU77" s="611"/>
      <c r="BJV77" s="611"/>
      <c r="BJW77" s="611"/>
      <c r="BJX77" s="611"/>
      <c r="BJY77" s="611"/>
      <c r="BJZ77" s="611"/>
      <c r="BKA77" s="611"/>
      <c r="BKB77" s="611"/>
      <c r="BKC77" s="611"/>
      <c r="BKD77" s="611"/>
      <c r="BKE77" s="611"/>
      <c r="BKF77" s="611"/>
      <c r="BKG77" s="611"/>
      <c r="BKH77" s="611"/>
      <c r="BKI77" s="611"/>
      <c r="BKJ77" s="611"/>
      <c r="BKK77" s="611"/>
      <c r="BKL77" s="611"/>
      <c r="BKM77" s="611"/>
      <c r="BKN77" s="611"/>
      <c r="BKO77" s="611"/>
      <c r="BKP77" s="611"/>
      <c r="BKQ77" s="611"/>
      <c r="BKR77" s="611"/>
      <c r="BKS77" s="611"/>
      <c r="BKT77" s="611"/>
      <c r="BKU77" s="611"/>
      <c r="BKV77" s="611"/>
      <c r="BKW77" s="611"/>
      <c r="BKX77" s="611"/>
      <c r="BKY77" s="611"/>
      <c r="BKZ77" s="611"/>
      <c r="BLA77" s="611"/>
      <c r="BLB77" s="611"/>
      <c r="BLC77" s="611"/>
      <c r="BLD77" s="611"/>
      <c r="BLE77" s="611"/>
      <c r="BLF77" s="611"/>
      <c r="BLG77" s="611"/>
      <c r="BLH77" s="611"/>
      <c r="BLI77" s="611"/>
      <c r="BLJ77" s="611"/>
      <c r="BLK77" s="611"/>
      <c r="BLL77" s="611"/>
      <c r="BLM77" s="611"/>
      <c r="BLN77" s="611"/>
      <c r="BLO77" s="611"/>
      <c r="BLP77" s="611"/>
      <c r="BLQ77" s="611"/>
      <c r="BLR77" s="611"/>
      <c r="BLS77" s="611"/>
      <c r="BLT77" s="611"/>
      <c r="BLU77" s="611"/>
      <c r="BLV77" s="611"/>
      <c r="BLW77" s="611"/>
      <c r="BLX77" s="611"/>
      <c r="BLY77" s="611"/>
      <c r="BLZ77" s="611"/>
      <c r="BMA77" s="611"/>
      <c r="BMB77" s="611"/>
      <c r="BMC77" s="611"/>
      <c r="BMD77" s="611"/>
      <c r="BME77" s="611"/>
      <c r="BMF77" s="611"/>
      <c r="BMG77" s="611"/>
      <c r="BMH77" s="611"/>
      <c r="BMI77" s="611"/>
      <c r="BMJ77" s="611"/>
      <c r="BMK77" s="611"/>
      <c r="BML77" s="611"/>
      <c r="BMM77" s="611"/>
      <c r="BMN77" s="611"/>
      <c r="BMO77" s="611"/>
      <c r="BMP77" s="611"/>
      <c r="BMQ77" s="611"/>
      <c r="BMR77" s="611"/>
      <c r="BMS77" s="611"/>
      <c r="BMT77" s="611"/>
      <c r="BMU77" s="611"/>
      <c r="BMV77" s="611"/>
      <c r="BMW77" s="611"/>
      <c r="BMX77" s="611"/>
      <c r="BMY77" s="611"/>
      <c r="BMZ77" s="611"/>
      <c r="BNA77" s="611"/>
      <c r="BNB77" s="611"/>
      <c r="BNC77" s="611"/>
      <c r="BND77" s="611"/>
      <c r="BNE77" s="611"/>
      <c r="BNF77" s="611"/>
      <c r="BNG77" s="611"/>
      <c r="BNH77" s="611"/>
      <c r="BNI77" s="611"/>
      <c r="BNJ77" s="611"/>
      <c r="BNK77" s="611"/>
      <c r="BNL77" s="611"/>
      <c r="BNM77" s="611"/>
      <c r="BNN77" s="611"/>
      <c r="BNO77" s="611"/>
      <c r="BNP77" s="611"/>
      <c r="BNQ77" s="611"/>
      <c r="BNR77" s="611"/>
      <c r="BNS77" s="611"/>
      <c r="BNT77" s="611"/>
      <c r="BNU77" s="611"/>
      <c r="BNV77" s="611"/>
      <c r="BNW77" s="611"/>
      <c r="BNX77" s="611"/>
      <c r="BNY77" s="611"/>
      <c r="BNZ77" s="611"/>
      <c r="BOA77" s="611"/>
      <c r="BOB77" s="611"/>
      <c r="BOC77" s="611"/>
      <c r="BOD77" s="611"/>
      <c r="BOE77" s="611"/>
      <c r="BOF77" s="611"/>
      <c r="BOG77" s="611"/>
      <c r="BOH77" s="611"/>
      <c r="BOI77" s="611"/>
      <c r="BOJ77" s="611"/>
      <c r="BOK77" s="611"/>
      <c r="BOL77" s="611"/>
      <c r="BOM77" s="611"/>
      <c r="BON77" s="611"/>
      <c r="BOO77" s="611"/>
      <c r="BOP77" s="611"/>
      <c r="BOQ77" s="611"/>
      <c r="BOR77" s="611"/>
      <c r="BOS77" s="611"/>
      <c r="BOT77" s="611"/>
      <c r="BOU77" s="611"/>
      <c r="BOV77" s="611"/>
      <c r="BOW77" s="611"/>
      <c r="BOX77" s="611"/>
      <c r="BOY77" s="611"/>
      <c r="BOZ77" s="611"/>
      <c r="BPA77" s="611"/>
      <c r="BPB77" s="611"/>
      <c r="BPC77" s="611"/>
      <c r="BPD77" s="611"/>
      <c r="BPE77" s="611"/>
      <c r="BPF77" s="611"/>
      <c r="BPG77" s="611"/>
      <c r="BPH77" s="611"/>
      <c r="BPI77" s="611"/>
      <c r="BPJ77" s="611"/>
      <c r="BPK77" s="611"/>
      <c r="BPL77" s="611"/>
      <c r="BPM77" s="611"/>
      <c r="BPN77" s="611"/>
      <c r="BPO77" s="611"/>
      <c r="BPP77" s="611"/>
      <c r="BPQ77" s="611"/>
      <c r="BPR77" s="611"/>
      <c r="BPS77" s="611"/>
      <c r="BPT77" s="611"/>
      <c r="BPU77" s="611"/>
      <c r="BPV77" s="611"/>
      <c r="BPW77" s="611"/>
      <c r="BPX77" s="611"/>
      <c r="BPY77" s="611"/>
      <c r="BPZ77" s="611"/>
      <c r="BQA77" s="611"/>
      <c r="BQB77" s="611"/>
      <c r="BQC77" s="611"/>
      <c r="BQD77" s="611"/>
      <c r="BQE77" s="611"/>
      <c r="BQF77" s="611"/>
      <c r="BQG77" s="611"/>
      <c r="BQH77" s="611"/>
      <c r="BQI77" s="611"/>
      <c r="BQJ77" s="611"/>
      <c r="BQK77" s="611"/>
      <c r="BQL77" s="611"/>
      <c r="BQM77" s="611"/>
      <c r="BQN77" s="611"/>
      <c r="BQO77" s="611"/>
      <c r="BQP77" s="611"/>
      <c r="BQQ77" s="611"/>
      <c r="BQR77" s="611"/>
      <c r="BQS77" s="611"/>
      <c r="BQT77" s="611"/>
      <c r="BQU77" s="611"/>
      <c r="BQV77" s="611"/>
      <c r="BQW77" s="611"/>
      <c r="BQX77" s="611"/>
      <c r="BQY77" s="611"/>
      <c r="BQZ77" s="611"/>
      <c r="BRA77" s="611"/>
      <c r="BRB77" s="611"/>
      <c r="BRC77" s="611"/>
      <c r="BRD77" s="611"/>
      <c r="BRE77" s="611"/>
      <c r="BRF77" s="611"/>
      <c r="BRG77" s="611"/>
      <c r="BRH77" s="611"/>
      <c r="BRI77" s="611"/>
      <c r="BRJ77" s="611"/>
      <c r="BRK77" s="611"/>
      <c r="BRL77" s="611"/>
      <c r="BRM77" s="611"/>
      <c r="BRN77" s="611"/>
      <c r="BRO77" s="611"/>
      <c r="BRP77" s="611"/>
      <c r="BRQ77" s="611"/>
      <c r="BRR77" s="611"/>
      <c r="BRS77" s="611"/>
      <c r="BRT77" s="611"/>
      <c r="BRU77" s="611"/>
      <c r="BRV77" s="611"/>
      <c r="BRW77" s="611"/>
      <c r="BRX77" s="611"/>
      <c r="BRY77" s="611"/>
      <c r="BRZ77" s="611"/>
      <c r="BSA77" s="611"/>
      <c r="BSB77" s="611"/>
      <c r="BSC77" s="611"/>
      <c r="BSD77" s="611"/>
      <c r="BSE77" s="611"/>
      <c r="BSF77" s="611"/>
      <c r="BSG77" s="611"/>
      <c r="BSH77" s="611"/>
      <c r="BSI77" s="611"/>
      <c r="BSJ77" s="611"/>
      <c r="BSK77" s="611"/>
      <c r="BSL77" s="611"/>
      <c r="BSM77" s="611"/>
      <c r="BSN77" s="611"/>
      <c r="BSO77" s="611"/>
      <c r="BSP77" s="611"/>
      <c r="BSQ77" s="611"/>
      <c r="BSR77" s="611"/>
      <c r="BSS77" s="611"/>
      <c r="BST77" s="611"/>
      <c r="BSU77" s="611"/>
      <c r="BSV77" s="611"/>
      <c r="BSW77" s="611"/>
      <c r="BSX77" s="611"/>
      <c r="BSY77" s="611"/>
      <c r="BSZ77" s="611"/>
      <c r="BTA77" s="611"/>
      <c r="BTB77" s="611"/>
      <c r="BTC77" s="611"/>
      <c r="BTD77" s="611"/>
      <c r="BTE77" s="611"/>
      <c r="BTF77" s="611"/>
      <c r="BTG77" s="611"/>
      <c r="BTH77" s="611"/>
      <c r="BTI77" s="611"/>
      <c r="BTJ77" s="611"/>
      <c r="BTK77" s="611"/>
      <c r="BTL77" s="611"/>
      <c r="BTM77" s="611"/>
      <c r="BTN77" s="611"/>
      <c r="BTO77" s="611"/>
      <c r="BTP77" s="611"/>
      <c r="BTQ77" s="611"/>
      <c r="BTR77" s="611"/>
      <c r="BTS77" s="611"/>
      <c r="BTT77" s="611"/>
      <c r="BTU77" s="611"/>
      <c r="BTV77" s="611"/>
      <c r="BTW77" s="611"/>
      <c r="BTX77" s="611"/>
      <c r="BTY77" s="611"/>
      <c r="BTZ77" s="611"/>
      <c r="BUA77" s="611"/>
      <c r="BUB77" s="611"/>
      <c r="BUC77" s="611"/>
      <c r="BUD77" s="611"/>
      <c r="BUE77" s="611"/>
      <c r="BUF77" s="611"/>
      <c r="BUG77" s="611"/>
      <c r="BUH77" s="611"/>
      <c r="BUI77" s="611"/>
      <c r="BUJ77" s="611"/>
      <c r="BUK77" s="611"/>
      <c r="BUL77" s="611"/>
      <c r="BUM77" s="611"/>
      <c r="BUN77" s="611"/>
      <c r="BUO77" s="611"/>
      <c r="BUP77" s="611"/>
      <c r="BUQ77" s="611"/>
      <c r="BUR77" s="611"/>
      <c r="BUS77" s="611"/>
      <c r="BUT77" s="611"/>
      <c r="BUU77" s="611"/>
      <c r="BUV77" s="611"/>
      <c r="BUW77" s="611"/>
      <c r="BUX77" s="611"/>
      <c r="BUY77" s="611"/>
      <c r="BUZ77" s="611"/>
      <c r="BVA77" s="611"/>
      <c r="BVB77" s="611"/>
      <c r="BVC77" s="611"/>
      <c r="BVD77" s="611"/>
      <c r="BVE77" s="611"/>
      <c r="BVF77" s="611"/>
      <c r="BVG77" s="611"/>
      <c r="BVH77" s="611"/>
      <c r="BVI77" s="611"/>
      <c r="BVJ77" s="611"/>
      <c r="BVK77" s="611"/>
      <c r="BVL77" s="611"/>
      <c r="BVM77" s="611"/>
      <c r="BVN77" s="611"/>
      <c r="BVO77" s="611"/>
      <c r="BVP77" s="611"/>
      <c r="BVQ77" s="611"/>
      <c r="BVR77" s="611"/>
      <c r="BVS77" s="611"/>
      <c r="BVT77" s="611"/>
      <c r="BVU77" s="611"/>
      <c r="BVV77" s="611"/>
      <c r="BVW77" s="611"/>
      <c r="BVX77" s="611"/>
      <c r="BVY77" s="611"/>
      <c r="BVZ77" s="611"/>
      <c r="BWA77" s="611"/>
      <c r="BWB77" s="611"/>
      <c r="BWC77" s="611"/>
      <c r="BWD77" s="611"/>
      <c r="BWE77" s="611"/>
      <c r="BWF77" s="611"/>
      <c r="BWG77" s="611"/>
      <c r="BWH77" s="611"/>
      <c r="BWI77" s="611"/>
      <c r="BWJ77" s="611"/>
      <c r="BWK77" s="611"/>
      <c r="BWL77" s="611"/>
      <c r="BWM77" s="611"/>
      <c r="BWN77" s="611"/>
      <c r="BWO77" s="611"/>
      <c r="BWP77" s="611"/>
      <c r="BWQ77" s="611"/>
      <c r="BWR77" s="611"/>
      <c r="BWS77" s="611"/>
      <c r="BWT77" s="611"/>
      <c r="BWU77" s="611"/>
      <c r="BWV77" s="611"/>
      <c r="BWW77" s="611"/>
      <c r="BWX77" s="611"/>
      <c r="BWY77" s="611"/>
      <c r="BWZ77" s="611"/>
      <c r="BXA77" s="611"/>
      <c r="BXB77" s="611"/>
      <c r="BXC77" s="611"/>
      <c r="BXD77" s="611"/>
      <c r="BXE77" s="611"/>
      <c r="BXF77" s="611"/>
      <c r="BXG77" s="611"/>
      <c r="BXH77" s="611"/>
      <c r="BXI77" s="611"/>
      <c r="BXJ77" s="611"/>
      <c r="BXK77" s="611"/>
      <c r="BXL77" s="611"/>
      <c r="BXM77" s="611"/>
      <c r="BXN77" s="611"/>
      <c r="BXO77" s="611"/>
      <c r="BXP77" s="611"/>
      <c r="BXQ77" s="611"/>
      <c r="BXR77" s="611"/>
      <c r="BXS77" s="611"/>
      <c r="BXT77" s="611"/>
      <c r="BXU77" s="611"/>
      <c r="BXV77" s="611"/>
      <c r="BXW77" s="611"/>
      <c r="BXX77" s="611"/>
      <c r="BXY77" s="611"/>
      <c r="BXZ77" s="611"/>
      <c r="BYA77" s="611"/>
      <c r="BYB77" s="611"/>
      <c r="BYC77" s="611"/>
      <c r="BYD77" s="611"/>
      <c r="BYE77" s="611"/>
      <c r="BYF77" s="611"/>
      <c r="BYG77" s="611"/>
      <c r="BYH77" s="611"/>
      <c r="BYI77" s="611"/>
      <c r="BYJ77" s="611"/>
      <c r="BYK77" s="611"/>
      <c r="BYL77" s="611"/>
      <c r="BYM77" s="611"/>
      <c r="BYN77" s="611"/>
      <c r="BYO77" s="611"/>
      <c r="BYP77" s="611"/>
      <c r="BYQ77" s="611"/>
      <c r="BYR77" s="611"/>
      <c r="BYS77" s="611"/>
      <c r="BYT77" s="611"/>
      <c r="BYU77" s="611"/>
      <c r="BYV77" s="611"/>
      <c r="BYW77" s="611"/>
      <c r="BYX77" s="611"/>
      <c r="BYY77" s="611"/>
      <c r="BYZ77" s="611"/>
      <c r="BZA77" s="611"/>
      <c r="BZB77" s="611"/>
      <c r="BZC77" s="611"/>
      <c r="BZD77" s="611"/>
      <c r="BZE77" s="611"/>
      <c r="BZF77" s="611"/>
      <c r="BZG77" s="611"/>
      <c r="BZH77" s="611"/>
      <c r="BZI77" s="611"/>
      <c r="BZJ77" s="611"/>
      <c r="BZK77" s="611"/>
      <c r="BZL77" s="611"/>
      <c r="BZM77" s="611"/>
      <c r="BZN77" s="611"/>
      <c r="BZO77" s="611"/>
      <c r="BZP77" s="611"/>
      <c r="BZQ77" s="611"/>
      <c r="BZR77" s="611"/>
      <c r="BZS77" s="611"/>
      <c r="BZT77" s="611"/>
      <c r="BZU77" s="611"/>
      <c r="BZV77" s="611"/>
      <c r="BZW77" s="611"/>
      <c r="BZX77" s="611"/>
      <c r="BZY77" s="611"/>
      <c r="BZZ77" s="611"/>
      <c r="CAA77" s="611"/>
      <c r="CAB77" s="611"/>
      <c r="CAC77" s="611"/>
      <c r="CAD77" s="611"/>
      <c r="CAE77" s="611"/>
      <c r="CAF77" s="611"/>
      <c r="CAG77" s="611"/>
      <c r="CAH77" s="611"/>
      <c r="CAI77" s="611"/>
      <c r="CAJ77" s="611"/>
      <c r="CAK77" s="611"/>
      <c r="CAL77" s="611"/>
      <c r="CAM77" s="611"/>
      <c r="CAN77" s="611"/>
      <c r="CAO77" s="611"/>
      <c r="CAP77" s="611"/>
      <c r="CAQ77" s="611"/>
      <c r="CAR77" s="611"/>
      <c r="CAS77" s="611"/>
      <c r="CAT77" s="611"/>
      <c r="CAU77" s="611"/>
      <c r="CAV77" s="611"/>
      <c r="CAW77" s="611"/>
      <c r="CAX77" s="611"/>
      <c r="CAY77" s="611"/>
      <c r="CAZ77" s="611"/>
      <c r="CBA77" s="611"/>
      <c r="CBB77" s="611"/>
      <c r="CBC77" s="611"/>
      <c r="CBD77" s="611"/>
      <c r="CBE77" s="611"/>
      <c r="CBF77" s="611"/>
      <c r="CBG77" s="611"/>
      <c r="CBH77" s="611"/>
      <c r="CBI77" s="611"/>
      <c r="CBJ77" s="611"/>
      <c r="CBK77" s="611"/>
      <c r="CBL77" s="611"/>
      <c r="CBM77" s="611"/>
      <c r="CBN77" s="611"/>
      <c r="CBO77" s="611"/>
      <c r="CBP77" s="611"/>
      <c r="CBQ77" s="611"/>
      <c r="CBR77" s="611"/>
      <c r="CBS77" s="611"/>
      <c r="CBT77" s="611"/>
      <c r="CBU77" s="611"/>
      <c r="CBV77" s="611"/>
      <c r="CBW77" s="611"/>
      <c r="CBX77" s="611"/>
      <c r="CBY77" s="611"/>
      <c r="CBZ77" s="611"/>
      <c r="CCA77" s="611"/>
      <c r="CCB77" s="611"/>
      <c r="CCC77" s="611"/>
      <c r="CCD77" s="611"/>
      <c r="CCE77" s="611"/>
      <c r="CCF77" s="611"/>
      <c r="CCG77" s="611"/>
      <c r="CCH77" s="611"/>
      <c r="CCI77" s="611"/>
      <c r="CCJ77" s="611"/>
      <c r="CCK77" s="611"/>
      <c r="CCL77" s="611"/>
      <c r="CCM77" s="611"/>
      <c r="CCN77" s="611"/>
      <c r="CCO77" s="611"/>
      <c r="CCP77" s="611"/>
      <c r="CCQ77" s="611"/>
      <c r="CCR77" s="611"/>
      <c r="CCS77" s="611"/>
      <c r="CCT77" s="611"/>
      <c r="CCU77" s="611"/>
      <c r="CCV77" s="611"/>
      <c r="CCW77" s="611"/>
      <c r="CCX77" s="611"/>
      <c r="CCY77" s="611"/>
      <c r="CCZ77" s="611"/>
      <c r="CDA77" s="611"/>
      <c r="CDB77" s="611"/>
      <c r="CDC77" s="611"/>
      <c r="CDD77" s="611"/>
      <c r="CDE77" s="611"/>
      <c r="CDF77" s="611"/>
      <c r="CDG77" s="611"/>
      <c r="CDH77" s="611"/>
      <c r="CDI77" s="611"/>
      <c r="CDJ77" s="611"/>
      <c r="CDK77" s="611"/>
      <c r="CDL77" s="611"/>
      <c r="CDM77" s="611"/>
      <c r="CDN77" s="611"/>
      <c r="CDO77" s="611"/>
      <c r="CDP77" s="611"/>
      <c r="CDQ77" s="611"/>
      <c r="CDR77" s="611"/>
      <c r="CDS77" s="611"/>
      <c r="CDT77" s="611"/>
      <c r="CDU77" s="611"/>
      <c r="CDV77" s="611"/>
      <c r="CDW77" s="611"/>
      <c r="CDX77" s="611"/>
      <c r="CDY77" s="611"/>
      <c r="CDZ77" s="611"/>
      <c r="CEA77" s="611"/>
      <c r="CEB77" s="611"/>
      <c r="CEC77" s="611"/>
      <c r="CED77" s="611"/>
      <c r="CEE77" s="611"/>
      <c r="CEF77" s="611"/>
      <c r="CEG77" s="611"/>
      <c r="CEH77" s="611"/>
      <c r="CEI77" s="611"/>
      <c r="CEJ77" s="611"/>
      <c r="CEK77" s="611"/>
      <c r="CEL77" s="611"/>
      <c r="CEM77" s="611"/>
    </row>
    <row r="78" spans="1:2171" s="191" customFormat="1" ht="21" thickBot="1" x14ac:dyDescent="0.35">
      <c r="A78" s="211"/>
      <c r="B78" s="43"/>
      <c r="C78" s="693"/>
      <c r="D78" s="693"/>
      <c r="E78" s="194"/>
      <c r="F78" s="212"/>
      <c r="G78" s="212"/>
      <c r="H78" s="212"/>
      <c r="I78" s="212"/>
      <c r="J78" s="212"/>
      <c r="K78" s="212"/>
      <c r="L78" s="212"/>
      <c r="M78" s="679"/>
      <c r="N78" s="679"/>
      <c r="O78" s="679"/>
      <c r="P78" s="679"/>
      <c r="Q78" s="679"/>
      <c r="R78" s="679"/>
      <c r="S78" s="679"/>
      <c r="T78" s="358"/>
      <c r="U78" s="358"/>
      <c r="V78" s="358"/>
      <c r="W78" s="358"/>
      <c r="X78" s="358"/>
      <c r="Y78" s="358"/>
      <c r="Z78" s="358"/>
      <c r="AA78" s="358"/>
      <c r="AB78" s="358"/>
      <c r="AC78" s="679"/>
      <c r="AD78" s="679"/>
      <c r="AE78" s="679"/>
      <c r="AF78" s="679"/>
      <c r="AG78" s="679"/>
      <c r="AH78" s="679"/>
      <c r="AI78" s="679"/>
      <c r="AJ78" s="679"/>
      <c r="AK78" s="679"/>
      <c r="AL78" s="679"/>
      <c r="AM78" s="679"/>
      <c r="AN78" s="679"/>
      <c r="AO78" s="679"/>
      <c r="AP78" s="679"/>
      <c r="AQ78" s="679"/>
      <c r="AR78" s="679"/>
      <c r="AS78" s="679"/>
      <c r="AT78" s="679"/>
      <c r="AU78" s="679"/>
      <c r="AV78" s="679"/>
      <c r="AW78" s="679"/>
      <c r="AX78" s="679"/>
      <c r="AY78" s="679"/>
      <c r="AZ78" s="679"/>
      <c r="BA78" s="679"/>
      <c r="BB78" s="679"/>
      <c r="BC78" s="611"/>
      <c r="BD78" s="611"/>
      <c r="BE78" s="611"/>
      <c r="BF78" s="611"/>
      <c r="BG78" s="611"/>
      <c r="BH78" s="611"/>
      <c r="BI78" s="611"/>
      <c r="BJ78" s="611"/>
      <c r="BK78" s="611"/>
      <c r="BL78" s="611"/>
      <c r="BM78" s="611"/>
      <c r="BN78" s="611"/>
      <c r="BO78" s="611"/>
      <c r="BP78" s="611"/>
      <c r="BQ78" s="611"/>
      <c r="BR78" s="611"/>
      <c r="BS78" s="611"/>
      <c r="BT78" s="611"/>
      <c r="BU78" s="611"/>
      <c r="BV78" s="611"/>
      <c r="BW78" s="611"/>
      <c r="BX78" s="611"/>
      <c r="BY78" s="611"/>
      <c r="BZ78" s="611"/>
      <c r="CA78" s="611"/>
      <c r="CB78" s="611"/>
      <c r="CC78" s="611"/>
      <c r="CD78" s="611"/>
      <c r="CE78" s="611"/>
      <c r="CF78" s="611"/>
      <c r="CG78" s="611"/>
      <c r="CH78" s="611"/>
      <c r="CI78" s="611"/>
      <c r="CJ78" s="611"/>
      <c r="CK78" s="611"/>
      <c r="CL78" s="611"/>
      <c r="CM78" s="611"/>
      <c r="CN78" s="611"/>
      <c r="CO78" s="611"/>
      <c r="CP78" s="611"/>
      <c r="CQ78" s="611"/>
      <c r="CR78" s="611"/>
      <c r="CS78" s="611"/>
      <c r="CT78" s="611"/>
      <c r="CU78" s="611"/>
      <c r="CV78" s="611"/>
      <c r="CW78" s="611"/>
      <c r="CX78" s="611"/>
      <c r="CY78" s="611"/>
      <c r="CZ78" s="611"/>
      <c r="DA78" s="611"/>
      <c r="DB78" s="611"/>
      <c r="DC78" s="611"/>
      <c r="DD78" s="611"/>
      <c r="DE78" s="611"/>
      <c r="DF78" s="611"/>
      <c r="DG78" s="611"/>
      <c r="DH78" s="611"/>
      <c r="DI78" s="611"/>
      <c r="DJ78" s="611"/>
      <c r="DK78" s="611"/>
      <c r="DL78" s="611"/>
      <c r="DM78" s="611"/>
      <c r="DN78" s="611"/>
      <c r="DO78" s="611"/>
      <c r="DP78" s="611"/>
      <c r="DQ78" s="611"/>
      <c r="DR78" s="611"/>
      <c r="DS78" s="611"/>
      <c r="DT78" s="611"/>
      <c r="DU78" s="611"/>
      <c r="DV78" s="611"/>
      <c r="DW78" s="611"/>
      <c r="DX78" s="611"/>
      <c r="DY78" s="611"/>
      <c r="DZ78" s="611"/>
      <c r="EA78" s="611"/>
      <c r="EB78" s="611"/>
      <c r="EC78" s="611"/>
      <c r="ED78" s="611"/>
      <c r="EE78" s="611"/>
      <c r="EF78" s="611"/>
      <c r="EG78" s="611"/>
      <c r="EH78" s="611"/>
      <c r="EI78" s="611"/>
      <c r="EJ78" s="611"/>
      <c r="EK78" s="611"/>
      <c r="EL78" s="611"/>
      <c r="EM78" s="611"/>
      <c r="EN78" s="611"/>
      <c r="EO78" s="611"/>
      <c r="EP78" s="611"/>
      <c r="EQ78" s="611"/>
      <c r="ER78" s="611"/>
      <c r="ES78" s="611"/>
      <c r="ET78" s="611"/>
      <c r="EU78" s="611"/>
      <c r="EV78" s="611"/>
      <c r="EW78" s="611"/>
      <c r="EX78" s="611"/>
      <c r="EY78" s="611"/>
      <c r="EZ78" s="611"/>
      <c r="FA78" s="611"/>
      <c r="FB78" s="611"/>
      <c r="FC78" s="611"/>
      <c r="FD78" s="611"/>
      <c r="FE78" s="611"/>
      <c r="FF78" s="611"/>
      <c r="FG78" s="611"/>
      <c r="FH78" s="611"/>
      <c r="FI78" s="611"/>
      <c r="FJ78" s="611"/>
      <c r="FK78" s="611"/>
      <c r="FL78" s="611"/>
      <c r="FM78" s="611"/>
      <c r="FN78" s="611"/>
      <c r="FO78" s="611"/>
      <c r="FP78" s="611"/>
      <c r="FQ78" s="611"/>
      <c r="FR78" s="611"/>
      <c r="FS78" s="611"/>
      <c r="FT78" s="611"/>
      <c r="FU78" s="611"/>
      <c r="FV78" s="611"/>
      <c r="FW78" s="611"/>
      <c r="FX78" s="611"/>
      <c r="FY78" s="611"/>
      <c r="FZ78" s="611"/>
      <c r="GA78" s="611"/>
      <c r="GB78" s="611"/>
      <c r="GC78" s="611"/>
      <c r="GD78" s="611"/>
      <c r="GE78" s="611"/>
      <c r="GF78" s="611"/>
      <c r="GG78" s="611"/>
      <c r="GH78" s="611"/>
      <c r="GI78" s="611"/>
      <c r="GJ78" s="611"/>
      <c r="GK78" s="611"/>
      <c r="GL78" s="611"/>
      <c r="GM78" s="611"/>
      <c r="GN78" s="611"/>
      <c r="GO78" s="611"/>
      <c r="GP78" s="611"/>
      <c r="GQ78" s="611"/>
      <c r="GR78" s="611"/>
      <c r="GS78" s="611"/>
      <c r="GT78" s="611"/>
      <c r="GU78" s="611"/>
      <c r="GV78" s="611"/>
      <c r="GW78" s="611"/>
      <c r="GX78" s="611"/>
      <c r="GY78" s="611"/>
      <c r="GZ78" s="611"/>
      <c r="HA78" s="611"/>
      <c r="HB78" s="611"/>
      <c r="HC78" s="611"/>
      <c r="HD78" s="611"/>
      <c r="HE78" s="611"/>
      <c r="HF78" s="611"/>
      <c r="HG78" s="611"/>
      <c r="HH78" s="611"/>
      <c r="HI78" s="611"/>
      <c r="HJ78" s="611"/>
      <c r="HK78" s="611"/>
      <c r="HL78" s="611"/>
      <c r="HM78" s="611"/>
      <c r="HN78" s="611"/>
      <c r="HO78" s="611"/>
      <c r="HP78" s="611"/>
      <c r="HQ78" s="611"/>
      <c r="HR78" s="611"/>
      <c r="HS78" s="611"/>
      <c r="HT78" s="611"/>
      <c r="HU78" s="611"/>
      <c r="HV78" s="611"/>
      <c r="HW78" s="611"/>
      <c r="HX78" s="611"/>
      <c r="HY78" s="611"/>
      <c r="HZ78" s="611"/>
      <c r="IA78" s="611"/>
      <c r="IB78" s="611"/>
      <c r="IC78" s="611"/>
      <c r="ID78" s="611"/>
      <c r="IE78" s="611"/>
      <c r="IF78" s="611"/>
      <c r="IG78" s="611"/>
      <c r="IH78" s="611"/>
      <c r="II78" s="611"/>
      <c r="IJ78" s="611"/>
      <c r="IK78" s="611"/>
      <c r="IL78" s="611"/>
      <c r="IM78" s="611"/>
      <c r="IN78" s="611"/>
      <c r="IO78" s="611"/>
      <c r="IP78" s="611"/>
      <c r="IQ78" s="611"/>
      <c r="IR78" s="611"/>
      <c r="IS78" s="611"/>
      <c r="IT78" s="611"/>
      <c r="IU78" s="611"/>
      <c r="IV78" s="611"/>
      <c r="IW78" s="611"/>
      <c r="IX78" s="611"/>
      <c r="IY78" s="611"/>
      <c r="IZ78" s="611"/>
      <c r="JA78" s="611"/>
      <c r="JB78" s="611"/>
      <c r="JC78" s="611"/>
      <c r="JD78" s="611"/>
      <c r="JE78" s="611"/>
      <c r="JF78" s="611"/>
      <c r="JG78" s="611"/>
      <c r="JH78" s="611"/>
      <c r="JI78" s="611"/>
      <c r="JJ78" s="611"/>
      <c r="JK78" s="611"/>
      <c r="JL78" s="611"/>
      <c r="JM78" s="611"/>
      <c r="JN78" s="611"/>
      <c r="JO78" s="611"/>
      <c r="JP78" s="611"/>
      <c r="JQ78" s="611"/>
      <c r="JR78" s="611"/>
      <c r="JS78" s="611"/>
      <c r="JT78" s="611"/>
      <c r="JU78" s="611"/>
      <c r="JV78" s="611"/>
      <c r="JW78" s="611"/>
      <c r="JX78" s="611"/>
      <c r="JY78" s="611"/>
      <c r="JZ78" s="611"/>
      <c r="KA78" s="611"/>
      <c r="KB78" s="611"/>
      <c r="KC78" s="611"/>
      <c r="KD78" s="611"/>
      <c r="KE78" s="611"/>
      <c r="KF78" s="611"/>
      <c r="KG78" s="611"/>
      <c r="KH78" s="611"/>
      <c r="KI78" s="611"/>
      <c r="KJ78" s="611"/>
      <c r="KK78" s="611"/>
      <c r="KL78" s="611"/>
      <c r="KM78" s="611"/>
      <c r="KN78" s="611"/>
      <c r="KO78" s="611"/>
      <c r="KP78" s="611"/>
      <c r="KQ78" s="611"/>
      <c r="KR78" s="611"/>
      <c r="KS78" s="611"/>
      <c r="KT78" s="611"/>
      <c r="KU78" s="611"/>
      <c r="KV78" s="611"/>
      <c r="KW78" s="611"/>
      <c r="KX78" s="611"/>
      <c r="KY78" s="611"/>
      <c r="KZ78" s="611"/>
      <c r="LA78" s="611"/>
      <c r="LB78" s="611"/>
      <c r="LC78" s="611"/>
      <c r="LD78" s="611"/>
      <c r="LE78" s="611"/>
      <c r="LF78" s="611"/>
      <c r="LG78" s="611"/>
      <c r="LH78" s="611"/>
      <c r="LI78" s="611"/>
      <c r="LJ78" s="611"/>
      <c r="LK78" s="611"/>
      <c r="LL78" s="611"/>
      <c r="LM78" s="611"/>
      <c r="LN78" s="611"/>
      <c r="LO78" s="611"/>
      <c r="LP78" s="611"/>
      <c r="LQ78" s="611"/>
      <c r="LR78" s="611"/>
      <c r="LS78" s="611"/>
      <c r="LT78" s="611"/>
      <c r="LU78" s="611"/>
      <c r="LV78" s="611"/>
      <c r="LW78" s="611"/>
      <c r="LX78" s="611"/>
      <c r="LY78" s="611"/>
      <c r="LZ78" s="611"/>
      <c r="MA78" s="611"/>
      <c r="MB78" s="611"/>
      <c r="MC78" s="611"/>
      <c r="MD78" s="611"/>
      <c r="ME78" s="611"/>
      <c r="MF78" s="611"/>
      <c r="MG78" s="611"/>
      <c r="MH78" s="611"/>
      <c r="MI78" s="611"/>
      <c r="MJ78" s="611"/>
      <c r="MK78" s="611"/>
      <c r="ML78" s="611"/>
      <c r="MM78" s="611"/>
      <c r="MN78" s="611"/>
      <c r="MO78" s="611"/>
      <c r="MP78" s="611"/>
      <c r="MQ78" s="611"/>
      <c r="MR78" s="611"/>
      <c r="MS78" s="611"/>
      <c r="MT78" s="611"/>
      <c r="MU78" s="611"/>
      <c r="MV78" s="611"/>
      <c r="MW78" s="611"/>
      <c r="MX78" s="611"/>
      <c r="MY78" s="611"/>
      <c r="MZ78" s="611"/>
      <c r="NA78" s="611"/>
      <c r="NB78" s="611"/>
      <c r="NC78" s="611"/>
      <c r="ND78" s="611"/>
      <c r="NE78" s="611"/>
      <c r="NF78" s="611"/>
      <c r="NG78" s="611"/>
      <c r="NH78" s="611"/>
      <c r="NI78" s="611"/>
      <c r="NJ78" s="611"/>
      <c r="NK78" s="611"/>
      <c r="NL78" s="611"/>
      <c r="NM78" s="611"/>
      <c r="NN78" s="611"/>
      <c r="NO78" s="611"/>
      <c r="NP78" s="611"/>
      <c r="NQ78" s="611"/>
      <c r="NR78" s="611"/>
      <c r="NS78" s="611"/>
      <c r="NT78" s="611"/>
      <c r="NU78" s="611"/>
      <c r="NV78" s="611"/>
      <c r="NW78" s="611"/>
      <c r="NX78" s="611"/>
      <c r="NY78" s="611"/>
      <c r="NZ78" s="611"/>
      <c r="OA78" s="611"/>
      <c r="OB78" s="611"/>
      <c r="OC78" s="611"/>
      <c r="OD78" s="611"/>
      <c r="OE78" s="611"/>
      <c r="OF78" s="611"/>
      <c r="OG78" s="611"/>
      <c r="OH78" s="611"/>
      <c r="OI78" s="611"/>
      <c r="OJ78" s="611"/>
      <c r="OK78" s="611"/>
      <c r="OL78" s="611"/>
      <c r="OM78" s="611"/>
      <c r="ON78" s="611"/>
      <c r="OO78" s="611"/>
      <c r="OP78" s="611"/>
      <c r="OQ78" s="611"/>
      <c r="OR78" s="611"/>
      <c r="OS78" s="611"/>
      <c r="OT78" s="611"/>
      <c r="OU78" s="611"/>
      <c r="OV78" s="611"/>
      <c r="OW78" s="611"/>
      <c r="OX78" s="611"/>
      <c r="OY78" s="611"/>
      <c r="OZ78" s="611"/>
      <c r="PA78" s="611"/>
      <c r="PB78" s="611"/>
      <c r="PC78" s="611"/>
      <c r="PD78" s="611"/>
      <c r="PE78" s="611"/>
      <c r="PF78" s="611"/>
      <c r="PG78" s="611"/>
      <c r="PH78" s="611"/>
      <c r="PI78" s="611"/>
      <c r="PJ78" s="611"/>
      <c r="PK78" s="611"/>
      <c r="PL78" s="611"/>
      <c r="PM78" s="611"/>
      <c r="PN78" s="611"/>
      <c r="PO78" s="611"/>
      <c r="PP78" s="611"/>
      <c r="PQ78" s="611"/>
      <c r="PR78" s="611"/>
      <c r="PS78" s="611"/>
      <c r="PT78" s="611"/>
      <c r="PU78" s="611"/>
      <c r="PV78" s="611"/>
      <c r="PW78" s="611"/>
      <c r="PX78" s="611"/>
      <c r="PY78" s="611"/>
      <c r="PZ78" s="611"/>
      <c r="QA78" s="611"/>
      <c r="QB78" s="611"/>
      <c r="QC78" s="611"/>
      <c r="QD78" s="611"/>
      <c r="QE78" s="611"/>
      <c r="QF78" s="611"/>
      <c r="QG78" s="611"/>
      <c r="QH78" s="611"/>
      <c r="QI78" s="611"/>
      <c r="QJ78" s="611"/>
      <c r="QK78" s="611"/>
      <c r="QL78" s="611"/>
      <c r="QM78" s="611"/>
      <c r="QN78" s="611"/>
      <c r="QO78" s="611"/>
      <c r="QP78" s="611"/>
      <c r="QQ78" s="611"/>
      <c r="QR78" s="611"/>
      <c r="QS78" s="611"/>
      <c r="QT78" s="611"/>
      <c r="QU78" s="611"/>
      <c r="QV78" s="611"/>
      <c r="QW78" s="611"/>
      <c r="QX78" s="611"/>
      <c r="QY78" s="611"/>
      <c r="QZ78" s="611"/>
      <c r="RA78" s="611"/>
      <c r="RB78" s="611"/>
      <c r="RC78" s="611"/>
      <c r="RD78" s="611"/>
      <c r="RE78" s="611"/>
      <c r="RF78" s="611"/>
      <c r="RG78" s="611"/>
      <c r="RH78" s="611"/>
      <c r="RI78" s="611"/>
      <c r="RJ78" s="611"/>
      <c r="RK78" s="611"/>
      <c r="RL78" s="611"/>
      <c r="RM78" s="611"/>
      <c r="RN78" s="611"/>
      <c r="RO78" s="611"/>
      <c r="RP78" s="611"/>
      <c r="RQ78" s="611"/>
      <c r="RR78" s="611"/>
      <c r="RS78" s="611"/>
      <c r="RT78" s="611"/>
      <c r="RU78" s="611"/>
      <c r="RV78" s="611"/>
      <c r="RW78" s="611"/>
      <c r="RX78" s="611"/>
      <c r="RY78" s="611"/>
      <c r="RZ78" s="611"/>
      <c r="SA78" s="611"/>
      <c r="SB78" s="611"/>
      <c r="SC78" s="611"/>
      <c r="SD78" s="611"/>
      <c r="SE78" s="611"/>
      <c r="SF78" s="611"/>
      <c r="SG78" s="611"/>
      <c r="SH78" s="611"/>
      <c r="SI78" s="611"/>
      <c r="SJ78" s="611"/>
      <c r="SK78" s="611"/>
      <c r="SL78" s="611"/>
      <c r="SM78" s="611"/>
      <c r="SN78" s="611"/>
      <c r="SO78" s="611"/>
      <c r="SP78" s="611"/>
      <c r="SQ78" s="611"/>
      <c r="SR78" s="611"/>
      <c r="SS78" s="611"/>
      <c r="ST78" s="611"/>
      <c r="SU78" s="611"/>
      <c r="SV78" s="611"/>
      <c r="SW78" s="611"/>
      <c r="SX78" s="611"/>
      <c r="SY78" s="611"/>
      <c r="SZ78" s="611"/>
      <c r="TA78" s="611"/>
      <c r="TB78" s="611"/>
      <c r="TC78" s="611"/>
      <c r="TD78" s="611"/>
      <c r="TE78" s="611"/>
      <c r="TF78" s="611"/>
      <c r="TG78" s="611"/>
      <c r="TH78" s="611"/>
      <c r="TI78" s="611"/>
      <c r="TJ78" s="611"/>
      <c r="TK78" s="611"/>
      <c r="TL78" s="611"/>
      <c r="TM78" s="611"/>
      <c r="TN78" s="611"/>
      <c r="TO78" s="611"/>
      <c r="TP78" s="611"/>
      <c r="TQ78" s="611"/>
      <c r="TR78" s="611"/>
      <c r="TS78" s="611"/>
      <c r="TT78" s="611"/>
      <c r="TU78" s="611"/>
      <c r="TV78" s="611"/>
      <c r="TW78" s="611"/>
      <c r="TX78" s="611"/>
      <c r="TY78" s="611"/>
      <c r="TZ78" s="611"/>
      <c r="UA78" s="611"/>
      <c r="UB78" s="611"/>
      <c r="UC78" s="611"/>
      <c r="UD78" s="611"/>
      <c r="UE78" s="611"/>
      <c r="UF78" s="611"/>
      <c r="UG78" s="611"/>
      <c r="UH78" s="611"/>
      <c r="UI78" s="611"/>
      <c r="UJ78" s="611"/>
      <c r="UK78" s="611"/>
      <c r="UL78" s="611"/>
      <c r="UM78" s="611"/>
      <c r="UN78" s="611"/>
      <c r="UO78" s="611"/>
      <c r="UP78" s="611"/>
      <c r="UQ78" s="611"/>
      <c r="UR78" s="611"/>
      <c r="US78" s="611"/>
      <c r="UT78" s="611"/>
      <c r="UU78" s="611"/>
      <c r="UV78" s="611"/>
      <c r="UW78" s="611"/>
      <c r="UX78" s="611"/>
      <c r="UY78" s="611"/>
      <c r="UZ78" s="611"/>
      <c r="VA78" s="611"/>
      <c r="VB78" s="611"/>
      <c r="VC78" s="611"/>
      <c r="VD78" s="611"/>
      <c r="VE78" s="611"/>
      <c r="VF78" s="611"/>
      <c r="VG78" s="611"/>
      <c r="VH78" s="611"/>
      <c r="VI78" s="611"/>
      <c r="VJ78" s="611"/>
      <c r="VK78" s="611"/>
      <c r="VL78" s="611"/>
      <c r="VM78" s="611"/>
      <c r="VN78" s="611"/>
      <c r="VO78" s="611"/>
      <c r="VP78" s="611"/>
      <c r="VQ78" s="611"/>
      <c r="VR78" s="611"/>
      <c r="VS78" s="611"/>
      <c r="VT78" s="611"/>
      <c r="VU78" s="611"/>
      <c r="VV78" s="611"/>
      <c r="VW78" s="611"/>
      <c r="VX78" s="611"/>
      <c r="VY78" s="611"/>
      <c r="VZ78" s="611"/>
      <c r="WA78" s="611"/>
      <c r="WB78" s="611"/>
      <c r="WC78" s="611"/>
      <c r="WD78" s="611"/>
      <c r="WE78" s="611"/>
      <c r="WF78" s="611"/>
      <c r="WG78" s="611"/>
      <c r="WH78" s="611"/>
      <c r="WI78" s="611"/>
      <c r="WJ78" s="611"/>
      <c r="WK78" s="611"/>
      <c r="WL78" s="611"/>
      <c r="WM78" s="611"/>
      <c r="WN78" s="611"/>
      <c r="WO78" s="611"/>
      <c r="WP78" s="611"/>
      <c r="WQ78" s="611"/>
      <c r="WR78" s="611"/>
      <c r="WS78" s="611"/>
      <c r="WT78" s="611"/>
      <c r="WU78" s="611"/>
      <c r="WV78" s="611"/>
      <c r="WW78" s="611"/>
      <c r="WX78" s="611"/>
      <c r="WY78" s="611"/>
      <c r="WZ78" s="611"/>
      <c r="XA78" s="611"/>
      <c r="XB78" s="611"/>
      <c r="XC78" s="611"/>
      <c r="XD78" s="611"/>
      <c r="XE78" s="611"/>
      <c r="XF78" s="611"/>
      <c r="XG78" s="611"/>
      <c r="XH78" s="611"/>
      <c r="XI78" s="611"/>
      <c r="XJ78" s="611"/>
      <c r="XK78" s="611"/>
      <c r="XL78" s="611"/>
      <c r="XM78" s="611"/>
      <c r="XN78" s="611"/>
      <c r="XO78" s="611"/>
      <c r="XP78" s="611"/>
      <c r="XQ78" s="611"/>
      <c r="XR78" s="611"/>
      <c r="XS78" s="611"/>
      <c r="XT78" s="611"/>
      <c r="XU78" s="611"/>
      <c r="XV78" s="611"/>
      <c r="XW78" s="611"/>
      <c r="XX78" s="611"/>
      <c r="XY78" s="611"/>
      <c r="XZ78" s="611"/>
      <c r="YA78" s="611"/>
      <c r="YB78" s="611"/>
      <c r="YC78" s="611"/>
      <c r="YD78" s="611"/>
      <c r="YE78" s="611"/>
      <c r="YF78" s="611"/>
      <c r="YG78" s="611"/>
      <c r="YH78" s="611"/>
      <c r="YI78" s="611"/>
      <c r="YJ78" s="611"/>
      <c r="YK78" s="611"/>
      <c r="YL78" s="611"/>
      <c r="YM78" s="611"/>
      <c r="YN78" s="611"/>
      <c r="YO78" s="611"/>
      <c r="YP78" s="611"/>
      <c r="YQ78" s="611"/>
      <c r="YR78" s="611"/>
      <c r="YS78" s="611"/>
      <c r="YT78" s="611"/>
      <c r="YU78" s="611"/>
      <c r="YV78" s="611"/>
      <c r="YW78" s="611"/>
      <c r="YX78" s="611"/>
      <c r="YY78" s="611"/>
      <c r="YZ78" s="611"/>
      <c r="ZA78" s="611"/>
      <c r="ZB78" s="611"/>
      <c r="ZC78" s="611"/>
      <c r="ZD78" s="611"/>
      <c r="ZE78" s="611"/>
      <c r="ZF78" s="611"/>
      <c r="ZG78" s="611"/>
      <c r="ZH78" s="611"/>
      <c r="ZI78" s="611"/>
      <c r="ZJ78" s="611"/>
      <c r="ZK78" s="611"/>
      <c r="ZL78" s="611"/>
      <c r="ZM78" s="611"/>
      <c r="ZN78" s="611"/>
      <c r="ZO78" s="611"/>
      <c r="ZP78" s="611"/>
      <c r="ZQ78" s="611"/>
      <c r="ZR78" s="611"/>
      <c r="ZS78" s="611"/>
      <c r="ZT78" s="611"/>
      <c r="ZU78" s="611"/>
      <c r="ZV78" s="611"/>
      <c r="ZW78" s="611"/>
      <c r="ZX78" s="611"/>
      <c r="ZY78" s="611"/>
      <c r="ZZ78" s="611"/>
      <c r="AAA78" s="611"/>
      <c r="AAB78" s="611"/>
      <c r="AAC78" s="611"/>
      <c r="AAD78" s="611"/>
      <c r="AAE78" s="611"/>
      <c r="AAF78" s="611"/>
      <c r="AAG78" s="611"/>
      <c r="AAH78" s="611"/>
      <c r="AAI78" s="611"/>
      <c r="AAJ78" s="611"/>
      <c r="AAK78" s="611"/>
      <c r="AAL78" s="611"/>
      <c r="AAM78" s="611"/>
      <c r="AAN78" s="611"/>
      <c r="AAO78" s="611"/>
      <c r="AAP78" s="611"/>
      <c r="AAQ78" s="611"/>
      <c r="AAR78" s="611"/>
      <c r="AAS78" s="611"/>
      <c r="AAT78" s="611"/>
      <c r="AAU78" s="611"/>
      <c r="AAV78" s="611"/>
      <c r="AAW78" s="611"/>
      <c r="AAX78" s="611"/>
      <c r="AAY78" s="611"/>
      <c r="AAZ78" s="611"/>
      <c r="ABA78" s="611"/>
      <c r="ABB78" s="611"/>
      <c r="ABC78" s="611"/>
      <c r="ABD78" s="611"/>
      <c r="ABE78" s="611"/>
      <c r="ABF78" s="611"/>
      <c r="ABG78" s="611"/>
      <c r="ABH78" s="611"/>
      <c r="ABI78" s="611"/>
      <c r="ABJ78" s="611"/>
      <c r="ABK78" s="611"/>
      <c r="ABL78" s="611"/>
      <c r="ABM78" s="611"/>
      <c r="ABN78" s="611"/>
      <c r="ABO78" s="611"/>
      <c r="ABP78" s="611"/>
      <c r="ABQ78" s="611"/>
      <c r="ABR78" s="611"/>
      <c r="ABS78" s="611"/>
      <c r="ABT78" s="611"/>
      <c r="ABU78" s="611"/>
      <c r="ABV78" s="611"/>
      <c r="ABW78" s="611"/>
      <c r="ABX78" s="611"/>
      <c r="ABY78" s="611"/>
      <c r="ABZ78" s="611"/>
      <c r="ACA78" s="611"/>
      <c r="ACB78" s="611"/>
      <c r="ACC78" s="611"/>
      <c r="ACD78" s="611"/>
      <c r="ACE78" s="611"/>
      <c r="ACF78" s="611"/>
      <c r="ACG78" s="611"/>
      <c r="ACH78" s="611"/>
      <c r="ACI78" s="611"/>
      <c r="ACJ78" s="611"/>
      <c r="ACK78" s="611"/>
      <c r="ACL78" s="611"/>
      <c r="ACM78" s="611"/>
      <c r="ACN78" s="611"/>
      <c r="ACO78" s="611"/>
      <c r="ACP78" s="611"/>
      <c r="ACQ78" s="611"/>
      <c r="ACR78" s="611"/>
      <c r="ACS78" s="611"/>
      <c r="ACT78" s="611"/>
      <c r="ACU78" s="611"/>
      <c r="ACV78" s="611"/>
      <c r="ACW78" s="611"/>
      <c r="ACX78" s="611"/>
      <c r="ACY78" s="611"/>
      <c r="ACZ78" s="611"/>
      <c r="ADA78" s="611"/>
      <c r="ADB78" s="611"/>
      <c r="ADC78" s="611"/>
      <c r="ADD78" s="611"/>
      <c r="ADE78" s="611"/>
      <c r="ADF78" s="611"/>
      <c r="ADG78" s="611"/>
      <c r="ADH78" s="611"/>
      <c r="ADI78" s="611"/>
      <c r="ADJ78" s="611"/>
      <c r="ADK78" s="611"/>
      <c r="ADL78" s="611"/>
      <c r="ADM78" s="611"/>
      <c r="ADN78" s="611"/>
      <c r="ADO78" s="611"/>
      <c r="ADP78" s="611"/>
      <c r="ADQ78" s="611"/>
      <c r="ADR78" s="611"/>
      <c r="ADS78" s="611"/>
      <c r="ADT78" s="611"/>
      <c r="ADU78" s="611"/>
      <c r="ADV78" s="611"/>
      <c r="ADW78" s="611"/>
      <c r="ADX78" s="611"/>
      <c r="ADY78" s="611"/>
      <c r="ADZ78" s="611"/>
      <c r="AEA78" s="611"/>
      <c r="AEB78" s="611"/>
      <c r="AEC78" s="611"/>
      <c r="AED78" s="611"/>
      <c r="AEE78" s="611"/>
      <c r="AEF78" s="611"/>
      <c r="AEG78" s="611"/>
      <c r="AEH78" s="611"/>
      <c r="AEI78" s="611"/>
      <c r="AEJ78" s="611"/>
      <c r="AEK78" s="611"/>
      <c r="AEL78" s="611"/>
      <c r="AEM78" s="611"/>
      <c r="AEN78" s="611"/>
      <c r="AEO78" s="611"/>
      <c r="AEP78" s="611"/>
      <c r="AEQ78" s="611"/>
      <c r="AER78" s="611"/>
      <c r="AES78" s="611"/>
      <c r="AET78" s="611"/>
      <c r="AEU78" s="611"/>
      <c r="AEV78" s="611"/>
      <c r="AEW78" s="611"/>
      <c r="AEX78" s="611"/>
      <c r="AEY78" s="611"/>
      <c r="AEZ78" s="611"/>
      <c r="AFA78" s="611"/>
      <c r="AFB78" s="611"/>
      <c r="AFC78" s="611"/>
      <c r="AFD78" s="611"/>
      <c r="AFE78" s="611"/>
      <c r="AFF78" s="611"/>
      <c r="AFG78" s="611"/>
      <c r="AFH78" s="611"/>
      <c r="AFI78" s="611"/>
      <c r="AFJ78" s="611"/>
      <c r="AFK78" s="611"/>
      <c r="AFL78" s="611"/>
      <c r="AFM78" s="611"/>
      <c r="AFN78" s="611"/>
      <c r="AFO78" s="611"/>
      <c r="AFP78" s="611"/>
      <c r="AFQ78" s="611"/>
      <c r="AFR78" s="611"/>
      <c r="AFS78" s="611"/>
      <c r="AFT78" s="611"/>
      <c r="AFU78" s="611"/>
      <c r="AFV78" s="611"/>
      <c r="AFW78" s="611"/>
      <c r="AFX78" s="611"/>
      <c r="AFY78" s="611"/>
      <c r="AFZ78" s="611"/>
      <c r="AGA78" s="611"/>
      <c r="AGB78" s="611"/>
      <c r="AGC78" s="611"/>
      <c r="AGD78" s="611"/>
      <c r="AGE78" s="611"/>
      <c r="AGF78" s="611"/>
      <c r="AGG78" s="611"/>
      <c r="AGH78" s="611"/>
      <c r="AGI78" s="611"/>
      <c r="AGJ78" s="611"/>
      <c r="AGK78" s="611"/>
      <c r="AGL78" s="611"/>
      <c r="AGM78" s="611"/>
      <c r="AGN78" s="611"/>
      <c r="AGO78" s="611"/>
      <c r="AGP78" s="611"/>
      <c r="AGQ78" s="611"/>
      <c r="AGR78" s="611"/>
      <c r="AGS78" s="611"/>
      <c r="AGT78" s="611"/>
      <c r="AGU78" s="611"/>
      <c r="AGV78" s="611"/>
      <c r="AGW78" s="611"/>
      <c r="AGX78" s="611"/>
      <c r="AGY78" s="611"/>
      <c r="AGZ78" s="611"/>
      <c r="AHA78" s="611"/>
      <c r="AHB78" s="611"/>
      <c r="AHC78" s="611"/>
      <c r="AHD78" s="611"/>
      <c r="AHE78" s="611"/>
      <c r="AHF78" s="611"/>
      <c r="AHG78" s="611"/>
      <c r="AHH78" s="611"/>
      <c r="AHI78" s="611"/>
      <c r="AHJ78" s="611"/>
      <c r="AHK78" s="611"/>
      <c r="AHL78" s="611"/>
      <c r="AHM78" s="611"/>
      <c r="AHN78" s="611"/>
      <c r="AHO78" s="611"/>
      <c r="AHP78" s="611"/>
      <c r="AHQ78" s="611"/>
      <c r="AHR78" s="611"/>
      <c r="AHS78" s="611"/>
      <c r="AHT78" s="611"/>
      <c r="AHU78" s="611"/>
      <c r="AHV78" s="611"/>
      <c r="AHW78" s="611"/>
      <c r="AHX78" s="611"/>
      <c r="AHY78" s="611"/>
      <c r="AHZ78" s="611"/>
      <c r="AIA78" s="611"/>
      <c r="AIB78" s="611"/>
      <c r="AIC78" s="611"/>
      <c r="AID78" s="611"/>
      <c r="AIE78" s="611"/>
      <c r="AIF78" s="611"/>
      <c r="AIG78" s="611"/>
      <c r="AIH78" s="611"/>
      <c r="AII78" s="611"/>
      <c r="AIJ78" s="611"/>
      <c r="AIK78" s="611"/>
      <c r="AIL78" s="611"/>
      <c r="AIM78" s="611"/>
      <c r="AIN78" s="611"/>
      <c r="AIO78" s="611"/>
      <c r="AIP78" s="611"/>
      <c r="AIQ78" s="611"/>
      <c r="AIR78" s="611"/>
      <c r="AIS78" s="611"/>
      <c r="AIT78" s="611"/>
      <c r="AIU78" s="611"/>
      <c r="AIV78" s="611"/>
      <c r="AIW78" s="611"/>
      <c r="AIX78" s="611"/>
      <c r="AIY78" s="611"/>
      <c r="AIZ78" s="611"/>
      <c r="AJA78" s="611"/>
      <c r="AJB78" s="611"/>
      <c r="AJC78" s="611"/>
      <c r="AJD78" s="611"/>
      <c r="AJE78" s="611"/>
      <c r="AJF78" s="611"/>
      <c r="AJG78" s="611"/>
      <c r="AJH78" s="611"/>
      <c r="AJI78" s="611"/>
      <c r="AJJ78" s="611"/>
      <c r="AJK78" s="611"/>
      <c r="AJL78" s="611"/>
      <c r="AJM78" s="611"/>
      <c r="AJN78" s="611"/>
      <c r="AJO78" s="611"/>
      <c r="AJP78" s="611"/>
      <c r="AJQ78" s="611"/>
      <c r="AJR78" s="611"/>
      <c r="AJS78" s="611"/>
      <c r="AJT78" s="611"/>
      <c r="AJU78" s="611"/>
      <c r="AJV78" s="611"/>
      <c r="AJW78" s="611"/>
      <c r="AJX78" s="611"/>
      <c r="AJY78" s="611"/>
      <c r="AJZ78" s="611"/>
      <c r="AKA78" s="611"/>
      <c r="AKB78" s="611"/>
      <c r="AKC78" s="611"/>
      <c r="AKD78" s="611"/>
      <c r="AKE78" s="611"/>
      <c r="AKF78" s="611"/>
      <c r="AKG78" s="611"/>
      <c r="AKH78" s="611"/>
      <c r="AKI78" s="611"/>
      <c r="AKJ78" s="611"/>
      <c r="AKK78" s="611"/>
      <c r="AKL78" s="611"/>
      <c r="AKM78" s="611"/>
      <c r="AKN78" s="611"/>
      <c r="AKO78" s="611"/>
      <c r="AKP78" s="611"/>
      <c r="AKQ78" s="611"/>
      <c r="AKR78" s="611"/>
      <c r="AKS78" s="611"/>
      <c r="AKT78" s="611"/>
      <c r="AKU78" s="611"/>
      <c r="AKV78" s="611"/>
      <c r="AKW78" s="611"/>
      <c r="AKX78" s="611"/>
      <c r="AKY78" s="611"/>
      <c r="AKZ78" s="611"/>
      <c r="ALA78" s="611"/>
      <c r="ALB78" s="611"/>
      <c r="ALC78" s="611"/>
      <c r="ALD78" s="611"/>
      <c r="ALE78" s="611"/>
      <c r="ALF78" s="611"/>
      <c r="ALG78" s="611"/>
      <c r="ALH78" s="611"/>
      <c r="ALI78" s="611"/>
      <c r="ALJ78" s="611"/>
      <c r="ALK78" s="611"/>
      <c r="ALL78" s="611"/>
      <c r="ALM78" s="611"/>
      <c r="ALN78" s="611"/>
      <c r="ALO78" s="611"/>
      <c r="ALP78" s="611"/>
      <c r="ALQ78" s="611"/>
      <c r="ALR78" s="611"/>
      <c r="ALS78" s="611"/>
      <c r="ALT78" s="611"/>
      <c r="ALU78" s="611"/>
      <c r="ALV78" s="611"/>
      <c r="ALW78" s="611"/>
      <c r="ALX78" s="611"/>
      <c r="ALY78" s="611"/>
      <c r="ALZ78" s="611"/>
      <c r="AMA78" s="611"/>
      <c r="AMB78" s="611"/>
      <c r="AMC78" s="611"/>
      <c r="AMD78" s="611"/>
      <c r="AME78" s="611"/>
      <c r="AMF78" s="611"/>
      <c r="AMG78" s="611"/>
      <c r="AMH78" s="611"/>
      <c r="AMI78" s="611"/>
      <c r="AMJ78" s="611"/>
      <c r="AMK78" s="611"/>
      <c r="AML78" s="611"/>
      <c r="AMM78" s="611"/>
      <c r="AMN78" s="611"/>
      <c r="AMO78" s="611"/>
      <c r="AMP78" s="611"/>
      <c r="AMQ78" s="611"/>
      <c r="AMR78" s="611"/>
      <c r="AMS78" s="611"/>
      <c r="AMT78" s="611"/>
      <c r="AMU78" s="611"/>
      <c r="AMV78" s="611"/>
      <c r="AMW78" s="611"/>
      <c r="AMX78" s="611"/>
      <c r="AMY78" s="611"/>
      <c r="AMZ78" s="611"/>
      <c r="ANA78" s="611"/>
      <c r="ANB78" s="611"/>
      <c r="ANC78" s="611"/>
      <c r="AND78" s="611"/>
      <c r="ANE78" s="611"/>
      <c r="ANF78" s="611"/>
      <c r="ANG78" s="611"/>
      <c r="ANH78" s="611"/>
      <c r="ANI78" s="611"/>
      <c r="ANJ78" s="611"/>
      <c r="ANK78" s="611"/>
      <c r="ANL78" s="611"/>
      <c r="ANM78" s="611"/>
      <c r="ANN78" s="611"/>
      <c r="ANO78" s="611"/>
      <c r="ANP78" s="611"/>
      <c r="ANQ78" s="611"/>
      <c r="ANR78" s="611"/>
      <c r="ANS78" s="611"/>
      <c r="ANT78" s="611"/>
      <c r="ANU78" s="611"/>
      <c r="ANV78" s="611"/>
      <c r="ANW78" s="611"/>
      <c r="ANX78" s="611"/>
      <c r="ANY78" s="611"/>
      <c r="ANZ78" s="611"/>
      <c r="AOA78" s="611"/>
      <c r="AOB78" s="611"/>
      <c r="AOC78" s="611"/>
      <c r="AOD78" s="611"/>
      <c r="AOE78" s="611"/>
      <c r="AOF78" s="611"/>
      <c r="AOG78" s="611"/>
      <c r="AOH78" s="611"/>
      <c r="AOI78" s="611"/>
      <c r="AOJ78" s="611"/>
      <c r="AOK78" s="611"/>
      <c r="AOL78" s="611"/>
      <c r="AOM78" s="611"/>
      <c r="AON78" s="611"/>
      <c r="AOO78" s="611"/>
      <c r="AOP78" s="611"/>
      <c r="AOQ78" s="611"/>
      <c r="AOR78" s="611"/>
      <c r="AOS78" s="611"/>
      <c r="AOT78" s="611"/>
      <c r="AOU78" s="611"/>
      <c r="AOV78" s="611"/>
      <c r="AOW78" s="611"/>
      <c r="AOX78" s="611"/>
      <c r="AOY78" s="611"/>
      <c r="AOZ78" s="611"/>
      <c r="APA78" s="611"/>
      <c r="APB78" s="611"/>
      <c r="APC78" s="611"/>
      <c r="APD78" s="611"/>
      <c r="APE78" s="611"/>
      <c r="APF78" s="611"/>
      <c r="APG78" s="611"/>
      <c r="APH78" s="611"/>
      <c r="API78" s="611"/>
      <c r="APJ78" s="611"/>
      <c r="APK78" s="611"/>
      <c r="APL78" s="611"/>
      <c r="APM78" s="611"/>
      <c r="APN78" s="611"/>
      <c r="APO78" s="611"/>
      <c r="APP78" s="611"/>
      <c r="APQ78" s="611"/>
      <c r="APR78" s="611"/>
      <c r="APS78" s="611"/>
      <c r="APT78" s="611"/>
      <c r="APU78" s="611"/>
      <c r="APV78" s="611"/>
      <c r="APW78" s="611"/>
      <c r="APX78" s="611"/>
      <c r="APY78" s="611"/>
      <c r="APZ78" s="611"/>
      <c r="AQA78" s="611"/>
      <c r="AQB78" s="611"/>
      <c r="AQC78" s="611"/>
      <c r="AQD78" s="611"/>
      <c r="AQE78" s="611"/>
      <c r="AQF78" s="611"/>
      <c r="AQG78" s="611"/>
      <c r="AQH78" s="611"/>
      <c r="AQI78" s="611"/>
      <c r="AQJ78" s="611"/>
      <c r="AQK78" s="611"/>
      <c r="AQL78" s="611"/>
      <c r="AQM78" s="611"/>
      <c r="AQN78" s="611"/>
      <c r="AQO78" s="611"/>
      <c r="AQP78" s="611"/>
      <c r="AQQ78" s="611"/>
      <c r="AQR78" s="611"/>
      <c r="AQS78" s="611"/>
      <c r="AQT78" s="611"/>
      <c r="AQU78" s="611"/>
      <c r="AQV78" s="611"/>
      <c r="AQW78" s="611"/>
      <c r="AQX78" s="611"/>
      <c r="AQY78" s="611"/>
      <c r="AQZ78" s="611"/>
      <c r="ARA78" s="611"/>
      <c r="ARB78" s="611"/>
      <c r="ARC78" s="611"/>
      <c r="ARD78" s="611"/>
      <c r="ARE78" s="611"/>
      <c r="ARF78" s="611"/>
      <c r="ARG78" s="611"/>
      <c r="ARH78" s="611"/>
      <c r="ARI78" s="611"/>
      <c r="ARJ78" s="611"/>
      <c r="ARK78" s="611"/>
      <c r="ARL78" s="611"/>
      <c r="ARM78" s="611"/>
      <c r="ARN78" s="611"/>
      <c r="ARO78" s="611"/>
      <c r="ARP78" s="611"/>
      <c r="ARQ78" s="611"/>
      <c r="ARR78" s="611"/>
      <c r="ARS78" s="611"/>
      <c r="ART78" s="611"/>
      <c r="ARU78" s="611"/>
      <c r="ARV78" s="611"/>
      <c r="ARW78" s="611"/>
      <c r="ARX78" s="611"/>
      <c r="ARY78" s="611"/>
      <c r="ARZ78" s="611"/>
      <c r="ASA78" s="611"/>
      <c r="ASB78" s="611"/>
      <c r="ASC78" s="611"/>
      <c r="ASD78" s="611"/>
      <c r="ASE78" s="611"/>
      <c r="ASF78" s="611"/>
      <c r="ASG78" s="611"/>
      <c r="ASH78" s="611"/>
      <c r="ASI78" s="611"/>
      <c r="ASJ78" s="611"/>
      <c r="ASK78" s="611"/>
      <c r="ASL78" s="611"/>
      <c r="ASM78" s="611"/>
      <c r="ASN78" s="611"/>
      <c r="ASO78" s="611"/>
      <c r="ASP78" s="611"/>
      <c r="ASQ78" s="611"/>
      <c r="ASR78" s="611"/>
      <c r="ASS78" s="611"/>
      <c r="AST78" s="611"/>
      <c r="ASU78" s="611"/>
      <c r="ASV78" s="611"/>
      <c r="ASW78" s="611"/>
      <c r="ASX78" s="611"/>
      <c r="ASY78" s="611"/>
      <c r="ASZ78" s="611"/>
      <c r="ATA78" s="611"/>
      <c r="ATB78" s="611"/>
      <c r="ATC78" s="611"/>
      <c r="ATD78" s="611"/>
      <c r="ATE78" s="611"/>
      <c r="ATF78" s="611"/>
      <c r="ATG78" s="611"/>
      <c r="ATH78" s="611"/>
      <c r="ATI78" s="611"/>
      <c r="ATJ78" s="611"/>
      <c r="ATK78" s="611"/>
      <c r="ATL78" s="611"/>
      <c r="ATM78" s="611"/>
      <c r="ATN78" s="611"/>
      <c r="ATO78" s="611"/>
      <c r="ATP78" s="611"/>
      <c r="ATQ78" s="611"/>
      <c r="ATR78" s="611"/>
      <c r="ATS78" s="611"/>
      <c r="ATT78" s="611"/>
      <c r="ATU78" s="611"/>
      <c r="ATV78" s="611"/>
      <c r="ATW78" s="611"/>
      <c r="ATX78" s="611"/>
      <c r="ATY78" s="611"/>
      <c r="ATZ78" s="611"/>
      <c r="AUA78" s="611"/>
      <c r="AUB78" s="611"/>
      <c r="AUC78" s="611"/>
      <c r="AUD78" s="611"/>
      <c r="AUE78" s="611"/>
      <c r="AUF78" s="611"/>
      <c r="AUG78" s="611"/>
      <c r="AUH78" s="611"/>
      <c r="AUI78" s="611"/>
      <c r="AUJ78" s="611"/>
      <c r="AUK78" s="611"/>
      <c r="AUL78" s="611"/>
      <c r="AUM78" s="611"/>
      <c r="AUN78" s="611"/>
      <c r="AUO78" s="611"/>
      <c r="AUP78" s="611"/>
      <c r="AUQ78" s="611"/>
      <c r="AUR78" s="611"/>
      <c r="AUS78" s="611"/>
      <c r="AUT78" s="611"/>
      <c r="AUU78" s="611"/>
      <c r="AUV78" s="611"/>
      <c r="AUW78" s="611"/>
      <c r="AUX78" s="611"/>
      <c r="AUY78" s="611"/>
      <c r="AUZ78" s="611"/>
      <c r="AVA78" s="611"/>
      <c r="AVB78" s="611"/>
      <c r="AVC78" s="611"/>
      <c r="AVD78" s="611"/>
      <c r="AVE78" s="611"/>
      <c r="AVF78" s="611"/>
      <c r="AVG78" s="611"/>
      <c r="AVH78" s="611"/>
      <c r="AVI78" s="611"/>
      <c r="AVJ78" s="611"/>
      <c r="AVK78" s="611"/>
      <c r="AVL78" s="611"/>
      <c r="AVM78" s="611"/>
      <c r="AVN78" s="611"/>
      <c r="AVO78" s="611"/>
      <c r="AVP78" s="611"/>
      <c r="AVQ78" s="611"/>
      <c r="AVR78" s="611"/>
      <c r="AVS78" s="611"/>
      <c r="AVT78" s="611"/>
      <c r="AVU78" s="611"/>
      <c r="AVV78" s="611"/>
      <c r="AVW78" s="611"/>
      <c r="AVX78" s="611"/>
      <c r="AVY78" s="611"/>
      <c r="AVZ78" s="611"/>
      <c r="AWA78" s="611"/>
      <c r="AWB78" s="611"/>
      <c r="AWC78" s="611"/>
      <c r="AWD78" s="611"/>
      <c r="AWE78" s="611"/>
      <c r="AWF78" s="611"/>
      <c r="AWG78" s="611"/>
      <c r="AWH78" s="611"/>
      <c r="AWI78" s="611"/>
      <c r="AWJ78" s="611"/>
      <c r="AWK78" s="611"/>
      <c r="AWL78" s="611"/>
      <c r="AWM78" s="611"/>
      <c r="AWN78" s="611"/>
      <c r="AWO78" s="611"/>
      <c r="AWP78" s="611"/>
      <c r="AWQ78" s="611"/>
      <c r="AWR78" s="611"/>
      <c r="AWS78" s="611"/>
      <c r="AWT78" s="611"/>
      <c r="AWU78" s="611"/>
      <c r="AWV78" s="611"/>
      <c r="AWW78" s="611"/>
      <c r="AWX78" s="611"/>
      <c r="AWY78" s="611"/>
      <c r="AWZ78" s="611"/>
      <c r="AXA78" s="611"/>
      <c r="AXB78" s="611"/>
      <c r="AXC78" s="611"/>
      <c r="AXD78" s="611"/>
      <c r="AXE78" s="611"/>
      <c r="AXF78" s="611"/>
      <c r="AXG78" s="611"/>
      <c r="AXH78" s="611"/>
      <c r="AXI78" s="611"/>
      <c r="AXJ78" s="611"/>
      <c r="AXK78" s="611"/>
      <c r="AXL78" s="611"/>
      <c r="AXM78" s="611"/>
      <c r="AXN78" s="611"/>
      <c r="AXO78" s="611"/>
      <c r="AXP78" s="611"/>
      <c r="AXQ78" s="611"/>
      <c r="AXR78" s="611"/>
      <c r="AXS78" s="611"/>
      <c r="AXT78" s="611"/>
      <c r="AXU78" s="611"/>
      <c r="AXV78" s="611"/>
      <c r="AXW78" s="611"/>
      <c r="AXX78" s="611"/>
      <c r="AXY78" s="611"/>
      <c r="AXZ78" s="611"/>
      <c r="AYA78" s="611"/>
      <c r="AYB78" s="611"/>
      <c r="AYC78" s="611"/>
      <c r="AYD78" s="611"/>
      <c r="AYE78" s="611"/>
      <c r="AYF78" s="611"/>
      <c r="AYG78" s="611"/>
      <c r="AYH78" s="611"/>
      <c r="AYI78" s="611"/>
      <c r="AYJ78" s="611"/>
      <c r="AYK78" s="611"/>
      <c r="AYL78" s="611"/>
      <c r="AYM78" s="611"/>
      <c r="AYN78" s="611"/>
      <c r="AYO78" s="611"/>
      <c r="AYP78" s="611"/>
      <c r="AYQ78" s="611"/>
      <c r="AYR78" s="611"/>
      <c r="AYS78" s="611"/>
      <c r="AYT78" s="611"/>
      <c r="AYU78" s="611"/>
      <c r="AYV78" s="611"/>
      <c r="AYW78" s="611"/>
      <c r="AYX78" s="611"/>
      <c r="AYY78" s="611"/>
      <c r="AYZ78" s="611"/>
      <c r="AZA78" s="611"/>
      <c r="AZB78" s="611"/>
      <c r="AZC78" s="611"/>
      <c r="AZD78" s="611"/>
      <c r="AZE78" s="611"/>
      <c r="AZF78" s="611"/>
      <c r="AZG78" s="611"/>
      <c r="AZH78" s="611"/>
      <c r="AZI78" s="611"/>
      <c r="AZJ78" s="611"/>
      <c r="AZK78" s="611"/>
      <c r="AZL78" s="611"/>
      <c r="AZM78" s="611"/>
      <c r="AZN78" s="611"/>
      <c r="AZO78" s="611"/>
      <c r="AZP78" s="611"/>
      <c r="AZQ78" s="611"/>
      <c r="AZR78" s="611"/>
      <c r="AZS78" s="611"/>
      <c r="AZT78" s="611"/>
      <c r="AZU78" s="611"/>
      <c r="AZV78" s="611"/>
      <c r="AZW78" s="611"/>
      <c r="AZX78" s="611"/>
      <c r="AZY78" s="611"/>
      <c r="AZZ78" s="611"/>
      <c r="BAA78" s="611"/>
      <c r="BAB78" s="611"/>
      <c r="BAC78" s="611"/>
      <c r="BAD78" s="611"/>
      <c r="BAE78" s="611"/>
      <c r="BAF78" s="611"/>
      <c r="BAG78" s="611"/>
      <c r="BAH78" s="611"/>
      <c r="BAI78" s="611"/>
      <c r="BAJ78" s="611"/>
      <c r="BAK78" s="611"/>
      <c r="BAL78" s="611"/>
      <c r="BAM78" s="611"/>
      <c r="BAN78" s="611"/>
      <c r="BAO78" s="611"/>
      <c r="BAP78" s="611"/>
      <c r="BAQ78" s="611"/>
      <c r="BAR78" s="611"/>
      <c r="BAS78" s="611"/>
      <c r="BAT78" s="611"/>
      <c r="BAU78" s="611"/>
      <c r="BAV78" s="611"/>
      <c r="BAW78" s="611"/>
      <c r="BAX78" s="611"/>
      <c r="BAY78" s="611"/>
      <c r="BAZ78" s="611"/>
      <c r="BBA78" s="611"/>
      <c r="BBB78" s="611"/>
      <c r="BBC78" s="611"/>
      <c r="BBD78" s="611"/>
      <c r="BBE78" s="611"/>
      <c r="BBF78" s="611"/>
      <c r="BBG78" s="611"/>
      <c r="BBH78" s="611"/>
      <c r="BBI78" s="611"/>
      <c r="BBJ78" s="611"/>
      <c r="BBK78" s="611"/>
      <c r="BBL78" s="611"/>
      <c r="BBM78" s="611"/>
      <c r="BBN78" s="611"/>
      <c r="BBO78" s="611"/>
      <c r="BBP78" s="611"/>
      <c r="BBQ78" s="611"/>
      <c r="BBR78" s="611"/>
      <c r="BBS78" s="611"/>
      <c r="BBT78" s="611"/>
      <c r="BBU78" s="611"/>
      <c r="BBV78" s="611"/>
      <c r="BBW78" s="611"/>
      <c r="BBX78" s="611"/>
      <c r="BBY78" s="611"/>
      <c r="BBZ78" s="611"/>
      <c r="BCA78" s="611"/>
      <c r="BCB78" s="611"/>
      <c r="BCC78" s="611"/>
      <c r="BCD78" s="611"/>
      <c r="BCE78" s="611"/>
      <c r="BCF78" s="611"/>
      <c r="BCG78" s="611"/>
      <c r="BCH78" s="611"/>
      <c r="BCI78" s="611"/>
      <c r="BCJ78" s="611"/>
      <c r="BCK78" s="611"/>
      <c r="BCL78" s="611"/>
      <c r="BCM78" s="611"/>
      <c r="BCN78" s="611"/>
      <c r="BCO78" s="611"/>
      <c r="BCP78" s="611"/>
      <c r="BCQ78" s="611"/>
      <c r="BCR78" s="611"/>
      <c r="BCS78" s="611"/>
      <c r="BCT78" s="611"/>
      <c r="BCU78" s="611"/>
      <c r="BCV78" s="611"/>
      <c r="BCW78" s="611"/>
      <c r="BCX78" s="611"/>
      <c r="BCY78" s="611"/>
      <c r="BCZ78" s="611"/>
      <c r="BDA78" s="611"/>
      <c r="BDB78" s="611"/>
      <c r="BDC78" s="611"/>
      <c r="BDD78" s="611"/>
      <c r="BDE78" s="611"/>
      <c r="BDF78" s="611"/>
      <c r="BDG78" s="611"/>
      <c r="BDH78" s="611"/>
      <c r="BDI78" s="611"/>
      <c r="BDJ78" s="611"/>
      <c r="BDK78" s="611"/>
      <c r="BDL78" s="611"/>
      <c r="BDM78" s="611"/>
      <c r="BDN78" s="611"/>
      <c r="BDO78" s="611"/>
      <c r="BDP78" s="611"/>
      <c r="BDQ78" s="611"/>
      <c r="BDR78" s="611"/>
      <c r="BDS78" s="611"/>
      <c r="BDT78" s="611"/>
      <c r="BDU78" s="611"/>
      <c r="BDV78" s="611"/>
      <c r="BDW78" s="611"/>
      <c r="BDX78" s="611"/>
      <c r="BDY78" s="611"/>
      <c r="BDZ78" s="611"/>
      <c r="BEA78" s="611"/>
      <c r="BEB78" s="611"/>
      <c r="BEC78" s="611"/>
      <c r="BED78" s="611"/>
      <c r="BEE78" s="611"/>
      <c r="BEF78" s="611"/>
      <c r="BEG78" s="611"/>
      <c r="BEH78" s="611"/>
      <c r="BEI78" s="611"/>
      <c r="BEJ78" s="611"/>
      <c r="BEK78" s="611"/>
      <c r="BEL78" s="611"/>
      <c r="BEM78" s="611"/>
      <c r="BEN78" s="611"/>
      <c r="BEO78" s="611"/>
      <c r="BEP78" s="611"/>
      <c r="BEQ78" s="611"/>
      <c r="BER78" s="611"/>
      <c r="BES78" s="611"/>
      <c r="BET78" s="611"/>
      <c r="BEU78" s="611"/>
      <c r="BEV78" s="611"/>
      <c r="BEW78" s="611"/>
      <c r="BEX78" s="611"/>
      <c r="BEY78" s="611"/>
      <c r="BEZ78" s="611"/>
      <c r="BFA78" s="611"/>
      <c r="BFB78" s="611"/>
      <c r="BFC78" s="611"/>
      <c r="BFD78" s="611"/>
      <c r="BFE78" s="611"/>
      <c r="BFF78" s="611"/>
      <c r="BFG78" s="611"/>
      <c r="BFH78" s="611"/>
      <c r="BFI78" s="611"/>
      <c r="BFJ78" s="611"/>
      <c r="BFK78" s="611"/>
      <c r="BFL78" s="611"/>
      <c r="BFM78" s="611"/>
      <c r="BFN78" s="611"/>
      <c r="BFO78" s="611"/>
      <c r="BFP78" s="611"/>
      <c r="BFQ78" s="611"/>
      <c r="BFR78" s="611"/>
      <c r="BFS78" s="611"/>
      <c r="BFT78" s="611"/>
      <c r="BFU78" s="611"/>
      <c r="BFV78" s="611"/>
      <c r="BFW78" s="611"/>
      <c r="BFX78" s="611"/>
      <c r="BFY78" s="611"/>
      <c r="BFZ78" s="611"/>
      <c r="BGA78" s="611"/>
      <c r="BGB78" s="611"/>
      <c r="BGC78" s="611"/>
      <c r="BGD78" s="611"/>
      <c r="BGE78" s="611"/>
      <c r="BGF78" s="611"/>
      <c r="BGG78" s="611"/>
      <c r="BGH78" s="611"/>
      <c r="BGI78" s="611"/>
      <c r="BGJ78" s="611"/>
      <c r="BGK78" s="611"/>
      <c r="BGL78" s="611"/>
      <c r="BGM78" s="611"/>
      <c r="BGN78" s="611"/>
      <c r="BGO78" s="611"/>
      <c r="BGP78" s="611"/>
      <c r="BGQ78" s="611"/>
      <c r="BGR78" s="611"/>
      <c r="BGS78" s="611"/>
      <c r="BGT78" s="611"/>
      <c r="BGU78" s="611"/>
      <c r="BGV78" s="611"/>
      <c r="BGW78" s="611"/>
      <c r="BGX78" s="611"/>
      <c r="BGY78" s="611"/>
      <c r="BGZ78" s="611"/>
      <c r="BHA78" s="611"/>
      <c r="BHB78" s="611"/>
      <c r="BHC78" s="611"/>
      <c r="BHD78" s="611"/>
      <c r="BHE78" s="611"/>
      <c r="BHF78" s="611"/>
      <c r="BHG78" s="611"/>
      <c r="BHH78" s="611"/>
      <c r="BHI78" s="611"/>
      <c r="BHJ78" s="611"/>
      <c r="BHK78" s="611"/>
      <c r="BHL78" s="611"/>
      <c r="BHM78" s="611"/>
      <c r="BHN78" s="611"/>
      <c r="BHO78" s="611"/>
      <c r="BHP78" s="611"/>
      <c r="BHQ78" s="611"/>
      <c r="BHR78" s="611"/>
      <c r="BHS78" s="611"/>
      <c r="BHT78" s="611"/>
      <c r="BHU78" s="611"/>
      <c r="BHV78" s="611"/>
      <c r="BHW78" s="611"/>
      <c r="BHX78" s="611"/>
      <c r="BHY78" s="611"/>
      <c r="BHZ78" s="611"/>
      <c r="BIA78" s="611"/>
      <c r="BIB78" s="611"/>
      <c r="BIC78" s="611"/>
      <c r="BID78" s="611"/>
      <c r="BIE78" s="611"/>
      <c r="BIF78" s="611"/>
      <c r="BIG78" s="611"/>
      <c r="BIH78" s="611"/>
      <c r="BII78" s="611"/>
      <c r="BIJ78" s="611"/>
      <c r="BIK78" s="611"/>
      <c r="BIL78" s="611"/>
      <c r="BIM78" s="611"/>
      <c r="BIN78" s="611"/>
      <c r="BIO78" s="611"/>
      <c r="BIP78" s="611"/>
      <c r="BIQ78" s="611"/>
      <c r="BIR78" s="611"/>
      <c r="BIS78" s="611"/>
      <c r="BIT78" s="611"/>
      <c r="BIU78" s="611"/>
      <c r="BIV78" s="611"/>
      <c r="BIW78" s="611"/>
      <c r="BIX78" s="611"/>
      <c r="BIY78" s="611"/>
      <c r="BIZ78" s="611"/>
      <c r="BJA78" s="611"/>
      <c r="BJB78" s="611"/>
      <c r="BJC78" s="611"/>
      <c r="BJD78" s="611"/>
      <c r="BJE78" s="611"/>
      <c r="BJF78" s="611"/>
      <c r="BJG78" s="611"/>
      <c r="BJH78" s="611"/>
      <c r="BJI78" s="611"/>
      <c r="BJJ78" s="611"/>
      <c r="BJK78" s="611"/>
      <c r="BJL78" s="611"/>
      <c r="BJM78" s="611"/>
      <c r="BJN78" s="611"/>
      <c r="BJO78" s="611"/>
      <c r="BJP78" s="611"/>
      <c r="BJQ78" s="611"/>
      <c r="BJR78" s="611"/>
      <c r="BJS78" s="611"/>
      <c r="BJT78" s="611"/>
      <c r="BJU78" s="611"/>
      <c r="BJV78" s="611"/>
      <c r="BJW78" s="611"/>
      <c r="BJX78" s="611"/>
      <c r="BJY78" s="611"/>
      <c r="BJZ78" s="611"/>
      <c r="BKA78" s="611"/>
      <c r="BKB78" s="611"/>
      <c r="BKC78" s="611"/>
      <c r="BKD78" s="611"/>
      <c r="BKE78" s="611"/>
      <c r="BKF78" s="611"/>
      <c r="BKG78" s="611"/>
      <c r="BKH78" s="611"/>
      <c r="BKI78" s="611"/>
      <c r="BKJ78" s="611"/>
      <c r="BKK78" s="611"/>
      <c r="BKL78" s="611"/>
      <c r="BKM78" s="611"/>
      <c r="BKN78" s="611"/>
      <c r="BKO78" s="611"/>
      <c r="BKP78" s="611"/>
      <c r="BKQ78" s="611"/>
      <c r="BKR78" s="611"/>
      <c r="BKS78" s="611"/>
      <c r="BKT78" s="611"/>
      <c r="BKU78" s="611"/>
      <c r="BKV78" s="611"/>
      <c r="BKW78" s="611"/>
      <c r="BKX78" s="611"/>
      <c r="BKY78" s="611"/>
      <c r="BKZ78" s="611"/>
      <c r="BLA78" s="611"/>
      <c r="BLB78" s="611"/>
      <c r="BLC78" s="611"/>
      <c r="BLD78" s="611"/>
      <c r="BLE78" s="611"/>
      <c r="BLF78" s="611"/>
      <c r="BLG78" s="611"/>
      <c r="BLH78" s="611"/>
      <c r="BLI78" s="611"/>
      <c r="BLJ78" s="611"/>
      <c r="BLK78" s="611"/>
      <c r="BLL78" s="611"/>
      <c r="BLM78" s="611"/>
      <c r="BLN78" s="611"/>
      <c r="BLO78" s="611"/>
      <c r="BLP78" s="611"/>
      <c r="BLQ78" s="611"/>
      <c r="BLR78" s="611"/>
      <c r="BLS78" s="611"/>
      <c r="BLT78" s="611"/>
      <c r="BLU78" s="611"/>
      <c r="BLV78" s="611"/>
      <c r="BLW78" s="611"/>
      <c r="BLX78" s="611"/>
      <c r="BLY78" s="611"/>
      <c r="BLZ78" s="611"/>
      <c r="BMA78" s="611"/>
      <c r="BMB78" s="611"/>
      <c r="BMC78" s="611"/>
      <c r="BMD78" s="611"/>
      <c r="BME78" s="611"/>
      <c r="BMF78" s="611"/>
      <c r="BMG78" s="611"/>
      <c r="BMH78" s="611"/>
      <c r="BMI78" s="611"/>
      <c r="BMJ78" s="611"/>
      <c r="BMK78" s="611"/>
      <c r="BML78" s="611"/>
      <c r="BMM78" s="611"/>
      <c r="BMN78" s="611"/>
      <c r="BMO78" s="611"/>
      <c r="BMP78" s="611"/>
      <c r="BMQ78" s="611"/>
      <c r="BMR78" s="611"/>
      <c r="BMS78" s="611"/>
      <c r="BMT78" s="611"/>
      <c r="BMU78" s="611"/>
      <c r="BMV78" s="611"/>
      <c r="BMW78" s="611"/>
      <c r="BMX78" s="611"/>
      <c r="BMY78" s="611"/>
      <c r="BMZ78" s="611"/>
      <c r="BNA78" s="611"/>
      <c r="BNB78" s="611"/>
      <c r="BNC78" s="611"/>
      <c r="BND78" s="611"/>
      <c r="BNE78" s="611"/>
      <c r="BNF78" s="611"/>
      <c r="BNG78" s="611"/>
      <c r="BNH78" s="611"/>
      <c r="BNI78" s="611"/>
      <c r="BNJ78" s="611"/>
      <c r="BNK78" s="611"/>
      <c r="BNL78" s="611"/>
      <c r="BNM78" s="611"/>
      <c r="BNN78" s="611"/>
      <c r="BNO78" s="611"/>
      <c r="BNP78" s="611"/>
      <c r="BNQ78" s="611"/>
      <c r="BNR78" s="611"/>
      <c r="BNS78" s="611"/>
      <c r="BNT78" s="611"/>
      <c r="BNU78" s="611"/>
      <c r="BNV78" s="611"/>
      <c r="BNW78" s="611"/>
      <c r="BNX78" s="611"/>
      <c r="BNY78" s="611"/>
      <c r="BNZ78" s="611"/>
      <c r="BOA78" s="611"/>
      <c r="BOB78" s="611"/>
      <c r="BOC78" s="611"/>
      <c r="BOD78" s="611"/>
      <c r="BOE78" s="611"/>
      <c r="BOF78" s="611"/>
      <c r="BOG78" s="611"/>
      <c r="BOH78" s="611"/>
      <c r="BOI78" s="611"/>
      <c r="BOJ78" s="611"/>
      <c r="BOK78" s="611"/>
      <c r="BOL78" s="611"/>
      <c r="BOM78" s="611"/>
      <c r="BON78" s="611"/>
      <c r="BOO78" s="611"/>
      <c r="BOP78" s="611"/>
      <c r="BOQ78" s="611"/>
      <c r="BOR78" s="611"/>
      <c r="BOS78" s="611"/>
      <c r="BOT78" s="611"/>
      <c r="BOU78" s="611"/>
      <c r="BOV78" s="611"/>
      <c r="BOW78" s="611"/>
      <c r="BOX78" s="611"/>
      <c r="BOY78" s="611"/>
      <c r="BOZ78" s="611"/>
      <c r="BPA78" s="611"/>
      <c r="BPB78" s="611"/>
      <c r="BPC78" s="611"/>
      <c r="BPD78" s="611"/>
      <c r="BPE78" s="611"/>
      <c r="BPF78" s="611"/>
      <c r="BPG78" s="611"/>
      <c r="BPH78" s="611"/>
      <c r="BPI78" s="611"/>
      <c r="BPJ78" s="611"/>
      <c r="BPK78" s="611"/>
      <c r="BPL78" s="611"/>
      <c r="BPM78" s="611"/>
      <c r="BPN78" s="611"/>
      <c r="BPO78" s="611"/>
      <c r="BPP78" s="611"/>
      <c r="BPQ78" s="611"/>
      <c r="BPR78" s="611"/>
      <c r="BPS78" s="611"/>
      <c r="BPT78" s="611"/>
      <c r="BPU78" s="611"/>
      <c r="BPV78" s="611"/>
      <c r="BPW78" s="611"/>
      <c r="BPX78" s="611"/>
      <c r="BPY78" s="611"/>
      <c r="BPZ78" s="611"/>
      <c r="BQA78" s="611"/>
      <c r="BQB78" s="611"/>
      <c r="BQC78" s="611"/>
      <c r="BQD78" s="611"/>
      <c r="BQE78" s="611"/>
      <c r="BQF78" s="611"/>
      <c r="BQG78" s="611"/>
      <c r="BQH78" s="611"/>
      <c r="BQI78" s="611"/>
      <c r="BQJ78" s="611"/>
      <c r="BQK78" s="611"/>
      <c r="BQL78" s="611"/>
      <c r="BQM78" s="611"/>
      <c r="BQN78" s="611"/>
      <c r="BQO78" s="611"/>
      <c r="BQP78" s="611"/>
      <c r="BQQ78" s="611"/>
      <c r="BQR78" s="611"/>
      <c r="BQS78" s="611"/>
      <c r="BQT78" s="611"/>
      <c r="BQU78" s="611"/>
      <c r="BQV78" s="611"/>
      <c r="BQW78" s="611"/>
      <c r="BQX78" s="611"/>
      <c r="BQY78" s="611"/>
      <c r="BQZ78" s="611"/>
      <c r="BRA78" s="611"/>
      <c r="BRB78" s="611"/>
      <c r="BRC78" s="611"/>
      <c r="BRD78" s="611"/>
      <c r="BRE78" s="611"/>
      <c r="BRF78" s="611"/>
      <c r="BRG78" s="611"/>
      <c r="BRH78" s="611"/>
      <c r="BRI78" s="611"/>
      <c r="BRJ78" s="611"/>
      <c r="BRK78" s="611"/>
      <c r="BRL78" s="611"/>
      <c r="BRM78" s="611"/>
      <c r="BRN78" s="611"/>
      <c r="BRO78" s="611"/>
      <c r="BRP78" s="611"/>
      <c r="BRQ78" s="611"/>
      <c r="BRR78" s="611"/>
      <c r="BRS78" s="611"/>
      <c r="BRT78" s="611"/>
      <c r="BRU78" s="611"/>
      <c r="BRV78" s="611"/>
      <c r="BRW78" s="611"/>
      <c r="BRX78" s="611"/>
      <c r="BRY78" s="611"/>
      <c r="BRZ78" s="611"/>
      <c r="BSA78" s="611"/>
      <c r="BSB78" s="611"/>
      <c r="BSC78" s="611"/>
      <c r="BSD78" s="611"/>
      <c r="BSE78" s="611"/>
      <c r="BSF78" s="611"/>
      <c r="BSG78" s="611"/>
      <c r="BSH78" s="611"/>
      <c r="BSI78" s="611"/>
      <c r="BSJ78" s="611"/>
      <c r="BSK78" s="611"/>
      <c r="BSL78" s="611"/>
      <c r="BSM78" s="611"/>
      <c r="BSN78" s="611"/>
      <c r="BSO78" s="611"/>
      <c r="BSP78" s="611"/>
      <c r="BSQ78" s="611"/>
      <c r="BSR78" s="611"/>
      <c r="BSS78" s="611"/>
      <c r="BST78" s="611"/>
      <c r="BSU78" s="611"/>
      <c r="BSV78" s="611"/>
      <c r="BSW78" s="611"/>
      <c r="BSX78" s="611"/>
      <c r="BSY78" s="611"/>
      <c r="BSZ78" s="611"/>
      <c r="BTA78" s="611"/>
      <c r="BTB78" s="611"/>
      <c r="BTC78" s="611"/>
      <c r="BTD78" s="611"/>
      <c r="BTE78" s="611"/>
      <c r="BTF78" s="611"/>
      <c r="BTG78" s="611"/>
      <c r="BTH78" s="611"/>
      <c r="BTI78" s="611"/>
      <c r="BTJ78" s="611"/>
      <c r="BTK78" s="611"/>
      <c r="BTL78" s="611"/>
      <c r="BTM78" s="611"/>
      <c r="BTN78" s="611"/>
      <c r="BTO78" s="611"/>
      <c r="BTP78" s="611"/>
      <c r="BTQ78" s="611"/>
      <c r="BTR78" s="611"/>
      <c r="BTS78" s="611"/>
      <c r="BTT78" s="611"/>
      <c r="BTU78" s="611"/>
      <c r="BTV78" s="611"/>
      <c r="BTW78" s="611"/>
      <c r="BTX78" s="611"/>
      <c r="BTY78" s="611"/>
      <c r="BTZ78" s="611"/>
      <c r="BUA78" s="611"/>
      <c r="BUB78" s="611"/>
      <c r="BUC78" s="611"/>
      <c r="BUD78" s="611"/>
      <c r="BUE78" s="611"/>
      <c r="BUF78" s="611"/>
      <c r="BUG78" s="611"/>
      <c r="BUH78" s="611"/>
      <c r="BUI78" s="611"/>
      <c r="BUJ78" s="611"/>
      <c r="BUK78" s="611"/>
      <c r="BUL78" s="611"/>
      <c r="BUM78" s="611"/>
      <c r="BUN78" s="611"/>
      <c r="BUO78" s="611"/>
      <c r="BUP78" s="611"/>
      <c r="BUQ78" s="611"/>
      <c r="BUR78" s="611"/>
      <c r="BUS78" s="611"/>
      <c r="BUT78" s="611"/>
      <c r="BUU78" s="611"/>
      <c r="BUV78" s="611"/>
      <c r="BUW78" s="611"/>
      <c r="BUX78" s="611"/>
      <c r="BUY78" s="611"/>
      <c r="BUZ78" s="611"/>
      <c r="BVA78" s="611"/>
      <c r="BVB78" s="611"/>
      <c r="BVC78" s="611"/>
      <c r="BVD78" s="611"/>
      <c r="BVE78" s="611"/>
      <c r="BVF78" s="611"/>
      <c r="BVG78" s="611"/>
      <c r="BVH78" s="611"/>
      <c r="BVI78" s="611"/>
      <c r="BVJ78" s="611"/>
      <c r="BVK78" s="611"/>
      <c r="BVL78" s="611"/>
      <c r="BVM78" s="611"/>
      <c r="BVN78" s="611"/>
      <c r="BVO78" s="611"/>
      <c r="BVP78" s="611"/>
      <c r="BVQ78" s="611"/>
      <c r="BVR78" s="611"/>
      <c r="BVS78" s="611"/>
      <c r="BVT78" s="611"/>
      <c r="BVU78" s="611"/>
      <c r="BVV78" s="611"/>
      <c r="BVW78" s="611"/>
      <c r="BVX78" s="611"/>
      <c r="BVY78" s="611"/>
      <c r="BVZ78" s="611"/>
      <c r="BWA78" s="611"/>
      <c r="BWB78" s="611"/>
      <c r="BWC78" s="611"/>
      <c r="BWD78" s="611"/>
      <c r="BWE78" s="611"/>
      <c r="BWF78" s="611"/>
      <c r="BWG78" s="611"/>
      <c r="BWH78" s="611"/>
      <c r="BWI78" s="611"/>
      <c r="BWJ78" s="611"/>
      <c r="BWK78" s="611"/>
      <c r="BWL78" s="611"/>
      <c r="BWM78" s="611"/>
      <c r="BWN78" s="611"/>
      <c r="BWO78" s="611"/>
      <c r="BWP78" s="611"/>
      <c r="BWQ78" s="611"/>
      <c r="BWR78" s="611"/>
      <c r="BWS78" s="611"/>
      <c r="BWT78" s="611"/>
      <c r="BWU78" s="611"/>
      <c r="BWV78" s="611"/>
      <c r="BWW78" s="611"/>
      <c r="BWX78" s="611"/>
      <c r="BWY78" s="611"/>
      <c r="BWZ78" s="611"/>
      <c r="BXA78" s="611"/>
      <c r="BXB78" s="611"/>
      <c r="BXC78" s="611"/>
      <c r="BXD78" s="611"/>
      <c r="BXE78" s="611"/>
      <c r="BXF78" s="611"/>
      <c r="BXG78" s="611"/>
      <c r="BXH78" s="611"/>
      <c r="BXI78" s="611"/>
      <c r="BXJ78" s="611"/>
      <c r="BXK78" s="611"/>
      <c r="BXL78" s="611"/>
      <c r="BXM78" s="611"/>
      <c r="BXN78" s="611"/>
      <c r="BXO78" s="611"/>
      <c r="BXP78" s="611"/>
      <c r="BXQ78" s="611"/>
      <c r="BXR78" s="611"/>
      <c r="BXS78" s="611"/>
      <c r="BXT78" s="611"/>
      <c r="BXU78" s="611"/>
      <c r="BXV78" s="611"/>
      <c r="BXW78" s="611"/>
      <c r="BXX78" s="611"/>
      <c r="BXY78" s="611"/>
      <c r="BXZ78" s="611"/>
      <c r="BYA78" s="611"/>
      <c r="BYB78" s="611"/>
      <c r="BYC78" s="611"/>
      <c r="BYD78" s="611"/>
      <c r="BYE78" s="611"/>
      <c r="BYF78" s="611"/>
      <c r="BYG78" s="611"/>
      <c r="BYH78" s="611"/>
      <c r="BYI78" s="611"/>
      <c r="BYJ78" s="611"/>
      <c r="BYK78" s="611"/>
      <c r="BYL78" s="611"/>
      <c r="BYM78" s="611"/>
      <c r="BYN78" s="611"/>
      <c r="BYO78" s="611"/>
      <c r="BYP78" s="611"/>
      <c r="BYQ78" s="611"/>
      <c r="BYR78" s="611"/>
      <c r="BYS78" s="611"/>
      <c r="BYT78" s="611"/>
      <c r="BYU78" s="611"/>
      <c r="BYV78" s="611"/>
      <c r="BYW78" s="611"/>
      <c r="BYX78" s="611"/>
      <c r="BYY78" s="611"/>
      <c r="BYZ78" s="611"/>
      <c r="BZA78" s="611"/>
      <c r="BZB78" s="611"/>
      <c r="BZC78" s="611"/>
      <c r="BZD78" s="611"/>
      <c r="BZE78" s="611"/>
      <c r="BZF78" s="611"/>
      <c r="BZG78" s="611"/>
      <c r="BZH78" s="611"/>
      <c r="BZI78" s="611"/>
      <c r="BZJ78" s="611"/>
      <c r="BZK78" s="611"/>
      <c r="BZL78" s="611"/>
      <c r="BZM78" s="611"/>
      <c r="BZN78" s="611"/>
      <c r="BZO78" s="611"/>
      <c r="BZP78" s="611"/>
      <c r="BZQ78" s="611"/>
      <c r="BZR78" s="611"/>
      <c r="BZS78" s="611"/>
      <c r="BZT78" s="611"/>
      <c r="BZU78" s="611"/>
      <c r="BZV78" s="611"/>
      <c r="BZW78" s="611"/>
      <c r="BZX78" s="611"/>
      <c r="BZY78" s="611"/>
      <c r="BZZ78" s="611"/>
      <c r="CAA78" s="611"/>
      <c r="CAB78" s="611"/>
      <c r="CAC78" s="611"/>
      <c r="CAD78" s="611"/>
      <c r="CAE78" s="611"/>
      <c r="CAF78" s="611"/>
      <c r="CAG78" s="611"/>
      <c r="CAH78" s="611"/>
      <c r="CAI78" s="611"/>
      <c r="CAJ78" s="611"/>
      <c r="CAK78" s="611"/>
      <c r="CAL78" s="611"/>
      <c r="CAM78" s="611"/>
      <c r="CAN78" s="611"/>
      <c r="CAO78" s="611"/>
      <c r="CAP78" s="611"/>
      <c r="CAQ78" s="611"/>
      <c r="CAR78" s="611"/>
      <c r="CAS78" s="611"/>
      <c r="CAT78" s="611"/>
      <c r="CAU78" s="611"/>
      <c r="CAV78" s="611"/>
      <c r="CAW78" s="611"/>
      <c r="CAX78" s="611"/>
      <c r="CAY78" s="611"/>
      <c r="CAZ78" s="611"/>
      <c r="CBA78" s="611"/>
      <c r="CBB78" s="611"/>
      <c r="CBC78" s="611"/>
      <c r="CBD78" s="611"/>
      <c r="CBE78" s="611"/>
      <c r="CBF78" s="611"/>
      <c r="CBG78" s="611"/>
      <c r="CBH78" s="611"/>
      <c r="CBI78" s="611"/>
      <c r="CBJ78" s="611"/>
      <c r="CBK78" s="611"/>
      <c r="CBL78" s="611"/>
      <c r="CBM78" s="611"/>
      <c r="CBN78" s="611"/>
      <c r="CBO78" s="611"/>
      <c r="CBP78" s="611"/>
      <c r="CBQ78" s="611"/>
      <c r="CBR78" s="611"/>
      <c r="CBS78" s="611"/>
      <c r="CBT78" s="611"/>
      <c r="CBU78" s="611"/>
      <c r="CBV78" s="611"/>
      <c r="CBW78" s="611"/>
      <c r="CBX78" s="611"/>
      <c r="CBY78" s="611"/>
      <c r="CBZ78" s="611"/>
      <c r="CCA78" s="611"/>
      <c r="CCB78" s="611"/>
      <c r="CCC78" s="611"/>
      <c r="CCD78" s="611"/>
      <c r="CCE78" s="611"/>
      <c r="CCF78" s="611"/>
      <c r="CCG78" s="611"/>
      <c r="CCH78" s="611"/>
      <c r="CCI78" s="611"/>
      <c r="CCJ78" s="611"/>
      <c r="CCK78" s="611"/>
      <c r="CCL78" s="611"/>
      <c r="CCM78" s="611"/>
      <c r="CCN78" s="611"/>
      <c r="CCO78" s="611"/>
      <c r="CCP78" s="611"/>
      <c r="CCQ78" s="611"/>
      <c r="CCR78" s="611"/>
      <c r="CCS78" s="611"/>
      <c r="CCT78" s="611"/>
      <c r="CCU78" s="611"/>
      <c r="CCV78" s="611"/>
      <c r="CCW78" s="611"/>
      <c r="CCX78" s="611"/>
      <c r="CCY78" s="611"/>
      <c r="CCZ78" s="611"/>
      <c r="CDA78" s="611"/>
      <c r="CDB78" s="611"/>
      <c r="CDC78" s="611"/>
      <c r="CDD78" s="611"/>
      <c r="CDE78" s="611"/>
      <c r="CDF78" s="611"/>
      <c r="CDG78" s="611"/>
      <c r="CDH78" s="611"/>
      <c r="CDI78" s="611"/>
      <c r="CDJ78" s="611"/>
      <c r="CDK78" s="611"/>
      <c r="CDL78" s="611"/>
      <c r="CDM78" s="611"/>
      <c r="CDN78" s="611"/>
      <c r="CDO78" s="611"/>
      <c r="CDP78" s="611"/>
      <c r="CDQ78" s="611"/>
      <c r="CDR78" s="611"/>
      <c r="CDS78" s="611"/>
      <c r="CDT78" s="611"/>
      <c r="CDU78" s="611"/>
      <c r="CDV78" s="611"/>
      <c r="CDW78" s="611"/>
      <c r="CDX78" s="611"/>
      <c r="CDY78" s="611"/>
      <c r="CDZ78" s="611"/>
      <c r="CEA78" s="611"/>
      <c r="CEB78" s="611"/>
      <c r="CEC78" s="611"/>
      <c r="CED78" s="611"/>
      <c r="CEE78" s="611"/>
      <c r="CEF78" s="611"/>
      <c r="CEG78" s="611"/>
      <c r="CEH78" s="611"/>
      <c r="CEI78" s="611"/>
      <c r="CEJ78" s="611"/>
      <c r="CEK78" s="611"/>
      <c r="CEL78" s="611"/>
      <c r="CEM78" s="611"/>
    </row>
    <row r="79" spans="1:2171" s="191" customFormat="1" ht="20.25" x14ac:dyDescent="0.3">
      <c r="A79" s="211"/>
      <c r="B79" s="1207" t="s">
        <v>304</v>
      </c>
      <c r="C79" s="1208"/>
      <c r="D79" s="993"/>
      <c r="E79" s="212"/>
      <c r="F79" s="212"/>
      <c r="G79" s="212"/>
      <c r="H79" s="212"/>
      <c r="I79" s="212"/>
      <c r="J79" s="212"/>
      <c r="K79" s="212"/>
      <c r="L79" s="212"/>
      <c r="M79" s="679"/>
      <c r="N79" s="679"/>
      <c r="O79" s="679"/>
      <c r="P79" s="679"/>
      <c r="Q79" s="679"/>
      <c r="R79" s="679"/>
      <c r="S79" s="679"/>
      <c r="T79" s="358"/>
      <c r="U79" s="358"/>
      <c r="V79" s="358"/>
      <c r="W79" s="358"/>
      <c r="X79" s="358"/>
      <c r="Y79" s="358"/>
      <c r="Z79" s="358"/>
      <c r="AA79" s="358"/>
      <c r="AB79" s="358"/>
      <c r="AC79" s="679"/>
      <c r="AD79" s="679"/>
      <c r="AE79" s="679"/>
      <c r="AF79" s="679"/>
      <c r="AG79" s="679"/>
      <c r="AH79" s="679"/>
      <c r="AI79" s="679"/>
      <c r="AJ79" s="679"/>
      <c r="AK79" s="679"/>
      <c r="AL79" s="679"/>
      <c r="AM79" s="679"/>
      <c r="AN79" s="679"/>
      <c r="AO79" s="679"/>
      <c r="AP79" s="679"/>
      <c r="AQ79" s="679"/>
      <c r="AR79" s="679"/>
      <c r="AS79" s="679"/>
      <c r="AT79" s="679"/>
      <c r="AU79" s="679"/>
      <c r="AV79" s="679"/>
      <c r="AW79" s="679"/>
      <c r="AX79" s="679"/>
      <c r="AY79" s="679"/>
      <c r="AZ79" s="679"/>
      <c r="BA79" s="679"/>
      <c r="BB79" s="679"/>
      <c r="BC79" s="611"/>
      <c r="BD79" s="611"/>
      <c r="BE79" s="611"/>
      <c r="BF79" s="611"/>
      <c r="BG79" s="611"/>
      <c r="BH79" s="611"/>
      <c r="BI79" s="611"/>
      <c r="BJ79" s="611"/>
      <c r="BK79" s="611"/>
      <c r="BL79" s="611"/>
      <c r="BM79" s="611"/>
      <c r="BN79" s="611"/>
      <c r="BO79" s="611"/>
      <c r="BP79" s="611"/>
      <c r="BQ79" s="611"/>
      <c r="BR79" s="611"/>
      <c r="BS79" s="611"/>
      <c r="BT79" s="611"/>
      <c r="BU79" s="611"/>
      <c r="BV79" s="611"/>
      <c r="BW79" s="611"/>
      <c r="BX79" s="611"/>
      <c r="BY79" s="611"/>
      <c r="BZ79" s="611"/>
      <c r="CA79" s="611"/>
      <c r="CB79" s="611"/>
      <c r="CC79" s="611"/>
      <c r="CD79" s="611"/>
      <c r="CE79" s="611"/>
      <c r="CF79" s="611"/>
      <c r="CG79" s="611"/>
      <c r="CH79" s="611"/>
      <c r="CI79" s="611"/>
      <c r="CJ79" s="611"/>
      <c r="CK79" s="611"/>
      <c r="CL79" s="611"/>
      <c r="CM79" s="611"/>
      <c r="CN79" s="611"/>
      <c r="CO79" s="611"/>
      <c r="CP79" s="611"/>
      <c r="CQ79" s="611"/>
      <c r="CR79" s="611"/>
      <c r="CS79" s="611"/>
      <c r="CT79" s="611"/>
      <c r="CU79" s="611"/>
      <c r="CV79" s="611"/>
      <c r="CW79" s="611"/>
      <c r="CX79" s="611"/>
      <c r="CY79" s="611"/>
      <c r="CZ79" s="611"/>
      <c r="DA79" s="611"/>
      <c r="DB79" s="611"/>
      <c r="DC79" s="611"/>
      <c r="DD79" s="611"/>
      <c r="DE79" s="611"/>
      <c r="DF79" s="611"/>
      <c r="DG79" s="611"/>
      <c r="DH79" s="611"/>
      <c r="DI79" s="611"/>
      <c r="DJ79" s="611"/>
      <c r="DK79" s="611"/>
      <c r="DL79" s="611"/>
      <c r="DM79" s="611"/>
      <c r="DN79" s="611"/>
      <c r="DO79" s="611"/>
      <c r="DP79" s="611"/>
      <c r="DQ79" s="611"/>
      <c r="DR79" s="611"/>
      <c r="DS79" s="611"/>
      <c r="DT79" s="611"/>
      <c r="DU79" s="611"/>
      <c r="DV79" s="611"/>
      <c r="DW79" s="611"/>
      <c r="DX79" s="611"/>
      <c r="DY79" s="611"/>
      <c r="DZ79" s="611"/>
      <c r="EA79" s="611"/>
      <c r="EB79" s="611"/>
      <c r="EC79" s="611"/>
      <c r="ED79" s="611"/>
      <c r="EE79" s="611"/>
      <c r="EF79" s="611"/>
      <c r="EG79" s="611"/>
      <c r="EH79" s="611"/>
      <c r="EI79" s="611"/>
      <c r="EJ79" s="611"/>
      <c r="EK79" s="611"/>
      <c r="EL79" s="611"/>
      <c r="EM79" s="611"/>
      <c r="EN79" s="611"/>
      <c r="EO79" s="611"/>
      <c r="EP79" s="611"/>
      <c r="EQ79" s="611"/>
      <c r="ER79" s="611"/>
      <c r="ES79" s="611"/>
      <c r="ET79" s="611"/>
      <c r="EU79" s="611"/>
      <c r="EV79" s="611"/>
      <c r="EW79" s="611"/>
      <c r="EX79" s="611"/>
      <c r="EY79" s="611"/>
      <c r="EZ79" s="611"/>
      <c r="FA79" s="611"/>
      <c r="FB79" s="611"/>
      <c r="FC79" s="611"/>
      <c r="FD79" s="611"/>
      <c r="FE79" s="611"/>
      <c r="FF79" s="611"/>
      <c r="FG79" s="611"/>
      <c r="FH79" s="611"/>
      <c r="FI79" s="611"/>
      <c r="FJ79" s="611"/>
      <c r="FK79" s="611"/>
      <c r="FL79" s="611"/>
      <c r="FM79" s="611"/>
      <c r="FN79" s="611"/>
      <c r="FO79" s="611"/>
      <c r="FP79" s="611"/>
      <c r="FQ79" s="611"/>
      <c r="FR79" s="611"/>
      <c r="FS79" s="611"/>
      <c r="FT79" s="611"/>
      <c r="FU79" s="611"/>
      <c r="FV79" s="611"/>
      <c r="FW79" s="611"/>
      <c r="FX79" s="611"/>
      <c r="FY79" s="611"/>
      <c r="FZ79" s="611"/>
      <c r="GA79" s="611"/>
      <c r="GB79" s="611"/>
      <c r="GC79" s="611"/>
      <c r="GD79" s="611"/>
      <c r="GE79" s="611"/>
      <c r="GF79" s="611"/>
      <c r="GG79" s="611"/>
      <c r="GH79" s="611"/>
      <c r="GI79" s="611"/>
      <c r="GJ79" s="611"/>
      <c r="GK79" s="611"/>
      <c r="GL79" s="611"/>
      <c r="GM79" s="611"/>
      <c r="GN79" s="611"/>
      <c r="GO79" s="611"/>
      <c r="GP79" s="611"/>
      <c r="GQ79" s="611"/>
      <c r="GR79" s="611"/>
      <c r="GS79" s="611"/>
      <c r="GT79" s="611"/>
      <c r="GU79" s="611"/>
      <c r="GV79" s="611"/>
      <c r="GW79" s="611"/>
      <c r="GX79" s="611"/>
      <c r="GY79" s="611"/>
      <c r="GZ79" s="611"/>
      <c r="HA79" s="611"/>
      <c r="HB79" s="611"/>
      <c r="HC79" s="611"/>
      <c r="HD79" s="611"/>
      <c r="HE79" s="611"/>
      <c r="HF79" s="611"/>
      <c r="HG79" s="611"/>
      <c r="HH79" s="611"/>
      <c r="HI79" s="611"/>
      <c r="HJ79" s="611"/>
      <c r="HK79" s="611"/>
      <c r="HL79" s="611"/>
      <c r="HM79" s="611"/>
      <c r="HN79" s="611"/>
      <c r="HO79" s="611"/>
      <c r="HP79" s="611"/>
      <c r="HQ79" s="611"/>
      <c r="HR79" s="611"/>
      <c r="HS79" s="611"/>
      <c r="HT79" s="611"/>
      <c r="HU79" s="611"/>
      <c r="HV79" s="611"/>
      <c r="HW79" s="611"/>
      <c r="HX79" s="611"/>
      <c r="HY79" s="611"/>
      <c r="HZ79" s="611"/>
      <c r="IA79" s="611"/>
      <c r="IB79" s="611"/>
      <c r="IC79" s="611"/>
      <c r="ID79" s="611"/>
      <c r="IE79" s="611"/>
      <c r="IF79" s="611"/>
      <c r="IG79" s="611"/>
      <c r="IH79" s="611"/>
      <c r="II79" s="611"/>
      <c r="IJ79" s="611"/>
      <c r="IK79" s="611"/>
      <c r="IL79" s="611"/>
      <c r="IM79" s="611"/>
      <c r="IN79" s="611"/>
      <c r="IO79" s="611"/>
      <c r="IP79" s="611"/>
      <c r="IQ79" s="611"/>
      <c r="IR79" s="611"/>
      <c r="IS79" s="611"/>
      <c r="IT79" s="611"/>
      <c r="IU79" s="611"/>
      <c r="IV79" s="611"/>
      <c r="IW79" s="611"/>
      <c r="IX79" s="611"/>
      <c r="IY79" s="611"/>
      <c r="IZ79" s="611"/>
      <c r="JA79" s="611"/>
      <c r="JB79" s="611"/>
      <c r="JC79" s="611"/>
      <c r="JD79" s="611"/>
      <c r="JE79" s="611"/>
      <c r="JF79" s="611"/>
      <c r="JG79" s="611"/>
      <c r="JH79" s="611"/>
      <c r="JI79" s="611"/>
      <c r="JJ79" s="611"/>
      <c r="JK79" s="611"/>
      <c r="JL79" s="611"/>
      <c r="JM79" s="611"/>
      <c r="JN79" s="611"/>
      <c r="JO79" s="611"/>
      <c r="JP79" s="611"/>
      <c r="JQ79" s="611"/>
      <c r="JR79" s="611"/>
      <c r="JS79" s="611"/>
      <c r="JT79" s="611"/>
      <c r="JU79" s="611"/>
      <c r="JV79" s="611"/>
      <c r="JW79" s="611"/>
      <c r="JX79" s="611"/>
      <c r="JY79" s="611"/>
      <c r="JZ79" s="611"/>
      <c r="KA79" s="611"/>
      <c r="KB79" s="611"/>
      <c r="KC79" s="611"/>
      <c r="KD79" s="611"/>
      <c r="KE79" s="611"/>
      <c r="KF79" s="611"/>
      <c r="KG79" s="611"/>
      <c r="KH79" s="611"/>
      <c r="KI79" s="611"/>
      <c r="KJ79" s="611"/>
      <c r="KK79" s="611"/>
      <c r="KL79" s="611"/>
      <c r="KM79" s="611"/>
      <c r="KN79" s="611"/>
      <c r="KO79" s="611"/>
      <c r="KP79" s="611"/>
      <c r="KQ79" s="611"/>
      <c r="KR79" s="611"/>
      <c r="KS79" s="611"/>
      <c r="KT79" s="611"/>
      <c r="KU79" s="611"/>
      <c r="KV79" s="611"/>
      <c r="KW79" s="611"/>
      <c r="KX79" s="611"/>
      <c r="KY79" s="611"/>
      <c r="KZ79" s="611"/>
      <c r="LA79" s="611"/>
      <c r="LB79" s="611"/>
      <c r="LC79" s="611"/>
      <c r="LD79" s="611"/>
      <c r="LE79" s="611"/>
      <c r="LF79" s="611"/>
      <c r="LG79" s="611"/>
      <c r="LH79" s="611"/>
      <c r="LI79" s="611"/>
      <c r="LJ79" s="611"/>
      <c r="LK79" s="611"/>
      <c r="LL79" s="611"/>
      <c r="LM79" s="611"/>
      <c r="LN79" s="611"/>
      <c r="LO79" s="611"/>
      <c r="LP79" s="611"/>
      <c r="LQ79" s="611"/>
      <c r="LR79" s="611"/>
      <c r="LS79" s="611"/>
      <c r="LT79" s="611"/>
      <c r="LU79" s="611"/>
      <c r="LV79" s="611"/>
      <c r="LW79" s="611"/>
      <c r="LX79" s="611"/>
      <c r="LY79" s="611"/>
      <c r="LZ79" s="611"/>
      <c r="MA79" s="611"/>
      <c r="MB79" s="611"/>
      <c r="MC79" s="611"/>
      <c r="MD79" s="611"/>
      <c r="ME79" s="611"/>
      <c r="MF79" s="611"/>
      <c r="MG79" s="611"/>
      <c r="MH79" s="611"/>
      <c r="MI79" s="611"/>
      <c r="MJ79" s="611"/>
      <c r="MK79" s="611"/>
      <c r="ML79" s="611"/>
      <c r="MM79" s="611"/>
      <c r="MN79" s="611"/>
      <c r="MO79" s="611"/>
      <c r="MP79" s="611"/>
      <c r="MQ79" s="611"/>
      <c r="MR79" s="611"/>
      <c r="MS79" s="611"/>
      <c r="MT79" s="611"/>
      <c r="MU79" s="611"/>
      <c r="MV79" s="611"/>
      <c r="MW79" s="611"/>
      <c r="MX79" s="611"/>
      <c r="MY79" s="611"/>
      <c r="MZ79" s="611"/>
      <c r="NA79" s="611"/>
      <c r="NB79" s="611"/>
      <c r="NC79" s="611"/>
      <c r="ND79" s="611"/>
      <c r="NE79" s="611"/>
      <c r="NF79" s="611"/>
      <c r="NG79" s="611"/>
      <c r="NH79" s="611"/>
      <c r="NI79" s="611"/>
      <c r="NJ79" s="611"/>
      <c r="NK79" s="611"/>
      <c r="NL79" s="611"/>
      <c r="NM79" s="611"/>
      <c r="NN79" s="611"/>
      <c r="NO79" s="611"/>
      <c r="NP79" s="611"/>
      <c r="NQ79" s="611"/>
      <c r="NR79" s="611"/>
      <c r="NS79" s="611"/>
      <c r="NT79" s="611"/>
      <c r="NU79" s="611"/>
      <c r="NV79" s="611"/>
      <c r="NW79" s="611"/>
      <c r="NX79" s="611"/>
      <c r="NY79" s="611"/>
      <c r="NZ79" s="611"/>
      <c r="OA79" s="611"/>
      <c r="OB79" s="611"/>
      <c r="OC79" s="611"/>
      <c r="OD79" s="611"/>
      <c r="OE79" s="611"/>
      <c r="OF79" s="611"/>
      <c r="OG79" s="611"/>
      <c r="OH79" s="611"/>
      <c r="OI79" s="611"/>
      <c r="OJ79" s="611"/>
      <c r="OK79" s="611"/>
      <c r="OL79" s="611"/>
      <c r="OM79" s="611"/>
      <c r="ON79" s="611"/>
      <c r="OO79" s="611"/>
      <c r="OP79" s="611"/>
      <c r="OQ79" s="611"/>
      <c r="OR79" s="611"/>
      <c r="OS79" s="611"/>
      <c r="OT79" s="611"/>
      <c r="OU79" s="611"/>
      <c r="OV79" s="611"/>
      <c r="OW79" s="611"/>
      <c r="OX79" s="611"/>
      <c r="OY79" s="611"/>
      <c r="OZ79" s="611"/>
      <c r="PA79" s="611"/>
      <c r="PB79" s="611"/>
      <c r="PC79" s="611"/>
      <c r="PD79" s="611"/>
      <c r="PE79" s="611"/>
      <c r="PF79" s="611"/>
      <c r="PG79" s="611"/>
      <c r="PH79" s="611"/>
      <c r="PI79" s="611"/>
      <c r="PJ79" s="611"/>
      <c r="PK79" s="611"/>
      <c r="PL79" s="611"/>
      <c r="PM79" s="611"/>
      <c r="PN79" s="611"/>
      <c r="PO79" s="611"/>
      <c r="PP79" s="611"/>
      <c r="PQ79" s="611"/>
      <c r="PR79" s="611"/>
      <c r="PS79" s="611"/>
      <c r="PT79" s="611"/>
      <c r="PU79" s="611"/>
      <c r="PV79" s="611"/>
      <c r="PW79" s="611"/>
      <c r="PX79" s="611"/>
      <c r="PY79" s="611"/>
      <c r="PZ79" s="611"/>
      <c r="QA79" s="611"/>
      <c r="QB79" s="611"/>
      <c r="QC79" s="611"/>
      <c r="QD79" s="611"/>
      <c r="QE79" s="611"/>
      <c r="QF79" s="611"/>
      <c r="QG79" s="611"/>
      <c r="QH79" s="611"/>
      <c r="QI79" s="611"/>
      <c r="QJ79" s="611"/>
      <c r="QK79" s="611"/>
      <c r="QL79" s="611"/>
      <c r="QM79" s="611"/>
      <c r="QN79" s="611"/>
      <c r="QO79" s="611"/>
      <c r="QP79" s="611"/>
      <c r="QQ79" s="611"/>
      <c r="QR79" s="611"/>
      <c r="QS79" s="611"/>
      <c r="QT79" s="611"/>
      <c r="QU79" s="611"/>
      <c r="QV79" s="611"/>
      <c r="QW79" s="611"/>
      <c r="QX79" s="611"/>
      <c r="QY79" s="611"/>
      <c r="QZ79" s="611"/>
      <c r="RA79" s="611"/>
      <c r="RB79" s="611"/>
      <c r="RC79" s="611"/>
      <c r="RD79" s="611"/>
      <c r="RE79" s="611"/>
      <c r="RF79" s="611"/>
      <c r="RG79" s="611"/>
      <c r="RH79" s="611"/>
      <c r="RI79" s="611"/>
      <c r="RJ79" s="611"/>
      <c r="RK79" s="611"/>
      <c r="RL79" s="611"/>
      <c r="RM79" s="611"/>
      <c r="RN79" s="611"/>
      <c r="RO79" s="611"/>
      <c r="RP79" s="611"/>
      <c r="RQ79" s="611"/>
      <c r="RR79" s="611"/>
      <c r="RS79" s="611"/>
      <c r="RT79" s="611"/>
      <c r="RU79" s="611"/>
      <c r="RV79" s="611"/>
      <c r="RW79" s="611"/>
      <c r="RX79" s="611"/>
      <c r="RY79" s="611"/>
      <c r="RZ79" s="611"/>
      <c r="SA79" s="611"/>
      <c r="SB79" s="611"/>
      <c r="SC79" s="611"/>
      <c r="SD79" s="611"/>
      <c r="SE79" s="611"/>
      <c r="SF79" s="611"/>
      <c r="SG79" s="611"/>
      <c r="SH79" s="611"/>
      <c r="SI79" s="611"/>
      <c r="SJ79" s="611"/>
      <c r="SK79" s="611"/>
      <c r="SL79" s="611"/>
      <c r="SM79" s="611"/>
      <c r="SN79" s="611"/>
      <c r="SO79" s="611"/>
      <c r="SP79" s="611"/>
      <c r="SQ79" s="611"/>
      <c r="SR79" s="611"/>
      <c r="SS79" s="611"/>
      <c r="ST79" s="611"/>
      <c r="SU79" s="611"/>
      <c r="SV79" s="611"/>
      <c r="SW79" s="611"/>
      <c r="SX79" s="611"/>
      <c r="SY79" s="611"/>
      <c r="SZ79" s="611"/>
      <c r="TA79" s="611"/>
      <c r="TB79" s="611"/>
      <c r="TC79" s="611"/>
      <c r="TD79" s="611"/>
      <c r="TE79" s="611"/>
      <c r="TF79" s="611"/>
      <c r="TG79" s="611"/>
      <c r="TH79" s="611"/>
      <c r="TI79" s="611"/>
      <c r="TJ79" s="611"/>
      <c r="TK79" s="611"/>
      <c r="TL79" s="611"/>
      <c r="TM79" s="611"/>
      <c r="TN79" s="611"/>
      <c r="TO79" s="611"/>
      <c r="TP79" s="611"/>
      <c r="TQ79" s="611"/>
      <c r="TR79" s="611"/>
      <c r="TS79" s="611"/>
      <c r="TT79" s="611"/>
      <c r="TU79" s="611"/>
      <c r="TV79" s="611"/>
      <c r="TW79" s="611"/>
      <c r="TX79" s="611"/>
      <c r="TY79" s="611"/>
      <c r="TZ79" s="611"/>
      <c r="UA79" s="611"/>
      <c r="UB79" s="611"/>
      <c r="UC79" s="611"/>
      <c r="UD79" s="611"/>
      <c r="UE79" s="611"/>
      <c r="UF79" s="611"/>
      <c r="UG79" s="611"/>
      <c r="UH79" s="611"/>
      <c r="UI79" s="611"/>
      <c r="UJ79" s="611"/>
      <c r="UK79" s="611"/>
      <c r="UL79" s="611"/>
      <c r="UM79" s="611"/>
      <c r="UN79" s="611"/>
      <c r="UO79" s="611"/>
      <c r="UP79" s="611"/>
      <c r="UQ79" s="611"/>
      <c r="UR79" s="611"/>
      <c r="US79" s="611"/>
      <c r="UT79" s="611"/>
      <c r="UU79" s="611"/>
      <c r="UV79" s="611"/>
      <c r="UW79" s="611"/>
      <c r="UX79" s="611"/>
      <c r="UY79" s="611"/>
      <c r="UZ79" s="611"/>
      <c r="VA79" s="611"/>
      <c r="VB79" s="611"/>
      <c r="VC79" s="611"/>
      <c r="VD79" s="611"/>
      <c r="VE79" s="611"/>
      <c r="VF79" s="611"/>
      <c r="VG79" s="611"/>
      <c r="VH79" s="611"/>
      <c r="VI79" s="611"/>
      <c r="VJ79" s="611"/>
      <c r="VK79" s="611"/>
      <c r="VL79" s="611"/>
      <c r="VM79" s="611"/>
      <c r="VN79" s="611"/>
      <c r="VO79" s="611"/>
      <c r="VP79" s="611"/>
      <c r="VQ79" s="611"/>
      <c r="VR79" s="611"/>
      <c r="VS79" s="611"/>
      <c r="VT79" s="611"/>
      <c r="VU79" s="611"/>
      <c r="VV79" s="611"/>
      <c r="VW79" s="611"/>
      <c r="VX79" s="611"/>
      <c r="VY79" s="611"/>
      <c r="VZ79" s="611"/>
      <c r="WA79" s="611"/>
      <c r="WB79" s="611"/>
      <c r="WC79" s="611"/>
      <c r="WD79" s="611"/>
      <c r="WE79" s="611"/>
      <c r="WF79" s="611"/>
      <c r="WG79" s="611"/>
      <c r="WH79" s="611"/>
      <c r="WI79" s="611"/>
      <c r="WJ79" s="611"/>
      <c r="WK79" s="611"/>
      <c r="WL79" s="611"/>
      <c r="WM79" s="611"/>
      <c r="WN79" s="611"/>
      <c r="WO79" s="611"/>
      <c r="WP79" s="611"/>
      <c r="WQ79" s="611"/>
      <c r="WR79" s="611"/>
      <c r="WS79" s="611"/>
      <c r="WT79" s="611"/>
      <c r="WU79" s="611"/>
      <c r="WV79" s="611"/>
      <c r="WW79" s="611"/>
      <c r="WX79" s="611"/>
      <c r="WY79" s="611"/>
      <c r="WZ79" s="611"/>
      <c r="XA79" s="611"/>
      <c r="XB79" s="611"/>
      <c r="XC79" s="611"/>
      <c r="XD79" s="611"/>
      <c r="XE79" s="611"/>
      <c r="XF79" s="611"/>
      <c r="XG79" s="611"/>
      <c r="XH79" s="611"/>
      <c r="XI79" s="611"/>
      <c r="XJ79" s="611"/>
      <c r="XK79" s="611"/>
      <c r="XL79" s="611"/>
      <c r="XM79" s="611"/>
      <c r="XN79" s="611"/>
      <c r="XO79" s="611"/>
      <c r="XP79" s="611"/>
      <c r="XQ79" s="611"/>
      <c r="XR79" s="611"/>
      <c r="XS79" s="611"/>
      <c r="XT79" s="611"/>
      <c r="XU79" s="611"/>
      <c r="XV79" s="611"/>
      <c r="XW79" s="611"/>
      <c r="XX79" s="611"/>
      <c r="XY79" s="611"/>
      <c r="XZ79" s="611"/>
      <c r="YA79" s="611"/>
      <c r="YB79" s="611"/>
      <c r="YC79" s="611"/>
      <c r="YD79" s="611"/>
      <c r="YE79" s="611"/>
      <c r="YF79" s="611"/>
      <c r="YG79" s="611"/>
      <c r="YH79" s="611"/>
      <c r="YI79" s="611"/>
      <c r="YJ79" s="611"/>
      <c r="YK79" s="611"/>
      <c r="YL79" s="611"/>
      <c r="YM79" s="611"/>
      <c r="YN79" s="611"/>
      <c r="YO79" s="611"/>
      <c r="YP79" s="611"/>
      <c r="YQ79" s="611"/>
      <c r="YR79" s="611"/>
      <c r="YS79" s="611"/>
      <c r="YT79" s="611"/>
      <c r="YU79" s="611"/>
      <c r="YV79" s="611"/>
      <c r="YW79" s="611"/>
      <c r="YX79" s="611"/>
      <c r="YY79" s="611"/>
      <c r="YZ79" s="611"/>
      <c r="ZA79" s="611"/>
      <c r="ZB79" s="611"/>
      <c r="ZC79" s="611"/>
      <c r="ZD79" s="611"/>
      <c r="ZE79" s="611"/>
      <c r="ZF79" s="611"/>
      <c r="ZG79" s="611"/>
      <c r="ZH79" s="611"/>
      <c r="ZI79" s="611"/>
      <c r="ZJ79" s="611"/>
      <c r="ZK79" s="611"/>
      <c r="ZL79" s="611"/>
      <c r="ZM79" s="611"/>
      <c r="ZN79" s="611"/>
      <c r="ZO79" s="611"/>
      <c r="ZP79" s="611"/>
      <c r="ZQ79" s="611"/>
      <c r="ZR79" s="611"/>
      <c r="ZS79" s="611"/>
      <c r="ZT79" s="611"/>
      <c r="ZU79" s="611"/>
      <c r="ZV79" s="611"/>
      <c r="ZW79" s="611"/>
      <c r="ZX79" s="611"/>
      <c r="ZY79" s="611"/>
      <c r="ZZ79" s="611"/>
      <c r="AAA79" s="611"/>
      <c r="AAB79" s="611"/>
      <c r="AAC79" s="611"/>
      <c r="AAD79" s="611"/>
      <c r="AAE79" s="611"/>
      <c r="AAF79" s="611"/>
      <c r="AAG79" s="611"/>
      <c r="AAH79" s="611"/>
      <c r="AAI79" s="611"/>
      <c r="AAJ79" s="611"/>
      <c r="AAK79" s="611"/>
      <c r="AAL79" s="611"/>
      <c r="AAM79" s="611"/>
      <c r="AAN79" s="611"/>
      <c r="AAO79" s="611"/>
      <c r="AAP79" s="611"/>
      <c r="AAQ79" s="611"/>
      <c r="AAR79" s="611"/>
      <c r="AAS79" s="611"/>
      <c r="AAT79" s="611"/>
      <c r="AAU79" s="611"/>
      <c r="AAV79" s="611"/>
      <c r="AAW79" s="611"/>
      <c r="AAX79" s="611"/>
      <c r="AAY79" s="611"/>
      <c r="AAZ79" s="611"/>
      <c r="ABA79" s="611"/>
      <c r="ABB79" s="611"/>
      <c r="ABC79" s="611"/>
      <c r="ABD79" s="611"/>
      <c r="ABE79" s="611"/>
      <c r="ABF79" s="611"/>
      <c r="ABG79" s="611"/>
      <c r="ABH79" s="611"/>
      <c r="ABI79" s="611"/>
      <c r="ABJ79" s="611"/>
      <c r="ABK79" s="611"/>
      <c r="ABL79" s="611"/>
      <c r="ABM79" s="611"/>
      <c r="ABN79" s="611"/>
      <c r="ABO79" s="611"/>
      <c r="ABP79" s="611"/>
      <c r="ABQ79" s="611"/>
      <c r="ABR79" s="611"/>
      <c r="ABS79" s="611"/>
      <c r="ABT79" s="611"/>
      <c r="ABU79" s="611"/>
      <c r="ABV79" s="611"/>
      <c r="ABW79" s="611"/>
      <c r="ABX79" s="611"/>
      <c r="ABY79" s="611"/>
      <c r="ABZ79" s="611"/>
      <c r="ACA79" s="611"/>
      <c r="ACB79" s="611"/>
      <c r="ACC79" s="611"/>
      <c r="ACD79" s="611"/>
      <c r="ACE79" s="611"/>
      <c r="ACF79" s="611"/>
      <c r="ACG79" s="611"/>
      <c r="ACH79" s="611"/>
      <c r="ACI79" s="611"/>
      <c r="ACJ79" s="611"/>
      <c r="ACK79" s="611"/>
      <c r="ACL79" s="611"/>
      <c r="ACM79" s="611"/>
      <c r="ACN79" s="611"/>
      <c r="ACO79" s="611"/>
      <c r="ACP79" s="611"/>
      <c r="ACQ79" s="611"/>
      <c r="ACR79" s="611"/>
      <c r="ACS79" s="611"/>
      <c r="ACT79" s="611"/>
      <c r="ACU79" s="611"/>
      <c r="ACV79" s="611"/>
      <c r="ACW79" s="611"/>
      <c r="ACX79" s="611"/>
      <c r="ACY79" s="611"/>
      <c r="ACZ79" s="611"/>
      <c r="ADA79" s="611"/>
      <c r="ADB79" s="611"/>
      <c r="ADC79" s="611"/>
      <c r="ADD79" s="611"/>
      <c r="ADE79" s="611"/>
      <c r="ADF79" s="611"/>
      <c r="ADG79" s="611"/>
      <c r="ADH79" s="611"/>
      <c r="ADI79" s="611"/>
      <c r="ADJ79" s="611"/>
      <c r="ADK79" s="611"/>
      <c r="ADL79" s="611"/>
      <c r="ADM79" s="611"/>
      <c r="ADN79" s="611"/>
      <c r="ADO79" s="611"/>
      <c r="ADP79" s="611"/>
      <c r="ADQ79" s="611"/>
      <c r="ADR79" s="611"/>
      <c r="ADS79" s="611"/>
      <c r="ADT79" s="611"/>
      <c r="ADU79" s="611"/>
      <c r="ADV79" s="611"/>
      <c r="ADW79" s="611"/>
      <c r="ADX79" s="611"/>
      <c r="ADY79" s="611"/>
      <c r="ADZ79" s="611"/>
      <c r="AEA79" s="611"/>
      <c r="AEB79" s="611"/>
      <c r="AEC79" s="611"/>
      <c r="AED79" s="611"/>
      <c r="AEE79" s="611"/>
      <c r="AEF79" s="611"/>
      <c r="AEG79" s="611"/>
      <c r="AEH79" s="611"/>
      <c r="AEI79" s="611"/>
      <c r="AEJ79" s="611"/>
      <c r="AEK79" s="611"/>
      <c r="AEL79" s="611"/>
      <c r="AEM79" s="611"/>
      <c r="AEN79" s="611"/>
      <c r="AEO79" s="611"/>
      <c r="AEP79" s="611"/>
      <c r="AEQ79" s="611"/>
      <c r="AER79" s="611"/>
      <c r="AES79" s="611"/>
      <c r="AET79" s="611"/>
      <c r="AEU79" s="611"/>
      <c r="AEV79" s="611"/>
      <c r="AEW79" s="611"/>
      <c r="AEX79" s="611"/>
      <c r="AEY79" s="611"/>
      <c r="AEZ79" s="611"/>
      <c r="AFA79" s="611"/>
      <c r="AFB79" s="611"/>
      <c r="AFC79" s="611"/>
      <c r="AFD79" s="611"/>
      <c r="AFE79" s="611"/>
      <c r="AFF79" s="611"/>
      <c r="AFG79" s="611"/>
      <c r="AFH79" s="611"/>
      <c r="AFI79" s="611"/>
      <c r="AFJ79" s="611"/>
      <c r="AFK79" s="611"/>
      <c r="AFL79" s="611"/>
      <c r="AFM79" s="611"/>
      <c r="AFN79" s="611"/>
      <c r="AFO79" s="611"/>
      <c r="AFP79" s="611"/>
      <c r="AFQ79" s="611"/>
      <c r="AFR79" s="611"/>
      <c r="AFS79" s="611"/>
      <c r="AFT79" s="611"/>
      <c r="AFU79" s="611"/>
      <c r="AFV79" s="611"/>
      <c r="AFW79" s="611"/>
      <c r="AFX79" s="611"/>
      <c r="AFY79" s="611"/>
      <c r="AFZ79" s="611"/>
      <c r="AGA79" s="611"/>
      <c r="AGB79" s="611"/>
      <c r="AGC79" s="611"/>
      <c r="AGD79" s="611"/>
      <c r="AGE79" s="611"/>
      <c r="AGF79" s="611"/>
      <c r="AGG79" s="611"/>
      <c r="AGH79" s="611"/>
      <c r="AGI79" s="611"/>
      <c r="AGJ79" s="611"/>
      <c r="AGK79" s="611"/>
      <c r="AGL79" s="611"/>
      <c r="AGM79" s="611"/>
      <c r="AGN79" s="611"/>
      <c r="AGO79" s="611"/>
      <c r="AGP79" s="611"/>
      <c r="AGQ79" s="611"/>
      <c r="AGR79" s="611"/>
      <c r="AGS79" s="611"/>
      <c r="AGT79" s="611"/>
      <c r="AGU79" s="611"/>
      <c r="AGV79" s="611"/>
      <c r="AGW79" s="611"/>
      <c r="AGX79" s="611"/>
      <c r="AGY79" s="611"/>
      <c r="AGZ79" s="611"/>
      <c r="AHA79" s="611"/>
      <c r="AHB79" s="611"/>
      <c r="AHC79" s="611"/>
      <c r="AHD79" s="611"/>
      <c r="AHE79" s="611"/>
      <c r="AHF79" s="611"/>
      <c r="AHG79" s="611"/>
      <c r="AHH79" s="611"/>
      <c r="AHI79" s="611"/>
      <c r="AHJ79" s="611"/>
      <c r="AHK79" s="611"/>
      <c r="AHL79" s="611"/>
      <c r="AHM79" s="611"/>
      <c r="AHN79" s="611"/>
      <c r="AHO79" s="611"/>
      <c r="AHP79" s="611"/>
      <c r="AHQ79" s="611"/>
      <c r="AHR79" s="611"/>
      <c r="AHS79" s="611"/>
      <c r="AHT79" s="611"/>
      <c r="AHU79" s="611"/>
      <c r="AHV79" s="611"/>
      <c r="AHW79" s="611"/>
      <c r="AHX79" s="611"/>
      <c r="AHY79" s="611"/>
      <c r="AHZ79" s="611"/>
      <c r="AIA79" s="611"/>
      <c r="AIB79" s="611"/>
      <c r="AIC79" s="611"/>
      <c r="AID79" s="611"/>
      <c r="AIE79" s="611"/>
      <c r="AIF79" s="611"/>
      <c r="AIG79" s="611"/>
      <c r="AIH79" s="611"/>
      <c r="AII79" s="611"/>
      <c r="AIJ79" s="611"/>
      <c r="AIK79" s="611"/>
      <c r="AIL79" s="611"/>
      <c r="AIM79" s="611"/>
      <c r="AIN79" s="611"/>
      <c r="AIO79" s="611"/>
      <c r="AIP79" s="611"/>
      <c r="AIQ79" s="611"/>
      <c r="AIR79" s="611"/>
      <c r="AIS79" s="611"/>
      <c r="AIT79" s="611"/>
      <c r="AIU79" s="611"/>
      <c r="AIV79" s="611"/>
      <c r="AIW79" s="611"/>
      <c r="AIX79" s="611"/>
      <c r="AIY79" s="611"/>
      <c r="AIZ79" s="611"/>
      <c r="AJA79" s="611"/>
      <c r="AJB79" s="611"/>
      <c r="AJC79" s="611"/>
      <c r="AJD79" s="611"/>
      <c r="AJE79" s="611"/>
      <c r="AJF79" s="611"/>
      <c r="AJG79" s="611"/>
      <c r="AJH79" s="611"/>
      <c r="AJI79" s="611"/>
      <c r="AJJ79" s="611"/>
      <c r="AJK79" s="611"/>
      <c r="AJL79" s="611"/>
      <c r="AJM79" s="611"/>
      <c r="AJN79" s="611"/>
      <c r="AJO79" s="611"/>
      <c r="AJP79" s="611"/>
      <c r="AJQ79" s="611"/>
      <c r="AJR79" s="611"/>
      <c r="AJS79" s="611"/>
      <c r="AJT79" s="611"/>
      <c r="AJU79" s="611"/>
      <c r="AJV79" s="611"/>
      <c r="AJW79" s="611"/>
      <c r="AJX79" s="611"/>
      <c r="AJY79" s="611"/>
      <c r="AJZ79" s="611"/>
      <c r="AKA79" s="611"/>
      <c r="AKB79" s="611"/>
      <c r="AKC79" s="611"/>
      <c r="AKD79" s="611"/>
      <c r="AKE79" s="611"/>
      <c r="AKF79" s="611"/>
      <c r="AKG79" s="611"/>
      <c r="AKH79" s="611"/>
      <c r="AKI79" s="611"/>
      <c r="AKJ79" s="611"/>
      <c r="AKK79" s="611"/>
      <c r="AKL79" s="611"/>
      <c r="AKM79" s="611"/>
      <c r="AKN79" s="611"/>
      <c r="AKO79" s="611"/>
      <c r="AKP79" s="611"/>
      <c r="AKQ79" s="611"/>
      <c r="AKR79" s="611"/>
      <c r="AKS79" s="611"/>
      <c r="AKT79" s="611"/>
      <c r="AKU79" s="611"/>
      <c r="AKV79" s="611"/>
      <c r="AKW79" s="611"/>
      <c r="AKX79" s="611"/>
      <c r="AKY79" s="611"/>
      <c r="AKZ79" s="611"/>
      <c r="ALA79" s="611"/>
      <c r="ALB79" s="611"/>
      <c r="ALC79" s="611"/>
      <c r="ALD79" s="611"/>
      <c r="ALE79" s="611"/>
      <c r="ALF79" s="611"/>
      <c r="ALG79" s="611"/>
      <c r="ALH79" s="611"/>
      <c r="ALI79" s="611"/>
      <c r="ALJ79" s="611"/>
      <c r="ALK79" s="611"/>
      <c r="ALL79" s="611"/>
      <c r="ALM79" s="611"/>
      <c r="ALN79" s="611"/>
      <c r="ALO79" s="611"/>
      <c r="ALP79" s="611"/>
      <c r="ALQ79" s="611"/>
      <c r="ALR79" s="611"/>
      <c r="ALS79" s="611"/>
      <c r="ALT79" s="611"/>
      <c r="ALU79" s="611"/>
      <c r="ALV79" s="611"/>
      <c r="ALW79" s="611"/>
      <c r="ALX79" s="611"/>
      <c r="ALY79" s="611"/>
      <c r="ALZ79" s="611"/>
      <c r="AMA79" s="611"/>
      <c r="AMB79" s="611"/>
      <c r="AMC79" s="611"/>
      <c r="AMD79" s="611"/>
      <c r="AME79" s="611"/>
      <c r="AMF79" s="611"/>
      <c r="AMG79" s="611"/>
      <c r="AMH79" s="611"/>
      <c r="AMI79" s="611"/>
      <c r="AMJ79" s="611"/>
      <c r="AMK79" s="611"/>
      <c r="AML79" s="611"/>
      <c r="AMM79" s="611"/>
      <c r="AMN79" s="611"/>
      <c r="AMO79" s="611"/>
      <c r="AMP79" s="611"/>
      <c r="AMQ79" s="611"/>
      <c r="AMR79" s="611"/>
      <c r="AMS79" s="611"/>
      <c r="AMT79" s="611"/>
      <c r="AMU79" s="611"/>
      <c r="AMV79" s="611"/>
      <c r="AMW79" s="611"/>
      <c r="AMX79" s="611"/>
      <c r="AMY79" s="611"/>
      <c r="AMZ79" s="611"/>
      <c r="ANA79" s="611"/>
      <c r="ANB79" s="611"/>
      <c r="ANC79" s="611"/>
      <c r="AND79" s="611"/>
      <c r="ANE79" s="611"/>
      <c r="ANF79" s="611"/>
      <c r="ANG79" s="611"/>
      <c r="ANH79" s="611"/>
      <c r="ANI79" s="611"/>
      <c r="ANJ79" s="611"/>
      <c r="ANK79" s="611"/>
      <c r="ANL79" s="611"/>
      <c r="ANM79" s="611"/>
      <c r="ANN79" s="611"/>
      <c r="ANO79" s="611"/>
      <c r="ANP79" s="611"/>
      <c r="ANQ79" s="611"/>
      <c r="ANR79" s="611"/>
      <c r="ANS79" s="611"/>
      <c r="ANT79" s="611"/>
      <c r="ANU79" s="611"/>
      <c r="ANV79" s="611"/>
      <c r="ANW79" s="611"/>
      <c r="ANX79" s="611"/>
      <c r="ANY79" s="611"/>
      <c r="ANZ79" s="611"/>
      <c r="AOA79" s="611"/>
      <c r="AOB79" s="611"/>
      <c r="AOC79" s="611"/>
      <c r="AOD79" s="611"/>
      <c r="AOE79" s="611"/>
      <c r="AOF79" s="611"/>
      <c r="AOG79" s="611"/>
      <c r="AOH79" s="611"/>
      <c r="AOI79" s="611"/>
      <c r="AOJ79" s="611"/>
      <c r="AOK79" s="611"/>
      <c r="AOL79" s="611"/>
      <c r="AOM79" s="611"/>
      <c r="AON79" s="611"/>
      <c r="AOO79" s="611"/>
      <c r="AOP79" s="611"/>
      <c r="AOQ79" s="611"/>
      <c r="AOR79" s="611"/>
      <c r="AOS79" s="611"/>
      <c r="AOT79" s="611"/>
      <c r="AOU79" s="611"/>
      <c r="AOV79" s="611"/>
      <c r="AOW79" s="611"/>
      <c r="AOX79" s="611"/>
      <c r="AOY79" s="611"/>
      <c r="AOZ79" s="611"/>
      <c r="APA79" s="611"/>
      <c r="APB79" s="611"/>
      <c r="APC79" s="611"/>
      <c r="APD79" s="611"/>
      <c r="APE79" s="611"/>
      <c r="APF79" s="611"/>
      <c r="APG79" s="611"/>
      <c r="APH79" s="611"/>
      <c r="API79" s="611"/>
      <c r="APJ79" s="611"/>
      <c r="APK79" s="611"/>
      <c r="APL79" s="611"/>
      <c r="APM79" s="611"/>
      <c r="APN79" s="611"/>
      <c r="APO79" s="611"/>
      <c r="APP79" s="611"/>
      <c r="APQ79" s="611"/>
      <c r="APR79" s="611"/>
      <c r="APS79" s="611"/>
      <c r="APT79" s="611"/>
      <c r="APU79" s="611"/>
      <c r="APV79" s="611"/>
      <c r="APW79" s="611"/>
      <c r="APX79" s="611"/>
      <c r="APY79" s="611"/>
      <c r="APZ79" s="611"/>
      <c r="AQA79" s="611"/>
      <c r="AQB79" s="611"/>
      <c r="AQC79" s="611"/>
      <c r="AQD79" s="611"/>
      <c r="AQE79" s="611"/>
      <c r="AQF79" s="611"/>
      <c r="AQG79" s="611"/>
      <c r="AQH79" s="611"/>
      <c r="AQI79" s="611"/>
      <c r="AQJ79" s="611"/>
      <c r="AQK79" s="611"/>
      <c r="AQL79" s="611"/>
      <c r="AQM79" s="611"/>
      <c r="AQN79" s="611"/>
      <c r="AQO79" s="611"/>
      <c r="AQP79" s="611"/>
      <c r="AQQ79" s="611"/>
      <c r="AQR79" s="611"/>
      <c r="AQS79" s="611"/>
      <c r="AQT79" s="611"/>
      <c r="AQU79" s="611"/>
      <c r="AQV79" s="611"/>
      <c r="AQW79" s="611"/>
      <c r="AQX79" s="611"/>
      <c r="AQY79" s="611"/>
      <c r="AQZ79" s="611"/>
      <c r="ARA79" s="611"/>
      <c r="ARB79" s="611"/>
      <c r="ARC79" s="611"/>
      <c r="ARD79" s="611"/>
      <c r="ARE79" s="611"/>
      <c r="ARF79" s="611"/>
      <c r="ARG79" s="611"/>
      <c r="ARH79" s="611"/>
      <c r="ARI79" s="611"/>
      <c r="ARJ79" s="611"/>
      <c r="ARK79" s="611"/>
      <c r="ARL79" s="611"/>
      <c r="ARM79" s="611"/>
      <c r="ARN79" s="611"/>
      <c r="ARO79" s="611"/>
      <c r="ARP79" s="611"/>
      <c r="ARQ79" s="611"/>
      <c r="ARR79" s="611"/>
      <c r="ARS79" s="611"/>
      <c r="ART79" s="611"/>
      <c r="ARU79" s="611"/>
      <c r="ARV79" s="611"/>
      <c r="ARW79" s="611"/>
      <c r="ARX79" s="611"/>
      <c r="ARY79" s="611"/>
      <c r="ARZ79" s="611"/>
      <c r="ASA79" s="611"/>
      <c r="ASB79" s="611"/>
      <c r="ASC79" s="611"/>
      <c r="ASD79" s="611"/>
      <c r="ASE79" s="611"/>
      <c r="ASF79" s="611"/>
      <c r="ASG79" s="611"/>
      <c r="ASH79" s="611"/>
      <c r="ASI79" s="611"/>
      <c r="ASJ79" s="611"/>
      <c r="ASK79" s="611"/>
      <c r="ASL79" s="611"/>
      <c r="ASM79" s="611"/>
      <c r="ASN79" s="611"/>
      <c r="ASO79" s="611"/>
      <c r="ASP79" s="611"/>
      <c r="ASQ79" s="611"/>
      <c r="ASR79" s="611"/>
      <c r="ASS79" s="611"/>
      <c r="AST79" s="611"/>
      <c r="ASU79" s="611"/>
      <c r="ASV79" s="611"/>
      <c r="ASW79" s="611"/>
      <c r="ASX79" s="611"/>
      <c r="ASY79" s="611"/>
      <c r="ASZ79" s="611"/>
      <c r="ATA79" s="611"/>
      <c r="ATB79" s="611"/>
      <c r="ATC79" s="611"/>
      <c r="ATD79" s="611"/>
      <c r="ATE79" s="611"/>
      <c r="ATF79" s="611"/>
      <c r="ATG79" s="611"/>
      <c r="ATH79" s="611"/>
      <c r="ATI79" s="611"/>
      <c r="ATJ79" s="611"/>
      <c r="ATK79" s="611"/>
      <c r="ATL79" s="611"/>
      <c r="ATM79" s="611"/>
      <c r="ATN79" s="611"/>
      <c r="ATO79" s="611"/>
      <c r="ATP79" s="611"/>
      <c r="ATQ79" s="611"/>
      <c r="ATR79" s="611"/>
      <c r="ATS79" s="611"/>
      <c r="ATT79" s="611"/>
      <c r="ATU79" s="611"/>
      <c r="ATV79" s="611"/>
      <c r="ATW79" s="611"/>
      <c r="ATX79" s="611"/>
      <c r="ATY79" s="611"/>
      <c r="ATZ79" s="611"/>
      <c r="AUA79" s="611"/>
      <c r="AUB79" s="611"/>
      <c r="AUC79" s="611"/>
      <c r="AUD79" s="611"/>
      <c r="AUE79" s="611"/>
      <c r="AUF79" s="611"/>
      <c r="AUG79" s="611"/>
      <c r="AUH79" s="611"/>
      <c r="AUI79" s="611"/>
      <c r="AUJ79" s="611"/>
      <c r="AUK79" s="611"/>
      <c r="AUL79" s="611"/>
      <c r="AUM79" s="611"/>
      <c r="AUN79" s="611"/>
      <c r="AUO79" s="611"/>
      <c r="AUP79" s="611"/>
      <c r="AUQ79" s="611"/>
      <c r="AUR79" s="611"/>
      <c r="AUS79" s="611"/>
      <c r="AUT79" s="611"/>
      <c r="AUU79" s="611"/>
      <c r="AUV79" s="611"/>
      <c r="AUW79" s="611"/>
      <c r="AUX79" s="611"/>
      <c r="AUY79" s="611"/>
      <c r="AUZ79" s="611"/>
      <c r="AVA79" s="611"/>
      <c r="AVB79" s="611"/>
      <c r="AVC79" s="611"/>
      <c r="AVD79" s="611"/>
      <c r="AVE79" s="611"/>
      <c r="AVF79" s="611"/>
      <c r="AVG79" s="611"/>
      <c r="AVH79" s="611"/>
      <c r="AVI79" s="611"/>
      <c r="AVJ79" s="611"/>
      <c r="AVK79" s="611"/>
      <c r="AVL79" s="611"/>
      <c r="AVM79" s="611"/>
      <c r="AVN79" s="611"/>
      <c r="AVO79" s="611"/>
      <c r="AVP79" s="611"/>
      <c r="AVQ79" s="611"/>
      <c r="AVR79" s="611"/>
      <c r="AVS79" s="611"/>
      <c r="AVT79" s="611"/>
      <c r="AVU79" s="611"/>
      <c r="AVV79" s="611"/>
      <c r="AVW79" s="611"/>
      <c r="AVX79" s="611"/>
      <c r="AVY79" s="611"/>
      <c r="AVZ79" s="611"/>
      <c r="AWA79" s="611"/>
      <c r="AWB79" s="611"/>
      <c r="AWC79" s="611"/>
      <c r="AWD79" s="611"/>
      <c r="AWE79" s="611"/>
      <c r="AWF79" s="611"/>
      <c r="AWG79" s="611"/>
      <c r="AWH79" s="611"/>
      <c r="AWI79" s="611"/>
      <c r="AWJ79" s="611"/>
      <c r="AWK79" s="611"/>
      <c r="AWL79" s="611"/>
      <c r="AWM79" s="611"/>
      <c r="AWN79" s="611"/>
      <c r="AWO79" s="611"/>
      <c r="AWP79" s="611"/>
      <c r="AWQ79" s="611"/>
      <c r="AWR79" s="611"/>
      <c r="AWS79" s="611"/>
      <c r="AWT79" s="611"/>
      <c r="AWU79" s="611"/>
      <c r="AWV79" s="611"/>
      <c r="AWW79" s="611"/>
      <c r="AWX79" s="611"/>
      <c r="AWY79" s="611"/>
      <c r="AWZ79" s="611"/>
      <c r="AXA79" s="611"/>
      <c r="AXB79" s="611"/>
      <c r="AXC79" s="611"/>
      <c r="AXD79" s="611"/>
      <c r="AXE79" s="611"/>
      <c r="AXF79" s="611"/>
      <c r="AXG79" s="611"/>
      <c r="AXH79" s="611"/>
      <c r="AXI79" s="611"/>
      <c r="AXJ79" s="611"/>
      <c r="AXK79" s="611"/>
      <c r="AXL79" s="611"/>
      <c r="AXM79" s="611"/>
      <c r="AXN79" s="611"/>
      <c r="AXO79" s="611"/>
      <c r="AXP79" s="611"/>
      <c r="AXQ79" s="611"/>
      <c r="AXR79" s="611"/>
      <c r="AXS79" s="611"/>
      <c r="AXT79" s="611"/>
      <c r="AXU79" s="611"/>
      <c r="AXV79" s="611"/>
      <c r="AXW79" s="611"/>
      <c r="AXX79" s="611"/>
      <c r="AXY79" s="611"/>
      <c r="AXZ79" s="611"/>
      <c r="AYA79" s="611"/>
      <c r="AYB79" s="611"/>
      <c r="AYC79" s="611"/>
      <c r="AYD79" s="611"/>
      <c r="AYE79" s="611"/>
      <c r="AYF79" s="611"/>
      <c r="AYG79" s="611"/>
      <c r="AYH79" s="611"/>
      <c r="AYI79" s="611"/>
      <c r="AYJ79" s="611"/>
      <c r="AYK79" s="611"/>
      <c r="AYL79" s="611"/>
      <c r="AYM79" s="611"/>
      <c r="AYN79" s="611"/>
      <c r="AYO79" s="611"/>
      <c r="AYP79" s="611"/>
      <c r="AYQ79" s="611"/>
      <c r="AYR79" s="611"/>
      <c r="AYS79" s="611"/>
      <c r="AYT79" s="611"/>
      <c r="AYU79" s="611"/>
      <c r="AYV79" s="611"/>
      <c r="AYW79" s="611"/>
      <c r="AYX79" s="611"/>
      <c r="AYY79" s="611"/>
      <c r="AYZ79" s="611"/>
      <c r="AZA79" s="611"/>
      <c r="AZB79" s="611"/>
      <c r="AZC79" s="611"/>
      <c r="AZD79" s="611"/>
      <c r="AZE79" s="611"/>
      <c r="AZF79" s="611"/>
      <c r="AZG79" s="611"/>
      <c r="AZH79" s="611"/>
      <c r="AZI79" s="611"/>
      <c r="AZJ79" s="611"/>
      <c r="AZK79" s="611"/>
      <c r="AZL79" s="611"/>
      <c r="AZM79" s="611"/>
      <c r="AZN79" s="611"/>
      <c r="AZO79" s="611"/>
      <c r="AZP79" s="611"/>
      <c r="AZQ79" s="611"/>
      <c r="AZR79" s="611"/>
      <c r="AZS79" s="611"/>
      <c r="AZT79" s="611"/>
      <c r="AZU79" s="611"/>
      <c r="AZV79" s="611"/>
      <c r="AZW79" s="611"/>
      <c r="AZX79" s="611"/>
      <c r="AZY79" s="611"/>
      <c r="AZZ79" s="611"/>
      <c r="BAA79" s="611"/>
      <c r="BAB79" s="611"/>
      <c r="BAC79" s="611"/>
      <c r="BAD79" s="611"/>
      <c r="BAE79" s="611"/>
      <c r="BAF79" s="611"/>
      <c r="BAG79" s="611"/>
      <c r="BAH79" s="611"/>
      <c r="BAI79" s="611"/>
      <c r="BAJ79" s="611"/>
      <c r="BAK79" s="611"/>
      <c r="BAL79" s="611"/>
      <c r="BAM79" s="611"/>
      <c r="BAN79" s="611"/>
      <c r="BAO79" s="611"/>
      <c r="BAP79" s="611"/>
      <c r="BAQ79" s="611"/>
      <c r="BAR79" s="611"/>
      <c r="BAS79" s="611"/>
      <c r="BAT79" s="611"/>
      <c r="BAU79" s="611"/>
      <c r="BAV79" s="611"/>
      <c r="BAW79" s="611"/>
      <c r="BAX79" s="611"/>
      <c r="BAY79" s="611"/>
      <c r="BAZ79" s="611"/>
      <c r="BBA79" s="611"/>
      <c r="BBB79" s="611"/>
      <c r="BBC79" s="611"/>
      <c r="BBD79" s="611"/>
      <c r="BBE79" s="611"/>
      <c r="BBF79" s="611"/>
      <c r="BBG79" s="611"/>
      <c r="BBH79" s="611"/>
      <c r="BBI79" s="611"/>
      <c r="BBJ79" s="611"/>
      <c r="BBK79" s="611"/>
      <c r="BBL79" s="611"/>
      <c r="BBM79" s="611"/>
      <c r="BBN79" s="611"/>
      <c r="BBO79" s="611"/>
      <c r="BBP79" s="611"/>
      <c r="BBQ79" s="611"/>
      <c r="BBR79" s="611"/>
      <c r="BBS79" s="611"/>
      <c r="BBT79" s="611"/>
      <c r="BBU79" s="611"/>
      <c r="BBV79" s="611"/>
      <c r="BBW79" s="611"/>
      <c r="BBX79" s="611"/>
      <c r="BBY79" s="611"/>
      <c r="BBZ79" s="611"/>
      <c r="BCA79" s="611"/>
      <c r="BCB79" s="611"/>
      <c r="BCC79" s="611"/>
      <c r="BCD79" s="611"/>
      <c r="BCE79" s="611"/>
      <c r="BCF79" s="611"/>
      <c r="BCG79" s="611"/>
      <c r="BCH79" s="611"/>
      <c r="BCI79" s="611"/>
      <c r="BCJ79" s="611"/>
      <c r="BCK79" s="611"/>
      <c r="BCL79" s="611"/>
      <c r="BCM79" s="611"/>
      <c r="BCN79" s="611"/>
      <c r="BCO79" s="611"/>
      <c r="BCP79" s="611"/>
      <c r="BCQ79" s="611"/>
      <c r="BCR79" s="611"/>
      <c r="BCS79" s="611"/>
      <c r="BCT79" s="611"/>
      <c r="BCU79" s="611"/>
      <c r="BCV79" s="611"/>
      <c r="BCW79" s="611"/>
      <c r="BCX79" s="611"/>
      <c r="BCY79" s="611"/>
      <c r="BCZ79" s="611"/>
      <c r="BDA79" s="611"/>
      <c r="BDB79" s="611"/>
      <c r="BDC79" s="611"/>
      <c r="BDD79" s="611"/>
      <c r="BDE79" s="611"/>
      <c r="BDF79" s="611"/>
      <c r="BDG79" s="611"/>
      <c r="BDH79" s="611"/>
      <c r="BDI79" s="611"/>
      <c r="BDJ79" s="611"/>
      <c r="BDK79" s="611"/>
      <c r="BDL79" s="611"/>
      <c r="BDM79" s="611"/>
      <c r="BDN79" s="611"/>
      <c r="BDO79" s="611"/>
      <c r="BDP79" s="611"/>
      <c r="BDQ79" s="611"/>
      <c r="BDR79" s="611"/>
      <c r="BDS79" s="611"/>
      <c r="BDT79" s="611"/>
      <c r="BDU79" s="611"/>
      <c r="BDV79" s="611"/>
      <c r="BDW79" s="611"/>
      <c r="BDX79" s="611"/>
      <c r="BDY79" s="611"/>
      <c r="BDZ79" s="611"/>
      <c r="BEA79" s="611"/>
      <c r="BEB79" s="611"/>
      <c r="BEC79" s="611"/>
      <c r="BED79" s="611"/>
      <c r="BEE79" s="611"/>
      <c r="BEF79" s="611"/>
      <c r="BEG79" s="611"/>
      <c r="BEH79" s="611"/>
      <c r="BEI79" s="611"/>
      <c r="BEJ79" s="611"/>
      <c r="BEK79" s="611"/>
      <c r="BEL79" s="611"/>
      <c r="BEM79" s="611"/>
      <c r="BEN79" s="611"/>
      <c r="BEO79" s="611"/>
      <c r="BEP79" s="611"/>
      <c r="BEQ79" s="611"/>
      <c r="BER79" s="611"/>
      <c r="BES79" s="611"/>
      <c r="BET79" s="611"/>
      <c r="BEU79" s="611"/>
      <c r="BEV79" s="611"/>
      <c r="BEW79" s="611"/>
      <c r="BEX79" s="611"/>
      <c r="BEY79" s="611"/>
      <c r="BEZ79" s="611"/>
      <c r="BFA79" s="611"/>
      <c r="BFB79" s="611"/>
      <c r="BFC79" s="611"/>
      <c r="BFD79" s="611"/>
      <c r="BFE79" s="611"/>
      <c r="BFF79" s="611"/>
      <c r="BFG79" s="611"/>
      <c r="BFH79" s="611"/>
      <c r="BFI79" s="611"/>
      <c r="BFJ79" s="611"/>
      <c r="BFK79" s="611"/>
      <c r="BFL79" s="611"/>
      <c r="BFM79" s="611"/>
      <c r="BFN79" s="611"/>
      <c r="BFO79" s="611"/>
      <c r="BFP79" s="611"/>
      <c r="BFQ79" s="611"/>
      <c r="BFR79" s="611"/>
      <c r="BFS79" s="611"/>
      <c r="BFT79" s="611"/>
      <c r="BFU79" s="611"/>
      <c r="BFV79" s="611"/>
      <c r="BFW79" s="611"/>
      <c r="BFX79" s="611"/>
      <c r="BFY79" s="611"/>
      <c r="BFZ79" s="611"/>
      <c r="BGA79" s="611"/>
      <c r="BGB79" s="611"/>
      <c r="BGC79" s="611"/>
      <c r="BGD79" s="611"/>
      <c r="BGE79" s="611"/>
      <c r="BGF79" s="611"/>
      <c r="BGG79" s="611"/>
      <c r="BGH79" s="611"/>
      <c r="BGI79" s="611"/>
      <c r="BGJ79" s="611"/>
      <c r="BGK79" s="611"/>
      <c r="BGL79" s="611"/>
      <c r="BGM79" s="611"/>
      <c r="BGN79" s="611"/>
      <c r="BGO79" s="611"/>
      <c r="BGP79" s="611"/>
      <c r="BGQ79" s="611"/>
      <c r="BGR79" s="611"/>
      <c r="BGS79" s="611"/>
      <c r="BGT79" s="611"/>
      <c r="BGU79" s="611"/>
      <c r="BGV79" s="611"/>
      <c r="BGW79" s="611"/>
      <c r="BGX79" s="611"/>
      <c r="BGY79" s="611"/>
      <c r="BGZ79" s="611"/>
      <c r="BHA79" s="611"/>
      <c r="BHB79" s="611"/>
      <c r="BHC79" s="611"/>
      <c r="BHD79" s="611"/>
      <c r="BHE79" s="611"/>
      <c r="BHF79" s="611"/>
      <c r="BHG79" s="611"/>
      <c r="BHH79" s="611"/>
      <c r="BHI79" s="611"/>
      <c r="BHJ79" s="611"/>
      <c r="BHK79" s="611"/>
      <c r="BHL79" s="611"/>
      <c r="BHM79" s="611"/>
      <c r="BHN79" s="611"/>
      <c r="BHO79" s="611"/>
      <c r="BHP79" s="611"/>
      <c r="BHQ79" s="611"/>
      <c r="BHR79" s="611"/>
      <c r="BHS79" s="611"/>
      <c r="BHT79" s="611"/>
      <c r="BHU79" s="611"/>
      <c r="BHV79" s="611"/>
      <c r="BHW79" s="611"/>
      <c r="BHX79" s="611"/>
      <c r="BHY79" s="611"/>
      <c r="BHZ79" s="611"/>
      <c r="BIA79" s="611"/>
      <c r="BIB79" s="611"/>
      <c r="BIC79" s="611"/>
      <c r="BID79" s="611"/>
      <c r="BIE79" s="611"/>
      <c r="BIF79" s="611"/>
      <c r="BIG79" s="611"/>
      <c r="BIH79" s="611"/>
      <c r="BII79" s="611"/>
      <c r="BIJ79" s="611"/>
      <c r="BIK79" s="611"/>
      <c r="BIL79" s="611"/>
      <c r="BIM79" s="611"/>
      <c r="BIN79" s="611"/>
      <c r="BIO79" s="611"/>
      <c r="BIP79" s="611"/>
      <c r="BIQ79" s="611"/>
      <c r="BIR79" s="611"/>
      <c r="BIS79" s="611"/>
      <c r="BIT79" s="611"/>
      <c r="BIU79" s="611"/>
      <c r="BIV79" s="611"/>
      <c r="BIW79" s="611"/>
      <c r="BIX79" s="611"/>
      <c r="BIY79" s="611"/>
      <c r="BIZ79" s="611"/>
      <c r="BJA79" s="611"/>
      <c r="BJB79" s="611"/>
      <c r="BJC79" s="611"/>
      <c r="BJD79" s="611"/>
      <c r="BJE79" s="611"/>
      <c r="BJF79" s="611"/>
      <c r="BJG79" s="611"/>
      <c r="BJH79" s="611"/>
      <c r="BJI79" s="611"/>
      <c r="BJJ79" s="611"/>
      <c r="BJK79" s="611"/>
      <c r="BJL79" s="611"/>
      <c r="BJM79" s="611"/>
      <c r="BJN79" s="611"/>
      <c r="BJO79" s="611"/>
      <c r="BJP79" s="611"/>
      <c r="BJQ79" s="611"/>
      <c r="BJR79" s="611"/>
      <c r="BJS79" s="611"/>
      <c r="BJT79" s="611"/>
      <c r="BJU79" s="611"/>
      <c r="BJV79" s="611"/>
      <c r="BJW79" s="611"/>
      <c r="BJX79" s="611"/>
      <c r="BJY79" s="611"/>
      <c r="BJZ79" s="611"/>
      <c r="BKA79" s="611"/>
      <c r="BKB79" s="611"/>
      <c r="BKC79" s="611"/>
      <c r="BKD79" s="611"/>
      <c r="BKE79" s="611"/>
      <c r="BKF79" s="611"/>
      <c r="BKG79" s="611"/>
      <c r="BKH79" s="611"/>
      <c r="BKI79" s="611"/>
      <c r="BKJ79" s="611"/>
      <c r="BKK79" s="611"/>
      <c r="BKL79" s="611"/>
      <c r="BKM79" s="611"/>
      <c r="BKN79" s="611"/>
      <c r="BKO79" s="611"/>
      <c r="BKP79" s="611"/>
      <c r="BKQ79" s="611"/>
      <c r="BKR79" s="611"/>
      <c r="BKS79" s="611"/>
      <c r="BKT79" s="611"/>
      <c r="BKU79" s="611"/>
      <c r="BKV79" s="611"/>
      <c r="BKW79" s="611"/>
      <c r="BKX79" s="611"/>
      <c r="BKY79" s="611"/>
      <c r="BKZ79" s="611"/>
      <c r="BLA79" s="611"/>
      <c r="BLB79" s="611"/>
      <c r="BLC79" s="611"/>
      <c r="BLD79" s="611"/>
      <c r="BLE79" s="611"/>
      <c r="BLF79" s="611"/>
      <c r="BLG79" s="611"/>
      <c r="BLH79" s="611"/>
      <c r="BLI79" s="611"/>
      <c r="BLJ79" s="611"/>
      <c r="BLK79" s="611"/>
      <c r="BLL79" s="611"/>
      <c r="BLM79" s="611"/>
      <c r="BLN79" s="611"/>
      <c r="BLO79" s="611"/>
      <c r="BLP79" s="611"/>
      <c r="BLQ79" s="611"/>
      <c r="BLR79" s="611"/>
      <c r="BLS79" s="611"/>
      <c r="BLT79" s="611"/>
      <c r="BLU79" s="611"/>
      <c r="BLV79" s="611"/>
      <c r="BLW79" s="611"/>
      <c r="BLX79" s="611"/>
      <c r="BLY79" s="611"/>
      <c r="BLZ79" s="611"/>
      <c r="BMA79" s="611"/>
      <c r="BMB79" s="611"/>
      <c r="BMC79" s="611"/>
      <c r="BMD79" s="611"/>
      <c r="BME79" s="611"/>
      <c r="BMF79" s="611"/>
      <c r="BMG79" s="611"/>
      <c r="BMH79" s="611"/>
      <c r="BMI79" s="611"/>
      <c r="BMJ79" s="611"/>
      <c r="BMK79" s="611"/>
      <c r="BML79" s="611"/>
      <c r="BMM79" s="611"/>
      <c r="BMN79" s="611"/>
      <c r="BMO79" s="611"/>
      <c r="BMP79" s="611"/>
      <c r="BMQ79" s="611"/>
      <c r="BMR79" s="611"/>
      <c r="BMS79" s="611"/>
      <c r="BMT79" s="611"/>
      <c r="BMU79" s="611"/>
      <c r="BMV79" s="611"/>
      <c r="BMW79" s="611"/>
      <c r="BMX79" s="611"/>
      <c r="BMY79" s="611"/>
      <c r="BMZ79" s="611"/>
      <c r="BNA79" s="611"/>
      <c r="BNB79" s="611"/>
      <c r="BNC79" s="611"/>
      <c r="BND79" s="611"/>
      <c r="BNE79" s="611"/>
      <c r="BNF79" s="611"/>
      <c r="BNG79" s="611"/>
      <c r="BNH79" s="611"/>
      <c r="BNI79" s="611"/>
      <c r="BNJ79" s="611"/>
      <c r="BNK79" s="611"/>
      <c r="BNL79" s="611"/>
      <c r="BNM79" s="611"/>
      <c r="BNN79" s="611"/>
      <c r="BNO79" s="611"/>
      <c r="BNP79" s="611"/>
      <c r="BNQ79" s="611"/>
      <c r="BNR79" s="611"/>
      <c r="BNS79" s="611"/>
      <c r="BNT79" s="611"/>
      <c r="BNU79" s="611"/>
      <c r="BNV79" s="611"/>
      <c r="BNW79" s="611"/>
      <c r="BNX79" s="611"/>
      <c r="BNY79" s="611"/>
      <c r="BNZ79" s="611"/>
      <c r="BOA79" s="611"/>
      <c r="BOB79" s="611"/>
      <c r="BOC79" s="611"/>
      <c r="BOD79" s="611"/>
      <c r="BOE79" s="611"/>
      <c r="BOF79" s="611"/>
      <c r="BOG79" s="611"/>
      <c r="BOH79" s="611"/>
      <c r="BOI79" s="611"/>
      <c r="BOJ79" s="611"/>
      <c r="BOK79" s="611"/>
      <c r="BOL79" s="611"/>
      <c r="BOM79" s="611"/>
      <c r="BON79" s="611"/>
      <c r="BOO79" s="611"/>
      <c r="BOP79" s="611"/>
      <c r="BOQ79" s="611"/>
      <c r="BOR79" s="611"/>
      <c r="BOS79" s="611"/>
      <c r="BOT79" s="611"/>
      <c r="BOU79" s="611"/>
      <c r="BOV79" s="611"/>
      <c r="BOW79" s="611"/>
      <c r="BOX79" s="611"/>
      <c r="BOY79" s="611"/>
      <c r="BOZ79" s="611"/>
      <c r="BPA79" s="611"/>
      <c r="BPB79" s="611"/>
      <c r="BPC79" s="611"/>
      <c r="BPD79" s="611"/>
      <c r="BPE79" s="611"/>
      <c r="BPF79" s="611"/>
      <c r="BPG79" s="611"/>
      <c r="BPH79" s="611"/>
      <c r="BPI79" s="611"/>
      <c r="BPJ79" s="611"/>
      <c r="BPK79" s="611"/>
      <c r="BPL79" s="611"/>
      <c r="BPM79" s="611"/>
      <c r="BPN79" s="611"/>
      <c r="BPO79" s="611"/>
      <c r="BPP79" s="611"/>
      <c r="BPQ79" s="611"/>
      <c r="BPR79" s="611"/>
      <c r="BPS79" s="611"/>
      <c r="BPT79" s="611"/>
      <c r="BPU79" s="611"/>
      <c r="BPV79" s="611"/>
      <c r="BPW79" s="611"/>
      <c r="BPX79" s="611"/>
      <c r="BPY79" s="611"/>
      <c r="BPZ79" s="611"/>
      <c r="BQA79" s="611"/>
      <c r="BQB79" s="611"/>
      <c r="BQC79" s="611"/>
      <c r="BQD79" s="611"/>
      <c r="BQE79" s="611"/>
      <c r="BQF79" s="611"/>
      <c r="BQG79" s="611"/>
      <c r="BQH79" s="611"/>
      <c r="BQI79" s="611"/>
      <c r="BQJ79" s="611"/>
      <c r="BQK79" s="611"/>
      <c r="BQL79" s="611"/>
      <c r="BQM79" s="611"/>
      <c r="BQN79" s="611"/>
      <c r="BQO79" s="611"/>
      <c r="BQP79" s="611"/>
      <c r="BQQ79" s="611"/>
      <c r="BQR79" s="611"/>
      <c r="BQS79" s="611"/>
      <c r="BQT79" s="611"/>
      <c r="BQU79" s="611"/>
      <c r="BQV79" s="611"/>
      <c r="BQW79" s="611"/>
      <c r="BQX79" s="611"/>
      <c r="BQY79" s="611"/>
      <c r="BQZ79" s="611"/>
      <c r="BRA79" s="611"/>
      <c r="BRB79" s="611"/>
      <c r="BRC79" s="611"/>
      <c r="BRD79" s="611"/>
      <c r="BRE79" s="611"/>
      <c r="BRF79" s="611"/>
      <c r="BRG79" s="611"/>
      <c r="BRH79" s="611"/>
      <c r="BRI79" s="611"/>
      <c r="BRJ79" s="611"/>
      <c r="BRK79" s="611"/>
      <c r="BRL79" s="611"/>
      <c r="BRM79" s="611"/>
      <c r="BRN79" s="611"/>
      <c r="BRO79" s="611"/>
      <c r="BRP79" s="611"/>
      <c r="BRQ79" s="611"/>
      <c r="BRR79" s="611"/>
      <c r="BRS79" s="611"/>
      <c r="BRT79" s="611"/>
      <c r="BRU79" s="611"/>
      <c r="BRV79" s="611"/>
      <c r="BRW79" s="611"/>
      <c r="BRX79" s="611"/>
      <c r="BRY79" s="611"/>
      <c r="BRZ79" s="611"/>
      <c r="BSA79" s="611"/>
      <c r="BSB79" s="611"/>
      <c r="BSC79" s="611"/>
      <c r="BSD79" s="611"/>
      <c r="BSE79" s="611"/>
      <c r="BSF79" s="611"/>
      <c r="BSG79" s="611"/>
      <c r="BSH79" s="611"/>
      <c r="BSI79" s="611"/>
      <c r="BSJ79" s="611"/>
      <c r="BSK79" s="611"/>
      <c r="BSL79" s="611"/>
      <c r="BSM79" s="611"/>
      <c r="BSN79" s="611"/>
      <c r="BSO79" s="611"/>
      <c r="BSP79" s="611"/>
      <c r="BSQ79" s="611"/>
      <c r="BSR79" s="611"/>
      <c r="BSS79" s="611"/>
      <c r="BST79" s="611"/>
      <c r="BSU79" s="611"/>
      <c r="BSV79" s="611"/>
      <c r="BSW79" s="611"/>
      <c r="BSX79" s="611"/>
      <c r="BSY79" s="611"/>
      <c r="BSZ79" s="611"/>
      <c r="BTA79" s="611"/>
      <c r="BTB79" s="611"/>
      <c r="BTC79" s="611"/>
      <c r="BTD79" s="611"/>
      <c r="BTE79" s="611"/>
      <c r="BTF79" s="611"/>
      <c r="BTG79" s="611"/>
      <c r="BTH79" s="611"/>
      <c r="BTI79" s="611"/>
      <c r="BTJ79" s="611"/>
      <c r="BTK79" s="611"/>
      <c r="BTL79" s="611"/>
      <c r="BTM79" s="611"/>
      <c r="BTN79" s="611"/>
      <c r="BTO79" s="611"/>
      <c r="BTP79" s="611"/>
      <c r="BTQ79" s="611"/>
      <c r="BTR79" s="611"/>
      <c r="BTS79" s="611"/>
      <c r="BTT79" s="611"/>
      <c r="BTU79" s="611"/>
      <c r="BTV79" s="611"/>
      <c r="BTW79" s="611"/>
      <c r="BTX79" s="611"/>
      <c r="BTY79" s="611"/>
      <c r="BTZ79" s="611"/>
      <c r="BUA79" s="611"/>
      <c r="BUB79" s="611"/>
      <c r="BUC79" s="611"/>
      <c r="BUD79" s="611"/>
      <c r="BUE79" s="611"/>
      <c r="BUF79" s="611"/>
      <c r="BUG79" s="611"/>
      <c r="BUH79" s="611"/>
      <c r="BUI79" s="611"/>
      <c r="BUJ79" s="611"/>
      <c r="BUK79" s="611"/>
      <c r="BUL79" s="611"/>
      <c r="BUM79" s="611"/>
      <c r="BUN79" s="611"/>
      <c r="BUO79" s="611"/>
      <c r="BUP79" s="611"/>
      <c r="BUQ79" s="611"/>
      <c r="BUR79" s="611"/>
      <c r="BUS79" s="611"/>
      <c r="BUT79" s="611"/>
      <c r="BUU79" s="611"/>
      <c r="BUV79" s="611"/>
      <c r="BUW79" s="611"/>
      <c r="BUX79" s="611"/>
      <c r="BUY79" s="611"/>
      <c r="BUZ79" s="611"/>
      <c r="BVA79" s="611"/>
      <c r="BVB79" s="611"/>
      <c r="BVC79" s="611"/>
      <c r="BVD79" s="611"/>
      <c r="BVE79" s="611"/>
      <c r="BVF79" s="611"/>
      <c r="BVG79" s="611"/>
      <c r="BVH79" s="611"/>
      <c r="BVI79" s="611"/>
      <c r="BVJ79" s="611"/>
      <c r="BVK79" s="611"/>
      <c r="BVL79" s="611"/>
      <c r="BVM79" s="611"/>
      <c r="BVN79" s="611"/>
      <c r="BVO79" s="611"/>
      <c r="BVP79" s="611"/>
      <c r="BVQ79" s="611"/>
      <c r="BVR79" s="611"/>
      <c r="BVS79" s="611"/>
      <c r="BVT79" s="611"/>
      <c r="BVU79" s="611"/>
      <c r="BVV79" s="611"/>
      <c r="BVW79" s="611"/>
      <c r="BVX79" s="611"/>
      <c r="BVY79" s="611"/>
      <c r="BVZ79" s="611"/>
      <c r="BWA79" s="611"/>
      <c r="BWB79" s="611"/>
      <c r="BWC79" s="611"/>
      <c r="BWD79" s="611"/>
      <c r="BWE79" s="611"/>
      <c r="BWF79" s="611"/>
      <c r="BWG79" s="611"/>
      <c r="BWH79" s="611"/>
      <c r="BWI79" s="611"/>
      <c r="BWJ79" s="611"/>
      <c r="BWK79" s="611"/>
      <c r="BWL79" s="611"/>
      <c r="BWM79" s="611"/>
      <c r="BWN79" s="611"/>
      <c r="BWO79" s="611"/>
      <c r="BWP79" s="611"/>
      <c r="BWQ79" s="611"/>
      <c r="BWR79" s="611"/>
      <c r="BWS79" s="611"/>
      <c r="BWT79" s="611"/>
      <c r="BWU79" s="611"/>
      <c r="BWV79" s="611"/>
      <c r="BWW79" s="611"/>
      <c r="BWX79" s="611"/>
      <c r="BWY79" s="611"/>
      <c r="BWZ79" s="611"/>
      <c r="BXA79" s="611"/>
      <c r="BXB79" s="611"/>
      <c r="BXC79" s="611"/>
      <c r="BXD79" s="611"/>
      <c r="BXE79" s="611"/>
      <c r="BXF79" s="611"/>
      <c r="BXG79" s="611"/>
      <c r="BXH79" s="611"/>
      <c r="BXI79" s="611"/>
      <c r="BXJ79" s="611"/>
      <c r="BXK79" s="611"/>
      <c r="BXL79" s="611"/>
      <c r="BXM79" s="611"/>
      <c r="BXN79" s="611"/>
      <c r="BXO79" s="611"/>
      <c r="BXP79" s="611"/>
      <c r="BXQ79" s="611"/>
      <c r="BXR79" s="611"/>
      <c r="BXS79" s="611"/>
      <c r="BXT79" s="611"/>
      <c r="BXU79" s="611"/>
      <c r="BXV79" s="611"/>
      <c r="BXW79" s="611"/>
      <c r="BXX79" s="611"/>
      <c r="BXY79" s="611"/>
      <c r="BXZ79" s="611"/>
      <c r="BYA79" s="611"/>
      <c r="BYB79" s="611"/>
      <c r="BYC79" s="611"/>
      <c r="BYD79" s="611"/>
      <c r="BYE79" s="611"/>
      <c r="BYF79" s="611"/>
      <c r="BYG79" s="611"/>
      <c r="BYH79" s="611"/>
      <c r="BYI79" s="611"/>
      <c r="BYJ79" s="611"/>
      <c r="BYK79" s="611"/>
      <c r="BYL79" s="611"/>
      <c r="BYM79" s="611"/>
      <c r="BYN79" s="611"/>
      <c r="BYO79" s="611"/>
      <c r="BYP79" s="611"/>
      <c r="BYQ79" s="611"/>
      <c r="BYR79" s="611"/>
      <c r="BYS79" s="611"/>
      <c r="BYT79" s="611"/>
      <c r="BYU79" s="611"/>
      <c r="BYV79" s="611"/>
      <c r="BYW79" s="611"/>
      <c r="BYX79" s="611"/>
      <c r="BYY79" s="611"/>
      <c r="BYZ79" s="611"/>
      <c r="BZA79" s="611"/>
      <c r="BZB79" s="611"/>
      <c r="BZC79" s="611"/>
      <c r="BZD79" s="611"/>
      <c r="BZE79" s="611"/>
      <c r="BZF79" s="611"/>
      <c r="BZG79" s="611"/>
      <c r="BZH79" s="611"/>
      <c r="BZI79" s="611"/>
      <c r="BZJ79" s="611"/>
      <c r="BZK79" s="611"/>
      <c r="BZL79" s="611"/>
      <c r="BZM79" s="611"/>
      <c r="BZN79" s="611"/>
      <c r="BZO79" s="611"/>
      <c r="BZP79" s="611"/>
      <c r="BZQ79" s="611"/>
      <c r="BZR79" s="611"/>
      <c r="BZS79" s="611"/>
      <c r="BZT79" s="611"/>
      <c r="BZU79" s="611"/>
      <c r="BZV79" s="611"/>
      <c r="BZW79" s="611"/>
      <c r="BZX79" s="611"/>
      <c r="BZY79" s="611"/>
      <c r="BZZ79" s="611"/>
      <c r="CAA79" s="611"/>
      <c r="CAB79" s="611"/>
      <c r="CAC79" s="611"/>
      <c r="CAD79" s="611"/>
      <c r="CAE79" s="611"/>
      <c r="CAF79" s="611"/>
      <c r="CAG79" s="611"/>
      <c r="CAH79" s="611"/>
      <c r="CAI79" s="611"/>
      <c r="CAJ79" s="611"/>
      <c r="CAK79" s="611"/>
      <c r="CAL79" s="611"/>
      <c r="CAM79" s="611"/>
      <c r="CAN79" s="611"/>
      <c r="CAO79" s="611"/>
      <c r="CAP79" s="611"/>
      <c r="CAQ79" s="611"/>
      <c r="CAR79" s="611"/>
      <c r="CAS79" s="611"/>
      <c r="CAT79" s="611"/>
      <c r="CAU79" s="611"/>
      <c r="CAV79" s="611"/>
      <c r="CAW79" s="611"/>
      <c r="CAX79" s="611"/>
      <c r="CAY79" s="611"/>
      <c r="CAZ79" s="611"/>
      <c r="CBA79" s="611"/>
      <c r="CBB79" s="611"/>
      <c r="CBC79" s="611"/>
      <c r="CBD79" s="611"/>
      <c r="CBE79" s="611"/>
      <c r="CBF79" s="611"/>
      <c r="CBG79" s="611"/>
      <c r="CBH79" s="611"/>
      <c r="CBI79" s="611"/>
      <c r="CBJ79" s="611"/>
      <c r="CBK79" s="611"/>
      <c r="CBL79" s="611"/>
      <c r="CBM79" s="611"/>
      <c r="CBN79" s="611"/>
      <c r="CBO79" s="611"/>
      <c r="CBP79" s="611"/>
      <c r="CBQ79" s="611"/>
      <c r="CBR79" s="611"/>
      <c r="CBS79" s="611"/>
      <c r="CBT79" s="611"/>
      <c r="CBU79" s="611"/>
      <c r="CBV79" s="611"/>
      <c r="CBW79" s="611"/>
      <c r="CBX79" s="611"/>
      <c r="CBY79" s="611"/>
      <c r="CBZ79" s="611"/>
      <c r="CCA79" s="611"/>
      <c r="CCB79" s="611"/>
      <c r="CCC79" s="611"/>
      <c r="CCD79" s="611"/>
      <c r="CCE79" s="611"/>
      <c r="CCF79" s="611"/>
      <c r="CCG79" s="611"/>
      <c r="CCH79" s="611"/>
      <c r="CCI79" s="611"/>
      <c r="CCJ79" s="611"/>
      <c r="CCK79" s="611"/>
      <c r="CCL79" s="611"/>
      <c r="CCM79" s="611"/>
      <c r="CCN79" s="611"/>
      <c r="CCO79" s="611"/>
      <c r="CCP79" s="611"/>
      <c r="CCQ79" s="611"/>
      <c r="CCR79" s="611"/>
      <c r="CCS79" s="611"/>
      <c r="CCT79" s="611"/>
      <c r="CCU79" s="611"/>
      <c r="CCV79" s="611"/>
      <c r="CCW79" s="611"/>
      <c r="CCX79" s="611"/>
      <c r="CCY79" s="611"/>
      <c r="CCZ79" s="611"/>
      <c r="CDA79" s="611"/>
      <c r="CDB79" s="611"/>
      <c r="CDC79" s="611"/>
      <c r="CDD79" s="611"/>
      <c r="CDE79" s="611"/>
      <c r="CDF79" s="611"/>
      <c r="CDG79" s="611"/>
      <c r="CDH79" s="611"/>
      <c r="CDI79" s="611"/>
      <c r="CDJ79" s="611"/>
      <c r="CDK79" s="611"/>
      <c r="CDL79" s="611"/>
      <c r="CDM79" s="611"/>
      <c r="CDN79" s="611"/>
      <c r="CDO79" s="611"/>
      <c r="CDP79" s="611"/>
      <c r="CDQ79" s="611"/>
      <c r="CDR79" s="611"/>
      <c r="CDS79" s="611"/>
      <c r="CDT79" s="611"/>
      <c r="CDU79" s="611"/>
      <c r="CDV79" s="611"/>
      <c r="CDW79" s="611"/>
      <c r="CDX79" s="611"/>
      <c r="CDY79" s="611"/>
      <c r="CDZ79" s="611"/>
      <c r="CEA79" s="611"/>
      <c r="CEB79" s="611"/>
      <c r="CEC79" s="611"/>
      <c r="CED79" s="611"/>
      <c r="CEE79" s="611"/>
      <c r="CEF79" s="611"/>
      <c r="CEG79" s="611"/>
      <c r="CEH79" s="611"/>
      <c r="CEI79" s="611"/>
      <c r="CEJ79" s="611"/>
      <c r="CEK79" s="611"/>
      <c r="CEL79" s="611"/>
      <c r="CEM79" s="611"/>
    </row>
    <row r="80" spans="1:2171" s="191" customFormat="1" x14ac:dyDescent="0.2">
      <c r="A80" s="211"/>
      <c r="B80" s="64"/>
      <c r="C80" s="1222" t="s">
        <v>565</v>
      </c>
      <c r="D80" s="1223"/>
      <c r="E80" s="212"/>
      <c r="F80" s="212"/>
      <c r="G80" s="212"/>
      <c r="H80" s="212"/>
      <c r="I80" s="212"/>
      <c r="J80" s="212"/>
      <c r="K80" s="212"/>
      <c r="L80" s="212"/>
      <c r="M80" s="679"/>
      <c r="N80" s="679"/>
      <c r="O80" s="679"/>
      <c r="P80" s="679"/>
      <c r="Q80" s="679"/>
      <c r="R80" s="679"/>
      <c r="S80" s="679"/>
      <c r="T80" s="358"/>
      <c r="U80" s="358"/>
      <c r="V80" s="358"/>
      <c r="W80" s="358"/>
      <c r="X80" s="358"/>
      <c r="Y80" s="358"/>
      <c r="Z80" s="358"/>
      <c r="AA80" s="358"/>
      <c r="AB80" s="358"/>
      <c r="AC80" s="679"/>
      <c r="AD80" s="679"/>
      <c r="AE80" s="679"/>
      <c r="AF80" s="679"/>
      <c r="AG80" s="679"/>
      <c r="AH80" s="679"/>
      <c r="AI80" s="679"/>
      <c r="AJ80" s="679"/>
      <c r="AK80" s="679"/>
      <c r="AL80" s="679"/>
      <c r="AM80" s="679"/>
      <c r="AN80" s="679"/>
      <c r="AO80" s="679"/>
      <c r="AP80" s="679"/>
      <c r="AQ80" s="679"/>
      <c r="AR80" s="679"/>
      <c r="AS80" s="679"/>
      <c r="AT80" s="679"/>
      <c r="AU80" s="679"/>
      <c r="AV80" s="679"/>
      <c r="AW80" s="679"/>
      <c r="AX80" s="679"/>
      <c r="AY80" s="679"/>
      <c r="AZ80" s="679"/>
      <c r="BA80" s="679"/>
      <c r="BB80" s="679"/>
      <c r="BC80" s="611"/>
      <c r="BD80" s="611"/>
      <c r="BE80" s="611"/>
      <c r="BF80" s="611"/>
      <c r="BG80" s="611"/>
      <c r="BH80" s="611"/>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1"/>
      <c r="CI80" s="611"/>
      <c r="CJ80" s="611"/>
      <c r="CK80" s="611"/>
      <c r="CL80" s="611"/>
      <c r="CM80" s="611"/>
      <c r="CN80" s="611"/>
      <c r="CO80" s="611"/>
      <c r="CP80" s="611"/>
      <c r="CQ80" s="611"/>
      <c r="CR80" s="611"/>
      <c r="CS80" s="611"/>
      <c r="CT80" s="611"/>
      <c r="CU80" s="611"/>
      <c r="CV80" s="611"/>
      <c r="CW80" s="611"/>
      <c r="CX80" s="611"/>
      <c r="CY80" s="611"/>
      <c r="CZ80" s="611"/>
      <c r="DA80" s="611"/>
      <c r="DB80" s="611"/>
      <c r="DC80" s="611"/>
      <c r="DD80" s="611"/>
      <c r="DE80" s="611"/>
      <c r="DF80" s="611"/>
      <c r="DG80" s="611"/>
      <c r="DH80" s="611"/>
      <c r="DI80" s="611"/>
      <c r="DJ80" s="611"/>
      <c r="DK80" s="611"/>
      <c r="DL80" s="611"/>
      <c r="DM80" s="611"/>
      <c r="DN80" s="611"/>
      <c r="DO80" s="611"/>
      <c r="DP80" s="611"/>
      <c r="DQ80" s="611"/>
      <c r="DR80" s="611"/>
      <c r="DS80" s="611"/>
      <c r="DT80" s="611"/>
      <c r="DU80" s="611"/>
      <c r="DV80" s="611"/>
      <c r="DW80" s="611"/>
      <c r="DX80" s="611"/>
      <c r="DY80" s="611"/>
      <c r="DZ80" s="611"/>
      <c r="EA80" s="611"/>
      <c r="EB80" s="611"/>
      <c r="EC80" s="611"/>
      <c r="ED80" s="611"/>
      <c r="EE80" s="611"/>
      <c r="EF80" s="611"/>
      <c r="EG80" s="611"/>
      <c r="EH80" s="611"/>
      <c r="EI80" s="611"/>
      <c r="EJ80" s="611"/>
      <c r="EK80" s="611"/>
      <c r="EL80" s="611"/>
      <c r="EM80" s="611"/>
      <c r="EN80" s="611"/>
      <c r="EO80" s="611"/>
      <c r="EP80" s="611"/>
      <c r="EQ80" s="611"/>
      <c r="ER80" s="611"/>
      <c r="ES80" s="611"/>
      <c r="ET80" s="611"/>
      <c r="EU80" s="611"/>
      <c r="EV80" s="611"/>
      <c r="EW80" s="611"/>
      <c r="EX80" s="611"/>
      <c r="EY80" s="611"/>
      <c r="EZ80" s="611"/>
      <c r="FA80" s="611"/>
      <c r="FB80" s="611"/>
      <c r="FC80" s="611"/>
      <c r="FD80" s="611"/>
      <c r="FE80" s="611"/>
      <c r="FF80" s="611"/>
      <c r="FG80" s="611"/>
      <c r="FH80" s="611"/>
      <c r="FI80" s="611"/>
      <c r="FJ80" s="611"/>
      <c r="FK80" s="611"/>
      <c r="FL80" s="611"/>
      <c r="FM80" s="611"/>
      <c r="FN80" s="611"/>
      <c r="FO80" s="611"/>
      <c r="FP80" s="611"/>
      <c r="FQ80" s="611"/>
      <c r="FR80" s="611"/>
      <c r="FS80" s="611"/>
      <c r="FT80" s="611"/>
      <c r="FU80" s="611"/>
      <c r="FV80" s="611"/>
      <c r="FW80" s="611"/>
      <c r="FX80" s="611"/>
      <c r="FY80" s="611"/>
      <c r="FZ80" s="611"/>
      <c r="GA80" s="611"/>
      <c r="GB80" s="611"/>
      <c r="GC80" s="611"/>
      <c r="GD80" s="611"/>
      <c r="GE80" s="611"/>
      <c r="GF80" s="611"/>
      <c r="GG80" s="611"/>
      <c r="GH80" s="611"/>
      <c r="GI80" s="611"/>
      <c r="GJ80" s="611"/>
      <c r="GK80" s="611"/>
      <c r="GL80" s="611"/>
      <c r="GM80" s="611"/>
      <c r="GN80" s="611"/>
      <c r="GO80" s="611"/>
      <c r="GP80" s="611"/>
      <c r="GQ80" s="611"/>
      <c r="GR80" s="611"/>
      <c r="GS80" s="611"/>
      <c r="GT80" s="611"/>
      <c r="GU80" s="611"/>
      <c r="GV80" s="611"/>
      <c r="GW80" s="611"/>
      <c r="GX80" s="611"/>
      <c r="GY80" s="611"/>
      <c r="GZ80" s="611"/>
      <c r="HA80" s="611"/>
      <c r="HB80" s="611"/>
      <c r="HC80" s="611"/>
      <c r="HD80" s="611"/>
      <c r="HE80" s="611"/>
      <c r="HF80" s="611"/>
      <c r="HG80" s="611"/>
      <c r="HH80" s="611"/>
      <c r="HI80" s="611"/>
      <c r="HJ80" s="611"/>
      <c r="HK80" s="611"/>
      <c r="HL80" s="611"/>
      <c r="HM80" s="611"/>
      <c r="HN80" s="611"/>
      <c r="HO80" s="611"/>
      <c r="HP80" s="611"/>
      <c r="HQ80" s="611"/>
      <c r="HR80" s="611"/>
      <c r="HS80" s="611"/>
      <c r="HT80" s="611"/>
      <c r="HU80" s="611"/>
      <c r="HV80" s="611"/>
      <c r="HW80" s="611"/>
      <c r="HX80" s="611"/>
      <c r="HY80" s="611"/>
      <c r="HZ80" s="611"/>
      <c r="IA80" s="611"/>
      <c r="IB80" s="611"/>
      <c r="IC80" s="611"/>
      <c r="ID80" s="611"/>
      <c r="IE80" s="611"/>
      <c r="IF80" s="611"/>
      <c r="IG80" s="611"/>
      <c r="IH80" s="611"/>
      <c r="II80" s="611"/>
      <c r="IJ80" s="611"/>
      <c r="IK80" s="611"/>
      <c r="IL80" s="611"/>
      <c r="IM80" s="611"/>
      <c r="IN80" s="611"/>
      <c r="IO80" s="611"/>
      <c r="IP80" s="611"/>
      <c r="IQ80" s="611"/>
      <c r="IR80" s="611"/>
      <c r="IS80" s="611"/>
      <c r="IT80" s="611"/>
      <c r="IU80" s="611"/>
      <c r="IV80" s="611"/>
      <c r="IW80" s="611"/>
      <c r="IX80" s="611"/>
      <c r="IY80" s="611"/>
      <c r="IZ80" s="611"/>
      <c r="JA80" s="611"/>
      <c r="JB80" s="611"/>
      <c r="JC80" s="611"/>
      <c r="JD80" s="611"/>
      <c r="JE80" s="611"/>
      <c r="JF80" s="611"/>
      <c r="JG80" s="611"/>
      <c r="JH80" s="611"/>
      <c r="JI80" s="611"/>
      <c r="JJ80" s="611"/>
      <c r="JK80" s="611"/>
      <c r="JL80" s="611"/>
      <c r="JM80" s="611"/>
      <c r="JN80" s="611"/>
      <c r="JO80" s="611"/>
      <c r="JP80" s="611"/>
      <c r="JQ80" s="611"/>
      <c r="JR80" s="611"/>
      <c r="JS80" s="611"/>
      <c r="JT80" s="611"/>
      <c r="JU80" s="611"/>
      <c r="JV80" s="611"/>
      <c r="JW80" s="611"/>
      <c r="JX80" s="611"/>
      <c r="JY80" s="611"/>
      <c r="JZ80" s="611"/>
      <c r="KA80" s="611"/>
      <c r="KB80" s="611"/>
      <c r="KC80" s="611"/>
      <c r="KD80" s="611"/>
      <c r="KE80" s="611"/>
      <c r="KF80" s="611"/>
      <c r="KG80" s="611"/>
      <c r="KH80" s="611"/>
      <c r="KI80" s="611"/>
      <c r="KJ80" s="611"/>
      <c r="KK80" s="611"/>
      <c r="KL80" s="611"/>
      <c r="KM80" s="611"/>
      <c r="KN80" s="611"/>
      <c r="KO80" s="611"/>
      <c r="KP80" s="611"/>
      <c r="KQ80" s="611"/>
      <c r="KR80" s="611"/>
      <c r="KS80" s="611"/>
      <c r="KT80" s="611"/>
      <c r="KU80" s="611"/>
      <c r="KV80" s="611"/>
      <c r="KW80" s="611"/>
      <c r="KX80" s="611"/>
      <c r="KY80" s="611"/>
      <c r="KZ80" s="611"/>
      <c r="LA80" s="611"/>
      <c r="LB80" s="611"/>
      <c r="LC80" s="611"/>
      <c r="LD80" s="611"/>
      <c r="LE80" s="611"/>
      <c r="LF80" s="611"/>
      <c r="LG80" s="611"/>
      <c r="LH80" s="611"/>
      <c r="LI80" s="611"/>
      <c r="LJ80" s="611"/>
      <c r="LK80" s="611"/>
      <c r="LL80" s="611"/>
      <c r="LM80" s="611"/>
      <c r="LN80" s="611"/>
      <c r="LO80" s="611"/>
      <c r="LP80" s="611"/>
      <c r="LQ80" s="611"/>
      <c r="LR80" s="611"/>
      <c r="LS80" s="611"/>
      <c r="LT80" s="611"/>
      <c r="LU80" s="611"/>
      <c r="LV80" s="611"/>
      <c r="LW80" s="611"/>
      <c r="LX80" s="611"/>
      <c r="LY80" s="611"/>
      <c r="LZ80" s="611"/>
      <c r="MA80" s="611"/>
      <c r="MB80" s="611"/>
      <c r="MC80" s="611"/>
      <c r="MD80" s="611"/>
      <c r="ME80" s="611"/>
      <c r="MF80" s="611"/>
      <c r="MG80" s="611"/>
      <c r="MH80" s="611"/>
      <c r="MI80" s="611"/>
      <c r="MJ80" s="611"/>
      <c r="MK80" s="611"/>
      <c r="ML80" s="611"/>
      <c r="MM80" s="611"/>
      <c r="MN80" s="611"/>
      <c r="MO80" s="611"/>
      <c r="MP80" s="611"/>
      <c r="MQ80" s="611"/>
      <c r="MR80" s="611"/>
      <c r="MS80" s="611"/>
      <c r="MT80" s="611"/>
      <c r="MU80" s="611"/>
      <c r="MV80" s="611"/>
      <c r="MW80" s="611"/>
      <c r="MX80" s="611"/>
      <c r="MY80" s="611"/>
      <c r="MZ80" s="611"/>
      <c r="NA80" s="611"/>
      <c r="NB80" s="611"/>
      <c r="NC80" s="611"/>
      <c r="ND80" s="611"/>
      <c r="NE80" s="611"/>
      <c r="NF80" s="611"/>
      <c r="NG80" s="611"/>
      <c r="NH80" s="611"/>
      <c r="NI80" s="611"/>
      <c r="NJ80" s="611"/>
      <c r="NK80" s="611"/>
      <c r="NL80" s="611"/>
      <c r="NM80" s="611"/>
      <c r="NN80" s="611"/>
      <c r="NO80" s="611"/>
      <c r="NP80" s="611"/>
      <c r="NQ80" s="611"/>
      <c r="NR80" s="611"/>
      <c r="NS80" s="611"/>
      <c r="NT80" s="611"/>
      <c r="NU80" s="611"/>
      <c r="NV80" s="611"/>
      <c r="NW80" s="611"/>
      <c r="NX80" s="611"/>
      <c r="NY80" s="611"/>
      <c r="NZ80" s="611"/>
      <c r="OA80" s="611"/>
      <c r="OB80" s="611"/>
      <c r="OC80" s="611"/>
      <c r="OD80" s="611"/>
      <c r="OE80" s="611"/>
      <c r="OF80" s="611"/>
      <c r="OG80" s="611"/>
      <c r="OH80" s="611"/>
      <c r="OI80" s="611"/>
      <c r="OJ80" s="611"/>
      <c r="OK80" s="611"/>
      <c r="OL80" s="611"/>
      <c r="OM80" s="611"/>
      <c r="ON80" s="611"/>
      <c r="OO80" s="611"/>
      <c r="OP80" s="611"/>
      <c r="OQ80" s="611"/>
      <c r="OR80" s="611"/>
      <c r="OS80" s="611"/>
      <c r="OT80" s="611"/>
      <c r="OU80" s="611"/>
      <c r="OV80" s="611"/>
      <c r="OW80" s="611"/>
      <c r="OX80" s="611"/>
      <c r="OY80" s="611"/>
      <c r="OZ80" s="611"/>
      <c r="PA80" s="611"/>
      <c r="PB80" s="611"/>
      <c r="PC80" s="611"/>
      <c r="PD80" s="611"/>
      <c r="PE80" s="611"/>
      <c r="PF80" s="611"/>
      <c r="PG80" s="611"/>
      <c r="PH80" s="611"/>
      <c r="PI80" s="611"/>
      <c r="PJ80" s="611"/>
      <c r="PK80" s="611"/>
      <c r="PL80" s="611"/>
      <c r="PM80" s="611"/>
      <c r="PN80" s="611"/>
      <c r="PO80" s="611"/>
      <c r="PP80" s="611"/>
      <c r="PQ80" s="611"/>
      <c r="PR80" s="611"/>
      <c r="PS80" s="611"/>
      <c r="PT80" s="611"/>
      <c r="PU80" s="611"/>
      <c r="PV80" s="611"/>
      <c r="PW80" s="611"/>
      <c r="PX80" s="611"/>
      <c r="PY80" s="611"/>
      <c r="PZ80" s="611"/>
      <c r="QA80" s="611"/>
      <c r="QB80" s="611"/>
      <c r="QC80" s="611"/>
      <c r="QD80" s="611"/>
      <c r="QE80" s="611"/>
      <c r="QF80" s="611"/>
      <c r="QG80" s="611"/>
      <c r="QH80" s="611"/>
      <c r="QI80" s="611"/>
      <c r="QJ80" s="611"/>
      <c r="QK80" s="611"/>
      <c r="QL80" s="611"/>
      <c r="QM80" s="611"/>
      <c r="QN80" s="611"/>
      <c r="QO80" s="611"/>
      <c r="QP80" s="611"/>
      <c r="QQ80" s="611"/>
      <c r="QR80" s="611"/>
      <c r="QS80" s="611"/>
      <c r="QT80" s="611"/>
      <c r="QU80" s="611"/>
      <c r="QV80" s="611"/>
      <c r="QW80" s="611"/>
      <c r="QX80" s="611"/>
      <c r="QY80" s="611"/>
      <c r="QZ80" s="611"/>
      <c r="RA80" s="611"/>
      <c r="RB80" s="611"/>
      <c r="RC80" s="611"/>
      <c r="RD80" s="611"/>
      <c r="RE80" s="611"/>
      <c r="RF80" s="611"/>
      <c r="RG80" s="611"/>
      <c r="RH80" s="611"/>
      <c r="RI80" s="611"/>
      <c r="RJ80" s="611"/>
      <c r="RK80" s="611"/>
      <c r="RL80" s="611"/>
      <c r="RM80" s="611"/>
      <c r="RN80" s="611"/>
      <c r="RO80" s="611"/>
      <c r="RP80" s="611"/>
      <c r="RQ80" s="611"/>
      <c r="RR80" s="611"/>
      <c r="RS80" s="611"/>
      <c r="RT80" s="611"/>
      <c r="RU80" s="611"/>
      <c r="RV80" s="611"/>
      <c r="RW80" s="611"/>
      <c r="RX80" s="611"/>
      <c r="RY80" s="611"/>
      <c r="RZ80" s="611"/>
      <c r="SA80" s="611"/>
      <c r="SB80" s="611"/>
      <c r="SC80" s="611"/>
      <c r="SD80" s="611"/>
      <c r="SE80" s="611"/>
      <c r="SF80" s="611"/>
      <c r="SG80" s="611"/>
      <c r="SH80" s="611"/>
      <c r="SI80" s="611"/>
      <c r="SJ80" s="611"/>
      <c r="SK80" s="611"/>
      <c r="SL80" s="611"/>
      <c r="SM80" s="611"/>
      <c r="SN80" s="611"/>
      <c r="SO80" s="611"/>
      <c r="SP80" s="611"/>
      <c r="SQ80" s="611"/>
      <c r="SR80" s="611"/>
      <c r="SS80" s="611"/>
      <c r="ST80" s="611"/>
      <c r="SU80" s="611"/>
      <c r="SV80" s="611"/>
      <c r="SW80" s="611"/>
      <c r="SX80" s="611"/>
      <c r="SY80" s="611"/>
      <c r="SZ80" s="611"/>
      <c r="TA80" s="611"/>
      <c r="TB80" s="611"/>
      <c r="TC80" s="611"/>
      <c r="TD80" s="611"/>
      <c r="TE80" s="611"/>
      <c r="TF80" s="611"/>
      <c r="TG80" s="611"/>
      <c r="TH80" s="611"/>
      <c r="TI80" s="611"/>
      <c r="TJ80" s="611"/>
      <c r="TK80" s="611"/>
      <c r="TL80" s="611"/>
      <c r="TM80" s="611"/>
      <c r="TN80" s="611"/>
      <c r="TO80" s="611"/>
      <c r="TP80" s="611"/>
      <c r="TQ80" s="611"/>
      <c r="TR80" s="611"/>
      <c r="TS80" s="611"/>
      <c r="TT80" s="611"/>
      <c r="TU80" s="611"/>
      <c r="TV80" s="611"/>
      <c r="TW80" s="611"/>
      <c r="TX80" s="611"/>
      <c r="TY80" s="611"/>
      <c r="TZ80" s="611"/>
      <c r="UA80" s="611"/>
      <c r="UB80" s="611"/>
      <c r="UC80" s="611"/>
      <c r="UD80" s="611"/>
      <c r="UE80" s="611"/>
      <c r="UF80" s="611"/>
      <c r="UG80" s="611"/>
      <c r="UH80" s="611"/>
      <c r="UI80" s="611"/>
      <c r="UJ80" s="611"/>
      <c r="UK80" s="611"/>
      <c r="UL80" s="611"/>
      <c r="UM80" s="611"/>
      <c r="UN80" s="611"/>
      <c r="UO80" s="611"/>
      <c r="UP80" s="611"/>
      <c r="UQ80" s="611"/>
      <c r="UR80" s="611"/>
      <c r="US80" s="611"/>
      <c r="UT80" s="611"/>
      <c r="UU80" s="611"/>
      <c r="UV80" s="611"/>
      <c r="UW80" s="611"/>
      <c r="UX80" s="611"/>
      <c r="UY80" s="611"/>
      <c r="UZ80" s="611"/>
      <c r="VA80" s="611"/>
      <c r="VB80" s="611"/>
      <c r="VC80" s="611"/>
      <c r="VD80" s="611"/>
      <c r="VE80" s="611"/>
      <c r="VF80" s="611"/>
      <c r="VG80" s="611"/>
      <c r="VH80" s="611"/>
      <c r="VI80" s="611"/>
      <c r="VJ80" s="611"/>
      <c r="VK80" s="611"/>
      <c r="VL80" s="611"/>
      <c r="VM80" s="611"/>
      <c r="VN80" s="611"/>
      <c r="VO80" s="611"/>
      <c r="VP80" s="611"/>
      <c r="VQ80" s="611"/>
      <c r="VR80" s="611"/>
      <c r="VS80" s="611"/>
      <c r="VT80" s="611"/>
      <c r="VU80" s="611"/>
      <c r="VV80" s="611"/>
      <c r="VW80" s="611"/>
      <c r="VX80" s="611"/>
      <c r="VY80" s="611"/>
      <c r="VZ80" s="611"/>
      <c r="WA80" s="611"/>
      <c r="WB80" s="611"/>
      <c r="WC80" s="611"/>
      <c r="WD80" s="611"/>
      <c r="WE80" s="611"/>
      <c r="WF80" s="611"/>
      <c r="WG80" s="611"/>
      <c r="WH80" s="611"/>
      <c r="WI80" s="611"/>
      <c r="WJ80" s="611"/>
      <c r="WK80" s="611"/>
      <c r="WL80" s="611"/>
      <c r="WM80" s="611"/>
      <c r="WN80" s="611"/>
      <c r="WO80" s="611"/>
      <c r="WP80" s="611"/>
      <c r="WQ80" s="611"/>
      <c r="WR80" s="611"/>
      <c r="WS80" s="611"/>
      <c r="WT80" s="611"/>
      <c r="WU80" s="611"/>
      <c r="WV80" s="611"/>
      <c r="WW80" s="611"/>
      <c r="WX80" s="611"/>
      <c r="WY80" s="611"/>
      <c r="WZ80" s="611"/>
      <c r="XA80" s="611"/>
      <c r="XB80" s="611"/>
      <c r="XC80" s="611"/>
      <c r="XD80" s="611"/>
      <c r="XE80" s="611"/>
      <c r="XF80" s="611"/>
      <c r="XG80" s="611"/>
      <c r="XH80" s="611"/>
      <c r="XI80" s="611"/>
      <c r="XJ80" s="611"/>
      <c r="XK80" s="611"/>
      <c r="XL80" s="611"/>
      <c r="XM80" s="611"/>
      <c r="XN80" s="611"/>
      <c r="XO80" s="611"/>
      <c r="XP80" s="611"/>
      <c r="XQ80" s="611"/>
      <c r="XR80" s="611"/>
      <c r="XS80" s="611"/>
      <c r="XT80" s="611"/>
      <c r="XU80" s="611"/>
      <c r="XV80" s="611"/>
      <c r="XW80" s="611"/>
      <c r="XX80" s="611"/>
      <c r="XY80" s="611"/>
      <c r="XZ80" s="611"/>
      <c r="YA80" s="611"/>
      <c r="YB80" s="611"/>
      <c r="YC80" s="611"/>
      <c r="YD80" s="611"/>
      <c r="YE80" s="611"/>
      <c r="YF80" s="611"/>
      <c r="YG80" s="611"/>
      <c r="YH80" s="611"/>
      <c r="YI80" s="611"/>
      <c r="YJ80" s="611"/>
      <c r="YK80" s="611"/>
      <c r="YL80" s="611"/>
      <c r="YM80" s="611"/>
      <c r="YN80" s="611"/>
      <c r="YO80" s="611"/>
      <c r="YP80" s="611"/>
      <c r="YQ80" s="611"/>
      <c r="YR80" s="611"/>
      <c r="YS80" s="611"/>
      <c r="YT80" s="611"/>
      <c r="YU80" s="611"/>
      <c r="YV80" s="611"/>
      <c r="YW80" s="611"/>
      <c r="YX80" s="611"/>
      <c r="YY80" s="611"/>
      <c r="YZ80" s="611"/>
      <c r="ZA80" s="611"/>
      <c r="ZB80" s="611"/>
      <c r="ZC80" s="611"/>
      <c r="ZD80" s="611"/>
      <c r="ZE80" s="611"/>
      <c r="ZF80" s="611"/>
      <c r="ZG80" s="611"/>
      <c r="ZH80" s="611"/>
      <c r="ZI80" s="611"/>
      <c r="ZJ80" s="611"/>
      <c r="ZK80" s="611"/>
      <c r="ZL80" s="611"/>
      <c r="ZM80" s="611"/>
      <c r="ZN80" s="611"/>
      <c r="ZO80" s="611"/>
      <c r="ZP80" s="611"/>
      <c r="ZQ80" s="611"/>
      <c r="ZR80" s="611"/>
      <c r="ZS80" s="611"/>
      <c r="ZT80" s="611"/>
      <c r="ZU80" s="611"/>
      <c r="ZV80" s="611"/>
      <c r="ZW80" s="611"/>
      <c r="ZX80" s="611"/>
      <c r="ZY80" s="611"/>
      <c r="ZZ80" s="611"/>
      <c r="AAA80" s="611"/>
      <c r="AAB80" s="611"/>
      <c r="AAC80" s="611"/>
      <c r="AAD80" s="611"/>
      <c r="AAE80" s="611"/>
      <c r="AAF80" s="611"/>
      <c r="AAG80" s="611"/>
      <c r="AAH80" s="611"/>
      <c r="AAI80" s="611"/>
      <c r="AAJ80" s="611"/>
      <c r="AAK80" s="611"/>
      <c r="AAL80" s="611"/>
      <c r="AAM80" s="611"/>
      <c r="AAN80" s="611"/>
      <c r="AAO80" s="611"/>
      <c r="AAP80" s="611"/>
      <c r="AAQ80" s="611"/>
      <c r="AAR80" s="611"/>
      <c r="AAS80" s="611"/>
      <c r="AAT80" s="611"/>
      <c r="AAU80" s="611"/>
      <c r="AAV80" s="611"/>
      <c r="AAW80" s="611"/>
      <c r="AAX80" s="611"/>
      <c r="AAY80" s="611"/>
      <c r="AAZ80" s="611"/>
      <c r="ABA80" s="611"/>
      <c r="ABB80" s="611"/>
      <c r="ABC80" s="611"/>
      <c r="ABD80" s="611"/>
      <c r="ABE80" s="611"/>
      <c r="ABF80" s="611"/>
      <c r="ABG80" s="611"/>
      <c r="ABH80" s="611"/>
      <c r="ABI80" s="611"/>
      <c r="ABJ80" s="611"/>
      <c r="ABK80" s="611"/>
      <c r="ABL80" s="611"/>
      <c r="ABM80" s="611"/>
      <c r="ABN80" s="611"/>
      <c r="ABO80" s="611"/>
      <c r="ABP80" s="611"/>
      <c r="ABQ80" s="611"/>
      <c r="ABR80" s="611"/>
      <c r="ABS80" s="611"/>
      <c r="ABT80" s="611"/>
      <c r="ABU80" s="611"/>
      <c r="ABV80" s="611"/>
      <c r="ABW80" s="611"/>
      <c r="ABX80" s="611"/>
      <c r="ABY80" s="611"/>
      <c r="ABZ80" s="611"/>
      <c r="ACA80" s="611"/>
      <c r="ACB80" s="611"/>
      <c r="ACC80" s="611"/>
      <c r="ACD80" s="611"/>
      <c r="ACE80" s="611"/>
      <c r="ACF80" s="611"/>
      <c r="ACG80" s="611"/>
      <c r="ACH80" s="611"/>
      <c r="ACI80" s="611"/>
      <c r="ACJ80" s="611"/>
      <c r="ACK80" s="611"/>
      <c r="ACL80" s="611"/>
      <c r="ACM80" s="611"/>
      <c r="ACN80" s="611"/>
      <c r="ACO80" s="611"/>
      <c r="ACP80" s="611"/>
      <c r="ACQ80" s="611"/>
      <c r="ACR80" s="611"/>
      <c r="ACS80" s="611"/>
      <c r="ACT80" s="611"/>
      <c r="ACU80" s="611"/>
      <c r="ACV80" s="611"/>
      <c r="ACW80" s="611"/>
      <c r="ACX80" s="611"/>
      <c r="ACY80" s="611"/>
      <c r="ACZ80" s="611"/>
      <c r="ADA80" s="611"/>
      <c r="ADB80" s="611"/>
      <c r="ADC80" s="611"/>
      <c r="ADD80" s="611"/>
      <c r="ADE80" s="611"/>
      <c r="ADF80" s="611"/>
      <c r="ADG80" s="611"/>
      <c r="ADH80" s="611"/>
      <c r="ADI80" s="611"/>
      <c r="ADJ80" s="611"/>
      <c r="ADK80" s="611"/>
      <c r="ADL80" s="611"/>
      <c r="ADM80" s="611"/>
      <c r="ADN80" s="611"/>
      <c r="ADO80" s="611"/>
      <c r="ADP80" s="611"/>
      <c r="ADQ80" s="611"/>
      <c r="ADR80" s="611"/>
      <c r="ADS80" s="611"/>
      <c r="ADT80" s="611"/>
      <c r="ADU80" s="611"/>
      <c r="ADV80" s="611"/>
      <c r="ADW80" s="611"/>
      <c r="ADX80" s="611"/>
      <c r="ADY80" s="611"/>
      <c r="ADZ80" s="611"/>
      <c r="AEA80" s="611"/>
      <c r="AEB80" s="611"/>
      <c r="AEC80" s="611"/>
      <c r="AED80" s="611"/>
      <c r="AEE80" s="611"/>
      <c r="AEF80" s="611"/>
      <c r="AEG80" s="611"/>
      <c r="AEH80" s="611"/>
      <c r="AEI80" s="611"/>
      <c r="AEJ80" s="611"/>
      <c r="AEK80" s="611"/>
      <c r="AEL80" s="611"/>
      <c r="AEM80" s="611"/>
      <c r="AEN80" s="611"/>
      <c r="AEO80" s="611"/>
      <c r="AEP80" s="611"/>
      <c r="AEQ80" s="611"/>
      <c r="AER80" s="611"/>
      <c r="AES80" s="611"/>
      <c r="AET80" s="611"/>
      <c r="AEU80" s="611"/>
      <c r="AEV80" s="611"/>
      <c r="AEW80" s="611"/>
      <c r="AEX80" s="611"/>
      <c r="AEY80" s="611"/>
      <c r="AEZ80" s="611"/>
      <c r="AFA80" s="611"/>
      <c r="AFB80" s="611"/>
      <c r="AFC80" s="611"/>
      <c r="AFD80" s="611"/>
      <c r="AFE80" s="611"/>
      <c r="AFF80" s="611"/>
      <c r="AFG80" s="611"/>
      <c r="AFH80" s="611"/>
      <c r="AFI80" s="611"/>
      <c r="AFJ80" s="611"/>
      <c r="AFK80" s="611"/>
      <c r="AFL80" s="611"/>
      <c r="AFM80" s="611"/>
      <c r="AFN80" s="611"/>
      <c r="AFO80" s="611"/>
      <c r="AFP80" s="611"/>
      <c r="AFQ80" s="611"/>
      <c r="AFR80" s="611"/>
      <c r="AFS80" s="611"/>
      <c r="AFT80" s="611"/>
      <c r="AFU80" s="611"/>
      <c r="AFV80" s="611"/>
      <c r="AFW80" s="611"/>
      <c r="AFX80" s="611"/>
      <c r="AFY80" s="611"/>
      <c r="AFZ80" s="611"/>
      <c r="AGA80" s="611"/>
      <c r="AGB80" s="611"/>
      <c r="AGC80" s="611"/>
      <c r="AGD80" s="611"/>
      <c r="AGE80" s="611"/>
      <c r="AGF80" s="611"/>
      <c r="AGG80" s="611"/>
      <c r="AGH80" s="611"/>
      <c r="AGI80" s="611"/>
      <c r="AGJ80" s="611"/>
      <c r="AGK80" s="611"/>
      <c r="AGL80" s="611"/>
      <c r="AGM80" s="611"/>
      <c r="AGN80" s="611"/>
      <c r="AGO80" s="611"/>
      <c r="AGP80" s="611"/>
      <c r="AGQ80" s="611"/>
      <c r="AGR80" s="611"/>
      <c r="AGS80" s="611"/>
      <c r="AGT80" s="611"/>
      <c r="AGU80" s="611"/>
      <c r="AGV80" s="611"/>
      <c r="AGW80" s="611"/>
      <c r="AGX80" s="611"/>
      <c r="AGY80" s="611"/>
      <c r="AGZ80" s="611"/>
      <c r="AHA80" s="611"/>
      <c r="AHB80" s="611"/>
      <c r="AHC80" s="611"/>
      <c r="AHD80" s="611"/>
      <c r="AHE80" s="611"/>
      <c r="AHF80" s="611"/>
      <c r="AHG80" s="611"/>
      <c r="AHH80" s="611"/>
      <c r="AHI80" s="611"/>
      <c r="AHJ80" s="611"/>
      <c r="AHK80" s="611"/>
      <c r="AHL80" s="611"/>
      <c r="AHM80" s="611"/>
      <c r="AHN80" s="611"/>
      <c r="AHO80" s="611"/>
      <c r="AHP80" s="611"/>
      <c r="AHQ80" s="611"/>
      <c r="AHR80" s="611"/>
      <c r="AHS80" s="611"/>
      <c r="AHT80" s="611"/>
      <c r="AHU80" s="611"/>
      <c r="AHV80" s="611"/>
      <c r="AHW80" s="611"/>
      <c r="AHX80" s="611"/>
      <c r="AHY80" s="611"/>
      <c r="AHZ80" s="611"/>
      <c r="AIA80" s="611"/>
      <c r="AIB80" s="611"/>
      <c r="AIC80" s="611"/>
      <c r="AID80" s="611"/>
      <c r="AIE80" s="611"/>
      <c r="AIF80" s="611"/>
      <c r="AIG80" s="611"/>
      <c r="AIH80" s="611"/>
      <c r="AII80" s="611"/>
      <c r="AIJ80" s="611"/>
      <c r="AIK80" s="611"/>
      <c r="AIL80" s="611"/>
      <c r="AIM80" s="611"/>
      <c r="AIN80" s="611"/>
      <c r="AIO80" s="611"/>
      <c r="AIP80" s="611"/>
      <c r="AIQ80" s="611"/>
      <c r="AIR80" s="611"/>
      <c r="AIS80" s="611"/>
      <c r="AIT80" s="611"/>
      <c r="AIU80" s="611"/>
      <c r="AIV80" s="611"/>
      <c r="AIW80" s="611"/>
      <c r="AIX80" s="611"/>
      <c r="AIY80" s="611"/>
      <c r="AIZ80" s="611"/>
      <c r="AJA80" s="611"/>
      <c r="AJB80" s="611"/>
      <c r="AJC80" s="611"/>
      <c r="AJD80" s="611"/>
      <c r="AJE80" s="611"/>
      <c r="AJF80" s="611"/>
      <c r="AJG80" s="611"/>
      <c r="AJH80" s="611"/>
      <c r="AJI80" s="611"/>
      <c r="AJJ80" s="611"/>
      <c r="AJK80" s="611"/>
      <c r="AJL80" s="611"/>
      <c r="AJM80" s="611"/>
      <c r="AJN80" s="611"/>
      <c r="AJO80" s="611"/>
      <c r="AJP80" s="611"/>
      <c r="AJQ80" s="611"/>
      <c r="AJR80" s="611"/>
      <c r="AJS80" s="611"/>
      <c r="AJT80" s="611"/>
      <c r="AJU80" s="611"/>
      <c r="AJV80" s="611"/>
      <c r="AJW80" s="611"/>
      <c r="AJX80" s="611"/>
      <c r="AJY80" s="611"/>
      <c r="AJZ80" s="611"/>
      <c r="AKA80" s="611"/>
      <c r="AKB80" s="611"/>
      <c r="AKC80" s="611"/>
      <c r="AKD80" s="611"/>
      <c r="AKE80" s="611"/>
      <c r="AKF80" s="611"/>
      <c r="AKG80" s="611"/>
      <c r="AKH80" s="611"/>
      <c r="AKI80" s="611"/>
      <c r="AKJ80" s="611"/>
      <c r="AKK80" s="611"/>
      <c r="AKL80" s="611"/>
      <c r="AKM80" s="611"/>
      <c r="AKN80" s="611"/>
      <c r="AKO80" s="611"/>
      <c r="AKP80" s="611"/>
      <c r="AKQ80" s="611"/>
      <c r="AKR80" s="611"/>
      <c r="AKS80" s="611"/>
      <c r="AKT80" s="611"/>
      <c r="AKU80" s="611"/>
      <c r="AKV80" s="611"/>
      <c r="AKW80" s="611"/>
      <c r="AKX80" s="611"/>
      <c r="AKY80" s="611"/>
      <c r="AKZ80" s="611"/>
      <c r="ALA80" s="611"/>
      <c r="ALB80" s="611"/>
      <c r="ALC80" s="611"/>
      <c r="ALD80" s="611"/>
      <c r="ALE80" s="611"/>
      <c r="ALF80" s="611"/>
      <c r="ALG80" s="611"/>
      <c r="ALH80" s="611"/>
      <c r="ALI80" s="611"/>
      <c r="ALJ80" s="611"/>
      <c r="ALK80" s="611"/>
      <c r="ALL80" s="611"/>
      <c r="ALM80" s="611"/>
      <c r="ALN80" s="611"/>
      <c r="ALO80" s="611"/>
      <c r="ALP80" s="611"/>
      <c r="ALQ80" s="611"/>
      <c r="ALR80" s="611"/>
      <c r="ALS80" s="611"/>
      <c r="ALT80" s="611"/>
      <c r="ALU80" s="611"/>
      <c r="ALV80" s="611"/>
      <c r="ALW80" s="611"/>
      <c r="ALX80" s="611"/>
      <c r="ALY80" s="611"/>
      <c r="ALZ80" s="611"/>
      <c r="AMA80" s="611"/>
      <c r="AMB80" s="611"/>
      <c r="AMC80" s="611"/>
      <c r="AMD80" s="611"/>
      <c r="AME80" s="611"/>
      <c r="AMF80" s="611"/>
      <c r="AMG80" s="611"/>
      <c r="AMH80" s="611"/>
      <c r="AMI80" s="611"/>
      <c r="AMJ80" s="611"/>
      <c r="AMK80" s="611"/>
      <c r="AML80" s="611"/>
      <c r="AMM80" s="611"/>
      <c r="AMN80" s="611"/>
      <c r="AMO80" s="611"/>
      <c r="AMP80" s="611"/>
      <c r="AMQ80" s="611"/>
      <c r="AMR80" s="611"/>
      <c r="AMS80" s="611"/>
      <c r="AMT80" s="611"/>
      <c r="AMU80" s="611"/>
      <c r="AMV80" s="611"/>
      <c r="AMW80" s="611"/>
      <c r="AMX80" s="611"/>
      <c r="AMY80" s="611"/>
      <c r="AMZ80" s="611"/>
      <c r="ANA80" s="611"/>
      <c r="ANB80" s="611"/>
      <c r="ANC80" s="611"/>
      <c r="AND80" s="611"/>
      <c r="ANE80" s="611"/>
      <c r="ANF80" s="611"/>
      <c r="ANG80" s="611"/>
      <c r="ANH80" s="611"/>
      <c r="ANI80" s="611"/>
      <c r="ANJ80" s="611"/>
      <c r="ANK80" s="611"/>
      <c r="ANL80" s="611"/>
      <c r="ANM80" s="611"/>
      <c r="ANN80" s="611"/>
      <c r="ANO80" s="611"/>
      <c r="ANP80" s="611"/>
      <c r="ANQ80" s="611"/>
      <c r="ANR80" s="611"/>
      <c r="ANS80" s="611"/>
      <c r="ANT80" s="611"/>
      <c r="ANU80" s="611"/>
      <c r="ANV80" s="611"/>
      <c r="ANW80" s="611"/>
      <c r="ANX80" s="611"/>
      <c r="ANY80" s="611"/>
      <c r="ANZ80" s="611"/>
      <c r="AOA80" s="611"/>
      <c r="AOB80" s="611"/>
      <c r="AOC80" s="611"/>
      <c r="AOD80" s="611"/>
      <c r="AOE80" s="611"/>
      <c r="AOF80" s="611"/>
      <c r="AOG80" s="611"/>
      <c r="AOH80" s="611"/>
      <c r="AOI80" s="611"/>
      <c r="AOJ80" s="611"/>
      <c r="AOK80" s="611"/>
      <c r="AOL80" s="611"/>
      <c r="AOM80" s="611"/>
      <c r="AON80" s="611"/>
      <c r="AOO80" s="611"/>
      <c r="AOP80" s="611"/>
      <c r="AOQ80" s="611"/>
      <c r="AOR80" s="611"/>
      <c r="AOS80" s="611"/>
      <c r="AOT80" s="611"/>
      <c r="AOU80" s="611"/>
      <c r="AOV80" s="611"/>
      <c r="AOW80" s="611"/>
      <c r="AOX80" s="611"/>
      <c r="AOY80" s="611"/>
      <c r="AOZ80" s="611"/>
      <c r="APA80" s="611"/>
      <c r="APB80" s="611"/>
      <c r="APC80" s="611"/>
      <c r="APD80" s="611"/>
      <c r="APE80" s="611"/>
      <c r="APF80" s="611"/>
      <c r="APG80" s="611"/>
      <c r="APH80" s="611"/>
      <c r="API80" s="611"/>
      <c r="APJ80" s="611"/>
      <c r="APK80" s="611"/>
      <c r="APL80" s="611"/>
      <c r="APM80" s="611"/>
      <c r="APN80" s="611"/>
      <c r="APO80" s="611"/>
      <c r="APP80" s="611"/>
      <c r="APQ80" s="611"/>
      <c r="APR80" s="611"/>
      <c r="APS80" s="611"/>
      <c r="APT80" s="611"/>
      <c r="APU80" s="611"/>
      <c r="APV80" s="611"/>
      <c r="APW80" s="611"/>
      <c r="APX80" s="611"/>
      <c r="APY80" s="611"/>
      <c r="APZ80" s="611"/>
      <c r="AQA80" s="611"/>
      <c r="AQB80" s="611"/>
      <c r="AQC80" s="611"/>
      <c r="AQD80" s="611"/>
      <c r="AQE80" s="611"/>
      <c r="AQF80" s="611"/>
      <c r="AQG80" s="611"/>
      <c r="AQH80" s="611"/>
      <c r="AQI80" s="611"/>
      <c r="AQJ80" s="611"/>
      <c r="AQK80" s="611"/>
      <c r="AQL80" s="611"/>
      <c r="AQM80" s="611"/>
      <c r="AQN80" s="611"/>
      <c r="AQO80" s="611"/>
      <c r="AQP80" s="611"/>
      <c r="AQQ80" s="611"/>
      <c r="AQR80" s="611"/>
      <c r="AQS80" s="611"/>
      <c r="AQT80" s="611"/>
      <c r="AQU80" s="611"/>
      <c r="AQV80" s="611"/>
      <c r="AQW80" s="611"/>
      <c r="AQX80" s="611"/>
      <c r="AQY80" s="611"/>
      <c r="AQZ80" s="611"/>
      <c r="ARA80" s="611"/>
      <c r="ARB80" s="611"/>
      <c r="ARC80" s="611"/>
      <c r="ARD80" s="611"/>
      <c r="ARE80" s="611"/>
      <c r="ARF80" s="611"/>
      <c r="ARG80" s="611"/>
      <c r="ARH80" s="611"/>
      <c r="ARI80" s="611"/>
      <c r="ARJ80" s="611"/>
      <c r="ARK80" s="611"/>
      <c r="ARL80" s="611"/>
      <c r="ARM80" s="611"/>
      <c r="ARN80" s="611"/>
      <c r="ARO80" s="611"/>
      <c r="ARP80" s="611"/>
      <c r="ARQ80" s="611"/>
      <c r="ARR80" s="611"/>
      <c r="ARS80" s="611"/>
      <c r="ART80" s="611"/>
      <c r="ARU80" s="611"/>
      <c r="ARV80" s="611"/>
      <c r="ARW80" s="611"/>
      <c r="ARX80" s="611"/>
      <c r="ARY80" s="611"/>
      <c r="ARZ80" s="611"/>
      <c r="ASA80" s="611"/>
      <c r="ASB80" s="611"/>
      <c r="ASC80" s="611"/>
      <c r="ASD80" s="611"/>
      <c r="ASE80" s="611"/>
      <c r="ASF80" s="611"/>
      <c r="ASG80" s="611"/>
      <c r="ASH80" s="611"/>
      <c r="ASI80" s="611"/>
      <c r="ASJ80" s="611"/>
      <c r="ASK80" s="611"/>
      <c r="ASL80" s="611"/>
      <c r="ASM80" s="611"/>
      <c r="ASN80" s="611"/>
      <c r="ASO80" s="611"/>
      <c r="ASP80" s="611"/>
      <c r="ASQ80" s="611"/>
      <c r="ASR80" s="611"/>
      <c r="ASS80" s="611"/>
      <c r="AST80" s="611"/>
      <c r="ASU80" s="611"/>
      <c r="ASV80" s="611"/>
      <c r="ASW80" s="611"/>
      <c r="ASX80" s="611"/>
      <c r="ASY80" s="611"/>
      <c r="ASZ80" s="611"/>
      <c r="ATA80" s="611"/>
      <c r="ATB80" s="611"/>
      <c r="ATC80" s="611"/>
      <c r="ATD80" s="611"/>
      <c r="ATE80" s="611"/>
      <c r="ATF80" s="611"/>
      <c r="ATG80" s="611"/>
      <c r="ATH80" s="611"/>
      <c r="ATI80" s="611"/>
      <c r="ATJ80" s="611"/>
      <c r="ATK80" s="611"/>
      <c r="ATL80" s="611"/>
      <c r="ATM80" s="611"/>
      <c r="ATN80" s="611"/>
      <c r="ATO80" s="611"/>
      <c r="ATP80" s="611"/>
      <c r="ATQ80" s="611"/>
      <c r="ATR80" s="611"/>
      <c r="ATS80" s="611"/>
      <c r="ATT80" s="611"/>
      <c r="ATU80" s="611"/>
      <c r="ATV80" s="611"/>
      <c r="ATW80" s="611"/>
      <c r="ATX80" s="611"/>
      <c r="ATY80" s="611"/>
      <c r="ATZ80" s="611"/>
      <c r="AUA80" s="611"/>
      <c r="AUB80" s="611"/>
      <c r="AUC80" s="611"/>
      <c r="AUD80" s="611"/>
      <c r="AUE80" s="611"/>
      <c r="AUF80" s="611"/>
      <c r="AUG80" s="611"/>
      <c r="AUH80" s="611"/>
      <c r="AUI80" s="611"/>
      <c r="AUJ80" s="611"/>
      <c r="AUK80" s="611"/>
      <c r="AUL80" s="611"/>
      <c r="AUM80" s="611"/>
      <c r="AUN80" s="611"/>
      <c r="AUO80" s="611"/>
      <c r="AUP80" s="611"/>
      <c r="AUQ80" s="611"/>
      <c r="AUR80" s="611"/>
      <c r="AUS80" s="611"/>
      <c r="AUT80" s="611"/>
      <c r="AUU80" s="611"/>
      <c r="AUV80" s="611"/>
      <c r="AUW80" s="611"/>
      <c r="AUX80" s="611"/>
      <c r="AUY80" s="611"/>
      <c r="AUZ80" s="611"/>
      <c r="AVA80" s="611"/>
      <c r="AVB80" s="611"/>
      <c r="AVC80" s="611"/>
      <c r="AVD80" s="611"/>
      <c r="AVE80" s="611"/>
      <c r="AVF80" s="611"/>
      <c r="AVG80" s="611"/>
      <c r="AVH80" s="611"/>
      <c r="AVI80" s="611"/>
      <c r="AVJ80" s="611"/>
      <c r="AVK80" s="611"/>
      <c r="AVL80" s="611"/>
      <c r="AVM80" s="611"/>
      <c r="AVN80" s="611"/>
      <c r="AVO80" s="611"/>
      <c r="AVP80" s="611"/>
      <c r="AVQ80" s="611"/>
      <c r="AVR80" s="611"/>
      <c r="AVS80" s="611"/>
      <c r="AVT80" s="611"/>
      <c r="AVU80" s="611"/>
      <c r="AVV80" s="611"/>
      <c r="AVW80" s="611"/>
      <c r="AVX80" s="611"/>
      <c r="AVY80" s="611"/>
      <c r="AVZ80" s="611"/>
      <c r="AWA80" s="611"/>
      <c r="AWB80" s="611"/>
      <c r="AWC80" s="611"/>
      <c r="AWD80" s="611"/>
      <c r="AWE80" s="611"/>
      <c r="AWF80" s="611"/>
      <c r="AWG80" s="611"/>
      <c r="AWH80" s="611"/>
      <c r="AWI80" s="611"/>
      <c r="AWJ80" s="611"/>
      <c r="AWK80" s="611"/>
      <c r="AWL80" s="611"/>
      <c r="AWM80" s="611"/>
      <c r="AWN80" s="611"/>
      <c r="AWO80" s="611"/>
      <c r="AWP80" s="611"/>
      <c r="AWQ80" s="611"/>
      <c r="AWR80" s="611"/>
      <c r="AWS80" s="611"/>
      <c r="AWT80" s="611"/>
      <c r="AWU80" s="611"/>
      <c r="AWV80" s="611"/>
      <c r="AWW80" s="611"/>
      <c r="AWX80" s="611"/>
      <c r="AWY80" s="611"/>
      <c r="AWZ80" s="611"/>
      <c r="AXA80" s="611"/>
      <c r="AXB80" s="611"/>
      <c r="AXC80" s="611"/>
      <c r="AXD80" s="611"/>
      <c r="AXE80" s="611"/>
      <c r="AXF80" s="611"/>
      <c r="AXG80" s="611"/>
      <c r="AXH80" s="611"/>
      <c r="AXI80" s="611"/>
      <c r="AXJ80" s="611"/>
      <c r="AXK80" s="611"/>
      <c r="AXL80" s="611"/>
      <c r="AXM80" s="611"/>
      <c r="AXN80" s="611"/>
      <c r="AXO80" s="611"/>
      <c r="AXP80" s="611"/>
      <c r="AXQ80" s="611"/>
      <c r="AXR80" s="611"/>
      <c r="AXS80" s="611"/>
      <c r="AXT80" s="611"/>
      <c r="AXU80" s="611"/>
      <c r="AXV80" s="611"/>
      <c r="AXW80" s="611"/>
      <c r="AXX80" s="611"/>
      <c r="AXY80" s="611"/>
      <c r="AXZ80" s="611"/>
      <c r="AYA80" s="611"/>
      <c r="AYB80" s="611"/>
      <c r="AYC80" s="611"/>
      <c r="AYD80" s="611"/>
      <c r="AYE80" s="611"/>
      <c r="AYF80" s="611"/>
      <c r="AYG80" s="611"/>
      <c r="AYH80" s="611"/>
      <c r="AYI80" s="611"/>
      <c r="AYJ80" s="611"/>
      <c r="AYK80" s="611"/>
      <c r="AYL80" s="611"/>
      <c r="AYM80" s="611"/>
      <c r="AYN80" s="611"/>
      <c r="AYO80" s="611"/>
      <c r="AYP80" s="611"/>
      <c r="AYQ80" s="611"/>
      <c r="AYR80" s="611"/>
      <c r="AYS80" s="611"/>
      <c r="AYT80" s="611"/>
      <c r="AYU80" s="611"/>
      <c r="AYV80" s="611"/>
      <c r="AYW80" s="611"/>
      <c r="AYX80" s="611"/>
      <c r="AYY80" s="611"/>
      <c r="AYZ80" s="611"/>
      <c r="AZA80" s="611"/>
      <c r="AZB80" s="611"/>
      <c r="AZC80" s="611"/>
      <c r="AZD80" s="611"/>
      <c r="AZE80" s="611"/>
      <c r="AZF80" s="611"/>
      <c r="AZG80" s="611"/>
      <c r="AZH80" s="611"/>
      <c r="AZI80" s="611"/>
      <c r="AZJ80" s="611"/>
      <c r="AZK80" s="611"/>
      <c r="AZL80" s="611"/>
      <c r="AZM80" s="611"/>
      <c r="AZN80" s="611"/>
      <c r="AZO80" s="611"/>
      <c r="AZP80" s="611"/>
      <c r="AZQ80" s="611"/>
      <c r="AZR80" s="611"/>
      <c r="AZS80" s="611"/>
      <c r="AZT80" s="611"/>
      <c r="AZU80" s="611"/>
      <c r="AZV80" s="611"/>
      <c r="AZW80" s="611"/>
      <c r="AZX80" s="611"/>
      <c r="AZY80" s="611"/>
      <c r="AZZ80" s="611"/>
      <c r="BAA80" s="611"/>
      <c r="BAB80" s="611"/>
      <c r="BAC80" s="611"/>
      <c r="BAD80" s="611"/>
      <c r="BAE80" s="611"/>
      <c r="BAF80" s="611"/>
      <c r="BAG80" s="611"/>
      <c r="BAH80" s="611"/>
      <c r="BAI80" s="611"/>
      <c r="BAJ80" s="611"/>
      <c r="BAK80" s="611"/>
      <c r="BAL80" s="611"/>
      <c r="BAM80" s="611"/>
      <c r="BAN80" s="611"/>
      <c r="BAO80" s="611"/>
      <c r="BAP80" s="611"/>
      <c r="BAQ80" s="611"/>
      <c r="BAR80" s="611"/>
      <c r="BAS80" s="611"/>
      <c r="BAT80" s="611"/>
      <c r="BAU80" s="611"/>
      <c r="BAV80" s="611"/>
      <c r="BAW80" s="611"/>
      <c r="BAX80" s="611"/>
      <c r="BAY80" s="611"/>
      <c r="BAZ80" s="611"/>
      <c r="BBA80" s="611"/>
      <c r="BBB80" s="611"/>
      <c r="BBC80" s="611"/>
      <c r="BBD80" s="611"/>
      <c r="BBE80" s="611"/>
      <c r="BBF80" s="611"/>
      <c r="BBG80" s="611"/>
      <c r="BBH80" s="611"/>
      <c r="BBI80" s="611"/>
      <c r="BBJ80" s="611"/>
      <c r="BBK80" s="611"/>
      <c r="BBL80" s="611"/>
      <c r="BBM80" s="611"/>
      <c r="BBN80" s="611"/>
      <c r="BBO80" s="611"/>
      <c r="BBP80" s="611"/>
      <c r="BBQ80" s="611"/>
      <c r="BBR80" s="611"/>
      <c r="BBS80" s="611"/>
      <c r="BBT80" s="611"/>
      <c r="BBU80" s="611"/>
      <c r="BBV80" s="611"/>
      <c r="BBW80" s="611"/>
      <c r="BBX80" s="611"/>
      <c r="BBY80" s="611"/>
      <c r="BBZ80" s="611"/>
      <c r="BCA80" s="611"/>
      <c r="BCB80" s="611"/>
      <c r="BCC80" s="611"/>
      <c r="BCD80" s="611"/>
      <c r="BCE80" s="611"/>
      <c r="BCF80" s="611"/>
      <c r="BCG80" s="611"/>
      <c r="BCH80" s="611"/>
      <c r="BCI80" s="611"/>
      <c r="BCJ80" s="611"/>
      <c r="BCK80" s="611"/>
      <c r="BCL80" s="611"/>
      <c r="BCM80" s="611"/>
      <c r="BCN80" s="611"/>
      <c r="BCO80" s="611"/>
      <c r="BCP80" s="611"/>
      <c r="BCQ80" s="611"/>
      <c r="BCR80" s="611"/>
      <c r="BCS80" s="611"/>
      <c r="BCT80" s="611"/>
      <c r="BCU80" s="611"/>
      <c r="BCV80" s="611"/>
      <c r="BCW80" s="611"/>
      <c r="BCX80" s="611"/>
      <c r="BCY80" s="611"/>
      <c r="BCZ80" s="611"/>
      <c r="BDA80" s="611"/>
      <c r="BDB80" s="611"/>
      <c r="BDC80" s="611"/>
      <c r="BDD80" s="611"/>
      <c r="BDE80" s="611"/>
      <c r="BDF80" s="611"/>
      <c r="BDG80" s="611"/>
      <c r="BDH80" s="611"/>
      <c r="BDI80" s="611"/>
      <c r="BDJ80" s="611"/>
      <c r="BDK80" s="611"/>
      <c r="BDL80" s="611"/>
      <c r="BDM80" s="611"/>
      <c r="BDN80" s="611"/>
      <c r="BDO80" s="611"/>
      <c r="BDP80" s="611"/>
      <c r="BDQ80" s="611"/>
      <c r="BDR80" s="611"/>
      <c r="BDS80" s="611"/>
      <c r="BDT80" s="611"/>
      <c r="BDU80" s="611"/>
      <c r="BDV80" s="611"/>
      <c r="BDW80" s="611"/>
      <c r="BDX80" s="611"/>
      <c r="BDY80" s="611"/>
      <c r="BDZ80" s="611"/>
      <c r="BEA80" s="611"/>
      <c r="BEB80" s="611"/>
      <c r="BEC80" s="611"/>
      <c r="BED80" s="611"/>
      <c r="BEE80" s="611"/>
      <c r="BEF80" s="611"/>
      <c r="BEG80" s="611"/>
      <c r="BEH80" s="611"/>
      <c r="BEI80" s="611"/>
      <c r="BEJ80" s="611"/>
      <c r="BEK80" s="611"/>
      <c r="BEL80" s="611"/>
      <c r="BEM80" s="611"/>
      <c r="BEN80" s="611"/>
      <c r="BEO80" s="611"/>
      <c r="BEP80" s="611"/>
      <c r="BEQ80" s="611"/>
      <c r="BER80" s="611"/>
      <c r="BES80" s="611"/>
      <c r="BET80" s="611"/>
      <c r="BEU80" s="611"/>
      <c r="BEV80" s="611"/>
      <c r="BEW80" s="611"/>
      <c r="BEX80" s="611"/>
      <c r="BEY80" s="611"/>
      <c r="BEZ80" s="611"/>
      <c r="BFA80" s="611"/>
      <c r="BFB80" s="611"/>
      <c r="BFC80" s="611"/>
      <c r="BFD80" s="611"/>
      <c r="BFE80" s="611"/>
      <c r="BFF80" s="611"/>
      <c r="BFG80" s="611"/>
      <c r="BFH80" s="611"/>
      <c r="BFI80" s="611"/>
      <c r="BFJ80" s="611"/>
      <c r="BFK80" s="611"/>
      <c r="BFL80" s="611"/>
      <c r="BFM80" s="611"/>
      <c r="BFN80" s="611"/>
      <c r="BFO80" s="611"/>
      <c r="BFP80" s="611"/>
      <c r="BFQ80" s="611"/>
      <c r="BFR80" s="611"/>
      <c r="BFS80" s="611"/>
      <c r="BFT80" s="611"/>
      <c r="BFU80" s="611"/>
      <c r="BFV80" s="611"/>
      <c r="BFW80" s="611"/>
      <c r="BFX80" s="611"/>
      <c r="BFY80" s="611"/>
      <c r="BFZ80" s="611"/>
      <c r="BGA80" s="611"/>
      <c r="BGB80" s="611"/>
      <c r="BGC80" s="611"/>
      <c r="BGD80" s="611"/>
      <c r="BGE80" s="611"/>
      <c r="BGF80" s="611"/>
      <c r="BGG80" s="611"/>
      <c r="BGH80" s="611"/>
      <c r="BGI80" s="611"/>
      <c r="BGJ80" s="611"/>
      <c r="BGK80" s="611"/>
      <c r="BGL80" s="611"/>
      <c r="BGM80" s="611"/>
      <c r="BGN80" s="611"/>
      <c r="BGO80" s="611"/>
      <c r="BGP80" s="611"/>
      <c r="BGQ80" s="611"/>
      <c r="BGR80" s="611"/>
      <c r="BGS80" s="611"/>
      <c r="BGT80" s="611"/>
      <c r="BGU80" s="611"/>
      <c r="BGV80" s="611"/>
      <c r="BGW80" s="611"/>
      <c r="BGX80" s="611"/>
      <c r="BGY80" s="611"/>
      <c r="BGZ80" s="611"/>
      <c r="BHA80" s="611"/>
      <c r="BHB80" s="611"/>
      <c r="BHC80" s="611"/>
      <c r="BHD80" s="611"/>
      <c r="BHE80" s="611"/>
      <c r="BHF80" s="611"/>
      <c r="BHG80" s="611"/>
      <c r="BHH80" s="611"/>
      <c r="BHI80" s="611"/>
      <c r="BHJ80" s="611"/>
      <c r="BHK80" s="611"/>
      <c r="BHL80" s="611"/>
      <c r="BHM80" s="611"/>
      <c r="BHN80" s="611"/>
      <c r="BHO80" s="611"/>
      <c r="BHP80" s="611"/>
      <c r="BHQ80" s="611"/>
      <c r="BHR80" s="611"/>
      <c r="BHS80" s="611"/>
      <c r="BHT80" s="611"/>
      <c r="BHU80" s="611"/>
      <c r="BHV80" s="611"/>
      <c r="BHW80" s="611"/>
      <c r="BHX80" s="611"/>
      <c r="BHY80" s="611"/>
      <c r="BHZ80" s="611"/>
      <c r="BIA80" s="611"/>
      <c r="BIB80" s="611"/>
      <c r="BIC80" s="611"/>
      <c r="BID80" s="611"/>
      <c r="BIE80" s="611"/>
      <c r="BIF80" s="611"/>
      <c r="BIG80" s="611"/>
      <c r="BIH80" s="611"/>
      <c r="BII80" s="611"/>
      <c r="BIJ80" s="611"/>
      <c r="BIK80" s="611"/>
      <c r="BIL80" s="611"/>
      <c r="BIM80" s="611"/>
      <c r="BIN80" s="611"/>
      <c r="BIO80" s="611"/>
      <c r="BIP80" s="611"/>
      <c r="BIQ80" s="611"/>
      <c r="BIR80" s="611"/>
      <c r="BIS80" s="611"/>
      <c r="BIT80" s="611"/>
      <c r="BIU80" s="611"/>
      <c r="BIV80" s="611"/>
      <c r="BIW80" s="611"/>
      <c r="BIX80" s="611"/>
      <c r="BIY80" s="611"/>
      <c r="BIZ80" s="611"/>
      <c r="BJA80" s="611"/>
      <c r="BJB80" s="611"/>
      <c r="BJC80" s="611"/>
      <c r="BJD80" s="611"/>
      <c r="BJE80" s="611"/>
      <c r="BJF80" s="611"/>
      <c r="BJG80" s="611"/>
      <c r="BJH80" s="611"/>
      <c r="BJI80" s="611"/>
      <c r="BJJ80" s="611"/>
      <c r="BJK80" s="611"/>
      <c r="BJL80" s="611"/>
      <c r="BJM80" s="611"/>
      <c r="BJN80" s="611"/>
      <c r="BJO80" s="611"/>
      <c r="BJP80" s="611"/>
      <c r="BJQ80" s="611"/>
      <c r="BJR80" s="611"/>
      <c r="BJS80" s="611"/>
      <c r="BJT80" s="611"/>
      <c r="BJU80" s="611"/>
      <c r="BJV80" s="611"/>
      <c r="BJW80" s="611"/>
      <c r="BJX80" s="611"/>
      <c r="BJY80" s="611"/>
      <c r="BJZ80" s="611"/>
      <c r="BKA80" s="611"/>
      <c r="BKB80" s="611"/>
      <c r="BKC80" s="611"/>
      <c r="BKD80" s="611"/>
      <c r="BKE80" s="611"/>
      <c r="BKF80" s="611"/>
      <c r="BKG80" s="611"/>
      <c r="BKH80" s="611"/>
      <c r="BKI80" s="611"/>
      <c r="BKJ80" s="611"/>
      <c r="BKK80" s="611"/>
      <c r="BKL80" s="611"/>
      <c r="BKM80" s="611"/>
      <c r="BKN80" s="611"/>
      <c r="BKO80" s="611"/>
      <c r="BKP80" s="611"/>
      <c r="BKQ80" s="611"/>
      <c r="BKR80" s="611"/>
      <c r="BKS80" s="611"/>
      <c r="BKT80" s="611"/>
      <c r="BKU80" s="611"/>
      <c r="BKV80" s="611"/>
      <c r="BKW80" s="611"/>
      <c r="BKX80" s="611"/>
      <c r="BKY80" s="611"/>
      <c r="BKZ80" s="611"/>
      <c r="BLA80" s="611"/>
      <c r="BLB80" s="611"/>
      <c r="BLC80" s="611"/>
      <c r="BLD80" s="611"/>
      <c r="BLE80" s="611"/>
      <c r="BLF80" s="611"/>
      <c r="BLG80" s="611"/>
      <c r="BLH80" s="611"/>
      <c r="BLI80" s="611"/>
      <c r="BLJ80" s="611"/>
      <c r="BLK80" s="611"/>
      <c r="BLL80" s="611"/>
      <c r="BLM80" s="611"/>
      <c r="BLN80" s="611"/>
      <c r="BLO80" s="611"/>
      <c r="BLP80" s="611"/>
      <c r="BLQ80" s="611"/>
      <c r="BLR80" s="611"/>
      <c r="BLS80" s="611"/>
      <c r="BLT80" s="611"/>
      <c r="BLU80" s="611"/>
      <c r="BLV80" s="611"/>
      <c r="BLW80" s="611"/>
      <c r="BLX80" s="611"/>
      <c r="BLY80" s="611"/>
      <c r="BLZ80" s="611"/>
      <c r="BMA80" s="611"/>
      <c r="BMB80" s="611"/>
      <c r="BMC80" s="611"/>
      <c r="BMD80" s="611"/>
      <c r="BME80" s="611"/>
      <c r="BMF80" s="611"/>
      <c r="BMG80" s="611"/>
      <c r="BMH80" s="611"/>
      <c r="BMI80" s="611"/>
      <c r="BMJ80" s="611"/>
      <c r="BMK80" s="611"/>
      <c r="BML80" s="611"/>
      <c r="BMM80" s="611"/>
      <c r="BMN80" s="611"/>
      <c r="BMO80" s="611"/>
      <c r="BMP80" s="611"/>
      <c r="BMQ80" s="611"/>
      <c r="BMR80" s="611"/>
      <c r="BMS80" s="611"/>
      <c r="BMT80" s="611"/>
      <c r="BMU80" s="611"/>
      <c r="BMV80" s="611"/>
      <c r="BMW80" s="611"/>
      <c r="BMX80" s="611"/>
      <c r="BMY80" s="611"/>
      <c r="BMZ80" s="611"/>
      <c r="BNA80" s="611"/>
      <c r="BNB80" s="611"/>
      <c r="BNC80" s="611"/>
      <c r="BND80" s="611"/>
      <c r="BNE80" s="611"/>
      <c r="BNF80" s="611"/>
      <c r="BNG80" s="611"/>
      <c r="BNH80" s="611"/>
      <c r="BNI80" s="611"/>
      <c r="BNJ80" s="611"/>
      <c r="BNK80" s="611"/>
      <c r="BNL80" s="611"/>
      <c r="BNM80" s="611"/>
      <c r="BNN80" s="611"/>
      <c r="BNO80" s="611"/>
      <c r="BNP80" s="611"/>
      <c r="BNQ80" s="611"/>
      <c r="BNR80" s="611"/>
      <c r="BNS80" s="611"/>
      <c r="BNT80" s="611"/>
      <c r="BNU80" s="611"/>
      <c r="BNV80" s="611"/>
      <c r="BNW80" s="611"/>
      <c r="BNX80" s="611"/>
      <c r="BNY80" s="611"/>
      <c r="BNZ80" s="611"/>
      <c r="BOA80" s="611"/>
      <c r="BOB80" s="611"/>
      <c r="BOC80" s="611"/>
      <c r="BOD80" s="611"/>
      <c r="BOE80" s="611"/>
      <c r="BOF80" s="611"/>
      <c r="BOG80" s="611"/>
      <c r="BOH80" s="611"/>
      <c r="BOI80" s="611"/>
      <c r="BOJ80" s="611"/>
      <c r="BOK80" s="611"/>
      <c r="BOL80" s="611"/>
      <c r="BOM80" s="611"/>
      <c r="BON80" s="611"/>
      <c r="BOO80" s="611"/>
      <c r="BOP80" s="611"/>
      <c r="BOQ80" s="611"/>
      <c r="BOR80" s="611"/>
      <c r="BOS80" s="611"/>
      <c r="BOT80" s="611"/>
      <c r="BOU80" s="611"/>
      <c r="BOV80" s="611"/>
      <c r="BOW80" s="611"/>
      <c r="BOX80" s="611"/>
      <c r="BOY80" s="611"/>
      <c r="BOZ80" s="611"/>
      <c r="BPA80" s="611"/>
      <c r="BPB80" s="611"/>
      <c r="BPC80" s="611"/>
      <c r="BPD80" s="611"/>
      <c r="BPE80" s="611"/>
      <c r="BPF80" s="611"/>
      <c r="BPG80" s="611"/>
      <c r="BPH80" s="611"/>
      <c r="BPI80" s="611"/>
      <c r="BPJ80" s="611"/>
      <c r="BPK80" s="611"/>
      <c r="BPL80" s="611"/>
      <c r="BPM80" s="611"/>
      <c r="BPN80" s="611"/>
      <c r="BPO80" s="611"/>
      <c r="BPP80" s="611"/>
      <c r="BPQ80" s="611"/>
      <c r="BPR80" s="611"/>
      <c r="BPS80" s="611"/>
      <c r="BPT80" s="611"/>
      <c r="BPU80" s="611"/>
      <c r="BPV80" s="611"/>
      <c r="BPW80" s="611"/>
      <c r="BPX80" s="611"/>
      <c r="BPY80" s="611"/>
      <c r="BPZ80" s="611"/>
      <c r="BQA80" s="611"/>
      <c r="BQB80" s="611"/>
      <c r="BQC80" s="611"/>
      <c r="BQD80" s="611"/>
      <c r="BQE80" s="611"/>
      <c r="BQF80" s="611"/>
      <c r="BQG80" s="611"/>
      <c r="BQH80" s="611"/>
      <c r="BQI80" s="611"/>
      <c r="BQJ80" s="611"/>
      <c r="BQK80" s="611"/>
      <c r="BQL80" s="611"/>
      <c r="BQM80" s="611"/>
      <c r="BQN80" s="611"/>
      <c r="BQO80" s="611"/>
      <c r="BQP80" s="611"/>
      <c r="BQQ80" s="611"/>
      <c r="BQR80" s="611"/>
      <c r="BQS80" s="611"/>
      <c r="BQT80" s="611"/>
      <c r="BQU80" s="611"/>
      <c r="BQV80" s="611"/>
      <c r="BQW80" s="611"/>
      <c r="BQX80" s="611"/>
      <c r="BQY80" s="611"/>
      <c r="BQZ80" s="611"/>
      <c r="BRA80" s="611"/>
      <c r="BRB80" s="611"/>
      <c r="BRC80" s="611"/>
      <c r="BRD80" s="611"/>
      <c r="BRE80" s="611"/>
      <c r="BRF80" s="611"/>
      <c r="BRG80" s="611"/>
      <c r="BRH80" s="611"/>
      <c r="BRI80" s="611"/>
      <c r="BRJ80" s="611"/>
      <c r="BRK80" s="611"/>
      <c r="BRL80" s="611"/>
      <c r="BRM80" s="611"/>
      <c r="BRN80" s="611"/>
      <c r="BRO80" s="611"/>
      <c r="BRP80" s="611"/>
      <c r="BRQ80" s="611"/>
      <c r="BRR80" s="611"/>
      <c r="BRS80" s="611"/>
      <c r="BRT80" s="611"/>
      <c r="BRU80" s="611"/>
      <c r="BRV80" s="611"/>
      <c r="BRW80" s="611"/>
      <c r="BRX80" s="611"/>
      <c r="BRY80" s="611"/>
      <c r="BRZ80" s="611"/>
      <c r="BSA80" s="611"/>
      <c r="BSB80" s="611"/>
      <c r="BSC80" s="611"/>
      <c r="BSD80" s="611"/>
      <c r="BSE80" s="611"/>
      <c r="BSF80" s="611"/>
      <c r="BSG80" s="611"/>
      <c r="BSH80" s="611"/>
      <c r="BSI80" s="611"/>
      <c r="BSJ80" s="611"/>
      <c r="BSK80" s="611"/>
      <c r="BSL80" s="611"/>
      <c r="BSM80" s="611"/>
      <c r="BSN80" s="611"/>
      <c r="BSO80" s="611"/>
      <c r="BSP80" s="611"/>
      <c r="BSQ80" s="611"/>
      <c r="BSR80" s="611"/>
      <c r="BSS80" s="611"/>
      <c r="BST80" s="611"/>
      <c r="BSU80" s="611"/>
      <c r="BSV80" s="611"/>
      <c r="BSW80" s="611"/>
      <c r="BSX80" s="611"/>
      <c r="BSY80" s="611"/>
      <c r="BSZ80" s="611"/>
      <c r="BTA80" s="611"/>
      <c r="BTB80" s="611"/>
      <c r="BTC80" s="611"/>
      <c r="BTD80" s="611"/>
      <c r="BTE80" s="611"/>
      <c r="BTF80" s="611"/>
      <c r="BTG80" s="611"/>
      <c r="BTH80" s="611"/>
      <c r="BTI80" s="611"/>
      <c r="BTJ80" s="611"/>
      <c r="BTK80" s="611"/>
      <c r="BTL80" s="611"/>
      <c r="BTM80" s="611"/>
      <c r="BTN80" s="611"/>
      <c r="BTO80" s="611"/>
      <c r="BTP80" s="611"/>
      <c r="BTQ80" s="611"/>
      <c r="BTR80" s="611"/>
      <c r="BTS80" s="611"/>
      <c r="BTT80" s="611"/>
      <c r="BTU80" s="611"/>
      <c r="BTV80" s="611"/>
      <c r="BTW80" s="611"/>
      <c r="BTX80" s="611"/>
      <c r="BTY80" s="611"/>
      <c r="BTZ80" s="611"/>
      <c r="BUA80" s="611"/>
      <c r="BUB80" s="611"/>
      <c r="BUC80" s="611"/>
      <c r="BUD80" s="611"/>
      <c r="BUE80" s="611"/>
      <c r="BUF80" s="611"/>
      <c r="BUG80" s="611"/>
      <c r="BUH80" s="611"/>
      <c r="BUI80" s="611"/>
      <c r="BUJ80" s="611"/>
      <c r="BUK80" s="611"/>
      <c r="BUL80" s="611"/>
      <c r="BUM80" s="611"/>
      <c r="BUN80" s="611"/>
      <c r="BUO80" s="611"/>
      <c r="BUP80" s="611"/>
      <c r="BUQ80" s="611"/>
      <c r="BUR80" s="611"/>
      <c r="BUS80" s="611"/>
      <c r="BUT80" s="611"/>
      <c r="BUU80" s="611"/>
      <c r="BUV80" s="611"/>
      <c r="BUW80" s="611"/>
      <c r="BUX80" s="611"/>
      <c r="BUY80" s="611"/>
      <c r="BUZ80" s="611"/>
      <c r="BVA80" s="611"/>
      <c r="BVB80" s="611"/>
      <c r="BVC80" s="611"/>
      <c r="BVD80" s="611"/>
      <c r="BVE80" s="611"/>
      <c r="BVF80" s="611"/>
      <c r="BVG80" s="611"/>
      <c r="BVH80" s="611"/>
      <c r="BVI80" s="611"/>
      <c r="BVJ80" s="611"/>
      <c r="BVK80" s="611"/>
      <c r="BVL80" s="611"/>
      <c r="BVM80" s="611"/>
      <c r="BVN80" s="611"/>
      <c r="BVO80" s="611"/>
      <c r="BVP80" s="611"/>
      <c r="BVQ80" s="611"/>
      <c r="BVR80" s="611"/>
      <c r="BVS80" s="611"/>
      <c r="BVT80" s="611"/>
      <c r="BVU80" s="611"/>
      <c r="BVV80" s="611"/>
      <c r="BVW80" s="611"/>
      <c r="BVX80" s="611"/>
      <c r="BVY80" s="611"/>
      <c r="BVZ80" s="611"/>
      <c r="BWA80" s="611"/>
      <c r="BWB80" s="611"/>
      <c r="BWC80" s="611"/>
      <c r="BWD80" s="611"/>
      <c r="BWE80" s="611"/>
      <c r="BWF80" s="611"/>
      <c r="BWG80" s="611"/>
      <c r="BWH80" s="611"/>
      <c r="BWI80" s="611"/>
      <c r="BWJ80" s="611"/>
      <c r="BWK80" s="611"/>
      <c r="BWL80" s="611"/>
      <c r="BWM80" s="611"/>
      <c r="BWN80" s="611"/>
      <c r="BWO80" s="611"/>
      <c r="BWP80" s="611"/>
      <c r="BWQ80" s="611"/>
      <c r="BWR80" s="611"/>
      <c r="BWS80" s="611"/>
      <c r="BWT80" s="611"/>
      <c r="BWU80" s="611"/>
      <c r="BWV80" s="611"/>
      <c r="BWW80" s="611"/>
      <c r="BWX80" s="611"/>
      <c r="BWY80" s="611"/>
      <c r="BWZ80" s="611"/>
      <c r="BXA80" s="611"/>
      <c r="BXB80" s="611"/>
      <c r="BXC80" s="611"/>
      <c r="BXD80" s="611"/>
      <c r="BXE80" s="611"/>
      <c r="BXF80" s="611"/>
      <c r="BXG80" s="611"/>
      <c r="BXH80" s="611"/>
      <c r="BXI80" s="611"/>
      <c r="BXJ80" s="611"/>
      <c r="BXK80" s="611"/>
      <c r="BXL80" s="611"/>
      <c r="BXM80" s="611"/>
      <c r="BXN80" s="611"/>
      <c r="BXO80" s="611"/>
      <c r="BXP80" s="611"/>
      <c r="BXQ80" s="611"/>
      <c r="BXR80" s="611"/>
      <c r="BXS80" s="611"/>
      <c r="BXT80" s="611"/>
      <c r="BXU80" s="611"/>
      <c r="BXV80" s="611"/>
      <c r="BXW80" s="611"/>
      <c r="BXX80" s="611"/>
      <c r="BXY80" s="611"/>
      <c r="BXZ80" s="611"/>
      <c r="BYA80" s="611"/>
      <c r="BYB80" s="611"/>
      <c r="BYC80" s="611"/>
      <c r="BYD80" s="611"/>
      <c r="BYE80" s="611"/>
      <c r="BYF80" s="611"/>
      <c r="BYG80" s="611"/>
      <c r="BYH80" s="611"/>
      <c r="BYI80" s="611"/>
      <c r="BYJ80" s="611"/>
      <c r="BYK80" s="611"/>
      <c r="BYL80" s="611"/>
      <c r="BYM80" s="611"/>
      <c r="BYN80" s="611"/>
      <c r="BYO80" s="611"/>
      <c r="BYP80" s="611"/>
      <c r="BYQ80" s="611"/>
      <c r="BYR80" s="611"/>
      <c r="BYS80" s="611"/>
      <c r="BYT80" s="611"/>
      <c r="BYU80" s="611"/>
      <c r="BYV80" s="611"/>
      <c r="BYW80" s="611"/>
      <c r="BYX80" s="611"/>
      <c r="BYY80" s="611"/>
      <c r="BYZ80" s="611"/>
      <c r="BZA80" s="611"/>
      <c r="BZB80" s="611"/>
      <c r="BZC80" s="611"/>
      <c r="BZD80" s="611"/>
      <c r="BZE80" s="611"/>
      <c r="BZF80" s="611"/>
      <c r="BZG80" s="611"/>
      <c r="BZH80" s="611"/>
      <c r="BZI80" s="611"/>
      <c r="BZJ80" s="611"/>
      <c r="BZK80" s="611"/>
      <c r="BZL80" s="611"/>
      <c r="BZM80" s="611"/>
      <c r="BZN80" s="611"/>
      <c r="BZO80" s="611"/>
      <c r="BZP80" s="611"/>
      <c r="BZQ80" s="611"/>
      <c r="BZR80" s="611"/>
      <c r="BZS80" s="611"/>
      <c r="BZT80" s="611"/>
      <c r="BZU80" s="611"/>
      <c r="BZV80" s="611"/>
      <c r="BZW80" s="611"/>
      <c r="BZX80" s="611"/>
      <c r="BZY80" s="611"/>
      <c r="BZZ80" s="611"/>
      <c r="CAA80" s="611"/>
      <c r="CAB80" s="611"/>
      <c r="CAC80" s="611"/>
      <c r="CAD80" s="611"/>
      <c r="CAE80" s="611"/>
      <c r="CAF80" s="611"/>
      <c r="CAG80" s="611"/>
      <c r="CAH80" s="611"/>
      <c r="CAI80" s="611"/>
      <c r="CAJ80" s="611"/>
      <c r="CAK80" s="611"/>
      <c r="CAL80" s="611"/>
      <c r="CAM80" s="611"/>
      <c r="CAN80" s="611"/>
      <c r="CAO80" s="611"/>
      <c r="CAP80" s="611"/>
      <c r="CAQ80" s="611"/>
      <c r="CAR80" s="611"/>
      <c r="CAS80" s="611"/>
      <c r="CAT80" s="611"/>
      <c r="CAU80" s="611"/>
      <c r="CAV80" s="611"/>
      <c r="CAW80" s="611"/>
      <c r="CAX80" s="611"/>
      <c r="CAY80" s="611"/>
      <c r="CAZ80" s="611"/>
      <c r="CBA80" s="611"/>
      <c r="CBB80" s="611"/>
      <c r="CBC80" s="611"/>
      <c r="CBD80" s="611"/>
      <c r="CBE80" s="611"/>
      <c r="CBF80" s="611"/>
      <c r="CBG80" s="611"/>
      <c r="CBH80" s="611"/>
      <c r="CBI80" s="611"/>
      <c r="CBJ80" s="611"/>
      <c r="CBK80" s="611"/>
      <c r="CBL80" s="611"/>
      <c r="CBM80" s="611"/>
      <c r="CBN80" s="611"/>
      <c r="CBO80" s="611"/>
      <c r="CBP80" s="611"/>
      <c r="CBQ80" s="611"/>
      <c r="CBR80" s="611"/>
      <c r="CBS80" s="611"/>
      <c r="CBT80" s="611"/>
      <c r="CBU80" s="611"/>
      <c r="CBV80" s="611"/>
      <c r="CBW80" s="611"/>
      <c r="CBX80" s="611"/>
      <c r="CBY80" s="611"/>
      <c r="CBZ80" s="611"/>
      <c r="CCA80" s="611"/>
      <c r="CCB80" s="611"/>
      <c r="CCC80" s="611"/>
      <c r="CCD80" s="611"/>
      <c r="CCE80" s="611"/>
      <c r="CCF80" s="611"/>
      <c r="CCG80" s="611"/>
      <c r="CCH80" s="611"/>
      <c r="CCI80" s="611"/>
      <c r="CCJ80" s="611"/>
      <c r="CCK80" s="611"/>
      <c r="CCL80" s="611"/>
      <c r="CCM80" s="611"/>
      <c r="CCN80" s="611"/>
      <c r="CCO80" s="611"/>
      <c r="CCP80" s="611"/>
      <c r="CCQ80" s="611"/>
      <c r="CCR80" s="611"/>
      <c r="CCS80" s="611"/>
      <c r="CCT80" s="611"/>
      <c r="CCU80" s="611"/>
      <c r="CCV80" s="611"/>
      <c r="CCW80" s="611"/>
      <c r="CCX80" s="611"/>
      <c r="CCY80" s="611"/>
      <c r="CCZ80" s="611"/>
      <c r="CDA80" s="611"/>
      <c r="CDB80" s="611"/>
      <c r="CDC80" s="611"/>
      <c r="CDD80" s="611"/>
      <c r="CDE80" s="611"/>
      <c r="CDF80" s="611"/>
      <c r="CDG80" s="611"/>
      <c r="CDH80" s="611"/>
      <c r="CDI80" s="611"/>
      <c r="CDJ80" s="611"/>
      <c r="CDK80" s="611"/>
      <c r="CDL80" s="611"/>
      <c r="CDM80" s="611"/>
      <c r="CDN80" s="611"/>
      <c r="CDO80" s="611"/>
      <c r="CDP80" s="611"/>
      <c r="CDQ80" s="611"/>
      <c r="CDR80" s="611"/>
      <c r="CDS80" s="611"/>
      <c r="CDT80" s="611"/>
      <c r="CDU80" s="611"/>
      <c r="CDV80" s="611"/>
      <c r="CDW80" s="611"/>
      <c r="CDX80" s="611"/>
      <c r="CDY80" s="611"/>
      <c r="CDZ80" s="611"/>
      <c r="CEA80" s="611"/>
      <c r="CEB80" s="611"/>
      <c r="CEC80" s="611"/>
      <c r="CED80" s="611"/>
      <c r="CEE80" s="611"/>
      <c r="CEF80" s="611"/>
      <c r="CEG80" s="611"/>
      <c r="CEH80" s="611"/>
      <c r="CEI80" s="611"/>
      <c r="CEJ80" s="611"/>
      <c r="CEK80" s="611"/>
      <c r="CEL80" s="611"/>
      <c r="CEM80" s="611"/>
    </row>
    <row r="81" spans="1:2171" s="191" customFormat="1" x14ac:dyDescent="0.2">
      <c r="A81" s="211"/>
      <c r="B81" s="64"/>
      <c r="C81" s="932" t="s">
        <v>633</v>
      </c>
      <c r="D81" s="933" t="s">
        <v>634</v>
      </c>
      <c r="E81" s="212"/>
      <c r="F81" s="212"/>
      <c r="G81" s="212"/>
      <c r="H81" s="212"/>
      <c r="I81" s="212"/>
      <c r="J81" s="212"/>
      <c r="K81" s="212"/>
      <c r="L81" s="212"/>
      <c r="M81" s="679"/>
      <c r="N81" s="679"/>
      <c r="O81" s="679"/>
      <c r="P81" s="679"/>
      <c r="Q81" s="679"/>
      <c r="R81" s="679"/>
      <c r="S81" s="679"/>
      <c r="T81" s="358"/>
      <c r="U81" s="358"/>
      <c r="V81" s="358"/>
      <c r="W81" s="358"/>
      <c r="X81" s="358"/>
      <c r="Y81" s="358"/>
      <c r="Z81" s="358"/>
      <c r="AA81" s="358"/>
      <c r="AB81" s="358"/>
      <c r="AC81" s="679"/>
      <c r="AD81" s="679"/>
      <c r="AE81" s="679"/>
      <c r="AF81" s="679"/>
      <c r="AG81" s="679"/>
      <c r="AH81" s="679"/>
      <c r="AI81" s="679"/>
      <c r="AJ81" s="679"/>
      <c r="AK81" s="679"/>
      <c r="AL81" s="679"/>
      <c r="AM81" s="679"/>
      <c r="AN81" s="679"/>
      <c r="AO81" s="679"/>
      <c r="AP81" s="679"/>
      <c r="AQ81" s="679"/>
      <c r="AR81" s="679"/>
      <c r="AS81" s="679"/>
      <c r="AT81" s="679"/>
      <c r="AU81" s="679"/>
      <c r="AV81" s="679"/>
      <c r="AW81" s="679"/>
      <c r="AX81" s="679"/>
      <c r="AY81" s="679"/>
      <c r="AZ81" s="679"/>
      <c r="BA81" s="679"/>
      <c r="BB81" s="679"/>
      <c r="BC81" s="611"/>
      <c r="BD81" s="611"/>
      <c r="BE81" s="611"/>
      <c r="BF81" s="611"/>
      <c r="BG81" s="611"/>
      <c r="BH81" s="611"/>
      <c r="BI81" s="611"/>
      <c r="BJ81" s="611"/>
      <c r="BK81" s="611"/>
      <c r="BL81" s="611"/>
      <c r="BM81" s="611"/>
      <c r="BN81" s="611"/>
      <c r="BO81" s="611"/>
      <c r="BP81" s="611"/>
      <c r="BQ81" s="611"/>
      <c r="BR81" s="611"/>
      <c r="BS81" s="611"/>
      <c r="BT81" s="611"/>
      <c r="BU81" s="611"/>
      <c r="BV81" s="611"/>
      <c r="BW81" s="611"/>
      <c r="BX81" s="611"/>
      <c r="BY81" s="611"/>
      <c r="BZ81" s="611"/>
      <c r="CA81" s="611"/>
      <c r="CB81" s="611"/>
      <c r="CC81" s="611"/>
      <c r="CD81" s="611"/>
      <c r="CE81" s="611"/>
      <c r="CF81" s="611"/>
      <c r="CG81" s="611"/>
      <c r="CH81" s="611"/>
      <c r="CI81" s="611"/>
      <c r="CJ81" s="611"/>
      <c r="CK81" s="611"/>
      <c r="CL81" s="611"/>
      <c r="CM81" s="611"/>
      <c r="CN81" s="611"/>
      <c r="CO81" s="611"/>
      <c r="CP81" s="611"/>
      <c r="CQ81" s="611"/>
      <c r="CR81" s="611"/>
      <c r="CS81" s="611"/>
      <c r="CT81" s="611"/>
      <c r="CU81" s="611"/>
      <c r="CV81" s="611"/>
      <c r="CW81" s="611"/>
      <c r="CX81" s="611"/>
      <c r="CY81" s="611"/>
      <c r="CZ81" s="611"/>
      <c r="DA81" s="611"/>
      <c r="DB81" s="611"/>
      <c r="DC81" s="611"/>
      <c r="DD81" s="611"/>
      <c r="DE81" s="611"/>
      <c r="DF81" s="611"/>
      <c r="DG81" s="611"/>
      <c r="DH81" s="611"/>
      <c r="DI81" s="611"/>
      <c r="DJ81" s="611"/>
      <c r="DK81" s="611"/>
      <c r="DL81" s="611"/>
      <c r="DM81" s="611"/>
      <c r="DN81" s="611"/>
      <c r="DO81" s="611"/>
      <c r="DP81" s="611"/>
      <c r="DQ81" s="611"/>
      <c r="DR81" s="611"/>
      <c r="DS81" s="611"/>
      <c r="DT81" s="611"/>
      <c r="DU81" s="611"/>
      <c r="DV81" s="611"/>
      <c r="DW81" s="611"/>
      <c r="DX81" s="611"/>
      <c r="DY81" s="611"/>
      <c r="DZ81" s="611"/>
      <c r="EA81" s="611"/>
      <c r="EB81" s="611"/>
      <c r="EC81" s="611"/>
      <c r="ED81" s="611"/>
      <c r="EE81" s="611"/>
      <c r="EF81" s="611"/>
      <c r="EG81" s="611"/>
      <c r="EH81" s="611"/>
      <c r="EI81" s="611"/>
      <c r="EJ81" s="611"/>
      <c r="EK81" s="611"/>
      <c r="EL81" s="611"/>
      <c r="EM81" s="611"/>
      <c r="EN81" s="611"/>
      <c r="EO81" s="611"/>
      <c r="EP81" s="611"/>
      <c r="EQ81" s="611"/>
      <c r="ER81" s="611"/>
      <c r="ES81" s="611"/>
      <c r="ET81" s="611"/>
      <c r="EU81" s="611"/>
      <c r="EV81" s="611"/>
      <c r="EW81" s="611"/>
      <c r="EX81" s="611"/>
      <c r="EY81" s="611"/>
      <c r="EZ81" s="611"/>
      <c r="FA81" s="611"/>
      <c r="FB81" s="611"/>
      <c r="FC81" s="611"/>
      <c r="FD81" s="611"/>
      <c r="FE81" s="611"/>
      <c r="FF81" s="611"/>
      <c r="FG81" s="611"/>
      <c r="FH81" s="611"/>
      <c r="FI81" s="611"/>
      <c r="FJ81" s="611"/>
      <c r="FK81" s="611"/>
      <c r="FL81" s="611"/>
      <c r="FM81" s="611"/>
      <c r="FN81" s="611"/>
      <c r="FO81" s="611"/>
      <c r="FP81" s="611"/>
      <c r="FQ81" s="611"/>
      <c r="FR81" s="611"/>
      <c r="FS81" s="611"/>
      <c r="FT81" s="611"/>
      <c r="FU81" s="611"/>
      <c r="FV81" s="611"/>
      <c r="FW81" s="611"/>
      <c r="FX81" s="611"/>
      <c r="FY81" s="611"/>
      <c r="FZ81" s="611"/>
      <c r="GA81" s="611"/>
      <c r="GB81" s="611"/>
      <c r="GC81" s="611"/>
      <c r="GD81" s="611"/>
      <c r="GE81" s="611"/>
      <c r="GF81" s="611"/>
      <c r="GG81" s="611"/>
      <c r="GH81" s="611"/>
      <c r="GI81" s="611"/>
      <c r="GJ81" s="611"/>
      <c r="GK81" s="611"/>
      <c r="GL81" s="611"/>
      <c r="GM81" s="611"/>
      <c r="GN81" s="611"/>
      <c r="GO81" s="611"/>
      <c r="GP81" s="611"/>
      <c r="GQ81" s="611"/>
      <c r="GR81" s="611"/>
      <c r="GS81" s="611"/>
      <c r="GT81" s="611"/>
      <c r="GU81" s="611"/>
      <c r="GV81" s="611"/>
      <c r="GW81" s="611"/>
      <c r="GX81" s="611"/>
      <c r="GY81" s="611"/>
      <c r="GZ81" s="611"/>
      <c r="HA81" s="611"/>
      <c r="HB81" s="611"/>
      <c r="HC81" s="611"/>
      <c r="HD81" s="611"/>
      <c r="HE81" s="611"/>
      <c r="HF81" s="611"/>
      <c r="HG81" s="611"/>
      <c r="HH81" s="611"/>
      <c r="HI81" s="611"/>
      <c r="HJ81" s="611"/>
      <c r="HK81" s="611"/>
      <c r="HL81" s="611"/>
      <c r="HM81" s="611"/>
      <c r="HN81" s="611"/>
      <c r="HO81" s="611"/>
      <c r="HP81" s="611"/>
      <c r="HQ81" s="611"/>
      <c r="HR81" s="611"/>
      <c r="HS81" s="611"/>
      <c r="HT81" s="611"/>
      <c r="HU81" s="611"/>
      <c r="HV81" s="611"/>
      <c r="HW81" s="611"/>
      <c r="HX81" s="611"/>
      <c r="HY81" s="611"/>
      <c r="HZ81" s="611"/>
      <c r="IA81" s="611"/>
      <c r="IB81" s="611"/>
      <c r="IC81" s="611"/>
      <c r="ID81" s="611"/>
      <c r="IE81" s="611"/>
      <c r="IF81" s="611"/>
      <c r="IG81" s="611"/>
      <c r="IH81" s="611"/>
      <c r="II81" s="611"/>
      <c r="IJ81" s="611"/>
      <c r="IK81" s="611"/>
      <c r="IL81" s="611"/>
      <c r="IM81" s="611"/>
      <c r="IN81" s="611"/>
      <c r="IO81" s="611"/>
      <c r="IP81" s="611"/>
      <c r="IQ81" s="611"/>
      <c r="IR81" s="611"/>
      <c r="IS81" s="611"/>
      <c r="IT81" s="611"/>
      <c r="IU81" s="611"/>
      <c r="IV81" s="611"/>
      <c r="IW81" s="611"/>
      <c r="IX81" s="611"/>
      <c r="IY81" s="611"/>
      <c r="IZ81" s="611"/>
      <c r="JA81" s="611"/>
      <c r="JB81" s="611"/>
      <c r="JC81" s="611"/>
      <c r="JD81" s="611"/>
      <c r="JE81" s="611"/>
      <c r="JF81" s="611"/>
      <c r="JG81" s="611"/>
      <c r="JH81" s="611"/>
      <c r="JI81" s="611"/>
      <c r="JJ81" s="611"/>
      <c r="JK81" s="611"/>
      <c r="JL81" s="611"/>
      <c r="JM81" s="611"/>
      <c r="JN81" s="611"/>
      <c r="JO81" s="611"/>
      <c r="JP81" s="611"/>
      <c r="JQ81" s="611"/>
      <c r="JR81" s="611"/>
      <c r="JS81" s="611"/>
      <c r="JT81" s="611"/>
      <c r="JU81" s="611"/>
      <c r="JV81" s="611"/>
      <c r="JW81" s="611"/>
      <c r="JX81" s="611"/>
      <c r="JY81" s="611"/>
      <c r="JZ81" s="611"/>
      <c r="KA81" s="611"/>
      <c r="KB81" s="611"/>
      <c r="KC81" s="611"/>
      <c r="KD81" s="611"/>
      <c r="KE81" s="611"/>
      <c r="KF81" s="611"/>
      <c r="KG81" s="611"/>
      <c r="KH81" s="611"/>
      <c r="KI81" s="611"/>
      <c r="KJ81" s="611"/>
      <c r="KK81" s="611"/>
      <c r="KL81" s="611"/>
      <c r="KM81" s="611"/>
      <c r="KN81" s="611"/>
      <c r="KO81" s="611"/>
      <c r="KP81" s="611"/>
      <c r="KQ81" s="611"/>
      <c r="KR81" s="611"/>
      <c r="KS81" s="611"/>
      <c r="KT81" s="611"/>
      <c r="KU81" s="611"/>
      <c r="KV81" s="611"/>
      <c r="KW81" s="611"/>
      <c r="KX81" s="611"/>
      <c r="KY81" s="611"/>
      <c r="KZ81" s="611"/>
      <c r="LA81" s="611"/>
      <c r="LB81" s="611"/>
      <c r="LC81" s="611"/>
      <c r="LD81" s="611"/>
      <c r="LE81" s="611"/>
      <c r="LF81" s="611"/>
      <c r="LG81" s="611"/>
      <c r="LH81" s="611"/>
      <c r="LI81" s="611"/>
      <c r="LJ81" s="611"/>
      <c r="LK81" s="611"/>
      <c r="LL81" s="611"/>
      <c r="LM81" s="611"/>
      <c r="LN81" s="611"/>
      <c r="LO81" s="611"/>
      <c r="LP81" s="611"/>
      <c r="LQ81" s="611"/>
      <c r="LR81" s="611"/>
      <c r="LS81" s="611"/>
      <c r="LT81" s="611"/>
      <c r="LU81" s="611"/>
      <c r="LV81" s="611"/>
      <c r="LW81" s="611"/>
      <c r="LX81" s="611"/>
      <c r="LY81" s="611"/>
      <c r="LZ81" s="611"/>
      <c r="MA81" s="611"/>
      <c r="MB81" s="611"/>
      <c r="MC81" s="611"/>
      <c r="MD81" s="611"/>
      <c r="ME81" s="611"/>
      <c r="MF81" s="611"/>
      <c r="MG81" s="611"/>
      <c r="MH81" s="611"/>
      <c r="MI81" s="611"/>
      <c r="MJ81" s="611"/>
      <c r="MK81" s="611"/>
      <c r="ML81" s="611"/>
      <c r="MM81" s="611"/>
      <c r="MN81" s="611"/>
      <c r="MO81" s="611"/>
      <c r="MP81" s="611"/>
      <c r="MQ81" s="611"/>
      <c r="MR81" s="611"/>
      <c r="MS81" s="611"/>
      <c r="MT81" s="611"/>
      <c r="MU81" s="611"/>
      <c r="MV81" s="611"/>
      <c r="MW81" s="611"/>
      <c r="MX81" s="611"/>
      <c r="MY81" s="611"/>
      <c r="MZ81" s="611"/>
      <c r="NA81" s="611"/>
      <c r="NB81" s="611"/>
      <c r="NC81" s="611"/>
      <c r="ND81" s="611"/>
      <c r="NE81" s="611"/>
      <c r="NF81" s="611"/>
      <c r="NG81" s="611"/>
      <c r="NH81" s="611"/>
      <c r="NI81" s="611"/>
      <c r="NJ81" s="611"/>
      <c r="NK81" s="611"/>
      <c r="NL81" s="611"/>
      <c r="NM81" s="611"/>
      <c r="NN81" s="611"/>
      <c r="NO81" s="611"/>
      <c r="NP81" s="611"/>
      <c r="NQ81" s="611"/>
      <c r="NR81" s="611"/>
      <c r="NS81" s="611"/>
      <c r="NT81" s="611"/>
      <c r="NU81" s="611"/>
      <c r="NV81" s="611"/>
      <c r="NW81" s="611"/>
      <c r="NX81" s="611"/>
      <c r="NY81" s="611"/>
      <c r="NZ81" s="611"/>
      <c r="OA81" s="611"/>
      <c r="OB81" s="611"/>
      <c r="OC81" s="611"/>
      <c r="OD81" s="611"/>
      <c r="OE81" s="611"/>
      <c r="OF81" s="611"/>
      <c r="OG81" s="611"/>
      <c r="OH81" s="611"/>
      <c r="OI81" s="611"/>
      <c r="OJ81" s="611"/>
      <c r="OK81" s="611"/>
      <c r="OL81" s="611"/>
      <c r="OM81" s="611"/>
      <c r="ON81" s="611"/>
      <c r="OO81" s="611"/>
      <c r="OP81" s="611"/>
      <c r="OQ81" s="611"/>
      <c r="OR81" s="611"/>
      <c r="OS81" s="611"/>
      <c r="OT81" s="611"/>
      <c r="OU81" s="611"/>
      <c r="OV81" s="611"/>
      <c r="OW81" s="611"/>
      <c r="OX81" s="611"/>
      <c r="OY81" s="611"/>
      <c r="OZ81" s="611"/>
      <c r="PA81" s="611"/>
      <c r="PB81" s="611"/>
      <c r="PC81" s="611"/>
      <c r="PD81" s="611"/>
      <c r="PE81" s="611"/>
      <c r="PF81" s="611"/>
      <c r="PG81" s="611"/>
      <c r="PH81" s="611"/>
      <c r="PI81" s="611"/>
      <c r="PJ81" s="611"/>
      <c r="PK81" s="611"/>
      <c r="PL81" s="611"/>
      <c r="PM81" s="611"/>
      <c r="PN81" s="611"/>
      <c r="PO81" s="611"/>
      <c r="PP81" s="611"/>
      <c r="PQ81" s="611"/>
      <c r="PR81" s="611"/>
      <c r="PS81" s="611"/>
      <c r="PT81" s="611"/>
      <c r="PU81" s="611"/>
      <c r="PV81" s="611"/>
      <c r="PW81" s="611"/>
      <c r="PX81" s="611"/>
      <c r="PY81" s="611"/>
      <c r="PZ81" s="611"/>
      <c r="QA81" s="611"/>
      <c r="QB81" s="611"/>
      <c r="QC81" s="611"/>
      <c r="QD81" s="611"/>
      <c r="QE81" s="611"/>
      <c r="QF81" s="611"/>
      <c r="QG81" s="611"/>
      <c r="QH81" s="611"/>
      <c r="QI81" s="611"/>
      <c r="QJ81" s="611"/>
      <c r="QK81" s="611"/>
      <c r="QL81" s="611"/>
      <c r="QM81" s="611"/>
      <c r="QN81" s="611"/>
      <c r="QO81" s="611"/>
      <c r="QP81" s="611"/>
      <c r="QQ81" s="611"/>
      <c r="QR81" s="611"/>
      <c r="QS81" s="611"/>
      <c r="QT81" s="611"/>
      <c r="QU81" s="611"/>
      <c r="QV81" s="611"/>
      <c r="QW81" s="611"/>
      <c r="QX81" s="611"/>
      <c r="QY81" s="611"/>
      <c r="QZ81" s="611"/>
      <c r="RA81" s="611"/>
      <c r="RB81" s="611"/>
      <c r="RC81" s="611"/>
      <c r="RD81" s="611"/>
      <c r="RE81" s="611"/>
      <c r="RF81" s="611"/>
      <c r="RG81" s="611"/>
      <c r="RH81" s="611"/>
      <c r="RI81" s="611"/>
      <c r="RJ81" s="611"/>
      <c r="RK81" s="611"/>
      <c r="RL81" s="611"/>
      <c r="RM81" s="611"/>
      <c r="RN81" s="611"/>
      <c r="RO81" s="611"/>
      <c r="RP81" s="611"/>
      <c r="RQ81" s="611"/>
      <c r="RR81" s="611"/>
      <c r="RS81" s="611"/>
      <c r="RT81" s="611"/>
      <c r="RU81" s="611"/>
      <c r="RV81" s="611"/>
      <c r="RW81" s="611"/>
      <c r="RX81" s="611"/>
      <c r="RY81" s="611"/>
      <c r="RZ81" s="611"/>
      <c r="SA81" s="611"/>
      <c r="SB81" s="611"/>
      <c r="SC81" s="611"/>
      <c r="SD81" s="611"/>
      <c r="SE81" s="611"/>
      <c r="SF81" s="611"/>
      <c r="SG81" s="611"/>
      <c r="SH81" s="611"/>
      <c r="SI81" s="611"/>
      <c r="SJ81" s="611"/>
      <c r="SK81" s="611"/>
      <c r="SL81" s="611"/>
      <c r="SM81" s="611"/>
      <c r="SN81" s="611"/>
      <c r="SO81" s="611"/>
      <c r="SP81" s="611"/>
      <c r="SQ81" s="611"/>
      <c r="SR81" s="611"/>
      <c r="SS81" s="611"/>
      <c r="ST81" s="611"/>
      <c r="SU81" s="611"/>
      <c r="SV81" s="611"/>
      <c r="SW81" s="611"/>
      <c r="SX81" s="611"/>
      <c r="SY81" s="611"/>
      <c r="SZ81" s="611"/>
      <c r="TA81" s="611"/>
      <c r="TB81" s="611"/>
      <c r="TC81" s="611"/>
      <c r="TD81" s="611"/>
      <c r="TE81" s="611"/>
      <c r="TF81" s="611"/>
      <c r="TG81" s="611"/>
      <c r="TH81" s="611"/>
      <c r="TI81" s="611"/>
      <c r="TJ81" s="611"/>
      <c r="TK81" s="611"/>
      <c r="TL81" s="611"/>
      <c r="TM81" s="611"/>
      <c r="TN81" s="611"/>
      <c r="TO81" s="611"/>
      <c r="TP81" s="611"/>
      <c r="TQ81" s="611"/>
      <c r="TR81" s="611"/>
      <c r="TS81" s="611"/>
      <c r="TT81" s="611"/>
      <c r="TU81" s="611"/>
      <c r="TV81" s="611"/>
      <c r="TW81" s="611"/>
      <c r="TX81" s="611"/>
      <c r="TY81" s="611"/>
      <c r="TZ81" s="611"/>
      <c r="UA81" s="611"/>
      <c r="UB81" s="611"/>
      <c r="UC81" s="611"/>
      <c r="UD81" s="611"/>
      <c r="UE81" s="611"/>
      <c r="UF81" s="611"/>
      <c r="UG81" s="611"/>
      <c r="UH81" s="611"/>
      <c r="UI81" s="611"/>
      <c r="UJ81" s="611"/>
      <c r="UK81" s="611"/>
      <c r="UL81" s="611"/>
      <c r="UM81" s="611"/>
      <c r="UN81" s="611"/>
      <c r="UO81" s="611"/>
      <c r="UP81" s="611"/>
      <c r="UQ81" s="611"/>
      <c r="UR81" s="611"/>
      <c r="US81" s="611"/>
      <c r="UT81" s="611"/>
      <c r="UU81" s="611"/>
      <c r="UV81" s="611"/>
      <c r="UW81" s="611"/>
      <c r="UX81" s="611"/>
      <c r="UY81" s="611"/>
      <c r="UZ81" s="611"/>
      <c r="VA81" s="611"/>
      <c r="VB81" s="611"/>
      <c r="VC81" s="611"/>
      <c r="VD81" s="611"/>
      <c r="VE81" s="611"/>
      <c r="VF81" s="611"/>
      <c r="VG81" s="611"/>
      <c r="VH81" s="611"/>
      <c r="VI81" s="611"/>
      <c r="VJ81" s="611"/>
      <c r="VK81" s="611"/>
      <c r="VL81" s="611"/>
      <c r="VM81" s="611"/>
      <c r="VN81" s="611"/>
      <c r="VO81" s="611"/>
      <c r="VP81" s="611"/>
      <c r="VQ81" s="611"/>
      <c r="VR81" s="611"/>
      <c r="VS81" s="611"/>
      <c r="VT81" s="611"/>
      <c r="VU81" s="611"/>
      <c r="VV81" s="611"/>
      <c r="VW81" s="611"/>
      <c r="VX81" s="611"/>
      <c r="VY81" s="611"/>
      <c r="VZ81" s="611"/>
      <c r="WA81" s="611"/>
      <c r="WB81" s="611"/>
      <c r="WC81" s="611"/>
      <c r="WD81" s="611"/>
      <c r="WE81" s="611"/>
      <c r="WF81" s="611"/>
      <c r="WG81" s="611"/>
      <c r="WH81" s="611"/>
      <c r="WI81" s="611"/>
      <c r="WJ81" s="611"/>
      <c r="WK81" s="611"/>
      <c r="WL81" s="611"/>
      <c r="WM81" s="611"/>
      <c r="WN81" s="611"/>
      <c r="WO81" s="611"/>
      <c r="WP81" s="611"/>
      <c r="WQ81" s="611"/>
      <c r="WR81" s="611"/>
      <c r="WS81" s="611"/>
      <c r="WT81" s="611"/>
      <c r="WU81" s="611"/>
      <c r="WV81" s="611"/>
      <c r="WW81" s="611"/>
      <c r="WX81" s="611"/>
      <c r="WY81" s="611"/>
      <c r="WZ81" s="611"/>
      <c r="XA81" s="611"/>
      <c r="XB81" s="611"/>
      <c r="XC81" s="611"/>
      <c r="XD81" s="611"/>
      <c r="XE81" s="611"/>
      <c r="XF81" s="611"/>
      <c r="XG81" s="611"/>
      <c r="XH81" s="611"/>
      <c r="XI81" s="611"/>
      <c r="XJ81" s="611"/>
      <c r="XK81" s="611"/>
      <c r="XL81" s="611"/>
      <c r="XM81" s="611"/>
      <c r="XN81" s="611"/>
      <c r="XO81" s="611"/>
      <c r="XP81" s="611"/>
      <c r="XQ81" s="611"/>
      <c r="XR81" s="611"/>
      <c r="XS81" s="611"/>
      <c r="XT81" s="611"/>
      <c r="XU81" s="611"/>
      <c r="XV81" s="611"/>
      <c r="XW81" s="611"/>
      <c r="XX81" s="611"/>
      <c r="XY81" s="611"/>
      <c r="XZ81" s="611"/>
      <c r="YA81" s="611"/>
      <c r="YB81" s="611"/>
      <c r="YC81" s="611"/>
      <c r="YD81" s="611"/>
      <c r="YE81" s="611"/>
      <c r="YF81" s="611"/>
      <c r="YG81" s="611"/>
      <c r="YH81" s="611"/>
      <c r="YI81" s="611"/>
      <c r="YJ81" s="611"/>
      <c r="YK81" s="611"/>
      <c r="YL81" s="611"/>
      <c r="YM81" s="611"/>
      <c r="YN81" s="611"/>
      <c r="YO81" s="611"/>
      <c r="YP81" s="611"/>
      <c r="YQ81" s="611"/>
      <c r="YR81" s="611"/>
      <c r="YS81" s="611"/>
      <c r="YT81" s="611"/>
      <c r="YU81" s="611"/>
      <c r="YV81" s="611"/>
      <c r="YW81" s="611"/>
      <c r="YX81" s="611"/>
      <c r="YY81" s="611"/>
      <c r="YZ81" s="611"/>
      <c r="ZA81" s="611"/>
      <c r="ZB81" s="611"/>
      <c r="ZC81" s="611"/>
      <c r="ZD81" s="611"/>
      <c r="ZE81" s="611"/>
      <c r="ZF81" s="611"/>
      <c r="ZG81" s="611"/>
      <c r="ZH81" s="611"/>
      <c r="ZI81" s="611"/>
      <c r="ZJ81" s="611"/>
      <c r="ZK81" s="611"/>
      <c r="ZL81" s="611"/>
      <c r="ZM81" s="611"/>
      <c r="ZN81" s="611"/>
      <c r="ZO81" s="611"/>
      <c r="ZP81" s="611"/>
      <c r="ZQ81" s="611"/>
      <c r="ZR81" s="611"/>
      <c r="ZS81" s="611"/>
      <c r="ZT81" s="611"/>
      <c r="ZU81" s="611"/>
      <c r="ZV81" s="611"/>
      <c r="ZW81" s="611"/>
      <c r="ZX81" s="611"/>
      <c r="ZY81" s="611"/>
      <c r="ZZ81" s="611"/>
      <c r="AAA81" s="611"/>
      <c r="AAB81" s="611"/>
      <c r="AAC81" s="611"/>
      <c r="AAD81" s="611"/>
      <c r="AAE81" s="611"/>
      <c r="AAF81" s="611"/>
      <c r="AAG81" s="611"/>
      <c r="AAH81" s="611"/>
      <c r="AAI81" s="611"/>
      <c r="AAJ81" s="611"/>
      <c r="AAK81" s="611"/>
      <c r="AAL81" s="611"/>
      <c r="AAM81" s="611"/>
      <c r="AAN81" s="611"/>
      <c r="AAO81" s="611"/>
      <c r="AAP81" s="611"/>
      <c r="AAQ81" s="611"/>
      <c r="AAR81" s="611"/>
      <c r="AAS81" s="611"/>
      <c r="AAT81" s="611"/>
      <c r="AAU81" s="611"/>
      <c r="AAV81" s="611"/>
      <c r="AAW81" s="611"/>
      <c r="AAX81" s="611"/>
      <c r="AAY81" s="611"/>
      <c r="AAZ81" s="611"/>
      <c r="ABA81" s="611"/>
      <c r="ABB81" s="611"/>
      <c r="ABC81" s="611"/>
      <c r="ABD81" s="611"/>
      <c r="ABE81" s="611"/>
      <c r="ABF81" s="611"/>
      <c r="ABG81" s="611"/>
      <c r="ABH81" s="611"/>
      <c r="ABI81" s="611"/>
      <c r="ABJ81" s="611"/>
      <c r="ABK81" s="611"/>
      <c r="ABL81" s="611"/>
      <c r="ABM81" s="611"/>
      <c r="ABN81" s="611"/>
      <c r="ABO81" s="611"/>
      <c r="ABP81" s="611"/>
      <c r="ABQ81" s="611"/>
      <c r="ABR81" s="611"/>
      <c r="ABS81" s="611"/>
      <c r="ABT81" s="611"/>
      <c r="ABU81" s="611"/>
      <c r="ABV81" s="611"/>
      <c r="ABW81" s="611"/>
      <c r="ABX81" s="611"/>
      <c r="ABY81" s="611"/>
      <c r="ABZ81" s="611"/>
      <c r="ACA81" s="611"/>
      <c r="ACB81" s="611"/>
      <c r="ACC81" s="611"/>
      <c r="ACD81" s="611"/>
      <c r="ACE81" s="611"/>
      <c r="ACF81" s="611"/>
      <c r="ACG81" s="611"/>
      <c r="ACH81" s="611"/>
      <c r="ACI81" s="611"/>
      <c r="ACJ81" s="611"/>
      <c r="ACK81" s="611"/>
      <c r="ACL81" s="611"/>
      <c r="ACM81" s="611"/>
      <c r="ACN81" s="611"/>
      <c r="ACO81" s="611"/>
      <c r="ACP81" s="611"/>
      <c r="ACQ81" s="611"/>
      <c r="ACR81" s="611"/>
      <c r="ACS81" s="611"/>
      <c r="ACT81" s="611"/>
      <c r="ACU81" s="611"/>
      <c r="ACV81" s="611"/>
      <c r="ACW81" s="611"/>
      <c r="ACX81" s="611"/>
      <c r="ACY81" s="611"/>
      <c r="ACZ81" s="611"/>
      <c r="ADA81" s="611"/>
      <c r="ADB81" s="611"/>
      <c r="ADC81" s="611"/>
      <c r="ADD81" s="611"/>
      <c r="ADE81" s="611"/>
      <c r="ADF81" s="611"/>
      <c r="ADG81" s="611"/>
      <c r="ADH81" s="611"/>
      <c r="ADI81" s="611"/>
      <c r="ADJ81" s="611"/>
      <c r="ADK81" s="611"/>
      <c r="ADL81" s="611"/>
      <c r="ADM81" s="611"/>
      <c r="ADN81" s="611"/>
      <c r="ADO81" s="611"/>
      <c r="ADP81" s="611"/>
      <c r="ADQ81" s="611"/>
      <c r="ADR81" s="611"/>
      <c r="ADS81" s="611"/>
      <c r="ADT81" s="611"/>
      <c r="ADU81" s="611"/>
      <c r="ADV81" s="611"/>
      <c r="ADW81" s="611"/>
      <c r="ADX81" s="611"/>
      <c r="ADY81" s="611"/>
      <c r="ADZ81" s="611"/>
      <c r="AEA81" s="611"/>
      <c r="AEB81" s="611"/>
      <c r="AEC81" s="611"/>
      <c r="AED81" s="611"/>
      <c r="AEE81" s="611"/>
      <c r="AEF81" s="611"/>
      <c r="AEG81" s="611"/>
      <c r="AEH81" s="611"/>
      <c r="AEI81" s="611"/>
      <c r="AEJ81" s="611"/>
      <c r="AEK81" s="611"/>
      <c r="AEL81" s="611"/>
      <c r="AEM81" s="611"/>
      <c r="AEN81" s="611"/>
      <c r="AEO81" s="611"/>
      <c r="AEP81" s="611"/>
      <c r="AEQ81" s="611"/>
      <c r="AER81" s="611"/>
      <c r="AES81" s="611"/>
      <c r="AET81" s="611"/>
      <c r="AEU81" s="611"/>
      <c r="AEV81" s="611"/>
      <c r="AEW81" s="611"/>
      <c r="AEX81" s="611"/>
      <c r="AEY81" s="611"/>
      <c r="AEZ81" s="611"/>
      <c r="AFA81" s="611"/>
      <c r="AFB81" s="611"/>
      <c r="AFC81" s="611"/>
      <c r="AFD81" s="611"/>
      <c r="AFE81" s="611"/>
      <c r="AFF81" s="611"/>
      <c r="AFG81" s="611"/>
      <c r="AFH81" s="611"/>
      <c r="AFI81" s="611"/>
      <c r="AFJ81" s="611"/>
      <c r="AFK81" s="611"/>
      <c r="AFL81" s="611"/>
      <c r="AFM81" s="611"/>
      <c r="AFN81" s="611"/>
      <c r="AFO81" s="611"/>
      <c r="AFP81" s="611"/>
      <c r="AFQ81" s="611"/>
      <c r="AFR81" s="611"/>
      <c r="AFS81" s="611"/>
      <c r="AFT81" s="611"/>
      <c r="AFU81" s="611"/>
      <c r="AFV81" s="611"/>
      <c r="AFW81" s="611"/>
      <c r="AFX81" s="611"/>
      <c r="AFY81" s="611"/>
      <c r="AFZ81" s="611"/>
      <c r="AGA81" s="611"/>
      <c r="AGB81" s="611"/>
      <c r="AGC81" s="611"/>
      <c r="AGD81" s="611"/>
      <c r="AGE81" s="611"/>
      <c r="AGF81" s="611"/>
      <c r="AGG81" s="611"/>
      <c r="AGH81" s="611"/>
      <c r="AGI81" s="611"/>
      <c r="AGJ81" s="611"/>
      <c r="AGK81" s="611"/>
      <c r="AGL81" s="611"/>
      <c r="AGM81" s="611"/>
      <c r="AGN81" s="611"/>
      <c r="AGO81" s="611"/>
      <c r="AGP81" s="611"/>
      <c r="AGQ81" s="611"/>
      <c r="AGR81" s="611"/>
      <c r="AGS81" s="611"/>
      <c r="AGT81" s="611"/>
      <c r="AGU81" s="611"/>
      <c r="AGV81" s="611"/>
      <c r="AGW81" s="611"/>
      <c r="AGX81" s="611"/>
      <c r="AGY81" s="611"/>
      <c r="AGZ81" s="611"/>
      <c r="AHA81" s="611"/>
      <c r="AHB81" s="611"/>
      <c r="AHC81" s="611"/>
      <c r="AHD81" s="611"/>
      <c r="AHE81" s="611"/>
      <c r="AHF81" s="611"/>
      <c r="AHG81" s="611"/>
      <c r="AHH81" s="611"/>
      <c r="AHI81" s="611"/>
      <c r="AHJ81" s="611"/>
      <c r="AHK81" s="611"/>
      <c r="AHL81" s="611"/>
      <c r="AHM81" s="611"/>
      <c r="AHN81" s="611"/>
      <c r="AHO81" s="611"/>
      <c r="AHP81" s="611"/>
      <c r="AHQ81" s="611"/>
      <c r="AHR81" s="611"/>
      <c r="AHS81" s="611"/>
      <c r="AHT81" s="611"/>
      <c r="AHU81" s="611"/>
      <c r="AHV81" s="611"/>
      <c r="AHW81" s="611"/>
      <c r="AHX81" s="611"/>
      <c r="AHY81" s="611"/>
      <c r="AHZ81" s="611"/>
      <c r="AIA81" s="611"/>
      <c r="AIB81" s="611"/>
      <c r="AIC81" s="611"/>
      <c r="AID81" s="611"/>
      <c r="AIE81" s="611"/>
      <c r="AIF81" s="611"/>
      <c r="AIG81" s="611"/>
      <c r="AIH81" s="611"/>
      <c r="AII81" s="611"/>
      <c r="AIJ81" s="611"/>
      <c r="AIK81" s="611"/>
      <c r="AIL81" s="611"/>
      <c r="AIM81" s="611"/>
      <c r="AIN81" s="611"/>
      <c r="AIO81" s="611"/>
      <c r="AIP81" s="611"/>
      <c r="AIQ81" s="611"/>
      <c r="AIR81" s="611"/>
      <c r="AIS81" s="611"/>
      <c r="AIT81" s="611"/>
      <c r="AIU81" s="611"/>
      <c r="AIV81" s="611"/>
      <c r="AIW81" s="611"/>
      <c r="AIX81" s="611"/>
      <c r="AIY81" s="611"/>
      <c r="AIZ81" s="611"/>
      <c r="AJA81" s="611"/>
      <c r="AJB81" s="611"/>
      <c r="AJC81" s="611"/>
      <c r="AJD81" s="611"/>
      <c r="AJE81" s="611"/>
      <c r="AJF81" s="611"/>
      <c r="AJG81" s="611"/>
      <c r="AJH81" s="611"/>
      <c r="AJI81" s="611"/>
      <c r="AJJ81" s="611"/>
      <c r="AJK81" s="611"/>
      <c r="AJL81" s="611"/>
      <c r="AJM81" s="611"/>
      <c r="AJN81" s="611"/>
      <c r="AJO81" s="611"/>
      <c r="AJP81" s="611"/>
      <c r="AJQ81" s="611"/>
      <c r="AJR81" s="611"/>
      <c r="AJS81" s="611"/>
      <c r="AJT81" s="611"/>
      <c r="AJU81" s="611"/>
      <c r="AJV81" s="611"/>
      <c r="AJW81" s="611"/>
      <c r="AJX81" s="611"/>
      <c r="AJY81" s="611"/>
      <c r="AJZ81" s="611"/>
      <c r="AKA81" s="611"/>
      <c r="AKB81" s="611"/>
      <c r="AKC81" s="611"/>
      <c r="AKD81" s="611"/>
      <c r="AKE81" s="611"/>
      <c r="AKF81" s="611"/>
      <c r="AKG81" s="611"/>
      <c r="AKH81" s="611"/>
      <c r="AKI81" s="611"/>
      <c r="AKJ81" s="611"/>
      <c r="AKK81" s="611"/>
      <c r="AKL81" s="611"/>
      <c r="AKM81" s="611"/>
      <c r="AKN81" s="611"/>
      <c r="AKO81" s="611"/>
      <c r="AKP81" s="611"/>
      <c r="AKQ81" s="611"/>
      <c r="AKR81" s="611"/>
      <c r="AKS81" s="611"/>
      <c r="AKT81" s="611"/>
      <c r="AKU81" s="611"/>
      <c r="AKV81" s="611"/>
      <c r="AKW81" s="611"/>
      <c r="AKX81" s="611"/>
      <c r="AKY81" s="611"/>
      <c r="AKZ81" s="611"/>
      <c r="ALA81" s="611"/>
      <c r="ALB81" s="611"/>
      <c r="ALC81" s="611"/>
      <c r="ALD81" s="611"/>
      <c r="ALE81" s="611"/>
      <c r="ALF81" s="611"/>
      <c r="ALG81" s="611"/>
      <c r="ALH81" s="611"/>
      <c r="ALI81" s="611"/>
      <c r="ALJ81" s="611"/>
      <c r="ALK81" s="611"/>
      <c r="ALL81" s="611"/>
      <c r="ALM81" s="611"/>
      <c r="ALN81" s="611"/>
      <c r="ALO81" s="611"/>
      <c r="ALP81" s="611"/>
      <c r="ALQ81" s="611"/>
      <c r="ALR81" s="611"/>
      <c r="ALS81" s="611"/>
      <c r="ALT81" s="611"/>
      <c r="ALU81" s="611"/>
      <c r="ALV81" s="611"/>
      <c r="ALW81" s="611"/>
      <c r="ALX81" s="611"/>
      <c r="ALY81" s="611"/>
      <c r="ALZ81" s="611"/>
      <c r="AMA81" s="611"/>
      <c r="AMB81" s="611"/>
      <c r="AMC81" s="611"/>
      <c r="AMD81" s="611"/>
      <c r="AME81" s="611"/>
      <c r="AMF81" s="611"/>
      <c r="AMG81" s="611"/>
      <c r="AMH81" s="611"/>
      <c r="AMI81" s="611"/>
      <c r="AMJ81" s="611"/>
      <c r="AMK81" s="611"/>
      <c r="AML81" s="611"/>
      <c r="AMM81" s="611"/>
      <c r="AMN81" s="611"/>
      <c r="AMO81" s="611"/>
      <c r="AMP81" s="611"/>
      <c r="AMQ81" s="611"/>
      <c r="AMR81" s="611"/>
      <c r="AMS81" s="611"/>
      <c r="AMT81" s="611"/>
      <c r="AMU81" s="611"/>
      <c r="AMV81" s="611"/>
      <c r="AMW81" s="611"/>
      <c r="AMX81" s="611"/>
      <c r="AMY81" s="611"/>
      <c r="AMZ81" s="611"/>
      <c r="ANA81" s="611"/>
      <c r="ANB81" s="611"/>
      <c r="ANC81" s="611"/>
      <c r="AND81" s="611"/>
      <c r="ANE81" s="611"/>
      <c r="ANF81" s="611"/>
      <c r="ANG81" s="611"/>
      <c r="ANH81" s="611"/>
      <c r="ANI81" s="611"/>
      <c r="ANJ81" s="611"/>
      <c r="ANK81" s="611"/>
      <c r="ANL81" s="611"/>
      <c r="ANM81" s="611"/>
      <c r="ANN81" s="611"/>
      <c r="ANO81" s="611"/>
      <c r="ANP81" s="611"/>
      <c r="ANQ81" s="611"/>
      <c r="ANR81" s="611"/>
      <c r="ANS81" s="611"/>
      <c r="ANT81" s="611"/>
      <c r="ANU81" s="611"/>
      <c r="ANV81" s="611"/>
      <c r="ANW81" s="611"/>
      <c r="ANX81" s="611"/>
      <c r="ANY81" s="611"/>
      <c r="ANZ81" s="611"/>
      <c r="AOA81" s="611"/>
      <c r="AOB81" s="611"/>
      <c r="AOC81" s="611"/>
      <c r="AOD81" s="611"/>
      <c r="AOE81" s="611"/>
      <c r="AOF81" s="611"/>
      <c r="AOG81" s="611"/>
      <c r="AOH81" s="611"/>
      <c r="AOI81" s="611"/>
      <c r="AOJ81" s="611"/>
      <c r="AOK81" s="611"/>
      <c r="AOL81" s="611"/>
      <c r="AOM81" s="611"/>
      <c r="AON81" s="611"/>
      <c r="AOO81" s="611"/>
      <c r="AOP81" s="611"/>
      <c r="AOQ81" s="611"/>
      <c r="AOR81" s="611"/>
      <c r="AOS81" s="611"/>
      <c r="AOT81" s="611"/>
      <c r="AOU81" s="611"/>
      <c r="AOV81" s="611"/>
      <c r="AOW81" s="611"/>
      <c r="AOX81" s="611"/>
      <c r="AOY81" s="611"/>
      <c r="AOZ81" s="611"/>
      <c r="APA81" s="611"/>
      <c r="APB81" s="611"/>
      <c r="APC81" s="611"/>
      <c r="APD81" s="611"/>
      <c r="APE81" s="611"/>
      <c r="APF81" s="611"/>
      <c r="APG81" s="611"/>
      <c r="APH81" s="611"/>
      <c r="API81" s="611"/>
      <c r="APJ81" s="611"/>
      <c r="APK81" s="611"/>
      <c r="APL81" s="611"/>
      <c r="APM81" s="611"/>
      <c r="APN81" s="611"/>
      <c r="APO81" s="611"/>
      <c r="APP81" s="611"/>
      <c r="APQ81" s="611"/>
      <c r="APR81" s="611"/>
      <c r="APS81" s="611"/>
      <c r="APT81" s="611"/>
      <c r="APU81" s="611"/>
      <c r="APV81" s="611"/>
      <c r="APW81" s="611"/>
      <c r="APX81" s="611"/>
      <c r="APY81" s="611"/>
      <c r="APZ81" s="611"/>
      <c r="AQA81" s="611"/>
      <c r="AQB81" s="611"/>
      <c r="AQC81" s="611"/>
      <c r="AQD81" s="611"/>
      <c r="AQE81" s="611"/>
      <c r="AQF81" s="611"/>
      <c r="AQG81" s="611"/>
      <c r="AQH81" s="611"/>
      <c r="AQI81" s="611"/>
      <c r="AQJ81" s="611"/>
      <c r="AQK81" s="611"/>
      <c r="AQL81" s="611"/>
      <c r="AQM81" s="611"/>
      <c r="AQN81" s="611"/>
      <c r="AQO81" s="611"/>
      <c r="AQP81" s="611"/>
      <c r="AQQ81" s="611"/>
      <c r="AQR81" s="611"/>
      <c r="AQS81" s="611"/>
      <c r="AQT81" s="611"/>
      <c r="AQU81" s="611"/>
      <c r="AQV81" s="611"/>
      <c r="AQW81" s="611"/>
      <c r="AQX81" s="611"/>
      <c r="AQY81" s="611"/>
      <c r="AQZ81" s="611"/>
      <c r="ARA81" s="611"/>
      <c r="ARB81" s="611"/>
      <c r="ARC81" s="611"/>
      <c r="ARD81" s="611"/>
      <c r="ARE81" s="611"/>
      <c r="ARF81" s="611"/>
      <c r="ARG81" s="611"/>
      <c r="ARH81" s="611"/>
      <c r="ARI81" s="611"/>
      <c r="ARJ81" s="611"/>
      <c r="ARK81" s="611"/>
      <c r="ARL81" s="611"/>
      <c r="ARM81" s="611"/>
      <c r="ARN81" s="611"/>
      <c r="ARO81" s="611"/>
      <c r="ARP81" s="611"/>
      <c r="ARQ81" s="611"/>
      <c r="ARR81" s="611"/>
      <c r="ARS81" s="611"/>
      <c r="ART81" s="611"/>
      <c r="ARU81" s="611"/>
      <c r="ARV81" s="611"/>
      <c r="ARW81" s="611"/>
      <c r="ARX81" s="611"/>
      <c r="ARY81" s="611"/>
      <c r="ARZ81" s="611"/>
      <c r="ASA81" s="611"/>
      <c r="ASB81" s="611"/>
      <c r="ASC81" s="611"/>
      <c r="ASD81" s="611"/>
      <c r="ASE81" s="611"/>
      <c r="ASF81" s="611"/>
      <c r="ASG81" s="611"/>
      <c r="ASH81" s="611"/>
      <c r="ASI81" s="611"/>
      <c r="ASJ81" s="611"/>
      <c r="ASK81" s="611"/>
      <c r="ASL81" s="611"/>
      <c r="ASM81" s="611"/>
      <c r="ASN81" s="611"/>
      <c r="ASO81" s="611"/>
      <c r="ASP81" s="611"/>
      <c r="ASQ81" s="611"/>
      <c r="ASR81" s="611"/>
      <c r="ASS81" s="611"/>
      <c r="AST81" s="611"/>
      <c r="ASU81" s="611"/>
      <c r="ASV81" s="611"/>
      <c r="ASW81" s="611"/>
      <c r="ASX81" s="611"/>
      <c r="ASY81" s="611"/>
      <c r="ASZ81" s="611"/>
      <c r="ATA81" s="611"/>
      <c r="ATB81" s="611"/>
      <c r="ATC81" s="611"/>
      <c r="ATD81" s="611"/>
      <c r="ATE81" s="611"/>
      <c r="ATF81" s="611"/>
      <c r="ATG81" s="611"/>
      <c r="ATH81" s="611"/>
      <c r="ATI81" s="611"/>
      <c r="ATJ81" s="611"/>
      <c r="ATK81" s="611"/>
      <c r="ATL81" s="611"/>
      <c r="ATM81" s="611"/>
      <c r="ATN81" s="611"/>
      <c r="ATO81" s="611"/>
      <c r="ATP81" s="611"/>
      <c r="ATQ81" s="611"/>
      <c r="ATR81" s="611"/>
      <c r="ATS81" s="611"/>
      <c r="ATT81" s="611"/>
      <c r="ATU81" s="611"/>
      <c r="ATV81" s="611"/>
      <c r="ATW81" s="611"/>
      <c r="ATX81" s="611"/>
      <c r="ATY81" s="611"/>
      <c r="ATZ81" s="611"/>
      <c r="AUA81" s="611"/>
      <c r="AUB81" s="611"/>
      <c r="AUC81" s="611"/>
      <c r="AUD81" s="611"/>
      <c r="AUE81" s="611"/>
      <c r="AUF81" s="611"/>
      <c r="AUG81" s="611"/>
      <c r="AUH81" s="611"/>
      <c r="AUI81" s="611"/>
      <c r="AUJ81" s="611"/>
      <c r="AUK81" s="611"/>
      <c r="AUL81" s="611"/>
      <c r="AUM81" s="611"/>
      <c r="AUN81" s="611"/>
      <c r="AUO81" s="611"/>
      <c r="AUP81" s="611"/>
      <c r="AUQ81" s="611"/>
      <c r="AUR81" s="611"/>
      <c r="AUS81" s="611"/>
      <c r="AUT81" s="611"/>
      <c r="AUU81" s="611"/>
      <c r="AUV81" s="611"/>
      <c r="AUW81" s="611"/>
      <c r="AUX81" s="611"/>
      <c r="AUY81" s="611"/>
      <c r="AUZ81" s="611"/>
      <c r="AVA81" s="611"/>
      <c r="AVB81" s="611"/>
      <c r="AVC81" s="611"/>
      <c r="AVD81" s="611"/>
      <c r="AVE81" s="611"/>
      <c r="AVF81" s="611"/>
      <c r="AVG81" s="611"/>
      <c r="AVH81" s="611"/>
      <c r="AVI81" s="611"/>
      <c r="AVJ81" s="611"/>
      <c r="AVK81" s="611"/>
      <c r="AVL81" s="611"/>
      <c r="AVM81" s="611"/>
      <c r="AVN81" s="611"/>
      <c r="AVO81" s="611"/>
      <c r="AVP81" s="611"/>
      <c r="AVQ81" s="611"/>
      <c r="AVR81" s="611"/>
      <c r="AVS81" s="611"/>
      <c r="AVT81" s="611"/>
      <c r="AVU81" s="611"/>
      <c r="AVV81" s="611"/>
      <c r="AVW81" s="611"/>
      <c r="AVX81" s="611"/>
      <c r="AVY81" s="611"/>
      <c r="AVZ81" s="611"/>
      <c r="AWA81" s="611"/>
      <c r="AWB81" s="611"/>
      <c r="AWC81" s="611"/>
      <c r="AWD81" s="611"/>
      <c r="AWE81" s="611"/>
      <c r="AWF81" s="611"/>
      <c r="AWG81" s="611"/>
      <c r="AWH81" s="611"/>
      <c r="AWI81" s="611"/>
      <c r="AWJ81" s="611"/>
      <c r="AWK81" s="611"/>
      <c r="AWL81" s="611"/>
      <c r="AWM81" s="611"/>
      <c r="AWN81" s="611"/>
      <c r="AWO81" s="611"/>
      <c r="AWP81" s="611"/>
      <c r="AWQ81" s="611"/>
      <c r="AWR81" s="611"/>
      <c r="AWS81" s="611"/>
      <c r="AWT81" s="611"/>
      <c r="AWU81" s="611"/>
      <c r="AWV81" s="611"/>
      <c r="AWW81" s="611"/>
      <c r="AWX81" s="611"/>
      <c r="AWY81" s="611"/>
      <c r="AWZ81" s="611"/>
      <c r="AXA81" s="611"/>
      <c r="AXB81" s="611"/>
      <c r="AXC81" s="611"/>
      <c r="AXD81" s="611"/>
      <c r="AXE81" s="611"/>
      <c r="AXF81" s="611"/>
      <c r="AXG81" s="611"/>
      <c r="AXH81" s="611"/>
      <c r="AXI81" s="611"/>
      <c r="AXJ81" s="611"/>
      <c r="AXK81" s="611"/>
      <c r="AXL81" s="611"/>
      <c r="AXM81" s="611"/>
      <c r="AXN81" s="611"/>
      <c r="AXO81" s="611"/>
      <c r="AXP81" s="611"/>
      <c r="AXQ81" s="611"/>
      <c r="AXR81" s="611"/>
      <c r="AXS81" s="611"/>
      <c r="AXT81" s="611"/>
      <c r="AXU81" s="611"/>
      <c r="AXV81" s="611"/>
      <c r="AXW81" s="611"/>
      <c r="AXX81" s="611"/>
      <c r="AXY81" s="611"/>
      <c r="AXZ81" s="611"/>
      <c r="AYA81" s="611"/>
      <c r="AYB81" s="611"/>
      <c r="AYC81" s="611"/>
      <c r="AYD81" s="611"/>
      <c r="AYE81" s="611"/>
      <c r="AYF81" s="611"/>
      <c r="AYG81" s="611"/>
      <c r="AYH81" s="611"/>
      <c r="AYI81" s="611"/>
      <c r="AYJ81" s="611"/>
      <c r="AYK81" s="611"/>
      <c r="AYL81" s="611"/>
      <c r="AYM81" s="611"/>
      <c r="AYN81" s="611"/>
      <c r="AYO81" s="611"/>
      <c r="AYP81" s="611"/>
      <c r="AYQ81" s="611"/>
      <c r="AYR81" s="611"/>
      <c r="AYS81" s="611"/>
      <c r="AYT81" s="611"/>
      <c r="AYU81" s="611"/>
      <c r="AYV81" s="611"/>
      <c r="AYW81" s="611"/>
      <c r="AYX81" s="611"/>
      <c r="AYY81" s="611"/>
      <c r="AYZ81" s="611"/>
      <c r="AZA81" s="611"/>
      <c r="AZB81" s="611"/>
      <c r="AZC81" s="611"/>
      <c r="AZD81" s="611"/>
      <c r="AZE81" s="611"/>
      <c r="AZF81" s="611"/>
      <c r="AZG81" s="611"/>
      <c r="AZH81" s="611"/>
      <c r="AZI81" s="611"/>
      <c r="AZJ81" s="611"/>
      <c r="AZK81" s="611"/>
      <c r="AZL81" s="611"/>
      <c r="AZM81" s="611"/>
      <c r="AZN81" s="611"/>
      <c r="AZO81" s="611"/>
      <c r="AZP81" s="611"/>
      <c r="AZQ81" s="611"/>
      <c r="AZR81" s="611"/>
      <c r="AZS81" s="611"/>
      <c r="AZT81" s="611"/>
      <c r="AZU81" s="611"/>
      <c r="AZV81" s="611"/>
      <c r="AZW81" s="611"/>
      <c r="AZX81" s="611"/>
      <c r="AZY81" s="611"/>
      <c r="AZZ81" s="611"/>
      <c r="BAA81" s="611"/>
      <c r="BAB81" s="611"/>
      <c r="BAC81" s="611"/>
      <c r="BAD81" s="611"/>
      <c r="BAE81" s="611"/>
      <c r="BAF81" s="611"/>
      <c r="BAG81" s="611"/>
      <c r="BAH81" s="611"/>
      <c r="BAI81" s="611"/>
      <c r="BAJ81" s="611"/>
      <c r="BAK81" s="611"/>
      <c r="BAL81" s="611"/>
      <c r="BAM81" s="611"/>
      <c r="BAN81" s="611"/>
      <c r="BAO81" s="611"/>
      <c r="BAP81" s="611"/>
      <c r="BAQ81" s="611"/>
      <c r="BAR81" s="611"/>
      <c r="BAS81" s="611"/>
      <c r="BAT81" s="611"/>
      <c r="BAU81" s="611"/>
      <c r="BAV81" s="611"/>
      <c r="BAW81" s="611"/>
      <c r="BAX81" s="611"/>
      <c r="BAY81" s="611"/>
      <c r="BAZ81" s="611"/>
      <c r="BBA81" s="611"/>
      <c r="BBB81" s="611"/>
      <c r="BBC81" s="611"/>
      <c r="BBD81" s="611"/>
      <c r="BBE81" s="611"/>
      <c r="BBF81" s="611"/>
      <c r="BBG81" s="611"/>
      <c r="BBH81" s="611"/>
      <c r="BBI81" s="611"/>
      <c r="BBJ81" s="611"/>
      <c r="BBK81" s="611"/>
      <c r="BBL81" s="611"/>
      <c r="BBM81" s="611"/>
      <c r="BBN81" s="611"/>
      <c r="BBO81" s="611"/>
      <c r="BBP81" s="611"/>
      <c r="BBQ81" s="611"/>
      <c r="BBR81" s="611"/>
      <c r="BBS81" s="611"/>
      <c r="BBT81" s="611"/>
      <c r="BBU81" s="611"/>
      <c r="BBV81" s="611"/>
      <c r="BBW81" s="611"/>
      <c r="BBX81" s="611"/>
      <c r="BBY81" s="611"/>
      <c r="BBZ81" s="611"/>
      <c r="BCA81" s="611"/>
      <c r="BCB81" s="611"/>
      <c r="BCC81" s="611"/>
      <c r="BCD81" s="611"/>
      <c r="BCE81" s="611"/>
      <c r="BCF81" s="611"/>
      <c r="BCG81" s="611"/>
      <c r="BCH81" s="611"/>
      <c r="BCI81" s="611"/>
      <c r="BCJ81" s="611"/>
      <c r="BCK81" s="611"/>
      <c r="BCL81" s="611"/>
      <c r="BCM81" s="611"/>
      <c r="BCN81" s="611"/>
      <c r="BCO81" s="611"/>
      <c r="BCP81" s="611"/>
      <c r="BCQ81" s="611"/>
      <c r="BCR81" s="611"/>
      <c r="BCS81" s="611"/>
      <c r="BCT81" s="611"/>
      <c r="BCU81" s="611"/>
      <c r="BCV81" s="611"/>
      <c r="BCW81" s="611"/>
      <c r="BCX81" s="611"/>
      <c r="BCY81" s="611"/>
      <c r="BCZ81" s="611"/>
      <c r="BDA81" s="611"/>
      <c r="BDB81" s="611"/>
      <c r="BDC81" s="611"/>
      <c r="BDD81" s="611"/>
      <c r="BDE81" s="611"/>
      <c r="BDF81" s="611"/>
      <c r="BDG81" s="611"/>
      <c r="BDH81" s="611"/>
      <c r="BDI81" s="611"/>
      <c r="BDJ81" s="611"/>
      <c r="BDK81" s="611"/>
      <c r="BDL81" s="611"/>
      <c r="BDM81" s="611"/>
      <c r="BDN81" s="611"/>
      <c r="BDO81" s="611"/>
      <c r="BDP81" s="611"/>
      <c r="BDQ81" s="611"/>
      <c r="BDR81" s="611"/>
      <c r="BDS81" s="611"/>
      <c r="BDT81" s="611"/>
      <c r="BDU81" s="611"/>
      <c r="BDV81" s="611"/>
      <c r="BDW81" s="611"/>
      <c r="BDX81" s="611"/>
      <c r="BDY81" s="611"/>
      <c r="BDZ81" s="611"/>
      <c r="BEA81" s="611"/>
      <c r="BEB81" s="611"/>
      <c r="BEC81" s="611"/>
      <c r="BED81" s="611"/>
      <c r="BEE81" s="611"/>
      <c r="BEF81" s="611"/>
      <c r="BEG81" s="611"/>
      <c r="BEH81" s="611"/>
      <c r="BEI81" s="611"/>
      <c r="BEJ81" s="611"/>
      <c r="BEK81" s="611"/>
      <c r="BEL81" s="611"/>
      <c r="BEM81" s="611"/>
      <c r="BEN81" s="611"/>
      <c r="BEO81" s="611"/>
      <c r="BEP81" s="611"/>
      <c r="BEQ81" s="611"/>
      <c r="BER81" s="611"/>
      <c r="BES81" s="611"/>
      <c r="BET81" s="611"/>
      <c r="BEU81" s="611"/>
      <c r="BEV81" s="611"/>
      <c r="BEW81" s="611"/>
      <c r="BEX81" s="611"/>
      <c r="BEY81" s="611"/>
      <c r="BEZ81" s="611"/>
      <c r="BFA81" s="611"/>
      <c r="BFB81" s="611"/>
      <c r="BFC81" s="611"/>
      <c r="BFD81" s="611"/>
      <c r="BFE81" s="611"/>
      <c r="BFF81" s="611"/>
      <c r="BFG81" s="611"/>
      <c r="BFH81" s="611"/>
      <c r="BFI81" s="611"/>
      <c r="BFJ81" s="611"/>
      <c r="BFK81" s="611"/>
      <c r="BFL81" s="611"/>
      <c r="BFM81" s="611"/>
      <c r="BFN81" s="611"/>
      <c r="BFO81" s="611"/>
      <c r="BFP81" s="611"/>
      <c r="BFQ81" s="611"/>
      <c r="BFR81" s="611"/>
      <c r="BFS81" s="611"/>
      <c r="BFT81" s="611"/>
      <c r="BFU81" s="611"/>
      <c r="BFV81" s="611"/>
      <c r="BFW81" s="611"/>
      <c r="BFX81" s="611"/>
      <c r="BFY81" s="611"/>
      <c r="BFZ81" s="611"/>
      <c r="BGA81" s="611"/>
      <c r="BGB81" s="611"/>
      <c r="BGC81" s="611"/>
      <c r="BGD81" s="611"/>
      <c r="BGE81" s="611"/>
      <c r="BGF81" s="611"/>
      <c r="BGG81" s="611"/>
      <c r="BGH81" s="611"/>
      <c r="BGI81" s="611"/>
      <c r="BGJ81" s="611"/>
      <c r="BGK81" s="611"/>
      <c r="BGL81" s="611"/>
      <c r="BGM81" s="611"/>
      <c r="BGN81" s="611"/>
      <c r="BGO81" s="611"/>
      <c r="BGP81" s="611"/>
      <c r="BGQ81" s="611"/>
      <c r="BGR81" s="611"/>
      <c r="BGS81" s="611"/>
      <c r="BGT81" s="611"/>
      <c r="BGU81" s="611"/>
      <c r="BGV81" s="611"/>
      <c r="BGW81" s="611"/>
      <c r="BGX81" s="611"/>
      <c r="BGY81" s="611"/>
      <c r="BGZ81" s="611"/>
      <c r="BHA81" s="611"/>
      <c r="BHB81" s="611"/>
      <c r="BHC81" s="611"/>
      <c r="BHD81" s="611"/>
      <c r="BHE81" s="611"/>
      <c r="BHF81" s="611"/>
      <c r="BHG81" s="611"/>
      <c r="BHH81" s="611"/>
      <c r="BHI81" s="611"/>
      <c r="BHJ81" s="611"/>
      <c r="BHK81" s="611"/>
      <c r="BHL81" s="611"/>
      <c r="BHM81" s="611"/>
      <c r="BHN81" s="611"/>
      <c r="BHO81" s="611"/>
      <c r="BHP81" s="611"/>
      <c r="BHQ81" s="611"/>
      <c r="BHR81" s="611"/>
      <c r="BHS81" s="611"/>
      <c r="BHT81" s="611"/>
      <c r="BHU81" s="611"/>
      <c r="BHV81" s="611"/>
      <c r="BHW81" s="611"/>
      <c r="BHX81" s="611"/>
      <c r="BHY81" s="611"/>
      <c r="BHZ81" s="611"/>
      <c r="BIA81" s="611"/>
      <c r="BIB81" s="611"/>
      <c r="BIC81" s="611"/>
      <c r="BID81" s="611"/>
      <c r="BIE81" s="611"/>
      <c r="BIF81" s="611"/>
      <c r="BIG81" s="611"/>
      <c r="BIH81" s="611"/>
      <c r="BII81" s="611"/>
      <c r="BIJ81" s="611"/>
      <c r="BIK81" s="611"/>
      <c r="BIL81" s="611"/>
      <c r="BIM81" s="611"/>
      <c r="BIN81" s="611"/>
      <c r="BIO81" s="611"/>
      <c r="BIP81" s="611"/>
      <c r="BIQ81" s="611"/>
      <c r="BIR81" s="611"/>
      <c r="BIS81" s="611"/>
      <c r="BIT81" s="611"/>
      <c r="BIU81" s="611"/>
      <c r="BIV81" s="611"/>
      <c r="BIW81" s="611"/>
      <c r="BIX81" s="611"/>
      <c r="BIY81" s="611"/>
      <c r="BIZ81" s="611"/>
      <c r="BJA81" s="611"/>
      <c r="BJB81" s="611"/>
      <c r="BJC81" s="611"/>
      <c r="BJD81" s="611"/>
      <c r="BJE81" s="611"/>
      <c r="BJF81" s="611"/>
      <c r="BJG81" s="611"/>
      <c r="BJH81" s="611"/>
      <c r="BJI81" s="611"/>
      <c r="BJJ81" s="611"/>
      <c r="BJK81" s="611"/>
      <c r="BJL81" s="611"/>
      <c r="BJM81" s="611"/>
      <c r="BJN81" s="611"/>
      <c r="BJO81" s="611"/>
      <c r="BJP81" s="611"/>
      <c r="BJQ81" s="611"/>
      <c r="BJR81" s="611"/>
      <c r="BJS81" s="611"/>
      <c r="BJT81" s="611"/>
      <c r="BJU81" s="611"/>
      <c r="BJV81" s="611"/>
      <c r="BJW81" s="611"/>
      <c r="BJX81" s="611"/>
      <c r="BJY81" s="611"/>
      <c r="BJZ81" s="611"/>
      <c r="BKA81" s="611"/>
      <c r="BKB81" s="611"/>
      <c r="BKC81" s="611"/>
      <c r="BKD81" s="611"/>
      <c r="BKE81" s="611"/>
      <c r="BKF81" s="611"/>
      <c r="BKG81" s="611"/>
      <c r="BKH81" s="611"/>
      <c r="BKI81" s="611"/>
      <c r="BKJ81" s="611"/>
      <c r="BKK81" s="611"/>
      <c r="BKL81" s="611"/>
      <c r="BKM81" s="611"/>
      <c r="BKN81" s="611"/>
      <c r="BKO81" s="611"/>
      <c r="BKP81" s="611"/>
      <c r="BKQ81" s="611"/>
      <c r="BKR81" s="611"/>
      <c r="BKS81" s="611"/>
      <c r="BKT81" s="611"/>
      <c r="BKU81" s="611"/>
      <c r="BKV81" s="611"/>
      <c r="BKW81" s="611"/>
      <c r="BKX81" s="611"/>
      <c r="BKY81" s="611"/>
      <c r="BKZ81" s="611"/>
      <c r="BLA81" s="611"/>
      <c r="BLB81" s="611"/>
      <c r="BLC81" s="611"/>
      <c r="BLD81" s="611"/>
      <c r="BLE81" s="611"/>
      <c r="BLF81" s="611"/>
      <c r="BLG81" s="611"/>
      <c r="BLH81" s="611"/>
      <c r="BLI81" s="611"/>
      <c r="BLJ81" s="611"/>
      <c r="BLK81" s="611"/>
      <c r="BLL81" s="611"/>
      <c r="BLM81" s="611"/>
      <c r="BLN81" s="611"/>
      <c r="BLO81" s="611"/>
      <c r="BLP81" s="611"/>
      <c r="BLQ81" s="611"/>
      <c r="BLR81" s="611"/>
      <c r="BLS81" s="611"/>
      <c r="BLT81" s="611"/>
      <c r="BLU81" s="611"/>
      <c r="BLV81" s="611"/>
      <c r="BLW81" s="611"/>
      <c r="BLX81" s="611"/>
      <c r="BLY81" s="611"/>
      <c r="BLZ81" s="611"/>
      <c r="BMA81" s="611"/>
      <c r="BMB81" s="611"/>
      <c r="BMC81" s="611"/>
      <c r="BMD81" s="611"/>
      <c r="BME81" s="611"/>
      <c r="BMF81" s="611"/>
      <c r="BMG81" s="611"/>
      <c r="BMH81" s="611"/>
      <c r="BMI81" s="611"/>
      <c r="BMJ81" s="611"/>
      <c r="BMK81" s="611"/>
      <c r="BML81" s="611"/>
      <c r="BMM81" s="611"/>
      <c r="BMN81" s="611"/>
      <c r="BMO81" s="611"/>
      <c r="BMP81" s="611"/>
      <c r="BMQ81" s="611"/>
      <c r="BMR81" s="611"/>
      <c r="BMS81" s="611"/>
      <c r="BMT81" s="611"/>
      <c r="BMU81" s="611"/>
      <c r="BMV81" s="611"/>
      <c r="BMW81" s="611"/>
      <c r="BMX81" s="611"/>
      <c r="BMY81" s="611"/>
      <c r="BMZ81" s="611"/>
      <c r="BNA81" s="611"/>
      <c r="BNB81" s="611"/>
      <c r="BNC81" s="611"/>
      <c r="BND81" s="611"/>
      <c r="BNE81" s="611"/>
      <c r="BNF81" s="611"/>
      <c r="BNG81" s="611"/>
      <c r="BNH81" s="611"/>
      <c r="BNI81" s="611"/>
      <c r="BNJ81" s="611"/>
      <c r="BNK81" s="611"/>
      <c r="BNL81" s="611"/>
      <c r="BNM81" s="611"/>
      <c r="BNN81" s="611"/>
      <c r="BNO81" s="611"/>
      <c r="BNP81" s="611"/>
      <c r="BNQ81" s="611"/>
      <c r="BNR81" s="611"/>
      <c r="BNS81" s="611"/>
      <c r="BNT81" s="611"/>
      <c r="BNU81" s="611"/>
      <c r="BNV81" s="611"/>
      <c r="BNW81" s="611"/>
      <c r="BNX81" s="611"/>
      <c r="BNY81" s="611"/>
      <c r="BNZ81" s="611"/>
      <c r="BOA81" s="611"/>
      <c r="BOB81" s="611"/>
      <c r="BOC81" s="611"/>
      <c r="BOD81" s="611"/>
      <c r="BOE81" s="611"/>
      <c r="BOF81" s="611"/>
      <c r="BOG81" s="611"/>
      <c r="BOH81" s="611"/>
      <c r="BOI81" s="611"/>
      <c r="BOJ81" s="611"/>
      <c r="BOK81" s="611"/>
      <c r="BOL81" s="611"/>
      <c r="BOM81" s="611"/>
      <c r="BON81" s="611"/>
      <c r="BOO81" s="611"/>
      <c r="BOP81" s="611"/>
      <c r="BOQ81" s="611"/>
      <c r="BOR81" s="611"/>
      <c r="BOS81" s="611"/>
      <c r="BOT81" s="611"/>
      <c r="BOU81" s="611"/>
      <c r="BOV81" s="611"/>
      <c r="BOW81" s="611"/>
      <c r="BOX81" s="611"/>
      <c r="BOY81" s="611"/>
      <c r="BOZ81" s="611"/>
      <c r="BPA81" s="611"/>
      <c r="BPB81" s="611"/>
      <c r="BPC81" s="611"/>
      <c r="BPD81" s="611"/>
      <c r="BPE81" s="611"/>
      <c r="BPF81" s="611"/>
      <c r="BPG81" s="611"/>
      <c r="BPH81" s="611"/>
      <c r="BPI81" s="611"/>
      <c r="BPJ81" s="611"/>
      <c r="BPK81" s="611"/>
      <c r="BPL81" s="611"/>
      <c r="BPM81" s="611"/>
      <c r="BPN81" s="611"/>
      <c r="BPO81" s="611"/>
      <c r="BPP81" s="611"/>
      <c r="BPQ81" s="611"/>
      <c r="BPR81" s="611"/>
      <c r="BPS81" s="611"/>
      <c r="BPT81" s="611"/>
      <c r="BPU81" s="611"/>
      <c r="BPV81" s="611"/>
      <c r="BPW81" s="611"/>
      <c r="BPX81" s="611"/>
      <c r="BPY81" s="611"/>
      <c r="BPZ81" s="611"/>
      <c r="BQA81" s="611"/>
      <c r="BQB81" s="611"/>
      <c r="BQC81" s="611"/>
      <c r="BQD81" s="611"/>
      <c r="BQE81" s="611"/>
      <c r="BQF81" s="611"/>
      <c r="BQG81" s="611"/>
      <c r="BQH81" s="611"/>
      <c r="BQI81" s="611"/>
      <c r="BQJ81" s="611"/>
      <c r="BQK81" s="611"/>
      <c r="BQL81" s="611"/>
      <c r="BQM81" s="611"/>
      <c r="BQN81" s="611"/>
      <c r="BQO81" s="611"/>
      <c r="BQP81" s="611"/>
      <c r="BQQ81" s="611"/>
      <c r="BQR81" s="611"/>
      <c r="BQS81" s="611"/>
      <c r="BQT81" s="611"/>
      <c r="BQU81" s="611"/>
      <c r="BQV81" s="611"/>
      <c r="BQW81" s="611"/>
      <c r="BQX81" s="611"/>
      <c r="BQY81" s="611"/>
      <c r="BQZ81" s="611"/>
      <c r="BRA81" s="611"/>
      <c r="BRB81" s="611"/>
      <c r="BRC81" s="611"/>
      <c r="BRD81" s="611"/>
      <c r="BRE81" s="611"/>
      <c r="BRF81" s="611"/>
      <c r="BRG81" s="611"/>
      <c r="BRH81" s="611"/>
      <c r="BRI81" s="611"/>
      <c r="BRJ81" s="611"/>
      <c r="BRK81" s="611"/>
      <c r="BRL81" s="611"/>
      <c r="BRM81" s="611"/>
      <c r="BRN81" s="611"/>
      <c r="BRO81" s="611"/>
      <c r="BRP81" s="611"/>
      <c r="BRQ81" s="611"/>
      <c r="BRR81" s="611"/>
      <c r="BRS81" s="611"/>
      <c r="BRT81" s="611"/>
      <c r="BRU81" s="611"/>
      <c r="BRV81" s="611"/>
      <c r="BRW81" s="611"/>
      <c r="BRX81" s="611"/>
      <c r="BRY81" s="611"/>
      <c r="BRZ81" s="611"/>
      <c r="BSA81" s="611"/>
      <c r="BSB81" s="611"/>
      <c r="BSC81" s="611"/>
      <c r="BSD81" s="611"/>
      <c r="BSE81" s="611"/>
      <c r="BSF81" s="611"/>
      <c r="BSG81" s="611"/>
      <c r="BSH81" s="611"/>
      <c r="BSI81" s="611"/>
      <c r="BSJ81" s="611"/>
      <c r="BSK81" s="611"/>
      <c r="BSL81" s="611"/>
      <c r="BSM81" s="611"/>
      <c r="BSN81" s="611"/>
      <c r="BSO81" s="611"/>
      <c r="BSP81" s="611"/>
      <c r="BSQ81" s="611"/>
      <c r="BSR81" s="611"/>
      <c r="BSS81" s="611"/>
      <c r="BST81" s="611"/>
      <c r="BSU81" s="611"/>
      <c r="BSV81" s="611"/>
      <c r="BSW81" s="611"/>
      <c r="BSX81" s="611"/>
      <c r="BSY81" s="611"/>
      <c r="BSZ81" s="611"/>
      <c r="BTA81" s="611"/>
      <c r="BTB81" s="611"/>
      <c r="BTC81" s="611"/>
      <c r="BTD81" s="611"/>
      <c r="BTE81" s="611"/>
      <c r="BTF81" s="611"/>
      <c r="BTG81" s="611"/>
      <c r="BTH81" s="611"/>
      <c r="BTI81" s="611"/>
      <c r="BTJ81" s="611"/>
      <c r="BTK81" s="611"/>
      <c r="BTL81" s="611"/>
      <c r="BTM81" s="611"/>
      <c r="BTN81" s="611"/>
      <c r="BTO81" s="611"/>
      <c r="BTP81" s="611"/>
      <c r="BTQ81" s="611"/>
      <c r="BTR81" s="611"/>
      <c r="BTS81" s="611"/>
      <c r="BTT81" s="611"/>
      <c r="BTU81" s="611"/>
      <c r="BTV81" s="611"/>
      <c r="BTW81" s="611"/>
      <c r="BTX81" s="611"/>
      <c r="BTY81" s="611"/>
      <c r="BTZ81" s="611"/>
      <c r="BUA81" s="611"/>
      <c r="BUB81" s="611"/>
      <c r="BUC81" s="611"/>
      <c r="BUD81" s="611"/>
      <c r="BUE81" s="611"/>
      <c r="BUF81" s="611"/>
      <c r="BUG81" s="611"/>
      <c r="BUH81" s="611"/>
      <c r="BUI81" s="611"/>
      <c r="BUJ81" s="611"/>
      <c r="BUK81" s="611"/>
      <c r="BUL81" s="611"/>
      <c r="BUM81" s="611"/>
      <c r="BUN81" s="611"/>
      <c r="BUO81" s="611"/>
      <c r="BUP81" s="611"/>
      <c r="BUQ81" s="611"/>
      <c r="BUR81" s="611"/>
      <c r="BUS81" s="611"/>
      <c r="BUT81" s="611"/>
      <c r="BUU81" s="611"/>
      <c r="BUV81" s="611"/>
      <c r="BUW81" s="611"/>
      <c r="BUX81" s="611"/>
      <c r="BUY81" s="611"/>
      <c r="BUZ81" s="611"/>
      <c r="BVA81" s="611"/>
      <c r="BVB81" s="611"/>
      <c r="BVC81" s="611"/>
      <c r="BVD81" s="611"/>
      <c r="BVE81" s="611"/>
      <c r="BVF81" s="611"/>
      <c r="BVG81" s="611"/>
      <c r="BVH81" s="611"/>
      <c r="BVI81" s="611"/>
      <c r="BVJ81" s="611"/>
      <c r="BVK81" s="611"/>
      <c r="BVL81" s="611"/>
      <c r="BVM81" s="611"/>
      <c r="BVN81" s="611"/>
      <c r="BVO81" s="611"/>
      <c r="BVP81" s="611"/>
      <c r="BVQ81" s="611"/>
      <c r="BVR81" s="611"/>
      <c r="BVS81" s="611"/>
      <c r="BVT81" s="611"/>
      <c r="BVU81" s="611"/>
      <c r="BVV81" s="611"/>
      <c r="BVW81" s="611"/>
      <c r="BVX81" s="611"/>
      <c r="BVY81" s="611"/>
      <c r="BVZ81" s="611"/>
      <c r="BWA81" s="611"/>
      <c r="BWB81" s="611"/>
      <c r="BWC81" s="611"/>
      <c r="BWD81" s="611"/>
      <c r="BWE81" s="611"/>
      <c r="BWF81" s="611"/>
      <c r="BWG81" s="611"/>
      <c r="BWH81" s="611"/>
      <c r="BWI81" s="611"/>
      <c r="BWJ81" s="611"/>
      <c r="BWK81" s="611"/>
      <c r="BWL81" s="611"/>
      <c r="BWM81" s="611"/>
      <c r="BWN81" s="611"/>
      <c r="BWO81" s="611"/>
      <c r="BWP81" s="611"/>
      <c r="BWQ81" s="611"/>
      <c r="BWR81" s="611"/>
      <c r="BWS81" s="611"/>
      <c r="BWT81" s="611"/>
      <c r="BWU81" s="611"/>
      <c r="BWV81" s="611"/>
      <c r="BWW81" s="611"/>
      <c r="BWX81" s="611"/>
      <c r="BWY81" s="611"/>
      <c r="BWZ81" s="611"/>
      <c r="BXA81" s="611"/>
      <c r="BXB81" s="611"/>
      <c r="BXC81" s="611"/>
      <c r="BXD81" s="611"/>
      <c r="BXE81" s="611"/>
      <c r="BXF81" s="611"/>
      <c r="BXG81" s="611"/>
      <c r="BXH81" s="611"/>
      <c r="BXI81" s="611"/>
      <c r="BXJ81" s="611"/>
      <c r="BXK81" s="611"/>
      <c r="BXL81" s="611"/>
      <c r="BXM81" s="611"/>
      <c r="BXN81" s="611"/>
      <c r="BXO81" s="611"/>
      <c r="BXP81" s="611"/>
      <c r="BXQ81" s="611"/>
      <c r="BXR81" s="611"/>
      <c r="BXS81" s="611"/>
      <c r="BXT81" s="611"/>
      <c r="BXU81" s="611"/>
      <c r="BXV81" s="611"/>
      <c r="BXW81" s="611"/>
      <c r="BXX81" s="611"/>
      <c r="BXY81" s="611"/>
      <c r="BXZ81" s="611"/>
      <c r="BYA81" s="611"/>
      <c r="BYB81" s="611"/>
      <c r="BYC81" s="611"/>
      <c r="BYD81" s="611"/>
      <c r="BYE81" s="611"/>
      <c r="BYF81" s="611"/>
      <c r="BYG81" s="611"/>
      <c r="BYH81" s="611"/>
      <c r="BYI81" s="611"/>
      <c r="BYJ81" s="611"/>
      <c r="BYK81" s="611"/>
      <c r="BYL81" s="611"/>
      <c r="BYM81" s="611"/>
      <c r="BYN81" s="611"/>
      <c r="BYO81" s="611"/>
      <c r="BYP81" s="611"/>
      <c r="BYQ81" s="611"/>
      <c r="BYR81" s="611"/>
      <c r="BYS81" s="611"/>
      <c r="BYT81" s="611"/>
      <c r="BYU81" s="611"/>
      <c r="BYV81" s="611"/>
      <c r="BYW81" s="611"/>
      <c r="BYX81" s="611"/>
      <c r="BYY81" s="611"/>
      <c r="BYZ81" s="611"/>
      <c r="BZA81" s="611"/>
      <c r="BZB81" s="611"/>
      <c r="BZC81" s="611"/>
      <c r="BZD81" s="611"/>
      <c r="BZE81" s="611"/>
      <c r="BZF81" s="611"/>
      <c r="BZG81" s="611"/>
      <c r="BZH81" s="611"/>
      <c r="BZI81" s="611"/>
      <c r="BZJ81" s="611"/>
      <c r="BZK81" s="611"/>
      <c r="BZL81" s="611"/>
      <c r="BZM81" s="611"/>
      <c r="BZN81" s="611"/>
      <c r="BZO81" s="611"/>
      <c r="BZP81" s="611"/>
      <c r="BZQ81" s="611"/>
      <c r="BZR81" s="611"/>
      <c r="BZS81" s="611"/>
      <c r="BZT81" s="611"/>
      <c r="BZU81" s="611"/>
      <c r="BZV81" s="611"/>
      <c r="BZW81" s="611"/>
      <c r="BZX81" s="611"/>
      <c r="BZY81" s="611"/>
      <c r="BZZ81" s="611"/>
      <c r="CAA81" s="611"/>
      <c r="CAB81" s="611"/>
      <c r="CAC81" s="611"/>
      <c r="CAD81" s="611"/>
      <c r="CAE81" s="611"/>
      <c r="CAF81" s="611"/>
      <c r="CAG81" s="611"/>
      <c r="CAH81" s="611"/>
      <c r="CAI81" s="611"/>
      <c r="CAJ81" s="611"/>
      <c r="CAK81" s="611"/>
      <c r="CAL81" s="611"/>
      <c r="CAM81" s="611"/>
      <c r="CAN81" s="611"/>
      <c r="CAO81" s="611"/>
      <c r="CAP81" s="611"/>
      <c r="CAQ81" s="611"/>
      <c r="CAR81" s="611"/>
      <c r="CAS81" s="611"/>
      <c r="CAT81" s="611"/>
      <c r="CAU81" s="611"/>
      <c r="CAV81" s="611"/>
      <c r="CAW81" s="611"/>
      <c r="CAX81" s="611"/>
      <c r="CAY81" s="611"/>
      <c r="CAZ81" s="611"/>
      <c r="CBA81" s="611"/>
      <c r="CBB81" s="611"/>
      <c r="CBC81" s="611"/>
      <c r="CBD81" s="611"/>
      <c r="CBE81" s="611"/>
      <c r="CBF81" s="611"/>
      <c r="CBG81" s="611"/>
      <c r="CBH81" s="611"/>
      <c r="CBI81" s="611"/>
      <c r="CBJ81" s="611"/>
      <c r="CBK81" s="611"/>
      <c r="CBL81" s="611"/>
      <c r="CBM81" s="611"/>
      <c r="CBN81" s="611"/>
      <c r="CBO81" s="611"/>
      <c r="CBP81" s="611"/>
      <c r="CBQ81" s="611"/>
      <c r="CBR81" s="611"/>
      <c r="CBS81" s="611"/>
      <c r="CBT81" s="611"/>
      <c r="CBU81" s="611"/>
      <c r="CBV81" s="611"/>
      <c r="CBW81" s="611"/>
      <c r="CBX81" s="611"/>
      <c r="CBY81" s="611"/>
      <c r="CBZ81" s="611"/>
      <c r="CCA81" s="611"/>
      <c r="CCB81" s="611"/>
      <c r="CCC81" s="611"/>
      <c r="CCD81" s="611"/>
      <c r="CCE81" s="611"/>
      <c r="CCF81" s="611"/>
      <c r="CCG81" s="611"/>
      <c r="CCH81" s="611"/>
      <c r="CCI81" s="611"/>
      <c r="CCJ81" s="611"/>
      <c r="CCK81" s="611"/>
      <c r="CCL81" s="611"/>
      <c r="CCM81" s="611"/>
      <c r="CCN81" s="611"/>
      <c r="CCO81" s="611"/>
      <c r="CCP81" s="611"/>
      <c r="CCQ81" s="611"/>
      <c r="CCR81" s="611"/>
      <c r="CCS81" s="611"/>
      <c r="CCT81" s="611"/>
      <c r="CCU81" s="611"/>
      <c r="CCV81" s="611"/>
      <c r="CCW81" s="611"/>
      <c r="CCX81" s="611"/>
      <c r="CCY81" s="611"/>
      <c r="CCZ81" s="611"/>
      <c r="CDA81" s="611"/>
      <c r="CDB81" s="611"/>
      <c r="CDC81" s="611"/>
      <c r="CDD81" s="611"/>
      <c r="CDE81" s="611"/>
      <c r="CDF81" s="611"/>
      <c r="CDG81" s="611"/>
      <c r="CDH81" s="611"/>
      <c r="CDI81" s="611"/>
      <c r="CDJ81" s="611"/>
      <c r="CDK81" s="611"/>
      <c r="CDL81" s="611"/>
      <c r="CDM81" s="611"/>
      <c r="CDN81" s="611"/>
      <c r="CDO81" s="611"/>
      <c r="CDP81" s="611"/>
      <c r="CDQ81" s="611"/>
      <c r="CDR81" s="611"/>
      <c r="CDS81" s="611"/>
      <c r="CDT81" s="611"/>
      <c r="CDU81" s="611"/>
      <c r="CDV81" s="611"/>
      <c r="CDW81" s="611"/>
      <c r="CDX81" s="611"/>
      <c r="CDY81" s="611"/>
      <c r="CDZ81" s="611"/>
      <c r="CEA81" s="611"/>
      <c r="CEB81" s="611"/>
      <c r="CEC81" s="611"/>
      <c r="CED81" s="611"/>
      <c r="CEE81" s="611"/>
      <c r="CEF81" s="611"/>
      <c r="CEG81" s="611"/>
      <c r="CEH81" s="611"/>
      <c r="CEI81" s="611"/>
      <c r="CEJ81" s="611"/>
      <c r="CEK81" s="611"/>
      <c r="CEL81" s="611"/>
      <c r="CEM81" s="611"/>
    </row>
    <row r="82" spans="1:2171" s="214" customFormat="1" x14ac:dyDescent="0.2">
      <c r="A82" s="211"/>
      <c r="B82" s="64" t="s">
        <v>305</v>
      </c>
      <c r="C82" s="280"/>
      <c r="D82" s="691">
        <f>'Existing Practices'!C109</f>
        <v>0</v>
      </c>
      <c r="E82" s="212"/>
      <c r="F82" s="212"/>
      <c r="G82" s="212"/>
      <c r="H82" s="212"/>
      <c r="I82" s="212"/>
      <c r="J82" s="212"/>
      <c r="K82" s="212"/>
      <c r="L82" s="212"/>
      <c r="M82" s="679"/>
      <c r="N82" s="679"/>
      <c r="O82" s="679"/>
      <c r="P82" s="679"/>
      <c r="Q82" s="679"/>
      <c r="R82" s="679"/>
      <c r="S82" s="679"/>
      <c r="T82" s="358"/>
      <c r="U82" s="358"/>
      <c r="V82" s="358"/>
      <c r="W82" s="358"/>
      <c r="X82" s="358"/>
      <c r="Y82" s="358"/>
      <c r="Z82" s="358"/>
      <c r="AA82" s="358"/>
      <c r="AB82" s="358"/>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11"/>
      <c r="BD82" s="611"/>
      <c r="BE82" s="611"/>
      <c r="BF82" s="611"/>
      <c r="BG82" s="611"/>
      <c r="BH82" s="611"/>
      <c r="BI82" s="611"/>
      <c r="BJ82" s="611"/>
      <c r="BK82" s="611"/>
      <c r="BL82" s="611"/>
      <c r="BM82" s="611"/>
      <c r="BN82" s="611"/>
      <c r="BO82" s="611"/>
      <c r="BP82" s="611"/>
      <c r="BQ82" s="611"/>
      <c r="BR82" s="611"/>
      <c r="BS82" s="611"/>
      <c r="BT82" s="611"/>
      <c r="BU82" s="611"/>
      <c r="BV82" s="611"/>
      <c r="BW82" s="611"/>
      <c r="BX82" s="611"/>
      <c r="BY82" s="611"/>
      <c r="BZ82" s="611"/>
      <c r="CA82" s="611"/>
      <c r="CB82" s="611"/>
      <c r="CC82" s="611"/>
      <c r="CD82" s="611"/>
      <c r="CE82" s="611"/>
      <c r="CF82" s="611"/>
      <c r="CG82" s="611"/>
      <c r="CH82" s="611"/>
      <c r="CI82" s="611"/>
      <c r="CJ82" s="611"/>
      <c r="CK82" s="611"/>
      <c r="CL82" s="611"/>
      <c r="CM82" s="611"/>
      <c r="CN82" s="611"/>
      <c r="CO82" s="611"/>
      <c r="CP82" s="611"/>
      <c r="CQ82" s="611"/>
      <c r="CR82" s="611"/>
      <c r="CS82" s="611"/>
      <c r="CT82" s="611"/>
      <c r="CU82" s="611"/>
      <c r="CV82" s="611"/>
      <c r="CW82" s="611"/>
      <c r="CX82" s="611"/>
      <c r="CY82" s="611"/>
      <c r="CZ82" s="611"/>
      <c r="DA82" s="611"/>
      <c r="DB82" s="611"/>
      <c r="DC82" s="611"/>
      <c r="DD82" s="611"/>
      <c r="DE82" s="611"/>
      <c r="DF82" s="611"/>
      <c r="DG82" s="611"/>
      <c r="DH82" s="611"/>
      <c r="DI82" s="611"/>
      <c r="DJ82" s="611"/>
      <c r="DK82" s="611"/>
      <c r="DL82" s="611"/>
      <c r="DM82" s="611"/>
      <c r="DN82" s="611"/>
      <c r="DO82" s="611"/>
      <c r="DP82" s="611"/>
      <c r="DQ82" s="611"/>
      <c r="DR82" s="611"/>
      <c r="DS82" s="611"/>
      <c r="DT82" s="611"/>
      <c r="DU82" s="611"/>
      <c r="DV82" s="611"/>
      <c r="DW82" s="611"/>
      <c r="DX82" s="611"/>
      <c r="DY82" s="611"/>
      <c r="DZ82" s="611"/>
      <c r="EA82" s="611"/>
      <c r="EB82" s="611"/>
      <c r="EC82" s="611"/>
      <c r="ED82" s="611"/>
      <c r="EE82" s="611"/>
      <c r="EF82" s="611"/>
      <c r="EG82" s="611"/>
      <c r="EH82" s="611"/>
      <c r="EI82" s="611"/>
      <c r="EJ82" s="611"/>
      <c r="EK82" s="611"/>
      <c r="EL82" s="611"/>
      <c r="EM82" s="611"/>
      <c r="EN82" s="611"/>
      <c r="EO82" s="611"/>
      <c r="EP82" s="611"/>
      <c r="EQ82" s="611"/>
      <c r="ER82" s="611"/>
      <c r="ES82" s="611"/>
      <c r="ET82" s="611"/>
      <c r="EU82" s="611"/>
      <c r="EV82" s="611"/>
      <c r="EW82" s="611"/>
      <c r="EX82" s="611"/>
      <c r="EY82" s="611"/>
      <c r="EZ82" s="611"/>
      <c r="FA82" s="611"/>
      <c r="FB82" s="611"/>
      <c r="FC82" s="611"/>
      <c r="FD82" s="611"/>
      <c r="FE82" s="611"/>
      <c r="FF82" s="611"/>
      <c r="FG82" s="611"/>
      <c r="FH82" s="611"/>
      <c r="FI82" s="611"/>
      <c r="FJ82" s="611"/>
      <c r="FK82" s="611"/>
      <c r="FL82" s="611"/>
      <c r="FM82" s="611"/>
      <c r="FN82" s="611"/>
      <c r="FO82" s="611"/>
      <c r="FP82" s="611"/>
      <c r="FQ82" s="611"/>
      <c r="FR82" s="611"/>
      <c r="FS82" s="611"/>
      <c r="FT82" s="611"/>
      <c r="FU82" s="611"/>
      <c r="FV82" s="611"/>
      <c r="FW82" s="611"/>
      <c r="FX82" s="611"/>
      <c r="FY82" s="611"/>
      <c r="FZ82" s="611"/>
      <c r="GA82" s="611"/>
      <c r="GB82" s="611"/>
      <c r="GC82" s="611"/>
      <c r="GD82" s="611"/>
      <c r="GE82" s="611"/>
      <c r="GF82" s="611"/>
      <c r="GG82" s="611"/>
      <c r="GH82" s="611"/>
      <c r="GI82" s="611"/>
      <c r="GJ82" s="611"/>
      <c r="GK82" s="611"/>
      <c r="GL82" s="611"/>
      <c r="GM82" s="611"/>
      <c r="GN82" s="611"/>
      <c r="GO82" s="611"/>
      <c r="GP82" s="611"/>
      <c r="GQ82" s="611"/>
      <c r="GR82" s="611"/>
      <c r="GS82" s="611"/>
      <c r="GT82" s="611"/>
      <c r="GU82" s="611"/>
      <c r="GV82" s="611"/>
      <c r="GW82" s="611"/>
      <c r="GX82" s="611"/>
      <c r="GY82" s="611"/>
      <c r="GZ82" s="611"/>
      <c r="HA82" s="611"/>
      <c r="HB82" s="611"/>
      <c r="HC82" s="611"/>
      <c r="HD82" s="611"/>
      <c r="HE82" s="611"/>
      <c r="HF82" s="611"/>
      <c r="HG82" s="611"/>
      <c r="HH82" s="611"/>
      <c r="HI82" s="611"/>
      <c r="HJ82" s="611"/>
      <c r="HK82" s="611"/>
      <c r="HL82" s="611"/>
      <c r="HM82" s="611"/>
      <c r="HN82" s="611"/>
      <c r="HO82" s="611"/>
      <c r="HP82" s="611"/>
      <c r="HQ82" s="611"/>
      <c r="HR82" s="611"/>
      <c r="HS82" s="611"/>
      <c r="HT82" s="611"/>
      <c r="HU82" s="611"/>
      <c r="HV82" s="611"/>
      <c r="HW82" s="611"/>
      <c r="HX82" s="611"/>
      <c r="HY82" s="611"/>
      <c r="HZ82" s="611"/>
      <c r="IA82" s="611"/>
      <c r="IB82" s="611"/>
      <c r="IC82" s="611"/>
      <c r="ID82" s="611"/>
      <c r="IE82" s="611"/>
      <c r="IF82" s="611"/>
      <c r="IG82" s="611"/>
      <c r="IH82" s="611"/>
      <c r="II82" s="611"/>
      <c r="IJ82" s="611"/>
      <c r="IK82" s="611"/>
      <c r="IL82" s="611"/>
      <c r="IM82" s="611"/>
      <c r="IN82" s="611"/>
      <c r="IO82" s="611"/>
      <c r="IP82" s="611"/>
      <c r="IQ82" s="611"/>
      <c r="IR82" s="611"/>
      <c r="IS82" s="611"/>
      <c r="IT82" s="611"/>
      <c r="IU82" s="611"/>
      <c r="IV82" s="611"/>
      <c r="IW82" s="611"/>
      <c r="IX82" s="611"/>
      <c r="IY82" s="611"/>
      <c r="IZ82" s="611"/>
      <c r="JA82" s="611"/>
      <c r="JB82" s="611"/>
      <c r="JC82" s="611"/>
      <c r="JD82" s="611"/>
      <c r="JE82" s="611"/>
      <c r="JF82" s="611"/>
      <c r="JG82" s="611"/>
      <c r="JH82" s="611"/>
      <c r="JI82" s="611"/>
      <c r="JJ82" s="611"/>
      <c r="JK82" s="611"/>
      <c r="JL82" s="611"/>
      <c r="JM82" s="611"/>
      <c r="JN82" s="611"/>
      <c r="JO82" s="611"/>
      <c r="JP82" s="611"/>
      <c r="JQ82" s="611"/>
      <c r="JR82" s="611"/>
      <c r="JS82" s="611"/>
      <c r="JT82" s="611"/>
      <c r="JU82" s="611"/>
      <c r="JV82" s="611"/>
      <c r="JW82" s="611"/>
      <c r="JX82" s="611"/>
      <c r="JY82" s="611"/>
      <c r="JZ82" s="611"/>
      <c r="KA82" s="611"/>
      <c r="KB82" s="611"/>
      <c r="KC82" s="611"/>
      <c r="KD82" s="611"/>
      <c r="KE82" s="611"/>
      <c r="KF82" s="611"/>
      <c r="KG82" s="611"/>
      <c r="KH82" s="611"/>
      <c r="KI82" s="611"/>
      <c r="KJ82" s="611"/>
      <c r="KK82" s="611"/>
      <c r="KL82" s="611"/>
      <c r="KM82" s="611"/>
      <c r="KN82" s="611"/>
      <c r="KO82" s="611"/>
      <c r="KP82" s="611"/>
      <c r="KQ82" s="611"/>
      <c r="KR82" s="611"/>
      <c r="KS82" s="611"/>
      <c r="KT82" s="611"/>
      <c r="KU82" s="611"/>
      <c r="KV82" s="611"/>
      <c r="KW82" s="611"/>
      <c r="KX82" s="611"/>
      <c r="KY82" s="611"/>
      <c r="KZ82" s="611"/>
      <c r="LA82" s="611"/>
      <c r="LB82" s="611"/>
      <c r="LC82" s="611"/>
      <c r="LD82" s="611"/>
      <c r="LE82" s="611"/>
      <c r="LF82" s="611"/>
      <c r="LG82" s="611"/>
      <c r="LH82" s="611"/>
      <c r="LI82" s="611"/>
      <c r="LJ82" s="611"/>
      <c r="LK82" s="611"/>
      <c r="LL82" s="611"/>
      <c r="LM82" s="611"/>
      <c r="LN82" s="611"/>
      <c r="LO82" s="611"/>
      <c r="LP82" s="611"/>
      <c r="LQ82" s="611"/>
      <c r="LR82" s="611"/>
      <c r="LS82" s="611"/>
      <c r="LT82" s="611"/>
      <c r="LU82" s="611"/>
      <c r="LV82" s="611"/>
      <c r="LW82" s="611"/>
      <c r="LX82" s="611"/>
      <c r="LY82" s="611"/>
      <c r="LZ82" s="611"/>
      <c r="MA82" s="611"/>
      <c r="MB82" s="611"/>
      <c r="MC82" s="611"/>
      <c r="MD82" s="611"/>
      <c r="ME82" s="611"/>
      <c r="MF82" s="611"/>
      <c r="MG82" s="611"/>
      <c r="MH82" s="611"/>
      <c r="MI82" s="611"/>
      <c r="MJ82" s="611"/>
      <c r="MK82" s="611"/>
      <c r="ML82" s="611"/>
      <c r="MM82" s="611"/>
      <c r="MN82" s="611"/>
      <c r="MO82" s="611"/>
      <c r="MP82" s="611"/>
      <c r="MQ82" s="611"/>
      <c r="MR82" s="611"/>
      <c r="MS82" s="611"/>
      <c r="MT82" s="611"/>
      <c r="MU82" s="611"/>
      <c r="MV82" s="611"/>
      <c r="MW82" s="611"/>
      <c r="MX82" s="611"/>
      <c r="MY82" s="611"/>
      <c r="MZ82" s="611"/>
      <c r="NA82" s="611"/>
      <c r="NB82" s="611"/>
      <c r="NC82" s="611"/>
      <c r="ND82" s="611"/>
      <c r="NE82" s="611"/>
      <c r="NF82" s="611"/>
      <c r="NG82" s="611"/>
      <c r="NH82" s="611"/>
      <c r="NI82" s="611"/>
      <c r="NJ82" s="611"/>
      <c r="NK82" s="611"/>
      <c r="NL82" s="611"/>
      <c r="NM82" s="611"/>
      <c r="NN82" s="611"/>
      <c r="NO82" s="611"/>
      <c r="NP82" s="611"/>
      <c r="NQ82" s="611"/>
      <c r="NR82" s="611"/>
      <c r="NS82" s="611"/>
      <c r="NT82" s="611"/>
      <c r="NU82" s="611"/>
      <c r="NV82" s="611"/>
      <c r="NW82" s="611"/>
      <c r="NX82" s="611"/>
      <c r="NY82" s="611"/>
      <c r="NZ82" s="611"/>
      <c r="OA82" s="611"/>
      <c r="OB82" s="611"/>
      <c r="OC82" s="611"/>
      <c r="OD82" s="611"/>
      <c r="OE82" s="611"/>
      <c r="OF82" s="611"/>
      <c r="OG82" s="611"/>
      <c r="OH82" s="611"/>
      <c r="OI82" s="611"/>
      <c r="OJ82" s="611"/>
      <c r="OK82" s="611"/>
      <c r="OL82" s="611"/>
      <c r="OM82" s="611"/>
      <c r="ON82" s="611"/>
      <c r="OO82" s="611"/>
      <c r="OP82" s="611"/>
      <c r="OQ82" s="611"/>
      <c r="OR82" s="611"/>
      <c r="OS82" s="611"/>
      <c r="OT82" s="611"/>
      <c r="OU82" s="611"/>
      <c r="OV82" s="611"/>
      <c r="OW82" s="611"/>
      <c r="OX82" s="611"/>
      <c r="OY82" s="611"/>
      <c r="OZ82" s="611"/>
      <c r="PA82" s="611"/>
      <c r="PB82" s="611"/>
      <c r="PC82" s="611"/>
      <c r="PD82" s="611"/>
      <c r="PE82" s="611"/>
      <c r="PF82" s="611"/>
      <c r="PG82" s="611"/>
      <c r="PH82" s="611"/>
      <c r="PI82" s="611"/>
      <c r="PJ82" s="611"/>
      <c r="PK82" s="611"/>
      <c r="PL82" s="611"/>
      <c r="PM82" s="611"/>
      <c r="PN82" s="611"/>
      <c r="PO82" s="611"/>
      <c r="PP82" s="611"/>
      <c r="PQ82" s="611"/>
      <c r="PR82" s="611"/>
      <c r="PS82" s="611"/>
      <c r="PT82" s="611"/>
      <c r="PU82" s="611"/>
      <c r="PV82" s="611"/>
      <c r="PW82" s="611"/>
      <c r="PX82" s="611"/>
      <c r="PY82" s="611"/>
      <c r="PZ82" s="611"/>
      <c r="QA82" s="611"/>
      <c r="QB82" s="611"/>
      <c r="QC82" s="611"/>
      <c r="QD82" s="611"/>
      <c r="QE82" s="611"/>
      <c r="QF82" s="611"/>
      <c r="QG82" s="611"/>
      <c r="QH82" s="611"/>
      <c r="QI82" s="611"/>
      <c r="QJ82" s="611"/>
      <c r="QK82" s="611"/>
      <c r="QL82" s="611"/>
      <c r="QM82" s="611"/>
      <c r="QN82" s="611"/>
      <c r="QO82" s="611"/>
      <c r="QP82" s="611"/>
      <c r="QQ82" s="611"/>
      <c r="QR82" s="611"/>
      <c r="QS82" s="611"/>
      <c r="QT82" s="611"/>
      <c r="QU82" s="611"/>
      <c r="QV82" s="611"/>
      <c r="QW82" s="611"/>
      <c r="QX82" s="611"/>
      <c r="QY82" s="611"/>
      <c r="QZ82" s="611"/>
      <c r="RA82" s="611"/>
      <c r="RB82" s="611"/>
      <c r="RC82" s="611"/>
      <c r="RD82" s="611"/>
      <c r="RE82" s="611"/>
      <c r="RF82" s="611"/>
      <c r="RG82" s="611"/>
      <c r="RH82" s="611"/>
      <c r="RI82" s="611"/>
      <c r="RJ82" s="611"/>
      <c r="RK82" s="611"/>
      <c r="RL82" s="611"/>
      <c r="RM82" s="611"/>
      <c r="RN82" s="611"/>
      <c r="RO82" s="611"/>
      <c r="RP82" s="611"/>
      <c r="RQ82" s="611"/>
      <c r="RR82" s="611"/>
      <c r="RS82" s="611"/>
      <c r="RT82" s="611"/>
      <c r="RU82" s="611"/>
      <c r="RV82" s="611"/>
      <c r="RW82" s="611"/>
      <c r="RX82" s="611"/>
      <c r="RY82" s="611"/>
      <c r="RZ82" s="611"/>
      <c r="SA82" s="611"/>
      <c r="SB82" s="611"/>
      <c r="SC82" s="611"/>
      <c r="SD82" s="611"/>
      <c r="SE82" s="611"/>
      <c r="SF82" s="611"/>
      <c r="SG82" s="611"/>
      <c r="SH82" s="611"/>
      <c r="SI82" s="611"/>
      <c r="SJ82" s="611"/>
      <c r="SK82" s="611"/>
      <c r="SL82" s="611"/>
      <c r="SM82" s="611"/>
      <c r="SN82" s="611"/>
      <c r="SO82" s="611"/>
      <c r="SP82" s="611"/>
      <c r="SQ82" s="611"/>
      <c r="SR82" s="611"/>
      <c r="SS82" s="611"/>
      <c r="ST82" s="611"/>
      <c r="SU82" s="611"/>
      <c r="SV82" s="611"/>
      <c r="SW82" s="611"/>
      <c r="SX82" s="611"/>
      <c r="SY82" s="611"/>
      <c r="SZ82" s="611"/>
      <c r="TA82" s="611"/>
      <c r="TB82" s="611"/>
      <c r="TC82" s="611"/>
      <c r="TD82" s="611"/>
      <c r="TE82" s="611"/>
      <c r="TF82" s="611"/>
      <c r="TG82" s="611"/>
      <c r="TH82" s="611"/>
      <c r="TI82" s="611"/>
      <c r="TJ82" s="611"/>
      <c r="TK82" s="611"/>
      <c r="TL82" s="611"/>
      <c r="TM82" s="611"/>
      <c r="TN82" s="611"/>
      <c r="TO82" s="611"/>
      <c r="TP82" s="611"/>
      <c r="TQ82" s="611"/>
      <c r="TR82" s="611"/>
      <c r="TS82" s="611"/>
      <c r="TT82" s="611"/>
      <c r="TU82" s="611"/>
      <c r="TV82" s="611"/>
      <c r="TW82" s="611"/>
      <c r="TX82" s="611"/>
      <c r="TY82" s="611"/>
      <c r="TZ82" s="611"/>
      <c r="UA82" s="611"/>
      <c r="UB82" s="611"/>
      <c r="UC82" s="611"/>
      <c r="UD82" s="611"/>
      <c r="UE82" s="611"/>
      <c r="UF82" s="611"/>
      <c r="UG82" s="611"/>
      <c r="UH82" s="611"/>
      <c r="UI82" s="611"/>
      <c r="UJ82" s="611"/>
      <c r="UK82" s="611"/>
      <c r="UL82" s="611"/>
      <c r="UM82" s="611"/>
      <c r="UN82" s="611"/>
      <c r="UO82" s="611"/>
      <c r="UP82" s="611"/>
      <c r="UQ82" s="611"/>
      <c r="UR82" s="611"/>
      <c r="US82" s="611"/>
      <c r="UT82" s="611"/>
      <c r="UU82" s="611"/>
      <c r="UV82" s="611"/>
      <c r="UW82" s="611"/>
      <c r="UX82" s="611"/>
      <c r="UY82" s="611"/>
      <c r="UZ82" s="611"/>
      <c r="VA82" s="611"/>
      <c r="VB82" s="611"/>
      <c r="VC82" s="611"/>
      <c r="VD82" s="611"/>
      <c r="VE82" s="611"/>
      <c r="VF82" s="611"/>
      <c r="VG82" s="611"/>
      <c r="VH82" s="611"/>
      <c r="VI82" s="611"/>
      <c r="VJ82" s="611"/>
      <c r="VK82" s="611"/>
      <c r="VL82" s="611"/>
      <c r="VM82" s="611"/>
      <c r="VN82" s="611"/>
      <c r="VO82" s="611"/>
      <c r="VP82" s="611"/>
      <c r="VQ82" s="611"/>
      <c r="VR82" s="611"/>
      <c r="VS82" s="611"/>
      <c r="VT82" s="611"/>
      <c r="VU82" s="611"/>
      <c r="VV82" s="611"/>
      <c r="VW82" s="611"/>
      <c r="VX82" s="611"/>
      <c r="VY82" s="611"/>
      <c r="VZ82" s="611"/>
      <c r="WA82" s="611"/>
      <c r="WB82" s="611"/>
      <c r="WC82" s="611"/>
      <c r="WD82" s="611"/>
      <c r="WE82" s="611"/>
      <c r="WF82" s="611"/>
      <c r="WG82" s="611"/>
      <c r="WH82" s="611"/>
      <c r="WI82" s="611"/>
      <c r="WJ82" s="611"/>
      <c r="WK82" s="611"/>
      <c r="WL82" s="611"/>
      <c r="WM82" s="611"/>
      <c r="WN82" s="611"/>
      <c r="WO82" s="611"/>
      <c r="WP82" s="611"/>
      <c r="WQ82" s="611"/>
      <c r="WR82" s="611"/>
      <c r="WS82" s="611"/>
      <c r="WT82" s="611"/>
      <c r="WU82" s="611"/>
      <c r="WV82" s="611"/>
      <c r="WW82" s="611"/>
      <c r="WX82" s="611"/>
      <c r="WY82" s="611"/>
      <c r="WZ82" s="611"/>
      <c r="XA82" s="611"/>
      <c r="XB82" s="611"/>
      <c r="XC82" s="611"/>
      <c r="XD82" s="611"/>
      <c r="XE82" s="611"/>
      <c r="XF82" s="611"/>
      <c r="XG82" s="611"/>
      <c r="XH82" s="611"/>
      <c r="XI82" s="611"/>
      <c r="XJ82" s="611"/>
      <c r="XK82" s="611"/>
      <c r="XL82" s="611"/>
      <c r="XM82" s="611"/>
      <c r="XN82" s="611"/>
      <c r="XO82" s="611"/>
      <c r="XP82" s="611"/>
      <c r="XQ82" s="611"/>
      <c r="XR82" s="611"/>
      <c r="XS82" s="611"/>
      <c r="XT82" s="611"/>
      <c r="XU82" s="611"/>
      <c r="XV82" s="611"/>
      <c r="XW82" s="611"/>
      <c r="XX82" s="611"/>
      <c r="XY82" s="611"/>
      <c r="XZ82" s="611"/>
      <c r="YA82" s="611"/>
      <c r="YB82" s="611"/>
      <c r="YC82" s="611"/>
      <c r="YD82" s="611"/>
      <c r="YE82" s="611"/>
      <c r="YF82" s="611"/>
      <c r="YG82" s="611"/>
      <c r="YH82" s="611"/>
      <c r="YI82" s="611"/>
      <c r="YJ82" s="611"/>
      <c r="YK82" s="611"/>
      <c r="YL82" s="611"/>
      <c r="YM82" s="611"/>
      <c r="YN82" s="611"/>
      <c r="YO82" s="611"/>
      <c r="YP82" s="611"/>
      <c r="YQ82" s="611"/>
      <c r="YR82" s="611"/>
      <c r="YS82" s="611"/>
      <c r="YT82" s="611"/>
      <c r="YU82" s="611"/>
      <c r="YV82" s="611"/>
      <c r="YW82" s="611"/>
      <c r="YX82" s="611"/>
      <c r="YY82" s="611"/>
      <c r="YZ82" s="611"/>
      <c r="ZA82" s="611"/>
      <c r="ZB82" s="611"/>
      <c r="ZC82" s="611"/>
      <c r="ZD82" s="611"/>
      <c r="ZE82" s="611"/>
      <c r="ZF82" s="611"/>
      <c r="ZG82" s="611"/>
      <c r="ZH82" s="611"/>
      <c r="ZI82" s="611"/>
      <c r="ZJ82" s="611"/>
      <c r="ZK82" s="611"/>
      <c r="ZL82" s="611"/>
      <c r="ZM82" s="611"/>
      <c r="ZN82" s="611"/>
      <c r="ZO82" s="611"/>
      <c r="ZP82" s="611"/>
      <c r="ZQ82" s="611"/>
      <c r="ZR82" s="611"/>
      <c r="ZS82" s="611"/>
      <c r="ZT82" s="611"/>
      <c r="ZU82" s="611"/>
      <c r="ZV82" s="611"/>
      <c r="ZW82" s="611"/>
      <c r="ZX82" s="611"/>
      <c r="ZY82" s="611"/>
      <c r="ZZ82" s="611"/>
      <c r="AAA82" s="611"/>
      <c r="AAB82" s="611"/>
      <c r="AAC82" s="611"/>
      <c r="AAD82" s="611"/>
      <c r="AAE82" s="611"/>
      <c r="AAF82" s="611"/>
      <c r="AAG82" s="611"/>
      <c r="AAH82" s="611"/>
      <c r="AAI82" s="611"/>
      <c r="AAJ82" s="611"/>
      <c r="AAK82" s="611"/>
      <c r="AAL82" s="611"/>
      <c r="AAM82" s="611"/>
      <c r="AAN82" s="611"/>
      <c r="AAO82" s="611"/>
      <c r="AAP82" s="611"/>
      <c r="AAQ82" s="611"/>
      <c r="AAR82" s="611"/>
      <c r="AAS82" s="611"/>
      <c r="AAT82" s="611"/>
      <c r="AAU82" s="611"/>
      <c r="AAV82" s="611"/>
      <c r="AAW82" s="611"/>
      <c r="AAX82" s="611"/>
      <c r="AAY82" s="611"/>
      <c r="AAZ82" s="611"/>
      <c r="ABA82" s="611"/>
      <c r="ABB82" s="611"/>
      <c r="ABC82" s="611"/>
      <c r="ABD82" s="611"/>
      <c r="ABE82" s="611"/>
      <c r="ABF82" s="611"/>
      <c r="ABG82" s="611"/>
      <c r="ABH82" s="611"/>
      <c r="ABI82" s="611"/>
      <c r="ABJ82" s="611"/>
      <c r="ABK82" s="611"/>
      <c r="ABL82" s="611"/>
      <c r="ABM82" s="611"/>
      <c r="ABN82" s="611"/>
      <c r="ABO82" s="611"/>
      <c r="ABP82" s="611"/>
      <c r="ABQ82" s="611"/>
      <c r="ABR82" s="611"/>
      <c r="ABS82" s="611"/>
      <c r="ABT82" s="611"/>
      <c r="ABU82" s="611"/>
      <c r="ABV82" s="611"/>
      <c r="ABW82" s="611"/>
      <c r="ABX82" s="611"/>
      <c r="ABY82" s="611"/>
      <c r="ABZ82" s="611"/>
      <c r="ACA82" s="611"/>
      <c r="ACB82" s="611"/>
      <c r="ACC82" s="611"/>
      <c r="ACD82" s="611"/>
      <c r="ACE82" s="611"/>
      <c r="ACF82" s="611"/>
      <c r="ACG82" s="611"/>
      <c r="ACH82" s="611"/>
      <c r="ACI82" s="611"/>
      <c r="ACJ82" s="611"/>
      <c r="ACK82" s="611"/>
      <c r="ACL82" s="611"/>
      <c r="ACM82" s="611"/>
      <c r="ACN82" s="611"/>
      <c r="ACO82" s="611"/>
      <c r="ACP82" s="611"/>
      <c r="ACQ82" s="611"/>
      <c r="ACR82" s="611"/>
      <c r="ACS82" s="611"/>
      <c r="ACT82" s="611"/>
      <c r="ACU82" s="611"/>
      <c r="ACV82" s="611"/>
      <c r="ACW82" s="611"/>
      <c r="ACX82" s="611"/>
      <c r="ACY82" s="611"/>
      <c r="ACZ82" s="611"/>
      <c r="ADA82" s="611"/>
      <c r="ADB82" s="611"/>
      <c r="ADC82" s="611"/>
      <c r="ADD82" s="611"/>
      <c r="ADE82" s="611"/>
      <c r="ADF82" s="611"/>
      <c r="ADG82" s="611"/>
      <c r="ADH82" s="611"/>
      <c r="ADI82" s="611"/>
      <c r="ADJ82" s="611"/>
      <c r="ADK82" s="611"/>
      <c r="ADL82" s="611"/>
      <c r="ADM82" s="611"/>
      <c r="ADN82" s="611"/>
      <c r="ADO82" s="611"/>
      <c r="ADP82" s="611"/>
      <c r="ADQ82" s="611"/>
      <c r="ADR82" s="611"/>
      <c r="ADS82" s="611"/>
      <c r="ADT82" s="611"/>
      <c r="ADU82" s="611"/>
      <c r="ADV82" s="611"/>
      <c r="ADW82" s="611"/>
      <c r="ADX82" s="611"/>
      <c r="ADY82" s="611"/>
      <c r="ADZ82" s="611"/>
      <c r="AEA82" s="611"/>
      <c r="AEB82" s="611"/>
      <c r="AEC82" s="611"/>
      <c r="AED82" s="611"/>
      <c r="AEE82" s="611"/>
      <c r="AEF82" s="611"/>
      <c r="AEG82" s="611"/>
      <c r="AEH82" s="611"/>
      <c r="AEI82" s="611"/>
      <c r="AEJ82" s="611"/>
      <c r="AEK82" s="611"/>
      <c r="AEL82" s="611"/>
      <c r="AEM82" s="611"/>
      <c r="AEN82" s="611"/>
      <c r="AEO82" s="611"/>
      <c r="AEP82" s="611"/>
      <c r="AEQ82" s="611"/>
      <c r="AER82" s="611"/>
      <c r="AES82" s="611"/>
      <c r="AET82" s="611"/>
      <c r="AEU82" s="611"/>
      <c r="AEV82" s="611"/>
      <c r="AEW82" s="611"/>
      <c r="AEX82" s="611"/>
      <c r="AEY82" s="611"/>
      <c r="AEZ82" s="611"/>
      <c r="AFA82" s="611"/>
      <c r="AFB82" s="611"/>
      <c r="AFC82" s="611"/>
      <c r="AFD82" s="611"/>
      <c r="AFE82" s="611"/>
      <c r="AFF82" s="611"/>
      <c r="AFG82" s="611"/>
      <c r="AFH82" s="611"/>
      <c r="AFI82" s="611"/>
      <c r="AFJ82" s="611"/>
      <c r="AFK82" s="611"/>
      <c r="AFL82" s="611"/>
      <c r="AFM82" s="611"/>
      <c r="AFN82" s="611"/>
      <c r="AFO82" s="611"/>
      <c r="AFP82" s="611"/>
      <c r="AFQ82" s="611"/>
      <c r="AFR82" s="611"/>
      <c r="AFS82" s="611"/>
      <c r="AFT82" s="611"/>
      <c r="AFU82" s="611"/>
      <c r="AFV82" s="611"/>
      <c r="AFW82" s="611"/>
      <c r="AFX82" s="611"/>
      <c r="AFY82" s="611"/>
      <c r="AFZ82" s="611"/>
      <c r="AGA82" s="611"/>
      <c r="AGB82" s="611"/>
      <c r="AGC82" s="611"/>
      <c r="AGD82" s="611"/>
      <c r="AGE82" s="611"/>
      <c r="AGF82" s="611"/>
      <c r="AGG82" s="611"/>
      <c r="AGH82" s="611"/>
      <c r="AGI82" s="611"/>
      <c r="AGJ82" s="611"/>
      <c r="AGK82" s="611"/>
      <c r="AGL82" s="611"/>
      <c r="AGM82" s="611"/>
      <c r="AGN82" s="611"/>
      <c r="AGO82" s="611"/>
      <c r="AGP82" s="611"/>
      <c r="AGQ82" s="611"/>
      <c r="AGR82" s="611"/>
      <c r="AGS82" s="611"/>
      <c r="AGT82" s="611"/>
      <c r="AGU82" s="611"/>
      <c r="AGV82" s="611"/>
      <c r="AGW82" s="611"/>
      <c r="AGX82" s="611"/>
      <c r="AGY82" s="611"/>
      <c r="AGZ82" s="611"/>
      <c r="AHA82" s="611"/>
      <c r="AHB82" s="611"/>
      <c r="AHC82" s="611"/>
      <c r="AHD82" s="611"/>
      <c r="AHE82" s="611"/>
      <c r="AHF82" s="611"/>
      <c r="AHG82" s="611"/>
      <c r="AHH82" s="611"/>
      <c r="AHI82" s="611"/>
      <c r="AHJ82" s="611"/>
      <c r="AHK82" s="611"/>
      <c r="AHL82" s="611"/>
      <c r="AHM82" s="611"/>
      <c r="AHN82" s="611"/>
      <c r="AHO82" s="611"/>
      <c r="AHP82" s="611"/>
      <c r="AHQ82" s="611"/>
      <c r="AHR82" s="611"/>
      <c r="AHS82" s="611"/>
      <c r="AHT82" s="611"/>
      <c r="AHU82" s="611"/>
      <c r="AHV82" s="611"/>
      <c r="AHW82" s="611"/>
      <c r="AHX82" s="611"/>
      <c r="AHY82" s="611"/>
      <c r="AHZ82" s="611"/>
      <c r="AIA82" s="611"/>
      <c r="AIB82" s="611"/>
      <c r="AIC82" s="611"/>
      <c r="AID82" s="611"/>
      <c r="AIE82" s="611"/>
      <c r="AIF82" s="611"/>
      <c r="AIG82" s="611"/>
      <c r="AIH82" s="611"/>
      <c r="AII82" s="611"/>
      <c r="AIJ82" s="611"/>
      <c r="AIK82" s="611"/>
      <c r="AIL82" s="611"/>
      <c r="AIM82" s="611"/>
      <c r="AIN82" s="611"/>
      <c r="AIO82" s="611"/>
      <c r="AIP82" s="611"/>
      <c r="AIQ82" s="611"/>
      <c r="AIR82" s="611"/>
      <c r="AIS82" s="611"/>
      <c r="AIT82" s="611"/>
      <c r="AIU82" s="611"/>
      <c r="AIV82" s="611"/>
      <c r="AIW82" s="611"/>
      <c r="AIX82" s="611"/>
      <c r="AIY82" s="611"/>
      <c r="AIZ82" s="611"/>
      <c r="AJA82" s="611"/>
      <c r="AJB82" s="611"/>
      <c r="AJC82" s="611"/>
      <c r="AJD82" s="611"/>
      <c r="AJE82" s="611"/>
      <c r="AJF82" s="611"/>
      <c r="AJG82" s="611"/>
      <c r="AJH82" s="611"/>
      <c r="AJI82" s="611"/>
      <c r="AJJ82" s="611"/>
      <c r="AJK82" s="611"/>
      <c r="AJL82" s="611"/>
      <c r="AJM82" s="611"/>
      <c r="AJN82" s="611"/>
      <c r="AJO82" s="611"/>
      <c r="AJP82" s="611"/>
      <c r="AJQ82" s="611"/>
      <c r="AJR82" s="611"/>
      <c r="AJS82" s="611"/>
      <c r="AJT82" s="611"/>
      <c r="AJU82" s="611"/>
      <c r="AJV82" s="611"/>
      <c r="AJW82" s="611"/>
      <c r="AJX82" s="611"/>
      <c r="AJY82" s="611"/>
      <c r="AJZ82" s="611"/>
      <c r="AKA82" s="611"/>
      <c r="AKB82" s="611"/>
      <c r="AKC82" s="611"/>
      <c r="AKD82" s="611"/>
      <c r="AKE82" s="611"/>
      <c r="AKF82" s="611"/>
      <c r="AKG82" s="611"/>
      <c r="AKH82" s="611"/>
      <c r="AKI82" s="611"/>
      <c r="AKJ82" s="611"/>
      <c r="AKK82" s="611"/>
      <c r="AKL82" s="611"/>
      <c r="AKM82" s="611"/>
      <c r="AKN82" s="611"/>
      <c r="AKO82" s="611"/>
      <c r="AKP82" s="611"/>
      <c r="AKQ82" s="611"/>
      <c r="AKR82" s="611"/>
      <c r="AKS82" s="611"/>
      <c r="AKT82" s="611"/>
      <c r="AKU82" s="611"/>
      <c r="AKV82" s="611"/>
      <c r="AKW82" s="611"/>
      <c r="AKX82" s="611"/>
      <c r="AKY82" s="611"/>
      <c r="AKZ82" s="611"/>
      <c r="ALA82" s="611"/>
      <c r="ALB82" s="611"/>
      <c r="ALC82" s="611"/>
      <c r="ALD82" s="611"/>
      <c r="ALE82" s="611"/>
      <c r="ALF82" s="611"/>
      <c r="ALG82" s="611"/>
      <c r="ALH82" s="611"/>
      <c r="ALI82" s="611"/>
      <c r="ALJ82" s="611"/>
      <c r="ALK82" s="611"/>
      <c r="ALL82" s="611"/>
      <c r="ALM82" s="611"/>
      <c r="ALN82" s="611"/>
      <c r="ALO82" s="611"/>
      <c r="ALP82" s="611"/>
      <c r="ALQ82" s="611"/>
      <c r="ALR82" s="611"/>
      <c r="ALS82" s="611"/>
      <c r="ALT82" s="611"/>
      <c r="ALU82" s="611"/>
      <c r="ALV82" s="611"/>
      <c r="ALW82" s="611"/>
      <c r="ALX82" s="611"/>
      <c r="ALY82" s="611"/>
      <c r="ALZ82" s="611"/>
      <c r="AMA82" s="611"/>
      <c r="AMB82" s="611"/>
      <c r="AMC82" s="611"/>
      <c r="AMD82" s="611"/>
      <c r="AME82" s="611"/>
      <c r="AMF82" s="611"/>
      <c r="AMG82" s="611"/>
      <c r="AMH82" s="611"/>
      <c r="AMI82" s="611"/>
      <c r="AMJ82" s="611"/>
      <c r="AMK82" s="611"/>
      <c r="AML82" s="611"/>
      <c r="AMM82" s="611"/>
      <c r="AMN82" s="611"/>
      <c r="AMO82" s="611"/>
      <c r="AMP82" s="611"/>
      <c r="AMQ82" s="611"/>
      <c r="AMR82" s="611"/>
      <c r="AMS82" s="611"/>
      <c r="AMT82" s="611"/>
      <c r="AMU82" s="611"/>
      <c r="AMV82" s="611"/>
      <c r="AMW82" s="611"/>
      <c r="AMX82" s="611"/>
      <c r="AMY82" s="611"/>
      <c r="AMZ82" s="611"/>
      <c r="ANA82" s="611"/>
      <c r="ANB82" s="611"/>
      <c r="ANC82" s="611"/>
      <c r="AND82" s="611"/>
      <c r="ANE82" s="611"/>
      <c r="ANF82" s="611"/>
      <c r="ANG82" s="611"/>
      <c r="ANH82" s="611"/>
      <c r="ANI82" s="611"/>
      <c r="ANJ82" s="611"/>
      <c r="ANK82" s="611"/>
      <c r="ANL82" s="611"/>
      <c r="ANM82" s="611"/>
      <c r="ANN82" s="611"/>
      <c r="ANO82" s="611"/>
      <c r="ANP82" s="611"/>
      <c r="ANQ82" s="611"/>
      <c r="ANR82" s="611"/>
      <c r="ANS82" s="611"/>
      <c r="ANT82" s="611"/>
      <c r="ANU82" s="611"/>
      <c r="ANV82" s="611"/>
      <c r="ANW82" s="611"/>
      <c r="ANX82" s="611"/>
      <c r="ANY82" s="611"/>
      <c r="ANZ82" s="611"/>
      <c r="AOA82" s="611"/>
      <c r="AOB82" s="611"/>
      <c r="AOC82" s="611"/>
      <c r="AOD82" s="611"/>
      <c r="AOE82" s="611"/>
      <c r="AOF82" s="611"/>
      <c r="AOG82" s="611"/>
      <c r="AOH82" s="611"/>
      <c r="AOI82" s="611"/>
      <c r="AOJ82" s="611"/>
      <c r="AOK82" s="611"/>
      <c r="AOL82" s="611"/>
      <c r="AOM82" s="611"/>
      <c r="AON82" s="611"/>
      <c r="AOO82" s="611"/>
      <c r="AOP82" s="611"/>
      <c r="AOQ82" s="611"/>
      <c r="AOR82" s="611"/>
      <c r="AOS82" s="611"/>
      <c r="AOT82" s="611"/>
      <c r="AOU82" s="611"/>
      <c r="AOV82" s="611"/>
      <c r="AOW82" s="611"/>
      <c r="AOX82" s="611"/>
      <c r="AOY82" s="611"/>
      <c r="AOZ82" s="611"/>
      <c r="APA82" s="611"/>
      <c r="APB82" s="611"/>
      <c r="APC82" s="611"/>
      <c r="APD82" s="611"/>
      <c r="APE82" s="611"/>
      <c r="APF82" s="611"/>
      <c r="APG82" s="611"/>
      <c r="APH82" s="611"/>
      <c r="API82" s="611"/>
      <c r="APJ82" s="611"/>
      <c r="APK82" s="611"/>
      <c r="APL82" s="611"/>
      <c r="APM82" s="611"/>
      <c r="APN82" s="611"/>
      <c r="APO82" s="611"/>
      <c r="APP82" s="611"/>
      <c r="APQ82" s="611"/>
      <c r="APR82" s="611"/>
      <c r="APS82" s="611"/>
      <c r="APT82" s="611"/>
      <c r="APU82" s="611"/>
      <c r="APV82" s="611"/>
      <c r="APW82" s="611"/>
      <c r="APX82" s="611"/>
      <c r="APY82" s="611"/>
      <c r="APZ82" s="611"/>
      <c r="AQA82" s="611"/>
      <c r="AQB82" s="611"/>
      <c r="AQC82" s="611"/>
      <c r="AQD82" s="611"/>
      <c r="AQE82" s="611"/>
      <c r="AQF82" s="611"/>
      <c r="AQG82" s="611"/>
      <c r="AQH82" s="611"/>
      <c r="AQI82" s="611"/>
      <c r="AQJ82" s="611"/>
      <c r="AQK82" s="611"/>
      <c r="AQL82" s="611"/>
      <c r="AQM82" s="611"/>
      <c r="AQN82" s="611"/>
      <c r="AQO82" s="611"/>
      <c r="AQP82" s="611"/>
      <c r="AQQ82" s="611"/>
      <c r="AQR82" s="611"/>
      <c r="AQS82" s="611"/>
      <c r="AQT82" s="611"/>
      <c r="AQU82" s="611"/>
      <c r="AQV82" s="611"/>
      <c r="AQW82" s="611"/>
      <c r="AQX82" s="611"/>
      <c r="AQY82" s="611"/>
      <c r="AQZ82" s="611"/>
      <c r="ARA82" s="611"/>
      <c r="ARB82" s="611"/>
      <c r="ARC82" s="611"/>
      <c r="ARD82" s="611"/>
      <c r="ARE82" s="611"/>
      <c r="ARF82" s="611"/>
      <c r="ARG82" s="611"/>
      <c r="ARH82" s="611"/>
      <c r="ARI82" s="611"/>
      <c r="ARJ82" s="611"/>
      <c r="ARK82" s="611"/>
      <c r="ARL82" s="611"/>
      <c r="ARM82" s="611"/>
      <c r="ARN82" s="611"/>
      <c r="ARO82" s="611"/>
      <c r="ARP82" s="611"/>
      <c r="ARQ82" s="611"/>
      <c r="ARR82" s="611"/>
      <c r="ARS82" s="611"/>
      <c r="ART82" s="611"/>
      <c r="ARU82" s="611"/>
      <c r="ARV82" s="611"/>
      <c r="ARW82" s="611"/>
      <c r="ARX82" s="611"/>
      <c r="ARY82" s="611"/>
      <c r="ARZ82" s="611"/>
      <c r="ASA82" s="611"/>
      <c r="ASB82" s="611"/>
      <c r="ASC82" s="611"/>
      <c r="ASD82" s="611"/>
      <c r="ASE82" s="611"/>
      <c r="ASF82" s="611"/>
      <c r="ASG82" s="611"/>
      <c r="ASH82" s="611"/>
      <c r="ASI82" s="611"/>
      <c r="ASJ82" s="611"/>
      <c r="ASK82" s="611"/>
      <c r="ASL82" s="611"/>
      <c r="ASM82" s="611"/>
      <c r="ASN82" s="611"/>
      <c r="ASO82" s="611"/>
      <c r="ASP82" s="611"/>
      <c r="ASQ82" s="611"/>
      <c r="ASR82" s="611"/>
      <c r="ASS82" s="611"/>
      <c r="AST82" s="611"/>
      <c r="ASU82" s="611"/>
      <c r="ASV82" s="611"/>
      <c r="ASW82" s="611"/>
      <c r="ASX82" s="611"/>
      <c r="ASY82" s="611"/>
      <c r="ASZ82" s="611"/>
      <c r="ATA82" s="611"/>
      <c r="ATB82" s="611"/>
      <c r="ATC82" s="611"/>
      <c r="ATD82" s="611"/>
      <c r="ATE82" s="611"/>
      <c r="ATF82" s="611"/>
      <c r="ATG82" s="611"/>
      <c r="ATH82" s="611"/>
      <c r="ATI82" s="611"/>
      <c r="ATJ82" s="611"/>
      <c r="ATK82" s="611"/>
      <c r="ATL82" s="611"/>
      <c r="ATM82" s="611"/>
      <c r="ATN82" s="611"/>
      <c r="ATO82" s="611"/>
      <c r="ATP82" s="611"/>
      <c r="ATQ82" s="611"/>
      <c r="ATR82" s="611"/>
      <c r="ATS82" s="611"/>
      <c r="ATT82" s="611"/>
      <c r="ATU82" s="611"/>
      <c r="ATV82" s="611"/>
      <c r="ATW82" s="611"/>
      <c r="ATX82" s="611"/>
      <c r="ATY82" s="611"/>
      <c r="ATZ82" s="611"/>
      <c r="AUA82" s="611"/>
      <c r="AUB82" s="611"/>
      <c r="AUC82" s="611"/>
      <c r="AUD82" s="611"/>
      <c r="AUE82" s="611"/>
      <c r="AUF82" s="611"/>
      <c r="AUG82" s="611"/>
      <c r="AUH82" s="611"/>
      <c r="AUI82" s="611"/>
      <c r="AUJ82" s="611"/>
      <c r="AUK82" s="611"/>
      <c r="AUL82" s="611"/>
      <c r="AUM82" s="611"/>
      <c r="AUN82" s="611"/>
      <c r="AUO82" s="611"/>
      <c r="AUP82" s="611"/>
      <c r="AUQ82" s="611"/>
      <c r="AUR82" s="611"/>
      <c r="AUS82" s="611"/>
      <c r="AUT82" s="611"/>
      <c r="AUU82" s="611"/>
      <c r="AUV82" s="611"/>
      <c r="AUW82" s="611"/>
      <c r="AUX82" s="611"/>
      <c r="AUY82" s="611"/>
      <c r="AUZ82" s="611"/>
      <c r="AVA82" s="611"/>
      <c r="AVB82" s="611"/>
      <c r="AVC82" s="611"/>
      <c r="AVD82" s="611"/>
      <c r="AVE82" s="611"/>
      <c r="AVF82" s="611"/>
      <c r="AVG82" s="611"/>
      <c r="AVH82" s="611"/>
      <c r="AVI82" s="611"/>
      <c r="AVJ82" s="611"/>
      <c r="AVK82" s="611"/>
      <c r="AVL82" s="611"/>
      <c r="AVM82" s="611"/>
      <c r="AVN82" s="611"/>
      <c r="AVO82" s="611"/>
      <c r="AVP82" s="611"/>
      <c r="AVQ82" s="611"/>
      <c r="AVR82" s="611"/>
      <c r="AVS82" s="611"/>
      <c r="AVT82" s="611"/>
      <c r="AVU82" s="611"/>
      <c r="AVV82" s="611"/>
      <c r="AVW82" s="611"/>
      <c r="AVX82" s="611"/>
      <c r="AVY82" s="611"/>
      <c r="AVZ82" s="611"/>
      <c r="AWA82" s="611"/>
      <c r="AWB82" s="611"/>
      <c r="AWC82" s="611"/>
      <c r="AWD82" s="611"/>
      <c r="AWE82" s="611"/>
      <c r="AWF82" s="611"/>
      <c r="AWG82" s="611"/>
      <c r="AWH82" s="611"/>
      <c r="AWI82" s="611"/>
      <c r="AWJ82" s="611"/>
      <c r="AWK82" s="611"/>
      <c r="AWL82" s="611"/>
      <c r="AWM82" s="611"/>
      <c r="AWN82" s="611"/>
      <c r="AWO82" s="611"/>
      <c r="AWP82" s="611"/>
      <c r="AWQ82" s="611"/>
      <c r="AWR82" s="611"/>
      <c r="AWS82" s="611"/>
      <c r="AWT82" s="611"/>
      <c r="AWU82" s="611"/>
      <c r="AWV82" s="611"/>
      <c r="AWW82" s="611"/>
      <c r="AWX82" s="611"/>
      <c r="AWY82" s="611"/>
      <c r="AWZ82" s="611"/>
      <c r="AXA82" s="611"/>
      <c r="AXB82" s="611"/>
      <c r="AXC82" s="611"/>
      <c r="AXD82" s="611"/>
      <c r="AXE82" s="611"/>
      <c r="AXF82" s="611"/>
      <c r="AXG82" s="611"/>
      <c r="AXH82" s="611"/>
      <c r="AXI82" s="611"/>
      <c r="AXJ82" s="611"/>
      <c r="AXK82" s="611"/>
      <c r="AXL82" s="611"/>
      <c r="AXM82" s="611"/>
      <c r="AXN82" s="611"/>
      <c r="AXO82" s="611"/>
      <c r="AXP82" s="611"/>
      <c r="AXQ82" s="611"/>
      <c r="AXR82" s="611"/>
      <c r="AXS82" s="611"/>
      <c r="AXT82" s="611"/>
      <c r="AXU82" s="611"/>
      <c r="AXV82" s="611"/>
      <c r="AXW82" s="611"/>
      <c r="AXX82" s="611"/>
      <c r="AXY82" s="611"/>
      <c r="AXZ82" s="611"/>
      <c r="AYA82" s="611"/>
      <c r="AYB82" s="611"/>
      <c r="AYC82" s="611"/>
      <c r="AYD82" s="611"/>
      <c r="AYE82" s="611"/>
      <c r="AYF82" s="611"/>
      <c r="AYG82" s="611"/>
      <c r="AYH82" s="611"/>
      <c r="AYI82" s="611"/>
      <c r="AYJ82" s="611"/>
      <c r="AYK82" s="611"/>
      <c r="AYL82" s="611"/>
      <c r="AYM82" s="611"/>
      <c r="AYN82" s="611"/>
      <c r="AYO82" s="611"/>
      <c r="AYP82" s="611"/>
      <c r="AYQ82" s="611"/>
      <c r="AYR82" s="611"/>
      <c r="AYS82" s="611"/>
      <c r="AYT82" s="611"/>
      <c r="AYU82" s="611"/>
      <c r="AYV82" s="611"/>
      <c r="AYW82" s="611"/>
      <c r="AYX82" s="611"/>
      <c r="AYY82" s="611"/>
      <c r="AYZ82" s="611"/>
      <c r="AZA82" s="611"/>
      <c r="AZB82" s="611"/>
      <c r="AZC82" s="611"/>
      <c r="AZD82" s="611"/>
      <c r="AZE82" s="611"/>
      <c r="AZF82" s="611"/>
      <c r="AZG82" s="611"/>
      <c r="AZH82" s="611"/>
      <c r="AZI82" s="611"/>
      <c r="AZJ82" s="611"/>
      <c r="AZK82" s="611"/>
      <c r="AZL82" s="611"/>
      <c r="AZM82" s="611"/>
      <c r="AZN82" s="611"/>
      <c r="AZO82" s="611"/>
      <c r="AZP82" s="611"/>
      <c r="AZQ82" s="611"/>
      <c r="AZR82" s="611"/>
      <c r="AZS82" s="611"/>
      <c r="AZT82" s="611"/>
      <c r="AZU82" s="611"/>
      <c r="AZV82" s="611"/>
      <c r="AZW82" s="611"/>
      <c r="AZX82" s="611"/>
      <c r="AZY82" s="611"/>
      <c r="AZZ82" s="611"/>
      <c r="BAA82" s="611"/>
      <c r="BAB82" s="611"/>
      <c r="BAC82" s="611"/>
      <c r="BAD82" s="611"/>
      <c r="BAE82" s="611"/>
      <c r="BAF82" s="611"/>
      <c r="BAG82" s="611"/>
      <c r="BAH82" s="611"/>
      <c r="BAI82" s="611"/>
      <c r="BAJ82" s="611"/>
      <c r="BAK82" s="611"/>
      <c r="BAL82" s="611"/>
      <c r="BAM82" s="611"/>
      <c r="BAN82" s="611"/>
      <c r="BAO82" s="611"/>
      <c r="BAP82" s="611"/>
      <c r="BAQ82" s="611"/>
      <c r="BAR82" s="611"/>
      <c r="BAS82" s="611"/>
      <c r="BAT82" s="611"/>
      <c r="BAU82" s="611"/>
      <c r="BAV82" s="611"/>
      <c r="BAW82" s="611"/>
      <c r="BAX82" s="611"/>
      <c r="BAY82" s="611"/>
      <c r="BAZ82" s="611"/>
      <c r="BBA82" s="611"/>
      <c r="BBB82" s="611"/>
      <c r="BBC82" s="611"/>
      <c r="BBD82" s="611"/>
      <c r="BBE82" s="611"/>
      <c r="BBF82" s="611"/>
      <c r="BBG82" s="611"/>
      <c r="BBH82" s="611"/>
      <c r="BBI82" s="611"/>
      <c r="BBJ82" s="611"/>
      <c r="BBK82" s="611"/>
      <c r="BBL82" s="611"/>
      <c r="BBM82" s="611"/>
      <c r="BBN82" s="611"/>
      <c r="BBO82" s="611"/>
      <c r="BBP82" s="611"/>
      <c r="BBQ82" s="611"/>
      <c r="BBR82" s="611"/>
      <c r="BBS82" s="611"/>
      <c r="BBT82" s="611"/>
      <c r="BBU82" s="611"/>
      <c r="BBV82" s="611"/>
      <c r="BBW82" s="611"/>
      <c r="BBX82" s="611"/>
      <c r="BBY82" s="611"/>
      <c r="BBZ82" s="611"/>
      <c r="BCA82" s="611"/>
      <c r="BCB82" s="611"/>
      <c r="BCC82" s="611"/>
      <c r="BCD82" s="611"/>
      <c r="BCE82" s="611"/>
      <c r="BCF82" s="611"/>
      <c r="BCG82" s="611"/>
      <c r="BCH82" s="611"/>
      <c r="BCI82" s="611"/>
      <c r="BCJ82" s="611"/>
      <c r="BCK82" s="611"/>
      <c r="BCL82" s="611"/>
      <c r="BCM82" s="611"/>
      <c r="BCN82" s="611"/>
      <c r="BCO82" s="611"/>
      <c r="BCP82" s="611"/>
      <c r="BCQ82" s="611"/>
      <c r="BCR82" s="611"/>
      <c r="BCS82" s="611"/>
      <c r="BCT82" s="611"/>
      <c r="BCU82" s="611"/>
      <c r="BCV82" s="611"/>
      <c r="BCW82" s="611"/>
      <c r="BCX82" s="611"/>
      <c r="BCY82" s="611"/>
      <c r="BCZ82" s="611"/>
      <c r="BDA82" s="611"/>
      <c r="BDB82" s="611"/>
      <c r="BDC82" s="611"/>
      <c r="BDD82" s="611"/>
      <c r="BDE82" s="611"/>
      <c r="BDF82" s="611"/>
      <c r="BDG82" s="611"/>
      <c r="BDH82" s="611"/>
      <c r="BDI82" s="611"/>
      <c r="BDJ82" s="611"/>
      <c r="BDK82" s="611"/>
      <c r="BDL82" s="611"/>
      <c r="BDM82" s="611"/>
      <c r="BDN82" s="611"/>
      <c r="BDO82" s="611"/>
      <c r="BDP82" s="611"/>
      <c r="BDQ82" s="611"/>
      <c r="BDR82" s="611"/>
      <c r="BDS82" s="611"/>
      <c r="BDT82" s="611"/>
      <c r="BDU82" s="611"/>
      <c r="BDV82" s="611"/>
      <c r="BDW82" s="611"/>
      <c r="BDX82" s="611"/>
      <c r="BDY82" s="611"/>
      <c r="BDZ82" s="611"/>
      <c r="BEA82" s="611"/>
      <c r="BEB82" s="611"/>
      <c r="BEC82" s="611"/>
      <c r="BED82" s="611"/>
      <c r="BEE82" s="611"/>
      <c r="BEF82" s="611"/>
      <c r="BEG82" s="611"/>
      <c r="BEH82" s="611"/>
      <c r="BEI82" s="611"/>
      <c r="BEJ82" s="611"/>
      <c r="BEK82" s="611"/>
      <c r="BEL82" s="611"/>
      <c r="BEM82" s="611"/>
      <c r="BEN82" s="611"/>
      <c r="BEO82" s="611"/>
      <c r="BEP82" s="611"/>
      <c r="BEQ82" s="611"/>
      <c r="BER82" s="611"/>
      <c r="BES82" s="611"/>
      <c r="BET82" s="611"/>
      <c r="BEU82" s="611"/>
      <c r="BEV82" s="611"/>
      <c r="BEW82" s="611"/>
      <c r="BEX82" s="611"/>
      <c r="BEY82" s="611"/>
      <c r="BEZ82" s="611"/>
      <c r="BFA82" s="611"/>
      <c r="BFB82" s="611"/>
      <c r="BFC82" s="611"/>
      <c r="BFD82" s="611"/>
      <c r="BFE82" s="611"/>
      <c r="BFF82" s="611"/>
      <c r="BFG82" s="611"/>
      <c r="BFH82" s="611"/>
      <c r="BFI82" s="611"/>
      <c r="BFJ82" s="611"/>
      <c r="BFK82" s="611"/>
      <c r="BFL82" s="611"/>
      <c r="BFM82" s="611"/>
      <c r="BFN82" s="611"/>
      <c r="BFO82" s="611"/>
      <c r="BFP82" s="611"/>
      <c r="BFQ82" s="611"/>
      <c r="BFR82" s="611"/>
      <c r="BFS82" s="611"/>
      <c r="BFT82" s="611"/>
      <c r="BFU82" s="611"/>
      <c r="BFV82" s="611"/>
      <c r="BFW82" s="611"/>
      <c r="BFX82" s="611"/>
      <c r="BFY82" s="611"/>
      <c r="BFZ82" s="611"/>
      <c r="BGA82" s="611"/>
      <c r="BGB82" s="611"/>
      <c r="BGC82" s="611"/>
      <c r="BGD82" s="611"/>
      <c r="BGE82" s="611"/>
      <c r="BGF82" s="611"/>
      <c r="BGG82" s="611"/>
      <c r="BGH82" s="611"/>
      <c r="BGI82" s="611"/>
      <c r="BGJ82" s="611"/>
      <c r="BGK82" s="611"/>
      <c r="BGL82" s="611"/>
      <c r="BGM82" s="611"/>
      <c r="BGN82" s="611"/>
      <c r="BGO82" s="611"/>
      <c r="BGP82" s="611"/>
      <c r="BGQ82" s="611"/>
      <c r="BGR82" s="611"/>
      <c r="BGS82" s="611"/>
      <c r="BGT82" s="611"/>
      <c r="BGU82" s="611"/>
      <c r="BGV82" s="611"/>
      <c r="BGW82" s="611"/>
      <c r="BGX82" s="611"/>
      <c r="BGY82" s="611"/>
      <c r="BGZ82" s="611"/>
      <c r="BHA82" s="611"/>
      <c r="BHB82" s="611"/>
      <c r="BHC82" s="611"/>
      <c r="BHD82" s="611"/>
      <c r="BHE82" s="611"/>
      <c r="BHF82" s="611"/>
      <c r="BHG82" s="611"/>
      <c r="BHH82" s="611"/>
      <c r="BHI82" s="611"/>
      <c r="BHJ82" s="611"/>
      <c r="BHK82" s="611"/>
      <c r="BHL82" s="611"/>
      <c r="BHM82" s="611"/>
      <c r="BHN82" s="611"/>
      <c r="BHO82" s="611"/>
      <c r="BHP82" s="611"/>
      <c r="BHQ82" s="611"/>
      <c r="BHR82" s="611"/>
      <c r="BHS82" s="611"/>
      <c r="BHT82" s="611"/>
      <c r="BHU82" s="611"/>
      <c r="BHV82" s="611"/>
      <c r="BHW82" s="611"/>
      <c r="BHX82" s="611"/>
      <c r="BHY82" s="611"/>
      <c r="BHZ82" s="611"/>
      <c r="BIA82" s="611"/>
      <c r="BIB82" s="611"/>
      <c r="BIC82" s="611"/>
      <c r="BID82" s="611"/>
      <c r="BIE82" s="611"/>
      <c r="BIF82" s="611"/>
      <c r="BIG82" s="611"/>
      <c r="BIH82" s="611"/>
      <c r="BII82" s="611"/>
      <c r="BIJ82" s="611"/>
      <c r="BIK82" s="611"/>
      <c r="BIL82" s="611"/>
      <c r="BIM82" s="611"/>
      <c r="BIN82" s="611"/>
      <c r="BIO82" s="611"/>
      <c r="BIP82" s="611"/>
      <c r="BIQ82" s="611"/>
      <c r="BIR82" s="611"/>
      <c r="BIS82" s="611"/>
      <c r="BIT82" s="611"/>
      <c r="BIU82" s="611"/>
      <c r="BIV82" s="611"/>
      <c r="BIW82" s="611"/>
      <c r="BIX82" s="611"/>
      <c r="BIY82" s="611"/>
      <c r="BIZ82" s="611"/>
      <c r="BJA82" s="611"/>
      <c r="BJB82" s="611"/>
      <c r="BJC82" s="611"/>
      <c r="BJD82" s="611"/>
      <c r="BJE82" s="611"/>
      <c r="BJF82" s="611"/>
      <c r="BJG82" s="611"/>
      <c r="BJH82" s="611"/>
      <c r="BJI82" s="611"/>
      <c r="BJJ82" s="611"/>
      <c r="BJK82" s="611"/>
      <c r="BJL82" s="611"/>
      <c r="BJM82" s="611"/>
      <c r="BJN82" s="611"/>
      <c r="BJO82" s="611"/>
      <c r="BJP82" s="611"/>
      <c r="BJQ82" s="611"/>
      <c r="BJR82" s="611"/>
      <c r="BJS82" s="611"/>
      <c r="BJT82" s="611"/>
      <c r="BJU82" s="611"/>
      <c r="BJV82" s="611"/>
      <c r="BJW82" s="611"/>
      <c r="BJX82" s="611"/>
      <c r="BJY82" s="611"/>
      <c r="BJZ82" s="611"/>
      <c r="BKA82" s="611"/>
      <c r="BKB82" s="611"/>
      <c r="BKC82" s="611"/>
      <c r="BKD82" s="611"/>
      <c r="BKE82" s="611"/>
      <c r="BKF82" s="611"/>
      <c r="BKG82" s="611"/>
      <c r="BKH82" s="611"/>
      <c r="BKI82" s="611"/>
      <c r="BKJ82" s="611"/>
      <c r="BKK82" s="611"/>
      <c r="BKL82" s="611"/>
      <c r="BKM82" s="611"/>
      <c r="BKN82" s="611"/>
      <c r="BKO82" s="611"/>
      <c r="BKP82" s="611"/>
      <c r="BKQ82" s="611"/>
      <c r="BKR82" s="611"/>
      <c r="BKS82" s="611"/>
      <c r="BKT82" s="611"/>
      <c r="BKU82" s="611"/>
      <c r="BKV82" s="611"/>
      <c r="BKW82" s="611"/>
      <c r="BKX82" s="611"/>
      <c r="BKY82" s="611"/>
      <c r="BKZ82" s="611"/>
      <c r="BLA82" s="611"/>
      <c r="BLB82" s="611"/>
      <c r="BLC82" s="611"/>
      <c r="BLD82" s="611"/>
      <c r="BLE82" s="611"/>
      <c r="BLF82" s="611"/>
      <c r="BLG82" s="611"/>
      <c r="BLH82" s="611"/>
      <c r="BLI82" s="611"/>
      <c r="BLJ82" s="611"/>
      <c r="BLK82" s="611"/>
      <c r="BLL82" s="611"/>
      <c r="BLM82" s="611"/>
      <c r="BLN82" s="611"/>
      <c r="BLO82" s="611"/>
      <c r="BLP82" s="611"/>
      <c r="BLQ82" s="611"/>
      <c r="BLR82" s="611"/>
      <c r="BLS82" s="611"/>
      <c r="BLT82" s="611"/>
      <c r="BLU82" s="611"/>
      <c r="BLV82" s="611"/>
      <c r="BLW82" s="611"/>
      <c r="BLX82" s="611"/>
      <c r="BLY82" s="611"/>
      <c r="BLZ82" s="611"/>
      <c r="BMA82" s="611"/>
      <c r="BMB82" s="611"/>
      <c r="BMC82" s="611"/>
      <c r="BMD82" s="611"/>
      <c r="BME82" s="611"/>
      <c r="BMF82" s="611"/>
      <c r="BMG82" s="611"/>
      <c r="BMH82" s="611"/>
      <c r="BMI82" s="611"/>
      <c r="BMJ82" s="611"/>
      <c r="BMK82" s="611"/>
      <c r="BML82" s="611"/>
      <c r="BMM82" s="611"/>
      <c r="BMN82" s="611"/>
      <c r="BMO82" s="611"/>
      <c r="BMP82" s="611"/>
      <c r="BMQ82" s="611"/>
      <c r="BMR82" s="611"/>
      <c r="BMS82" s="611"/>
      <c r="BMT82" s="611"/>
      <c r="BMU82" s="611"/>
      <c r="BMV82" s="611"/>
      <c r="BMW82" s="611"/>
      <c r="BMX82" s="611"/>
      <c r="BMY82" s="611"/>
      <c r="BMZ82" s="611"/>
      <c r="BNA82" s="611"/>
      <c r="BNB82" s="611"/>
      <c r="BNC82" s="611"/>
      <c r="BND82" s="611"/>
      <c r="BNE82" s="611"/>
      <c r="BNF82" s="611"/>
      <c r="BNG82" s="611"/>
      <c r="BNH82" s="611"/>
      <c r="BNI82" s="611"/>
      <c r="BNJ82" s="611"/>
      <c r="BNK82" s="611"/>
      <c r="BNL82" s="611"/>
      <c r="BNM82" s="611"/>
      <c r="BNN82" s="611"/>
      <c r="BNO82" s="611"/>
      <c r="BNP82" s="611"/>
      <c r="BNQ82" s="611"/>
      <c r="BNR82" s="611"/>
      <c r="BNS82" s="611"/>
      <c r="BNT82" s="611"/>
      <c r="BNU82" s="611"/>
      <c r="BNV82" s="611"/>
      <c r="BNW82" s="611"/>
      <c r="BNX82" s="611"/>
      <c r="BNY82" s="611"/>
      <c r="BNZ82" s="611"/>
      <c r="BOA82" s="611"/>
      <c r="BOB82" s="611"/>
      <c r="BOC82" s="611"/>
      <c r="BOD82" s="611"/>
      <c r="BOE82" s="611"/>
      <c r="BOF82" s="611"/>
      <c r="BOG82" s="611"/>
      <c r="BOH82" s="611"/>
      <c r="BOI82" s="611"/>
      <c r="BOJ82" s="611"/>
      <c r="BOK82" s="611"/>
      <c r="BOL82" s="611"/>
      <c r="BOM82" s="611"/>
      <c r="BON82" s="611"/>
      <c r="BOO82" s="611"/>
      <c r="BOP82" s="611"/>
      <c r="BOQ82" s="611"/>
      <c r="BOR82" s="611"/>
      <c r="BOS82" s="611"/>
      <c r="BOT82" s="611"/>
      <c r="BOU82" s="611"/>
      <c r="BOV82" s="611"/>
      <c r="BOW82" s="611"/>
      <c r="BOX82" s="611"/>
      <c r="BOY82" s="611"/>
      <c r="BOZ82" s="611"/>
      <c r="BPA82" s="611"/>
      <c r="BPB82" s="611"/>
      <c r="BPC82" s="611"/>
      <c r="BPD82" s="611"/>
      <c r="BPE82" s="611"/>
      <c r="BPF82" s="611"/>
      <c r="BPG82" s="611"/>
      <c r="BPH82" s="611"/>
      <c r="BPI82" s="611"/>
      <c r="BPJ82" s="611"/>
      <c r="BPK82" s="611"/>
      <c r="BPL82" s="611"/>
      <c r="BPM82" s="611"/>
      <c r="BPN82" s="611"/>
      <c r="BPO82" s="611"/>
      <c r="BPP82" s="611"/>
      <c r="BPQ82" s="611"/>
      <c r="BPR82" s="611"/>
      <c r="BPS82" s="611"/>
      <c r="BPT82" s="611"/>
      <c r="BPU82" s="611"/>
      <c r="BPV82" s="611"/>
      <c r="BPW82" s="611"/>
      <c r="BPX82" s="611"/>
      <c r="BPY82" s="611"/>
      <c r="BPZ82" s="611"/>
      <c r="BQA82" s="611"/>
      <c r="BQB82" s="611"/>
      <c r="BQC82" s="611"/>
      <c r="BQD82" s="611"/>
      <c r="BQE82" s="611"/>
      <c r="BQF82" s="611"/>
      <c r="BQG82" s="611"/>
      <c r="BQH82" s="611"/>
      <c r="BQI82" s="611"/>
      <c r="BQJ82" s="611"/>
      <c r="BQK82" s="611"/>
      <c r="BQL82" s="611"/>
      <c r="BQM82" s="611"/>
      <c r="BQN82" s="611"/>
      <c r="BQO82" s="611"/>
      <c r="BQP82" s="611"/>
      <c r="BQQ82" s="611"/>
      <c r="BQR82" s="611"/>
      <c r="BQS82" s="611"/>
      <c r="BQT82" s="611"/>
      <c r="BQU82" s="611"/>
      <c r="BQV82" s="611"/>
      <c r="BQW82" s="611"/>
      <c r="BQX82" s="611"/>
      <c r="BQY82" s="611"/>
      <c r="BQZ82" s="611"/>
      <c r="BRA82" s="611"/>
      <c r="BRB82" s="611"/>
      <c r="BRC82" s="611"/>
      <c r="BRD82" s="611"/>
      <c r="BRE82" s="611"/>
      <c r="BRF82" s="611"/>
      <c r="BRG82" s="611"/>
      <c r="BRH82" s="611"/>
      <c r="BRI82" s="611"/>
      <c r="BRJ82" s="611"/>
      <c r="BRK82" s="611"/>
      <c r="BRL82" s="611"/>
      <c r="BRM82" s="611"/>
      <c r="BRN82" s="611"/>
      <c r="BRO82" s="611"/>
      <c r="BRP82" s="611"/>
      <c r="BRQ82" s="611"/>
      <c r="BRR82" s="611"/>
      <c r="BRS82" s="611"/>
      <c r="BRT82" s="611"/>
      <c r="BRU82" s="611"/>
      <c r="BRV82" s="611"/>
      <c r="BRW82" s="611"/>
      <c r="BRX82" s="611"/>
      <c r="BRY82" s="611"/>
      <c r="BRZ82" s="611"/>
      <c r="BSA82" s="611"/>
      <c r="BSB82" s="611"/>
      <c r="BSC82" s="611"/>
      <c r="BSD82" s="611"/>
      <c r="BSE82" s="611"/>
      <c r="BSF82" s="611"/>
      <c r="BSG82" s="611"/>
      <c r="BSH82" s="611"/>
      <c r="BSI82" s="611"/>
      <c r="BSJ82" s="611"/>
      <c r="BSK82" s="611"/>
      <c r="BSL82" s="611"/>
      <c r="BSM82" s="611"/>
      <c r="BSN82" s="611"/>
      <c r="BSO82" s="611"/>
      <c r="BSP82" s="611"/>
      <c r="BSQ82" s="611"/>
      <c r="BSR82" s="611"/>
      <c r="BSS82" s="611"/>
      <c r="BST82" s="611"/>
      <c r="BSU82" s="611"/>
      <c r="BSV82" s="611"/>
      <c r="BSW82" s="611"/>
      <c r="BSX82" s="611"/>
      <c r="BSY82" s="611"/>
      <c r="BSZ82" s="611"/>
      <c r="BTA82" s="611"/>
      <c r="BTB82" s="611"/>
      <c r="BTC82" s="611"/>
      <c r="BTD82" s="611"/>
      <c r="BTE82" s="611"/>
      <c r="BTF82" s="611"/>
      <c r="BTG82" s="611"/>
      <c r="BTH82" s="611"/>
      <c r="BTI82" s="611"/>
      <c r="BTJ82" s="611"/>
      <c r="BTK82" s="611"/>
      <c r="BTL82" s="611"/>
      <c r="BTM82" s="611"/>
      <c r="BTN82" s="611"/>
      <c r="BTO82" s="611"/>
      <c r="BTP82" s="611"/>
      <c r="BTQ82" s="611"/>
      <c r="BTR82" s="611"/>
      <c r="BTS82" s="611"/>
      <c r="BTT82" s="611"/>
      <c r="BTU82" s="611"/>
      <c r="BTV82" s="611"/>
      <c r="BTW82" s="611"/>
      <c r="BTX82" s="611"/>
      <c r="BTY82" s="611"/>
      <c r="BTZ82" s="611"/>
      <c r="BUA82" s="611"/>
      <c r="BUB82" s="611"/>
      <c r="BUC82" s="611"/>
      <c r="BUD82" s="611"/>
      <c r="BUE82" s="611"/>
      <c r="BUF82" s="611"/>
      <c r="BUG82" s="611"/>
      <c r="BUH82" s="611"/>
      <c r="BUI82" s="611"/>
      <c r="BUJ82" s="611"/>
      <c r="BUK82" s="611"/>
      <c r="BUL82" s="611"/>
      <c r="BUM82" s="611"/>
      <c r="BUN82" s="611"/>
      <c r="BUO82" s="611"/>
      <c r="BUP82" s="611"/>
      <c r="BUQ82" s="611"/>
      <c r="BUR82" s="611"/>
      <c r="BUS82" s="611"/>
      <c r="BUT82" s="611"/>
      <c r="BUU82" s="611"/>
      <c r="BUV82" s="611"/>
      <c r="BUW82" s="611"/>
      <c r="BUX82" s="611"/>
      <c r="BUY82" s="611"/>
      <c r="BUZ82" s="611"/>
      <c r="BVA82" s="611"/>
      <c r="BVB82" s="611"/>
      <c r="BVC82" s="611"/>
      <c r="BVD82" s="611"/>
      <c r="BVE82" s="611"/>
      <c r="BVF82" s="611"/>
      <c r="BVG82" s="611"/>
      <c r="BVH82" s="611"/>
      <c r="BVI82" s="611"/>
      <c r="BVJ82" s="611"/>
      <c r="BVK82" s="611"/>
      <c r="BVL82" s="611"/>
      <c r="BVM82" s="611"/>
      <c r="BVN82" s="611"/>
      <c r="BVO82" s="611"/>
      <c r="BVP82" s="611"/>
      <c r="BVQ82" s="611"/>
      <c r="BVR82" s="611"/>
      <c r="BVS82" s="611"/>
      <c r="BVT82" s="611"/>
      <c r="BVU82" s="611"/>
      <c r="BVV82" s="611"/>
      <c r="BVW82" s="611"/>
      <c r="BVX82" s="611"/>
      <c r="BVY82" s="611"/>
      <c r="BVZ82" s="611"/>
      <c r="BWA82" s="611"/>
      <c r="BWB82" s="611"/>
      <c r="BWC82" s="611"/>
      <c r="BWD82" s="611"/>
      <c r="BWE82" s="611"/>
      <c r="BWF82" s="611"/>
      <c r="BWG82" s="611"/>
      <c r="BWH82" s="611"/>
      <c r="BWI82" s="611"/>
      <c r="BWJ82" s="611"/>
      <c r="BWK82" s="611"/>
      <c r="BWL82" s="611"/>
      <c r="BWM82" s="611"/>
      <c r="BWN82" s="611"/>
      <c r="BWO82" s="611"/>
      <c r="BWP82" s="611"/>
      <c r="BWQ82" s="611"/>
      <c r="BWR82" s="611"/>
      <c r="BWS82" s="611"/>
      <c r="BWT82" s="611"/>
      <c r="BWU82" s="611"/>
      <c r="BWV82" s="611"/>
      <c r="BWW82" s="611"/>
      <c r="BWX82" s="611"/>
      <c r="BWY82" s="611"/>
      <c r="BWZ82" s="611"/>
      <c r="BXA82" s="611"/>
      <c r="BXB82" s="611"/>
      <c r="BXC82" s="611"/>
      <c r="BXD82" s="611"/>
      <c r="BXE82" s="611"/>
      <c r="BXF82" s="611"/>
      <c r="BXG82" s="611"/>
      <c r="BXH82" s="611"/>
      <c r="BXI82" s="611"/>
      <c r="BXJ82" s="611"/>
      <c r="BXK82" s="611"/>
      <c r="BXL82" s="611"/>
      <c r="BXM82" s="611"/>
      <c r="BXN82" s="611"/>
      <c r="BXO82" s="611"/>
      <c r="BXP82" s="611"/>
      <c r="BXQ82" s="611"/>
      <c r="BXR82" s="611"/>
      <c r="BXS82" s="611"/>
      <c r="BXT82" s="611"/>
      <c r="BXU82" s="611"/>
      <c r="BXV82" s="611"/>
      <c r="BXW82" s="611"/>
      <c r="BXX82" s="611"/>
      <c r="BXY82" s="611"/>
      <c r="BXZ82" s="611"/>
      <c r="BYA82" s="611"/>
      <c r="BYB82" s="611"/>
      <c r="BYC82" s="611"/>
      <c r="BYD82" s="611"/>
      <c r="BYE82" s="611"/>
      <c r="BYF82" s="611"/>
      <c r="BYG82" s="611"/>
      <c r="BYH82" s="611"/>
      <c r="BYI82" s="611"/>
      <c r="BYJ82" s="611"/>
      <c r="BYK82" s="611"/>
      <c r="BYL82" s="611"/>
      <c r="BYM82" s="611"/>
      <c r="BYN82" s="611"/>
      <c r="BYO82" s="611"/>
      <c r="BYP82" s="611"/>
      <c r="BYQ82" s="611"/>
      <c r="BYR82" s="611"/>
      <c r="BYS82" s="611"/>
      <c r="BYT82" s="611"/>
      <c r="BYU82" s="611"/>
      <c r="BYV82" s="611"/>
      <c r="BYW82" s="611"/>
      <c r="BYX82" s="611"/>
      <c r="BYY82" s="611"/>
      <c r="BYZ82" s="611"/>
      <c r="BZA82" s="611"/>
      <c r="BZB82" s="611"/>
      <c r="BZC82" s="611"/>
      <c r="BZD82" s="611"/>
      <c r="BZE82" s="611"/>
      <c r="BZF82" s="611"/>
      <c r="BZG82" s="611"/>
      <c r="BZH82" s="611"/>
      <c r="BZI82" s="611"/>
      <c r="BZJ82" s="611"/>
      <c r="BZK82" s="611"/>
      <c r="BZL82" s="611"/>
      <c r="BZM82" s="611"/>
      <c r="BZN82" s="611"/>
      <c r="BZO82" s="611"/>
      <c r="BZP82" s="611"/>
      <c r="BZQ82" s="611"/>
      <c r="BZR82" s="611"/>
      <c r="BZS82" s="611"/>
      <c r="BZT82" s="611"/>
      <c r="BZU82" s="611"/>
      <c r="BZV82" s="611"/>
      <c r="BZW82" s="611"/>
      <c r="BZX82" s="611"/>
      <c r="BZY82" s="611"/>
      <c r="BZZ82" s="611"/>
      <c r="CAA82" s="611"/>
      <c r="CAB82" s="611"/>
      <c r="CAC82" s="611"/>
      <c r="CAD82" s="611"/>
      <c r="CAE82" s="611"/>
      <c r="CAF82" s="611"/>
      <c r="CAG82" s="611"/>
      <c r="CAH82" s="611"/>
      <c r="CAI82" s="611"/>
      <c r="CAJ82" s="611"/>
      <c r="CAK82" s="611"/>
      <c r="CAL82" s="611"/>
      <c r="CAM82" s="611"/>
      <c r="CAN82" s="611"/>
      <c r="CAO82" s="611"/>
      <c r="CAP82" s="611"/>
      <c r="CAQ82" s="611"/>
      <c r="CAR82" s="611"/>
      <c r="CAS82" s="611"/>
      <c r="CAT82" s="611"/>
      <c r="CAU82" s="611"/>
      <c r="CAV82" s="611"/>
      <c r="CAW82" s="611"/>
      <c r="CAX82" s="611"/>
      <c r="CAY82" s="611"/>
      <c r="CAZ82" s="611"/>
      <c r="CBA82" s="611"/>
      <c r="CBB82" s="611"/>
      <c r="CBC82" s="611"/>
      <c r="CBD82" s="611"/>
      <c r="CBE82" s="611"/>
      <c r="CBF82" s="611"/>
      <c r="CBG82" s="611"/>
      <c r="CBH82" s="611"/>
      <c r="CBI82" s="611"/>
      <c r="CBJ82" s="611"/>
      <c r="CBK82" s="611"/>
      <c r="CBL82" s="611"/>
      <c r="CBM82" s="611"/>
      <c r="CBN82" s="611"/>
      <c r="CBO82" s="611"/>
      <c r="CBP82" s="611"/>
      <c r="CBQ82" s="611"/>
      <c r="CBR82" s="611"/>
      <c r="CBS82" s="611"/>
      <c r="CBT82" s="611"/>
      <c r="CBU82" s="611"/>
      <c r="CBV82" s="611"/>
      <c r="CBW82" s="611"/>
      <c r="CBX82" s="611"/>
      <c r="CBY82" s="611"/>
      <c r="CBZ82" s="611"/>
      <c r="CCA82" s="611"/>
      <c r="CCB82" s="611"/>
      <c r="CCC82" s="611"/>
      <c r="CCD82" s="611"/>
      <c r="CCE82" s="611"/>
      <c r="CCF82" s="611"/>
      <c r="CCG82" s="611"/>
      <c r="CCH82" s="611"/>
      <c r="CCI82" s="611"/>
      <c r="CCJ82" s="611"/>
      <c r="CCK82" s="611"/>
      <c r="CCL82" s="611"/>
      <c r="CCM82" s="611"/>
      <c r="CCN82" s="611"/>
      <c r="CCO82" s="611"/>
      <c r="CCP82" s="611"/>
      <c r="CCQ82" s="611"/>
      <c r="CCR82" s="611"/>
      <c r="CCS82" s="611"/>
      <c r="CCT82" s="611"/>
      <c r="CCU82" s="611"/>
      <c r="CCV82" s="611"/>
      <c r="CCW82" s="611"/>
      <c r="CCX82" s="611"/>
      <c r="CCY82" s="611"/>
      <c r="CCZ82" s="611"/>
      <c r="CDA82" s="611"/>
      <c r="CDB82" s="611"/>
      <c r="CDC82" s="611"/>
      <c r="CDD82" s="611"/>
      <c r="CDE82" s="611"/>
      <c r="CDF82" s="611"/>
      <c r="CDG82" s="611"/>
      <c r="CDH82" s="611"/>
      <c r="CDI82" s="611"/>
      <c r="CDJ82" s="611"/>
      <c r="CDK82" s="611"/>
      <c r="CDL82" s="611"/>
      <c r="CDM82" s="611"/>
      <c r="CDN82" s="611"/>
      <c r="CDO82" s="611"/>
      <c r="CDP82" s="611"/>
      <c r="CDQ82" s="611"/>
      <c r="CDR82" s="611"/>
      <c r="CDS82" s="611"/>
      <c r="CDT82" s="611"/>
      <c r="CDU82" s="611"/>
      <c r="CDV82" s="611"/>
      <c r="CDW82" s="611"/>
      <c r="CDX82" s="611"/>
      <c r="CDY82" s="611"/>
      <c r="CDZ82" s="611"/>
      <c r="CEA82" s="611"/>
      <c r="CEB82" s="611"/>
      <c r="CEC82" s="611"/>
      <c r="CED82" s="611"/>
      <c r="CEE82" s="611"/>
      <c r="CEF82" s="611"/>
      <c r="CEG82" s="611"/>
      <c r="CEH82" s="611"/>
      <c r="CEI82" s="611"/>
      <c r="CEJ82" s="611"/>
      <c r="CEK82" s="611"/>
      <c r="CEL82" s="611"/>
      <c r="CEM82" s="611"/>
    </row>
    <row r="83" spans="1:2171" s="191" customFormat="1" x14ac:dyDescent="0.2">
      <c r="A83" s="211"/>
      <c r="B83" s="64" t="s">
        <v>306</v>
      </c>
      <c r="C83" s="280"/>
      <c r="D83" s="691">
        <f>'Existing Practices'!C110</f>
        <v>0</v>
      </c>
      <c r="E83" s="212"/>
      <c r="F83" s="212"/>
      <c r="G83" s="212"/>
      <c r="H83" s="212"/>
      <c r="I83" s="212"/>
      <c r="J83" s="212"/>
      <c r="K83" s="212"/>
      <c r="L83" s="212"/>
      <c r="M83" s="679"/>
      <c r="N83" s="679"/>
      <c r="O83" s="679"/>
      <c r="P83" s="679"/>
      <c r="Q83" s="679"/>
      <c r="R83" s="679"/>
      <c r="S83" s="679"/>
      <c r="T83" s="358"/>
      <c r="U83" s="358"/>
      <c r="V83" s="358"/>
      <c r="W83" s="358"/>
      <c r="X83" s="358"/>
      <c r="Y83" s="358"/>
      <c r="Z83" s="358"/>
      <c r="AA83" s="358"/>
      <c r="AB83" s="358"/>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679"/>
      <c r="AY83" s="679"/>
      <c r="AZ83" s="679"/>
      <c r="BA83" s="679"/>
      <c r="BB83" s="679"/>
      <c r="BC83" s="611"/>
      <c r="BD83" s="611"/>
      <c r="BE83" s="611"/>
      <c r="BF83" s="611"/>
      <c r="BG83" s="611"/>
      <c r="BH83" s="611"/>
      <c r="BI83" s="611"/>
      <c r="BJ83" s="611"/>
      <c r="BK83" s="611"/>
      <c r="BL83" s="611"/>
      <c r="BM83" s="611"/>
      <c r="BN83" s="611"/>
      <c r="BO83" s="611"/>
      <c r="BP83" s="611"/>
      <c r="BQ83" s="611"/>
      <c r="BR83" s="611"/>
      <c r="BS83" s="611"/>
      <c r="BT83" s="611"/>
      <c r="BU83" s="611"/>
      <c r="BV83" s="611"/>
      <c r="BW83" s="611"/>
      <c r="BX83" s="611"/>
      <c r="BY83" s="611"/>
      <c r="BZ83" s="611"/>
      <c r="CA83" s="611"/>
      <c r="CB83" s="611"/>
      <c r="CC83" s="611"/>
      <c r="CD83" s="611"/>
      <c r="CE83" s="611"/>
      <c r="CF83" s="611"/>
      <c r="CG83" s="611"/>
      <c r="CH83" s="611"/>
      <c r="CI83" s="611"/>
      <c r="CJ83" s="611"/>
      <c r="CK83" s="611"/>
      <c r="CL83" s="611"/>
      <c r="CM83" s="611"/>
      <c r="CN83" s="611"/>
      <c r="CO83" s="611"/>
      <c r="CP83" s="611"/>
      <c r="CQ83" s="611"/>
      <c r="CR83" s="611"/>
      <c r="CS83" s="611"/>
      <c r="CT83" s="611"/>
      <c r="CU83" s="611"/>
      <c r="CV83" s="611"/>
      <c r="CW83" s="611"/>
      <c r="CX83" s="611"/>
      <c r="CY83" s="611"/>
      <c r="CZ83" s="611"/>
      <c r="DA83" s="611"/>
      <c r="DB83" s="611"/>
      <c r="DC83" s="611"/>
      <c r="DD83" s="611"/>
      <c r="DE83" s="611"/>
      <c r="DF83" s="611"/>
      <c r="DG83" s="611"/>
      <c r="DH83" s="611"/>
      <c r="DI83" s="611"/>
      <c r="DJ83" s="611"/>
      <c r="DK83" s="611"/>
      <c r="DL83" s="611"/>
      <c r="DM83" s="611"/>
      <c r="DN83" s="611"/>
      <c r="DO83" s="611"/>
      <c r="DP83" s="611"/>
      <c r="DQ83" s="611"/>
      <c r="DR83" s="611"/>
      <c r="DS83" s="611"/>
      <c r="DT83" s="611"/>
      <c r="DU83" s="611"/>
      <c r="DV83" s="611"/>
      <c r="DW83" s="611"/>
      <c r="DX83" s="611"/>
      <c r="DY83" s="611"/>
      <c r="DZ83" s="611"/>
      <c r="EA83" s="611"/>
      <c r="EB83" s="611"/>
      <c r="EC83" s="611"/>
      <c r="ED83" s="611"/>
      <c r="EE83" s="611"/>
      <c r="EF83" s="611"/>
      <c r="EG83" s="611"/>
      <c r="EH83" s="611"/>
      <c r="EI83" s="611"/>
      <c r="EJ83" s="611"/>
      <c r="EK83" s="611"/>
      <c r="EL83" s="611"/>
      <c r="EM83" s="611"/>
      <c r="EN83" s="611"/>
      <c r="EO83" s="611"/>
      <c r="EP83" s="611"/>
      <c r="EQ83" s="611"/>
      <c r="ER83" s="611"/>
      <c r="ES83" s="611"/>
      <c r="ET83" s="611"/>
      <c r="EU83" s="611"/>
      <c r="EV83" s="611"/>
      <c r="EW83" s="611"/>
      <c r="EX83" s="611"/>
      <c r="EY83" s="611"/>
      <c r="EZ83" s="611"/>
      <c r="FA83" s="611"/>
      <c r="FB83" s="611"/>
      <c r="FC83" s="611"/>
      <c r="FD83" s="611"/>
      <c r="FE83" s="611"/>
      <c r="FF83" s="611"/>
      <c r="FG83" s="611"/>
      <c r="FH83" s="611"/>
      <c r="FI83" s="611"/>
      <c r="FJ83" s="611"/>
      <c r="FK83" s="611"/>
      <c r="FL83" s="611"/>
      <c r="FM83" s="611"/>
      <c r="FN83" s="611"/>
      <c r="FO83" s="611"/>
      <c r="FP83" s="611"/>
      <c r="FQ83" s="611"/>
      <c r="FR83" s="611"/>
      <c r="FS83" s="611"/>
      <c r="FT83" s="611"/>
      <c r="FU83" s="611"/>
      <c r="FV83" s="611"/>
      <c r="FW83" s="611"/>
      <c r="FX83" s="611"/>
      <c r="FY83" s="611"/>
      <c r="FZ83" s="611"/>
      <c r="GA83" s="611"/>
      <c r="GB83" s="611"/>
      <c r="GC83" s="611"/>
      <c r="GD83" s="611"/>
      <c r="GE83" s="611"/>
      <c r="GF83" s="611"/>
      <c r="GG83" s="611"/>
      <c r="GH83" s="611"/>
      <c r="GI83" s="611"/>
      <c r="GJ83" s="611"/>
      <c r="GK83" s="611"/>
      <c r="GL83" s="611"/>
      <c r="GM83" s="611"/>
      <c r="GN83" s="611"/>
      <c r="GO83" s="611"/>
      <c r="GP83" s="611"/>
      <c r="GQ83" s="611"/>
      <c r="GR83" s="611"/>
      <c r="GS83" s="611"/>
      <c r="GT83" s="611"/>
      <c r="GU83" s="611"/>
      <c r="GV83" s="611"/>
      <c r="GW83" s="611"/>
      <c r="GX83" s="611"/>
      <c r="GY83" s="611"/>
      <c r="GZ83" s="611"/>
      <c r="HA83" s="611"/>
      <c r="HB83" s="611"/>
      <c r="HC83" s="611"/>
      <c r="HD83" s="611"/>
      <c r="HE83" s="611"/>
      <c r="HF83" s="611"/>
      <c r="HG83" s="611"/>
      <c r="HH83" s="611"/>
      <c r="HI83" s="611"/>
      <c r="HJ83" s="611"/>
      <c r="HK83" s="611"/>
      <c r="HL83" s="611"/>
      <c r="HM83" s="611"/>
      <c r="HN83" s="611"/>
      <c r="HO83" s="611"/>
      <c r="HP83" s="611"/>
      <c r="HQ83" s="611"/>
      <c r="HR83" s="611"/>
      <c r="HS83" s="611"/>
      <c r="HT83" s="611"/>
      <c r="HU83" s="611"/>
      <c r="HV83" s="611"/>
      <c r="HW83" s="611"/>
      <c r="HX83" s="611"/>
      <c r="HY83" s="611"/>
      <c r="HZ83" s="611"/>
      <c r="IA83" s="611"/>
      <c r="IB83" s="611"/>
      <c r="IC83" s="611"/>
      <c r="ID83" s="611"/>
      <c r="IE83" s="611"/>
      <c r="IF83" s="611"/>
      <c r="IG83" s="611"/>
      <c r="IH83" s="611"/>
      <c r="II83" s="611"/>
      <c r="IJ83" s="611"/>
      <c r="IK83" s="611"/>
      <c r="IL83" s="611"/>
      <c r="IM83" s="611"/>
      <c r="IN83" s="611"/>
      <c r="IO83" s="611"/>
      <c r="IP83" s="611"/>
      <c r="IQ83" s="611"/>
      <c r="IR83" s="611"/>
      <c r="IS83" s="611"/>
      <c r="IT83" s="611"/>
      <c r="IU83" s="611"/>
      <c r="IV83" s="611"/>
      <c r="IW83" s="611"/>
      <c r="IX83" s="611"/>
      <c r="IY83" s="611"/>
      <c r="IZ83" s="611"/>
      <c r="JA83" s="611"/>
      <c r="JB83" s="611"/>
      <c r="JC83" s="611"/>
      <c r="JD83" s="611"/>
      <c r="JE83" s="611"/>
      <c r="JF83" s="611"/>
      <c r="JG83" s="611"/>
      <c r="JH83" s="611"/>
      <c r="JI83" s="611"/>
      <c r="JJ83" s="611"/>
      <c r="JK83" s="611"/>
      <c r="JL83" s="611"/>
      <c r="JM83" s="611"/>
      <c r="JN83" s="611"/>
      <c r="JO83" s="611"/>
      <c r="JP83" s="611"/>
      <c r="JQ83" s="611"/>
      <c r="JR83" s="611"/>
      <c r="JS83" s="611"/>
      <c r="JT83" s="611"/>
      <c r="JU83" s="611"/>
      <c r="JV83" s="611"/>
      <c r="JW83" s="611"/>
      <c r="JX83" s="611"/>
      <c r="JY83" s="611"/>
      <c r="JZ83" s="611"/>
      <c r="KA83" s="611"/>
      <c r="KB83" s="611"/>
      <c r="KC83" s="611"/>
      <c r="KD83" s="611"/>
      <c r="KE83" s="611"/>
      <c r="KF83" s="611"/>
      <c r="KG83" s="611"/>
      <c r="KH83" s="611"/>
      <c r="KI83" s="611"/>
      <c r="KJ83" s="611"/>
      <c r="KK83" s="611"/>
      <c r="KL83" s="611"/>
      <c r="KM83" s="611"/>
      <c r="KN83" s="611"/>
      <c r="KO83" s="611"/>
      <c r="KP83" s="611"/>
      <c r="KQ83" s="611"/>
      <c r="KR83" s="611"/>
      <c r="KS83" s="611"/>
      <c r="KT83" s="611"/>
      <c r="KU83" s="611"/>
      <c r="KV83" s="611"/>
      <c r="KW83" s="611"/>
      <c r="KX83" s="611"/>
      <c r="KY83" s="611"/>
      <c r="KZ83" s="611"/>
      <c r="LA83" s="611"/>
      <c r="LB83" s="611"/>
      <c r="LC83" s="611"/>
      <c r="LD83" s="611"/>
      <c r="LE83" s="611"/>
      <c r="LF83" s="611"/>
      <c r="LG83" s="611"/>
      <c r="LH83" s="611"/>
      <c r="LI83" s="611"/>
      <c r="LJ83" s="611"/>
      <c r="LK83" s="611"/>
      <c r="LL83" s="611"/>
      <c r="LM83" s="611"/>
      <c r="LN83" s="611"/>
      <c r="LO83" s="611"/>
      <c r="LP83" s="611"/>
      <c r="LQ83" s="611"/>
      <c r="LR83" s="611"/>
      <c r="LS83" s="611"/>
      <c r="LT83" s="611"/>
      <c r="LU83" s="611"/>
      <c r="LV83" s="611"/>
      <c r="LW83" s="611"/>
      <c r="LX83" s="611"/>
      <c r="LY83" s="611"/>
      <c r="LZ83" s="611"/>
      <c r="MA83" s="611"/>
      <c r="MB83" s="611"/>
      <c r="MC83" s="611"/>
      <c r="MD83" s="611"/>
      <c r="ME83" s="611"/>
      <c r="MF83" s="611"/>
      <c r="MG83" s="611"/>
      <c r="MH83" s="611"/>
      <c r="MI83" s="611"/>
      <c r="MJ83" s="611"/>
      <c r="MK83" s="611"/>
      <c r="ML83" s="611"/>
      <c r="MM83" s="611"/>
      <c r="MN83" s="611"/>
      <c r="MO83" s="611"/>
      <c r="MP83" s="611"/>
      <c r="MQ83" s="611"/>
      <c r="MR83" s="611"/>
      <c r="MS83" s="611"/>
      <c r="MT83" s="611"/>
      <c r="MU83" s="611"/>
      <c r="MV83" s="611"/>
      <c r="MW83" s="611"/>
      <c r="MX83" s="611"/>
      <c r="MY83" s="611"/>
      <c r="MZ83" s="611"/>
      <c r="NA83" s="611"/>
      <c r="NB83" s="611"/>
      <c r="NC83" s="611"/>
      <c r="ND83" s="611"/>
      <c r="NE83" s="611"/>
      <c r="NF83" s="611"/>
      <c r="NG83" s="611"/>
      <c r="NH83" s="611"/>
      <c r="NI83" s="611"/>
      <c r="NJ83" s="611"/>
      <c r="NK83" s="611"/>
      <c r="NL83" s="611"/>
      <c r="NM83" s="611"/>
      <c r="NN83" s="611"/>
      <c r="NO83" s="611"/>
      <c r="NP83" s="611"/>
      <c r="NQ83" s="611"/>
      <c r="NR83" s="611"/>
      <c r="NS83" s="611"/>
      <c r="NT83" s="611"/>
      <c r="NU83" s="611"/>
      <c r="NV83" s="611"/>
      <c r="NW83" s="611"/>
      <c r="NX83" s="611"/>
      <c r="NY83" s="611"/>
      <c r="NZ83" s="611"/>
      <c r="OA83" s="611"/>
      <c r="OB83" s="611"/>
      <c r="OC83" s="611"/>
      <c r="OD83" s="611"/>
      <c r="OE83" s="611"/>
      <c r="OF83" s="611"/>
      <c r="OG83" s="611"/>
      <c r="OH83" s="611"/>
      <c r="OI83" s="611"/>
      <c r="OJ83" s="611"/>
      <c r="OK83" s="611"/>
      <c r="OL83" s="611"/>
      <c r="OM83" s="611"/>
      <c r="ON83" s="611"/>
      <c r="OO83" s="611"/>
      <c r="OP83" s="611"/>
      <c r="OQ83" s="611"/>
      <c r="OR83" s="611"/>
      <c r="OS83" s="611"/>
      <c r="OT83" s="611"/>
      <c r="OU83" s="611"/>
      <c r="OV83" s="611"/>
      <c r="OW83" s="611"/>
      <c r="OX83" s="611"/>
      <c r="OY83" s="611"/>
      <c r="OZ83" s="611"/>
      <c r="PA83" s="611"/>
      <c r="PB83" s="611"/>
      <c r="PC83" s="611"/>
      <c r="PD83" s="611"/>
      <c r="PE83" s="611"/>
      <c r="PF83" s="611"/>
      <c r="PG83" s="611"/>
      <c r="PH83" s="611"/>
      <c r="PI83" s="611"/>
      <c r="PJ83" s="611"/>
      <c r="PK83" s="611"/>
      <c r="PL83" s="611"/>
      <c r="PM83" s="611"/>
      <c r="PN83" s="611"/>
      <c r="PO83" s="611"/>
      <c r="PP83" s="611"/>
      <c r="PQ83" s="611"/>
      <c r="PR83" s="611"/>
      <c r="PS83" s="611"/>
      <c r="PT83" s="611"/>
      <c r="PU83" s="611"/>
      <c r="PV83" s="611"/>
      <c r="PW83" s="611"/>
      <c r="PX83" s="611"/>
      <c r="PY83" s="611"/>
      <c r="PZ83" s="611"/>
      <c r="QA83" s="611"/>
      <c r="QB83" s="611"/>
      <c r="QC83" s="611"/>
      <c r="QD83" s="611"/>
      <c r="QE83" s="611"/>
      <c r="QF83" s="611"/>
      <c r="QG83" s="611"/>
      <c r="QH83" s="611"/>
      <c r="QI83" s="611"/>
      <c r="QJ83" s="611"/>
      <c r="QK83" s="611"/>
      <c r="QL83" s="611"/>
      <c r="QM83" s="611"/>
      <c r="QN83" s="611"/>
      <c r="QO83" s="611"/>
      <c r="QP83" s="611"/>
      <c r="QQ83" s="611"/>
      <c r="QR83" s="611"/>
      <c r="QS83" s="611"/>
      <c r="QT83" s="611"/>
      <c r="QU83" s="611"/>
      <c r="QV83" s="611"/>
      <c r="QW83" s="611"/>
      <c r="QX83" s="611"/>
      <c r="QY83" s="611"/>
      <c r="QZ83" s="611"/>
      <c r="RA83" s="611"/>
      <c r="RB83" s="611"/>
      <c r="RC83" s="611"/>
      <c r="RD83" s="611"/>
      <c r="RE83" s="611"/>
      <c r="RF83" s="611"/>
      <c r="RG83" s="611"/>
      <c r="RH83" s="611"/>
      <c r="RI83" s="611"/>
      <c r="RJ83" s="611"/>
      <c r="RK83" s="611"/>
      <c r="RL83" s="611"/>
      <c r="RM83" s="611"/>
      <c r="RN83" s="611"/>
      <c r="RO83" s="611"/>
      <c r="RP83" s="611"/>
      <c r="RQ83" s="611"/>
      <c r="RR83" s="611"/>
      <c r="RS83" s="611"/>
      <c r="RT83" s="611"/>
      <c r="RU83" s="611"/>
      <c r="RV83" s="611"/>
      <c r="RW83" s="611"/>
      <c r="RX83" s="611"/>
      <c r="RY83" s="611"/>
      <c r="RZ83" s="611"/>
      <c r="SA83" s="611"/>
      <c r="SB83" s="611"/>
      <c r="SC83" s="611"/>
      <c r="SD83" s="611"/>
      <c r="SE83" s="611"/>
      <c r="SF83" s="611"/>
      <c r="SG83" s="611"/>
      <c r="SH83" s="611"/>
      <c r="SI83" s="611"/>
      <c r="SJ83" s="611"/>
      <c r="SK83" s="611"/>
      <c r="SL83" s="611"/>
      <c r="SM83" s="611"/>
      <c r="SN83" s="611"/>
      <c r="SO83" s="611"/>
      <c r="SP83" s="611"/>
      <c r="SQ83" s="611"/>
      <c r="SR83" s="611"/>
      <c r="SS83" s="611"/>
      <c r="ST83" s="611"/>
      <c r="SU83" s="611"/>
      <c r="SV83" s="611"/>
      <c r="SW83" s="611"/>
      <c r="SX83" s="611"/>
      <c r="SY83" s="611"/>
      <c r="SZ83" s="611"/>
      <c r="TA83" s="611"/>
      <c r="TB83" s="611"/>
      <c r="TC83" s="611"/>
      <c r="TD83" s="611"/>
      <c r="TE83" s="611"/>
      <c r="TF83" s="611"/>
      <c r="TG83" s="611"/>
      <c r="TH83" s="611"/>
      <c r="TI83" s="611"/>
      <c r="TJ83" s="611"/>
      <c r="TK83" s="611"/>
      <c r="TL83" s="611"/>
      <c r="TM83" s="611"/>
      <c r="TN83" s="611"/>
      <c r="TO83" s="611"/>
      <c r="TP83" s="611"/>
      <c r="TQ83" s="611"/>
      <c r="TR83" s="611"/>
      <c r="TS83" s="611"/>
      <c r="TT83" s="611"/>
      <c r="TU83" s="611"/>
      <c r="TV83" s="611"/>
      <c r="TW83" s="611"/>
      <c r="TX83" s="611"/>
      <c r="TY83" s="611"/>
      <c r="TZ83" s="611"/>
      <c r="UA83" s="611"/>
      <c r="UB83" s="611"/>
      <c r="UC83" s="611"/>
      <c r="UD83" s="611"/>
      <c r="UE83" s="611"/>
      <c r="UF83" s="611"/>
      <c r="UG83" s="611"/>
      <c r="UH83" s="611"/>
      <c r="UI83" s="611"/>
      <c r="UJ83" s="611"/>
      <c r="UK83" s="611"/>
      <c r="UL83" s="611"/>
      <c r="UM83" s="611"/>
      <c r="UN83" s="611"/>
      <c r="UO83" s="611"/>
      <c r="UP83" s="611"/>
      <c r="UQ83" s="611"/>
      <c r="UR83" s="611"/>
      <c r="US83" s="611"/>
      <c r="UT83" s="611"/>
      <c r="UU83" s="611"/>
      <c r="UV83" s="611"/>
      <c r="UW83" s="611"/>
      <c r="UX83" s="611"/>
      <c r="UY83" s="611"/>
      <c r="UZ83" s="611"/>
      <c r="VA83" s="611"/>
      <c r="VB83" s="611"/>
      <c r="VC83" s="611"/>
      <c r="VD83" s="611"/>
      <c r="VE83" s="611"/>
      <c r="VF83" s="611"/>
      <c r="VG83" s="611"/>
      <c r="VH83" s="611"/>
      <c r="VI83" s="611"/>
      <c r="VJ83" s="611"/>
      <c r="VK83" s="611"/>
      <c r="VL83" s="611"/>
      <c r="VM83" s="611"/>
      <c r="VN83" s="611"/>
      <c r="VO83" s="611"/>
      <c r="VP83" s="611"/>
      <c r="VQ83" s="611"/>
      <c r="VR83" s="611"/>
      <c r="VS83" s="611"/>
      <c r="VT83" s="611"/>
      <c r="VU83" s="611"/>
      <c r="VV83" s="611"/>
      <c r="VW83" s="611"/>
      <c r="VX83" s="611"/>
      <c r="VY83" s="611"/>
      <c r="VZ83" s="611"/>
      <c r="WA83" s="611"/>
      <c r="WB83" s="611"/>
      <c r="WC83" s="611"/>
      <c r="WD83" s="611"/>
      <c r="WE83" s="611"/>
      <c r="WF83" s="611"/>
      <c r="WG83" s="611"/>
      <c r="WH83" s="611"/>
      <c r="WI83" s="611"/>
      <c r="WJ83" s="611"/>
      <c r="WK83" s="611"/>
      <c r="WL83" s="611"/>
      <c r="WM83" s="611"/>
      <c r="WN83" s="611"/>
      <c r="WO83" s="611"/>
      <c r="WP83" s="611"/>
      <c r="WQ83" s="611"/>
      <c r="WR83" s="611"/>
      <c r="WS83" s="611"/>
      <c r="WT83" s="611"/>
      <c r="WU83" s="611"/>
      <c r="WV83" s="611"/>
      <c r="WW83" s="611"/>
      <c r="WX83" s="611"/>
      <c r="WY83" s="611"/>
      <c r="WZ83" s="611"/>
      <c r="XA83" s="611"/>
      <c r="XB83" s="611"/>
      <c r="XC83" s="611"/>
      <c r="XD83" s="611"/>
      <c r="XE83" s="611"/>
      <c r="XF83" s="611"/>
      <c r="XG83" s="611"/>
      <c r="XH83" s="611"/>
      <c r="XI83" s="611"/>
      <c r="XJ83" s="611"/>
      <c r="XK83" s="611"/>
      <c r="XL83" s="611"/>
      <c r="XM83" s="611"/>
      <c r="XN83" s="611"/>
      <c r="XO83" s="611"/>
      <c r="XP83" s="611"/>
      <c r="XQ83" s="611"/>
      <c r="XR83" s="611"/>
      <c r="XS83" s="611"/>
      <c r="XT83" s="611"/>
      <c r="XU83" s="611"/>
      <c r="XV83" s="611"/>
      <c r="XW83" s="611"/>
      <c r="XX83" s="611"/>
      <c r="XY83" s="611"/>
      <c r="XZ83" s="611"/>
      <c r="YA83" s="611"/>
      <c r="YB83" s="611"/>
      <c r="YC83" s="611"/>
      <c r="YD83" s="611"/>
      <c r="YE83" s="611"/>
      <c r="YF83" s="611"/>
      <c r="YG83" s="611"/>
      <c r="YH83" s="611"/>
      <c r="YI83" s="611"/>
      <c r="YJ83" s="611"/>
      <c r="YK83" s="611"/>
      <c r="YL83" s="611"/>
      <c r="YM83" s="611"/>
      <c r="YN83" s="611"/>
      <c r="YO83" s="611"/>
      <c r="YP83" s="611"/>
      <c r="YQ83" s="611"/>
      <c r="YR83" s="611"/>
      <c r="YS83" s="611"/>
      <c r="YT83" s="611"/>
      <c r="YU83" s="611"/>
      <c r="YV83" s="611"/>
      <c r="YW83" s="611"/>
      <c r="YX83" s="611"/>
      <c r="YY83" s="611"/>
      <c r="YZ83" s="611"/>
      <c r="ZA83" s="611"/>
      <c r="ZB83" s="611"/>
      <c r="ZC83" s="611"/>
      <c r="ZD83" s="611"/>
      <c r="ZE83" s="611"/>
      <c r="ZF83" s="611"/>
      <c r="ZG83" s="611"/>
      <c r="ZH83" s="611"/>
      <c r="ZI83" s="611"/>
      <c r="ZJ83" s="611"/>
      <c r="ZK83" s="611"/>
      <c r="ZL83" s="611"/>
      <c r="ZM83" s="611"/>
      <c r="ZN83" s="611"/>
      <c r="ZO83" s="611"/>
      <c r="ZP83" s="611"/>
      <c r="ZQ83" s="611"/>
      <c r="ZR83" s="611"/>
      <c r="ZS83" s="611"/>
      <c r="ZT83" s="611"/>
      <c r="ZU83" s="611"/>
      <c r="ZV83" s="611"/>
      <c r="ZW83" s="611"/>
      <c r="ZX83" s="611"/>
      <c r="ZY83" s="611"/>
      <c r="ZZ83" s="611"/>
      <c r="AAA83" s="611"/>
      <c r="AAB83" s="611"/>
      <c r="AAC83" s="611"/>
      <c r="AAD83" s="611"/>
      <c r="AAE83" s="611"/>
      <c r="AAF83" s="611"/>
      <c r="AAG83" s="611"/>
      <c r="AAH83" s="611"/>
      <c r="AAI83" s="611"/>
      <c r="AAJ83" s="611"/>
      <c r="AAK83" s="611"/>
      <c r="AAL83" s="611"/>
      <c r="AAM83" s="611"/>
      <c r="AAN83" s="611"/>
      <c r="AAO83" s="611"/>
      <c r="AAP83" s="611"/>
      <c r="AAQ83" s="611"/>
      <c r="AAR83" s="611"/>
      <c r="AAS83" s="611"/>
      <c r="AAT83" s="611"/>
      <c r="AAU83" s="611"/>
      <c r="AAV83" s="611"/>
      <c r="AAW83" s="611"/>
      <c r="AAX83" s="611"/>
      <c r="AAY83" s="611"/>
      <c r="AAZ83" s="611"/>
      <c r="ABA83" s="611"/>
      <c r="ABB83" s="611"/>
      <c r="ABC83" s="611"/>
      <c r="ABD83" s="611"/>
      <c r="ABE83" s="611"/>
      <c r="ABF83" s="611"/>
      <c r="ABG83" s="611"/>
      <c r="ABH83" s="611"/>
      <c r="ABI83" s="611"/>
      <c r="ABJ83" s="611"/>
      <c r="ABK83" s="611"/>
      <c r="ABL83" s="611"/>
      <c r="ABM83" s="611"/>
      <c r="ABN83" s="611"/>
      <c r="ABO83" s="611"/>
      <c r="ABP83" s="611"/>
      <c r="ABQ83" s="611"/>
      <c r="ABR83" s="611"/>
      <c r="ABS83" s="611"/>
      <c r="ABT83" s="611"/>
      <c r="ABU83" s="611"/>
      <c r="ABV83" s="611"/>
      <c r="ABW83" s="611"/>
      <c r="ABX83" s="611"/>
      <c r="ABY83" s="611"/>
      <c r="ABZ83" s="611"/>
      <c r="ACA83" s="611"/>
      <c r="ACB83" s="611"/>
      <c r="ACC83" s="611"/>
      <c r="ACD83" s="611"/>
      <c r="ACE83" s="611"/>
      <c r="ACF83" s="611"/>
      <c r="ACG83" s="611"/>
      <c r="ACH83" s="611"/>
      <c r="ACI83" s="611"/>
      <c r="ACJ83" s="611"/>
      <c r="ACK83" s="611"/>
      <c r="ACL83" s="611"/>
      <c r="ACM83" s="611"/>
      <c r="ACN83" s="611"/>
      <c r="ACO83" s="611"/>
      <c r="ACP83" s="611"/>
      <c r="ACQ83" s="611"/>
      <c r="ACR83" s="611"/>
      <c r="ACS83" s="611"/>
      <c r="ACT83" s="611"/>
      <c r="ACU83" s="611"/>
      <c r="ACV83" s="611"/>
      <c r="ACW83" s="611"/>
      <c r="ACX83" s="611"/>
      <c r="ACY83" s="611"/>
      <c r="ACZ83" s="611"/>
      <c r="ADA83" s="611"/>
      <c r="ADB83" s="611"/>
      <c r="ADC83" s="611"/>
      <c r="ADD83" s="611"/>
      <c r="ADE83" s="611"/>
      <c r="ADF83" s="611"/>
      <c r="ADG83" s="611"/>
      <c r="ADH83" s="611"/>
      <c r="ADI83" s="611"/>
      <c r="ADJ83" s="611"/>
      <c r="ADK83" s="611"/>
      <c r="ADL83" s="611"/>
      <c r="ADM83" s="611"/>
      <c r="ADN83" s="611"/>
      <c r="ADO83" s="611"/>
      <c r="ADP83" s="611"/>
      <c r="ADQ83" s="611"/>
      <c r="ADR83" s="611"/>
      <c r="ADS83" s="611"/>
      <c r="ADT83" s="611"/>
      <c r="ADU83" s="611"/>
      <c r="ADV83" s="611"/>
      <c r="ADW83" s="611"/>
      <c r="ADX83" s="611"/>
      <c r="ADY83" s="611"/>
      <c r="ADZ83" s="611"/>
      <c r="AEA83" s="611"/>
      <c r="AEB83" s="611"/>
      <c r="AEC83" s="611"/>
      <c r="AED83" s="611"/>
      <c r="AEE83" s="611"/>
      <c r="AEF83" s="611"/>
      <c r="AEG83" s="611"/>
      <c r="AEH83" s="611"/>
      <c r="AEI83" s="611"/>
      <c r="AEJ83" s="611"/>
      <c r="AEK83" s="611"/>
      <c r="AEL83" s="611"/>
      <c r="AEM83" s="611"/>
      <c r="AEN83" s="611"/>
      <c r="AEO83" s="611"/>
      <c r="AEP83" s="611"/>
      <c r="AEQ83" s="611"/>
      <c r="AER83" s="611"/>
      <c r="AES83" s="611"/>
      <c r="AET83" s="611"/>
      <c r="AEU83" s="611"/>
      <c r="AEV83" s="611"/>
      <c r="AEW83" s="611"/>
      <c r="AEX83" s="611"/>
      <c r="AEY83" s="611"/>
      <c r="AEZ83" s="611"/>
      <c r="AFA83" s="611"/>
      <c r="AFB83" s="611"/>
      <c r="AFC83" s="611"/>
      <c r="AFD83" s="611"/>
      <c r="AFE83" s="611"/>
      <c r="AFF83" s="611"/>
      <c r="AFG83" s="611"/>
      <c r="AFH83" s="611"/>
      <c r="AFI83" s="611"/>
      <c r="AFJ83" s="611"/>
      <c r="AFK83" s="611"/>
      <c r="AFL83" s="611"/>
      <c r="AFM83" s="611"/>
      <c r="AFN83" s="611"/>
      <c r="AFO83" s="611"/>
      <c r="AFP83" s="611"/>
      <c r="AFQ83" s="611"/>
      <c r="AFR83" s="611"/>
      <c r="AFS83" s="611"/>
      <c r="AFT83" s="611"/>
      <c r="AFU83" s="611"/>
      <c r="AFV83" s="611"/>
      <c r="AFW83" s="611"/>
      <c r="AFX83" s="611"/>
      <c r="AFY83" s="611"/>
      <c r="AFZ83" s="611"/>
      <c r="AGA83" s="611"/>
      <c r="AGB83" s="611"/>
      <c r="AGC83" s="611"/>
      <c r="AGD83" s="611"/>
      <c r="AGE83" s="611"/>
      <c r="AGF83" s="611"/>
      <c r="AGG83" s="611"/>
      <c r="AGH83" s="611"/>
      <c r="AGI83" s="611"/>
      <c r="AGJ83" s="611"/>
      <c r="AGK83" s="611"/>
      <c r="AGL83" s="611"/>
      <c r="AGM83" s="611"/>
      <c r="AGN83" s="611"/>
      <c r="AGO83" s="611"/>
      <c r="AGP83" s="611"/>
      <c r="AGQ83" s="611"/>
      <c r="AGR83" s="611"/>
      <c r="AGS83" s="611"/>
      <c r="AGT83" s="611"/>
      <c r="AGU83" s="611"/>
      <c r="AGV83" s="611"/>
      <c r="AGW83" s="611"/>
      <c r="AGX83" s="611"/>
      <c r="AGY83" s="611"/>
      <c r="AGZ83" s="611"/>
      <c r="AHA83" s="611"/>
      <c r="AHB83" s="611"/>
      <c r="AHC83" s="611"/>
      <c r="AHD83" s="611"/>
      <c r="AHE83" s="611"/>
      <c r="AHF83" s="611"/>
      <c r="AHG83" s="611"/>
      <c r="AHH83" s="611"/>
      <c r="AHI83" s="611"/>
      <c r="AHJ83" s="611"/>
      <c r="AHK83" s="611"/>
      <c r="AHL83" s="611"/>
      <c r="AHM83" s="611"/>
      <c r="AHN83" s="611"/>
      <c r="AHO83" s="611"/>
      <c r="AHP83" s="611"/>
      <c r="AHQ83" s="611"/>
      <c r="AHR83" s="611"/>
      <c r="AHS83" s="611"/>
      <c r="AHT83" s="611"/>
      <c r="AHU83" s="611"/>
      <c r="AHV83" s="611"/>
      <c r="AHW83" s="611"/>
      <c r="AHX83" s="611"/>
      <c r="AHY83" s="611"/>
      <c r="AHZ83" s="611"/>
      <c r="AIA83" s="611"/>
      <c r="AIB83" s="611"/>
      <c r="AIC83" s="611"/>
      <c r="AID83" s="611"/>
      <c r="AIE83" s="611"/>
      <c r="AIF83" s="611"/>
      <c r="AIG83" s="611"/>
      <c r="AIH83" s="611"/>
      <c r="AII83" s="611"/>
      <c r="AIJ83" s="611"/>
      <c r="AIK83" s="611"/>
      <c r="AIL83" s="611"/>
      <c r="AIM83" s="611"/>
      <c r="AIN83" s="611"/>
      <c r="AIO83" s="611"/>
      <c r="AIP83" s="611"/>
      <c r="AIQ83" s="611"/>
      <c r="AIR83" s="611"/>
      <c r="AIS83" s="611"/>
      <c r="AIT83" s="611"/>
      <c r="AIU83" s="611"/>
      <c r="AIV83" s="611"/>
      <c r="AIW83" s="611"/>
      <c r="AIX83" s="611"/>
      <c r="AIY83" s="611"/>
      <c r="AIZ83" s="611"/>
      <c r="AJA83" s="611"/>
      <c r="AJB83" s="611"/>
      <c r="AJC83" s="611"/>
      <c r="AJD83" s="611"/>
      <c r="AJE83" s="611"/>
      <c r="AJF83" s="611"/>
      <c r="AJG83" s="611"/>
      <c r="AJH83" s="611"/>
      <c r="AJI83" s="611"/>
      <c r="AJJ83" s="611"/>
      <c r="AJK83" s="611"/>
      <c r="AJL83" s="611"/>
      <c r="AJM83" s="611"/>
      <c r="AJN83" s="611"/>
      <c r="AJO83" s="611"/>
      <c r="AJP83" s="611"/>
      <c r="AJQ83" s="611"/>
      <c r="AJR83" s="611"/>
      <c r="AJS83" s="611"/>
      <c r="AJT83" s="611"/>
      <c r="AJU83" s="611"/>
      <c r="AJV83" s="611"/>
      <c r="AJW83" s="611"/>
      <c r="AJX83" s="611"/>
      <c r="AJY83" s="611"/>
      <c r="AJZ83" s="611"/>
      <c r="AKA83" s="611"/>
      <c r="AKB83" s="611"/>
      <c r="AKC83" s="611"/>
      <c r="AKD83" s="611"/>
      <c r="AKE83" s="611"/>
      <c r="AKF83" s="611"/>
      <c r="AKG83" s="611"/>
      <c r="AKH83" s="611"/>
      <c r="AKI83" s="611"/>
      <c r="AKJ83" s="611"/>
      <c r="AKK83" s="611"/>
      <c r="AKL83" s="611"/>
      <c r="AKM83" s="611"/>
      <c r="AKN83" s="611"/>
      <c r="AKO83" s="611"/>
      <c r="AKP83" s="611"/>
      <c r="AKQ83" s="611"/>
      <c r="AKR83" s="611"/>
      <c r="AKS83" s="611"/>
      <c r="AKT83" s="611"/>
      <c r="AKU83" s="611"/>
      <c r="AKV83" s="611"/>
      <c r="AKW83" s="611"/>
      <c r="AKX83" s="611"/>
      <c r="AKY83" s="611"/>
      <c r="AKZ83" s="611"/>
      <c r="ALA83" s="611"/>
      <c r="ALB83" s="611"/>
      <c r="ALC83" s="611"/>
      <c r="ALD83" s="611"/>
      <c r="ALE83" s="611"/>
      <c r="ALF83" s="611"/>
      <c r="ALG83" s="611"/>
      <c r="ALH83" s="611"/>
      <c r="ALI83" s="611"/>
      <c r="ALJ83" s="611"/>
      <c r="ALK83" s="611"/>
      <c r="ALL83" s="611"/>
      <c r="ALM83" s="611"/>
      <c r="ALN83" s="611"/>
      <c r="ALO83" s="611"/>
      <c r="ALP83" s="611"/>
      <c r="ALQ83" s="611"/>
      <c r="ALR83" s="611"/>
      <c r="ALS83" s="611"/>
      <c r="ALT83" s="611"/>
      <c r="ALU83" s="611"/>
      <c r="ALV83" s="611"/>
      <c r="ALW83" s="611"/>
      <c r="ALX83" s="611"/>
      <c r="ALY83" s="611"/>
      <c r="ALZ83" s="611"/>
      <c r="AMA83" s="611"/>
      <c r="AMB83" s="611"/>
      <c r="AMC83" s="611"/>
      <c r="AMD83" s="611"/>
      <c r="AME83" s="611"/>
      <c r="AMF83" s="611"/>
      <c r="AMG83" s="611"/>
      <c r="AMH83" s="611"/>
      <c r="AMI83" s="611"/>
      <c r="AMJ83" s="611"/>
      <c r="AMK83" s="611"/>
      <c r="AML83" s="611"/>
      <c r="AMM83" s="611"/>
      <c r="AMN83" s="611"/>
      <c r="AMO83" s="611"/>
      <c r="AMP83" s="611"/>
      <c r="AMQ83" s="611"/>
      <c r="AMR83" s="611"/>
      <c r="AMS83" s="611"/>
      <c r="AMT83" s="611"/>
      <c r="AMU83" s="611"/>
      <c r="AMV83" s="611"/>
      <c r="AMW83" s="611"/>
      <c r="AMX83" s="611"/>
      <c r="AMY83" s="611"/>
      <c r="AMZ83" s="611"/>
      <c r="ANA83" s="611"/>
      <c r="ANB83" s="611"/>
      <c r="ANC83" s="611"/>
      <c r="AND83" s="611"/>
      <c r="ANE83" s="611"/>
      <c r="ANF83" s="611"/>
      <c r="ANG83" s="611"/>
      <c r="ANH83" s="611"/>
      <c r="ANI83" s="611"/>
      <c r="ANJ83" s="611"/>
      <c r="ANK83" s="611"/>
      <c r="ANL83" s="611"/>
      <c r="ANM83" s="611"/>
      <c r="ANN83" s="611"/>
      <c r="ANO83" s="611"/>
      <c r="ANP83" s="611"/>
      <c r="ANQ83" s="611"/>
      <c r="ANR83" s="611"/>
      <c r="ANS83" s="611"/>
      <c r="ANT83" s="611"/>
      <c r="ANU83" s="611"/>
      <c r="ANV83" s="611"/>
      <c r="ANW83" s="611"/>
      <c r="ANX83" s="611"/>
      <c r="ANY83" s="611"/>
      <c r="ANZ83" s="611"/>
      <c r="AOA83" s="611"/>
      <c r="AOB83" s="611"/>
      <c r="AOC83" s="611"/>
      <c r="AOD83" s="611"/>
      <c r="AOE83" s="611"/>
      <c r="AOF83" s="611"/>
      <c r="AOG83" s="611"/>
      <c r="AOH83" s="611"/>
      <c r="AOI83" s="611"/>
      <c r="AOJ83" s="611"/>
      <c r="AOK83" s="611"/>
      <c r="AOL83" s="611"/>
      <c r="AOM83" s="611"/>
      <c r="AON83" s="611"/>
      <c r="AOO83" s="611"/>
      <c r="AOP83" s="611"/>
      <c r="AOQ83" s="611"/>
      <c r="AOR83" s="611"/>
      <c r="AOS83" s="611"/>
      <c r="AOT83" s="611"/>
      <c r="AOU83" s="611"/>
      <c r="AOV83" s="611"/>
      <c r="AOW83" s="611"/>
      <c r="AOX83" s="611"/>
      <c r="AOY83" s="611"/>
      <c r="AOZ83" s="611"/>
      <c r="APA83" s="611"/>
      <c r="APB83" s="611"/>
      <c r="APC83" s="611"/>
      <c r="APD83" s="611"/>
      <c r="APE83" s="611"/>
      <c r="APF83" s="611"/>
      <c r="APG83" s="611"/>
      <c r="APH83" s="611"/>
      <c r="API83" s="611"/>
      <c r="APJ83" s="611"/>
      <c r="APK83" s="611"/>
      <c r="APL83" s="611"/>
      <c r="APM83" s="611"/>
      <c r="APN83" s="611"/>
      <c r="APO83" s="611"/>
      <c r="APP83" s="611"/>
      <c r="APQ83" s="611"/>
      <c r="APR83" s="611"/>
      <c r="APS83" s="611"/>
      <c r="APT83" s="611"/>
      <c r="APU83" s="611"/>
      <c r="APV83" s="611"/>
      <c r="APW83" s="611"/>
      <c r="APX83" s="611"/>
      <c r="APY83" s="611"/>
      <c r="APZ83" s="611"/>
      <c r="AQA83" s="611"/>
      <c r="AQB83" s="611"/>
      <c r="AQC83" s="611"/>
      <c r="AQD83" s="611"/>
      <c r="AQE83" s="611"/>
      <c r="AQF83" s="611"/>
      <c r="AQG83" s="611"/>
      <c r="AQH83" s="611"/>
      <c r="AQI83" s="611"/>
      <c r="AQJ83" s="611"/>
      <c r="AQK83" s="611"/>
      <c r="AQL83" s="611"/>
      <c r="AQM83" s="611"/>
      <c r="AQN83" s="611"/>
      <c r="AQO83" s="611"/>
      <c r="AQP83" s="611"/>
      <c r="AQQ83" s="611"/>
      <c r="AQR83" s="611"/>
      <c r="AQS83" s="611"/>
      <c r="AQT83" s="611"/>
      <c r="AQU83" s="611"/>
      <c r="AQV83" s="611"/>
      <c r="AQW83" s="611"/>
      <c r="AQX83" s="611"/>
      <c r="AQY83" s="611"/>
      <c r="AQZ83" s="611"/>
      <c r="ARA83" s="611"/>
      <c r="ARB83" s="611"/>
      <c r="ARC83" s="611"/>
      <c r="ARD83" s="611"/>
      <c r="ARE83" s="611"/>
      <c r="ARF83" s="611"/>
      <c r="ARG83" s="611"/>
      <c r="ARH83" s="611"/>
      <c r="ARI83" s="611"/>
      <c r="ARJ83" s="611"/>
      <c r="ARK83" s="611"/>
      <c r="ARL83" s="611"/>
      <c r="ARM83" s="611"/>
      <c r="ARN83" s="611"/>
      <c r="ARO83" s="611"/>
      <c r="ARP83" s="611"/>
      <c r="ARQ83" s="611"/>
      <c r="ARR83" s="611"/>
      <c r="ARS83" s="611"/>
      <c r="ART83" s="611"/>
      <c r="ARU83" s="611"/>
      <c r="ARV83" s="611"/>
      <c r="ARW83" s="611"/>
      <c r="ARX83" s="611"/>
      <c r="ARY83" s="611"/>
      <c r="ARZ83" s="611"/>
      <c r="ASA83" s="611"/>
      <c r="ASB83" s="611"/>
      <c r="ASC83" s="611"/>
      <c r="ASD83" s="611"/>
      <c r="ASE83" s="611"/>
      <c r="ASF83" s="611"/>
      <c r="ASG83" s="611"/>
      <c r="ASH83" s="611"/>
      <c r="ASI83" s="611"/>
      <c r="ASJ83" s="611"/>
      <c r="ASK83" s="611"/>
      <c r="ASL83" s="611"/>
      <c r="ASM83" s="611"/>
      <c r="ASN83" s="611"/>
      <c r="ASO83" s="611"/>
      <c r="ASP83" s="611"/>
      <c r="ASQ83" s="611"/>
      <c r="ASR83" s="611"/>
      <c r="ASS83" s="611"/>
      <c r="AST83" s="611"/>
      <c r="ASU83" s="611"/>
      <c r="ASV83" s="611"/>
      <c r="ASW83" s="611"/>
      <c r="ASX83" s="611"/>
      <c r="ASY83" s="611"/>
      <c r="ASZ83" s="611"/>
      <c r="ATA83" s="611"/>
      <c r="ATB83" s="611"/>
      <c r="ATC83" s="611"/>
      <c r="ATD83" s="611"/>
      <c r="ATE83" s="611"/>
      <c r="ATF83" s="611"/>
      <c r="ATG83" s="611"/>
      <c r="ATH83" s="611"/>
      <c r="ATI83" s="611"/>
      <c r="ATJ83" s="611"/>
      <c r="ATK83" s="611"/>
      <c r="ATL83" s="611"/>
      <c r="ATM83" s="611"/>
      <c r="ATN83" s="611"/>
      <c r="ATO83" s="611"/>
      <c r="ATP83" s="611"/>
      <c r="ATQ83" s="611"/>
      <c r="ATR83" s="611"/>
      <c r="ATS83" s="611"/>
      <c r="ATT83" s="611"/>
      <c r="ATU83" s="611"/>
      <c r="ATV83" s="611"/>
      <c r="ATW83" s="611"/>
      <c r="ATX83" s="611"/>
      <c r="ATY83" s="611"/>
      <c r="ATZ83" s="611"/>
      <c r="AUA83" s="611"/>
      <c r="AUB83" s="611"/>
      <c r="AUC83" s="611"/>
      <c r="AUD83" s="611"/>
      <c r="AUE83" s="611"/>
      <c r="AUF83" s="611"/>
      <c r="AUG83" s="611"/>
      <c r="AUH83" s="611"/>
      <c r="AUI83" s="611"/>
      <c r="AUJ83" s="611"/>
      <c r="AUK83" s="611"/>
      <c r="AUL83" s="611"/>
      <c r="AUM83" s="611"/>
      <c r="AUN83" s="611"/>
      <c r="AUO83" s="611"/>
      <c r="AUP83" s="611"/>
      <c r="AUQ83" s="611"/>
      <c r="AUR83" s="611"/>
      <c r="AUS83" s="611"/>
      <c r="AUT83" s="611"/>
      <c r="AUU83" s="611"/>
      <c r="AUV83" s="611"/>
      <c r="AUW83" s="611"/>
      <c r="AUX83" s="611"/>
      <c r="AUY83" s="611"/>
      <c r="AUZ83" s="611"/>
      <c r="AVA83" s="611"/>
      <c r="AVB83" s="611"/>
      <c r="AVC83" s="611"/>
      <c r="AVD83" s="611"/>
      <c r="AVE83" s="611"/>
      <c r="AVF83" s="611"/>
      <c r="AVG83" s="611"/>
      <c r="AVH83" s="611"/>
      <c r="AVI83" s="611"/>
      <c r="AVJ83" s="611"/>
      <c r="AVK83" s="611"/>
      <c r="AVL83" s="611"/>
      <c r="AVM83" s="611"/>
      <c r="AVN83" s="611"/>
      <c r="AVO83" s="611"/>
      <c r="AVP83" s="611"/>
      <c r="AVQ83" s="611"/>
      <c r="AVR83" s="611"/>
      <c r="AVS83" s="611"/>
      <c r="AVT83" s="611"/>
      <c r="AVU83" s="611"/>
      <c r="AVV83" s="611"/>
      <c r="AVW83" s="611"/>
      <c r="AVX83" s="611"/>
      <c r="AVY83" s="611"/>
      <c r="AVZ83" s="611"/>
      <c r="AWA83" s="611"/>
      <c r="AWB83" s="611"/>
      <c r="AWC83" s="611"/>
      <c r="AWD83" s="611"/>
      <c r="AWE83" s="611"/>
      <c r="AWF83" s="611"/>
      <c r="AWG83" s="611"/>
      <c r="AWH83" s="611"/>
      <c r="AWI83" s="611"/>
      <c r="AWJ83" s="611"/>
      <c r="AWK83" s="611"/>
      <c r="AWL83" s="611"/>
      <c r="AWM83" s="611"/>
      <c r="AWN83" s="611"/>
      <c r="AWO83" s="611"/>
      <c r="AWP83" s="611"/>
      <c r="AWQ83" s="611"/>
      <c r="AWR83" s="611"/>
      <c r="AWS83" s="611"/>
      <c r="AWT83" s="611"/>
      <c r="AWU83" s="611"/>
      <c r="AWV83" s="611"/>
      <c r="AWW83" s="611"/>
      <c r="AWX83" s="611"/>
      <c r="AWY83" s="611"/>
      <c r="AWZ83" s="611"/>
      <c r="AXA83" s="611"/>
      <c r="AXB83" s="611"/>
      <c r="AXC83" s="611"/>
      <c r="AXD83" s="611"/>
      <c r="AXE83" s="611"/>
      <c r="AXF83" s="611"/>
      <c r="AXG83" s="611"/>
      <c r="AXH83" s="611"/>
      <c r="AXI83" s="611"/>
      <c r="AXJ83" s="611"/>
      <c r="AXK83" s="611"/>
      <c r="AXL83" s="611"/>
      <c r="AXM83" s="611"/>
      <c r="AXN83" s="611"/>
      <c r="AXO83" s="611"/>
      <c r="AXP83" s="611"/>
      <c r="AXQ83" s="611"/>
      <c r="AXR83" s="611"/>
      <c r="AXS83" s="611"/>
      <c r="AXT83" s="611"/>
      <c r="AXU83" s="611"/>
      <c r="AXV83" s="611"/>
      <c r="AXW83" s="611"/>
      <c r="AXX83" s="611"/>
      <c r="AXY83" s="611"/>
      <c r="AXZ83" s="611"/>
      <c r="AYA83" s="611"/>
      <c r="AYB83" s="611"/>
      <c r="AYC83" s="611"/>
      <c r="AYD83" s="611"/>
      <c r="AYE83" s="611"/>
      <c r="AYF83" s="611"/>
      <c r="AYG83" s="611"/>
      <c r="AYH83" s="611"/>
      <c r="AYI83" s="611"/>
      <c r="AYJ83" s="611"/>
      <c r="AYK83" s="611"/>
      <c r="AYL83" s="611"/>
      <c r="AYM83" s="611"/>
      <c r="AYN83" s="611"/>
      <c r="AYO83" s="611"/>
      <c r="AYP83" s="611"/>
      <c r="AYQ83" s="611"/>
      <c r="AYR83" s="611"/>
      <c r="AYS83" s="611"/>
      <c r="AYT83" s="611"/>
      <c r="AYU83" s="611"/>
      <c r="AYV83" s="611"/>
      <c r="AYW83" s="611"/>
      <c r="AYX83" s="611"/>
      <c r="AYY83" s="611"/>
      <c r="AYZ83" s="611"/>
      <c r="AZA83" s="611"/>
      <c r="AZB83" s="611"/>
      <c r="AZC83" s="611"/>
      <c r="AZD83" s="611"/>
      <c r="AZE83" s="611"/>
      <c r="AZF83" s="611"/>
      <c r="AZG83" s="611"/>
      <c r="AZH83" s="611"/>
      <c r="AZI83" s="611"/>
      <c r="AZJ83" s="611"/>
      <c r="AZK83" s="611"/>
      <c r="AZL83" s="611"/>
      <c r="AZM83" s="611"/>
      <c r="AZN83" s="611"/>
      <c r="AZO83" s="611"/>
      <c r="AZP83" s="611"/>
      <c r="AZQ83" s="611"/>
      <c r="AZR83" s="611"/>
      <c r="AZS83" s="611"/>
      <c r="AZT83" s="611"/>
      <c r="AZU83" s="611"/>
      <c r="AZV83" s="611"/>
      <c r="AZW83" s="611"/>
      <c r="AZX83" s="611"/>
      <c r="AZY83" s="611"/>
      <c r="AZZ83" s="611"/>
      <c r="BAA83" s="611"/>
      <c r="BAB83" s="611"/>
      <c r="BAC83" s="611"/>
      <c r="BAD83" s="611"/>
      <c r="BAE83" s="611"/>
      <c r="BAF83" s="611"/>
      <c r="BAG83" s="611"/>
      <c r="BAH83" s="611"/>
      <c r="BAI83" s="611"/>
      <c r="BAJ83" s="611"/>
      <c r="BAK83" s="611"/>
      <c r="BAL83" s="611"/>
      <c r="BAM83" s="611"/>
      <c r="BAN83" s="611"/>
      <c r="BAO83" s="611"/>
      <c r="BAP83" s="611"/>
      <c r="BAQ83" s="611"/>
      <c r="BAR83" s="611"/>
      <c r="BAS83" s="611"/>
      <c r="BAT83" s="611"/>
      <c r="BAU83" s="611"/>
      <c r="BAV83" s="611"/>
      <c r="BAW83" s="611"/>
      <c r="BAX83" s="611"/>
      <c r="BAY83" s="611"/>
      <c r="BAZ83" s="611"/>
      <c r="BBA83" s="611"/>
      <c r="BBB83" s="611"/>
      <c r="BBC83" s="611"/>
      <c r="BBD83" s="611"/>
      <c r="BBE83" s="611"/>
      <c r="BBF83" s="611"/>
      <c r="BBG83" s="611"/>
      <c r="BBH83" s="611"/>
      <c r="BBI83" s="611"/>
      <c r="BBJ83" s="611"/>
      <c r="BBK83" s="611"/>
      <c r="BBL83" s="611"/>
      <c r="BBM83" s="611"/>
      <c r="BBN83" s="611"/>
      <c r="BBO83" s="611"/>
      <c r="BBP83" s="611"/>
      <c r="BBQ83" s="611"/>
      <c r="BBR83" s="611"/>
      <c r="BBS83" s="611"/>
      <c r="BBT83" s="611"/>
      <c r="BBU83" s="611"/>
      <c r="BBV83" s="611"/>
      <c r="BBW83" s="611"/>
      <c r="BBX83" s="611"/>
      <c r="BBY83" s="611"/>
      <c r="BBZ83" s="611"/>
      <c r="BCA83" s="611"/>
      <c r="BCB83" s="611"/>
      <c r="BCC83" s="611"/>
      <c r="BCD83" s="611"/>
      <c r="BCE83" s="611"/>
      <c r="BCF83" s="611"/>
      <c r="BCG83" s="611"/>
      <c r="BCH83" s="611"/>
      <c r="BCI83" s="611"/>
      <c r="BCJ83" s="611"/>
      <c r="BCK83" s="611"/>
      <c r="BCL83" s="611"/>
      <c r="BCM83" s="611"/>
      <c r="BCN83" s="611"/>
      <c r="BCO83" s="611"/>
      <c r="BCP83" s="611"/>
      <c r="BCQ83" s="611"/>
      <c r="BCR83" s="611"/>
      <c r="BCS83" s="611"/>
      <c r="BCT83" s="611"/>
      <c r="BCU83" s="611"/>
      <c r="BCV83" s="611"/>
      <c r="BCW83" s="611"/>
      <c r="BCX83" s="611"/>
      <c r="BCY83" s="611"/>
      <c r="BCZ83" s="611"/>
      <c r="BDA83" s="611"/>
      <c r="BDB83" s="611"/>
      <c r="BDC83" s="611"/>
      <c r="BDD83" s="611"/>
      <c r="BDE83" s="611"/>
      <c r="BDF83" s="611"/>
      <c r="BDG83" s="611"/>
      <c r="BDH83" s="611"/>
      <c r="BDI83" s="611"/>
      <c r="BDJ83" s="611"/>
      <c r="BDK83" s="611"/>
      <c r="BDL83" s="611"/>
      <c r="BDM83" s="611"/>
      <c r="BDN83" s="611"/>
      <c r="BDO83" s="611"/>
      <c r="BDP83" s="611"/>
      <c r="BDQ83" s="611"/>
      <c r="BDR83" s="611"/>
      <c r="BDS83" s="611"/>
      <c r="BDT83" s="611"/>
      <c r="BDU83" s="611"/>
      <c r="BDV83" s="611"/>
      <c r="BDW83" s="611"/>
      <c r="BDX83" s="611"/>
      <c r="BDY83" s="611"/>
      <c r="BDZ83" s="611"/>
      <c r="BEA83" s="611"/>
      <c r="BEB83" s="611"/>
      <c r="BEC83" s="611"/>
      <c r="BED83" s="611"/>
      <c r="BEE83" s="611"/>
      <c r="BEF83" s="611"/>
      <c r="BEG83" s="611"/>
      <c r="BEH83" s="611"/>
      <c r="BEI83" s="611"/>
      <c r="BEJ83" s="611"/>
      <c r="BEK83" s="611"/>
      <c r="BEL83" s="611"/>
      <c r="BEM83" s="611"/>
      <c r="BEN83" s="611"/>
      <c r="BEO83" s="611"/>
      <c r="BEP83" s="611"/>
      <c r="BEQ83" s="611"/>
      <c r="BER83" s="611"/>
      <c r="BES83" s="611"/>
      <c r="BET83" s="611"/>
      <c r="BEU83" s="611"/>
      <c r="BEV83" s="611"/>
      <c r="BEW83" s="611"/>
      <c r="BEX83" s="611"/>
      <c r="BEY83" s="611"/>
      <c r="BEZ83" s="611"/>
      <c r="BFA83" s="611"/>
      <c r="BFB83" s="611"/>
      <c r="BFC83" s="611"/>
      <c r="BFD83" s="611"/>
      <c r="BFE83" s="611"/>
      <c r="BFF83" s="611"/>
      <c r="BFG83" s="611"/>
      <c r="BFH83" s="611"/>
      <c r="BFI83" s="611"/>
      <c r="BFJ83" s="611"/>
      <c r="BFK83" s="611"/>
      <c r="BFL83" s="611"/>
      <c r="BFM83" s="611"/>
      <c r="BFN83" s="611"/>
      <c r="BFO83" s="611"/>
      <c r="BFP83" s="611"/>
      <c r="BFQ83" s="611"/>
      <c r="BFR83" s="611"/>
      <c r="BFS83" s="611"/>
      <c r="BFT83" s="611"/>
      <c r="BFU83" s="611"/>
      <c r="BFV83" s="611"/>
      <c r="BFW83" s="611"/>
      <c r="BFX83" s="611"/>
      <c r="BFY83" s="611"/>
      <c r="BFZ83" s="611"/>
      <c r="BGA83" s="611"/>
      <c r="BGB83" s="611"/>
      <c r="BGC83" s="611"/>
      <c r="BGD83" s="611"/>
      <c r="BGE83" s="611"/>
      <c r="BGF83" s="611"/>
      <c r="BGG83" s="611"/>
      <c r="BGH83" s="611"/>
      <c r="BGI83" s="611"/>
      <c r="BGJ83" s="611"/>
      <c r="BGK83" s="611"/>
      <c r="BGL83" s="611"/>
      <c r="BGM83" s="611"/>
      <c r="BGN83" s="611"/>
      <c r="BGO83" s="611"/>
      <c r="BGP83" s="611"/>
      <c r="BGQ83" s="611"/>
      <c r="BGR83" s="611"/>
      <c r="BGS83" s="611"/>
      <c r="BGT83" s="611"/>
      <c r="BGU83" s="611"/>
      <c r="BGV83" s="611"/>
      <c r="BGW83" s="611"/>
      <c r="BGX83" s="611"/>
      <c r="BGY83" s="611"/>
      <c r="BGZ83" s="611"/>
      <c r="BHA83" s="611"/>
      <c r="BHB83" s="611"/>
      <c r="BHC83" s="611"/>
      <c r="BHD83" s="611"/>
      <c r="BHE83" s="611"/>
      <c r="BHF83" s="611"/>
      <c r="BHG83" s="611"/>
      <c r="BHH83" s="611"/>
      <c r="BHI83" s="611"/>
      <c r="BHJ83" s="611"/>
      <c r="BHK83" s="611"/>
      <c r="BHL83" s="611"/>
      <c r="BHM83" s="611"/>
      <c r="BHN83" s="611"/>
      <c r="BHO83" s="611"/>
      <c r="BHP83" s="611"/>
      <c r="BHQ83" s="611"/>
      <c r="BHR83" s="611"/>
      <c r="BHS83" s="611"/>
      <c r="BHT83" s="611"/>
      <c r="BHU83" s="611"/>
      <c r="BHV83" s="611"/>
      <c r="BHW83" s="611"/>
      <c r="BHX83" s="611"/>
      <c r="BHY83" s="611"/>
      <c r="BHZ83" s="611"/>
      <c r="BIA83" s="611"/>
      <c r="BIB83" s="611"/>
      <c r="BIC83" s="611"/>
      <c r="BID83" s="611"/>
      <c r="BIE83" s="611"/>
      <c r="BIF83" s="611"/>
      <c r="BIG83" s="611"/>
      <c r="BIH83" s="611"/>
      <c r="BII83" s="611"/>
      <c r="BIJ83" s="611"/>
      <c r="BIK83" s="611"/>
      <c r="BIL83" s="611"/>
      <c r="BIM83" s="611"/>
      <c r="BIN83" s="611"/>
      <c r="BIO83" s="611"/>
      <c r="BIP83" s="611"/>
      <c r="BIQ83" s="611"/>
      <c r="BIR83" s="611"/>
      <c r="BIS83" s="611"/>
      <c r="BIT83" s="611"/>
      <c r="BIU83" s="611"/>
      <c r="BIV83" s="611"/>
      <c r="BIW83" s="611"/>
      <c r="BIX83" s="611"/>
      <c r="BIY83" s="611"/>
      <c r="BIZ83" s="611"/>
      <c r="BJA83" s="611"/>
      <c r="BJB83" s="611"/>
      <c r="BJC83" s="611"/>
      <c r="BJD83" s="611"/>
      <c r="BJE83" s="611"/>
      <c r="BJF83" s="611"/>
      <c r="BJG83" s="611"/>
      <c r="BJH83" s="611"/>
      <c r="BJI83" s="611"/>
      <c r="BJJ83" s="611"/>
      <c r="BJK83" s="611"/>
      <c r="BJL83" s="611"/>
      <c r="BJM83" s="611"/>
      <c r="BJN83" s="611"/>
      <c r="BJO83" s="611"/>
      <c r="BJP83" s="611"/>
      <c r="BJQ83" s="611"/>
      <c r="BJR83" s="611"/>
      <c r="BJS83" s="611"/>
      <c r="BJT83" s="611"/>
      <c r="BJU83" s="611"/>
      <c r="BJV83" s="611"/>
      <c r="BJW83" s="611"/>
      <c r="BJX83" s="611"/>
      <c r="BJY83" s="611"/>
      <c r="BJZ83" s="611"/>
      <c r="BKA83" s="611"/>
      <c r="BKB83" s="611"/>
      <c r="BKC83" s="611"/>
      <c r="BKD83" s="611"/>
      <c r="BKE83" s="611"/>
      <c r="BKF83" s="611"/>
      <c r="BKG83" s="611"/>
      <c r="BKH83" s="611"/>
      <c r="BKI83" s="611"/>
      <c r="BKJ83" s="611"/>
      <c r="BKK83" s="611"/>
      <c r="BKL83" s="611"/>
      <c r="BKM83" s="611"/>
      <c r="BKN83" s="611"/>
      <c r="BKO83" s="611"/>
      <c r="BKP83" s="611"/>
      <c r="BKQ83" s="611"/>
      <c r="BKR83" s="611"/>
      <c r="BKS83" s="611"/>
      <c r="BKT83" s="611"/>
      <c r="BKU83" s="611"/>
      <c r="BKV83" s="611"/>
      <c r="BKW83" s="611"/>
      <c r="BKX83" s="611"/>
      <c r="BKY83" s="611"/>
      <c r="BKZ83" s="611"/>
      <c r="BLA83" s="611"/>
      <c r="BLB83" s="611"/>
      <c r="BLC83" s="611"/>
      <c r="BLD83" s="611"/>
      <c r="BLE83" s="611"/>
      <c r="BLF83" s="611"/>
      <c r="BLG83" s="611"/>
      <c r="BLH83" s="611"/>
      <c r="BLI83" s="611"/>
      <c r="BLJ83" s="611"/>
      <c r="BLK83" s="611"/>
      <c r="BLL83" s="611"/>
      <c r="BLM83" s="611"/>
      <c r="BLN83" s="611"/>
      <c r="BLO83" s="611"/>
      <c r="BLP83" s="611"/>
      <c r="BLQ83" s="611"/>
      <c r="BLR83" s="611"/>
      <c r="BLS83" s="611"/>
      <c r="BLT83" s="611"/>
      <c r="BLU83" s="611"/>
      <c r="BLV83" s="611"/>
      <c r="BLW83" s="611"/>
      <c r="BLX83" s="611"/>
      <c r="BLY83" s="611"/>
      <c r="BLZ83" s="611"/>
      <c r="BMA83" s="611"/>
      <c r="BMB83" s="611"/>
      <c r="BMC83" s="611"/>
      <c r="BMD83" s="611"/>
      <c r="BME83" s="611"/>
      <c r="BMF83" s="611"/>
      <c r="BMG83" s="611"/>
      <c r="BMH83" s="611"/>
      <c r="BMI83" s="611"/>
      <c r="BMJ83" s="611"/>
      <c r="BMK83" s="611"/>
      <c r="BML83" s="611"/>
      <c r="BMM83" s="611"/>
      <c r="BMN83" s="611"/>
      <c r="BMO83" s="611"/>
      <c r="BMP83" s="611"/>
      <c r="BMQ83" s="611"/>
      <c r="BMR83" s="611"/>
      <c r="BMS83" s="611"/>
      <c r="BMT83" s="611"/>
      <c r="BMU83" s="611"/>
      <c r="BMV83" s="611"/>
      <c r="BMW83" s="611"/>
      <c r="BMX83" s="611"/>
      <c r="BMY83" s="611"/>
      <c r="BMZ83" s="611"/>
      <c r="BNA83" s="611"/>
      <c r="BNB83" s="611"/>
      <c r="BNC83" s="611"/>
      <c r="BND83" s="611"/>
      <c r="BNE83" s="611"/>
      <c r="BNF83" s="611"/>
      <c r="BNG83" s="611"/>
      <c r="BNH83" s="611"/>
      <c r="BNI83" s="611"/>
      <c r="BNJ83" s="611"/>
      <c r="BNK83" s="611"/>
      <c r="BNL83" s="611"/>
      <c r="BNM83" s="611"/>
      <c r="BNN83" s="611"/>
      <c r="BNO83" s="611"/>
      <c r="BNP83" s="611"/>
      <c r="BNQ83" s="611"/>
      <c r="BNR83" s="611"/>
      <c r="BNS83" s="611"/>
      <c r="BNT83" s="611"/>
      <c r="BNU83" s="611"/>
      <c r="BNV83" s="611"/>
      <c r="BNW83" s="611"/>
      <c r="BNX83" s="611"/>
      <c r="BNY83" s="611"/>
      <c r="BNZ83" s="611"/>
      <c r="BOA83" s="611"/>
      <c r="BOB83" s="611"/>
      <c r="BOC83" s="611"/>
      <c r="BOD83" s="611"/>
      <c r="BOE83" s="611"/>
      <c r="BOF83" s="611"/>
      <c r="BOG83" s="611"/>
      <c r="BOH83" s="611"/>
      <c r="BOI83" s="611"/>
      <c r="BOJ83" s="611"/>
      <c r="BOK83" s="611"/>
      <c r="BOL83" s="611"/>
      <c r="BOM83" s="611"/>
      <c r="BON83" s="611"/>
      <c r="BOO83" s="611"/>
      <c r="BOP83" s="611"/>
      <c r="BOQ83" s="611"/>
      <c r="BOR83" s="611"/>
      <c r="BOS83" s="611"/>
      <c r="BOT83" s="611"/>
      <c r="BOU83" s="611"/>
      <c r="BOV83" s="611"/>
      <c r="BOW83" s="611"/>
      <c r="BOX83" s="611"/>
      <c r="BOY83" s="611"/>
      <c r="BOZ83" s="611"/>
      <c r="BPA83" s="611"/>
      <c r="BPB83" s="611"/>
      <c r="BPC83" s="611"/>
      <c r="BPD83" s="611"/>
      <c r="BPE83" s="611"/>
      <c r="BPF83" s="611"/>
      <c r="BPG83" s="611"/>
      <c r="BPH83" s="611"/>
      <c r="BPI83" s="611"/>
      <c r="BPJ83" s="611"/>
      <c r="BPK83" s="611"/>
      <c r="BPL83" s="611"/>
      <c r="BPM83" s="611"/>
      <c r="BPN83" s="611"/>
      <c r="BPO83" s="611"/>
      <c r="BPP83" s="611"/>
      <c r="BPQ83" s="611"/>
      <c r="BPR83" s="611"/>
      <c r="BPS83" s="611"/>
      <c r="BPT83" s="611"/>
      <c r="BPU83" s="611"/>
      <c r="BPV83" s="611"/>
      <c r="BPW83" s="611"/>
      <c r="BPX83" s="611"/>
      <c r="BPY83" s="611"/>
      <c r="BPZ83" s="611"/>
      <c r="BQA83" s="611"/>
      <c r="BQB83" s="611"/>
      <c r="BQC83" s="611"/>
      <c r="BQD83" s="611"/>
      <c r="BQE83" s="611"/>
      <c r="BQF83" s="611"/>
      <c r="BQG83" s="611"/>
      <c r="BQH83" s="611"/>
      <c r="BQI83" s="611"/>
      <c r="BQJ83" s="611"/>
      <c r="BQK83" s="611"/>
      <c r="BQL83" s="611"/>
      <c r="BQM83" s="611"/>
      <c r="BQN83" s="611"/>
      <c r="BQO83" s="611"/>
      <c r="BQP83" s="611"/>
      <c r="BQQ83" s="611"/>
      <c r="BQR83" s="611"/>
      <c r="BQS83" s="611"/>
      <c r="BQT83" s="611"/>
      <c r="BQU83" s="611"/>
      <c r="BQV83" s="611"/>
      <c r="BQW83" s="611"/>
      <c r="BQX83" s="611"/>
      <c r="BQY83" s="611"/>
      <c r="BQZ83" s="611"/>
      <c r="BRA83" s="611"/>
      <c r="BRB83" s="611"/>
      <c r="BRC83" s="611"/>
      <c r="BRD83" s="611"/>
      <c r="BRE83" s="611"/>
      <c r="BRF83" s="611"/>
      <c r="BRG83" s="611"/>
      <c r="BRH83" s="611"/>
      <c r="BRI83" s="611"/>
      <c r="BRJ83" s="611"/>
      <c r="BRK83" s="611"/>
      <c r="BRL83" s="611"/>
      <c r="BRM83" s="611"/>
      <c r="BRN83" s="611"/>
      <c r="BRO83" s="611"/>
      <c r="BRP83" s="611"/>
      <c r="BRQ83" s="611"/>
      <c r="BRR83" s="611"/>
      <c r="BRS83" s="611"/>
      <c r="BRT83" s="611"/>
      <c r="BRU83" s="611"/>
      <c r="BRV83" s="611"/>
      <c r="BRW83" s="611"/>
      <c r="BRX83" s="611"/>
      <c r="BRY83" s="611"/>
      <c r="BRZ83" s="611"/>
      <c r="BSA83" s="611"/>
      <c r="BSB83" s="611"/>
      <c r="BSC83" s="611"/>
      <c r="BSD83" s="611"/>
      <c r="BSE83" s="611"/>
      <c r="BSF83" s="611"/>
      <c r="BSG83" s="611"/>
      <c r="BSH83" s="611"/>
      <c r="BSI83" s="611"/>
      <c r="BSJ83" s="611"/>
      <c r="BSK83" s="611"/>
      <c r="BSL83" s="611"/>
      <c r="BSM83" s="611"/>
      <c r="BSN83" s="611"/>
      <c r="BSO83" s="611"/>
      <c r="BSP83" s="611"/>
      <c r="BSQ83" s="611"/>
      <c r="BSR83" s="611"/>
      <c r="BSS83" s="611"/>
      <c r="BST83" s="611"/>
      <c r="BSU83" s="611"/>
      <c r="BSV83" s="611"/>
      <c r="BSW83" s="611"/>
      <c r="BSX83" s="611"/>
      <c r="BSY83" s="611"/>
      <c r="BSZ83" s="611"/>
      <c r="BTA83" s="611"/>
      <c r="BTB83" s="611"/>
      <c r="BTC83" s="611"/>
      <c r="BTD83" s="611"/>
      <c r="BTE83" s="611"/>
      <c r="BTF83" s="611"/>
      <c r="BTG83" s="611"/>
      <c r="BTH83" s="611"/>
      <c r="BTI83" s="611"/>
      <c r="BTJ83" s="611"/>
      <c r="BTK83" s="611"/>
      <c r="BTL83" s="611"/>
      <c r="BTM83" s="611"/>
      <c r="BTN83" s="611"/>
      <c r="BTO83" s="611"/>
      <c r="BTP83" s="611"/>
      <c r="BTQ83" s="611"/>
      <c r="BTR83" s="611"/>
      <c r="BTS83" s="611"/>
      <c r="BTT83" s="611"/>
      <c r="BTU83" s="611"/>
      <c r="BTV83" s="611"/>
      <c r="BTW83" s="611"/>
      <c r="BTX83" s="611"/>
      <c r="BTY83" s="611"/>
      <c r="BTZ83" s="611"/>
      <c r="BUA83" s="611"/>
      <c r="BUB83" s="611"/>
      <c r="BUC83" s="611"/>
      <c r="BUD83" s="611"/>
      <c r="BUE83" s="611"/>
      <c r="BUF83" s="611"/>
      <c r="BUG83" s="611"/>
      <c r="BUH83" s="611"/>
      <c r="BUI83" s="611"/>
      <c r="BUJ83" s="611"/>
      <c r="BUK83" s="611"/>
      <c r="BUL83" s="611"/>
      <c r="BUM83" s="611"/>
      <c r="BUN83" s="611"/>
      <c r="BUO83" s="611"/>
      <c r="BUP83" s="611"/>
      <c r="BUQ83" s="611"/>
      <c r="BUR83" s="611"/>
      <c r="BUS83" s="611"/>
      <c r="BUT83" s="611"/>
      <c r="BUU83" s="611"/>
      <c r="BUV83" s="611"/>
      <c r="BUW83" s="611"/>
      <c r="BUX83" s="611"/>
      <c r="BUY83" s="611"/>
      <c r="BUZ83" s="611"/>
      <c r="BVA83" s="611"/>
      <c r="BVB83" s="611"/>
      <c r="BVC83" s="611"/>
      <c r="BVD83" s="611"/>
      <c r="BVE83" s="611"/>
      <c r="BVF83" s="611"/>
      <c r="BVG83" s="611"/>
      <c r="BVH83" s="611"/>
      <c r="BVI83" s="611"/>
      <c r="BVJ83" s="611"/>
      <c r="BVK83" s="611"/>
      <c r="BVL83" s="611"/>
      <c r="BVM83" s="611"/>
      <c r="BVN83" s="611"/>
      <c r="BVO83" s="611"/>
      <c r="BVP83" s="611"/>
      <c r="BVQ83" s="611"/>
      <c r="BVR83" s="611"/>
      <c r="BVS83" s="611"/>
      <c r="BVT83" s="611"/>
      <c r="BVU83" s="611"/>
      <c r="BVV83" s="611"/>
      <c r="BVW83" s="611"/>
      <c r="BVX83" s="611"/>
      <c r="BVY83" s="611"/>
      <c r="BVZ83" s="611"/>
      <c r="BWA83" s="611"/>
      <c r="BWB83" s="611"/>
      <c r="BWC83" s="611"/>
      <c r="BWD83" s="611"/>
      <c r="BWE83" s="611"/>
      <c r="BWF83" s="611"/>
      <c r="BWG83" s="611"/>
      <c r="BWH83" s="611"/>
      <c r="BWI83" s="611"/>
      <c r="BWJ83" s="611"/>
      <c r="BWK83" s="611"/>
      <c r="BWL83" s="611"/>
      <c r="BWM83" s="611"/>
      <c r="BWN83" s="611"/>
      <c r="BWO83" s="611"/>
      <c r="BWP83" s="611"/>
      <c r="BWQ83" s="611"/>
      <c r="BWR83" s="611"/>
      <c r="BWS83" s="611"/>
      <c r="BWT83" s="611"/>
      <c r="BWU83" s="611"/>
      <c r="BWV83" s="611"/>
      <c r="BWW83" s="611"/>
      <c r="BWX83" s="611"/>
      <c r="BWY83" s="611"/>
      <c r="BWZ83" s="611"/>
      <c r="BXA83" s="611"/>
      <c r="BXB83" s="611"/>
      <c r="BXC83" s="611"/>
      <c r="BXD83" s="611"/>
      <c r="BXE83" s="611"/>
      <c r="BXF83" s="611"/>
      <c r="BXG83" s="611"/>
      <c r="BXH83" s="611"/>
      <c r="BXI83" s="611"/>
      <c r="BXJ83" s="611"/>
      <c r="BXK83" s="611"/>
      <c r="BXL83" s="611"/>
      <c r="BXM83" s="611"/>
      <c r="BXN83" s="611"/>
      <c r="BXO83" s="611"/>
      <c r="BXP83" s="611"/>
      <c r="BXQ83" s="611"/>
      <c r="BXR83" s="611"/>
      <c r="BXS83" s="611"/>
      <c r="BXT83" s="611"/>
      <c r="BXU83" s="611"/>
      <c r="BXV83" s="611"/>
      <c r="BXW83" s="611"/>
      <c r="BXX83" s="611"/>
      <c r="BXY83" s="611"/>
      <c r="BXZ83" s="611"/>
      <c r="BYA83" s="611"/>
      <c r="BYB83" s="611"/>
      <c r="BYC83" s="611"/>
      <c r="BYD83" s="611"/>
      <c r="BYE83" s="611"/>
      <c r="BYF83" s="611"/>
      <c r="BYG83" s="611"/>
      <c r="BYH83" s="611"/>
      <c r="BYI83" s="611"/>
      <c r="BYJ83" s="611"/>
      <c r="BYK83" s="611"/>
      <c r="BYL83" s="611"/>
      <c r="BYM83" s="611"/>
      <c r="BYN83" s="611"/>
      <c r="BYO83" s="611"/>
      <c r="BYP83" s="611"/>
      <c r="BYQ83" s="611"/>
      <c r="BYR83" s="611"/>
      <c r="BYS83" s="611"/>
      <c r="BYT83" s="611"/>
      <c r="BYU83" s="611"/>
      <c r="BYV83" s="611"/>
      <c r="BYW83" s="611"/>
      <c r="BYX83" s="611"/>
      <c r="BYY83" s="611"/>
      <c r="BYZ83" s="611"/>
      <c r="BZA83" s="611"/>
      <c r="BZB83" s="611"/>
      <c r="BZC83" s="611"/>
      <c r="BZD83" s="611"/>
      <c r="BZE83" s="611"/>
      <c r="BZF83" s="611"/>
      <c r="BZG83" s="611"/>
      <c r="BZH83" s="611"/>
      <c r="BZI83" s="611"/>
      <c r="BZJ83" s="611"/>
      <c r="BZK83" s="611"/>
      <c r="BZL83" s="611"/>
      <c r="BZM83" s="611"/>
      <c r="BZN83" s="611"/>
      <c r="BZO83" s="611"/>
      <c r="BZP83" s="611"/>
      <c r="BZQ83" s="611"/>
      <c r="BZR83" s="611"/>
      <c r="BZS83" s="611"/>
      <c r="BZT83" s="611"/>
      <c r="BZU83" s="611"/>
      <c r="BZV83" s="611"/>
      <c r="BZW83" s="611"/>
      <c r="BZX83" s="611"/>
      <c r="BZY83" s="611"/>
      <c r="BZZ83" s="611"/>
      <c r="CAA83" s="611"/>
      <c r="CAB83" s="611"/>
      <c r="CAC83" s="611"/>
      <c r="CAD83" s="611"/>
      <c r="CAE83" s="611"/>
      <c r="CAF83" s="611"/>
      <c r="CAG83" s="611"/>
      <c r="CAH83" s="611"/>
      <c r="CAI83" s="611"/>
      <c r="CAJ83" s="611"/>
      <c r="CAK83" s="611"/>
      <c r="CAL83" s="611"/>
      <c r="CAM83" s="611"/>
      <c r="CAN83" s="611"/>
      <c r="CAO83" s="611"/>
      <c r="CAP83" s="611"/>
      <c r="CAQ83" s="611"/>
      <c r="CAR83" s="611"/>
      <c r="CAS83" s="611"/>
      <c r="CAT83" s="611"/>
      <c r="CAU83" s="611"/>
      <c r="CAV83" s="611"/>
      <c r="CAW83" s="611"/>
      <c r="CAX83" s="611"/>
      <c r="CAY83" s="611"/>
      <c r="CAZ83" s="611"/>
      <c r="CBA83" s="611"/>
      <c r="CBB83" s="611"/>
      <c r="CBC83" s="611"/>
      <c r="CBD83" s="611"/>
      <c r="CBE83" s="611"/>
      <c r="CBF83" s="611"/>
      <c r="CBG83" s="611"/>
      <c r="CBH83" s="611"/>
      <c r="CBI83" s="611"/>
      <c r="CBJ83" s="611"/>
      <c r="CBK83" s="611"/>
      <c r="CBL83" s="611"/>
      <c r="CBM83" s="611"/>
      <c r="CBN83" s="611"/>
      <c r="CBO83" s="611"/>
      <c r="CBP83" s="611"/>
      <c r="CBQ83" s="611"/>
      <c r="CBR83" s="611"/>
      <c r="CBS83" s="611"/>
      <c r="CBT83" s="611"/>
      <c r="CBU83" s="611"/>
      <c r="CBV83" s="611"/>
      <c r="CBW83" s="611"/>
      <c r="CBX83" s="611"/>
      <c r="CBY83" s="611"/>
      <c r="CBZ83" s="611"/>
      <c r="CCA83" s="611"/>
      <c r="CCB83" s="611"/>
      <c r="CCC83" s="611"/>
      <c r="CCD83" s="611"/>
      <c r="CCE83" s="611"/>
      <c r="CCF83" s="611"/>
      <c r="CCG83" s="611"/>
      <c r="CCH83" s="611"/>
      <c r="CCI83" s="611"/>
      <c r="CCJ83" s="611"/>
      <c r="CCK83" s="611"/>
      <c r="CCL83" s="611"/>
      <c r="CCM83" s="611"/>
      <c r="CCN83" s="611"/>
      <c r="CCO83" s="611"/>
      <c r="CCP83" s="611"/>
      <c r="CCQ83" s="611"/>
      <c r="CCR83" s="611"/>
      <c r="CCS83" s="611"/>
      <c r="CCT83" s="611"/>
      <c r="CCU83" s="611"/>
      <c r="CCV83" s="611"/>
      <c r="CCW83" s="611"/>
      <c r="CCX83" s="611"/>
      <c r="CCY83" s="611"/>
      <c r="CCZ83" s="611"/>
      <c r="CDA83" s="611"/>
      <c r="CDB83" s="611"/>
      <c r="CDC83" s="611"/>
      <c r="CDD83" s="611"/>
      <c r="CDE83" s="611"/>
      <c r="CDF83" s="611"/>
      <c r="CDG83" s="611"/>
      <c r="CDH83" s="611"/>
      <c r="CDI83" s="611"/>
      <c r="CDJ83" s="611"/>
      <c r="CDK83" s="611"/>
      <c r="CDL83" s="611"/>
      <c r="CDM83" s="611"/>
      <c r="CDN83" s="611"/>
      <c r="CDO83" s="611"/>
      <c r="CDP83" s="611"/>
      <c r="CDQ83" s="611"/>
      <c r="CDR83" s="611"/>
      <c r="CDS83" s="611"/>
      <c r="CDT83" s="611"/>
      <c r="CDU83" s="611"/>
      <c r="CDV83" s="611"/>
      <c r="CDW83" s="611"/>
      <c r="CDX83" s="611"/>
      <c r="CDY83" s="611"/>
      <c r="CDZ83" s="611"/>
      <c r="CEA83" s="611"/>
      <c r="CEB83" s="611"/>
      <c r="CEC83" s="611"/>
      <c r="CED83" s="611"/>
      <c r="CEE83" s="611"/>
      <c r="CEF83" s="611"/>
      <c r="CEG83" s="611"/>
      <c r="CEH83" s="611"/>
      <c r="CEI83" s="611"/>
      <c r="CEJ83" s="611"/>
      <c r="CEK83" s="611"/>
      <c r="CEL83" s="611"/>
      <c r="CEM83" s="611"/>
    </row>
    <row r="84" spans="1:2171" s="214" customFormat="1" ht="13.5" thickBot="1" x14ac:dyDescent="0.25">
      <c r="A84" s="211"/>
      <c r="B84" s="65" t="s">
        <v>307</v>
      </c>
      <c r="C84" s="1000"/>
      <c r="D84" s="1001">
        <f>'Existing Practices'!C107</f>
        <v>0</v>
      </c>
      <c r="E84" s="212"/>
      <c r="F84" s="212"/>
      <c r="G84" s="212"/>
      <c r="H84" s="212"/>
      <c r="I84" s="212"/>
      <c r="J84" s="212"/>
      <c r="K84" s="212"/>
      <c r="L84" s="212"/>
      <c r="M84" s="679"/>
      <c r="N84" s="679"/>
      <c r="O84" s="679"/>
      <c r="P84" s="679"/>
      <c r="Q84" s="679"/>
      <c r="R84" s="679"/>
      <c r="S84" s="679"/>
      <c r="T84" s="358"/>
      <c r="U84" s="358"/>
      <c r="V84" s="358"/>
      <c r="W84" s="358"/>
      <c r="X84" s="358"/>
      <c r="Y84" s="358"/>
      <c r="Z84" s="358"/>
      <c r="AA84" s="358"/>
      <c r="AB84" s="358"/>
      <c r="AC84" s="679"/>
      <c r="AD84" s="679"/>
      <c r="AE84" s="679"/>
      <c r="AF84" s="679"/>
      <c r="AG84" s="679"/>
      <c r="AH84" s="679"/>
      <c r="AI84" s="679"/>
      <c r="AJ84" s="679"/>
      <c r="AK84" s="679"/>
      <c r="AL84" s="679"/>
      <c r="AM84" s="679"/>
      <c r="AN84" s="679"/>
      <c r="AO84" s="679"/>
      <c r="AP84" s="679"/>
      <c r="AQ84" s="679"/>
      <c r="AR84" s="679"/>
      <c r="AS84" s="679"/>
      <c r="AT84" s="679"/>
      <c r="AU84" s="679"/>
      <c r="AV84" s="679"/>
      <c r="AW84" s="679"/>
      <c r="AX84" s="679"/>
      <c r="AY84" s="679"/>
      <c r="AZ84" s="679"/>
      <c r="BA84" s="679"/>
      <c r="BB84" s="679"/>
      <c r="BC84" s="611"/>
      <c r="BD84" s="611"/>
      <c r="BE84" s="611"/>
      <c r="BF84" s="611"/>
      <c r="BG84" s="611"/>
      <c r="BH84" s="611"/>
      <c r="BI84" s="611"/>
      <c r="BJ84" s="611"/>
      <c r="BK84" s="611"/>
      <c r="BL84" s="611"/>
      <c r="BM84" s="611"/>
      <c r="BN84" s="611"/>
      <c r="BO84" s="611"/>
      <c r="BP84" s="611"/>
      <c r="BQ84" s="611"/>
      <c r="BR84" s="611"/>
      <c r="BS84" s="611"/>
      <c r="BT84" s="611"/>
      <c r="BU84" s="611"/>
      <c r="BV84" s="611"/>
      <c r="BW84" s="611"/>
      <c r="BX84" s="611"/>
      <c r="BY84" s="611"/>
      <c r="BZ84" s="611"/>
      <c r="CA84" s="611"/>
      <c r="CB84" s="611"/>
      <c r="CC84" s="611"/>
      <c r="CD84" s="611"/>
      <c r="CE84" s="611"/>
      <c r="CF84" s="611"/>
      <c r="CG84" s="611"/>
      <c r="CH84" s="611"/>
      <c r="CI84" s="611"/>
      <c r="CJ84" s="611"/>
      <c r="CK84" s="611"/>
      <c r="CL84" s="611"/>
      <c r="CM84" s="611"/>
      <c r="CN84" s="611"/>
      <c r="CO84" s="611"/>
      <c r="CP84" s="611"/>
      <c r="CQ84" s="611"/>
      <c r="CR84" s="611"/>
      <c r="CS84" s="611"/>
      <c r="CT84" s="611"/>
      <c r="CU84" s="611"/>
      <c r="CV84" s="611"/>
      <c r="CW84" s="611"/>
      <c r="CX84" s="611"/>
      <c r="CY84" s="611"/>
      <c r="CZ84" s="611"/>
      <c r="DA84" s="611"/>
      <c r="DB84" s="611"/>
      <c r="DC84" s="611"/>
      <c r="DD84" s="611"/>
      <c r="DE84" s="611"/>
      <c r="DF84" s="611"/>
      <c r="DG84" s="611"/>
      <c r="DH84" s="611"/>
      <c r="DI84" s="611"/>
      <c r="DJ84" s="611"/>
      <c r="DK84" s="611"/>
      <c r="DL84" s="611"/>
      <c r="DM84" s="611"/>
      <c r="DN84" s="611"/>
      <c r="DO84" s="611"/>
      <c r="DP84" s="611"/>
      <c r="DQ84" s="611"/>
      <c r="DR84" s="611"/>
      <c r="DS84" s="611"/>
      <c r="DT84" s="611"/>
      <c r="DU84" s="611"/>
      <c r="DV84" s="611"/>
      <c r="DW84" s="611"/>
      <c r="DX84" s="611"/>
      <c r="DY84" s="611"/>
      <c r="DZ84" s="611"/>
      <c r="EA84" s="611"/>
      <c r="EB84" s="611"/>
      <c r="EC84" s="611"/>
      <c r="ED84" s="611"/>
      <c r="EE84" s="611"/>
      <c r="EF84" s="611"/>
      <c r="EG84" s="611"/>
      <c r="EH84" s="611"/>
      <c r="EI84" s="611"/>
      <c r="EJ84" s="611"/>
      <c r="EK84" s="611"/>
      <c r="EL84" s="611"/>
      <c r="EM84" s="611"/>
      <c r="EN84" s="611"/>
      <c r="EO84" s="611"/>
      <c r="EP84" s="611"/>
      <c r="EQ84" s="611"/>
      <c r="ER84" s="611"/>
      <c r="ES84" s="611"/>
      <c r="ET84" s="611"/>
      <c r="EU84" s="611"/>
      <c r="EV84" s="611"/>
      <c r="EW84" s="611"/>
      <c r="EX84" s="611"/>
      <c r="EY84" s="611"/>
      <c r="EZ84" s="611"/>
      <c r="FA84" s="611"/>
      <c r="FB84" s="611"/>
      <c r="FC84" s="611"/>
      <c r="FD84" s="611"/>
      <c r="FE84" s="611"/>
      <c r="FF84" s="611"/>
      <c r="FG84" s="611"/>
      <c r="FH84" s="611"/>
      <c r="FI84" s="611"/>
      <c r="FJ84" s="611"/>
      <c r="FK84" s="611"/>
      <c r="FL84" s="611"/>
      <c r="FM84" s="611"/>
      <c r="FN84" s="611"/>
      <c r="FO84" s="611"/>
      <c r="FP84" s="611"/>
      <c r="FQ84" s="611"/>
      <c r="FR84" s="611"/>
      <c r="FS84" s="611"/>
      <c r="FT84" s="611"/>
      <c r="FU84" s="611"/>
      <c r="FV84" s="611"/>
      <c r="FW84" s="611"/>
      <c r="FX84" s="611"/>
      <c r="FY84" s="611"/>
      <c r="FZ84" s="611"/>
      <c r="GA84" s="611"/>
      <c r="GB84" s="611"/>
      <c r="GC84" s="611"/>
      <c r="GD84" s="611"/>
      <c r="GE84" s="611"/>
      <c r="GF84" s="611"/>
      <c r="GG84" s="611"/>
      <c r="GH84" s="611"/>
      <c r="GI84" s="611"/>
      <c r="GJ84" s="611"/>
      <c r="GK84" s="611"/>
      <c r="GL84" s="611"/>
      <c r="GM84" s="611"/>
      <c r="GN84" s="611"/>
      <c r="GO84" s="611"/>
      <c r="GP84" s="611"/>
      <c r="GQ84" s="611"/>
      <c r="GR84" s="611"/>
      <c r="GS84" s="611"/>
      <c r="GT84" s="611"/>
      <c r="GU84" s="611"/>
      <c r="GV84" s="611"/>
      <c r="GW84" s="611"/>
      <c r="GX84" s="611"/>
      <c r="GY84" s="611"/>
      <c r="GZ84" s="611"/>
      <c r="HA84" s="611"/>
      <c r="HB84" s="611"/>
      <c r="HC84" s="611"/>
      <c r="HD84" s="611"/>
      <c r="HE84" s="611"/>
      <c r="HF84" s="611"/>
      <c r="HG84" s="611"/>
      <c r="HH84" s="611"/>
      <c r="HI84" s="611"/>
      <c r="HJ84" s="611"/>
      <c r="HK84" s="611"/>
      <c r="HL84" s="611"/>
      <c r="HM84" s="611"/>
      <c r="HN84" s="611"/>
      <c r="HO84" s="611"/>
      <c r="HP84" s="611"/>
      <c r="HQ84" s="611"/>
      <c r="HR84" s="611"/>
      <c r="HS84" s="611"/>
      <c r="HT84" s="611"/>
      <c r="HU84" s="611"/>
      <c r="HV84" s="611"/>
      <c r="HW84" s="611"/>
      <c r="HX84" s="611"/>
      <c r="HY84" s="611"/>
      <c r="HZ84" s="611"/>
      <c r="IA84" s="611"/>
      <c r="IB84" s="611"/>
      <c r="IC84" s="611"/>
      <c r="ID84" s="611"/>
      <c r="IE84" s="611"/>
      <c r="IF84" s="611"/>
      <c r="IG84" s="611"/>
      <c r="IH84" s="611"/>
      <c r="II84" s="611"/>
      <c r="IJ84" s="611"/>
      <c r="IK84" s="611"/>
      <c r="IL84" s="611"/>
      <c r="IM84" s="611"/>
      <c r="IN84" s="611"/>
      <c r="IO84" s="611"/>
      <c r="IP84" s="611"/>
      <c r="IQ84" s="611"/>
      <c r="IR84" s="611"/>
      <c r="IS84" s="611"/>
      <c r="IT84" s="611"/>
      <c r="IU84" s="611"/>
      <c r="IV84" s="611"/>
      <c r="IW84" s="611"/>
      <c r="IX84" s="611"/>
      <c r="IY84" s="611"/>
      <c r="IZ84" s="611"/>
      <c r="JA84" s="611"/>
      <c r="JB84" s="611"/>
      <c r="JC84" s="611"/>
      <c r="JD84" s="611"/>
      <c r="JE84" s="611"/>
      <c r="JF84" s="611"/>
      <c r="JG84" s="611"/>
      <c r="JH84" s="611"/>
      <c r="JI84" s="611"/>
      <c r="JJ84" s="611"/>
      <c r="JK84" s="611"/>
      <c r="JL84" s="611"/>
      <c r="JM84" s="611"/>
      <c r="JN84" s="611"/>
      <c r="JO84" s="611"/>
      <c r="JP84" s="611"/>
      <c r="JQ84" s="611"/>
      <c r="JR84" s="611"/>
      <c r="JS84" s="611"/>
      <c r="JT84" s="611"/>
      <c r="JU84" s="611"/>
      <c r="JV84" s="611"/>
      <c r="JW84" s="611"/>
      <c r="JX84" s="611"/>
      <c r="JY84" s="611"/>
      <c r="JZ84" s="611"/>
      <c r="KA84" s="611"/>
      <c r="KB84" s="611"/>
      <c r="KC84" s="611"/>
      <c r="KD84" s="611"/>
      <c r="KE84" s="611"/>
      <c r="KF84" s="611"/>
      <c r="KG84" s="611"/>
      <c r="KH84" s="611"/>
      <c r="KI84" s="611"/>
      <c r="KJ84" s="611"/>
      <c r="KK84" s="611"/>
      <c r="KL84" s="611"/>
      <c r="KM84" s="611"/>
      <c r="KN84" s="611"/>
      <c r="KO84" s="611"/>
      <c r="KP84" s="611"/>
      <c r="KQ84" s="611"/>
      <c r="KR84" s="611"/>
      <c r="KS84" s="611"/>
      <c r="KT84" s="611"/>
      <c r="KU84" s="611"/>
      <c r="KV84" s="611"/>
      <c r="KW84" s="611"/>
      <c r="KX84" s="611"/>
      <c r="KY84" s="611"/>
      <c r="KZ84" s="611"/>
      <c r="LA84" s="611"/>
      <c r="LB84" s="611"/>
      <c r="LC84" s="611"/>
      <c r="LD84" s="611"/>
      <c r="LE84" s="611"/>
      <c r="LF84" s="611"/>
      <c r="LG84" s="611"/>
      <c r="LH84" s="611"/>
      <c r="LI84" s="611"/>
      <c r="LJ84" s="611"/>
      <c r="LK84" s="611"/>
      <c r="LL84" s="611"/>
      <c r="LM84" s="611"/>
      <c r="LN84" s="611"/>
      <c r="LO84" s="611"/>
      <c r="LP84" s="611"/>
      <c r="LQ84" s="611"/>
      <c r="LR84" s="611"/>
      <c r="LS84" s="611"/>
      <c r="LT84" s="611"/>
      <c r="LU84" s="611"/>
      <c r="LV84" s="611"/>
      <c r="LW84" s="611"/>
      <c r="LX84" s="611"/>
      <c r="LY84" s="611"/>
      <c r="LZ84" s="611"/>
      <c r="MA84" s="611"/>
      <c r="MB84" s="611"/>
      <c r="MC84" s="611"/>
      <c r="MD84" s="611"/>
      <c r="ME84" s="611"/>
      <c r="MF84" s="611"/>
      <c r="MG84" s="611"/>
      <c r="MH84" s="611"/>
      <c r="MI84" s="611"/>
      <c r="MJ84" s="611"/>
      <c r="MK84" s="611"/>
      <c r="ML84" s="611"/>
      <c r="MM84" s="611"/>
      <c r="MN84" s="611"/>
      <c r="MO84" s="611"/>
      <c r="MP84" s="611"/>
      <c r="MQ84" s="611"/>
      <c r="MR84" s="611"/>
      <c r="MS84" s="611"/>
      <c r="MT84" s="611"/>
      <c r="MU84" s="611"/>
      <c r="MV84" s="611"/>
      <c r="MW84" s="611"/>
      <c r="MX84" s="611"/>
      <c r="MY84" s="611"/>
      <c r="MZ84" s="611"/>
      <c r="NA84" s="611"/>
      <c r="NB84" s="611"/>
      <c r="NC84" s="611"/>
      <c r="ND84" s="611"/>
      <c r="NE84" s="611"/>
      <c r="NF84" s="611"/>
      <c r="NG84" s="611"/>
      <c r="NH84" s="611"/>
      <c r="NI84" s="611"/>
      <c r="NJ84" s="611"/>
      <c r="NK84" s="611"/>
      <c r="NL84" s="611"/>
      <c r="NM84" s="611"/>
      <c r="NN84" s="611"/>
      <c r="NO84" s="611"/>
      <c r="NP84" s="611"/>
      <c r="NQ84" s="611"/>
      <c r="NR84" s="611"/>
      <c r="NS84" s="611"/>
      <c r="NT84" s="611"/>
      <c r="NU84" s="611"/>
      <c r="NV84" s="611"/>
      <c r="NW84" s="611"/>
      <c r="NX84" s="611"/>
      <c r="NY84" s="611"/>
      <c r="NZ84" s="611"/>
      <c r="OA84" s="611"/>
      <c r="OB84" s="611"/>
      <c r="OC84" s="611"/>
      <c r="OD84" s="611"/>
      <c r="OE84" s="611"/>
      <c r="OF84" s="611"/>
      <c r="OG84" s="611"/>
      <c r="OH84" s="611"/>
      <c r="OI84" s="611"/>
      <c r="OJ84" s="611"/>
      <c r="OK84" s="611"/>
      <c r="OL84" s="611"/>
      <c r="OM84" s="611"/>
      <c r="ON84" s="611"/>
      <c r="OO84" s="611"/>
      <c r="OP84" s="611"/>
      <c r="OQ84" s="611"/>
      <c r="OR84" s="611"/>
      <c r="OS84" s="611"/>
      <c r="OT84" s="611"/>
      <c r="OU84" s="611"/>
      <c r="OV84" s="611"/>
      <c r="OW84" s="611"/>
      <c r="OX84" s="611"/>
      <c r="OY84" s="611"/>
      <c r="OZ84" s="611"/>
      <c r="PA84" s="611"/>
      <c r="PB84" s="611"/>
      <c r="PC84" s="611"/>
      <c r="PD84" s="611"/>
      <c r="PE84" s="611"/>
      <c r="PF84" s="611"/>
      <c r="PG84" s="611"/>
      <c r="PH84" s="611"/>
      <c r="PI84" s="611"/>
      <c r="PJ84" s="611"/>
      <c r="PK84" s="611"/>
      <c r="PL84" s="611"/>
      <c r="PM84" s="611"/>
      <c r="PN84" s="611"/>
      <c r="PO84" s="611"/>
      <c r="PP84" s="611"/>
      <c r="PQ84" s="611"/>
      <c r="PR84" s="611"/>
      <c r="PS84" s="611"/>
      <c r="PT84" s="611"/>
      <c r="PU84" s="611"/>
      <c r="PV84" s="611"/>
      <c r="PW84" s="611"/>
      <c r="PX84" s="611"/>
      <c r="PY84" s="611"/>
      <c r="PZ84" s="611"/>
      <c r="QA84" s="611"/>
      <c r="QB84" s="611"/>
      <c r="QC84" s="611"/>
      <c r="QD84" s="611"/>
      <c r="QE84" s="611"/>
      <c r="QF84" s="611"/>
      <c r="QG84" s="611"/>
      <c r="QH84" s="611"/>
      <c r="QI84" s="611"/>
      <c r="QJ84" s="611"/>
      <c r="QK84" s="611"/>
      <c r="QL84" s="611"/>
      <c r="QM84" s="611"/>
      <c r="QN84" s="611"/>
      <c r="QO84" s="611"/>
      <c r="QP84" s="611"/>
      <c r="QQ84" s="611"/>
      <c r="QR84" s="611"/>
      <c r="QS84" s="611"/>
      <c r="QT84" s="611"/>
      <c r="QU84" s="611"/>
      <c r="QV84" s="611"/>
      <c r="QW84" s="611"/>
      <c r="QX84" s="611"/>
      <c r="QY84" s="611"/>
      <c r="QZ84" s="611"/>
      <c r="RA84" s="611"/>
      <c r="RB84" s="611"/>
      <c r="RC84" s="611"/>
      <c r="RD84" s="611"/>
      <c r="RE84" s="611"/>
      <c r="RF84" s="611"/>
      <c r="RG84" s="611"/>
      <c r="RH84" s="611"/>
      <c r="RI84" s="611"/>
      <c r="RJ84" s="611"/>
      <c r="RK84" s="611"/>
      <c r="RL84" s="611"/>
      <c r="RM84" s="611"/>
      <c r="RN84" s="611"/>
      <c r="RO84" s="611"/>
      <c r="RP84" s="611"/>
      <c r="RQ84" s="611"/>
      <c r="RR84" s="611"/>
      <c r="RS84" s="611"/>
      <c r="RT84" s="611"/>
      <c r="RU84" s="611"/>
      <c r="RV84" s="611"/>
      <c r="RW84" s="611"/>
      <c r="RX84" s="611"/>
      <c r="RY84" s="611"/>
      <c r="RZ84" s="611"/>
      <c r="SA84" s="611"/>
      <c r="SB84" s="611"/>
      <c r="SC84" s="611"/>
      <c r="SD84" s="611"/>
      <c r="SE84" s="611"/>
      <c r="SF84" s="611"/>
      <c r="SG84" s="611"/>
      <c r="SH84" s="611"/>
      <c r="SI84" s="611"/>
      <c r="SJ84" s="611"/>
      <c r="SK84" s="611"/>
      <c r="SL84" s="611"/>
      <c r="SM84" s="611"/>
      <c r="SN84" s="611"/>
      <c r="SO84" s="611"/>
      <c r="SP84" s="611"/>
      <c r="SQ84" s="611"/>
      <c r="SR84" s="611"/>
      <c r="SS84" s="611"/>
      <c r="ST84" s="611"/>
      <c r="SU84" s="611"/>
      <c r="SV84" s="611"/>
      <c r="SW84" s="611"/>
      <c r="SX84" s="611"/>
      <c r="SY84" s="611"/>
      <c r="SZ84" s="611"/>
      <c r="TA84" s="611"/>
      <c r="TB84" s="611"/>
      <c r="TC84" s="611"/>
      <c r="TD84" s="611"/>
      <c r="TE84" s="611"/>
      <c r="TF84" s="611"/>
      <c r="TG84" s="611"/>
      <c r="TH84" s="611"/>
      <c r="TI84" s="611"/>
      <c r="TJ84" s="611"/>
      <c r="TK84" s="611"/>
      <c r="TL84" s="611"/>
      <c r="TM84" s="611"/>
      <c r="TN84" s="611"/>
      <c r="TO84" s="611"/>
      <c r="TP84" s="611"/>
      <c r="TQ84" s="611"/>
      <c r="TR84" s="611"/>
      <c r="TS84" s="611"/>
      <c r="TT84" s="611"/>
      <c r="TU84" s="611"/>
      <c r="TV84" s="611"/>
      <c r="TW84" s="611"/>
      <c r="TX84" s="611"/>
      <c r="TY84" s="611"/>
      <c r="TZ84" s="611"/>
      <c r="UA84" s="611"/>
      <c r="UB84" s="611"/>
      <c r="UC84" s="611"/>
      <c r="UD84" s="611"/>
      <c r="UE84" s="611"/>
      <c r="UF84" s="611"/>
      <c r="UG84" s="611"/>
      <c r="UH84" s="611"/>
      <c r="UI84" s="611"/>
      <c r="UJ84" s="611"/>
      <c r="UK84" s="611"/>
      <c r="UL84" s="611"/>
      <c r="UM84" s="611"/>
      <c r="UN84" s="611"/>
      <c r="UO84" s="611"/>
      <c r="UP84" s="611"/>
      <c r="UQ84" s="611"/>
      <c r="UR84" s="611"/>
      <c r="US84" s="611"/>
      <c r="UT84" s="611"/>
      <c r="UU84" s="611"/>
      <c r="UV84" s="611"/>
      <c r="UW84" s="611"/>
      <c r="UX84" s="611"/>
      <c r="UY84" s="611"/>
      <c r="UZ84" s="611"/>
      <c r="VA84" s="611"/>
      <c r="VB84" s="611"/>
      <c r="VC84" s="611"/>
      <c r="VD84" s="611"/>
      <c r="VE84" s="611"/>
      <c r="VF84" s="611"/>
      <c r="VG84" s="611"/>
      <c r="VH84" s="611"/>
      <c r="VI84" s="611"/>
      <c r="VJ84" s="611"/>
      <c r="VK84" s="611"/>
      <c r="VL84" s="611"/>
      <c r="VM84" s="611"/>
      <c r="VN84" s="611"/>
      <c r="VO84" s="611"/>
      <c r="VP84" s="611"/>
      <c r="VQ84" s="611"/>
      <c r="VR84" s="611"/>
      <c r="VS84" s="611"/>
      <c r="VT84" s="611"/>
      <c r="VU84" s="611"/>
      <c r="VV84" s="611"/>
      <c r="VW84" s="611"/>
      <c r="VX84" s="611"/>
      <c r="VY84" s="611"/>
      <c r="VZ84" s="611"/>
      <c r="WA84" s="611"/>
      <c r="WB84" s="611"/>
      <c r="WC84" s="611"/>
      <c r="WD84" s="611"/>
      <c r="WE84" s="611"/>
      <c r="WF84" s="611"/>
      <c r="WG84" s="611"/>
      <c r="WH84" s="611"/>
      <c r="WI84" s="611"/>
      <c r="WJ84" s="611"/>
      <c r="WK84" s="611"/>
      <c r="WL84" s="611"/>
      <c r="WM84" s="611"/>
      <c r="WN84" s="611"/>
      <c r="WO84" s="611"/>
      <c r="WP84" s="611"/>
      <c r="WQ84" s="611"/>
      <c r="WR84" s="611"/>
      <c r="WS84" s="611"/>
      <c r="WT84" s="611"/>
      <c r="WU84" s="611"/>
      <c r="WV84" s="611"/>
      <c r="WW84" s="611"/>
      <c r="WX84" s="611"/>
      <c r="WY84" s="611"/>
      <c r="WZ84" s="611"/>
      <c r="XA84" s="611"/>
      <c r="XB84" s="611"/>
      <c r="XC84" s="611"/>
      <c r="XD84" s="611"/>
      <c r="XE84" s="611"/>
      <c r="XF84" s="611"/>
      <c r="XG84" s="611"/>
      <c r="XH84" s="611"/>
      <c r="XI84" s="611"/>
      <c r="XJ84" s="611"/>
      <c r="XK84" s="611"/>
      <c r="XL84" s="611"/>
      <c r="XM84" s="611"/>
      <c r="XN84" s="611"/>
      <c r="XO84" s="611"/>
      <c r="XP84" s="611"/>
      <c r="XQ84" s="611"/>
      <c r="XR84" s="611"/>
      <c r="XS84" s="611"/>
      <c r="XT84" s="611"/>
      <c r="XU84" s="611"/>
      <c r="XV84" s="611"/>
      <c r="XW84" s="611"/>
      <c r="XX84" s="611"/>
      <c r="XY84" s="611"/>
      <c r="XZ84" s="611"/>
      <c r="YA84" s="611"/>
      <c r="YB84" s="611"/>
      <c r="YC84" s="611"/>
      <c r="YD84" s="611"/>
      <c r="YE84" s="611"/>
      <c r="YF84" s="611"/>
      <c r="YG84" s="611"/>
      <c r="YH84" s="611"/>
      <c r="YI84" s="611"/>
      <c r="YJ84" s="611"/>
      <c r="YK84" s="611"/>
      <c r="YL84" s="611"/>
      <c r="YM84" s="611"/>
      <c r="YN84" s="611"/>
      <c r="YO84" s="611"/>
      <c r="YP84" s="611"/>
      <c r="YQ84" s="611"/>
      <c r="YR84" s="611"/>
      <c r="YS84" s="611"/>
      <c r="YT84" s="611"/>
      <c r="YU84" s="611"/>
      <c r="YV84" s="611"/>
      <c r="YW84" s="611"/>
      <c r="YX84" s="611"/>
      <c r="YY84" s="611"/>
      <c r="YZ84" s="611"/>
      <c r="ZA84" s="611"/>
      <c r="ZB84" s="611"/>
      <c r="ZC84" s="611"/>
      <c r="ZD84" s="611"/>
      <c r="ZE84" s="611"/>
      <c r="ZF84" s="611"/>
      <c r="ZG84" s="611"/>
      <c r="ZH84" s="611"/>
      <c r="ZI84" s="611"/>
      <c r="ZJ84" s="611"/>
      <c r="ZK84" s="611"/>
      <c r="ZL84" s="611"/>
      <c r="ZM84" s="611"/>
      <c r="ZN84" s="611"/>
      <c r="ZO84" s="611"/>
      <c r="ZP84" s="611"/>
      <c r="ZQ84" s="611"/>
      <c r="ZR84" s="611"/>
      <c r="ZS84" s="611"/>
      <c r="ZT84" s="611"/>
      <c r="ZU84" s="611"/>
      <c r="ZV84" s="611"/>
      <c r="ZW84" s="611"/>
      <c r="ZX84" s="611"/>
      <c r="ZY84" s="611"/>
      <c r="ZZ84" s="611"/>
      <c r="AAA84" s="611"/>
      <c r="AAB84" s="611"/>
      <c r="AAC84" s="611"/>
      <c r="AAD84" s="611"/>
      <c r="AAE84" s="611"/>
      <c r="AAF84" s="611"/>
      <c r="AAG84" s="611"/>
      <c r="AAH84" s="611"/>
      <c r="AAI84" s="611"/>
      <c r="AAJ84" s="611"/>
      <c r="AAK84" s="611"/>
      <c r="AAL84" s="611"/>
      <c r="AAM84" s="611"/>
      <c r="AAN84" s="611"/>
      <c r="AAO84" s="611"/>
      <c r="AAP84" s="611"/>
      <c r="AAQ84" s="611"/>
      <c r="AAR84" s="611"/>
      <c r="AAS84" s="611"/>
      <c r="AAT84" s="611"/>
      <c r="AAU84" s="611"/>
      <c r="AAV84" s="611"/>
      <c r="AAW84" s="611"/>
      <c r="AAX84" s="611"/>
      <c r="AAY84" s="611"/>
      <c r="AAZ84" s="611"/>
      <c r="ABA84" s="611"/>
      <c r="ABB84" s="611"/>
      <c r="ABC84" s="611"/>
      <c r="ABD84" s="611"/>
      <c r="ABE84" s="611"/>
      <c r="ABF84" s="611"/>
      <c r="ABG84" s="611"/>
      <c r="ABH84" s="611"/>
      <c r="ABI84" s="611"/>
      <c r="ABJ84" s="611"/>
      <c r="ABK84" s="611"/>
      <c r="ABL84" s="611"/>
      <c r="ABM84" s="611"/>
      <c r="ABN84" s="611"/>
      <c r="ABO84" s="611"/>
      <c r="ABP84" s="611"/>
      <c r="ABQ84" s="611"/>
      <c r="ABR84" s="611"/>
      <c r="ABS84" s="611"/>
      <c r="ABT84" s="611"/>
      <c r="ABU84" s="611"/>
      <c r="ABV84" s="611"/>
      <c r="ABW84" s="611"/>
      <c r="ABX84" s="611"/>
      <c r="ABY84" s="611"/>
      <c r="ABZ84" s="611"/>
      <c r="ACA84" s="611"/>
      <c r="ACB84" s="611"/>
      <c r="ACC84" s="611"/>
      <c r="ACD84" s="611"/>
      <c r="ACE84" s="611"/>
      <c r="ACF84" s="611"/>
      <c r="ACG84" s="611"/>
      <c r="ACH84" s="611"/>
      <c r="ACI84" s="611"/>
      <c r="ACJ84" s="611"/>
      <c r="ACK84" s="611"/>
      <c r="ACL84" s="611"/>
      <c r="ACM84" s="611"/>
      <c r="ACN84" s="611"/>
      <c r="ACO84" s="611"/>
      <c r="ACP84" s="611"/>
      <c r="ACQ84" s="611"/>
      <c r="ACR84" s="611"/>
      <c r="ACS84" s="611"/>
      <c r="ACT84" s="611"/>
      <c r="ACU84" s="611"/>
      <c r="ACV84" s="611"/>
      <c r="ACW84" s="611"/>
      <c r="ACX84" s="611"/>
      <c r="ACY84" s="611"/>
      <c r="ACZ84" s="611"/>
      <c r="ADA84" s="611"/>
      <c r="ADB84" s="611"/>
      <c r="ADC84" s="611"/>
      <c r="ADD84" s="611"/>
      <c r="ADE84" s="611"/>
      <c r="ADF84" s="611"/>
      <c r="ADG84" s="611"/>
      <c r="ADH84" s="611"/>
      <c r="ADI84" s="611"/>
      <c r="ADJ84" s="611"/>
      <c r="ADK84" s="611"/>
      <c r="ADL84" s="611"/>
      <c r="ADM84" s="611"/>
      <c r="ADN84" s="611"/>
      <c r="ADO84" s="611"/>
      <c r="ADP84" s="611"/>
      <c r="ADQ84" s="611"/>
      <c r="ADR84" s="611"/>
      <c r="ADS84" s="611"/>
      <c r="ADT84" s="611"/>
      <c r="ADU84" s="611"/>
      <c r="ADV84" s="611"/>
      <c r="ADW84" s="611"/>
      <c r="ADX84" s="611"/>
      <c r="ADY84" s="611"/>
      <c r="ADZ84" s="611"/>
      <c r="AEA84" s="611"/>
      <c r="AEB84" s="611"/>
      <c r="AEC84" s="611"/>
      <c r="AED84" s="611"/>
      <c r="AEE84" s="611"/>
      <c r="AEF84" s="611"/>
      <c r="AEG84" s="611"/>
      <c r="AEH84" s="611"/>
      <c r="AEI84" s="611"/>
      <c r="AEJ84" s="611"/>
      <c r="AEK84" s="611"/>
      <c r="AEL84" s="611"/>
      <c r="AEM84" s="611"/>
      <c r="AEN84" s="611"/>
      <c r="AEO84" s="611"/>
      <c r="AEP84" s="611"/>
      <c r="AEQ84" s="611"/>
      <c r="AER84" s="611"/>
      <c r="AES84" s="611"/>
      <c r="AET84" s="611"/>
      <c r="AEU84" s="611"/>
      <c r="AEV84" s="611"/>
      <c r="AEW84" s="611"/>
      <c r="AEX84" s="611"/>
      <c r="AEY84" s="611"/>
      <c r="AEZ84" s="611"/>
      <c r="AFA84" s="611"/>
      <c r="AFB84" s="611"/>
      <c r="AFC84" s="611"/>
      <c r="AFD84" s="611"/>
      <c r="AFE84" s="611"/>
      <c r="AFF84" s="611"/>
      <c r="AFG84" s="611"/>
      <c r="AFH84" s="611"/>
      <c r="AFI84" s="611"/>
      <c r="AFJ84" s="611"/>
      <c r="AFK84" s="611"/>
      <c r="AFL84" s="611"/>
      <c r="AFM84" s="611"/>
      <c r="AFN84" s="611"/>
      <c r="AFO84" s="611"/>
      <c r="AFP84" s="611"/>
      <c r="AFQ84" s="611"/>
      <c r="AFR84" s="611"/>
      <c r="AFS84" s="611"/>
      <c r="AFT84" s="611"/>
      <c r="AFU84" s="611"/>
      <c r="AFV84" s="611"/>
      <c r="AFW84" s="611"/>
      <c r="AFX84" s="611"/>
      <c r="AFY84" s="611"/>
      <c r="AFZ84" s="611"/>
      <c r="AGA84" s="611"/>
      <c r="AGB84" s="611"/>
      <c r="AGC84" s="611"/>
      <c r="AGD84" s="611"/>
      <c r="AGE84" s="611"/>
      <c r="AGF84" s="611"/>
      <c r="AGG84" s="611"/>
      <c r="AGH84" s="611"/>
      <c r="AGI84" s="611"/>
      <c r="AGJ84" s="611"/>
      <c r="AGK84" s="611"/>
      <c r="AGL84" s="611"/>
      <c r="AGM84" s="611"/>
      <c r="AGN84" s="611"/>
      <c r="AGO84" s="611"/>
      <c r="AGP84" s="611"/>
      <c r="AGQ84" s="611"/>
      <c r="AGR84" s="611"/>
      <c r="AGS84" s="611"/>
      <c r="AGT84" s="611"/>
      <c r="AGU84" s="611"/>
      <c r="AGV84" s="611"/>
      <c r="AGW84" s="611"/>
      <c r="AGX84" s="611"/>
      <c r="AGY84" s="611"/>
      <c r="AGZ84" s="611"/>
      <c r="AHA84" s="611"/>
      <c r="AHB84" s="611"/>
      <c r="AHC84" s="611"/>
      <c r="AHD84" s="611"/>
      <c r="AHE84" s="611"/>
      <c r="AHF84" s="611"/>
      <c r="AHG84" s="611"/>
      <c r="AHH84" s="611"/>
      <c r="AHI84" s="611"/>
      <c r="AHJ84" s="611"/>
      <c r="AHK84" s="611"/>
      <c r="AHL84" s="611"/>
      <c r="AHM84" s="611"/>
      <c r="AHN84" s="611"/>
      <c r="AHO84" s="611"/>
      <c r="AHP84" s="611"/>
      <c r="AHQ84" s="611"/>
      <c r="AHR84" s="611"/>
      <c r="AHS84" s="611"/>
      <c r="AHT84" s="611"/>
      <c r="AHU84" s="611"/>
      <c r="AHV84" s="611"/>
      <c r="AHW84" s="611"/>
      <c r="AHX84" s="611"/>
      <c r="AHY84" s="611"/>
      <c r="AHZ84" s="611"/>
      <c r="AIA84" s="611"/>
      <c r="AIB84" s="611"/>
      <c r="AIC84" s="611"/>
      <c r="AID84" s="611"/>
      <c r="AIE84" s="611"/>
      <c r="AIF84" s="611"/>
      <c r="AIG84" s="611"/>
      <c r="AIH84" s="611"/>
      <c r="AII84" s="611"/>
      <c r="AIJ84" s="611"/>
      <c r="AIK84" s="611"/>
      <c r="AIL84" s="611"/>
      <c r="AIM84" s="611"/>
      <c r="AIN84" s="611"/>
      <c r="AIO84" s="611"/>
      <c r="AIP84" s="611"/>
      <c r="AIQ84" s="611"/>
      <c r="AIR84" s="611"/>
      <c r="AIS84" s="611"/>
      <c r="AIT84" s="611"/>
      <c r="AIU84" s="611"/>
      <c r="AIV84" s="611"/>
      <c r="AIW84" s="611"/>
      <c r="AIX84" s="611"/>
      <c r="AIY84" s="611"/>
      <c r="AIZ84" s="611"/>
      <c r="AJA84" s="611"/>
      <c r="AJB84" s="611"/>
      <c r="AJC84" s="611"/>
      <c r="AJD84" s="611"/>
      <c r="AJE84" s="611"/>
      <c r="AJF84" s="611"/>
      <c r="AJG84" s="611"/>
      <c r="AJH84" s="611"/>
      <c r="AJI84" s="611"/>
      <c r="AJJ84" s="611"/>
      <c r="AJK84" s="611"/>
      <c r="AJL84" s="611"/>
      <c r="AJM84" s="611"/>
      <c r="AJN84" s="611"/>
      <c r="AJO84" s="611"/>
      <c r="AJP84" s="611"/>
      <c r="AJQ84" s="611"/>
      <c r="AJR84" s="611"/>
      <c r="AJS84" s="611"/>
      <c r="AJT84" s="611"/>
      <c r="AJU84" s="611"/>
      <c r="AJV84" s="611"/>
      <c r="AJW84" s="611"/>
      <c r="AJX84" s="611"/>
      <c r="AJY84" s="611"/>
      <c r="AJZ84" s="611"/>
      <c r="AKA84" s="611"/>
      <c r="AKB84" s="611"/>
      <c r="AKC84" s="611"/>
      <c r="AKD84" s="611"/>
      <c r="AKE84" s="611"/>
      <c r="AKF84" s="611"/>
      <c r="AKG84" s="611"/>
      <c r="AKH84" s="611"/>
      <c r="AKI84" s="611"/>
      <c r="AKJ84" s="611"/>
      <c r="AKK84" s="611"/>
      <c r="AKL84" s="611"/>
      <c r="AKM84" s="611"/>
      <c r="AKN84" s="611"/>
      <c r="AKO84" s="611"/>
      <c r="AKP84" s="611"/>
      <c r="AKQ84" s="611"/>
      <c r="AKR84" s="611"/>
      <c r="AKS84" s="611"/>
      <c r="AKT84" s="611"/>
      <c r="AKU84" s="611"/>
      <c r="AKV84" s="611"/>
      <c r="AKW84" s="611"/>
      <c r="AKX84" s="611"/>
      <c r="AKY84" s="611"/>
      <c r="AKZ84" s="611"/>
      <c r="ALA84" s="611"/>
      <c r="ALB84" s="611"/>
      <c r="ALC84" s="611"/>
      <c r="ALD84" s="611"/>
      <c r="ALE84" s="611"/>
      <c r="ALF84" s="611"/>
      <c r="ALG84" s="611"/>
      <c r="ALH84" s="611"/>
      <c r="ALI84" s="611"/>
      <c r="ALJ84" s="611"/>
      <c r="ALK84" s="611"/>
      <c r="ALL84" s="611"/>
      <c r="ALM84" s="611"/>
      <c r="ALN84" s="611"/>
      <c r="ALO84" s="611"/>
      <c r="ALP84" s="611"/>
      <c r="ALQ84" s="611"/>
      <c r="ALR84" s="611"/>
      <c r="ALS84" s="611"/>
      <c r="ALT84" s="611"/>
      <c r="ALU84" s="611"/>
      <c r="ALV84" s="611"/>
      <c r="ALW84" s="611"/>
      <c r="ALX84" s="611"/>
      <c r="ALY84" s="611"/>
      <c r="ALZ84" s="611"/>
      <c r="AMA84" s="611"/>
      <c r="AMB84" s="611"/>
      <c r="AMC84" s="611"/>
      <c r="AMD84" s="611"/>
      <c r="AME84" s="611"/>
      <c r="AMF84" s="611"/>
      <c r="AMG84" s="611"/>
      <c r="AMH84" s="611"/>
      <c r="AMI84" s="611"/>
      <c r="AMJ84" s="611"/>
      <c r="AMK84" s="611"/>
      <c r="AML84" s="611"/>
      <c r="AMM84" s="611"/>
      <c r="AMN84" s="611"/>
      <c r="AMO84" s="611"/>
      <c r="AMP84" s="611"/>
      <c r="AMQ84" s="611"/>
      <c r="AMR84" s="611"/>
      <c r="AMS84" s="611"/>
      <c r="AMT84" s="611"/>
      <c r="AMU84" s="611"/>
      <c r="AMV84" s="611"/>
      <c r="AMW84" s="611"/>
      <c r="AMX84" s="611"/>
      <c r="AMY84" s="611"/>
      <c r="AMZ84" s="611"/>
      <c r="ANA84" s="611"/>
      <c r="ANB84" s="611"/>
      <c r="ANC84" s="611"/>
      <c r="AND84" s="611"/>
      <c r="ANE84" s="611"/>
      <c r="ANF84" s="611"/>
      <c r="ANG84" s="611"/>
      <c r="ANH84" s="611"/>
      <c r="ANI84" s="611"/>
      <c r="ANJ84" s="611"/>
      <c r="ANK84" s="611"/>
      <c r="ANL84" s="611"/>
      <c r="ANM84" s="611"/>
      <c r="ANN84" s="611"/>
      <c r="ANO84" s="611"/>
      <c r="ANP84" s="611"/>
      <c r="ANQ84" s="611"/>
      <c r="ANR84" s="611"/>
      <c r="ANS84" s="611"/>
      <c r="ANT84" s="611"/>
      <c r="ANU84" s="611"/>
      <c r="ANV84" s="611"/>
      <c r="ANW84" s="611"/>
      <c r="ANX84" s="611"/>
      <c r="ANY84" s="611"/>
      <c r="ANZ84" s="611"/>
      <c r="AOA84" s="611"/>
      <c r="AOB84" s="611"/>
      <c r="AOC84" s="611"/>
      <c r="AOD84" s="611"/>
      <c r="AOE84" s="611"/>
      <c r="AOF84" s="611"/>
      <c r="AOG84" s="611"/>
      <c r="AOH84" s="611"/>
      <c r="AOI84" s="611"/>
      <c r="AOJ84" s="611"/>
      <c r="AOK84" s="611"/>
      <c r="AOL84" s="611"/>
      <c r="AOM84" s="611"/>
      <c r="AON84" s="611"/>
      <c r="AOO84" s="611"/>
      <c r="AOP84" s="611"/>
      <c r="AOQ84" s="611"/>
      <c r="AOR84" s="611"/>
      <c r="AOS84" s="611"/>
      <c r="AOT84" s="611"/>
      <c r="AOU84" s="611"/>
      <c r="AOV84" s="611"/>
      <c r="AOW84" s="611"/>
      <c r="AOX84" s="611"/>
      <c r="AOY84" s="611"/>
      <c r="AOZ84" s="611"/>
      <c r="APA84" s="611"/>
      <c r="APB84" s="611"/>
      <c r="APC84" s="611"/>
      <c r="APD84" s="611"/>
      <c r="APE84" s="611"/>
      <c r="APF84" s="611"/>
      <c r="APG84" s="611"/>
      <c r="APH84" s="611"/>
      <c r="API84" s="611"/>
      <c r="APJ84" s="611"/>
      <c r="APK84" s="611"/>
      <c r="APL84" s="611"/>
      <c r="APM84" s="611"/>
      <c r="APN84" s="611"/>
      <c r="APO84" s="611"/>
      <c r="APP84" s="611"/>
      <c r="APQ84" s="611"/>
      <c r="APR84" s="611"/>
      <c r="APS84" s="611"/>
      <c r="APT84" s="611"/>
      <c r="APU84" s="611"/>
      <c r="APV84" s="611"/>
      <c r="APW84" s="611"/>
      <c r="APX84" s="611"/>
      <c r="APY84" s="611"/>
      <c r="APZ84" s="611"/>
      <c r="AQA84" s="611"/>
      <c r="AQB84" s="611"/>
      <c r="AQC84" s="611"/>
      <c r="AQD84" s="611"/>
      <c r="AQE84" s="611"/>
      <c r="AQF84" s="611"/>
      <c r="AQG84" s="611"/>
      <c r="AQH84" s="611"/>
      <c r="AQI84" s="611"/>
      <c r="AQJ84" s="611"/>
      <c r="AQK84" s="611"/>
      <c r="AQL84" s="611"/>
      <c r="AQM84" s="611"/>
      <c r="AQN84" s="611"/>
      <c r="AQO84" s="611"/>
      <c r="AQP84" s="611"/>
      <c r="AQQ84" s="611"/>
      <c r="AQR84" s="611"/>
      <c r="AQS84" s="611"/>
      <c r="AQT84" s="611"/>
      <c r="AQU84" s="611"/>
      <c r="AQV84" s="611"/>
      <c r="AQW84" s="611"/>
      <c r="AQX84" s="611"/>
      <c r="AQY84" s="611"/>
      <c r="AQZ84" s="611"/>
      <c r="ARA84" s="611"/>
      <c r="ARB84" s="611"/>
      <c r="ARC84" s="611"/>
      <c r="ARD84" s="611"/>
      <c r="ARE84" s="611"/>
      <c r="ARF84" s="611"/>
      <c r="ARG84" s="611"/>
      <c r="ARH84" s="611"/>
      <c r="ARI84" s="611"/>
      <c r="ARJ84" s="611"/>
      <c r="ARK84" s="611"/>
      <c r="ARL84" s="611"/>
      <c r="ARM84" s="611"/>
      <c r="ARN84" s="611"/>
      <c r="ARO84" s="611"/>
      <c r="ARP84" s="611"/>
      <c r="ARQ84" s="611"/>
      <c r="ARR84" s="611"/>
      <c r="ARS84" s="611"/>
      <c r="ART84" s="611"/>
      <c r="ARU84" s="611"/>
      <c r="ARV84" s="611"/>
      <c r="ARW84" s="611"/>
      <c r="ARX84" s="611"/>
      <c r="ARY84" s="611"/>
      <c r="ARZ84" s="611"/>
      <c r="ASA84" s="611"/>
      <c r="ASB84" s="611"/>
      <c r="ASC84" s="611"/>
      <c r="ASD84" s="611"/>
      <c r="ASE84" s="611"/>
      <c r="ASF84" s="611"/>
      <c r="ASG84" s="611"/>
      <c r="ASH84" s="611"/>
      <c r="ASI84" s="611"/>
      <c r="ASJ84" s="611"/>
      <c r="ASK84" s="611"/>
      <c r="ASL84" s="611"/>
      <c r="ASM84" s="611"/>
      <c r="ASN84" s="611"/>
      <c r="ASO84" s="611"/>
      <c r="ASP84" s="611"/>
      <c r="ASQ84" s="611"/>
      <c r="ASR84" s="611"/>
      <c r="ASS84" s="611"/>
      <c r="AST84" s="611"/>
      <c r="ASU84" s="611"/>
      <c r="ASV84" s="611"/>
      <c r="ASW84" s="611"/>
      <c r="ASX84" s="611"/>
      <c r="ASY84" s="611"/>
      <c r="ASZ84" s="611"/>
      <c r="ATA84" s="611"/>
      <c r="ATB84" s="611"/>
      <c r="ATC84" s="611"/>
      <c r="ATD84" s="611"/>
      <c r="ATE84" s="611"/>
      <c r="ATF84" s="611"/>
      <c r="ATG84" s="611"/>
      <c r="ATH84" s="611"/>
      <c r="ATI84" s="611"/>
      <c r="ATJ84" s="611"/>
      <c r="ATK84" s="611"/>
      <c r="ATL84" s="611"/>
      <c r="ATM84" s="611"/>
      <c r="ATN84" s="611"/>
      <c r="ATO84" s="611"/>
      <c r="ATP84" s="611"/>
      <c r="ATQ84" s="611"/>
      <c r="ATR84" s="611"/>
      <c r="ATS84" s="611"/>
      <c r="ATT84" s="611"/>
      <c r="ATU84" s="611"/>
      <c r="ATV84" s="611"/>
      <c r="ATW84" s="611"/>
      <c r="ATX84" s="611"/>
      <c r="ATY84" s="611"/>
      <c r="ATZ84" s="611"/>
      <c r="AUA84" s="611"/>
      <c r="AUB84" s="611"/>
      <c r="AUC84" s="611"/>
      <c r="AUD84" s="611"/>
      <c r="AUE84" s="611"/>
      <c r="AUF84" s="611"/>
      <c r="AUG84" s="611"/>
      <c r="AUH84" s="611"/>
      <c r="AUI84" s="611"/>
      <c r="AUJ84" s="611"/>
      <c r="AUK84" s="611"/>
      <c r="AUL84" s="611"/>
      <c r="AUM84" s="611"/>
      <c r="AUN84" s="611"/>
      <c r="AUO84" s="611"/>
      <c r="AUP84" s="611"/>
      <c r="AUQ84" s="611"/>
      <c r="AUR84" s="611"/>
      <c r="AUS84" s="611"/>
      <c r="AUT84" s="611"/>
      <c r="AUU84" s="611"/>
      <c r="AUV84" s="611"/>
      <c r="AUW84" s="611"/>
      <c r="AUX84" s="611"/>
      <c r="AUY84" s="611"/>
      <c r="AUZ84" s="611"/>
      <c r="AVA84" s="611"/>
      <c r="AVB84" s="611"/>
      <c r="AVC84" s="611"/>
      <c r="AVD84" s="611"/>
      <c r="AVE84" s="611"/>
      <c r="AVF84" s="611"/>
      <c r="AVG84" s="611"/>
      <c r="AVH84" s="611"/>
      <c r="AVI84" s="611"/>
      <c r="AVJ84" s="611"/>
      <c r="AVK84" s="611"/>
      <c r="AVL84" s="611"/>
      <c r="AVM84" s="611"/>
      <c r="AVN84" s="611"/>
      <c r="AVO84" s="611"/>
      <c r="AVP84" s="611"/>
      <c r="AVQ84" s="611"/>
      <c r="AVR84" s="611"/>
      <c r="AVS84" s="611"/>
      <c r="AVT84" s="611"/>
      <c r="AVU84" s="611"/>
      <c r="AVV84" s="611"/>
      <c r="AVW84" s="611"/>
      <c r="AVX84" s="611"/>
      <c r="AVY84" s="611"/>
      <c r="AVZ84" s="611"/>
      <c r="AWA84" s="611"/>
      <c r="AWB84" s="611"/>
      <c r="AWC84" s="611"/>
      <c r="AWD84" s="611"/>
      <c r="AWE84" s="611"/>
      <c r="AWF84" s="611"/>
      <c r="AWG84" s="611"/>
      <c r="AWH84" s="611"/>
      <c r="AWI84" s="611"/>
      <c r="AWJ84" s="611"/>
      <c r="AWK84" s="611"/>
      <c r="AWL84" s="611"/>
      <c r="AWM84" s="611"/>
      <c r="AWN84" s="611"/>
      <c r="AWO84" s="611"/>
      <c r="AWP84" s="611"/>
      <c r="AWQ84" s="611"/>
      <c r="AWR84" s="611"/>
      <c r="AWS84" s="611"/>
      <c r="AWT84" s="611"/>
      <c r="AWU84" s="611"/>
      <c r="AWV84" s="611"/>
      <c r="AWW84" s="611"/>
      <c r="AWX84" s="611"/>
      <c r="AWY84" s="611"/>
      <c r="AWZ84" s="611"/>
      <c r="AXA84" s="611"/>
      <c r="AXB84" s="611"/>
      <c r="AXC84" s="611"/>
      <c r="AXD84" s="611"/>
      <c r="AXE84" s="611"/>
      <c r="AXF84" s="611"/>
      <c r="AXG84" s="611"/>
      <c r="AXH84" s="611"/>
      <c r="AXI84" s="611"/>
      <c r="AXJ84" s="611"/>
      <c r="AXK84" s="611"/>
      <c r="AXL84" s="611"/>
      <c r="AXM84" s="611"/>
      <c r="AXN84" s="611"/>
      <c r="AXO84" s="611"/>
      <c r="AXP84" s="611"/>
      <c r="AXQ84" s="611"/>
      <c r="AXR84" s="611"/>
      <c r="AXS84" s="611"/>
      <c r="AXT84" s="611"/>
      <c r="AXU84" s="611"/>
      <c r="AXV84" s="611"/>
      <c r="AXW84" s="611"/>
      <c r="AXX84" s="611"/>
      <c r="AXY84" s="611"/>
      <c r="AXZ84" s="611"/>
      <c r="AYA84" s="611"/>
      <c r="AYB84" s="611"/>
      <c r="AYC84" s="611"/>
      <c r="AYD84" s="611"/>
      <c r="AYE84" s="611"/>
      <c r="AYF84" s="611"/>
      <c r="AYG84" s="611"/>
      <c r="AYH84" s="611"/>
      <c r="AYI84" s="611"/>
      <c r="AYJ84" s="611"/>
      <c r="AYK84" s="611"/>
      <c r="AYL84" s="611"/>
      <c r="AYM84" s="611"/>
      <c r="AYN84" s="611"/>
      <c r="AYO84" s="611"/>
      <c r="AYP84" s="611"/>
      <c r="AYQ84" s="611"/>
      <c r="AYR84" s="611"/>
      <c r="AYS84" s="611"/>
      <c r="AYT84" s="611"/>
      <c r="AYU84" s="611"/>
      <c r="AYV84" s="611"/>
      <c r="AYW84" s="611"/>
      <c r="AYX84" s="611"/>
      <c r="AYY84" s="611"/>
      <c r="AYZ84" s="611"/>
      <c r="AZA84" s="611"/>
      <c r="AZB84" s="611"/>
      <c r="AZC84" s="611"/>
      <c r="AZD84" s="611"/>
      <c r="AZE84" s="611"/>
      <c r="AZF84" s="611"/>
      <c r="AZG84" s="611"/>
      <c r="AZH84" s="611"/>
      <c r="AZI84" s="611"/>
      <c r="AZJ84" s="611"/>
      <c r="AZK84" s="611"/>
      <c r="AZL84" s="611"/>
      <c r="AZM84" s="611"/>
      <c r="AZN84" s="611"/>
      <c r="AZO84" s="611"/>
      <c r="AZP84" s="611"/>
      <c r="AZQ84" s="611"/>
      <c r="AZR84" s="611"/>
      <c r="AZS84" s="611"/>
      <c r="AZT84" s="611"/>
      <c r="AZU84" s="611"/>
      <c r="AZV84" s="611"/>
      <c r="AZW84" s="611"/>
      <c r="AZX84" s="611"/>
      <c r="AZY84" s="611"/>
      <c r="AZZ84" s="611"/>
      <c r="BAA84" s="611"/>
      <c r="BAB84" s="611"/>
      <c r="BAC84" s="611"/>
      <c r="BAD84" s="611"/>
      <c r="BAE84" s="611"/>
      <c r="BAF84" s="611"/>
      <c r="BAG84" s="611"/>
      <c r="BAH84" s="611"/>
      <c r="BAI84" s="611"/>
      <c r="BAJ84" s="611"/>
      <c r="BAK84" s="611"/>
      <c r="BAL84" s="611"/>
      <c r="BAM84" s="611"/>
      <c r="BAN84" s="611"/>
      <c r="BAO84" s="611"/>
      <c r="BAP84" s="611"/>
      <c r="BAQ84" s="611"/>
      <c r="BAR84" s="611"/>
      <c r="BAS84" s="611"/>
      <c r="BAT84" s="611"/>
      <c r="BAU84" s="611"/>
      <c r="BAV84" s="611"/>
      <c r="BAW84" s="611"/>
      <c r="BAX84" s="611"/>
      <c r="BAY84" s="611"/>
      <c r="BAZ84" s="611"/>
      <c r="BBA84" s="611"/>
      <c r="BBB84" s="611"/>
      <c r="BBC84" s="611"/>
      <c r="BBD84" s="611"/>
      <c r="BBE84" s="611"/>
      <c r="BBF84" s="611"/>
      <c r="BBG84" s="611"/>
      <c r="BBH84" s="611"/>
      <c r="BBI84" s="611"/>
      <c r="BBJ84" s="611"/>
      <c r="BBK84" s="611"/>
      <c r="BBL84" s="611"/>
      <c r="BBM84" s="611"/>
      <c r="BBN84" s="611"/>
      <c r="BBO84" s="611"/>
      <c r="BBP84" s="611"/>
      <c r="BBQ84" s="611"/>
      <c r="BBR84" s="611"/>
      <c r="BBS84" s="611"/>
      <c r="BBT84" s="611"/>
      <c r="BBU84" s="611"/>
      <c r="BBV84" s="611"/>
      <c r="BBW84" s="611"/>
      <c r="BBX84" s="611"/>
      <c r="BBY84" s="611"/>
      <c r="BBZ84" s="611"/>
      <c r="BCA84" s="611"/>
      <c r="BCB84" s="611"/>
      <c r="BCC84" s="611"/>
      <c r="BCD84" s="611"/>
      <c r="BCE84" s="611"/>
      <c r="BCF84" s="611"/>
      <c r="BCG84" s="611"/>
      <c r="BCH84" s="611"/>
      <c r="BCI84" s="611"/>
      <c r="BCJ84" s="611"/>
      <c r="BCK84" s="611"/>
      <c r="BCL84" s="611"/>
      <c r="BCM84" s="611"/>
      <c r="BCN84" s="611"/>
      <c r="BCO84" s="611"/>
      <c r="BCP84" s="611"/>
      <c r="BCQ84" s="611"/>
      <c r="BCR84" s="611"/>
      <c r="BCS84" s="611"/>
      <c r="BCT84" s="611"/>
      <c r="BCU84" s="611"/>
      <c r="BCV84" s="611"/>
      <c r="BCW84" s="611"/>
      <c r="BCX84" s="611"/>
      <c r="BCY84" s="611"/>
      <c r="BCZ84" s="611"/>
      <c r="BDA84" s="611"/>
      <c r="BDB84" s="611"/>
      <c r="BDC84" s="611"/>
      <c r="BDD84" s="611"/>
      <c r="BDE84" s="611"/>
      <c r="BDF84" s="611"/>
      <c r="BDG84" s="611"/>
      <c r="BDH84" s="611"/>
      <c r="BDI84" s="611"/>
      <c r="BDJ84" s="611"/>
      <c r="BDK84" s="611"/>
      <c r="BDL84" s="611"/>
      <c r="BDM84" s="611"/>
      <c r="BDN84" s="611"/>
      <c r="BDO84" s="611"/>
      <c r="BDP84" s="611"/>
      <c r="BDQ84" s="611"/>
      <c r="BDR84" s="611"/>
      <c r="BDS84" s="611"/>
      <c r="BDT84" s="611"/>
      <c r="BDU84" s="611"/>
      <c r="BDV84" s="611"/>
      <c r="BDW84" s="611"/>
      <c r="BDX84" s="611"/>
      <c r="BDY84" s="611"/>
      <c r="BDZ84" s="611"/>
      <c r="BEA84" s="611"/>
      <c r="BEB84" s="611"/>
      <c r="BEC84" s="611"/>
      <c r="BED84" s="611"/>
      <c r="BEE84" s="611"/>
      <c r="BEF84" s="611"/>
      <c r="BEG84" s="611"/>
      <c r="BEH84" s="611"/>
      <c r="BEI84" s="611"/>
      <c r="BEJ84" s="611"/>
      <c r="BEK84" s="611"/>
      <c r="BEL84" s="611"/>
      <c r="BEM84" s="611"/>
      <c r="BEN84" s="611"/>
      <c r="BEO84" s="611"/>
      <c r="BEP84" s="611"/>
      <c r="BEQ84" s="611"/>
      <c r="BER84" s="611"/>
      <c r="BES84" s="611"/>
      <c r="BET84" s="611"/>
      <c r="BEU84" s="611"/>
      <c r="BEV84" s="611"/>
      <c r="BEW84" s="611"/>
      <c r="BEX84" s="611"/>
      <c r="BEY84" s="611"/>
      <c r="BEZ84" s="611"/>
      <c r="BFA84" s="611"/>
      <c r="BFB84" s="611"/>
      <c r="BFC84" s="611"/>
      <c r="BFD84" s="611"/>
      <c r="BFE84" s="611"/>
      <c r="BFF84" s="611"/>
      <c r="BFG84" s="611"/>
      <c r="BFH84" s="611"/>
      <c r="BFI84" s="611"/>
      <c r="BFJ84" s="611"/>
      <c r="BFK84" s="611"/>
      <c r="BFL84" s="611"/>
      <c r="BFM84" s="611"/>
      <c r="BFN84" s="611"/>
      <c r="BFO84" s="611"/>
      <c r="BFP84" s="611"/>
      <c r="BFQ84" s="611"/>
      <c r="BFR84" s="611"/>
      <c r="BFS84" s="611"/>
      <c r="BFT84" s="611"/>
      <c r="BFU84" s="611"/>
      <c r="BFV84" s="611"/>
      <c r="BFW84" s="611"/>
      <c r="BFX84" s="611"/>
      <c r="BFY84" s="611"/>
      <c r="BFZ84" s="611"/>
      <c r="BGA84" s="611"/>
      <c r="BGB84" s="611"/>
      <c r="BGC84" s="611"/>
      <c r="BGD84" s="611"/>
      <c r="BGE84" s="611"/>
      <c r="BGF84" s="611"/>
      <c r="BGG84" s="611"/>
      <c r="BGH84" s="611"/>
      <c r="BGI84" s="611"/>
      <c r="BGJ84" s="611"/>
      <c r="BGK84" s="611"/>
      <c r="BGL84" s="611"/>
      <c r="BGM84" s="611"/>
      <c r="BGN84" s="611"/>
      <c r="BGO84" s="611"/>
      <c r="BGP84" s="611"/>
      <c r="BGQ84" s="611"/>
      <c r="BGR84" s="611"/>
      <c r="BGS84" s="611"/>
      <c r="BGT84" s="611"/>
      <c r="BGU84" s="611"/>
      <c r="BGV84" s="611"/>
      <c r="BGW84" s="611"/>
      <c r="BGX84" s="611"/>
      <c r="BGY84" s="611"/>
      <c r="BGZ84" s="611"/>
      <c r="BHA84" s="611"/>
      <c r="BHB84" s="611"/>
      <c r="BHC84" s="611"/>
      <c r="BHD84" s="611"/>
      <c r="BHE84" s="611"/>
      <c r="BHF84" s="611"/>
      <c r="BHG84" s="611"/>
      <c r="BHH84" s="611"/>
      <c r="BHI84" s="611"/>
      <c r="BHJ84" s="611"/>
      <c r="BHK84" s="611"/>
      <c r="BHL84" s="611"/>
      <c r="BHM84" s="611"/>
      <c r="BHN84" s="611"/>
      <c r="BHO84" s="611"/>
      <c r="BHP84" s="611"/>
      <c r="BHQ84" s="611"/>
      <c r="BHR84" s="611"/>
      <c r="BHS84" s="611"/>
      <c r="BHT84" s="611"/>
      <c r="BHU84" s="611"/>
      <c r="BHV84" s="611"/>
      <c r="BHW84" s="611"/>
      <c r="BHX84" s="611"/>
      <c r="BHY84" s="611"/>
      <c r="BHZ84" s="611"/>
      <c r="BIA84" s="611"/>
      <c r="BIB84" s="611"/>
      <c r="BIC84" s="611"/>
      <c r="BID84" s="611"/>
      <c r="BIE84" s="611"/>
      <c r="BIF84" s="611"/>
      <c r="BIG84" s="611"/>
      <c r="BIH84" s="611"/>
      <c r="BII84" s="611"/>
      <c r="BIJ84" s="611"/>
      <c r="BIK84" s="611"/>
      <c r="BIL84" s="611"/>
      <c r="BIM84" s="611"/>
      <c r="BIN84" s="611"/>
      <c r="BIO84" s="611"/>
      <c r="BIP84" s="611"/>
      <c r="BIQ84" s="611"/>
      <c r="BIR84" s="611"/>
      <c r="BIS84" s="611"/>
      <c r="BIT84" s="611"/>
      <c r="BIU84" s="611"/>
      <c r="BIV84" s="611"/>
      <c r="BIW84" s="611"/>
      <c r="BIX84" s="611"/>
      <c r="BIY84" s="611"/>
      <c r="BIZ84" s="611"/>
      <c r="BJA84" s="611"/>
      <c r="BJB84" s="611"/>
      <c r="BJC84" s="611"/>
      <c r="BJD84" s="611"/>
      <c r="BJE84" s="611"/>
      <c r="BJF84" s="611"/>
      <c r="BJG84" s="611"/>
      <c r="BJH84" s="611"/>
      <c r="BJI84" s="611"/>
      <c r="BJJ84" s="611"/>
      <c r="BJK84" s="611"/>
      <c r="BJL84" s="611"/>
      <c r="BJM84" s="611"/>
      <c r="BJN84" s="611"/>
      <c r="BJO84" s="611"/>
      <c r="BJP84" s="611"/>
      <c r="BJQ84" s="611"/>
      <c r="BJR84" s="611"/>
      <c r="BJS84" s="611"/>
      <c r="BJT84" s="611"/>
      <c r="BJU84" s="611"/>
      <c r="BJV84" s="611"/>
      <c r="BJW84" s="611"/>
      <c r="BJX84" s="611"/>
      <c r="BJY84" s="611"/>
      <c r="BJZ84" s="611"/>
      <c r="BKA84" s="611"/>
      <c r="BKB84" s="611"/>
      <c r="BKC84" s="611"/>
      <c r="BKD84" s="611"/>
      <c r="BKE84" s="611"/>
      <c r="BKF84" s="611"/>
      <c r="BKG84" s="611"/>
      <c r="BKH84" s="611"/>
      <c r="BKI84" s="611"/>
      <c r="BKJ84" s="611"/>
      <c r="BKK84" s="611"/>
      <c r="BKL84" s="611"/>
      <c r="BKM84" s="611"/>
      <c r="BKN84" s="611"/>
      <c r="BKO84" s="611"/>
      <c r="BKP84" s="611"/>
      <c r="BKQ84" s="611"/>
      <c r="BKR84" s="611"/>
      <c r="BKS84" s="611"/>
      <c r="BKT84" s="611"/>
      <c r="BKU84" s="611"/>
      <c r="BKV84" s="611"/>
      <c r="BKW84" s="611"/>
      <c r="BKX84" s="611"/>
      <c r="BKY84" s="611"/>
      <c r="BKZ84" s="611"/>
      <c r="BLA84" s="611"/>
      <c r="BLB84" s="611"/>
      <c r="BLC84" s="611"/>
      <c r="BLD84" s="611"/>
      <c r="BLE84" s="611"/>
      <c r="BLF84" s="611"/>
      <c r="BLG84" s="611"/>
      <c r="BLH84" s="611"/>
      <c r="BLI84" s="611"/>
      <c r="BLJ84" s="611"/>
      <c r="BLK84" s="611"/>
      <c r="BLL84" s="611"/>
      <c r="BLM84" s="611"/>
      <c r="BLN84" s="611"/>
      <c r="BLO84" s="611"/>
      <c r="BLP84" s="611"/>
      <c r="BLQ84" s="611"/>
      <c r="BLR84" s="611"/>
      <c r="BLS84" s="611"/>
      <c r="BLT84" s="611"/>
      <c r="BLU84" s="611"/>
      <c r="BLV84" s="611"/>
      <c r="BLW84" s="611"/>
      <c r="BLX84" s="611"/>
      <c r="BLY84" s="611"/>
      <c r="BLZ84" s="611"/>
      <c r="BMA84" s="611"/>
      <c r="BMB84" s="611"/>
      <c r="BMC84" s="611"/>
      <c r="BMD84" s="611"/>
      <c r="BME84" s="611"/>
      <c r="BMF84" s="611"/>
      <c r="BMG84" s="611"/>
      <c r="BMH84" s="611"/>
      <c r="BMI84" s="611"/>
      <c r="BMJ84" s="611"/>
      <c r="BMK84" s="611"/>
      <c r="BML84" s="611"/>
      <c r="BMM84" s="611"/>
      <c r="BMN84" s="611"/>
      <c r="BMO84" s="611"/>
      <c r="BMP84" s="611"/>
      <c r="BMQ84" s="611"/>
      <c r="BMR84" s="611"/>
      <c r="BMS84" s="611"/>
      <c r="BMT84" s="611"/>
      <c r="BMU84" s="611"/>
      <c r="BMV84" s="611"/>
      <c r="BMW84" s="611"/>
      <c r="BMX84" s="611"/>
      <c r="BMY84" s="611"/>
      <c r="BMZ84" s="611"/>
      <c r="BNA84" s="611"/>
      <c r="BNB84" s="611"/>
      <c r="BNC84" s="611"/>
      <c r="BND84" s="611"/>
      <c r="BNE84" s="611"/>
      <c r="BNF84" s="611"/>
      <c r="BNG84" s="611"/>
      <c r="BNH84" s="611"/>
      <c r="BNI84" s="611"/>
      <c r="BNJ84" s="611"/>
      <c r="BNK84" s="611"/>
      <c r="BNL84" s="611"/>
      <c r="BNM84" s="611"/>
      <c r="BNN84" s="611"/>
      <c r="BNO84" s="611"/>
      <c r="BNP84" s="611"/>
      <c r="BNQ84" s="611"/>
      <c r="BNR84" s="611"/>
      <c r="BNS84" s="611"/>
      <c r="BNT84" s="611"/>
      <c r="BNU84" s="611"/>
      <c r="BNV84" s="611"/>
      <c r="BNW84" s="611"/>
      <c r="BNX84" s="611"/>
      <c r="BNY84" s="611"/>
      <c r="BNZ84" s="611"/>
      <c r="BOA84" s="611"/>
      <c r="BOB84" s="611"/>
      <c r="BOC84" s="611"/>
      <c r="BOD84" s="611"/>
      <c r="BOE84" s="611"/>
      <c r="BOF84" s="611"/>
      <c r="BOG84" s="611"/>
      <c r="BOH84" s="611"/>
      <c r="BOI84" s="611"/>
      <c r="BOJ84" s="611"/>
      <c r="BOK84" s="611"/>
      <c r="BOL84" s="611"/>
      <c r="BOM84" s="611"/>
      <c r="BON84" s="611"/>
      <c r="BOO84" s="611"/>
      <c r="BOP84" s="611"/>
      <c r="BOQ84" s="611"/>
      <c r="BOR84" s="611"/>
      <c r="BOS84" s="611"/>
      <c r="BOT84" s="611"/>
      <c r="BOU84" s="611"/>
      <c r="BOV84" s="611"/>
      <c r="BOW84" s="611"/>
      <c r="BOX84" s="611"/>
      <c r="BOY84" s="611"/>
      <c r="BOZ84" s="611"/>
      <c r="BPA84" s="611"/>
      <c r="BPB84" s="611"/>
      <c r="BPC84" s="611"/>
      <c r="BPD84" s="611"/>
      <c r="BPE84" s="611"/>
      <c r="BPF84" s="611"/>
      <c r="BPG84" s="611"/>
      <c r="BPH84" s="611"/>
      <c r="BPI84" s="611"/>
      <c r="BPJ84" s="611"/>
      <c r="BPK84" s="611"/>
      <c r="BPL84" s="611"/>
      <c r="BPM84" s="611"/>
      <c r="BPN84" s="611"/>
      <c r="BPO84" s="611"/>
      <c r="BPP84" s="611"/>
      <c r="BPQ84" s="611"/>
      <c r="BPR84" s="611"/>
      <c r="BPS84" s="611"/>
      <c r="BPT84" s="611"/>
      <c r="BPU84" s="611"/>
      <c r="BPV84" s="611"/>
      <c r="BPW84" s="611"/>
      <c r="BPX84" s="611"/>
      <c r="BPY84" s="611"/>
      <c r="BPZ84" s="611"/>
      <c r="BQA84" s="611"/>
      <c r="BQB84" s="611"/>
      <c r="BQC84" s="611"/>
      <c r="BQD84" s="611"/>
      <c r="BQE84" s="611"/>
      <c r="BQF84" s="611"/>
      <c r="BQG84" s="611"/>
      <c r="BQH84" s="611"/>
      <c r="BQI84" s="611"/>
      <c r="BQJ84" s="611"/>
      <c r="BQK84" s="611"/>
      <c r="BQL84" s="611"/>
      <c r="BQM84" s="611"/>
      <c r="BQN84" s="611"/>
      <c r="BQO84" s="611"/>
      <c r="BQP84" s="611"/>
      <c r="BQQ84" s="611"/>
      <c r="BQR84" s="611"/>
      <c r="BQS84" s="611"/>
      <c r="BQT84" s="611"/>
      <c r="BQU84" s="611"/>
      <c r="BQV84" s="611"/>
      <c r="BQW84" s="611"/>
      <c r="BQX84" s="611"/>
      <c r="BQY84" s="611"/>
      <c r="BQZ84" s="611"/>
      <c r="BRA84" s="611"/>
      <c r="BRB84" s="611"/>
      <c r="BRC84" s="611"/>
      <c r="BRD84" s="611"/>
      <c r="BRE84" s="611"/>
      <c r="BRF84" s="611"/>
      <c r="BRG84" s="611"/>
      <c r="BRH84" s="611"/>
      <c r="BRI84" s="611"/>
      <c r="BRJ84" s="611"/>
      <c r="BRK84" s="611"/>
      <c r="BRL84" s="611"/>
      <c r="BRM84" s="611"/>
      <c r="BRN84" s="611"/>
      <c r="BRO84" s="611"/>
      <c r="BRP84" s="611"/>
      <c r="BRQ84" s="611"/>
      <c r="BRR84" s="611"/>
      <c r="BRS84" s="611"/>
      <c r="BRT84" s="611"/>
      <c r="BRU84" s="611"/>
      <c r="BRV84" s="611"/>
      <c r="BRW84" s="611"/>
      <c r="BRX84" s="611"/>
      <c r="BRY84" s="611"/>
      <c r="BRZ84" s="611"/>
      <c r="BSA84" s="611"/>
      <c r="BSB84" s="611"/>
      <c r="BSC84" s="611"/>
      <c r="BSD84" s="611"/>
      <c r="BSE84" s="611"/>
      <c r="BSF84" s="611"/>
      <c r="BSG84" s="611"/>
      <c r="BSH84" s="611"/>
      <c r="BSI84" s="611"/>
      <c r="BSJ84" s="611"/>
      <c r="BSK84" s="611"/>
      <c r="BSL84" s="611"/>
      <c r="BSM84" s="611"/>
      <c r="BSN84" s="611"/>
      <c r="BSO84" s="611"/>
      <c r="BSP84" s="611"/>
      <c r="BSQ84" s="611"/>
      <c r="BSR84" s="611"/>
      <c r="BSS84" s="611"/>
      <c r="BST84" s="611"/>
      <c r="BSU84" s="611"/>
      <c r="BSV84" s="611"/>
      <c r="BSW84" s="611"/>
      <c r="BSX84" s="611"/>
      <c r="BSY84" s="611"/>
      <c r="BSZ84" s="611"/>
      <c r="BTA84" s="611"/>
      <c r="BTB84" s="611"/>
      <c r="BTC84" s="611"/>
      <c r="BTD84" s="611"/>
      <c r="BTE84" s="611"/>
      <c r="BTF84" s="611"/>
      <c r="BTG84" s="611"/>
      <c r="BTH84" s="611"/>
      <c r="BTI84" s="611"/>
      <c r="BTJ84" s="611"/>
      <c r="BTK84" s="611"/>
      <c r="BTL84" s="611"/>
      <c r="BTM84" s="611"/>
      <c r="BTN84" s="611"/>
      <c r="BTO84" s="611"/>
      <c r="BTP84" s="611"/>
      <c r="BTQ84" s="611"/>
      <c r="BTR84" s="611"/>
      <c r="BTS84" s="611"/>
      <c r="BTT84" s="611"/>
      <c r="BTU84" s="611"/>
      <c r="BTV84" s="611"/>
      <c r="BTW84" s="611"/>
      <c r="BTX84" s="611"/>
      <c r="BTY84" s="611"/>
      <c r="BTZ84" s="611"/>
      <c r="BUA84" s="611"/>
      <c r="BUB84" s="611"/>
      <c r="BUC84" s="611"/>
      <c r="BUD84" s="611"/>
      <c r="BUE84" s="611"/>
      <c r="BUF84" s="611"/>
      <c r="BUG84" s="611"/>
      <c r="BUH84" s="611"/>
      <c r="BUI84" s="611"/>
      <c r="BUJ84" s="611"/>
      <c r="BUK84" s="611"/>
      <c r="BUL84" s="611"/>
      <c r="BUM84" s="611"/>
      <c r="BUN84" s="611"/>
      <c r="BUO84" s="611"/>
      <c r="BUP84" s="611"/>
      <c r="BUQ84" s="611"/>
      <c r="BUR84" s="611"/>
      <c r="BUS84" s="611"/>
      <c r="BUT84" s="611"/>
      <c r="BUU84" s="611"/>
      <c r="BUV84" s="611"/>
      <c r="BUW84" s="611"/>
      <c r="BUX84" s="611"/>
      <c r="BUY84" s="611"/>
      <c r="BUZ84" s="611"/>
      <c r="BVA84" s="611"/>
      <c r="BVB84" s="611"/>
      <c r="BVC84" s="611"/>
      <c r="BVD84" s="611"/>
      <c r="BVE84" s="611"/>
      <c r="BVF84" s="611"/>
      <c r="BVG84" s="611"/>
      <c r="BVH84" s="611"/>
      <c r="BVI84" s="611"/>
      <c r="BVJ84" s="611"/>
      <c r="BVK84" s="611"/>
      <c r="BVL84" s="611"/>
      <c r="BVM84" s="611"/>
      <c r="BVN84" s="611"/>
      <c r="BVO84" s="611"/>
      <c r="BVP84" s="611"/>
      <c r="BVQ84" s="611"/>
      <c r="BVR84" s="611"/>
      <c r="BVS84" s="611"/>
      <c r="BVT84" s="611"/>
      <c r="BVU84" s="611"/>
      <c r="BVV84" s="611"/>
      <c r="BVW84" s="611"/>
      <c r="BVX84" s="611"/>
      <c r="BVY84" s="611"/>
      <c r="BVZ84" s="611"/>
      <c r="BWA84" s="611"/>
      <c r="BWB84" s="611"/>
      <c r="BWC84" s="611"/>
      <c r="BWD84" s="611"/>
      <c r="BWE84" s="611"/>
      <c r="BWF84" s="611"/>
      <c r="BWG84" s="611"/>
      <c r="BWH84" s="611"/>
      <c r="BWI84" s="611"/>
      <c r="BWJ84" s="611"/>
      <c r="BWK84" s="611"/>
      <c r="BWL84" s="611"/>
      <c r="BWM84" s="611"/>
      <c r="BWN84" s="611"/>
      <c r="BWO84" s="611"/>
      <c r="BWP84" s="611"/>
      <c r="BWQ84" s="611"/>
      <c r="BWR84" s="611"/>
      <c r="BWS84" s="611"/>
      <c r="BWT84" s="611"/>
      <c r="BWU84" s="611"/>
      <c r="BWV84" s="611"/>
      <c r="BWW84" s="611"/>
      <c r="BWX84" s="611"/>
      <c r="BWY84" s="611"/>
      <c r="BWZ84" s="611"/>
      <c r="BXA84" s="611"/>
      <c r="BXB84" s="611"/>
      <c r="BXC84" s="611"/>
      <c r="BXD84" s="611"/>
      <c r="BXE84" s="611"/>
      <c r="BXF84" s="611"/>
      <c r="BXG84" s="611"/>
      <c r="BXH84" s="611"/>
      <c r="BXI84" s="611"/>
      <c r="BXJ84" s="611"/>
      <c r="BXK84" s="611"/>
      <c r="BXL84" s="611"/>
      <c r="BXM84" s="611"/>
      <c r="BXN84" s="611"/>
      <c r="BXO84" s="611"/>
      <c r="BXP84" s="611"/>
      <c r="BXQ84" s="611"/>
      <c r="BXR84" s="611"/>
      <c r="BXS84" s="611"/>
      <c r="BXT84" s="611"/>
      <c r="BXU84" s="611"/>
      <c r="BXV84" s="611"/>
      <c r="BXW84" s="611"/>
      <c r="BXX84" s="611"/>
      <c r="BXY84" s="611"/>
      <c r="BXZ84" s="611"/>
      <c r="BYA84" s="611"/>
      <c r="BYB84" s="611"/>
      <c r="BYC84" s="611"/>
      <c r="BYD84" s="611"/>
      <c r="BYE84" s="611"/>
      <c r="BYF84" s="611"/>
      <c r="BYG84" s="611"/>
      <c r="BYH84" s="611"/>
      <c r="BYI84" s="611"/>
      <c r="BYJ84" s="611"/>
      <c r="BYK84" s="611"/>
      <c r="BYL84" s="611"/>
      <c r="BYM84" s="611"/>
      <c r="BYN84" s="611"/>
      <c r="BYO84" s="611"/>
      <c r="BYP84" s="611"/>
      <c r="BYQ84" s="611"/>
      <c r="BYR84" s="611"/>
      <c r="BYS84" s="611"/>
      <c r="BYT84" s="611"/>
      <c r="BYU84" s="611"/>
      <c r="BYV84" s="611"/>
      <c r="BYW84" s="611"/>
      <c r="BYX84" s="611"/>
      <c r="BYY84" s="611"/>
      <c r="BYZ84" s="611"/>
      <c r="BZA84" s="611"/>
      <c r="BZB84" s="611"/>
      <c r="BZC84" s="611"/>
      <c r="BZD84" s="611"/>
      <c r="BZE84" s="611"/>
      <c r="BZF84" s="611"/>
      <c r="BZG84" s="611"/>
      <c r="BZH84" s="611"/>
      <c r="BZI84" s="611"/>
      <c r="BZJ84" s="611"/>
      <c r="BZK84" s="611"/>
      <c r="BZL84" s="611"/>
      <c r="BZM84" s="611"/>
      <c r="BZN84" s="611"/>
      <c r="BZO84" s="611"/>
      <c r="BZP84" s="611"/>
      <c r="BZQ84" s="611"/>
      <c r="BZR84" s="611"/>
      <c r="BZS84" s="611"/>
      <c r="BZT84" s="611"/>
      <c r="BZU84" s="611"/>
      <c r="BZV84" s="611"/>
      <c r="BZW84" s="611"/>
      <c r="BZX84" s="611"/>
      <c r="BZY84" s="611"/>
      <c r="BZZ84" s="611"/>
      <c r="CAA84" s="611"/>
      <c r="CAB84" s="611"/>
      <c r="CAC84" s="611"/>
      <c r="CAD84" s="611"/>
      <c r="CAE84" s="611"/>
      <c r="CAF84" s="611"/>
      <c r="CAG84" s="611"/>
      <c r="CAH84" s="611"/>
      <c r="CAI84" s="611"/>
      <c r="CAJ84" s="611"/>
      <c r="CAK84" s="611"/>
      <c r="CAL84" s="611"/>
      <c r="CAM84" s="611"/>
      <c r="CAN84" s="611"/>
      <c r="CAO84" s="611"/>
      <c r="CAP84" s="611"/>
      <c r="CAQ84" s="611"/>
      <c r="CAR84" s="611"/>
      <c r="CAS84" s="611"/>
      <c r="CAT84" s="611"/>
      <c r="CAU84" s="611"/>
      <c r="CAV84" s="611"/>
      <c r="CAW84" s="611"/>
      <c r="CAX84" s="611"/>
      <c r="CAY84" s="611"/>
      <c r="CAZ84" s="611"/>
      <c r="CBA84" s="611"/>
      <c r="CBB84" s="611"/>
      <c r="CBC84" s="611"/>
      <c r="CBD84" s="611"/>
      <c r="CBE84" s="611"/>
      <c r="CBF84" s="611"/>
      <c r="CBG84" s="611"/>
      <c r="CBH84" s="611"/>
      <c r="CBI84" s="611"/>
      <c r="CBJ84" s="611"/>
      <c r="CBK84" s="611"/>
      <c r="CBL84" s="611"/>
      <c r="CBM84" s="611"/>
      <c r="CBN84" s="611"/>
      <c r="CBO84" s="611"/>
      <c r="CBP84" s="611"/>
      <c r="CBQ84" s="611"/>
      <c r="CBR84" s="611"/>
      <c r="CBS84" s="611"/>
      <c r="CBT84" s="611"/>
      <c r="CBU84" s="611"/>
      <c r="CBV84" s="611"/>
      <c r="CBW84" s="611"/>
      <c r="CBX84" s="611"/>
      <c r="CBY84" s="611"/>
      <c r="CBZ84" s="611"/>
      <c r="CCA84" s="611"/>
      <c r="CCB84" s="611"/>
      <c r="CCC84" s="611"/>
      <c r="CCD84" s="611"/>
      <c r="CCE84" s="611"/>
      <c r="CCF84" s="611"/>
      <c r="CCG84" s="611"/>
      <c r="CCH84" s="611"/>
      <c r="CCI84" s="611"/>
      <c r="CCJ84" s="611"/>
      <c r="CCK84" s="611"/>
      <c r="CCL84" s="611"/>
      <c r="CCM84" s="611"/>
      <c r="CCN84" s="611"/>
      <c r="CCO84" s="611"/>
      <c r="CCP84" s="611"/>
      <c r="CCQ84" s="611"/>
      <c r="CCR84" s="611"/>
      <c r="CCS84" s="611"/>
      <c r="CCT84" s="611"/>
      <c r="CCU84" s="611"/>
      <c r="CCV84" s="611"/>
      <c r="CCW84" s="611"/>
      <c r="CCX84" s="611"/>
      <c r="CCY84" s="611"/>
      <c r="CCZ84" s="611"/>
      <c r="CDA84" s="611"/>
      <c r="CDB84" s="611"/>
      <c r="CDC84" s="611"/>
      <c r="CDD84" s="611"/>
      <c r="CDE84" s="611"/>
      <c r="CDF84" s="611"/>
      <c r="CDG84" s="611"/>
      <c r="CDH84" s="611"/>
      <c r="CDI84" s="611"/>
      <c r="CDJ84" s="611"/>
      <c r="CDK84" s="611"/>
      <c r="CDL84" s="611"/>
      <c r="CDM84" s="611"/>
      <c r="CDN84" s="611"/>
      <c r="CDO84" s="611"/>
      <c r="CDP84" s="611"/>
      <c r="CDQ84" s="611"/>
      <c r="CDR84" s="611"/>
      <c r="CDS84" s="611"/>
      <c r="CDT84" s="611"/>
      <c r="CDU84" s="611"/>
      <c r="CDV84" s="611"/>
      <c r="CDW84" s="611"/>
      <c r="CDX84" s="611"/>
      <c r="CDY84" s="611"/>
      <c r="CDZ84" s="611"/>
      <c r="CEA84" s="611"/>
      <c r="CEB84" s="611"/>
      <c r="CEC84" s="611"/>
      <c r="CED84" s="611"/>
      <c r="CEE84" s="611"/>
      <c r="CEF84" s="611"/>
      <c r="CEG84" s="611"/>
      <c r="CEH84" s="611"/>
      <c r="CEI84" s="611"/>
      <c r="CEJ84" s="611"/>
      <c r="CEK84" s="611"/>
      <c r="CEL84" s="611"/>
      <c r="CEM84" s="611"/>
    </row>
    <row r="85" spans="1:2171" s="214" customFormat="1" ht="13.5" thickBot="1" x14ac:dyDescent="0.25">
      <c r="A85" s="211"/>
      <c r="B85" s="43"/>
      <c r="D85" s="212"/>
      <c r="E85" s="212"/>
      <c r="F85" s="212"/>
      <c r="G85" s="212"/>
      <c r="H85" s="212"/>
      <c r="I85" s="212"/>
      <c r="J85" s="212"/>
      <c r="K85" s="212"/>
      <c r="L85" s="212"/>
      <c r="M85" s="679"/>
      <c r="N85" s="679"/>
      <c r="O85" s="679"/>
      <c r="P85" s="679"/>
      <c r="Q85" s="679"/>
      <c r="R85" s="679"/>
      <c r="S85" s="679"/>
      <c r="T85" s="358"/>
      <c r="U85" s="358"/>
      <c r="V85" s="358"/>
      <c r="W85" s="358"/>
      <c r="X85" s="358"/>
      <c r="Y85" s="358"/>
      <c r="Z85" s="358"/>
      <c r="AA85" s="358"/>
      <c r="AB85" s="358"/>
      <c r="AC85" s="679"/>
      <c r="AD85" s="679"/>
      <c r="AE85" s="679"/>
      <c r="AF85" s="679"/>
      <c r="AG85" s="679"/>
      <c r="AH85" s="679"/>
      <c r="AI85" s="679"/>
      <c r="AJ85" s="679"/>
      <c r="AK85" s="679"/>
      <c r="AL85" s="679"/>
      <c r="AM85" s="679"/>
      <c r="AN85" s="679"/>
      <c r="AO85" s="679"/>
      <c r="AP85" s="679"/>
      <c r="AQ85" s="679"/>
      <c r="AR85" s="679"/>
      <c r="AS85" s="679"/>
      <c r="AT85" s="679"/>
      <c r="AU85" s="679"/>
      <c r="AV85" s="679"/>
      <c r="AW85" s="679"/>
      <c r="AX85" s="679"/>
      <c r="AY85" s="679"/>
      <c r="AZ85" s="679"/>
      <c r="BA85" s="679"/>
      <c r="BB85" s="679"/>
      <c r="BC85" s="611"/>
      <c r="BD85" s="611"/>
      <c r="BE85" s="611"/>
      <c r="BF85" s="611"/>
      <c r="BG85" s="611"/>
      <c r="BH85" s="611"/>
      <c r="BI85" s="611"/>
      <c r="BJ85" s="611"/>
      <c r="BK85" s="611"/>
      <c r="BL85" s="611"/>
      <c r="BM85" s="611"/>
      <c r="BN85" s="611"/>
      <c r="BO85" s="611"/>
      <c r="BP85" s="611"/>
      <c r="BQ85" s="611"/>
      <c r="BR85" s="611"/>
      <c r="BS85" s="611"/>
      <c r="BT85" s="611"/>
      <c r="BU85" s="611"/>
      <c r="BV85" s="611"/>
      <c r="BW85" s="611"/>
      <c r="BX85" s="611"/>
      <c r="BY85" s="611"/>
      <c r="BZ85" s="611"/>
      <c r="CA85" s="611"/>
      <c r="CB85" s="611"/>
      <c r="CC85" s="611"/>
      <c r="CD85" s="611"/>
      <c r="CE85" s="611"/>
      <c r="CF85" s="611"/>
      <c r="CG85" s="611"/>
      <c r="CH85" s="611"/>
      <c r="CI85" s="611"/>
      <c r="CJ85" s="611"/>
      <c r="CK85" s="611"/>
      <c r="CL85" s="611"/>
      <c r="CM85" s="611"/>
      <c r="CN85" s="611"/>
      <c r="CO85" s="611"/>
      <c r="CP85" s="611"/>
      <c r="CQ85" s="611"/>
      <c r="CR85" s="611"/>
      <c r="CS85" s="611"/>
      <c r="CT85" s="611"/>
      <c r="CU85" s="611"/>
      <c r="CV85" s="611"/>
      <c r="CW85" s="611"/>
      <c r="CX85" s="611"/>
      <c r="CY85" s="611"/>
      <c r="CZ85" s="611"/>
      <c r="DA85" s="611"/>
      <c r="DB85" s="611"/>
      <c r="DC85" s="611"/>
      <c r="DD85" s="611"/>
      <c r="DE85" s="611"/>
      <c r="DF85" s="611"/>
      <c r="DG85" s="611"/>
      <c r="DH85" s="611"/>
      <c r="DI85" s="611"/>
      <c r="DJ85" s="611"/>
      <c r="DK85" s="611"/>
      <c r="DL85" s="611"/>
      <c r="DM85" s="611"/>
      <c r="DN85" s="611"/>
      <c r="DO85" s="611"/>
      <c r="DP85" s="611"/>
      <c r="DQ85" s="611"/>
      <c r="DR85" s="611"/>
      <c r="DS85" s="611"/>
      <c r="DT85" s="611"/>
      <c r="DU85" s="611"/>
      <c r="DV85" s="611"/>
      <c r="DW85" s="611"/>
      <c r="DX85" s="611"/>
      <c r="DY85" s="611"/>
      <c r="DZ85" s="611"/>
      <c r="EA85" s="611"/>
      <c r="EB85" s="611"/>
      <c r="EC85" s="611"/>
      <c r="ED85" s="611"/>
      <c r="EE85" s="611"/>
      <c r="EF85" s="611"/>
      <c r="EG85" s="611"/>
      <c r="EH85" s="611"/>
      <c r="EI85" s="611"/>
      <c r="EJ85" s="611"/>
      <c r="EK85" s="611"/>
      <c r="EL85" s="611"/>
      <c r="EM85" s="611"/>
      <c r="EN85" s="611"/>
      <c r="EO85" s="611"/>
      <c r="EP85" s="611"/>
      <c r="EQ85" s="611"/>
      <c r="ER85" s="611"/>
      <c r="ES85" s="611"/>
      <c r="ET85" s="611"/>
      <c r="EU85" s="611"/>
      <c r="EV85" s="611"/>
      <c r="EW85" s="611"/>
      <c r="EX85" s="611"/>
      <c r="EY85" s="611"/>
      <c r="EZ85" s="611"/>
      <c r="FA85" s="611"/>
      <c r="FB85" s="611"/>
      <c r="FC85" s="611"/>
      <c r="FD85" s="611"/>
      <c r="FE85" s="611"/>
      <c r="FF85" s="611"/>
      <c r="FG85" s="611"/>
      <c r="FH85" s="611"/>
      <c r="FI85" s="611"/>
      <c r="FJ85" s="611"/>
      <c r="FK85" s="611"/>
      <c r="FL85" s="611"/>
      <c r="FM85" s="611"/>
      <c r="FN85" s="611"/>
      <c r="FO85" s="611"/>
      <c r="FP85" s="611"/>
      <c r="FQ85" s="611"/>
      <c r="FR85" s="611"/>
      <c r="FS85" s="611"/>
      <c r="FT85" s="611"/>
      <c r="FU85" s="611"/>
      <c r="FV85" s="611"/>
      <c r="FW85" s="611"/>
      <c r="FX85" s="611"/>
      <c r="FY85" s="611"/>
      <c r="FZ85" s="611"/>
      <c r="GA85" s="611"/>
      <c r="GB85" s="611"/>
      <c r="GC85" s="611"/>
      <c r="GD85" s="611"/>
      <c r="GE85" s="611"/>
      <c r="GF85" s="611"/>
      <c r="GG85" s="611"/>
      <c r="GH85" s="611"/>
      <c r="GI85" s="611"/>
      <c r="GJ85" s="611"/>
      <c r="GK85" s="611"/>
      <c r="GL85" s="611"/>
      <c r="GM85" s="611"/>
      <c r="GN85" s="611"/>
      <c r="GO85" s="611"/>
      <c r="GP85" s="611"/>
      <c r="GQ85" s="611"/>
      <c r="GR85" s="611"/>
      <c r="GS85" s="611"/>
      <c r="GT85" s="611"/>
      <c r="GU85" s="611"/>
      <c r="GV85" s="611"/>
      <c r="GW85" s="611"/>
      <c r="GX85" s="611"/>
      <c r="GY85" s="611"/>
      <c r="GZ85" s="611"/>
      <c r="HA85" s="611"/>
      <c r="HB85" s="611"/>
      <c r="HC85" s="611"/>
      <c r="HD85" s="611"/>
      <c r="HE85" s="611"/>
      <c r="HF85" s="611"/>
      <c r="HG85" s="611"/>
      <c r="HH85" s="611"/>
      <c r="HI85" s="611"/>
      <c r="HJ85" s="611"/>
      <c r="HK85" s="611"/>
      <c r="HL85" s="611"/>
      <c r="HM85" s="611"/>
      <c r="HN85" s="611"/>
      <c r="HO85" s="611"/>
      <c r="HP85" s="611"/>
      <c r="HQ85" s="611"/>
      <c r="HR85" s="611"/>
      <c r="HS85" s="611"/>
      <c r="HT85" s="611"/>
      <c r="HU85" s="611"/>
      <c r="HV85" s="611"/>
      <c r="HW85" s="611"/>
      <c r="HX85" s="611"/>
      <c r="HY85" s="611"/>
      <c r="HZ85" s="611"/>
      <c r="IA85" s="611"/>
      <c r="IB85" s="611"/>
      <c r="IC85" s="611"/>
      <c r="ID85" s="611"/>
      <c r="IE85" s="611"/>
      <c r="IF85" s="611"/>
      <c r="IG85" s="611"/>
      <c r="IH85" s="611"/>
      <c r="II85" s="611"/>
      <c r="IJ85" s="611"/>
      <c r="IK85" s="611"/>
      <c r="IL85" s="611"/>
      <c r="IM85" s="611"/>
      <c r="IN85" s="611"/>
      <c r="IO85" s="611"/>
      <c r="IP85" s="611"/>
      <c r="IQ85" s="611"/>
      <c r="IR85" s="611"/>
      <c r="IS85" s="611"/>
      <c r="IT85" s="611"/>
      <c r="IU85" s="611"/>
      <c r="IV85" s="611"/>
      <c r="IW85" s="611"/>
      <c r="IX85" s="611"/>
      <c r="IY85" s="611"/>
      <c r="IZ85" s="611"/>
      <c r="JA85" s="611"/>
      <c r="JB85" s="611"/>
      <c r="JC85" s="611"/>
      <c r="JD85" s="611"/>
      <c r="JE85" s="611"/>
      <c r="JF85" s="611"/>
      <c r="JG85" s="611"/>
      <c r="JH85" s="611"/>
      <c r="JI85" s="611"/>
      <c r="JJ85" s="611"/>
      <c r="JK85" s="611"/>
      <c r="JL85" s="611"/>
      <c r="JM85" s="611"/>
      <c r="JN85" s="611"/>
      <c r="JO85" s="611"/>
      <c r="JP85" s="611"/>
      <c r="JQ85" s="611"/>
      <c r="JR85" s="611"/>
      <c r="JS85" s="611"/>
      <c r="JT85" s="611"/>
      <c r="JU85" s="611"/>
      <c r="JV85" s="611"/>
      <c r="JW85" s="611"/>
      <c r="JX85" s="611"/>
      <c r="JY85" s="611"/>
      <c r="JZ85" s="611"/>
      <c r="KA85" s="611"/>
      <c r="KB85" s="611"/>
      <c r="KC85" s="611"/>
      <c r="KD85" s="611"/>
      <c r="KE85" s="611"/>
      <c r="KF85" s="611"/>
      <c r="KG85" s="611"/>
      <c r="KH85" s="611"/>
      <c r="KI85" s="611"/>
      <c r="KJ85" s="611"/>
      <c r="KK85" s="611"/>
      <c r="KL85" s="611"/>
      <c r="KM85" s="611"/>
      <c r="KN85" s="611"/>
      <c r="KO85" s="611"/>
      <c r="KP85" s="611"/>
      <c r="KQ85" s="611"/>
      <c r="KR85" s="611"/>
      <c r="KS85" s="611"/>
      <c r="KT85" s="611"/>
      <c r="KU85" s="611"/>
      <c r="KV85" s="611"/>
      <c r="KW85" s="611"/>
      <c r="KX85" s="611"/>
      <c r="KY85" s="611"/>
      <c r="KZ85" s="611"/>
      <c r="LA85" s="611"/>
      <c r="LB85" s="611"/>
      <c r="LC85" s="611"/>
      <c r="LD85" s="611"/>
      <c r="LE85" s="611"/>
      <c r="LF85" s="611"/>
      <c r="LG85" s="611"/>
      <c r="LH85" s="611"/>
      <c r="LI85" s="611"/>
      <c r="LJ85" s="611"/>
      <c r="LK85" s="611"/>
      <c r="LL85" s="611"/>
      <c r="LM85" s="611"/>
      <c r="LN85" s="611"/>
      <c r="LO85" s="611"/>
      <c r="LP85" s="611"/>
      <c r="LQ85" s="611"/>
      <c r="LR85" s="611"/>
      <c r="LS85" s="611"/>
      <c r="LT85" s="611"/>
      <c r="LU85" s="611"/>
      <c r="LV85" s="611"/>
      <c r="LW85" s="611"/>
      <c r="LX85" s="611"/>
      <c r="LY85" s="611"/>
      <c r="LZ85" s="611"/>
      <c r="MA85" s="611"/>
      <c r="MB85" s="611"/>
      <c r="MC85" s="611"/>
      <c r="MD85" s="611"/>
      <c r="ME85" s="611"/>
      <c r="MF85" s="611"/>
      <c r="MG85" s="611"/>
      <c r="MH85" s="611"/>
      <c r="MI85" s="611"/>
      <c r="MJ85" s="611"/>
      <c r="MK85" s="611"/>
      <c r="ML85" s="611"/>
      <c r="MM85" s="611"/>
      <c r="MN85" s="611"/>
      <c r="MO85" s="611"/>
      <c r="MP85" s="611"/>
      <c r="MQ85" s="611"/>
      <c r="MR85" s="611"/>
      <c r="MS85" s="611"/>
      <c r="MT85" s="611"/>
      <c r="MU85" s="611"/>
      <c r="MV85" s="611"/>
      <c r="MW85" s="611"/>
      <c r="MX85" s="611"/>
      <c r="MY85" s="611"/>
      <c r="MZ85" s="611"/>
      <c r="NA85" s="611"/>
      <c r="NB85" s="611"/>
      <c r="NC85" s="611"/>
      <c r="ND85" s="611"/>
      <c r="NE85" s="611"/>
      <c r="NF85" s="611"/>
      <c r="NG85" s="611"/>
      <c r="NH85" s="611"/>
      <c r="NI85" s="611"/>
      <c r="NJ85" s="611"/>
      <c r="NK85" s="611"/>
      <c r="NL85" s="611"/>
      <c r="NM85" s="611"/>
      <c r="NN85" s="611"/>
      <c r="NO85" s="611"/>
      <c r="NP85" s="611"/>
      <c r="NQ85" s="611"/>
      <c r="NR85" s="611"/>
      <c r="NS85" s="611"/>
      <c r="NT85" s="611"/>
      <c r="NU85" s="611"/>
      <c r="NV85" s="611"/>
      <c r="NW85" s="611"/>
      <c r="NX85" s="611"/>
      <c r="NY85" s="611"/>
      <c r="NZ85" s="611"/>
      <c r="OA85" s="611"/>
      <c r="OB85" s="611"/>
      <c r="OC85" s="611"/>
      <c r="OD85" s="611"/>
      <c r="OE85" s="611"/>
      <c r="OF85" s="611"/>
      <c r="OG85" s="611"/>
      <c r="OH85" s="611"/>
      <c r="OI85" s="611"/>
      <c r="OJ85" s="611"/>
      <c r="OK85" s="611"/>
      <c r="OL85" s="611"/>
      <c r="OM85" s="611"/>
      <c r="ON85" s="611"/>
      <c r="OO85" s="611"/>
      <c r="OP85" s="611"/>
      <c r="OQ85" s="611"/>
      <c r="OR85" s="611"/>
      <c r="OS85" s="611"/>
      <c r="OT85" s="611"/>
      <c r="OU85" s="611"/>
      <c r="OV85" s="611"/>
      <c r="OW85" s="611"/>
      <c r="OX85" s="611"/>
      <c r="OY85" s="611"/>
      <c r="OZ85" s="611"/>
      <c r="PA85" s="611"/>
      <c r="PB85" s="611"/>
      <c r="PC85" s="611"/>
      <c r="PD85" s="611"/>
      <c r="PE85" s="611"/>
      <c r="PF85" s="611"/>
      <c r="PG85" s="611"/>
      <c r="PH85" s="611"/>
      <c r="PI85" s="611"/>
      <c r="PJ85" s="611"/>
      <c r="PK85" s="611"/>
      <c r="PL85" s="611"/>
      <c r="PM85" s="611"/>
      <c r="PN85" s="611"/>
      <c r="PO85" s="611"/>
      <c r="PP85" s="611"/>
      <c r="PQ85" s="611"/>
      <c r="PR85" s="611"/>
      <c r="PS85" s="611"/>
      <c r="PT85" s="611"/>
      <c r="PU85" s="611"/>
      <c r="PV85" s="611"/>
      <c r="PW85" s="611"/>
      <c r="PX85" s="611"/>
      <c r="PY85" s="611"/>
      <c r="PZ85" s="611"/>
      <c r="QA85" s="611"/>
      <c r="QB85" s="611"/>
      <c r="QC85" s="611"/>
      <c r="QD85" s="611"/>
      <c r="QE85" s="611"/>
      <c r="QF85" s="611"/>
      <c r="QG85" s="611"/>
      <c r="QH85" s="611"/>
      <c r="QI85" s="611"/>
      <c r="QJ85" s="611"/>
      <c r="QK85" s="611"/>
      <c r="QL85" s="611"/>
      <c r="QM85" s="611"/>
      <c r="QN85" s="611"/>
      <c r="QO85" s="611"/>
      <c r="QP85" s="611"/>
      <c r="QQ85" s="611"/>
      <c r="QR85" s="611"/>
      <c r="QS85" s="611"/>
      <c r="QT85" s="611"/>
      <c r="QU85" s="611"/>
      <c r="QV85" s="611"/>
      <c r="QW85" s="611"/>
      <c r="QX85" s="611"/>
      <c r="QY85" s="611"/>
      <c r="QZ85" s="611"/>
      <c r="RA85" s="611"/>
      <c r="RB85" s="611"/>
      <c r="RC85" s="611"/>
      <c r="RD85" s="611"/>
      <c r="RE85" s="611"/>
      <c r="RF85" s="611"/>
      <c r="RG85" s="611"/>
      <c r="RH85" s="611"/>
      <c r="RI85" s="611"/>
      <c r="RJ85" s="611"/>
      <c r="RK85" s="611"/>
      <c r="RL85" s="611"/>
      <c r="RM85" s="611"/>
      <c r="RN85" s="611"/>
      <c r="RO85" s="611"/>
      <c r="RP85" s="611"/>
      <c r="RQ85" s="611"/>
      <c r="RR85" s="611"/>
      <c r="RS85" s="611"/>
      <c r="RT85" s="611"/>
      <c r="RU85" s="611"/>
      <c r="RV85" s="611"/>
      <c r="RW85" s="611"/>
      <c r="RX85" s="611"/>
      <c r="RY85" s="611"/>
      <c r="RZ85" s="611"/>
      <c r="SA85" s="611"/>
      <c r="SB85" s="611"/>
      <c r="SC85" s="611"/>
      <c r="SD85" s="611"/>
      <c r="SE85" s="611"/>
      <c r="SF85" s="611"/>
      <c r="SG85" s="611"/>
      <c r="SH85" s="611"/>
      <c r="SI85" s="611"/>
      <c r="SJ85" s="611"/>
      <c r="SK85" s="611"/>
      <c r="SL85" s="611"/>
      <c r="SM85" s="611"/>
      <c r="SN85" s="611"/>
      <c r="SO85" s="611"/>
      <c r="SP85" s="611"/>
      <c r="SQ85" s="611"/>
      <c r="SR85" s="611"/>
      <c r="SS85" s="611"/>
      <c r="ST85" s="611"/>
      <c r="SU85" s="611"/>
      <c r="SV85" s="611"/>
      <c r="SW85" s="611"/>
      <c r="SX85" s="611"/>
      <c r="SY85" s="611"/>
      <c r="SZ85" s="611"/>
      <c r="TA85" s="611"/>
      <c r="TB85" s="611"/>
      <c r="TC85" s="611"/>
      <c r="TD85" s="611"/>
      <c r="TE85" s="611"/>
      <c r="TF85" s="611"/>
      <c r="TG85" s="611"/>
      <c r="TH85" s="611"/>
      <c r="TI85" s="611"/>
      <c r="TJ85" s="611"/>
      <c r="TK85" s="611"/>
      <c r="TL85" s="611"/>
      <c r="TM85" s="611"/>
      <c r="TN85" s="611"/>
      <c r="TO85" s="611"/>
      <c r="TP85" s="611"/>
      <c r="TQ85" s="611"/>
      <c r="TR85" s="611"/>
      <c r="TS85" s="611"/>
      <c r="TT85" s="611"/>
      <c r="TU85" s="611"/>
      <c r="TV85" s="611"/>
      <c r="TW85" s="611"/>
      <c r="TX85" s="611"/>
      <c r="TY85" s="611"/>
      <c r="TZ85" s="611"/>
      <c r="UA85" s="611"/>
      <c r="UB85" s="611"/>
      <c r="UC85" s="611"/>
      <c r="UD85" s="611"/>
      <c r="UE85" s="611"/>
      <c r="UF85" s="611"/>
      <c r="UG85" s="611"/>
      <c r="UH85" s="611"/>
      <c r="UI85" s="611"/>
      <c r="UJ85" s="611"/>
      <c r="UK85" s="611"/>
      <c r="UL85" s="611"/>
      <c r="UM85" s="611"/>
      <c r="UN85" s="611"/>
      <c r="UO85" s="611"/>
      <c r="UP85" s="611"/>
      <c r="UQ85" s="611"/>
      <c r="UR85" s="611"/>
      <c r="US85" s="611"/>
      <c r="UT85" s="611"/>
      <c r="UU85" s="611"/>
      <c r="UV85" s="611"/>
      <c r="UW85" s="611"/>
      <c r="UX85" s="611"/>
      <c r="UY85" s="611"/>
      <c r="UZ85" s="611"/>
      <c r="VA85" s="611"/>
      <c r="VB85" s="611"/>
      <c r="VC85" s="611"/>
      <c r="VD85" s="611"/>
      <c r="VE85" s="611"/>
      <c r="VF85" s="611"/>
      <c r="VG85" s="611"/>
      <c r="VH85" s="611"/>
      <c r="VI85" s="611"/>
      <c r="VJ85" s="611"/>
      <c r="VK85" s="611"/>
      <c r="VL85" s="611"/>
      <c r="VM85" s="611"/>
      <c r="VN85" s="611"/>
      <c r="VO85" s="611"/>
      <c r="VP85" s="611"/>
      <c r="VQ85" s="611"/>
      <c r="VR85" s="611"/>
      <c r="VS85" s="611"/>
      <c r="VT85" s="611"/>
      <c r="VU85" s="611"/>
      <c r="VV85" s="611"/>
      <c r="VW85" s="611"/>
      <c r="VX85" s="611"/>
      <c r="VY85" s="611"/>
      <c r="VZ85" s="611"/>
      <c r="WA85" s="611"/>
      <c r="WB85" s="611"/>
      <c r="WC85" s="611"/>
      <c r="WD85" s="611"/>
      <c r="WE85" s="611"/>
      <c r="WF85" s="611"/>
      <c r="WG85" s="611"/>
      <c r="WH85" s="611"/>
      <c r="WI85" s="611"/>
      <c r="WJ85" s="611"/>
      <c r="WK85" s="611"/>
      <c r="WL85" s="611"/>
      <c r="WM85" s="611"/>
      <c r="WN85" s="611"/>
      <c r="WO85" s="611"/>
      <c r="WP85" s="611"/>
      <c r="WQ85" s="611"/>
      <c r="WR85" s="611"/>
      <c r="WS85" s="611"/>
      <c r="WT85" s="611"/>
      <c r="WU85" s="611"/>
      <c r="WV85" s="611"/>
      <c r="WW85" s="611"/>
      <c r="WX85" s="611"/>
      <c r="WY85" s="611"/>
      <c r="WZ85" s="611"/>
      <c r="XA85" s="611"/>
      <c r="XB85" s="611"/>
      <c r="XC85" s="611"/>
      <c r="XD85" s="611"/>
      <c r="XE85" s="611"/>
      <c r="XF85" s="611"/>
      <c r="XG85" s="611"/>
      <c r="XH85" s="611"/>
      <c r="XI85" s="611"/>
      <c r="XJ85" s="611"/>
      <c r="XK85" s="611"/>
      <c r="XL85" s="611"/>
      <c r="XM85" s="611"/>
      <c r="XN85" s="611"/>
      <c r="XO85" s="611"/>
      <c r="XP85" s="611"/>
      <c r="XQ85" s="611"/>
      <c r="XR85" s="611"/>
      <c r="XS85" s="611"/>
      <c r="XT85" s="611"/>
      <c r="XU85" s="611"/>
      <c r="XV85" s="611"/>
      <c r="XW85" s="611"/>
      <c r="XX85" s="611"/>
      <c r="XY85" s="611"/>
      <c r="XZ85" s="611"/>
      <c r="YA85" s="611"/>
      <c r="YB85" s="611"/>
      <c r="YC85" s="611"/>
      <c r="YD85" s="611"/>
      <c r="YE85" s="611"/>
      <c r="YF85" s="611"/>
      <c r="YG85" s="611"/>
      <c r="YH85" s="611"/>
      <c r="YI85" s="611"/>
      <c r="YJ85" s="611"/>
      <c r="YK85" s="611"/>
      <c r="YL85" s="611"/>
      <c r="YM85" s="611"/>
      <c r="YN85" s="611"/>
      <c r="YO85" s="611"/>
      <c r="YP85" s="611"/>
      <c r="YQ85" s="611"/>
      <c r="YR85" s="611"/>
      <c r="YS85" s="611"/>
      <c r="YT85" s="611"/>
      <c r="YU85" s="611"/>
      <c r="YV85" s="611"/>
      <c r="YW85" s="611"/>
      <c r="YX85" s="611"/>
      <c r="YY85" s="611"/>
      <c r="YZ85" s="611"/>
      <c r="ZA85" s="611"/>
      <c r="ZB85" s="611"/>
      <c r="ZC85" s="611"/>
      <c r="ZD85" s="611"/>
      <c r="ZE85" s="611"/>
      <c r="ZF85" s="611"/>
      <c r="ZG85" s="611"/>
      <c r="ZH85" s="611"/>
      <c r="ZI85" s="611"/>
      <c r="ZJ85" s="611"/>
      <c r="ZK85" s="611"/>
      <c r="ZL85" s="611"/>
      <c r="ZM85" s="611"/>
      <c r="ZN85" s="611"/>
      <c r="ZO85" s="611"/>
      <c r="ZP85" s="611"/>
      <c r="ZQ85" s="611"/>
      <c r="ZR85" s="611"/>
      <c r="ZS85" s="611"/>
      <c r="ZT85" s="611"/>
      <c r="ZU85" s="611"/>
      <c r="ZV85" s="611"/>
      <c r="ZW85" s="611"/>
      <c r="ZX85" s="611"/>
      <c r="ZY85" s="611"/>
      <c r="ZZ85" s="611"/>
      <c r="AAA85" s="611"/>
      <c r="AAB85" s="611"/>
      <c r="AAC85" s="611"/>
      <c r="AAD85" s="611"/>
      <c r="AAE85" s="611"/>
      <c r="AAF85" s="611"/>
      <c r="AAG85" s="611"/>
      <c r="AAH85" s="611"/>
      <c r="AAI85" s="611"/>
      <c r="AAJ85" s="611"/>
      <c r="AAK85" s="611"/>
      <c r="AAL85" s="611"/>
      <c r="AAM85" s="611"/>
      <c r="AAN85" s="611"/>
      <c r="AAO85" s="611"/>
      <c r="AAP85" s="611"/>
      <c r="AAQ85" s="611"/>
      <c r="AAR85" s="611"/>
      <c r="AAS85" s="611"/>
      <c r="AAT85" s="611"/>
      <c r="AAU85" s="611"/>
      <c r="AAV85" s="611"/>
      <c r="AAW85" s="611"/>
      <c r="AAX85" s="611"/>
      <c r="AAY85" s="611"/>
      <c r="AAZ85" s="611"/>
      <c r="ABA85" s="611"/>
      <c r="ABB85" s="611"/>
      <c r="ABC85" s="611"/>
      <c r="ABD85" s="611"/>
      <c r="ABE85" s="611"/>
      <c r="ABF85" s="611"/>
      <c r="ABG85" s="611"/>
      <c r="ABH85" s="611"/>
      <c r="ABI85" s="611"/>
      <c r="ABJ85" s="611"/>
      <c r="ABK85" s="611"/>
      <c r="ABL85" s="611"/>
      <c r="ABM85" s="611"/>
      <c r="ABN85" s="611"/>
      <c r="ABO85" s="611"/>
      <c r="ABP85" s="611"/>
      <c r="ABQ85" s="611"/>
      <c r="ABR85" s="611"/>
      <c r="ABS85" s="611"/>
      <c r="ABT85" s="611"/>
      <c r="ABU85" s="611"/>
      <c r="ABV85" s="611"/>
      <c r="ABW85" s="611"/>
      <c r="ABX85" s="611"/>
      <c r="ABY85" s="611"/>
      <c r="ABZ85" s="611"/>
      <c r="ACA85" s="611"/>
      <c r="ACB85" s="611"/>
      <c r="ACC85" s="611"/>
      <c r="ACD85" s="611"/>
      <c r="ACE85" s="611"/>
      <c r="ACF85" s="611"/>
      <c r="ACG85" s="611"/>
      <c r="ACH85" s="611"/>
      <c r="ACI85" s="611"/>
      <c r="ACJ85" s="611"/>
      <c r="ACK85" s="611"/>
      <c r="ACL85" s="611"/>
      <c r="ACM85" s="611"/>
      <c r="ACN85" s="611"/>
      <c r="ACO85" s="611"/>
      <c r="ACP85" s="611"/>
      <c r="ACQ85" s="611"/>
      <c r="ACR85" s="611"/>
      <c r="ACS85" s="611"/>
      <c r="ACT85" s="611"/>
      <c r="ACU85" s="611"/>
      <c r="ACV85" s="611"/>
      <c r="ACW85" s="611"/>
      <c r="ACX85" s="611"/>
      <c r="ACY85" s="611"/>
      <c r="ACZ85" s="611"/>
      <c r="ADA85" s="611"/>
      <c r="ADB85" s="611"/>
      <c r="ADC85" s="611"/>
      <c r="ADD85" s="611"/>
      <c r="ADE85" s="611"/>
      <c r="ADF85" s="611"/>
      <c r="ADG85" s="611"/>
      <c r="ADH85" s="611"/>
      <c r="ADI85" s="611"/>
      <c r="ADJ85" s="611"/>
      <c r="ADK85" s="611"/>
      <c r="ADL85" s="611"/>
      <c r="ADM85" s="611"/>
      <c r="ADN85" s="611"/>
      <c r="ADO85" s="611"/>
      <c r="ADP85" s="611"/>
      <c r="ADQ85" s="611"/>
      <c r="ADR85" s="611"/>
      <c r="ADS85" s="611"/>
      <c r="ADT85" s="611"/>
      <c r="ADU85" s="611"/>
      <c r="ADV85" s="611"/>
      <c r="ADW85" s="611"/>
      <c r="ADX85" s="611"/>
      <c r="ADY85" s="611"/>
      <c r="ADZ85" s="611"/>
      <c r="AEA85" s="611"/>
      <c r="AEB85" s="611"/>
      <c r="AEC85" s="611"/>
      <c r="AED85" s="611"/>
      <c r="AEE85" s="611"/>
      <c r="AEF85" s="611"/>
      <c r="AEG85" s="611"/>
      <c r="AEH85" s="611"/>
      <c r="AEI85" s="611"/>
      <c r="AEJ85" s="611"/>
      <c r="AEK85" s="611"/>
      <c r="AEL85" s="611"/>
      <c r="AEM85" s="611"/>
      <c r="AEN85" s="611"/>
      <c r="AEO85" s="611"/>
      <c r="AEP85" s="611"/>
      <c r="AEQ85" s="611"/>
      <c r="AER85" s="611"/>
      <c r="AES85" s="611"/>
      <c r="AET85" s="611"/>
      <c r="AEU85" s="611"/>
      <c r="AEV85" s="611"/>
      <c r="AEW85" s="611"/>
      <c r="AEX85" s="611"/>
      <c r="AEY85" s="611"/>
      <c r="AEZ85" s="611"/>
      <c r="AFA85" s="611"/>
      <c r="AFB85" s="611"/>
      <c r="AFC85" s="611"/>
      <c r="AFD85" s="611"/>
      <c r="AFE85" s="611"/>
      <c r="AFF85" s="611"/>
      <c r="AFG85" s="611"/>
      <c r="AFH85" s="611"/>
      <c r="AFI85" s="611"/>
      <c r="AFJ85" s="611"/>
      <c r="AFK85" s="611"/>
      <c r="AFL85" s="611"/>
      <c r="AFM85" s="611"/>
      <c r="AFN85" s="611"/>
      <c r="AFO85" s="611"/>
      <c r="AFP85" s="611"/>
      <c r="AFQ85" s="611"/>
      <c r="AFR85" s="611"/>
      <c r="AFS85" s="611"/>
      <c r="AFT85" s="611"/>
      <c r="AFU85" s="611"/>
      <c r="AFV85" s="611"/>
      <c r="AFW85" s="611"/>
      <c r="AFX85" s="611"/>
      <c r="AFY85" s="611"/>
      <c r="AFZ85" s="611"/>
      <c r="AGA85" s="611"/>
      <c r="AGB85" s="611"/>
      <c r="AGC85" s="611"/>
      <c r="AGD85" s="611"/>
      <c r="AGE85" s="611"/>
      <c r="AGF85" s="611"/>
      <c r="AGG85" s="611"/>
      <c r="AGH85" s="611"/>
      <c r="AGI85" s="611"/>
      <c r="AGJ85" s="611"/>
      <c r="AGK85" s="611"/>
      <c r="AGL85" s="611"/>
      <c r="AGM85" s="611"/>
      <c r="AGN85" s="611"/>
      <c r="AGO85" s="611"/>
      <c r="AGP85" s="611"/>
      <c r="AGQ85" s="611"/>
      <c r="AGR85" s="611"/>
      <c r="AGS85" s="611"/>
      <c r="AGT85" s="611"/>
      <c r="AGU85" s="611"/>
      <c r="AGV85" s="611"/>
      <c r="AGW85" s="611"/>
      <c r="AGX85" s="611"/>
      <c r="AGY85" s="611"/>
      <c r="AGZ85" s="611"/>
      <c r="AHA85" s="611"/>
      <c r="AHB85" s="611"/>
      <c r="AHC85" s="611"/>
      <c r="AHD85" s="611"/>
      <c r="AHE85" s="611"/>
      <c r="AHF85" s="611"/>
      <c r="AHG85" s="611"/>
      <c r="AHH85" s="611"/>
      <c r="AHI85" s="611"/>
      <c r="AHJ85" s="611"/>
      <c r="AHK85" s="611"/>
      <c r="AHL85" s="611"/>
      <c r="AHM85" s="611"/>
      <c r="AHN85" s="611"/>
      <c r="AHO85" s="611"/>
      <c r="AHP85" s="611"/>
      <c r="AHQ85" s="611"/>
      <c r="AHR85" s="611"/>
      <c r="AHS85" s="611"/>
      <c r="AHT85" s="611"/>
      <c r="AHU85" s="611"/>
      <c r="AHV85" s="611"/>
      <c r="AHW85" s="611"/>
      <c r="AHX85" s="611"/>
      <c r="AHY85" s="611"/>
      <c r="AHZ85" s="611"/>
      <c r="AIA85" s="611"/>
      <c r="AIB85" s="611"/>
      <c r="AIC85" s="611"/>
      <c r="AID85" s="611"/>
      <c r="AIE85" s="611"/>
      <c r="AIF85" s="611"/>
      <c r="AIG85" s="611"/>
      <c r="AIH85" s="611"/>
      <c r="AII85" s="611"/>
      <c r="AIJ85" s="611"/>
      <c r="AIK85" s="611"/>
      <c r="AIL85" s="611"/>
      <c r="AIM85" s="611"/>
      <c r="AIN85" s="611"/>
      <c r="AIO85" s="611"/>
      <c r="AIP85" s="611"/>
      <c r="AIQ85" s="611"/>
      <c r="AIR85" s="611"/>
      <c r="AIS85" s="611"/>
      <c r="AIT85" s="611"/>
      <c r="AIU85" s="611"/>
      <c r="AIV85" s="611"/>
      <c r="AIW85" s="611"/>
      <c r="AIX85" s="611"/>
      <c r="AIY85" s="611"/>
      <c r="AIZ85" s="611"/>
      <c r="AJA85" s="611"/>
      <c r="AJB85" s="611"/>
      <c r="AJC85" s="611"/>
      <c r="AJD85" s="611"/>
      <c r="AJE85" s="611"/>
      <c r="AJF85" s="611"/>
      <c r="AJG85" s="611"/>
      <c r="AJH85" s="611"/>
      <c r="AJI85" s="611"/>
      <c r="AJJ85" s="611"/>
      <c r="AJK85" s="611"/>
      <c r="AJL85" s="611"/>
      <c r="AJM85" s="611"/>
      <c r="AJN85" s="611"/>
      <c r="AJO85" s="611"/>
      <c r="AJP85" s="611"/>
      <c r="AJQ85" s="611"/>
      <c r="AJR85" s="611"/>
      <c r="AJS85" s="611"/>
      <c r="AJT85" s="611"/>
      <c r="AJU85" s="611"/>
      <c r="AJV85" s="611"/>
      <c r="AJW85" s="611"/>
      <c r="AJX85" s="611"/>
      <c r="AJY85" s="611"/>
      <c r="AJZ85" s="611"/>
      <c r="AKA85" s="611"/>
      <c r="AKB85" s="611"/>
      <c r="AKC85" s="611"/>
      <c r="AKD85" s="611"/>
      <c r="AKE85" s="611"/>
      <c r="AKF85" s="611"/>
      <c r="AKG85" s="611"/>
      <c r="AKH85" s="611"/>
      <c r="AKI85" s="611"/>
      <c r="AKJ85" s="611"/>
      <c r="AKK85" s="611"/>
      <c r="AKL85" s="611"/>
      <c r="AKM85" s="611"/>
      <c r="AKN85" s="611"/>
      <c r="AKO85" s="611"/>
      <c r="AKP85" s="611"/>
      <c r="AKQ85" s="611"/>
      <c r="AKR85" s="611"/>
      <c r="AKS85" s="611"/>
      <c r="AKT85" s="611"/>
      <c r="AKU85" s="611"/>
      <c r="AKV85" s="611"/>
      <c r="AKW85" s="611"/>
      <c r="AKX85" s="611"/>
      <c r="AKY85" s="611"/>
      <c r="AKZ85" s="611"/>
      <c r="ALA85" s="611"/>
      <c r="ALB85" s="611"/>
      <c r="ALC85" s="611"/>
      <c r="ALD85" s="611"/>
      <c r="ALE85" s="611"/>
      <c r="ALF85" s="611"/>
      <c r="ALG85" s="611"/>
      <c r="ALH85" s="611"/>
      <c r="ALI85" s="611"/>
      <c r="ALJ85" s="611"/>
      <c r="ALK85" s="611"/>
      <c r="ALL85" s="611"/>
      <c r="ALM85" s="611"/>
      <c r="ALN85" s="611"/>
      <c r="ALO85" s="611"/>
      <c r="ALP85" s="611"/>
      <c r="ALQ85" s="611"/>
      <c r="ALR85" s="611"/>
      <c r="ALS85" s="611"/>
      <c r="ALT85" s="611"/>
      <c r="ALU85" s="611"/>
      <c r="ALV85" s="611"/>
      <c r="ALW85" s="611"/>
      <c r="ALX85" s="611"/>
      <c r="ALY85" s="611"/>
      <c r="ALZ85" s="611"/>
      <c r="AMA85" s="611"/>
      <c r="AMB85" s="611"/>
      <c r="AMC85" s="611"/>
      <c r="AMD85" s="611"/>
      <c r="AME85" s="611"/>
      <c r="AMF85" s="611"/>
      <c r="AMG85" s="611"/>
      <c r="AMH85" s="611"/>
      <c r="AMI85" s="611"/>
      <c r="AMJ85" s="611"/>
      <c r="AMK85" s="611"/>
      <c r="AML85" s="611"/>
      <c r="AMM85" s="611"/>
      <c r="AMN85" s="611"/>
      <c r="AMO85" s="611"/>
      <c r="AMP85" s="611"/>
      <c r="AMQ85" s="611"/>
      <c r="AMR85" s="611"/>
      <c r="AMS85" s="611"/>
      <c r="AMT85" s="611"/>
      <c r="AMU85" s="611"/>
      <c r="AMV85" s="611"/>
      <c r="AMW85" s="611"/>
      <c r="AMX85" s="611"/>
      <c r="AMY85" s="611"/>
      <c r="AMZ85" s="611"/>
      <c r="ANA85" s="611"/>
      <c r="ANB85" s="611"/>
      <c r="ANC85" s="611"/>
      <c r="AND85" s="611"/>
      <c r="ANE85" s="611"/>
      <c r="ANF85" s="611"/>
      <c r="ANG85" s="611"/>
      <c r="ANH85" s="611"/>
      <c r="ANI85" s="611"/>
      <c r="ANJ85" s="611"/>
      <c r="ANK85" s="611"/>
      <c r="ANL85" s="611"/>
      <c r="ANM85" s="611"/>
      <c r="ANN85" s="611"/>
      <c r="ANO85" s="611"/>
      <c r="ANP85" s="611"/>
      <c r="ANQ85" s="611"/>
      <c r="ANR85" s="611"/>
      <c r="ANS85" s="611"/>
      <c r="ANT85" s="611"/>
      <c r="ANU85" s="611"/>
      <c r="ANV85" s="611"/>
      <c r="ANW85" s="611"/>
      <c r="ANX85" s="611"/>
      <c r="ANY85" s="611"/>
      <c r="ANZ85" s="611"/>
      <c r="AOA85" s="611"/>
      <c r="AOB85" s="611"/>
      <c r="AOC85" s="611"/>
      <c r="AOD85" s="611"/>
      <c r="AOE85" s="611"/>
      <c r="AOF85" s="611"/>
      <c r="AOG85" s="611"/>
      <c r="AOH85" s="611"/>
      <c r="AOI85" s="611"/>
      <c r="AOJ85" s="611"/>
      <c r="AOK85" s="611"/>
      <c r="AOL85" s="611"/>
      <c r="AOM85" s="611"/>
      <c r="AON85" s="611"/>
      <c r="AOO85" s="611"/>
      <c r="AOP85" s="611"/>
      <c r="AOQ85" s="611"/>
      <c r="AOR85" s="611"/>
      <c r="AOS85" s="611"/>
      <c r="AOT85" s="611"/>
      <c r="AOU85" s="611"/>
      <c r="AOV85" s="611"/>
      <c r="AOW85" s="611"/>
      <c r="AOX85" s="611"/>
      <c r="AOY85" s="611"/>
      <c r="AOZ85" s="611"/>
      <c r="APA85" s="611"/>
      <c r="APB85" s="611"/>
      <c r="APC85" s="611"/>
      <c r="APD85" s="611"/>
      <c r="APE85" s="611"/>
      <c r="APF85" s="611"/>
      <c r="APG85" s="611"/>
      <c r="APH85" s="611"/>
      <c r="API85" s="611"/>
      <c r="APJ85" s="611"/>
      <c r="APK85" s="611"/>
      <c r="APL85" s="611"/>
      <c r="APM85" s="611"/>
      <c r="APN85" s="611"/>
      <c r="APO85" s="611"/>
      <c r="APP85" s="611"/>
      <c r="APQ85" s="611"/>
      <c r="APR85" s="611"/>
      <c r="APS85" s="611"/>
      <c r="APT85" s="611"/>
      <c r="APU85" s="611"/>
      <c r="APV85" s="611"/>
      <c r="APW85" s="611"/>
      <c r="APX85" s="611"/>
      <c r="APY85" s="611"/>
      <c r="APZ85" s="611"/>
      <c r="AQA85" s="611"/>
      <c r="AQB85" s="611"/>
      <c r="AQC85" s="611"/>
      <c r="AQD85" s="611"/>
      <c r="AQE85" s="611"/>
      <c r="AQF85" s="611"/>
      <c r="AQG85" s="611"/>
      <c r="AQH85" s="611"/>
      <c r="AQI85" s="611"/>
      <c r="AQJ85" s="611"/>
      <c r="AQK85" s="611"/>
      <c r="AQL85" s="611"/>
      <c r="AQM85" s="611"/>
      <c r="AQN85" s="611"/>
      <c r="AQO85" s="611"/>
      <c r="AQP85" s="611"/>
      <c r="AQQ85" s="611"/>
      <c r="AQR85" s="611"/>
      <c r="AQS85" s="611"/>
      <c r="AQT85" s="611"/>
      <c r="AQU85" s="611"/>
      <c r="AQV85" s="611"/>
      <c r="AQW85" s="611"/>
      <c r="AQX85" s="611"/>
      <c r="AQY85" s="611"/>
      <c r="AQZ85" s="611"/>
      <c r="ARA85" s="611"/>
      <c r="ARB85" s="611"/>
      <c r="ARC85" s="611"/>
      <c r="ARD85" s="611"/>
      <c r="ARE85" s="611"/>
      <c r="ARF85" s="611"/>
      <c r="ARG85" s="611"/>
      <c r="ARH85" s="611"/>
      <c r="ARI85" s="611"/>
      <c r="ARJ85" s="611"/>
      <c r="ARK85" s="611"/>
      <c r="ARL85" s="611"/>
      <c r="ARM85" s="611"/>
      <c r="ARN85" s="611"/>
      <c r="ARO85" s="611"/>
      <c r="ARP85" s="611"/>
      <c r="ARQ85" s="611"/>
      <c r="ARR85" s="611"/>
      <c r="ARS85" s="611"/>
      <c r="ART85" s="611"/>
      <c r="ARU85" s="611"/>
      <c r="ARV85" s="611"/>
      <c r="ARW85" s="611"/>
      <c r="ARX85" s="611"/>
      <c r="ARY85" s="611"/>
      <c r="ARZ85" s="611"/>
      <c r="ASA85" s="611"/>
      <c r="ASB85" s="611"/>
      <c r="ASC85" s="611"/>
      <c r="ASD85" s="611"/>
      <c r="ASE85" s="611"/>
      <c r="ASF85" s="611"/>
      <c r="ASG85" s="611"/>
      <c r="ASH85" s="611"/>
      <c r="ASI85" s="611"/>
      <c r="ASJ85" s="611"/>
      <c r="ASK85" s="611"/>
      <c r="ASL85" s="611"/>
      <c r="ASM85" s="611"/>
      <c r="ASN85" s="611"/>
      <c r="ASO85" s="611"/>
      <c r="ASP85" s="611"/>
      <c r="ASQ85" s="611"/>
      <c r="ASR85" s="611"/>
      <c r="ASS85" s="611"/>
      <c r="AST85" s="611"/>
      <c r="ASU85" s="611"/>
      <c r="ASV85" s="611"/>
      <c r="ASW85" s="611"/>
      <c r="ASX85" s="611"/>
      <c r="ASY85" s="611"/>
      <c r="ASZ85" s="611"/>
      <c r="ATA85" s="611"/>
      <c r="ATB85" s="611"/>
      <c r="ATC85" s="611"/>
      <c r="ATD85" s="611"/>
      <c r="ATE85" s="611"/>
      <c r="ATF85" s="611"/>
      <c r="ATG85" s="611"/>
      <c r="ATH85" s="611"/>
      <c r="ATI85" s="611"/>
      <c r="ATJ85" s="611"/>
      <c r="ATK85" s="611"/>
      <c r="ATL85" s="611"/>
      <c r="ATM85" s="611"/>
      <c r="ATN85" s="611"/>
      <c r="ATO85" s="611"/>
      <c r="ATP85" s="611"/>
      <c r="ATQ85" s="611"/>
      <c r="ATR85" s="611"/>
      <c r="ATS85" s="611"/>
      <c r="ATT85" s="611"/>
      <c r="ATU85" s="611"/>
      <c r="ATV85" s="611"/>
      <c r="ATW85" s="611"/>
      <c r="ATX85" s="611"/>
      <c r="ATY85" s="611"/>
      <c r="ATZ85" s="611"/>
      <c r="AUA85" s="611"/>
      <c r="AUB85" s="611"/>
      <c r="AUC85" s="611"/>
      <c r="AUD85" s="611"/>
      <c r="AUE85" s="611"/>
      <c r="AUF85" s="611"/>
      <c r="AUG85" s="611"/>
      <c r="AUH85" s="611"/>
      <c r="AUI85" s="611"/>
      <c r="AUJ85" s="611"/>
      <c r="AUK85" s="611"/>
      <c r="AUL85" s="611"/>
      <c r="AUM85" s="611"/>
      <c r="AUN85" s="611"/>
      <c r="AUO85" s="611"/>
      <c r="AUP85" s="611"/>
      <c r="AUQ85" s="611"/>
      <c r="AUR85" s="611"/>
      <c r="AUS85" s="611"/>
      <c r="AUT85" s="611"/>
      <c r="AUU85" s="611"/>
      <c r="AUV85" s="611"/>
      <c r="AUW85" s="611"/>
      <c r="AUX85" s="611"/>
      <c r="AUY85" s="611"/>
      <c r="AUZ85" s="611"/>
      <c r="AVA85" s="611"/>
      <c r="AVB85" s="611"/>
      <c r="AVC85" s="611"/>
      <c r="AVD85" s="611"/>
      <c r="AVE85" s="611"/>
      <c r="AVF85" s="611"/>
      <c r="AVG85" s="611"/>
      <c r="AVH85" s="611"/>
      <c r="AVI85" s="611"/>
      <c r="AVJ85" s="611"/>
      <c r="AVK85" s="611"/>
      <c r="AVL85" s="611"/>
      <c r="AVM85" s="611"/>
      <c r="AVN85" s="611"/>
      <c r="AVO85" s="611"/>
      <c r="AVP85" s="611"/>
      <c r="AVQ85" s="611"/>
      <c r="AVR85" s="611"/>
      <c r="AVS85" s="611"/>
      <c r="AVT85" s="611"/>
      <c r="AVU85" s="611"/>
      <c r="AVV85" s="611"/>
      <c r="AVW85" s="611"/>
      <c r="AVX85" s="611"/>
      <c r="AVY85" s="611"/>
      <c r="AVZ85" s="611"/>
      <c r="AWA85" s="611"/>
      <c r="AWB85" s="611"/>
      <c r="AWC85" s="611"/>
      <c r="AWD85" s="611"/>
      <c r="AWE85" s="611"/>
      <c r="AWF85" s="611"/>
      <c r="AWG85" s="611"/>
      <c r="AWH85" s="611"/>
      <c r="AWI85" s="611"/>
      <c r="AWJ85" s="611"/>
      <c r="AWK85" s="611"/>
      <c r="AWL85" s="611"/>
      <c r="AWM85" s="611"/>
      <c r="AWN85" s="611"/>
      <c r="AWO85" s="611"/>
      <c r="AWP85" s="611"/>
      <c r="AWQ85" s="611"/>
      <c r="AWR85" s="611"/>
      <c r="AWS85" s="611"/>
      <c r="AWT85" s="611"/>
      <c r="AWU85" s="611"/>
      <c r="AWV85" s="611"/>
      <c r="AWW85" s="611"/>
      <c r="AWX85" s="611"/>
      <c r="AWY85" s="611"/>
      <c r="AWZ85" s="611"/>
      <c r="AXA85" s="611"/>
      <c r="AXB85" s="611"/>
      <c r="AXC85" s="611"/>
      <c r="AXD85" s="611"/>
      <c r="AXE85" s="611"/>
      <c r="AXF85" s="611"/>
      <c r="AXG85" s="611"/>
      <c r="AXH85" s="611"/>
      <c r="AXI85" s="611"/>
      <c r="AXJ85" s="611"/>
      <c r="AXK85" s="611"/>
      <c r="AXL85" s="611"/>
      <c r="AXM85" s="611"/>
      <c r="AXN85" s="611"/>
      <c r="AXO85" s="611"/>
      <c r="AXP85" s="611"/>
      <c r="AXQ85" s="611"/>
      <c r="AXR85" s="611"/>
      <c r="AXS85" s="611"/>
      <c r="AXT85" s="611"/>
      <c r="AXU85" s="611"/>
      <c r="AXV85" s="611"/>
      <c r="AXW85" s="611"/>
      <c r="AXX85" s="611"/>
      <c r="AXY85" s="611"/>
      <c r="AXZ85" s="611"/>
      <c r="AYA85" s="611"/>
      <c r="AYB85" s="611"/>
      <c r="AYC85" s="611"/>
      <c r="AYD85" s="611"/>
      <c r="AYE85" s="611"/>
      <c r="AYF85" s="611"/>
      <c r="AYG85" s="611"/>
      <c r="AYH85" s="611"/>
      <c r="AYI85" s="611"/>
      <c r="AYJ85" s="611"/>
      <c r="AYK85" s="611"/>
      <c r="AYL85" s="611"/>
      <c r="AYM85" s="611"/>
      <c r="AYN85" s="611"/>
      <c r="AYO85" s="611"/>
      <c r="AYP85" s="611"/>
      <c r="AYQ85" s="611"/>
      <c r="AYR85" s="611"/>
      <c r="AYS85" s="611"/>
      <c r="AYT85" s="611"/>
      <c r="AYU85" s="611"/>
      <c r="AYV85" s="611"/>
      <c r="AYW85" s="611"/>
      <c r="AYX85" s="611"/>
      <c r="AYY85" s="611"/>
      <c r="AYZ85" s="611"/>
      <c r="AZA85" s="611"/>
      <c r="AZB85" s="611"/>
      <c r="AZC85" s="611"/>
      <c r="AZD85" s="611"/>
      <c r="AZE85" s="611"/>
      <c r="AZF85" s="611"/>
      <c r="AZG85" s="611"/>
      <c r="AZH85" s="611"/>
      <c r="AZI85" s="611"/>
      <c r="AZJ85" s="611"/>
      <c r="AZK85" s="611"/>
      <c r="AZL85" s="611"/>
      <c r="AZM85" s="611"/>
      <c r="AZN85" s="611"/>
      <c r="AZO85" s="611"/>
      <c r="AZP85" s="611"/>
      <c r="AZQ85" s="611"/>
      <c r="AZR85" s="611"/>
      <c r="AZS85" s="611"/>
      <c r="AZT85" s="611"/>
      <c r="AZU85" s="611"/>
      <c r="AZV85" s="611"/>
      <c r="AZW85" s="611"/>
      <c r="AZX85" s="611"/>
      <c r="AZY85" s="611"/>
      <c r="AZZ85" s="611"/>
      <c r="BAA85" s="611"/>
      <c r="BAB85" s="611"/>
      <c r="BAC85" s="611"/>
      <c r="BAD85" s="611"/>
      <c r="BAE85" s="611"/>
      <c r="BAF85" s="611"/>
      <c r="BAG85" s="611"/>
      <c r="BAH85" s="611"/>
      <c r="BAI85" s="611"/>
      <c r="BAJ85" s="611"/>
      <c r="BAK85" s="611"/>
      <c r="BAL85" s="611"/>
      <c r="BAM85" s="611"/>
      <c r="BAN85" s="611"/>
      <c r="BAO85" s="611"/>
      <c r="BAP85" s="611"/>
      <c r="BAQ85" s="611"/>
      <c r="BAR85" s="611"/>
      <c r="BAS85" s="611"/>
      <c r="BAT85" s="611"/>
      <c r="BAU85" s="611"/>
      <c r="BAV85" s="611"/>
      <c r="BAW85" s="611"/>
      <c r="BAX85" s="611"/>
      <c r="BAY85" s="611"/>
      <c r="BAZ85" s="611"/>
      <c r="BBA85" s="611"/>
      <c r="BBB85" s="611"/>
      <c r="BBC85" s="611"/>
      <c r="BBD85" s="611"/>
      <c r="BBE85" s="611"/>
      <c r="BBF85" s="611"/>
      <c r="BBG85" s="611"/>
      <c r="BBH85" s="611"/>
      <c r="BBI85" s="611"/>
      <c r="BBJ85" s="611"/>
      <c r="BBK85" s="611"/>
      <c r="BBL85" s="611"/>
      <c r="BBM85" s="611"/>
      <c r="BBN85" s="611"/>
      <c r="BBO85" s="611"/>
      <c r="BBP85" s="611"/>
      <c r="BBQ85" s="611"/>
      <c r="BBR85" s="611"/>
      <c r="BBS85" s="611"/>
      <c r="BBT85" s="611"/>
      <c r="BBU85" s="611"/>
      <c r="BBV85" s="611"/>
      <c r="BBW85" s="611"/>
      <c r="BBX85" s="611"/>
      <c r="BBY85" s="611"/>
      <c r="BBZ85" s="611"/>
      <c r="BCA85" s="611"/>
      <c r="BCB85" s="611"/>
      <c r="BCC85" s="611"/>
      <c r="BCD85" s="611"/>
      <c r="BCE85" s="611"/>
      <c r="BCF85" s="611"/>
      <c r="BCG85" s="611"/>
      <c r="BCH85" s="611"/>
      <c r="BCI85" s="611"/>
      <c r="BCJ85" s="611"/>
      <c r="BCK85" s="611"/>
      <c r="BCL85" s="611"/>
      <c r="BCM85" s="611"/>
      <c r="BCN85" s="611"/>
      <c r="BCO85" s="611"/>
      <c r="BCP85" s="611"/>
      <c r="BCQ85" s="611"/>
      <c r="BCR85" s="611"/>
      <c r="BCS85" s="611"/>
      <c r="BCT85" s="611"/>
      <c r="BCU85" s="611"/>
      <c r="BCV85" s="611"/>
      <c r="BCW85" s="611"/>
      <c r="BCX85" s="611"/>
      <c r="BCY85" s="611"/>
      <c r="BCZ85" s="611"/>
      <c r="BDA85" s="611"/>
      <c r="BDB85" s="611"/>
      <c r="BDC85" s="611"/>
      <c r="BDD85" s="611"/>
      <c r="BDE85" s="611"/>
      <c r="BDF85" s="611"/>
      <c r="BDG85" s="611"/>
      <c r="BDH85" s="611"/>
      <c r="BDI85" s="611"/>
      <c r="BDJ85" s="611"/>
      <c r="BDK85" s="611"/>
      <c r="BDL85" s="611"/>
      <c r="BDM85" s="611"/>
      <c r="BDN85" s="611"/>
      <c r="BDO85" s="611"/>
      <c r="BDP85" s="611"/>
      <c r="BDQ85" s="611"/>
      <c r="BDR85" s="611"/>
      <c r="BDS85" s="611"/>
      <c r="BDT85" s="611"/>
      <c r="BDU85" s="611"/>
      <c r="BDV85" s="611"/>
      <c r="BDW85" s="611"/>
      <c r="BDX85" s="611"/>
      <c r="BDY85" s="611"/>
      <c r="BDZ85" s="611"/>
      <c r="BEA85" s="611"/>
      <c r="BEB85" s="611"/>
      <c r="BEC85" s="611"/>
      <c r="BED85" s="611"/>
      <c r="BEE85" s="611"/>
      <c r="BEF85" s="611"/>
      <c r="BEG85" s="611"/>
      <c r="BEH85" s="611"/>
      <c r="BEI85" s="611"/>
      <c r="BEJ85" s="611"/>
      <c r="BEK85" s="611"/>
      <c r="BEL85" s="611"/>
      <c r="BEM85" s="611"/>
      <c r="BEN85" s="611"/>
      <c r="BEO85" s="611"/>
      <c r="BEP85" s="611"/>
      <c r="BEQ85" s="611"/>
      <c r="BER85" s="611"/>
      <c r="BES85" s="611"/>
      <c r="BET85" s="611"/>
      <c r="BEU85" s="611"/>
      <c r="BEV85" s="611"/>
      <c r="BEW85" s="611"/>
      <c r="BEX85" s="611"/>
      <c r="BEY85" s="611"/>
      <c r="BEZ85" s="611"/>
      <c r="BFA85" s="611"/>
      <c r="BFB85" s="611"/>
      <c r="BFC85" s="611"/>
      <c r="BFD85" s="611"/>
      <c r="BFE85" s="611"/>
      <c r="BFF85" s="611"/>
      <c r="BFG85" s="611"/>
      <c r="BFH85" s="611"/>
      <c r="BFI85" s="611"/>
      <c r="BFJ85" s="611"/>
      <c r="BFK85" s="611"/>
      <c r="BFL85" s="611"/>
      <c r="BFM85" s="611"/>
      <c r="BFN85" s="611"/>
      <c r="BFO85" s="611"/>
      <c r="BFP85" s="611"/>
      <c r="BFQ85" s="611"/>
      <c r="BFR85" s="611"/>
      <c r="BFS85" s="611"/>
      <c r="BFT85" s="611"/>
      <c r="BFU85" s="611"/>
      <c r="BFV85" s="611"/>
      <c r="BFW85" s="611"/>
      <c r="BFX85" s="611"/>
      <c r="BFY85" s="611"/>
      <c r="BFZ85" s="611"/>
      <c r="BGA85" s="611"/>
      <c r="BGB85" s="611"/>
      <c r="BGC85" s="611"/>
      <c r="BGD85" s="611"/>
      <c r="BGE85" s="611"/>
      <c r="BGF85" s="611"/>
      <c r="BGG85" s="611"/>
      <c r="BGH85" s="611"/>
      <c r="BGI85" s="611"/>
      <c r="BGJ85" s="611"/>
      <c r="BGK85" s="611"/>
      <c r="BGL85" s="611"/>
      <c r="BGM85" s="611"/>
      <c r="BGN85" s="611"/>
      <c r="BGO85" s="611"/>
      <c r="BGP85" s="611"/>
      <c r="BGQ85" s="611"/>
      <c r="BGR85" s="611"/>
      <c r="BGS85" s="611"/>
      <c r="BGT85" s="611"/>
      <c r="BGU85" s="611"/>
      <c r="BGV85" s="611"/>
      <c r="BGW85" s="611"/>
      <c r="BGX85" s="611"/>
      <c r="BGY85" s="611"/>
      <c r="BGZ85" s="611"/>
      <c r="BHA85" s="611"/>
      <c r="BHB85" s="611"/>
      <c r="BHC85" s="611"/>
      <c r="BHD85" s="611"/>
      <c r="BHE85" s="611"/>
      <c r="BHF85" s="611"/>
      <c r="BHG85" s="611"/>
      <c r="BHH85" s="611"/>
      <c r="BHI85" s="611"/>
      <c r="BHJ85" s="611"/>
      <c r="BHK85" s="611"/>
      <c r="BHL85" s="611"/>
      <c r="BHM85" s="611"/>
      <c r="BHN85" s="611"/>
      <c r="BHO85" s="611"/>
      <c r="BHP85" s="611"/>
      <c r="BHQ85" s="611"/>
      <c r="BHR85" s="611"/>
      <c r="BHS85" s="611"/>
      <c r="BHT85" s="611"/>
      <c r="BHU85" s="611"/>
      <c r="BHV85" s="611"/>
      <c r="BHW85" s="611"/>
      <c r="BHX85" s="611"/>
      <c r="BHY85" s="611"/>
      <c r="BHZ85" s="611"/>
      <c r="BIA85" s="611"/>
      <c r="BIB85" s="611"/>
      <c r="BIC85" s="611"/>
      <c r="BID85" s="611"/>
      <c r="BIE85" s="611"/>
      <c r="BIF85" s="611"/>
      <c r="BIG85" s="611"/>
      <c r="BIH85" s="611"/>
      <c r="BII85" s="611"/>
      <c r="BIJ85" s="611"/>
      <c r="BIK85" s="611"/>
      <c r="BIL85" s="611"/>
      <c r="BIM85" s="611"/>
      <c r="BIN85" s="611"/>
      <c r="BIO85" s="611"/>
      <c r="BIP85" s="611"/>
      <c r="BIQ85" s="611"/>
      <c r="BIR85" s="611"/>
      <c r="BIS85" s="611"/>
      <c r="BIT85" s="611"/>
      <c r="BIU85" s="611"/>
      <c r="BIV85" s="611"/>
      <c r="BIW85" s="611"/>
      <c r="BIX85" s="611"/>
      <c r="BIY85" s="611"/>
      <c r="BIZ85" s="611"/>
      <c r="BJA85" s="611"/>
      <c r="BJB85" s="611"/>
      <c r="BJC85" s="611"/>
      <c r="BJD85" s="611"/>
      <c r="BJE85" s="611"/>
      <c r="BJF85" s="611"/>
      <c r="BJG85" s="611"/>
      <c r="BJH85" s="611"/>
      <c r="BJI85" s="611"/>
      <c r="BJJ85" s="611"/>
      <c r="BJK85" s="611"/>
      <c r="BJL85" s="611"/>
      <c r="BJM85" s="611"/>
      <c r="BJN85" s="611"/>
      <c r="BJO85" s="611"/>
      <c r="BJP85" s="611"/>
      <c r="BJQ85" s="611"/>
      <c r="BJR85" s="611"/>
      <c r="BJS85" s="611"/>
      <c r="BJT85" s="611"/>
      <c r="BJU85" s="611"/>
      <c r="BJV85" s="611"/>
      <c r="BJW85" s="611"/>
      <c r="BJX85" s="611"/>
      <c r="BJY85" s="611"/>
      <c r="BJZ85" s="611"/>
      <c r="BKA85" s="611"/>
      <c r="BKB85" s="611"/>
      <c r="BKC85" s="611"/>
      <c r="BKD85" s="611"/>
      <c r="BKE85" s="611"/>
      <c r="BKF85" s="611"/>
      <c r="BKG85" s="611"/>
      <c r="BKH85" s="611"/>
      <c r="BKI85" s="611"/>
      <c r="BKJ85" s="611"/>
      <c r="BKK85" s="611"/>
      <c r="BKL85" s="611"/>
      <c r="BKM85" s="611"/>
      <c r="BKN85" s="611"/>
      <c r="BKO85" s="611"/>
      <c r="BKP85" s="611"/>
      <c r="BKQ85" s="611"/>
      <c r="BKR85" s="611"/>
      <c r="BKS85" s="611"/>
      <c r="BKT85" s="611"/>
      <c r="BKU85" s="611"/>
      <c r="BKV85" s="611"/>
      <c r="BKW85" s="611"/>
      <c r="BKX85" s="611"/>
      <c r="BKY85" s="611"/>
      <c r="BKZ85" s="611"/>
      <c r="BLA85" s="611"/>
      <c r="BLB85" s="611"/>
      <c r="BLC85" s="611"/>
      <c r="BLD85" s="611"/>
      <c r="BLE85" s="611"/>
      <c r="BLF85" s="611"/>
      <c r="BLG85" s="611"/>
      <c r="BLH85" s="611"/>
      <c r="BLI85" s="611"/>
      <c r="BLJ85" s="611"/>
      <c r="BLK85" s="611"/>
      <c r="BLL85" s="611"/>
      <c r="BLM85" s="611"/>
      <c r="BLN85" s="611"/>
      <c r="BLO85" s="611"/>
      <c r="BLP85" s="611"/>
      <c r="BLQ85" s="611"/>
      <c r="BLR85" s="611"/>
      <c r="BLS85" s="611"/>
      <c r="BLT85" s="611"/>
      <c r="BLU85" s="611"/>
      <c r="BLV85" s="611"/>
      <c r="BLW85" s="611"/>
      <c r="BLX85" s="611"/>
      <c r="BLY85" s="611"/>
      <c r="BLZ85" s="611"/>
      <c r="BMA85" s="611"/>
      <c r="BMB85" s="611"/>
      <c r="BMC85" s="611"/>
      <c r="BMD85" s="611"/>
      <c r="BME85" s="611"/>
      <c r="BMF85" s="611"/>
      <c r="BMG85" s="611"/>
      <c r="BMH85" s="611"/>
      <c r="BMI85" s="611"/>
      <c r="BMJ85" s="611"/>
      <c r="BMK85" s="611"/>
      <c r="BML85" s="611"/>
      <c r="BMM85" s="611"/>
      <c r="BMN85" s="611"/>
      <c r="BMO85" s="611"/>
      <c r="BMP85" s="611"/>
      <c r="BMQ85" s="611"/>
      <c r="BMR85" s="611"/>
      <c r="BMS85" s="611"/>
      <c r="BMT85" s="611"/>
      <c r="BMU85" s="611"/>
      <c r="BMV85" s="611"/>
      <c r="BMW85" s="611"/>
      <c r="BMX85" s="611"/>
      <c r="BMY85" s="611"/>
      <c r="BMZ85" s="611"/>
      <c r="BNA85" s="611"/>
      <c r="BNB85" s="611"/>
      <c r="BNC85" s="611"/>
      <c r="BND85" s="611"/>
      <c r="BNE85" s="611"/>
      <c r="BNF85" s="611"/>
      <c r="BNG85" s="611"/>
      <c r="BNH85" s="611"/>
      <c r="BNI85" s="611"/>
      <c r="BNJ85" s="611"/>
      <c r="BNK85" s="611"/>
      <c r="BNL85" s="611"/>
      <c r="BNM85" s="611"/>
      <c r="BNN85" s="611"/>
      <c r="BNO85" s="611"/>
      <c r="BNP85" s="611"/>
      <c r="BNQ85" s="611"/>
      <c r="BNR85" s="611"/>
      <c r="BNS85" s="611"/>
      <c r="BNT85" s="611"/>
      <c r="BNU85" s="611"/>
      <c r="BNV85" s="611"/>
      <c r="BNW85" s="611"/>
      <c r="BNX85" s="611"/>
      <c r="BNY85" s="611"/>
      <c r="BNZ85" s="611"/>
      <c r="BOA85" s="611"/>
      <c r="BOB85" s="611"/>
      <c r="BOC85" s="611"/>
      <c r="BOD85" s="611"/>
      <c r="BOE85" s="611"/>
      <c r="BOF85" s="611"/>
      <c r="BOG85" s="611"/>
      <c r="BOH85" s="611"/>
      <c r="BOI85" s="611"/>
      <c r="BOJ85" s="611"/>
      <c r="BOK85" s="611"/>
      <c r="BOL85" s="611"/>
      <c r="BOM85" s="611"/>
      <c r="BON85" s="611"/>
      <c r="BOO85" s="611"/>
      <c r="BOP85" s="611"/>
      <c r="BOQ85" s="611"/>
      <c r="BOR85" s="611"/>
      <c r="BOS85" s="611"/>
      <c r="BOT85" s="611"/>
      <c r="BOU85" s="611"/>
      <c r="BOV85" s="611"/>
      <c r="BOW85" s="611"/>
      <c r="BOX85" s="611"/>
      <c r="BOY85" s="611"/>
      <c r="BOZ85" s="611"/>
      <c r="BPA85" s="611"/>
      <c r="BPB85" s="611"/>
      <c r="BPC85" s="611"/>
      <c r="BPD85" s="611"/>
      <c r="BPE85" s="611"/>
      <c r="BPF85" s="611"/>
      <c r="BPG85" s="611"/>
      <c r="BPH85" s="611"/>
      <c r="BPI85" s="611"/>
      <c r="BPJ85" s="611"/>
      <c r="BPK85" s="611"/>
      <c r="BPL85" s="611"/>
      <c r="BPM85" s="611"/>
      <c r="BPN85" s="611"/>
      <c r="BPO85" s="611"/>
      <c r="BPP85" s="611"/>
      <c r="BPQ85" s="611"/>
      <c r="BPR85" s="611"/>
      <c r="BPS85" s="611"/>
      <c r="BPT85" s="611"/>
      <c r="BPU85" s="611"/>
      <c r="BPV85" s="611"/>
      <c r="BPW85" s="611"/>
      <c r="BPX85" s="611"/>
      <c r="BPY85" s="611"/>
      <c r="BPZ85" s="611"/>
      <c r="BQA85" s="611"/>
      <c r="BQB85" s="611"/>
      <c r="BQC85" s="611"/>
      <c r="BQD85" s="611"/>
      <c r="BQE85" s="611"/>
      <c r="BQF85" s="611"/>
      <c r="BQG85" s="611"/>
      <c r="BQH85" s="611"/>
      <c r="BQI85" s="611"/>
      <c r="BQJ85" s="611"/>
      <c r="BQK85" s="611"/>
      <c r="BQL85" s="611"/>
      <c r="BQM85" s="611"/>
      <c r="BQN85" s="611"/>
      <c r="BQO85" s="611"/>
      <c r="BQP85" s="611"/>
      <c r="BQQ85" s="611"/>
      <c r="BQR85" s="611"/>
      <c r="BQS85" s="611"/>
      <c r="BQT85" s="611"/>
      <c r="BQU85" s="611"/>
      <c r="BQV85" s="611"/>
      <c r="BQW85" s="611"/>
      <c r="BQX85" s="611"/>
      <c r="BQY85" s="611"/>
      <c r="BQZ85" s="611"/>
      <c r="BRA85" s="611"/>
      <c r="BRB85" s="611"/>
      <c r="BRC85" s="611"/>
      <c r="BRD85" s="611"/>
      <c r="BRE85" s="611"/>
      <c r="BRF85" s="611"/>
      <c r="BRG85" s="611"/>
      <c r="BRH85" s="611"/>
      <c r="BRI85" s="611"/>
      <c r="BRJ85" s="611"/>
      <c r="BRK85" s="611"/>
      <c r="BRL85" s="611"/>
      <c r="BRM85" s="611"/>
      <c r="BRN85" s="611"/>
      <c r="BRO85" s="611"/>
      <c r="BRP85" s="611"/>
      <c r="BRQ85" s="611"/>
      <c r="BRR85" s="611"/>
      <c r="BRS85" s="611"/>
      <c r="BRT85" s="611"/>
      <c r="BRU85" s="611"/>
      <c r="BRV85" s="611"/>
      <c r="BRW85" s="611"/>
      <c r="BRX85" s="611"/>
      <c r="BRY85" s="611"/>
      <c r="BRZ85" s="611"/>
      <c r="BSA85" s="611"/>
      <c r="BSB85" s="611"/>
      <c r="BSC85" s="611"/>
      <c r="BSD85" s="611"/>
      <c r="BSE85" s="611"/>
      <c r="BSF85" s="611"/>
      <c r="BSG85" s="611"/>
      <c r="BSH85" s="611"/>
      <c r="BSI85" s="611"/>
      <c r="BSJ85" s="611"/>
      <c r="BSK85" s="611"/>
      <c r="BSL85" s="611"/>
      <c r="BSM85" s="611"/>
      <c r="BSN85" s="611"/>
      <c r="BSO85" s="611"/>
      <c r="BSP85" s="611"/>
      <c r="BSQ85" s="611"/>
      <c r="BSR85" s="611"/>
      <c r="BSS85" s="611"/>
      <c r="BST85" s="611"/>
      <c r="BSU85" s="611"/>
      <c r="BSV85" s="611"/>
      <c r="BSW85" s="611"/>
      <c r="BSX85" s="611"/>
      <c r="BSY85" s="611"/>
      <c r="BSZ85" s="611"/>
      <c r="BTA85" s="611"/>
      <c r="BTB85" s="611"/>
      <c r="BTC85" s="611"/>
      <c r="BTD85" s="611"/>
      <c r="BTE85" s="611"/>
      <c r="BTF85" s="611"/>
      <c r="BTG85" s="611"/>
      <c r="BTH85" s="611"/>
      <c r="BTI85" s="611"/>
      <c r="BTJ85" s="611"/>
      <c r="BTK85" s="611"/>
      <c r="BTL85" s="611"/>
      <c r="BTM85" s="611"/>
      <c r="BTN85" s="611"/>
      <c r="BTO85" s="611"/>
      <c r="BTP85" s="611"/>
      <c r="BTQ85" s="611"/>
      <c r="BTR85" s="611"/>
      <c r="BTS85" s="611"/>
      <c r="BTT85" s="611"/>
      <c r="BTU85" s="611"/>
      <c r="BTV85" s="611"/>
      <c r="BTW85" s="611"/>
      <c r="BTX85" s="611"/>
      <c r="BTY85" s="611"/>
      <c r="BTZ85" s="611"/>
      <c r="BUA85" s="611"/>
      <c r="BUB85" s="611"/>
      <c r="BUC85" s="611"/>
      <c r="BUD85" s="611"/>
      <c r="BUE85" s="611"/>
      <c r="BUF85" s="611"/>
      <c r="BUG85" s="611"/>
      <c r="BUH85" s="611"/>
      <c r="BUI85" s="611"/>
      <c r="BUJ85" s="611"/>
      <c r="BUK85" s="611"/>
      <c r="BUL85" s="611"/>
      <c r="BUM85" s="611"/>
      <c r="BUN85" s="611"/>
      <c r="BUO85" s="611"/>
      <c r="BUP85" s="611"/>
      <c r="BUQ85" s="611"/>
      <c r="BUR85" s="611"/>
      <c r="BUS85" s="611"/>
      <c r="BUT85" s="611"/>
      <c r="BUU85" s="611"/>
      <c r="BUV85" s="611"/>
      <c r="BUW85" s="611"/>
      <c r="BUX85" s="611"/>
      <c r="BUY85" s="611"/>
      <c r="BUZ85" s="611"/>
      <c r="BVA85" s="611"/>
      <c r="BVB85" s="611"/>
      <c r="BVC85" s="611"/>
      <c r="BVD85" s="611"/>
      <c r="BVE85" s="611"/>
      <c r="BVF85" s="611"/>
      <c r="BVG85" s="611"/>
      <c r="BVH85" s="611"/>
      <c r="BVI85" s="611"/>
      <c r="BVJ85" s="611"/>
      <c r="BVK85" s="611"/>
      <c r="BVL85" s="611"/>
      <c r="BVM85" s="611"/>
      <c r="BVN85" s="611"/>
      <c r="BVO85" s="611"/>
      <c r="BVP85" s="611"/>
      <c r="BVQ85" s="611"/>
      <c r="BVR85" s="611"/>
      <c r="BVS85" s="611"/>
      <c r="BVT85" s="611"/>
      <c r="BVU85" s="611"/>
      <c r="BVV85" s="611"/>
      <c r="BVW85" s="611"/>
      <c r="BVX85" s="611"/>
      <c r="BVY85" s="611"/>
      <c r="BVZ85" s="611"/>
      <c r="BWA85" s="611"/>
      <c r="BWB85" s="611"/>
      <c r="BWC85" s="611"/>
      <c r="BWD85" s="611"/>
      <c r="BWE85" s="611"/>
      <c r="BWF85" s="611"/>
      <c r="BWG85" s="611"/>
      <c r="BWH85" s="611"/>
      <c r="BWI85" s="611"/>
      <c r="BWJ85" s="611"/>
      <c r="BWK85" s="611"/>
      <c r="BWL85" s="611"/>
      <c r="BWM85" s="611"/>
      <c r="BWN85" s="611"/>
      <c r="BWO85" s="611"/>
      <c r="BWP85" s="611"/>
      <c r="BWQ85" s="611"/>
      <c r="BWR85" s="611"/>
      <c r="BWS85" s="611"/>
      <c r="BWT85" s="611"/>
      <c r="BWU85" s="611"/>
      <c r="BWV85" s="611"/>
      <c r="BWW85" s="611"/>
      <c r="BWX85" s="611"/>
      <c r="BWY85" s="611"/>
      <c r="BWZ85" s="611"/>
      <c r="BXA85" s="611"/>
      <c r="BXB85" s="611"/>
      <c r="BXC85" s="611"/>
      <c r="BXD85" s="611"/>
      <c r="BXE85" s="611"/>
      <c r="BXF85" s="611"/>
      <c r="BXG85" s="611"/>
      <c r="BXH85" s="611"/>
      <c r="BXI85" s="611"/>
      <c r="BXJ85" s="611"/>
      <c r="BXK85" s="611"/>
      <c r="BXL85" s="611"/>
      <c r="BXM85" s="611"/>
      <c r="BXN85" s="611"/>
      <c r="BXO85" s="611"/>
      <c r="BXP85" s="611"/>
      <c r="BXQ85" s="611"/>
      <c r="BXR85" s="611"/>
      <c r="BXS85" s="611"/>
      <c r="BXT85" s="611"/>
      <c r="BXU85" s="611"/>
      <c r="BXV85" s="611"/>
      <c r="BXW85" s="611"/>
      <c r="BXX85" s="611"/>
      <c r="BXY85" s="611"/>
      <c r="BXZ85" s="611"/>
      <c r="BYA85" s="611"/>
      <c r="BYB85" s="611"/>
      <c r="BYC85" s="611"/>
      <c r="BYD85" s="611"/>
      <c r="BYE85" s="611"/>
      <c r="BYF85" s="611"/>
      <c r="BYG85" s="611"/>
      <c r="BYH85" s="611"/>
      <c r="BYI85" s="611"/>
      <c r="BYJ85" s="611"/>
      <c r="BYK85" s="611"/>
      <c r="BYL85" s="611"/>
      <c r="BYM85" s="611"/>
      <c r="BYN85" s="611"/>
      <c r="BYO85" s="611"/>
      <c r="BYP85" s="611"/>
      <c r="BYQ85" s="611"/>
      <c r="BYR85" s="611"/>
      <c r="BYS85" s="611"/>
      <c r="BYT85" s="611"/>
      <c r="BYU85" s="611"/>
      <c r="BYV85" s="611"/>
      <c r="BYW85" s="611"/>
      <c r="BYX85" s="611"/>
      <c r="BYY85" s="611"/>
      <c r="BYZ85" s="611"/>
      <c r="BZA85" s="611"/>
      <c r="BZB85" s="611"/>
      <c r="BZC85" s="611"/>
      <c r="BZD85" s="611"/>
      <c r="BZE85" s="611"/>
      <c r="BZF85" s="611"/>
      <c r="BZG85" s="611"/>
      <c r="BZH85" s="611"/>
      <c r="BZI85" s="611"/>
      <c r="BZJ85" s="611"/>
      <c r="BZK85" s="611"/>
      <c r="BZL85" s="611"/>
      <c r="BZM85" s="611"/>
      <c r="BZN85" s="611"/>
      <c r="BZO85" s="611"/>
      <c r="BZP85" s="611"/>
      <c r="BZQ85" s="611"/>
      <c r="BZR85" s="611"/>
      <c r="BZS85" s="611"/>
      <c r="BZT85" s="611"/>
      <c r="BZU85" s="611"/>
      <c r="BZV85" s="611"/>
      <c r="BZW85" s="611"/>
      <c r="BZX85" s="611"/>
      <c r="BZY85" s="611"/>
      <c r="BZZ85" s="611"/>
      <c r="CAA85" s="611"/>
      <c r="CAB85" s="611"/>
      <c r="CAC85" s="611"/>
      <c r="CAD85" s="611"/>
      <c r="CAE85" s="611"/>
      <c r="CAF85" s="611"/>
      <c r="CAG85" s="611"/>
      <c r="CAH85" s="611"/>
      <c r="CAI85" s="611"/>
      <c r="CAJ85" s="611"/>
      <c r="CAK85" s="611"/>
      <c r="CAL85" s="611"/>
      <c r="CAM85" s="611"/>
      <c r="CAN85" s="611"/>
      <c r="CAO85" s="611"/>
      <c r="CAP85" s="611"/>
      <c r="CAQ85" s="611"/>
      <c r="CAR85" s="611"/>
      <c r="CAS85" s="611"/>
      <c r="CAT85" s="611"/>
      <c r="CAU85" s="611"/>
      <c r="CAV85" s="611"/>
      <c r="CAW85" s="611"/>
      <c r="CAX85" s="611"/>
      <c r="CAY85" s="611"/>
      <c r="CAZ85" s="611"/>
      <c r="CBA85" s="611"/>
      <c r="CBB85" s="611"/>
      <c r="CBC85" s="611"/>
      <c r="CBD85" s="611"/>
      <c r="CBE85" s="611"/>
      <c r="CBF85" s="611"/>
      <c r="CBG85" s="611"/>
      <c r="CBH85" s="611"/>
      <c r="CBI85" s="611"/>
      <c r="CBJ85" s="611"/>
      <c r="CBK85" s="611"/>
      <c r="CBL85" s="611"/>
      <c r="CBM85" s="611"/>
      <c r="CBN85" s="611"/>
      <c r="CBO85" s="611"/>
      <c r="CBP85" s="611"/>
      <c r="CBQ85" s="611"/>
      <c r="CBR85" s="611"/>
      <c r="CBS85" s="611"/>
      <c r="CBT85" s="611"/>
      <c r="CBU85" s="611"/>
      <c r="CBV85" s="611"/>
      <c r="CBW85" s="611"/>
      <c r="CBX85" s="611"/>
      <c r="CBY85" s="611"/>
      <c r="CBZ85" s="611"/>
      <c r="CCA85" s="611"/>
      <c r="CCB85" s="611"/>
      <c r="CCC85" s="611"/>
      <c r="CCD85" s="611"/>
      <c r="CCE85" s="611"/>
      <c r="CCF85" s="611"/>
      <c r="CCG85" s="611"/>
      <c r="CCH85" s="611"/>
      <c r="CCI85" s="611"/>
      <c r="CCJ85" s="611"/>
      <c r="CCK85" s="611"/>
      <c r="CCL85" s="611"/>
      <c r="CCM85" s="611"/>
      <c r="CCN85" s="611"/>
      <c r="CCO85" s="611"/>
      <c r="CCP85" s="611"/>
      <c r="CCQ85" s="611"/>
      <c r="CCR85" s="611"/>
      <c r="CCS85" s="611"/>
      <c r="CCT85" s="611"/>
      <c r="CCU85" s="611"/>
      <c r="CCV85" s="611"/>
      <c r="CCW85" s="611"/>
      <c r="CCX85" s="611"/>
      <c r="CCY85" s="611"/>
      <c r="CCZ85" s="611"/>
      <c r="CDA85" s="611"/>
      <c r="CDB85" s="611"/>
      <c r="CDC85" s="611"/>
      <c r="CDD85" s="611"/>
      <c r="CDE85" s="611"/>
      <c r="CDF85" s="611"/>
      <c r="CDG85" s="611"/>
      <c r="CDH85" s="611"/>
      <c r="CDI85" s="611"/>
      <c r="CDJ85" s="611"/>
      <c r="CDK85" s="611"/>
      <c r="CDL85" s="611"/>
      <c r="CDM85" s="611"/>
      <c r="CDN85" s="611"/>
      <c r="CDO85" s="611"/>
      <c r="CDP85" s="611"/>
      <c r="CDQ85" s="611"/>
      <c r="CDR85" s="611"/>
      <c r="CDS85" s="611"/>
      <c r="CDT85" s="611"/>
      <c r="CDU85" s="611"/>
      <c r="CDV85" s="611"/>
      <c r="CDW85" s="611"/>
      <c r="CDX85" s="611"/>
      <c r="CDY85" s="611"/>
      <c r="CDZ85" s="611"/>
      <c r="CEA85" s="611"/>
      <c r="CEB85" s="611"/>
      <c r="CEC85" s="611"/>
      <c r="CED85" s="611"/>
      <c r="CEE85" s="611"/>
      <c r="CEF85" s="611"/>
      <c r="CEG85" s="611"/>
      <c r="CEH85" s="611"/>
      <c r="CEI85" s="611"/>
      <c r="CEJ85" s="611"/>
      <c r="CEK85" s="611"/>
      <c r="CEL85" s="611"/>
      <c r="CEM85" s="611"/>
    </row>
    <row r="86" spans="1:2171" s="191" customFormat="1" ht="20.25" x14ac:dyDescent="0.3">
      <c r="A86" s="211"/>
      <c r="B86" s="1143" t="s">
        <v>308</v>
      </c>
      <c r="C86" s="1144"/>
      <c r="D86" s="212"/>
      <c r="E86" s="212"/>
      <c r="F86" s="212"/>
      <c r="G86" s="212"/>
      <c r="H86" s="212"/>
      <c r="I86" s="212"/>
      <c r="J86" s="212"/>
      <c r="K86" s="212"/>
      <c r="L86" s="212"/>
      <c r="M86" s="679"/>
      <c r="N86" s="679"/>
      <c r="O86" s="679"/>
      <c r="P86" s="679"/>
      <c r="Q86" s="679"/>
      <c r="R86" s="679"/>
      <c r="S86" s="679"/>
      <c r="T86" s="358"/>
      <c r="U86" s="358"/>
      <c r="V86" s="358"/>
      <c r="W86" s="358"/>
      <c r="X86" s="358"/>
      <c r="Y86" s="358"/>
      <c r="Z86" s="358"/>
      <c r="AA86" s="358"/>
      <c r="AB86" s="358"/>
      <c r="AC86" s="679"/>
      <c r="AD86" s="679"/>
      <c r="AE86" s="679"/>
      <c r="AF86" s="679"/>
      <c r="AG86" s="679"/>
      <c r="AH86" s="679"/>
      <c r="AI86" s="679"/>
      <c r="AJ86" s="679"/>
      <c r="AK86" s="679"/>
      <c r="AL86" s="679"/>
      <c r="AM86" s="679"/>
      <c r="AN86" s="679"/>
      <c r="AO86" s="679"/>
      <c r="AP86" s="679"/>
      <c r="AQ86" s="679"/>
      <c r="AR86" s="679"/>
      <c r="AS86" s="679"/>
      <c r="AT86" s="679"/>
      <c r="AU86" s="679"/>
      <c r="AV86" s="679"/>
      <c r="AW86" s="679"/>
      <c r="AX86" s="679"/>
      <c r="AY86" s="679"/>
      <c r="AZ86" s="679"/>
      <c r="BA86" s="679"/>
      <c r="BB86" s="679"/>
      <c r="BC86" s="611"/>
      <c r="BD86" s="611"/>
      <c r="BE86" s="611"/>
      <c r="BF86" s="611"/>
      <c r="BG86" s="611"/>
      <c r="BH86" s="611"/>
      <c r="BI86" s="611"/>
      <c r="BJ86" s="611"/>
      <c r="BK86" s="611"/>
      <c r="BL86" s="611"/>
      <c r="BM86" s="611"/>
      <c r="BN86" s="611"/>
      <c r="BO86" s="611"/>
      <c r="BP86" s="611"/>
      <c r="BQ86" s="611"/>
      <c r="BR86" s="611"/>
      <c r="BS86" s="611"/>
      <c r="BT86" s="611"/>
      <c r="BU86" s="611"/>
      <c r="BV86" s="611"/>
      <c r="BW86" s="611"/>
      <c r="BX86" s="611"/>
      <c r="BY86" s="611"/>
      <c r="BZ86" s="611"/>
      <c r="CA86" s="611"/>
      <c r="CB86" s="611"/>
      <c r="CC86" s="611"/>
      <c r="CD86" s="611"/>
      <c r="CE86" s="611"/>
      <c r="CF86" s="611"/>
      <c r="CG86" s="611"/>
      <c r="CH86" s="611"/>
      <c r="CI86" s="611"/>
      <c r="CJ86" s="611"/>
      <c r="CK86" s="611"/>
      <c r="CL86" s="611"/>
      <c r="CM86" s="611"/>
      <c r="CN86" s="611"/>
      <c r="CO86" s="611"/>
      <c r="CP86" s="611"/>
      <c r="CQ86" s="611"/>
      <c r="CR86" s="611"/>
      <c r="CS86" s="611"/>
      <c r="CT86" s="611"/>
      <c r="CU86" s="611"/>
      <c r="CV86" s="611"/>
      <c r="CW86" s="611"/>
      <c r="CX86" s="611"/>
      <c r="CY86" s="611"/>
      <c r="CZ86" s="611"/>
      <c r="DA86" s="611"/>
      <c r="DB86" s="611"/>
      <c r="DC86" s="611"/>
      <c r="DD86" s="611"/>
      <c r="DE86" s="611"/>
      <c r="DF86" s="611"/>
      <c r="DG86" s="611"/>
      <c r="DH86" s="611"/>
      <c r="DI86" s="611"/>
      <c r="DJ86" s="611"/>
      <c r="DK86" s="611"/>
      <c r="DL86" s="611"/>
      <c r="DM86" s="611"/>
      <c r="DN86" s="611"/>
      <c r="DO86" s="611"/>
      <c r="DP86" s="611"/>
      <c r="DQ86" s="611"/>
      <c r="DR86" s="611"/>
      <c r="DS86" s="611"/>
      <c r="DT86" s="611"/>
      <c r="DU86" s="611"/>
      <c r="DV86" s="611"/>
      <c r="DW86" s="611"/>
      <c r="DX86" s="611"/>
      <c r="DY86" s="611"/>
      <c r="DZ86" s="611"/>
      <c r="EA86" s="611"/>
      <c r="EB86" s="611"/>
      <c r="EC86" s="611"/>
      <c r="ED86" s="611"/>
      <c r="EE86" s="611"/>
      <c r="EF86" s="611"/>
      <c r="EG86" s="611"/>
      <c r="EH86" s="611"/>
      <c r="EI86" s="611"/>
      <c r="EJ86" s="611"/>
      <c r="EK86" s="611"/>
      <c r="EL86" s="611"/>
      <c r="EM86" s="611"/>
      <c r="EN86" s="611"/>
      <c r="EO86" s="611"/>
      <c r="EP86" s="611"/>
      <c r="EQ86" s="611"/>
      <c r="ER86" s="611"/>
      <c r="ES86" s="611"/>
      <c r="ET86" s="611"/>
      <c r="EU86" s="611"/>
      <c r="EV86" s="611"/>
      <c r="EW86" s="611"/>
      <c r="EX86" s="611"/>
      <c r="EY86" s="611"/>
      <c r="EZ86" s="611"/>
      <c r="FA86" s="611"/>
      <c r="FB86" s="611"/>
      <c r="FC86" s="611"/>
      <c r="FD86" s="611"/>
      <c r="FE86" s="611"/>
      <c r="FF86" s="611"/>
      <c r="FG86" s="611"/>
      <c r="FH86" s="611"/>
      <c r="FI86" s="611"/>
      <c r="FJ86" s="611"/>
      <c r="FK86" s="611"/>
      <c r="FL86" s="611"/>
      <c r="FM86" s="611"/>
      <c r="FN86" s="611"/>
      <c r="FO86" s="611"/>
      <c r="FP86" s="611"/>
      <c r="FQ86" s="611"/>
      <c r="FR86" s="611"/>
      <c r="FS86" s="611"/>
      <c r="FT86" s="611"/>
      <c r="FU86" s="611"/>
      <c r="FV86" s="611"/>
      <c r="FW86" s="611"/>
      <c r="FX86" s="611"/>
      <c r="FY86" s="611"/>
      <c r="FZ86" s="611"/>
      <c r="GA86" s="611"/>
      <c r="GB86" s="611"/>
      <c r="GC86" s="611"/>
      <c r="GD86" s="611"/>
      <c r="GE86" s="611"/>
      <c r="GF86" s="611"/>
      <c r="GG86" s="611"/>
      <c r="GH86" s="611"/>
      <c r="GI86" s="611"/>
      <c r="GJ86" s="611"/>
      <c r="GK86" s="611"/>
      <c r="GL86" s="611"/>
      <c r="GM86" s="611"/>
      <c r="GN86" s="611"/>
      <c r="GO86" s="611"/>
      <c r="GP86" s="611"/>
      <c r="GQ86" s="611"/>
      <c r="GR86" s="611"/>
      <c r="GS86" s="611"/>
      <c r="GT86" s="611"/>
      <c r="GU86" s="611"/>
      <c r="GV86" s="611"/>
      <c r="GW86" s="611"/>
      <c r="GX86" s="611"/>
      <c r="GY86" s="611"/>
      <c r="GZ86" s="611"/>
      <c r="HA86" s="611"/>
      <c r="HB86" s="611"/>
      <c r="HC86" s="611"/>
      <c r="HD86" s="611"/>
      <c r="HE86" s="611"/>
      <c r="HF86" s="611"/>
      <c r="HG86" s="611"/>
      <c r="HH86" s="611"/>
      <c r="HI86" s="611"/>
      <c r="HJ86" s="611"/>
      <c r="HK86" s="611"/>
      <c r="HL86" s="611"/>
      <c r="HM86" s="611"/>
      <c r="HN86" s="611"/>
      <c r="HO86" s="611"/>
      <c r="HP86" s="611"/>
      <c r="HQ86" s="611"/>
      <c r="HR86" s="611"/>
      <c r="HS86" s="611"/>
      <c r="HT86" s="611"/>
      <c r="HU86" s="611"/>
      <c r="HV86" s="611"/>
      <c r="HW86" s="611"/>
      <c r="HX86" s="611"/>
      <c r="HY86" s="611"/>
      <c r="HZ86" s="611"/>
      <c r="IA86" s="611"/>
      <c r="IB86" s="611"/>
      <c r="IC86" s="611"/>
      <c r="ID86" s="611"/>
      <c r="IE86" s="611"/>
      <c r="IF86" s="611"/>
      <c r="IG86" s="611"/>
      <c r="IH86" s="611"/>
      <c r="II86" s="611"/>
      <c r="IJ86" s="611"/>
      <c r="IK86" s="611"/>
      <c r="IL86" s="611"/>
      <c r="IM86" s="611"/>
      <c r="IN86" s="611"/>
      <c r="IO86" s="611"/>
      <c r="IP86" s="611"/>
      <c r="IQ86" s="611"/>
      <c r="IR86" s="611"/>
      <c r="IS86" s="611"/>
      <c r="IT86" s="611"/>
      <c r="IU86" s="611"/>
      <c r="IV86" s="611"/>
      <c r="IW86" s="611"/>
      <c r="IX86" s="611"/>
      <c r="IY86" s="611"/>
      <c r="IZ86" s="611"/>
      <c r="JA86" s="611"/>
      <c r="JB86" s="611"/>
      <c r="JC86" s="611"/>
      <c r="JD86" s="611"/>
      <c r="JE86" s="611"/>
      <c r="JF86" s="611"/>
      <c r="JG86" s="611"/>
      <c r="JH86" s="611"/>
      <c r="JI86" s="611"/>
      <c r="JJ86" s="611"/>
      <c r="JK86" s="611"/>
      <c r="JL86" s="611"/>
      <c r="JM86" s="611"/>
      <c r="JN86" s="611"/>
      <c r="JO86" s="611"/>
      <c r="JP86" s="611"/>
      <c r="JQ86" s="611"/>
      <c r="JR86" s="611"/>
      <c r="JS86" s="611"/>
      <c r="JT86" s="611"/>
      <c r="JU86" s="611"/>
      <c r="JV86" s="611"/>
      <c r="JW86" s="611"/>
      <c r="JX86" s="611"/>
      <c r="JY86" s="611"/>
      <c r="JZ86" s="611"/>
      <c r="KA86" s="611"/>
      <c r="KB86" s="611"/>
      <c r="KC86" s="611"/>
      <c r="KD86" s="611"/>
      <c r="KE86" s="611"/>
      <c r="KF86" s="611"/>
      <c r="KG86" s="611"/>
      <c r="KH86" s="611"/>
      <c r="KI86" s="611"/>
      <c r="KJ86" s="611"/>
      <c r="KK86" s="611"/>
      <c r="KL86" s="611"/>
      <c r="KM86" s="611"/>
      <c r="KN86" s="611"/>
      <c r="KO86" s="611"/>
      <c r="KP86" s="611"/>
      <c r="KQ86" s="611"/>
      <c r="KR86" s="611"/>
      <c r="KS86" s="611"/>
      <c r="KT86" s="611"/>
      <c r="KU86" s="611"/>
      <c r="KV86" s="611"/>
      <c r="KW86" s="611"/>
      <c r="KX86" s="611"/>
      <c r="KY86" s="611"/>
      <c r="KZ86" s="611"/>
      <c r="LA86" s="611"/>
      <c r="LB86" s="611"/>
      <c r="LC86" s="611"/>
      <c r="LD86" s="611"/>
      <c r="LE86" s="611"/>
      <c r="LF86" s="611"/>
      <c r="LG86" s="611"/>
      <c r="LH86" s="611"/>
      <c r="LI86" s="611"/>
      <c r="LJ86" s="611"/>
      <c r="LK86" s="611"/>
      <c r="LL86" s="611"/>
      <c r="LM86" s="611"/>
      <c r="LN86" s="611"/>
      <c r="LO86" s="611"/>
      <c r="LP86" s="611"/>
      <c r="LQ86" s="611"/>
      <c r="LR86" s="611"/>
      <c r="LS86" s="611"/>
      <c r="LT86" s="611"/>
      <c r="LU86" s="611"/>
      <c r="LV86" s="611"/>
      <c r="LW86" s="611"/>
      <c r="LX86" s="611"/>
      <c r="LY86" s="611"/>
      <c r="LZ86" s="611"/>
      <c r="MA86" s="611"/>
      <c r="MB86" s="611"/>
      <c r="MC86" s="611"/>
      <c r="MD86" s="611"/>
      <c r="ME86" s="611"/>
      <c r="MF86" s="611"/>
      <c r="MG86" s="611"/>
      <c r="MH86" s="611"/>
      <c r="MI86" s="611"/>
      <c r="MJ86" s="611"/>
      <c r="MK86" s="611"/>
      <c r="ML86" s="611"/>
      <c r="MM86" s="611"/>
      <c r="MN86" s="611"/>
      <c r="MO86" s="611"/>
      <c r="MP86" s="611"/>
      <c r="MQ86" s="611"/>
      <c r="MR86" s="611"/>
      <c r="MS86" s="611"/>
      <c r="MT86" s="611"/>
      <c r="MU86" s="611"/>
      <c r="MV86" s="611"/>
      <c r="MW86" s="611"/>
      <c r="MX86" s="611"/>
      <c r="MY86" s="611"/>
      <c r="MZ86" s="611"/>
      <c r="NA86" s="611"/>
      <c r="NB86" s="611"/>
      <c r="NC86" s="611"/>
      <c r="ND86" s="611"/>
      <c r="NE86" s="611"/>
      <c r="NF86" s="611"/>
      <c r="NG86" s="611"/>
      <c r="NH86" s="611"/>
      <c r="NI86" s="611"/>
      <c r="NJ86" s="611"/>
      <c r="NK86" s="611"/>
      <c r="NL86" s="611"/>
      <c r="NM86" s="611"/>
      <c r="NN86" s="611"/>
      <c r="NO86" s="611"/>
      <c r="NP86" s="611"/>
      <c r="NQ86" s="611"/>
      <c r="NR86" s="611"/>
      <c r="NS86" s="611"/>
      <c r="NT86" s="611"/>
      <c r="NU86" s="611"/>
      <c r="NV86" s="611"/>
      <c r="NW86" s="611"/>
      <c r="NX86" s="611"/>
      <c r="NY86" s="611"/>
      <c r="NZ86" s="611"/>
      <c r="OA86" s="611"/>
      <c r="OB86" s="611"/>
      <c r="OC86" s="611"/>
      <c r="OD86" s="611"/>
      <c r="OE86" s="611"/>
      <c r="OF86" s="611"/>
      <c r="OG86" s="611"/>
      <c r="OH86" s="611"/>
      <c r="OI86" s="611"/>
      <c r="OJ86" s="611"/>
      <c r="OK86" s="611"/>
      <c r="OL86" s="611"/>
      <c r="OM86" s="611"/>
      <c r="ON86" s="611"/>
      <c r="OO86" s="611"/>
      <c r="OP86" s="611"/>
      <c r="OQ86" s="611"/>
      <c r="OR86" s="611"/>
      <c r="OS86" s="611"/>
      <c r="OT86" s="611"/>
      <c r="OU86" s="611"/>
      <c r="OV86" s="611"/>
      <c r="OW86" s="611"/>
      <c r="OX86" s="611"/>
      <c r="OY86" s="611"/>
      <c r="OZ86" s="611"/>
      <c r="PA86" s="611"/>
      <c r="PB86" s="611"/>
      <c r="PC86" s="611"/>
      <c r="PD86" s="611"/>
      <c r="PE86" s="611"/>
      <c r="PF86" s="611"/>
      <c r="PG86" s="611"/>
      <c r="PH86" s="611"/>
      <c r="PI86" s="611"/>
      <c r="PJ86" s="611"/>
      <c r="PK86" s="611"/>
      <c r="PL86" s="611"/>
      <c r="PM86" s="611"/>
      <c r="PN86" s="611"/>
      <c r="PO86" s="611"/>
      <c r="PP86" s="611"/>
      <c r="PQ86" s="611"/>
      <c r="PR86" s="611"/>
      <c r="PS86" s="611"/>
      <c r="PT86" s="611"/>
      <c r="PU86" s="611"/>
      <c r="PV86" s="611"/>
      <c r="PW86" s="611"/>
      <c r="PX86" s="611"/>
      <c r="PY86" s="611"/>
      <c r="PZ86" s="611"/>
      <c r="QA86" s="611"/>
      <c r="QB86" s="611"/>
      <c r="QC86" s="611"/>
      <c r="QD86" s="611"/>
      <c r="QE86" s="611"/>
      <c r="QF86" s="611"/>
      <c r="QG86" s="611"/>
      <c r="QH86" s="611"/>
      <c r="QI86" s="611"/>
      <c r="QJ86" s="611"/>
      <c r="QK86" s="611"/>
      <c r="QL86" s="611"/>
      <c r="QM86" s="611"/>
      <c r="QN86" s="611"/>
      <c r="QO86" s="611"/>
      <c r="QP86" s="611"/>
      <c r="QQ86" s="611"/>
      <c r="QR86" s="611"/>
      <c r="QS86" s="611"/>
      <c r="QT86" s="611"/>
      <c r="QU86" s="611"/>
      <c r="QV86" s="611"/>
      <c r="QW86" s="611"/>
      <c r="QX86" s="611"/>
      <c r="QY86" s="611"/>
      <c r="QZ86" s="611"/>
      <c r="RA86" s="611"/>
      <c r="RB86" s="611"/>
      <c r="RC86" s="611"/>
      <c r="RD86" s="611"/>
      <c r="RE86" s="611"/>
      <c r="RF86" s="611"/>
      <c r="RG86" s="611"/>
      <c r="RH86" s="611"/>
      <c r="RI86" s="611"/>
      <c r="RJ86" s="611"/>
      <c r="RK86" s="611"/>
      <c r="RL86" s="611"/>
      <c r="RM86" s="611"/>
      <c r="RN86" s="611"/>
      <c r="RO86" s="611"/>
      <c r="RP86" s="611"/>
      <c r="RQ86" s="611"/>
      <c r="RR86" s="611"/>
      <c r="RS86" s="611"/>
      <c r="RT86" s="611"/>
      <c r="RU86" s="611"/>
      <c r="RV86" s="611"/>
      <c r="RW86" s="611"/>
      <c r="RX86" s="611"/>
      <c r="RY86" s="611"/>
      <c r="RZ86" s="611"/>
      <c r="SA86" s="611"/>
      <c r="SB86" s="611"/>
      <c r="SC86" s="611"/>
      <c r="SD86" s="611"/>
      <c r="SE86" s="611"/>
      <c r="SF86" s="611"/>
      <c r="SG86" s="611"/>
      <c r="SH86" s="611"/>
      <c r="SI86" s="611"/>
      <c r="SJ86" s="611"/>
      <c r="SK86" s="611"/>
      <c r="SL86" s="611"/>
      <c r="SM86" s="611"/>
      <c r="SN86" s="611"/>
      <c r="SO86" s="611"/>
      <c r="SP86" s="611"/>
      <c r="SQ86" s="611"/>
      <c r="SR86" s="611"/>
      <c r="SS86" s="611"/>
      <c r="ST86" s="611"/>
      <c r="SU86" s="611"/>
      <c r="SV86" s="611"/>
      <c r="SW86" s="611"/>
      <c r="SX86" s="611"/>
      <c r="SY86" s="611"/>
      <c r="SZ86" s="611"/>
      <c r="TA86" s="611"/>
      <c r="TB86" s="611"/>
      <c r="TC86" s="611"/>
      <c r="TD86" s="611"/>
      <c r="TE86" s="611"/>
      <c r="TF86" s="611"/>
      <c r="TG86" s="611"/>
      <c r="TH86" s="611"/>
      <c r="TI86" s="611"/>
      <c r="TJ86" s="611"/>
      <c r="TK86" s="611"/>
      <c r="TL86" s="611"/>
      <c r="TM86" s="611"/>
      <c r="TN86" s="611"/>
      <c r="TO86" s="611"/>
      <c r="TP86" s="611"/>
      <c r="TQ86" s="611"/>
      <c r="TR86" s="611"/>
      <c r="TS86" s="611"/>
      <c r="TT86" s="611"/>
      <c r="TU86" s="611"/>
      <c r="TV86" s="611"/>
      <c r="TW86" s="611"/>
      <c r="TX86" s="611"/>
      <c r="TY86" s="611"/>
      <c r="TZ86" s="611"/>
      <c r="UA86" s="611"/>
      <c r="UB86" s="611"/>
      <c r="UC86" s="611"/>
      <c r="UD86" s="611"/>
      <c r="UE86" s="611"/>
      <c r="UF86" s="611"/>
      <c r="UG86" s="611"/>
      <c r="UH86" s="611"/>
      <c r="UI86" s="611"/>
      <c r="UJ86" s="611"/>
      <c r="UK86" s="611"/>
      <c r="UL86" s="611"/>
      <c r="UM86" s="611"/>
      <c r="UN86" s="611"/>
      <c r="UO86" s="611"/>
      <c r="UP86" s="611"/>
      <c r="UQ86" s="611"/>
      <c r="UR86" s="611"/>
      <c r="US86" s="611"/>
      <c r="UT86" s="611"/>
      <c r="UU86" s="611"/>
      <c r="UV86" s="611"/>
      <c r="UW86" s="611"/>
      <c r="UX86" s="611"/>
      <c r="UY86" s="611"/>
      <c r="UZ86" s="611"/>
      <c r="VA86" s="611"/>
      <c r="VB86" s="611"/>
      <c r="VC86" s="611"/>
      <c r="VD86" s="611"/>
      <c r="VE86" s="611"/>
      <c r="VF86" s="611"/>
      <c r="VG86" s="611"/>
      <c r="VH86" s="611"/>
      <c r="VI86" s="611"/>
      <c r="VJ86" s="611"/>
      <c r="VK86" s="611"/>
      <c r="VL86" s="611"/>
      <c r="VM86" s="611"/>
      <c r="VN86" s="611"/>
      <c r="VO86" s="611"/>
      <c r="VP86" s="611"/>
      <c r="VQ86" s="611"/>
      <c r="VR86" s="611"/>
      <c r="VS86" s="611"/>
      <c r="VT86" s="611"/>
      <c r="VU86" s="611"/>
      <c r="VV86" s="611"/>
      <c r="VW86" s="611"/>
      <c r="VX86" s="611"/>
      <c r="VY86" s="611"/>
      <c r="VZ86" s="611"/>
      <c r="WA86" s="611"/>
      <c r="WB86" s="611"/>
      <c r="WC86" s="611"/>
      <c r="WD86" s="611"/>
      <c r="WE86" s="611"/>
      <c r="WF86" s="611"/>
      <c r="WG86" s="611"/>
      <c r="WH86" s="611"/>
      <c r="WI86" s="611"/>
      <c r="WJ86" s="611"/>
      <c r="WK86" s="611"/>
      <c r="WL86" s="611"/>
      <c r="WM86" s="611"/>
      <c r="WN86" s="611"/>
      <c r="WO86" s="611"/>
      <c r="WP86" s="611"/>
      <c r="WQ86" s="611"/>
      <c r="WR86" s="611"/>
      <c r="WS86" s="611"/>
      <c r="WT86" s="611"/>
      <c r="WU86" s="611"/>
      <c r="WV86" s="611"/>
      <c r="WW86" s="611"/>
      <c r="WX86" s="611"/>
      <c r="WY86" s="611"/>
      <c r="WZ86" s="611"/>
      <c r="XA86" s="611"/>
      <c r="XB86" s="611"/>
      <c r="XC86" s="611"/>
      <c r="XD86" s="611"/>
      <c r="XE86" s="611"/>
      <c r="XF86" s="611"/>
      <c r="XG86" s="611"/>
      <c r="XH86" s="611"/>
      <c r="XI86" s="611"/>
      <c r="XJ86" s="611"/>
      <c r="XK86" s="611"/>
      <c r="XL86" s="611"/>
      <c r="XM86" s="611"/>
      <c r="XN86" s="611"/>
      <c r="XO86" s="611"/>
      <c r="XP86" s="611"/>
      <c r="XQ86" s="611"/>
      <c r="XR86" s="611"/>
      <c r="XS86" s="611"/>
      <c r="XT86" s="611"/>
      <c r="XU86" s="611"/>
      <c r="XV86" s="611"/>
      <c r="XW86" s="611"/>
      <c r="XX86" s="611"/>
      <c r="XY86" s="611"/>
      <c r="XZ86" s="611"/>
      <c r="YA86" s="611"/>
      <c r="YB86" s="611"/>
      <c r="YC86" s="611"/>
      <c r="YD86" s="611"/>
      <c r="YE86" s="611"/>
      <c r="YF86" s="611"/>
      <c r="YG86" s="611"/>
      <c r="YH86" s="611"/>
      <c r="YI86" s="611"/>
      <c r="YJ86" s="611"/>
      <c r="YK86" s="611"/>
      <c r="YL86" s="611"/>
      <c r="YM86" s="611"/>
      <c r="YN86" s="611"/>
      <c r="YO86" s="611"/>
      <c r="YP86" s="611"/>
      <c r="YQ86" s="611"/>
      <c r="YR86" s="611"/>
      <c r="YS86" s="611"/>
      <c r="YT86" s="611"/>
      <c r="YU86" s="611"/>
      <c r="YV86" s="611"/>
      <c r="YW86" s="611"/>
      <c r="YX86" s="611"/>
      <c r="YY86" s="611"/>
      <c r="YZ86" s="611"/>
      <c r="ZA86" s="611"/>
      <c r="ZB86" s="611"/>
      <c r="ZC86" s="611"/>
      <c r="ZD86" s="611"/>
      <c r="ZE86" s="611"/>
      <c r="ZF86" s="611"/>
      <c r="ZG86" s="611"/>
      <c r="ZH86" s="611"/>
      <c r="ZI86" s="611"/>
      <c r="ZJ86" s="611"/>
      <c r="ZK86" s="611"/>
      <c r="ZL86" s="611"/>
      <c r="ZM86" s="611"/>
      <c r="ZN86" s="611"/>
      <c r="ZO86" s="611"/>
      <c r="ZP86" s="611"/>
      <c r="ZQ86" s="611"/>
      <c r="ZR86" s="611"/>
      <c r="ZS86" s="611"/>
      <c r="ZT86" s="611"/>
      <c r="ZU86" s="611"/>
      <c r="ZV86" s="611"/>
      <c r="ZW86" s="611"/>
      <c r="ZX86" s="611"/>
      <c r="ZY86" s="611"/>
      <c r="ZZ86" s="611"/>
      <c r="AAA86" s="611"/>
      <c r="AAB86" s="611"/>
      <c r="AAC86" s="611"/>
      <c r="AAD86" s="611"/>
      <c r="AAE86" s="611"/>
      <c r="AAF86" s="611"/>
      <c r="AAG86" s="611"/>
      <c r="AAH86" s="611"/>
      <c r="AAI86" s="611"/>
      <c r="AAJ86" s="611"/>
      <c r="AAK86" s="611"/>
      <c r="AAL86" s="611"/>
      <c r="AAM86" s="611"/>
      <c r="AAN86" s="611"/>
      <c r="AAO86" s="611"/>
      <c r="AAP86" s="611"/>
      <c r="AAQ86" s="611"/>
      <c r="AAR86" s="611"/>
      <c r="AAS86" s="611"/>
      <c r="AAT86" s="611"/>
      <c r="AAU86" s="611"/>
      <c r="AAV86" s="611"/>
      <c r="AAW86" s="611"/>
      <c r="AAX86" s="611"/>
      <c r="AAY86" s="611"/>
      <c r="AAZ86" s="611"/>
      <c r="ABA86" s="611"/>
      <c r="ABB86" s="611"/>
      <c r="ABC86" s="611"/>
      <c r="ABD86" s="611"/>
      <c r="ABE86" s="611"/>
      <c r="ABF86" s="611"/>
      <c r="ABG86" s="611"/>
      <c r="ABH86" s="611"/>
      <c r="ABI86" s="611"/>
      <c r="ABJ86" s="611"/>
      <c r="ABK86" s="611"/>
      <c r="ABL86" s="611"/>
      <c r="ABM86" s="611"/>
      <c r="ABN86" s="611"/>
      <c r="ABO86" s="611"/>
      <c r="ABP86" s="611"/>
      <c r="ABQ86" s="611"/>
      <c r="ABR86" s="611"/>
      <c r="ABS86" s="611"/>
      <c r="ABT86" s="611"/>
      <c r="ABU86" s="611"/>
      <c r="ABV86" s="611"/>
      <c r="ABW86" s="611"/>
      <c r="ABX86" s="611"/>
      <c r="ABY86" s="611"/>
      <c r="ABZ86" s="611"/>
      <c r="ACA86" s="611"/>
      <c r="ACB86" s="611"/>
      <c r="ACC86" s="611"/>
      <c r="ACD86" s="611"/>
      <c r="ACE86" s="611"/>
      <c r="ACF86" s="611"/>
      <c r="ACG86" s="611"/>
      <c r="ACH86" s="611"/>
      <c r="ACI86" s="611"/>
      <c r="ACJ86" s="611"/>
      <c r="ACK86" s="611"/>
      <c r="ACL86" s="611"/>
      <c r="ACM86" s="611"/>
      <c r="ACN86" s="611"/>
      <c r="ACO86" s="611"/>
      <c r="ACP86" s="611"/>
      <c r="ACQ86" s="611"/>
      <c r="ACR86" s="611"/>
      <c r="ACS86" s="611"/>
      <c r="ACT86" s="611"/>
      <c r="ACU86" s="611"/>
      <c r="ACV86" s="611"/>
      <c r="ACW86" s="611"/>
      <c r="ACX86" s="611"/>
      <c r="ACY86" s="611"/>
      <c r="ACZ86" s="611"/>
      <c r="ADA86" s="611"/>
      <c r="ADB86" s="611"/>
      <c r="ADC86" s="611"/>
      <c r="ADD86" s="611"/>
      <c r="ADE86" s="611"/>
      <c r="ADF86" s="611"/>
      <c r="ADG86" s="611"/>
      <c r="ADH86" s="611"/>
      <c r="ADI86" s="611"/>
      <c r="ADJ86" s="611"/>
      <c r="ADK86" s="611"/>
      <c r="ADL86" s="611"/>
      <c r="ADM86" s="611"/>
      <c r="ADN86" s="611"/>
      <c r="ADO86" s="611"/>
      <c r="ADP86" s="611"/>
      <c r="ADQ86" s="611"/>
      <c r="ADR86" s="611"/>
      <c r="ADS86" s="611"/>
      <c r="ADT86" s="611"/>
      <c r="ADU86" s="611"/>
      <c r="ADV86" s="611"/>
      <c r="ADW86" s="611"/>
      <c r="ADX86" s="611"/>
      <c r="ADY86" s="611"/>
      <c r="ADZ86" s="611"/>
      <c r="AEA86" s="611"/>
      <c r="AEB86" s="611"/>
      <c r="AEC86" s="611"/>
      <c r="AED86" s="611"/>
      <c r="AEE86" s="611"/>
      <c r="AEF86" s="611"/>
      <c r="AEG86" s="611"/>
      <c r="AEH86" s="611"/>
      <c r="AEI86" s="611"/>
      <c r="AEJ86" s="611"/>
      <c r="AEK86" s="611"/>
      <c r="AEL86" s="611"/>
      <c r="AEM86" s="611"/>
      <c r="AEN86" s="611"/>
      <c r="AEO86" s="611"/>
      <c r="AEP86" s="611"/>
      <c r="AEQ86" s="611"/>
      <c r="AER86" s="611"/>
      <c r="AES86" s="611"/>
      <c r="AET86" s="611"/>
      <c r="AEU86" s="611"/>
      <c r="AEV86" s="611"/>
      <c r="AEW86" s="611"/>
      <c r="AEX86" s="611"/>
      <c r="AEY86" s="611"/>
      <c r="AEZ86" s="611"/>
      <c r="AFA86" s="611"/>
      <c r="AFB86" s="611"/>
      <c r="AFC86" s="611"/>
      <c r="AFD86" s="611"/>
      <c r="AFE86" s="611"/>
      <c r="AFF86" s="611"/>
      <c r="AFG86" s="611"/>
      <c r="AFH86" s="611"/>
      <c r="AFI86" s="611"/>
      <c r="AFJ86" s="611"/>
      <c r="AFK86" s="611"/>
      <c r="AFL86" s="611"/>
      <c r="AFM86" s="611"/>
      <c r="AFN86" s="611"/>
      <c r="AFO86" s="611"/>
      <c r="AFP86" s="611"/>
      <c r="AFQ86" s="611"/>
      <c r="AFR86" s="611"/>
      <c r="AFS86" s="611"/>
      <c r="AFT86" s="611"/>
      <c r="AFU86" s="611"/>
      <c r="AFV86" s="611"/>
      <c r="AFW86" s="611"/>
      <c r="AFX86" s="611"/>
      <c r="AFY86" s="611"/>
      <c r="AFZ86" s="611"/>
      <c r="AGA86" s="611"/>
      <c r="AGB86" s="611"/>
      <c r="AGC86" s="611"/>
      <c r="AGD86" s="611"/>
      <c r="AGE86" s="611"/>
      <c r="AGF86" s="611"/>
      <c r="AGG86" s="611"/>
      <c r="AGH86" s="611"/>
      <c r="AGI86" s="611"/>
      <c r="AGJ86" s="611"/>
      <c r="AGK86" s="611"/>
      <c r="AGL86" s="611"/>
      <c r="AGM86" s="611"/>
      <c r="AGN86" s="611"/>
      <c r="AGO86" s="611"/>
      <c r="AGP86" s="611"/>
      <c r="AGQ86" s="611"/>
      <c r="AGR86" s="611"/>
      <c r="AGS86" s="611"/>
      <c r="AGT86" s="611"/>
      <c r="AGU86" s="611"/>
      <c r="AGV86" s="611"/>
      <c r="AGW86" s="611"/>
      <c r="AGX86" s="611"/>
      <c r="AGY86" s="611"/>
      <c r="AGZ86" s="611"/>
      <c r="AHA86" s="611"/>
      <c r="AHB86" s="611"/>
      <c r="AHC86" s="611"/>
      <c r="AHD86" s="611"/>
      <c r="AHE86" s="611"/>
      <c r="AHF86" s="611"/>
      <c r="AHG86" s="611"/>
      <c r="AHH86" s="611"/>
      <c r="AHI86" s="611"/>
      <c r="AHJ86" s="611"/>
      <c r="AHK86" s="611"/>
      <c r="AHL86" s="611"/>
      <c r="AHM86" s="611"/>
      <c r="AHN86" s="611"/>
      <c r="AHO86" s="611"/>
      <c r="AHP86" s="611"/>
      <c r="AHQ86" s="611"/>
      <c r="AHR86" s="611"/>
      <c r="AHS86" s="611"/>
      <c r="AHT86" s="611"/>
      <c r="AHU86" s="611"/>
      <c r="AHV86" s="611"/>
      <c r="AHW86" s="611"/>
      <c r="AHX86" s="611"/>
      <c r="AHY86" s="611"/>
      <c r="AHZ86" s="611"/>
      <c r="AIA86" s="611"/>
      <c r="AIB86" s="611"/>
      <c r="AIC86" s="611"/>
      <c r="AID86" s="611"/>
      <c r="AIE86" s="611"/>
      <c r="AIF86" s="611"/>
      <c r="AIG86" s="611"/>
      <c r="AIH86" s="611"/>
      <c r="AII86" s="611"/>
      <c r="AIJ86" s="611"/>
      <c r="AIK86" s="611"/>
      <c r="AIL86" s="611"/>
      <c r="AIM86" s="611"/>
      <c r="AIN86" s="611"/>
      <c r="AIO86" s="611"/>
      <c r="AIP86" s="611"/>
      <c r="AIQ86" s="611"/>
      <c r="AIR86" s="611"/>
      <c r="AIS86" s="611"/>
      <c r="AIT86" s="611"/>
      <c r="AIU86" s="611"/>
      <c r="AIV86" s="611"/>
      <c r="AIW86" s="611"/>
      <c r="AIX86" s="611"/>
      <c r="AIY86" s="611"/>
      <c r="AIZ86" s="611"/>
      <c r="AJA86" s="611"/>
      <c r="AJB86" s="611"/>
      <c r="AJC86" s="611"/>
      <c r="AJD86" s="611"/>
      <c r="AJE86" s="611"/>
      <c r="AJF86" s="611"/>
      <c r="AJG86" s="611"/>
      <c r="AJH86" s="611"/>
      <c r="AJI86" s="611"/>
      <c r="AJJ86" s="611"/>
      <c r="AJK86" s="611"/>
      <c r="AJL86" s="611"/>
      <c r="AJM86" s="611"/>
      <c r="AJN86" s="611"/>
      <c r="AJO86" s="611"/>
      <c r="AJP86" s="611"/>
      <c r="AJQ86" s="611"/>
      <c r="AJR86" s="611"/>
      <c r="AJS86" s="611"/>
      <c r="AJT86" s="611"/>
      <c r="AJU86" s="611"/>
      <c r="AJV86" s="611"/>
      <c r="AJW86" s="611"/>
      <c r="AJX86" s="611"/>
      <c r="AJY86" s="611"/>
      <c r="AJZ86" s="611"/>
      <c r="AKA86" s="611"/>
      <c r="AKB86" s="611"/>
      <c r="AKC86" s="611"/>
      <c r="AKD86" s="611"/>
      <c r="AKE86" s="611"/>
      <c r="AKF86" s="611"/>
      <c r="AKG86" s="611"/>
      <c r="AKH86" s="611"/>
      <c r="AKI86" s="611"/>
      <c r="AKJ86" s="611"/>
      <c r="AKK86" s="611"/>
      <c r="AKL86" s="611"/>
      <c r="AKM86" s="611"/>
      <c r="AKN86" s="611"/>
      <c r="AKO86" s="611"/>
      <c r="AKP86" s="611"/>
      <c r="AKQ86" s="611"/>
      <c r="AKR86" s="611"/>
      <c r="AKS86" s="611"/>
      <c r="AKT86" s="611"/>
      <c r="AKU86" s="611"/>
      <c r="AKV86" s="611"/>
      <c r="AKW86" s="611"/>
      <c r="AKX86" s="611"/>
      <c r="AKY86" s="611"/>
      <c r="AKZ86" s="611"/>
      <c r="ALA86" s="611"/>
      <c r="ALB86" s="611"/>
      <c r="ALC86" s="611"/>
      <c r="ALD86" s="611"/>
      <c r="ALE86" s="611"/>
      <c r="ALF86" s="611"/>
      <c r="ALG86" s="611"/>
      <c r="ALH86" s="611"/>
      <c r="ALI86" s="611"/>
      <c r="ALJ86" s="611"/>
      <c r="ALK86" s="611"/>
      <c r="ALL86" s="611"/>
      <c r="ALM86" s="611"/>
      <c r="ALN86" s="611"/>
      <c r="ALO86" s="611"/>
      <c r="ALP86" s="611"/>
      <c r="ALQ86" s="611"/>
      <c r="ALR86" s="611"/>
      <c r="ALS86" s="611"/>
      <c r="ALT86" s="611"/>
      <c r="ALU86" s="611"/>
      <c r="ALV86" s="611"/>
      <c r="ALW86" s="611"/>
      <c r="ALX86" s="611"/>
      <c r="ALY86" s="611"/>
      <c r="ALZ86" s="611"/>
      <c r="AMA86" s="611"/>
      <c r="AMB86" s="611"/>
      <c r="AMC86" s="611"/>
      <c r="AMD86" s="611"/>
      <c r="AME86" s="611"/>
      <c r="AMF86" s="611"/>
      <c r="AMG86" s="611"/>
      <c r="AMH86" s="611"/>
      <c r="AMI86" s="611"/>
      <c r="AMJ86" s="611"/>
      <c r="AMK86" s="611"/>
      <c r="AML86" s="611"/>
      <c r="AMM86" s="611"/>
      <c r="AMN86" s="611"/>
      <c r="AMO86" s="611"/>
      <c r="AMP86" s="611"/>
      <c r="AMQ86" s="611"/>
      <c r="AMR86" s="611"/>
      <c r="AMS86" s="611"/>
      <c r="AMT86" s="611"/>
      <c r="AMU86" s="611"/>
      <c r="AMV86" s="611"/>
      <c r="AMW86" s="611"/>
      <c r="AMX86" s="611"/>
      <c r="AMY86" s="611"/>
      <c r="AMZ86" s="611"/>
      <c r="ANA86" s="611"/>
      <c r="ANB86" s="611"/>
      <c r="ANC86" s="611"/>
      <c r="AND86" s="611"/>
      <c r="ANE86" s="611"/>
      <c r="ANF86" s="611"/>
      <c r="ANG86" s="611"/>
      <c r="ANH86" s="611"/>
      <c r="ANI86" s="611"/>
      <c r="ANJ86" s="611"/>
      <c r="ANK86" s="611"/>
      <c r="ANL86" s="611"/>
      <c r="ANM86" s="611"/>
      <c r="ANN86" s="611"/>
      <c r="ANO86" s="611"/>
      <c r="ANP86" s="611"/>
      <c r="ANQ86" s="611"/>
      <c r="ANR86" s="611"/>
      <c r="ANS86" s="611"/>
      <c r="ANT86" s="611"/>
      <c r="ANU86" s="611"/>
      <c r="ANV86" s="611"/>
      <c r="ANW86" s="611"/>
      <c r="ANX86" s="611"/>
      <c r="ANY86" s="611"/>
      <c r="ANZ86" s="611"/>
      <c r="AOA86" s="611"/>
      <c r="AOB86" s="611"/>
      <c r="AOC86" s="611"/>
      <c r="AOD86" s="611"/>
      <c r="AOE86" s="611"/>
      <c r="AOF86" s="611"/>
      <c r="AOG86" s="611"/>
      <c r="AOH86" s="611"/>
      <c r="AOI86" s="611"/>
      <c r="AOJ86" s="611"/>
      <c r="AOK86" s="611"/>
      <c r="AOL86" s="611"/>
      <c r="AOM86" s="611"/>
      <c r="AON86" s="611"/>
      <c r="AOO86" s="611"/>
      <c r="AOP86" s="611"/>
      <c r="AOQ86" s="611"/>
      <c r="AOR86" s="611"/>
      <c r="AOS86" s="611"/>
      <c r="AOT86" s="611"/>
      <c r="AOU86" s="611"/>
      <c r="AOV86" s="611"/>
      <c r="AOW86" s="611"/>
      <c r="AOX86" s="611"/>
      <c r="AOY86" s="611"/>
      <c r="AOZ86" s="611"/>
      <c r="APA86" s="611"/>
      <c r="APB86" s="611"/>
      <c r="APC86" s="611"/>
      <c r="APD86" s="611"/>
      <c r="APE86" s="611"/>
      <c r="APF86" s="611"/>
      <c r="APG86" s="611"/>
      <c r="APH86" s="611"/>
      <c r="API86" s="611"/>
      <c r="APJ86" s="611"/>
      <c r="APK86" s="611"/>
      <c r="APL86" s="611"/>
      <c r="APM86" s="611"/>
      <c r="APN86" s="611"/>
      <c r="APO86" s="611"/>
      <c r="APP86" s="611"/>
      <c r="APQ86" s="611"/>
      <c r="APR86" s="611"/>
      <c r="APS86" s="611"/>
      <c r="APT86" s="611"/>
      <c r="APU86" s="611"/>
      <c r="APV86" s="611"/>
      <c r="APW86" s="611"/>
      <c r="APX86" s="611"/>
      <c r="APY86" s="611"/>
      <c r="APZ86" s="611"/>
      <c r="AQA86" s="611"/>
      <c r="AQB86" s="611"/>
      <c r="AQC86" s="611"/>
      <c r="AQD86" s="611"/>
      <c r="AQE86" s="611"/>
      <c r="AQF86" s="611"/>
      <c r="AQG86" s="611"/>
      <c r="AQH86" s="611"/>
      <c r="AQI86" s="611"/>
      <c r="AQJ86" s="611"/>
      <c r="AQK86" s="611"/>
      <c r="AQL86" s="611"/>
      <c r="AQM86" s="611"/>
      <c r="AQN86" s="611"/>
      <c r="AQO86" s="611"/>
      <c r="AQP86" s="611"/>
      <c r="AQQ86" s="611"/>
      <c r="AQR86" s="611"/>
      <c r="AQS86" s="611"/>
      <c r="AQT86" s="611"/>
      <c r="AQU86" s="611"/>
      <c r="AQV86" s="611"/>
      <c r="AQW86" s="611"/>
      <c r="AQX86" s="611"/>
      <c r="AQY86" s="611"/>
      <c r="AQZ86" s="611"/>
      <c r="ARA86" s="611"/>
      <c r="ARB86" s="611"/>
      <c r="ARC86" s="611"/>
      <c r="ARD86" s="611"/>
      <c r="ARE86" s="611"/>
      <c r="ARF86" s="611"/>
      <c r="ARG86" s="611"/>
      <c r="ARH86" s="611"/>
      <c r="ARI86" s="611"/>
      <c r="ARJ86" s="611"/>
      <c r="ARK86" s="611"/>
      <c r="ARL86" s="611"/>
      <c r="ARM86" s="611"/>
      <c r="ARN86" s="611"/>
      <c r="ARO86" s="611"/>
      <c r="ARP86" s="611"/>
      <c r="ARQ86" s="611"/>
      <c r="ARR86" s="611"/>
      <c r="ARS86" s="611"/>
      <c r="ART86" s="611"/>
      <c r="ARU86" s="611"/>
      <c r="ARV86" s="611"/>
      <c r="ARW86" s="611"/>
      <c r="ARX86" s="611"/>
      <c r="ARY86" s="611"/>
      <c r="ARZ86" s="611"/>
      <c r="ASA86" s="611"/>
      <c r="ASB86" s="611"/>
      <c r="ASC86" s="611"/>
      <c r="ASD86" s="611"/>
      <c r="ASE86" s="611"/>
      <c r="ASF86" s="611"/>
      <c r="ASG86" s="611"/>
      <c r="ASH86" s="611"/>
      <c r="ASI86" s="611"/>
      <c r="ASJ86" s="611"/>
      <c r="ASK86" s="611"/>
      <c r="ASL86" s="611"/>
      <c r="ASM86" s="611"/>
      <c r="ASN86" s="611"/>
      <c r="ASO86" s="611"/>
      <c r="ASP86" s="611"/>
      <c r="ASQ86" s="611"/>
      <c r="ASR86" s="611"/>
      <c r="ASS86" s="611"/>
      <c r="AST86" s="611"/>
      <c r="ASU86" s="611"/>
      <c r="ASV86" s="611"/>
      <c r="ASW86" s="611"/>
      <c r="ASX86" s="611"/>
      <c r="ASY86" s="611"/>
      <c r="ASZ86" s="611"/>
      <c r="ATA86" s="611"/>
      <c r="ATB86" s="611"/>
      <c r="ATC86" s="611"/>
      <c r="ATD86" s="611"/>
      <c r="ATE86" s="611"/>
      <c r="ATF86" s="611"/>
      <c r="ATG86" s="611"/>
      <c r="ATH86" s="611"/>
      <c r="ATI86" s="611"/>
      <c r="ATJ86" s="611"/>
      <c r="ATK86" s="611"/>
      <c r="ATL86" s="611"/>
      <c r="ATM86" s="611"/>
      <c r="ATN86" s="611"/>
      <c r="ATO86" s="611"/>
      <c r="ATP86" s="611"/>
      <c r="ATQ86" s="611"/>
      <c r="ATR86" s="611"/>
      <c r="ATS86" s="611"/>
      <c r="ATT86" s="611"/>
      <c r="ATU86" s="611"/>
      <c r="ATV86" s="611"/>
      <c r="ATW86" s="611"/>
      <c r="ATX86" s="611"/>
      <c r="ATY86" s="611"/>
      <c r="ATZ86" s="611"/>
      <c r="AUA86" s="611"/>
      <c r="AUB86" s="611"/>
      <c r="AUC86" s="611"/>
      <c r="AUD86" s="611"/>
      <c r="AUE86" s="611"/>
      <c r="AUF86" s="611"/>
      <c r="AUG86" s="611"/>
      <c r="AUH86" s="611"/>
      <c r="AUI86" s="611"/>
      <c r="AUJ86" s="611"/>
      <c r="AUK86" s="611"/>
      <c r="AUL86" s="611"/>
      <c r="AUM86" s="611"/>
      <c r="AUN86" s="611"/>
      <c r="AUO86" s="611"/>
      <c r="AUP86" s="611"/>
      <c r="AUQ86" s="611"/>
      <c r="AUR86" s="611"/>
      <c r="AUS86" s="611"/>
      <c r="AUT86" s="611"/>
      <c r="AUU86" s="611"/>
      <c r="AUV86" s="611"/>
      <c r="AUW86" s="611"/>
      <c r="AUX86" s="611"/>
      <c r="AUY86" s="611"/>
      <c r="AUZ86" s="611"/>
      <c r="AVA86" s="611"/>
      <c r="AVB86" s="611"/>
      <c r="AVC86" s="611"/>
      <c r="AVD86" s="611"/>
      <c r="AVE86" s="611"/>
      <c r="AVF86" s="611"/>
      <c r="AVG86" s="611"/>
      <c r="AVH86" s="611"/>
      <c r="AVI86" s="611"/>
      <c r="AVJ86" s="611"/>
      <c r="AVK86" s="611"/>
      <c r="AVL86" s="611"/>
      <c r="AVM86" s="611"/>
      <c r="AVN86" s="611"/>
      <c r="AVO86" s="611"/>
      <c r="AVP86" s="611"/>
      <c r="AVQ86" s="611"/>
      <c r="AVR86" s="611"/>
      <c r="AVS86" s="611"/>
      <c r="AVT86" s="611"/>
      <c r="AVU86" s="611"/>
      <c r="AVV86" s="611"/>
      <c r="AVW86" s="611"/>
      <c r="AVX86" s="611"/>
      <c r="AVY86" s="611"/>
      <c r="AVZ86" s="611"/>
      <c r="AWA86" s="611"/>
      <c r="AWB86" s="611"/>
      <c r="AWC86" s="611"/>
      <c r="AWD86" s="611"/>
      <c r="AWE86" s="611"/>
      <c r="AWF86" s="611"/>
      <c r="AWG86" s="611"/>
      <c r="AWH86" s="611"/>
      <c r="AWI86" s="611"/>
      <c r="AWJ86" s="611"/>
      <c r="AWK86" s="611"/>
      <c r="AWL86" s="611"/>
      <c r="AWM86" s="611"/>
      <c r="AWN86" s="611"/>
      <c r="AWO86" s="611"/>
      <c r="AWP86" s="611"/>
      <c r="AWQ86" s="611"/>
      <c r="AWR86" s="611"/>
      <c r="AWS86" s="611"/>
      <c r="AWT86" s="611"/>
      <c r="AWU86" s="611"/>
      <c r="AWV86" s="611"/>
      <c r="AWW86" s="611"/>
      <c r="AWX86" s="611"/>
      <c r="AWY86" s="611"/>
      <c r="AWZ86" s="611"/>
      <c r="AXA86" s="611"/>
      <c r="AXB86" s="611"/>
      <c r="AXC86" s="611"/>
      <c r="AXD86" s="611"/>
      <c r="AXE86" s="611"/>
      <c r="AXF86" s="611"/>
      <c r="AXG86" s="611"/>
      <c r="AXH86" s="611"/>
      <c r="AXI86" s="611"/>
      <c r="AXJ86" s="611"/>
      <c r="AXK86" s="611"/>
      <c r="AXL86" s="611"/>
      <c r="AXM86" s="611"/>
      <c r="AXN86" s="611"/>
      <c r="AXO86" s="611"/>
      <c r="AXP86" s="611"/>
      <c r="AXQ86" s="611"/>
      <c r="AXR86" s="611"/>
      <c r="AXS86" s="611"/>
      <c r="AXT86" s="611"/>
      <c r="AXU86" s="611"/>
      <c r="AXV86" s="611"/>
      <c r="AXW86" s="611"/>
      <c r="AXX86" s="611"/>
      <c r="AXY86" s="611"/>
      <c r="AXZ86" s="611"/>
      <c r="AYA86" s="611"/>
      <c r="AYB86" s="611"/>
      <c r="AYC86" s="611"/>
      <c r="AYD86" s="611"/>
      <c r="AYE86" s="611"/>
      <c r="AYF86" s="611"/>
      <c r="AYG86" s="611"/>
      <c r="AYH86" s="611"/>
      <c r="AYI86" s="611"/>
      <c r="AYJ86" s="611"/>
      <c r="AYK86" s="611"/>
      <c r="AYL86" s="611"/>
      <c r="AYM86" s="611"/>
      <c r="AYN86" s="611"/>
      <c r="AYO86" s="611"/>
      <c r="AYP86" s="611"/>
      <c r="AYQ86" s="611"/>
      <c r="AYR86" s="611"/>
      <c r="AYS86" s="611"/>
      <c r="AYT86" s="611"/>
      <c r="AYU86" s="611"/>
      <c r="AYV86" s="611"/>
      <c r="AYW86" s="611"/>
      <c r="AYX86" s="611"/>
      <c r="AYY86" s="611"/>
      <c r="AYZ86" s="611"/>
      <c r="AZA86" s="611"/>
      <c r="AZB86" s="611"/>
      <c r="AZC86" s="611"/>
      <c r="AZD86" s="611"/>
      <c r="AZE86" s="611"/>
      <c r="AZF86" s="611"/>
      <c r="AZG86" s="611"/>
      <c r="AZH86" s="611"/>
      <c r="AZI86" s="611"/>
      <c r="AZJ86" s="611"/>
      <c r="AZK86" s="611"/>
      <c r="AZL86" s="611"/>
      <c r="AZM86" s="611"/>
      <c r="AZN86" s="611"/>
      <c r="AZO86" s="611"/>
      <c r="AZP86" s="611"/>
      <c r="AZQ86" s="611"/>
      <c r="AZR86" s="611"/>
      <c r="AZS86" s="611"/>
      <c r="AZT86" s="611"/>
      <c r="AZU86" s="611"/>
      <c r="AZV86" s="611"/>
      <c r="AZW86" s="611"/>
      <c r="AZX86" s="611"/>
      <c r="AZY86" s="611"/>
      <c r="AZZ86" s="611"/>
      <c r="BAA86" s="611"/>
      <c r="BAB86" s="611"/>
      <c r="BAC86" s="611"/>
      <c r="BAD86" s="611"/>
      <c r="BAE86" s="611"/>
      <c r="BAF86" s="611"/>
      <c r="BAG86" s="611"/>
      <c r="BAH86" s="611"/>
      <c r="BAI86" s="611"/>
      <c r="BAJ86" s="611"/>
      <c r="BAK86" s="611"/>
      <c r="BAL86" s="611"/>
      <c r="BAM86" s="611"/>
      <c r="BAN86" s="611"/>
      <c r="BAO86" s="611"/>
      <c r="BAP86" s="611"/>
      <c r="BAQ86" s="611"/>
      <c r="BAR86" s="611"/>
      <c r="BAS86" s="611"/>
      <c r="BAT86" s="611"/>
      <c r="BAU86" s="611"/>
      <c r="BAV86" s="611"/>
      <c r="BAW86" s="611"/>
      <c r="BAX86" s="611"/>
      <c r="BAY86" s="611"/>
      <c r="BAZ86" s="611"/>
      <c r="BBA86" s="611"/>
      <c r="BBB86" s="611"/>
      <c r="BBC86" s="611"/>
      <c r="BBD86" s="611"/>
      <c r="BBE86" s="611"/>
      <c r="BBF86" s="611"/>
      <c r="BBG86" s="611"/>
      <c r="BBH86" s="611"/>
      <c r="BBI86" s="611"/>
      <c r="BBJ86" s="611"/>
      <c r="BBK86" s="611"/>
      <c r="BBL86" s="611"/>
      <c r="BBM86" s="611"/>
      <c r="BBN86" s="611"/>
      <c r="BBO86" s="611"/>
      <c r="BBP86" s="611"/>
      <c r="BBQ86" s="611"/>
      <c r="BBR86" s="611"/>
      <c r="BBS86" s="611"/>
      <c r="BBT86" s="611"/>
      <c r="BBU86" s="611"/>
      <c r="BBV86" s="611"/>
      <c r="BBW86" s="611"/>
      <c r="BBX86" s="611"/>
      <c r="BBY86" s="611"/>
      <c r="BBZ86" s="611"/>
      <c r="BCA86" s="611"/>
      <c r="BCB86" s="611"/>
      <c r="BCC86" s="611"/>
      <c r="BCD86" s="611"/>
      <c r="BCE86" s="611"/>
      <c r="BCF86" s="611"/>
      <c r="BCG86" s="611"/>
      <c r="BCH86" s="611"/>
      <c r="BCI86" s="611"/>
      <c r="BCJ86" s="611"/>
      <c r="BCK86" s="611"/>
      <c r="BCL86" s="611"/>
      <c r="BCM86" s="611"/>
      <c r="BCN86" s="611"/>
      <c r="BCO86" s="611"/>
      <c r="BCP86" s="611"/>
      <c r="BCQ86" s="611"/>
      <c r="BCR86" s="611"/>
      <c r="BCS86" s="611"/>
      <c r="BCT86" s="611"/>
      <c r="BCU86" s="611"/>
      <c r="BCV86" s="611"/>
      <c r="BCW86" s="611"/>
      <c r="BCX86" s="611"/>
      <c r="BCY86" s="611"/>
      <c r="BCZ86" s="611"/>
      <c r="BDA86" s="611"/>
      <c r="BDB86" s="611"/>
      <c r="BDC86" s="611"/>
      <c r="BDD86" s="611"/>
      <c r="BDE86" s="611"/>
      <c r="BDF86" s="611"/>
      <c r="BDG86" s="611"/>
      <c r="BDH86" s="611"/>
      <c r="BDI86" s="611"/>
      <c r="BDJ86" s="611"/>
      <c r="BDK86" s="611"/>
      <c r="BDL86" s="611"/>
      <c r="BDM86" s="611"/>
      <c r="BDN86" s="611"/>
      <c r="BDO86" s="611"/>
      <c r="BDP86" s="611"/>
      <c r="BDQ86" s="611"/>
      <c r="BDR86" s="611"/>
      <c r="BDS86" s="611"/>
      <c r="BDT86" s="611"/>
      <c r="BDU86" s="611"/>
      <c r="BDV86" s="611"/>
      <c r="BDW86" s="611"/>
      <c r="BDX86" s="611"/>
      <c r="BDY86" s="611"/>
      <c r="BDZ86" s="611"/>
      <c r="BEA86" s="611"/>
      <c r="BEB86" s="611"/>
      <c r="BEC86" s="611"/>
      <c r="BED86" s="611"/>
      <c r="BEE86" s="611"/>
      <c r="BEF86" s="611"/>
      <c r="BEG86" s="611"/>
      <c r="BEH86" s="611"/>
      <c r="BEI86" s="611"/>
      <c r="BEJ86" s="611"/>
      <c r="BEK86" s="611"/>
      <c r="BEL86" s="611"/>
      <c r="BEM86" s="611"/>
      <c r="BEN86" s="611"/>
      <c r="BEO86" s="611"/>
      <c r="BEP86" s="611"/>
      <c r="BEQ86" s="611"/>
      <c r="BER86" s="611"/>
      <c r="BES86" s="611"/>
      <c r="BET86" s="611"/>
      <c r="BEU86" s="611"/>
      <c r="BEV86" s="611"/>
      <c r="BEW86" s="611"/>
      <c r="BEX86" s="611"/>
      <c r="BEY86" s="611"/>
      <c r="BEZ86" s="611"/>
      <c r="BFA86" s="611"/>
      <c r="BFB86" s="611"/>
      <c r="BFC86" s="611"/>
      <c r="BFD86" s="611"/>
      <c r="BFE86" s="611"/>
      <c r="BFF86" s="611"/>
      <c r="BFG86" s="611"/>
      <c r="BFH86" s="611"/>
      <c r="BFI86" s="611"/>
      <c r="BFJ86" s="611"/>
      <c r="BFK86" s="611"/>
      <c r="BFL86" s="611"/>
      <c r="BFM86" s="611"/>
      <c r="BFN86" s="611"/>
      <c r="BFO86" s="611"/>
      <c r="BFP86" s="611"/>
      <c r="BFQ86" s="611"/>
      <c r="BFR86" s="611"/>
      <c r="BFS86" s="611"/>
      <c r="BFT86" s="611"/>
      <c r="BFU86" s="611"/>
      <c r="BFV86" s="611"/>
      <c r="BFW86" s="611"/>
      <c r="BFX86" s="611"/>
      <c r="BFY86" s="611"/>
      <c r="BFZ86" s="611"/>
      <c r="BGA86" s="611"/>
      <c r="BGB86" s="611"/>
      <c r="BGC86" s="611"/>
      <c r="BGD86" s="611"/>
      <c r="BGE86" s="611"/>
      <c r="BGF86" s="611"/>
      <c r="BGG86" s="611"/>
      <c r="BGH86" s="611"/>
      <c r="BGI86" s="611"/>
      <c r="BGJ86" s="611"/>
      <c r="BGK86" s="611"/>
      <c r="BGL86" s="611"/>
      <c r="BGM86" s="611"/>
      <c r="BGN86" s="611"/>
      <c r="BGO86" s="611"/>
      <c r="BGP86" s="611"/>
      <c r="BGQ86" s="611"/>
      <c r="BGR86" s="611"/>
      <c r="BGS86" s="611"/>
      <c r="BGT86" s="611"/>
      <c r="BGU86" s="611"/>
      <c r="BGV86" s="611"/>
      <c r="BGW86" s="611"/>
      <c r="BGX86" s="611"/>
      <c r="BGY86" s="611"/>
      <c r="BGZ86" s="611"/>
      <c r="BHA86" s="611"/>
      <c r="BHB86" s="611"/>
      <c r="BHC86" s="611"/>
      <c r="BHD86" s="611"/>
      <c r="BHE86" s="611"/>
      <c r="BHF86" s="611"/>
      <c r="BHG86" s="611"/>
      <c r="BHH86" s="611"/>
      <c r="BHI86" s="611"/>
      <c r="BHJ86" s="611"/>
      <c r="BHK86" s="611"/>
      <c r="BHL86" s="611"/>
      <c r="BHM86" s="611"/>
      <c r="BHN86" s="611"/>
      <c r="BHO86" s="611"/>
      <c r="BHP86" s="611"/>
      <c r="BHQ86" s="611"/>
      <c r="BHR86" s="611"/>
      <c r="BHS86" s="611"/>
      <c r="BHT86" s="611"/>
      <c r="BHU86" s="611"/>
      <c r="BHV86" s="611"/>
      <c r="BHW86" s="611"/>
      <c r="BHX86" s="611"/>
      <c r="BHY86" s="611"/>
      <c r="BHZ86" s="611"/>
      <c r="BIA86" s="611"/>
      <c r="BIB86" s="611"/>
      <c r="BIC86" s="611"/>
      <c r="BID86" s="611"/>
      <c r="BIE86" s="611"/>
      <c r="BIF86" s="611"/>
      <c r="BIG86" s="611"/>
      <c r="BIH86" s="611"/>
      <c r="BII86" s="611"/>
      <c r="BIJ86" s="611"/>
      <c r="BIK86" s="611"/>
      <c r="BIL86" s="611"/>
      <c r="BIM86" s="611"/>
      <c r="BIN86" s="611"/>
      <c r="BIO86" s="611"/>
      <c r="BIP86" s="611"/>
      <c r="BIQ86" s="611"/>
      <c r="BIR86" s="611"/>
      <c r="BIS86" s="611"/>
      <c r="BIT86" s="611"/>
      <c r="BIU86" s="611"/>
      <c r="BIV86" s="611"/>
      <c r="BIW86" s="611"/>
      <c r="BIX86" s="611"/>
      <c r="BIY86" s="611"/>
      <c r="BIZ86" s="611"/>
      <c r="BJA86" s="611"/>
      <c r="BJB86" s="611"/>
      <c r="BJC86" s="611"/>
      <c r="BJD86" s="611"/>
      <c r="BJE86" s="611"/>
      <c r="BJF86" s="611"/>
      <c r="BJG86" s="611"/>
      <c r="BJH86" s="611"/>
      <c r="BJI86" s="611"/>
      <c r="BJJ86" s="611"/>
      <c r="BJK86" s="611"/>
      <c r="BJL86" s="611"/>
      <c r="BJM86" s="611"/>
      <c r="BJN86" s="611"/>
      <c r="BJO86" s="611"/>
      <c r="BJP86" s="611"/>
      <c r="BJQ86" s="611"/>
      <c r="BJR86" s="611"/>
      <c r="BJS86" s="611"/>
      <c r="BJT86" s="611"/>
      <c r="BJU86" s="611"/>
      <c r="BJV86" s="611"/>
      <c r="BJW86" s="611"/>
      <c r="BJX86" s="611"/>
      <c r="BJY86" s="611"/>
      <c r="BJZ86" s="611"/>
      <c r="BKA86" s="611"/>
      <c r="BKB86" s="611"/>
      <c r="BKC86" s="611"/>
      <c r="BKD86" s="611"/>
      <c r="BKE86" s="611"/>
      <c r="BKF86" s="611"/>
      <c r="BKG86" s="611"/>
      <c r="BKH86" s="611"/>
      <c r="BKI86" s="611"/>
      <c r="BKJ86" s="611"/>
      <c r="BKK86" s="611"/>
      <c r="BKL86" s="611"/>
      <c r="BKM86" s="611"/>
      <c r="BKN86" s="611"/>
      <c r="BKO86" s="611"/>
      <c r="BKP86" s="611"/>
      <c r="BKQ86" s="611"/>
      <c r="BKR86" s="611"/>
      <c r="BKS86" s="611"/>
      <c r="BKT86" s="611"/>
      <c r="BKU86" s="611"/>
      <c r="BKV86" s="611"/>
      <c r="BKW86" s="611"/>
      <c r="BKX86" s="611"/>
      <c r="BKY86" s="611"/>
      <c r="BKZ86" s="611"/>
      <c r="BLA86" s="611"/>
      <c r="BLB86" s="611"/>
      <c r="BLC86" s="611"/>
      <c r="BLD86" s="611"/>
      <c r="BLE86" s="611"/>
      <c r="BLF86" s="611"/>
      <c r="BLG86" s="611"/>
      <c r="BLH86" s="611"/>
      <c r="BLI86" s="611"/>
      <c r="BLJ86" s="611"/>
      <c r="BLK86" s="611"/>
      <c r="BLL86" s="611"/>
      <c r="BLM86" s="611"/>
      <c r="BLN86" s="611"/>
      <c r="BLO86" s="611"/>
      <c r="BLP86" s="611"/>
      <c r="BLQ86" s="611"/>
      <c r="BLR86" s="611"/>
      <c r="BLS86" s="611"/>
      <c r="BLT86" s="611"/>
      <c r="BLU86" s="611"/>
      <c r="BLV86" s="611"/>
      <c r="BLW86" s="611"/>
      <c r="BLX86" s="611"/>
      <c r="BLY86" s="611"/>
      <c r="BLZ86" s="611"/>
      <c r="BMA86" s="611"/>
      <c r="BMB86" s="611"/>
      <c r="BMC86" s="611"/>
      <c r="BMD86" s="611"/>
      <c r="BME86" s="611"/>
      <c r="BMF86" s="611"/>
      <c r="BMG86" s="611"/>
      <c r="BMH86" s="611"/>
      <c r="BMI86" s="611"/>
      <c r="BMJ86" s="611"/>
      <c r="BMK86" s="611"/>
      <c r="BML86" s="611"/>
      <c r="BMM86" s="611"/>
      <c r="BMN86" s="611"/>
      <c r="BMO86" s="611"/>
      <c r="BMP86" s="611"/>
      <c r="BMQ86" s="611"/>
      <c r="BMR86" s="611"/>
      <c r="BMS86" s="611"/>
      <c r="BMT86" s="611"/>
      <c r="BMU86" s="611"/>
      <c r="BMV86" s="611"/>
      <c r="BMW86" s="611"/>
      <c r="BMX86" s="611"/>
      <c r="BMY86" s="611"/>
      <c r="BMZ86" s="611"/>
      <c r="BNA86" s="611"/>
      <c r="BNB86" s="611"/>
      <c r="BNC86" s="611"/>
      <c r="BND86" s="611"/>
      <c r="BNE86" s="611"/>
      <c r="BNF86" s="611"/>
      <c r="BNG86" s="611"/>
      <c r="BNH86" s="611"/>
      <c r="BNI86" s="611"/>
      <c r="BNJ86" s="611"/>
      <c r="BNK86" s="611"/>
      <c r="BNL86" s="611"/>
      <c r="BNM86" s="611"/>
      <c r="BNN86" s="611"/>
      <c r="BNO86" s="611"/>
      <c r="BNP86" s="611"/>
      <c r="BNQ86" s="611"/>
      <c r="BNR86" s="611"/>
      <c r="BNS86" s="611"/>
      <c r="BNT86" s="611"/>
      <c r="BNU86" s="611"/>
      <c r="BNV86" s="611"/>
      <c r="BNW86" s="611"/>
      <c r="BNX86" s="611"/>
      <c r="BNY86" s="611"/>
      <c r="BNZ86" s="611"/>
      <c r="BOA86" s="611"/>
      <c r="BOB86" s="611"/>
      <c r="BOC86" s="611"/>
      <c r="BOD86" s="611"/>
      <c r="BOE86" s="611"/>
      <c r="BOF86" s="611"/>
      <c r="BOG86" s="611"/>
      <c r="BOH86" s="611"/>
      <c r="BOI86" s="611"/>
      <c r="BOJ86" s="611"/>
      <c r="BOK86" s="611"/>
      <c r="BOL86" s="611"/>
      <c r="BOM86" s="611"/>
      <c r="BON86" s="611"/>
      <c r="BOO86" s="611"/>
      <c r="BOP86" s="611"/>
      <c r="BOQ86" s="611"/>
      <c r="BOR86" s="611"/>
      <c r="BOS86" s="611"/>
      <c r="BOT86" s="611"/>
      <c r="BOU86" s="611"/>
      <c r="BOV86" s="611"/>
      <c r="BOW86" s="611"/>
      <c r="BOX86" s="611"/>
      <c r="BOY86" s="611"/>
      <c r="BOZ86" s="611"/>
      <c r="BPA86" s="611"/>
      <c r="BPB86" s="611"/>
      <c r="BPC86" s="611"/>
      <c r="BPD86" s="611"/>
      <c r="BPE86" s="611"/>
      <c r="BPF86" s="611"/>
      <c r="BPG86" s="611"/>
      <c r="BPH86" s="611"/>
      <c r="BPI86" s="611"/>
      <c r="BPJ86" s="611"/>
      <c r="BPK86" s="611"/>
      <c r="BPL86" s="611"/>
      <c r="BPM86" s="611"/>
      <c r="BPN86" s="611"/>
      <c r="BPO86" s="611"/>
      <c r="BPP86" s="611"/>
      <c r="BPQ86" s="611"/>
      <c r="BPR86" s="611"/>
      <c r="BPS86" s="611"/>
      <c r="BPT86" s="611"/>
      <c r="BPU86" s="611"/>
      <c r="BPV86" s="611"/>
      <c r="BPW86" s="611"/>
      <c r="BPX86" s="611"/>
      <c r="BPY86" s="611"/>
      <c r="BPZ86" s="611"/>
      <c r="BQA86" s="611"/>
      <c r="BQB86" s="611"/>
      <c r="BQC86" s="611"/>
      <c r="BQD86" s="611"/>
      <c r="BQE86" s="611"/>
      <c r="BQF86" s="611"/>
      <c r="BQG86" s="611"/>
      <c r="BQH86" s="611"/>
      <c r="BQI86" s="611"/>
      <c r="BQJ86" s="611"/>
      <c r="BQK86" s="611"/>
      <c r="BQL86" s="611"/>
      <c r="BQM86" s="611"/>
      <c r="BQN86" s="611"/>
      <c r="BQO86" s="611"/>
      <c r="BQP86" s="611"/>
      <c r="BQQ86" s="611"/>
      <c r="BQR86" s="611"/>
      <c r="BQS86" s="611"/>
      <c r="BQT86" s="611"/>
      <c r="BQU86" s="611"/>
      <c r="BQV86" s="611"/>
      <c r="BQW86" s="611"/>
      <c r="BQX86" s="611"/>
      <c r="BQY86" s="611"/>
      <c r="BQZ86" s="611"/>
      <c r="BRA86" s="611"/>
      <c r="BRB86" s="611"/>
      <c r="BRC86" s="611"/>
      <c r="BRD86" s="611"/>
      <c r="BRE86" s="611"/>
      <c r="BRF86" s="611"/>
      <c r="BRG86" s="611"/>
      <c r="BRH86" s="611"/>
      <c r="BRI86" s="611"/>
      <c r="BRJ86" s="611"/>
      <c r="BRK86" s="611"/>
      <c r="BRL86" s="611"/>
      <c r="BRM86" s="611"/>
      <c r="BRN86" s="611"/>
      <c r="BRO86" s="611"/>
      <c r="BRP86" s="611"/>
      <c r="BRQ86" s="611"/>
      <c r="BRR86" s="611"/>
      <c r="BRS86" s="611"/>
      <c r="BRT86" s="611"/>
      <c r="BRU86" s="611"/>
      <c r="BRV86" s="611"/>
      <c r="BRW86" s="611"/>
      <c r="BRX86" s="611"/>
      <c r="BRY86" s="611"/>
      <c r="BRZ86" s="611"/>
      <c r="BSA86" s="611"/>
      <c r="BSB86" s="611"/>
      <c r="BSC86" s="611"/>
      <c r="BSD86" s="611"/>
      <c r="BSE86" s="611"/>
      <c r="BSF86" s="611"/>
      <c r="BSG86" s="611"/>
      <c r="BSH86" s="611"/>
      <c r="BSI86" s="611"/>
      <c r="BSJ86" s="611"/>
      <c r="BSK86" s="611"/>
      <c r="BSL86" s="611"/>
      <c r="BSM86" s="611"/>
      <c r="BSN86" s="611"/>
      <c r="BSO86" s="611"/>
      <c r="BSP86" s="611"/>
      <c r="BSQ86" s="611"/>
      <c r="BSR86" s="611"/>
      <c r="BSS86" s="611"/>
      <c r="BST86" s="611"/>
      <c r="BSU86" s="611"/>
      <c r="BSV86" s="611"/>
      <c r="BSW86" s="611"/>
      <c r="BSX86" s="611"/>
      <c r="BSY86" s="611"/>
      <c r="BSZ86" s="611"/>
      <c r="BTA86" s="611"/>
      <c r="BTB86" s="611"/>
      <c r="BTC86" s="611"/>
      <c r="BTD86" s="611"/>
      <c r="BTE86" s="611"/>
      <c r="BTF86" s="611"/>
      <c r="BTG86" s="611"/>
      <c r="BTH86" s="611"/>
      <c r="BTI86" s="611"/>
      <c r="BTJ86" s="611"/>
      <c r="BTK86" s="611"/>
      <c r="BTL86" s="611"/>
      <c r="BTM86" s="611"/>
      <c r="BTN86" s="611"/>
      <c r="BTO86" s="611"/>
      <c r="BTP86" s="611"/>
      <c r="BTQ86" s="611"/>
      <c r="BTR86" s="611"/>
      <c r="BTS86" s="611"/>
      <c r="BTT86" s="611"/>
      <c r="BTU86" s="611"/>
      <c r="BTV86" s="611"/>
      <c r="BTW86" s="611"/>
      <c r="BTX86" s="611"/>
      <c r="BTY86" s="611"/>
      <c r="BTZ86" s="611"/>
      <c r="BUA86" s="611"/>
      <c r="BUB86" s="611"/>
      <c r="BUC86" s="611"/>
      <c r="BUD86" s="611"/>
      <c r="BUE86" s="611"/>
      <c r="BUF86" s="611"/>
      <c r="BUG86" s="611"/>
      <c r="BUH86" s="611"/>
      <c r="BUI86" s="611"/>
      <c r="BUJ86" s="611"/>
      <c r="BUK86" s="611"/>
      <c r="BUL86" s="611"/>
      <c r="BUM86" s="611"/>
      <c r="BUN86" s="611"/>
      <c r="BUO86" s="611"/>
      <c r="BUP86" s="611"/>
      <c r="BUQ86" s="611"/>
      <c r="BUR86" s="611"/>
      <c r="BUS86" s="611"/>
      <c r="BUT86" s="611"/>
      <c r="BUU86" s="611"/>
      <c r="BUV86" s="611"/>
      <c r="BUW86" s="611"/>
      <c r="BUX86" s="611"/>
      <c r="BUY86" s="611"/>
      <c r="BUZ86" s="611"/>
      <c r="BVA86" s="611"/>
      <c r="BVB86" s="611"/>
      <c r="BVC86" s="611"/>
      <c r="BVD86" s="611"/>
      <c r="BVE86" s="611"/>
      <c r="BVF86" s="611"/>
      <c r="BVG86" s="611"/>
      <c r="BVH86" s="611"/>
      <c r="BVI86" s="611"/>
      <c r="BVJ86" s="611"/>
      <c r="BVK86" s="611"/>
      <c r="BVL86" s="611"/>
      <c r="BVM86" s="611"/>
      <c r="BVN86" s="611"/>
      <c r="BVO86" s="611"/>
      <c r="BVP86" s="611"/>
      <c r="BVQ86" s="611"/>
      <c r="BVR86" s="611"/>
      <c r="BVS86" s="611"/>
      <c r="BVT86" s="611"/>
      <c r="BVU86" s="611"/>
      <c r="BVV86" s="611"/>
      <c r="BVW86" s="611"/>
      <c r="BVX86" s="611"/>
      <c r="BVY86" s="611"/>
      <c r="BVZ86" s="611"/>
      <c r="BWA86" s="611"/>
      <c r="BWB86" s="611"/>
      <c r="BWC86" s="611"/>
      <c r="BWD86" s="611"/>
      <c r="BWE86" s="611"/>
      <c r="BWF86" s="611"/>
      <c r="BWG86" s="611"/>
      <c r="BWH86" s="611"/>
      <c r="BWI86" s="611"/>
      <c r="BWJ86" s="611"/>
      <c r="BWK86" s="611"/>
      <c r="BWL86" s="611"/>
      <c r="BWM86" s="611"/>
      <c r="BWN86" s="611"/>
      <c r="BWO86" s="611"/>
      <c r="BWP86" s="611"/>
      <c r="BWQ86" s="611"/>
      <c r="BWR86" s="611"/>
      <c r="BWS86" s="611"/>
      <c r="BWT86" s="611"/>
      <c r="BWU86" s="611"/>
      <c r="BWV86" s="611"/>
      <c r="BWW86" s="611"/>
      <c r="BWX86" s="611"/>
      <c r="BWY86" s="611"/>
      <c r="BWZ86" s="611"/>
      <c r="BXA86" s="611"/>
      <c r="BXB86" s="611"/>
      <c r="BXC86" s="611"/>
      <c r="BXD86" s="611"/>
      <c r="BXE86" s="611"/>
      <c r="BXF86" s="611"/>
      <c r="BXG86" s="611"/>
      <c r="BXH86" s="611"/>
      <c r="BXI86" s="611"/>
      <c r="BXJ86" s="611"/>
      <c r="BXK86" s="611"/>
      <c r="BXL86" s="611"/>
      <c r="BXM86" s="611"/>
      <c r="BXN86" s="611"/>
      <c r="BXO86" s="611"/>
      <c r="BXP86" s="611"/>
      <c r="BXQ86" s="611"/>
      <c r="BXR86" s="611"/>
      <c r="BXS86" s="611"/>
      <c r="BXT86" s="611"/>
      <c r="BXU86" s="611"/>
      <c r="BXV86" s="611"/>
      <c r="BXW86" s="611"/>
      <c r="BXX86" s="611"/>
      <c r="BXY86" s="611"/>
      <c r="BXZ86" s="611"/>
      <c r="BYA86" s="611"/>
      <c r="BYB86" s="611"/>
      <c r="BYC86" s="611"/>
      <c r="BYD86" s="611"/>
      <c r="BYE86" s="611"/>
      <c r="BYF86" s="611"/>
      <c r="BYG86" s="611"/>
      <c r="BYH86" s="611"/>
      <c r="BYI86" s="611"/>
      <c r="BYJ86" s="611"/>
      <c r="BYK86" s="611"/>
      <c r="BYL86" s="611"/>
      <c r="BYM86" s="611"/>
      <c r="BYN86" s="611"/>
      <c r="BYO86" s="611"/>
      <c r="BYP86" s="611"/>
      <c r="BYQ86" s="611"/>
      <c r="BYR86" s="611"/>
      <c r="BYS86" s="611"/>
      <c r="BYT86" s="611"/>
      <c r="BYU86" s="611"/>
      <c r="BYV86" s="611"/>
      <c r="BYW86" s="611"/>
      <c r="BYX86" s="611"/>
      <c r="BYY86" s="611"/>
      <c r="BYZ86" s="611"/>
      <c r="BZA86" s="611"/>
      <c r="BZB86" s="611"/>
      <c r="BZC86" s="611"/>
      <c r="BZD86" s="611"/>
      <c r="BZE86" s="611"/>
      <c r="BZF86" s="611"/>
      <c r="BZG86" s="611"/>
      <c r="BZH86" s="611"/>
      <c r="BZI86" s="611"/>
      <c r="BZJ86" s="611"/>
      <c r="BZK86" s="611"/>
      <c r="BZL86" s="611"/>
      <c r="BZM86" s="611"/>
      <c r="BZN86" s="611"/>
      <c r="BZO86" s="611"/>
      <c r="BZP86" s="611"/>
      <c r="BZQ86" s="611"/>
      <c r="BZR86" s="611"/>
      <c r="BZS86" s="611"/>
      <c r="BZT86" s="611"/>
      <c r="BZU86" s="611"/>
      <c r="BZV86" s="611"/>
      <c r="BZW86" s="611"/>
      <c r="BZX86" s="611"/>
      <c r="BZY86" s="611"/>
      <c r="BZZ86" s="611"/>
      <c r="CAA86" s="611"/>
      <c r="CAB86" s="611"/>
      <c r="CAC86" s="611"/>
      <c r="CAD86" s="611"/>
      <c r="CAE86" s="611"/>
      <c r="CAF86" s="611"/>
      <c r="CAG86" s="611"/>
      <c r="CAH86" s="611"/>
      <c r="CAI86" s="611"/>
      <c r="CAJ86" s="611"/>
      <c r="CAK86" s="611"/>
      <c r="CAL86" s="611"/>
      <c r="CAM86" s="611"/>
      <c r="CAN86" s="611"/>
      <c r="CAO86" s="611"/>
      <c r="CAP86" s="611"/>
      <c r="CAQ86" s="611"/>
      <c r="CAR86" s="611"/>
      <c r="CAS86" s="611"/>
      <c r="CAT86" s="611"/>
      <c r="CAU86" s="611"/>
      <c r="CAV86" s="611"/>
      <c r="CAW86" s="611"/>
      <c r="CAX86" s="611"/>
      <c r="CAY86" s="611"/>
      <c r="CAZ86" s="611"/>
      <c r="CBA86" s="611"/>
      <c r="CBB86" s="611"/>
      <c r="CBC86" s="611"/>
      <c r="CBD86" s="611"/>
      <c r="CBE86" s="611"/>
      <c r="CBF86" s="611"/>
      <c r="CBG86" s="611"/>
      <c r="CBH86" s="611"/>
      <c r="CBI86" s="611"/>
      <c r="CBJ86" s="611"/>
      <c r="CBK86" s="611"/>
      <c r="CBL86" s="611"/>
      <c r="CBM86" s="611"/>
      <c r="CBN86" s="611"/>
      <c r="CBO86" s="611"/>
      <c r="CBP86" s="611"/>
      <c r="CBQ86" s="611"/>
      <c r="CBR86" s="611"/>
      <c r="CBS86" s="611"/>
      <c r="CBT86" s="611"/>
      <c r="CBU86" s="611"/>
      <c r="CBV86" s="611"/>
      <c r="CBW86" s="611"/>
      <c r="CBX86" s="611"/>
      <c r="CBY86" s="611"/>
      <c r="CBZ86" s="611"/>
      <c r="CCA86" s="611"/>
      <c r="CCB86" s="611"/>
      <c r="CCC86" s="611"/>
      <c r="CCD86" s="611"/>
      <c r="CCE86" s="611"/>
      <c r="CCF86" s="611"/>
      <c r="CCG86" s="611"/>
      <c r="CCH86" s="611"/>
      <c r="CCI86" s="611"/>
      <c r="CCJ86" s="611"/>
      <c r="CCK86" s="611"/>
      <c r="CCL86" s="611"/>
      <c r="CCM86" s="611"/>
      <c r="CCN86" s="611"/>
      <c r="CCO86" s="611"/>
      <c r="CCP86" s="611"/>
      <c r="CCQ86" s="611"/>
      <c r="CCR86" s="611"/>
      <c r="CCS86" s="611"/>
      <c r="CCT86" s="611"/>
      <c r="CCU86" s="611"/>
      <c r="CCV86" s="611"/>
      <c r="CCW86" s="611"/>
      <c r="CCX86" s="611"/>
      <c r="CCY86" s="611"/>
      <c r="CCZ86" s="611"/>
      <c r="CDA86" s="611"/>
      <c r="CDB86" s="611"/>
      <c r="CDC86" s="611"/>
      <c r="CDD86" s="611"/>
      <c r="CDE86" s="611"/>
      <c r="CDF86" s="611"/>
      <c r="CDG86" s="611"/>
      <c r="CDH86" s="611"/>
      <c r="CDI86" s="611"/>
      <c r="CDJ86" s="611"/>
      <c r="CDK86" s="611"/>
      <c r="CDL86" s="611"/>
      <c r="CDM86" s="611"/>
      <c r="CDN86" s="611"/>
      <c r="CDO86" s="611"/>
      <c r="CDP86" s="611"/>
      <c r="CDQ86" s="611"/>
      <c r="CDR86" s="611"/>
      <c r="CDS86" s="611"/>
      <c r="CDT86" s="611"/>
      <c r="CDU86" s="611"/>
      <c r="CDV86" s="611"/>
      <c r="CDW86" s="611"/>
      <c r="CDX86" s="611"/>
      <c r="CDY86" s="611"/>
      <c r="CDZ86" s="611"/>
      <c r="CEA86" s="611"/>
      <c r="CEB86" s="611"/>
      <c r="CEC86" s="611"/>
      <c r="CED86" s="611"/>
      <c r="CEE86" s="611"/>
      <c r="CEF86" s="611"/>
      <c r="CEG86" s="611"/>
      <c r="CEH86" s="611"/>
      <c r="CEI86" s="611"/>
      <c r="CEJ86" s="611"/>
      <c r="CEK86" s="611"/>
      <c r="CEL86" s="611"/>
      <c r="CEM86" s="611"/>
    </row>
    <row r="87" spans="1:2171" s="191" customFormat="1" x14ac:dyDescent="0.2">
      <c r="A87" s="211"/>
      <c r="B87" s="104" t="s">
        <v>642</v>
      </c>
      <c r="C87" s="1009"/>
      <c r="D87" s="212"/>
      <c r="E87" s="212"/>
      <c r="F87" s="212"/>
      <c r="G87" s="212"/>
      <c r="H87" s="212"/>
      <c r="I87" s="212"/>
      <c r="J87" s="212"/>
      <c r="K87" s="212"/>
      <c r="L87" s="212"/>
      <c r="M87" s="679"/>
      <c r="N87" s="679"/>
      <c r="O87" s="679"/>
      <c r="P87" s="679"/>
      <c r="Q87" s="679"/>
      <c r="R87" s="679"/>
      <c r="S87" s="679"/>
      <c r="T87" s="358"/>
      <c r="U87" s="358"/>
      <c r="V87" s="358"/>
      <c r="W87" s="358"/>
      <c r="X87" s="358"/>
      <c r="Y87" s="358"/>
      <c r="Z87" s="358"/>
      <c r="AA87" s="358"/>
      <c r="AB87" s="358"/>
      <c r="AC87" s="679"/>
      <c r="AD87" s="679"/>
      <c r="AE87" s="679"/>
      <c r="AF87" s="679"/>
      <c r="AG87" s="679"/>
      <c r="AH87" s="679"/>
      <c r="AI87" s="679"/>
      <c r="AJ87" s="679"/>
      <c r="AK87" s="679"/>
      <c r="AL87" s="679"/>
      <c r="AM87" s="679"/>
      <c r="AN87" s="679"/>
      <c r="AO87" s="679"/>
      <c r="AP87" s="679"/>
      <c r="AQ87" s="679"/>
      <c r="AR87" s="679"/>
      <c r="AS87" s="679"/>
      <c r="AT87" s="679"/>
      <c r="AU87" s="679"/>
      <c r="AV87" s="679"/>
      <c r="AW87" s="679"/>
      <c r="AX87" s="679"/>
      <c r="AY87" s="679"/>
      <c r="AZ87" s="679"/>
      <c r="BA87" s="679"/>
      <c r="BB87" s="679"/>
      <c r="BC87" s="611"/>
      <c r="BD87" s="611"/>
      <c r="BE87" s="611"/>
      <c r="BF87" s="611"/>
      <c r="BG87" s="611"/>
      <c r="BH87" s="611"/>
      <c r="BI87" s="611"/>
      <c r="BJ87" s="611"/>
      <c r="BK87" s="611"/>
      <c r="BL87" s="611"/>
      <c r="BM87" s="611"/>
      <c r="BN87" s="611"/>
      <c r="BO87" s="611"/>
      <c r="BP87" s="611"/>
      <c r="BQ87" s="611"/>
      <c r="BR87" s="611"/>
      <c r="BS87" s="611"/>
      <c r="BT87" s="611"/>
      <c r="BU87" s="611"/>
      <c r="BV87" s="611"/>
      <c r="BW87" s="611"/>
      <c r="BX87" s="611"/>
      <c r="BY87" s="611"/>
      <c r="BZ87" s="611"/>
      <c r="CA87" s="611"/>
      <c r="CB87" s="611"/>
      <c r="CC87" s="611"/>
      <c r="CD87" s="611"/>
      <c r="CE87" s="611"/>
      <c r="CF87" s="611"/>
      <c r="CG87" s="611"/>
      <c r="CH87" s="611"/>
      <c r="CI87" s="611"/>
      <c r="CJ87" s="611"/>
      <c r="CK87" s="611"/>
      <c r="CL87" s="611"/>
      <c r="CM87" s="611"/>
      <c r="CN87" s="611"/>
      <c r="CO87" s="611"/>
      <c r="CP87" s="611"/>
      <c r="CQ87" s="611"/>
      <c r="CR87" s="611"/>
      <c r="CS87" s="611"/>
      <c r="CT87" s="611"/>
      <c r="CU87" s="611"/>
      <c r="CV87" s="611"/>
      <c r="CW87" s="611"/>
      <c r="CX87" s="611"/>
      <c r="CY87" s="611"/>
      <c r="CZ87" s="611"/>
      <c r="DA87" s="611"/>
      <c r="DB87" s="611"/>
      <c r="DC87" s="611"/>
      <c r="DD87" s="611"/>
      <c r="DE87" s="611"/>
      <c r="DF87" s="611"/>
      <c r="DG87" s="611"/>
      <c r="DH87" s="611"/>
      <c r="DI87" s="611"/>
      <c r="DJ87" s="611"/>
      <c r="DK87" s="611"/>
      <c r="DL87" s="611"/>
      <c r="DM87" s="611"/>
      <c r="DN87" s="611"/>
      <c r="DO87" s="611"/>
      <c r="DP87" s="611"/>
      <c r="DQ87" s="611"/>
      <c r="DR87" s="611"/>
      <c r="DS87" s="611"/>
      <c r="DT87" s="611"/>
      <c r="DU87" s="611"/>
      <c r="DV87" s="611"/>
      <c r="DW87" s="611"/>
      <c r="DX87" s="611"/>
      <c r="DY87" s="611"/>
      <c r="DZ87" s="611"/>
      <c r="EA87" s="611"/>
      <c r="EB87" s="611"/>
      <c r="EC87" s="611"/>
      <c r="ED87" s="611"/>
      <c r="EE87" s="611"/>
      <c r="EF87" s="611"/>
      <c r="EG87" s="611"/>
      <c r="EH87" s="611"/>
      <c r="EI87" s="611"/>
      <c r="EJ87" s="611"/>
      <c r="EK87" s="611"/>
      <c r="EL87" s="611"/>
      <c r="EM87" s="611"/>
      <c r="EN87" s="611"/>
      <c r="EO87" s="611"/>
      <c r="EP87" s="611"/>
      <c r="EQ87" s="611"/>
      <c r="ER87" s="611"/>
      <c r="ES87" s="611"/>
      <c r="ET87" s="611"/>
      <c r="EU87" s="611"/>
      <c r="EV87" s="611"/>
      <c r="EW87" s="611"/>
      <c r="EX87" s="611"/>
      <c r="EY87" s="611"/>
      <c r="EZ87" s="611"/>
      <c r="FA87" s="611"/>
      <c r="FB87" s="611"/>
      <c r="FC87" s="611"/>
      <c r="FD87" s="611"/>
      <c r="FE87" s="611"/>
      <c r="FF87" s="611"/>
      <c r="FG87" s="611"/>
      <c r="FH87" s="611"/>
      <c r="FI87" s="611"/>
      <c r="FJ87" s="611"/>
      <c r="FK87" s="611"/>
      <c r="FL87" s="611"/>
      <c r="FM87" s="611"/>
      <c r="FN87" s="611"/>
      <c r="FO87" s="611"/>
      <c r="FP87" s="611"/>
      <c r="FQ87" s="611"/>
      <c r="FR87" s="611"/>
      <c r="FS87" s="611"/>
      <c r="FT87" s="611"/>
      <c r="FU87" s="611"/>
      <c r="FV87" s="611"/>
      <c r="FW87" s="611"/>
      <c r="FX87" s="611"/>
      <c r="FY87" s="611"/>
      <c r="FZ87" s="611"/>
      <c r="GA87" s="611"/>
      <c r="GB87" s="611"/>
      <c r="GC87" s="611"/>
      <c r="GD87" s="611"/>
      <c r="GE87" s="611"/>
      <c r="GF87" s="611"/>
      <c r="GG87" s="611"/>
      <c r="GH87" s="611"/>
      <c r="GI87" s="611"/>
      <c r="GJ87" s="611"/>
      <c r="GK87" s="611"/>
      <c r="GL87" s="611"/>
      <c r="GM87" s="611"/>
      <c r="GN87" s="611"/>
      <c r="GO87" s="611"/>
      <c r="GP87" s="611"/>
      <c r="GQ87" s="611"/>
      <c r="GR87" s="611"/>
      <c r="GS87" s="611"/>
      <c r="GT87" s="611"/>
      <c r="GU87" s="611"/>
      <c r="GV87" s="611"/>
      <c r="GW87" s="611"/>
      <c r="GX87" s="611"/>
      <c r="GY87" s="611"/>
      <c r="GZ87" s="611"/>
      <c r="HA87" s="611"/>
      <c r="HB87" s="611"/>
      <c r="HC87" s="611"/>
      <c r="HD87" s="611"/>
      <c r="HE87" s="611"/>
      <c r="HF87" s="611"/>
      <c r="HG87" s="611"/>
      <c r="HH87" s="611"/>
      <c r="HI87" s="611"/>
      <c r="HJ87" s="611"/>
      <c r="HK87" s="611"/>
      <c r="HL87" s="611"/>
      <c r="HM87" s="611"/>
      <c r="HN87" s="611"/>
      <c r="HO87" s="611"/>
      <c r="HP87" s="611"/>
      <c r="HQ87" s="611"/>
      <c r="HR87" s="611"/>
      <c r="HS87" s="611"/>
      <c r="HT87" s="611"/>
      <c r="HU87" s="611"/>
      <c r="HV87" s="611"/>
      <c r="HW87" s="611"/>
      <c r="HX87" s="611"/>
      <c r="HY87" s="611"/>
      <c r="HZ87" s="611"/>
      <c r="IA87" s="611"/>
      <c r="IB87" s="611"/>
      <c r="IC87" s="611"/>
      <c r="ID87" s="611"/>
      <c r="IE87" s="611"/>
      <c r="IF87" s="611"/>
      <c r="IG87" s="611"/>
      <c r="IH87" s="611"/>
      <c r="II87" s="611"/>
      <c r="IJ87" s="611"/>
      <c r="IK87" s="611"/>
      <c r="IL87" s="611"/>
      <c r="IM87" s="611"/>
      <c r="IN87" s="611"/>
      <c r="IO87" s="611"/>
      <c r="IP87" s="611"/>
      <c r="IQ87" s="611"/>
      <c r="IR87" s="611"/>
      <c r="IS87" s="611"/>
      <c r="IT87" s="611"/>
      <c r="IU87" s="611"/>
      <c r="IV87" s="611"/>
      <c r="IW87" s="611"/>
      <c r="IX87" s="611"/>
      <c r="IY87" s="611"/>
      <c r="IZ87" s="611"/>
      <c r="JA87" s="611"/>
      <c r="JB87" s="611"/>
      <c r="JC87" s="611"/>
      <c r="JD87" s="611"/>
      <c r="JE87" s="611"/>
      <c r="JF87" s="611"/>
      <c r="JG87" s="611"/>
      <c r="JH87" s="611"/>
      <c r="JI87" s="611"/>
      <c r="JJ87" s="611"/>
      <c r="JK87" s="611"/>
      <c r="JL87" s="611"/>
      <c r="JM87" s="611"/>
      <c r="JN87" s="611"/>
      <c r="JO87" s="611"/>
      <c r="JP87" s="611"/>
      <c r="JQ87" s="611"/>
      <c r="JR87" s="611"/>
      <c r="JS87" s="611"/>
      <c r="JT87" s="611"/>
      <c r="JU87" s="611"/>
      <c r="JV87" s="611"/>
      <c r="JW87" s="611"/>
      <c r="JX87" s="611"/>
      <c r="JY87" s="611"/>
      <c r="JZ87" s="611"/>
      <c r="KA87" s="611"/>
      <c r="KB87" s="611"/>
      <c r="KC87" s="611"/>
      <c r="KD87" s="611"/>
      <c r="KE87" s="611"/>
      <c r="KF87" s="611"/>
      <c r="KG87" s="611"/>
      <c r="KH87" s="611"/>
      <c r="KI87" s="611"/>
      <c r="KJ87" s="611"/>
      <c r="KK87" s="611"/>
      <c r="KL87" s="611"/>
      <c r="KM87" s="611"/>
      <c r="KN87" s="611"/>
      <c r="KO87" s="611"/>
      <c r="KP87" s="611"/>
      <c r="KQ87" s="611"/>
      <c r="KR87" s="611"/>
      <c r="KS87" s="611"/>
      <c r="KT87" s="611"/>
      <c r="KU87" s="611"/>
      <c r="KV87" s="611"/>
      <c r="KW87" s="611"/>
      <c r="KX87" s="611"/>
      <c r="KY87" s="611"/>
      <c r="KZ87" s="611"/>
      <c r="LA87" s="611"/>
      <c r="LB87" s="611"/>
      <c r="LC87" s="611"/>
      <c r="LD87" s="611"/>
      <c r="LE87" s="611"/>
      <c r="LF87" s="611"/>
      <c r="LG87" s="611"/>
      <c r="LH87" s="611"/>
      <c r="LI87" s="611"/>
      <c r="LJ87" s="611"/>
      <c r="LK87" s="611"/>
      <c r="LL87" s="611"/>
      <c r="LM87" s="611"/>
      <c r="LN87" s="611"/>
      <c r="LO87" s="611"/>
      <c r="LP87" s="611"/>
      <c r="LQ87" s="611"/>
      <c r="LR87" s="611"/>
      <c r="LS87" s="611"/>
      <c r="LT87" s="611"/>
      <c r="LU87" s="611"/>
      <c r="LV87" s="611"/>
      <c r="LW87" s="611"/>
      <c r="LX87" s="611"/>
      <c r="LY87" s="611"/>
      <c r="LZ87" s="611"/>
      <c r="MA87" s="611"/>
      <c r="MB87" s="611"/>
      <c r="MC87" s="611"/>
      <c r="MD87" s="611"/>
      <c r="ME87" s="611"/>
      <c r="MF87" s="611"/>
      <c r="MG87" s="611"/>
      <c r="MH87" s="611"/>
      <c r="MI87" s="611"/>
      <c r="MJ87" s="611"/>
      <c r="MK87" s="611"/>
      <c r="ML87" s="611"/>
      <c r="MM87" s="611"/>
      <c r="MN87" s="611"/>
      <c r="MO87" s="611"/>
      <c r="MP87" s="611"/>
      <c r="MQ87" s="611"/>
      <c r="MR87" s="611"/>
      <c r="MS87" s="611"/>
      <c r="MT87" s="611"/>
      <c r="MU87" s="611"/>
      <c r="MV87" s="611"/>
      <c r="MW87" s="611"/>
      <c r="MX87" s="611"/>
      <c r="MY87" s="611"/>
      <c r="MZ87" s="611"/>
      <c r="NA87" s="611"/>
      <c r="NB87" s="611"/>
      <c r="NC87" s="611"/>
      <c r="ND87" s="611"/>
      <c r="NE87" s="611"/>
      <c r="NF87" s="611"/>
      <c r="NG87" s="611"/>
      <c r="NH87" s="611"/>
      <c r="NI87" s="611"/>
      <c r="NJ87" s="611"/>
      <c r="NK87" s="611"/>
      <c r="NL87" s="611"/>
      <c r="NM87" s="611"/>
      <c r="NN87" s="611"/>
      <c r="NO87" s="611"/>
      <c r="NP87" s="611"/>
      <c r="NQ87" s="611"/>
      <c r="NR87" s="611"/>
      <c r="NS87" s="611"/>
      <c r="NT87" s="611"/>
      <c r="NU87" s="611"/>
      <c r="NV87" s="611"/>
      <c r="NW87" s="611"/>
      <c r="NX87" s="611"/>
      <c r="NY87" s="611"/>
      <c r="NZ87" s="611"/>
      <c r="OA87" s="611"/>
      <c r="OB87" s="611"/>
      <c r="OC87" s="611"/>
      <c r="OD87" s="611"/>
      <c r="OE87" s="611"/>
      <c r="OF87" s="611"/>
      <c r="OG87" s="611"/>
      <c r="OH87" s="611"/>
      <c r="OI87" s="611"/>
      <c r="OJ87" s="611"/>
      <c r="OK87" s="611"/>
      <c r="OL87" s="611"/>
      <c r="OM87" s="611"/>
      <c r="ON87" s="611"/>
      <c r="OO87" s="611"/>
      <c r="OP87" s="611"/>
      <c r="OQ87" s="611"/>
      <c r="OR87" s="611"/>
      <c r="OS87" s="611"/>
      <c r="OT87" s="611"/>
      <c r="OU87" s="611"/>
      <c r="OV87" s="611"/>
      <c r="OW87" s="611"/>
      <c r="OX87" s="611"/>
      <c r="OY87" s="611"/>
      <c r="OZ87" s="611"/>
      <c r="PA87" s="611"/>
      <c r="PB87" s="611"/>
      <c r="PC87" s="611"/>
      <c r="PD87" s="611"/>
      <c r="PE87" s="611"/>
      <c r="PF87" s="611"/>
      <c r="PG87" s="611"/>
      <c r="PH87" s="611"/>
      <c r="PI87" s="611"/>
      <c r="PJ87" s="611"/>
      <c r="PK87" s="611"/>
      <c r="PL87" s="611"/>
      <c r="PM87" s="611"/>
      <c r="PN87" s="611"/>
      <c r="PO87" s="611"/>
      <c r="PP87" s="611"/>
      <c r="PQ87" s="611"/>
      <c r="PR87" s="611"/>
      <c r="PS87" s="611"/>
      <c r="PT87" s="611"/>
      <c r="PU87" s="611"/>
      <c r="PV87" s="611"/>
      <c r="PW87" s="611"/>
      <c r="PX87" s="611"/>
      <c r="PY87" s="611"/>
      <c r="PZ87" s="611"/>
      <c r="QA87" s="611"/>
      <c r="QB87" s="611"/>
      <c r="QC87" s="611"/>
      <c r="QD87" s="611"/>
      <c r="QE87" s="611"/>
      <c r="QF87" s="611"/>
      <c r="QG87" s="611"/>
      <c r="QH87" s="611"/>
      <c r="QI87" s="611"/>
      <c r="QJ87" s="611"/>
      <c r="QK87" s="611"/>
      <c r="QL87" s="611"/>
      <c r="QM87" s="611"/>
      <c r="QN87" s="611"/>
      <c r="QO87" s="611"/>
      <c r="QP87" s="611"/>
      <c r="QQ87" s="611"/>
      <c r="QR87" s="611"/>
      <c r="QS87" s="611"/>
      <c r="QT87" s="611"/>
      <c r="QU87" s="611"/>
      <c r="QV87" s="611"/>
      <c r="QW87" s="611"/>
      <c r="QX87" s="611"/>
      <c r="QY87" s="611"/>
      <c r="QZ87" s="611"/>
      <c r="RA87" s="611"/>
      <c r="RB87" s="611"/>
      <c r="RC87" s="611"/>
      <c r="RD87" s="611"/>
      <c r="RE87" s="611"/>
      <c r="RF87" s="611"/>
      <c r="RG87" s="611"/>
      <c r="RH87" s="611"/>
      <c r="RI87" s="611"/>
      <c r="RJ87" s="611"/>
      <c r="RK87" s="611"/>
      <c r="RL87" s="611"/>
      <c r="RM87" s="611"/>
      <c r="RN87" s="611"/>
      <c r="RO87" s="611"/>
      <c r="RP87" s="611"/>
      <c r="RQ87" s="611"/>
      <c r="RR87" s="611"/>
      <c r="RS87" s="611"/>
      <c r="RT87" s="611"/>
      <c r="RU87" s="611"/>
      <c r="RV87" s="611"/>
      <c r="RW87" s="611"/>
      <c r="RX87" s="611"/>
      <c r="RY87" s="611"/>
      <c r="RZ87" s="611"/>
      <c r="SA87" s="611"/>
      <c r="SB87" s="611"/>
      <c r="SC87" s="611"/>
      <c r="SD87" s="611"/>
      <c r="SE87" s="611"/>
      <c r="SF87" s="611"/>
      <c r="SG87" s="611"/>
      <c r="SH87" s="611"/>
      <c r="SI87" s="611"/>
      <c r="SJ87" s="611"/>
      <c r="SK87" s="611"/>
      <c r="SL87" s="611"/>
      <c r="SM87" s="611"/>
      <c r="SN87" s="611"/>
      <c r="SO87" s="611"/>
      <c r="SP87" s="611"/>
      <c r="SQ87" s="611"/>
      <c r="SR87" s="611"/>
      <c r="SS87" s="611"/>
      <c r="ST87" s="611"/>
      <c r="SU87" s="611"/>
      <c r="SV87" s="611"/>
      <c r="SW87" s="611"/>
      <c r="SX87" s="611"/>
      <c r="SY87" s="611"/>
      <c r="SZ87" s="611"/>
      <c r="TA87" s="611"/>
      <c r="TB87" s="611"/>
      <c r="TC87" s="611"/>
      <c r="TD87" s="611"/>
      <c r="TE87" s="611"/>
      <c r="TF87" s="611"/>
      <c r="TG87" s="611"/>
      <c r="TH87" s="611"/>
      <c r="TI87" s="611"/>
      <c r="TJ87" s="611"/>
      <c r="TK87" s="611"/>
      <c r="TL87" s="611"/>
      <c r="TM87" s="611"/>
      <c r="TN87" s="611"/>
      <c r="TO87" s="611"/>
      <c r="TP87" s="611"/>
      <c r="TQ87" s="611"/>
      <c r="TR87" s="611"/>
      <c r="TS87" s="611"/>
      <c r="TT87" s="611"/>
      <c r="TU87" s="611"/>
      <c r="TV87" s="611"/>
      <c r="TW87" s="611"/>
      <c r="TX87" s="611"/>
      <c r="TY87" s="611"/>
      <c r="TZ87" s="611"/>
      <c r="UA87" s="611"/>
      <c r="UB87" s="611"/>
      <c r="UC87" s="611"/>
      <c r="UD87" s="611"/>
      <c r="UE87" s="611"/>
      <c r="UF87" s="611"/>
      <c r="UG87" s="611"/>
      <c r="UH87" s="611"/>
      <c r="UI87" s="611"/>
      <c r="UJ87" s="611"/>
      <c r="UK87" s="611"/>
      <c r="UL87" s="611"/>
      <c r="UM87" s="611"/>
      <c r="UN87" s="611"/>
      <c r="UO87" s="611"/>
      <c r="UP87" s="611"/>
      <c r="UQ87" s="611"/>
      <c r="UR87" s="611"/>
      <c r="US87" s="611"/>
      <c r="UT87" s="611"/>
      <c r="UU87" s="611"/>
      <c r="UV87" s="611"/>
      <c r="UW87" s="611"/>
      <c r="UX87" s="611"/>
      <c r="UY87" s="611"/>
      <c r="UZ87" s="611"/>
      <c r="VA87" s="611"/>
      <c r="VB87" s="611"/>
      <c r="VC87" s="611"/>
      <c r="VD87" s="611"/>
      <c r="VE87" s="611"/>
      <c r="VF87" s="611"/>
      <c r="VG87" s="611"/>
      <c r="VH87" s="611"/>
      <c r="VI87" s="611"/>
      <c r="VJ87" s="611"/>
      <c r="VK87" s="611"/>
      <c r="VL87" s="611"/>
      <c r="VM87" s="611"/>
      <c r="VN87" s="611"/>
      <c r="VO87" s="611"/>
      <c r="VP87" s="611"/>
      <c r="VQ87" s="611"/>
      <c r="VR87" s="611"/>
      <c r="VS87" s="611"/>
      <c r="VT87" s="611"/>
      <c r="VU87" s="611"/>
      <c r="VV87" s="611"/>
      <c r="VW87" s="611"/>
      <c r="VX87" s="611"/>
      <c r="VY87" s="611"/>
      <c r="VZ87" s="611"/>
      <c r="WA87" s="611"/>
      <c r="WB87" s="611"/>
      <c r="WC87" s="611"/>
      <c r="WD87" s="611"/>
      <c r="WE87" s="611"/>
      <c r="WF87" s="611"/>
      <c r="WG87" s="611"/>
      <c r="WH87" s="611"/>
      <c r="WI87" s="611"/>
      <c r="WJ87" s="611"/>
      <c r="WK87" s="611"/>
      <c r="WL87" s="611"/>
      <c r="WM87" s="611"/>
      <c r="WN87" s="611"/>
      <c r="WO87" s="611"/>
      <c r="WP87" s="611"/>
      <c r="WQ87" s="611"/>
      <c r="WR87" s="611"/>
      <c r="WS87" s="611"/>
      <c r="WT87" s="611"/>
      <c r="WU87" s="611"/>
      <c r="WV87" s="611"/>
      <c r="WW87" s="611"/>
      <c r="WX87" s="611"/>
      <c r="WY87" s="611"/>
      <c r="WZ87" s="611"/>
      <c r="XA87" s="611"/>
      <c r="XB87" s="611"/>
      <c r="XC87" s="611"/>
      <c r="XD87" s="611"/>
      <c r="XE87" s="611"/>
      <c r="XF87" s="611"/>
      <c r="XG87" s="611"/>
      <c r="XH87" s="611"/>
      <c r="XI87" s="611"/>
      <c r="XJ87" s="611"/>
      <c r="XK87" s="611"/>
      <c r="XL87" s="611"/>
      <c r="XM87" s="611"/>
      <c r="XN87" s="611"/>
      <c r="XO87" s="611"/>
      <c r="XP87" s="611"/>
      <c r="XQ87" s="611"/>
      <c r="XR87" s="611"/>
      <c r="XS87" s="611"/>
      <c r="XT87" s="611"/>
      <c r="XU87" s="611"/>
      <c r="XV87" s="611"/>
      <c r="XW87" s="611"/>
      <c r="XX87" s="611"/>
      <c r="XY87" s="611"/>
      <c r="XZ87" s="611"/>
      <c r="YA87" s="611"/>
      <c r="YB87" s="611"/>
      <c r="YC87" s="611"/>
      <c r="YD87" s="611"/>
      <c r="YE87" s="611"/>
      <c r="YF87" s="611"/>
      <c r="YG87" s="611"/>
      <c r="YH87" s="611"/>
      <c r="YI87" s="611"/>
      <c r="YJ87" s="611"/>
      <c r="YK87" s="611"/>
      <c r="YL87" s="611"/>
      <c r="YM87" s="611"/>
      <c r="YN87" s="611"/>
      <c r="YO87" s="611"/>
      <c r="YP87" s="611"/>
      <c r="YQ87" s="611"/>
      <c r="YR87" s="611"/>
      <c r="YS87" s="611"/>
      <c r="YT87" s="611"/>
      <c r="YU87" s="611"/>
      <c r="YV87" s="611"/>
      <c r="YW87" s="611"/>
      <c r="YX87" s="611"/>
      <c r="YY87" s="611"/>
      <c r="YZ87" s="611"/>
      <c r="ZA87" s="611"/>
      <c r="ZB87" s="611"/>
      <c r="ZC87" s="611"/>
      <c r="ZD87" s="611"/>
      <c r="ZE87" s="611"/>
      <c r="ZF87" s="611"/>
      <c r="ZG87" s="611"/>
      <c r="ZH87" s="611"/>
      <c r="ZI87" s="611"/>
      <c r="ZJ87" s="611"/>
      <c r="ZK87" s="611"/>
      <c r="ZL87" s="611"/>
      <c r="ZM87" s="611"/>
      <c r="ZN87" s="611"/>
      <c r="ZO87" s="611"/>
      <c r="ZP87" s="611"/>
      <c r="ZQ87" s="611"/>
      <c r="ZR87" s="611"/>
      <c r="ZS87" s="611"/>
      <c r="ZT87" s="611"/>
      <c r="ZU87" s="611"/>
      <c r="ZV87" s="611"/>
      <c r="ZW87" s="611"/>
      <c r="ZX87" s="611"/>
      <c r="ZY87" s="611"/>
      <c r="ZZ87" s="611"/>
      <c r="AAA87" s="611"/>
      <c r="AAB87" s="611"/>
      <c r="AAC87" s="611"/>
      <c r="AAD87" s="611"/>
      <c r="AAE87" s="611"/>
      <c r="AAF87" s="611"/>
      <c r="AAG87" s="611"/>
      <c r="AAH87" s="611"/>
      <c r="AAI87" s="611"/>
      <c r="AAJ87" s="611"/>
      <c r="AAK87" s="611"/>
      <c r="AAL87" s="611"/>
      <c r="AAM87" s="611"/>
      <c r="AAN87" s="611"/>
      <c r="AAO87" s="611"/>
      <c r="AAP87" s="611"/>
      <c r="AAQ87" s="611"/>
      <c r="AAR87" s="611"/>
      <c r="AAS87" s="611"/>
      <c r="AAT87" s="611"/>
      <c r="AAU87" s="611"/>
      <c r="AAV87" s="611"/>
      <c r="AAW87" s="611"/>
      <c r="AAX87" s="611"/>
      <c r="AAY87" s="611"/>
      <c r="AAZ87" s="611"/>
      <c r="ABA87" s="611"/>
      <c r="ABB87" s="611"/>
      <c r="ABC87" s="611"/>
      <c r="ABD87" s="611"/>
      <c r="ABE87" s="611"/>
      <c r="ABF87" s="611"/>
      <c r="ABG87" s="611"/>
      <c r="ABH87" s="611"/>
      <c r="ABI87" s="611"/>
      <c r="ABJ87" s="611"/>
      <c r="ABK87" s="611"/>
      <c r="ABL87" s="611"/>
      <c r="ABM87" s="611"/>
      <c r="ABN87" s="611"/>
      <c r="ABO87" s="611"/>
      <c r="ABP87" s="611"/>
      <c r="ABQ87" s="611"/>
      <c r="ABR87" s="611"/>
      <c r="ABS87" s="611"/>
      <c r="ABT87" s="611"/>
      <c r="ABU87" s="611"/>
      <c r="ABV87" s="611"/>
      <c r="ABW87" s="611"/>
      <c r="ABX87" s="611"/>
      <c r="ABY87" s="611"/>
      <c r="ABZ87" s="611"/>
      <c r="ACA87" s="611"/>
      <c r="ACB87" s="611"/>
      <c r="ACC87" s="611"/>
      <c r="ACD87" s="611"/>
      <c r="ACE87" s="611"/>
      <c r="ACF87" s="611"/>
      <c r="ACG87" s="611"/>
      <c r="ACH87" s="611"/>
      <c r="ACI87" s="611"/>
      <c r="ACJ87" s="611"/>
      <c r="ACK87" s="611"/>
      <c r="ACL87" s="611"/>
      <c r="ACM87" s="611"/>
      <c r="ACN87" s="611"/>
      <c r="ACO87" s="611"/>
      <c r="ACP87" s="611"/>
      <c r="ACQ87" s="611"/>
      <c r="ACR87" s="611"/>
      <c r="ACS87" s="611"/>
      <c r="ACT87" s="611"/>
      <c r="ACU87" s="611"/>
      <c r="ACV87" s="611"/>
      <c r="ACW87" s="611"/>
      <c r="ACX87" s="611"/>
      <c r="ACY87" s="611"/>
      <c r="ACZ87" s="611"/>
      <c r="ADA87" s="611"/>
      <c r="ADB87" s="611"/>
      <c r="ADC87" s="611"/>
      <c r="ADD87" s="611"/>
      <c r="ADE87" s="611"/>
      <c r="ADF87" s="611"/>
      <c r="ADG87" s="611"/>
      <c r="ADH87" s="611"/>
      <c r="ADI87" s="611"/>
      <c r="ADJ87" s="611"/>
      <c r="ADK87" s="611"/>
      <c r="ADL87" s="611"/>
      <c r="ADM87" s="611"/>
      <c r="ADN87" s="611"/>
      <c r="ADO87" s="611"/>
      <c r="ADP87" s="611"/>
      <c r="ADQ87" s="611"/>
      <c r="ADR87" s="611"/>
      <c r="ADS87" s="611"/>
      <c r="ADT87" s="611"/>
      <c r="ADU87" s="611"/>
      <c r="ADV87" s="611"/>
      <c r="ADW87" s="611"/>
      <c r="ADX87" s="611"/>
      <c r="ADY87" s="611"/>
      <c r="ADZ87" s="611"/>
      <c r="AEA87" s="611"/>
      <c r="AEB87" s="611"/>
      <c r="AEC87" s="611"/>
      <c r="AED87" s="611"/>
      <c r="AEE87" s="611"/>
      <c r="AEF87" s="611"/>
      <c r="AEG87" s="611"/>
      <c r="AEH87" s="611"/>
      <c r="AEI87" s="611"/>
      <c r="AEJ87" s="611"/>
      <c r="AEK87" s="611"/>
      <c r="AEL87" s="611"/>
      <c r="AEM87" s="611"/>
      <c r="AEN87" s="611"/>
      <c r="AEO87" s="611"/>
      <c r="AEP87" s="611"/>
      <c r="AEQ87" s="611"/>
      <c r="AER87" s="611"/>
      <c r="AES87" s="611"/>
      <c r="AET87" s="611"/>
      <c r="AEU87" s="611"/>
      <c r="AEV87" s="611"/>
      <c r="AEW87" s="611"/>
      <c r="AEX87" s="611"/>
      <c r="AEY87" s="611"/>
      <c r="AEZ87" s="611"/>
      <c r="AFA87" s="611"/>
      <c r="AFB87" s="611"/>
      <c r="AFC87" s="611"/>
      <c r="AFD87" s="611"/>
      <c r="AFE87" s="611"/>
      <c r="AFF87" s="611"/>
      <c r="AFG87" s="611"/>
      <c r="AFH87" s="611"/>
      <c r="AFI87" s="611"/>
      <c r="AFJ87" s="611"/>
      <c r="AFK87" s="611"/>
      <c r="AFL87" s="611"/>
      <c r="AFM87" s="611"/>
      <c r="AFN87" s="611"/>
      <c r="AFO87" s="611"/>
      <c r="AFP87" s="611"/>
      <c r="AFQ87" s="611"/>
      <c r="AFR87" s="611"/>
      <c r="AFS87" s="611"/>
      <c r="AFT87" s="611"/>
      <c r="AFU87" s="611"/>
      <c r="AFV87" s="611"/>
      <c r="AFW87" s="611"/>
      <c r="AFX87" s="611"/>
      <c r="AFY87" s="611"/>
      <c r="AFZ87" s="611"/>
      <c r="AGA87" s="611"/>
      <c r="AGB87" s="611"/>
      <c r="AGC87" s="611"/>
      <c r="AGD87" s="611"/>
      <c r="AGE87" s="611"/>
      <c r="AGF87" s="611"/>
      <c r="AGG87" s="611"/>
      <c r="AGH87" s="611"/>
      <c r="AGI87" s="611"/>
      <c r="AGJ87" s="611"/>
      <c r="AGK87" s="611"/>
      <c r="AGL87" s="611"/>
      <c r="AGM87" s="611"/>
      <c r="AGN87" s="611"/>
      <c r="AGO87" s="611"/>
      <c r="AGP87" s="611"/>
      <c r="AGQ87" s="611"/>
      <c r="AGR87" s="611"/>
      <c r="AGS87" s="611"/>
      <c r="AGT87" s="611"/>
      <c r="AGU87" s="611"/>
      <c r="AGV87" s="611"/>
      <c r="AGW87" s="611"/>
      <c r="AGX87" s="611"/>
      <c r="AGY87" s="611"/>
      <c r="AGZ87" s="611"/>
      <c r="AHA87" s="611"/>
      <c r="AHB87" s="611"/>
      <c r="AHC87" s="611"/>
      <c r="AHD87" s="611"/>
      <c r="AHE87" s="611"/>
      <c r="AHF87" s="611"/>
      <c r="AHG87" s="611"/>
      <c r="AHH87" s="611"/>
      <c r="AHI87" s="611"/>
      <c r="AHJ87" s="611"/>
      <c r="AHK87" s="611"/>
      <c r="AHL87" s="611"/>
      <c r="AHM87" s="611"/>
      <c r="AHN87" s="611"/>
      <c r="AHO87" s="611"/>
      <c r="AHP87" s="611"/>
      <c r="AHQ87" s="611"/>
      <c r="AHR87" s="611"/>
      <c r="AHS87" s="611"/>
      <c r="AHT87" s="611"/>
      <c r="AHU87" s="611"/>
      <c r="AHV87" s="611"/>
      <c r="AHW87" s="611"/>
      <c r="AHX87" s="611"/>
      <c r="AHY87" s="611"/>
      <c r="AHZ87" s="611"/>
      <c r="AIA87" s="611"/>
      <c r="AIB87" s="611"/>
      <c r="AIC87" s="611"/>
      <c r="AID87" s="611"/>
      <c r="AIE87" s="611"/>
      <c r="AIF87" s="611"/>
      <c r="AIG87" s="611"/>
      <c r="AIH87" s="611"/>
      <c r="AII87" s="611"/>
      <c r="AIJ87" s="611"/>
      <c r="AIK87" s="611"/>
      <c r="AIL87" s="611"/>
      <c r="AIM87" s="611"/>
      <c r="AIN87" s="611"/>
      <c r="AIO87" s="611"/>
      <c r="AIP87" s="611"/>
      <c r="AIQ87" s="611"/>
      <c r="AIR87" s="611"/>
      <c r="AIS87" s="611"/>
      <c r="AIT87" s="611"/>
      <c r="AIU87" s="611"/>
      <c r="AIV87" s="611"/>
      <c r="AIW87" s="611"/>
      <c r="AIX87" s="611"/>
      <c r="AIY87" s="611"/>
      <c r="AIZ87" s="611"/>
      <c r="AJA87" s="611"/>
      <c r="AJB87" s="611"/>
      <c r="AJC87" s="611"/>
      <c r="AJD87" s="611"/>
      <c r="AJE87" s="611"/>
      <c r="AJF87" s="611"/>
      <c r="AJG87" s="611"/>
      <c r="AJH87" s="611"/>
      <c r="AJI87" s="611"/>
      <c r="AJJ87" s="611"/>
      <c r="AJK87" s="611"/>
      <c r="AJL87" s="611"/>
      <c r="AJM87" s="611"/>
      <c r="AJN87" s="611"/>
      <c r="AJO87" s="611"/>
      <c r="AJP87" s="611"/>
      <c r="AJQ87" s="611"/>
      <c r="AJR87" s="611"/>
      <c r="AJS87" s="611"/>
      <c r="AJT87" s="611"/>
      <c r="AJU87" s="611"/>
      <c r="AJV87" s="611"/>
      <c r="AJW87" s="611"/>
      <c r="AJX87" s="611"/>
      <c r="AJY87" s="611"/>
      <c r="AJZ87" s="611"/>
      <c r="AKA87" s="611"/>
      <c r="AKB87" s="611"/>
      <c r="AKC87" s="611"/>
      <c r="AKD87" s="611"/>
      <c r="AKE87" s="611"/>
      <c r="AKF87" s="611"/>
      <c r="AKG87" s="611"/>
      <c r="AKH87" s="611"/>
      <c r="AKI87" s="611"/>
      <c r="AKJ87" s="611"/>
      <c r="AKK87" s="611"/>
      <c r="AKL87" s="611"/>
      <c r="AKM87" s="611"/>
      <c r="AKN87" s="611"/>
      <c r="AKO87" s="611"/>
      <c r="AKP87" s="611"/>
      <c r="AKQ87" s="611"/>
      <c r="AKR87" s="611"/>
      <c r="AKS87" s="611"/>
      <c r="AKT87" s="611"/>
      <c r="AKU87" s="611"/>
      <c r="AKV87" s="611"/>
      <c r="AKW87" s="611"/>
      <c r="AKX87" s="611"/>
      <c r="AKY87" s="611"/>
      <c r="AKZ87" s="611"/>
      <c r="ALA87" s="611"/>
      <c r="ALB87" s="611"/>
      <c r="ALC87" s="611"/>
      <c r="ALD87" s="611"/>
      <c r="ALE87" s="611"/>
      <c r="ALF87" s="611"/>
      <c r="ALG87" s="611"/>
      <c r="ALH87" s="611"/>
      <c r="ALI87" s="611"/>
      <c r="ALJ87" s="611"/>
      <c r="ALK87" s="611"/>
      <c r="ALL87" s="611"/>
      <c r="ALM87" s="611"/>
      <c r="ALN87" s="611"/>
      <c r="ALO87" s="611"/>
      <c r="ALP87" s="611"/>
      <c r="ALQ87" s="611"/>
      <c r="ALR87" s="611"/>
      <c r="ALS87" s="611"/>
      <c r="ALT87" s="611"/>
      <c r="ALU87" s="611"/>
      <c r="ALV87" s="611"/>
      <c r="ALW87" s="611"/>
      <c r="ALX87" s="611"/>
      <c r="ALY87" s="611"/>
      <c r="ALZ87" s="611"/>
      <c r="AMA87" s="611"/>
      <c r="AMB87" s="611"/>
      <c r="AMC87" s="611"/>
      <c r="AMD87" s="611"/>
      <c r="AME87" s="611"/>
      <c r="AMF87" s="611"/>
      <c r="AMG87" s="611"/>
      <c r="AMH87" s="611"/>
      <c r="AMI87" s="611"/>
      <c r="AMJ87" s="611"/>
      <c r="AMK87" s="611"/>
      <c r="AML87" s="611"/>
      <c r="AMM87" s="611"/>
      <c r="AMN87" s="611"/>
      <c r="AMO87" s="611"/>
      <c r="AMP87" s="611"/>
      <c r="AMQ87" s="611"/>
      <c r="AMR87" s="611"/>
      <c r="AMS87" s="611"/>
      <c r="AMT87" s="611"/>
      <c r="AMU87" s="611"/>
      <c r="AMV87" s="611"/>
      <c r="AMW87" s="611"/>
      <c r="AMX87" s="611"/>
      <c r="AMY87" s="611"/>
      <c r="AMZ87" s="611"/>
      <c r="ANA87" s="611"/>
      <c r="ANB87" s="611"/>
      <c r="ANC87" s="611"/>
      <c r="AND87" s="611"/>
      <c r="ANE87" s="611"/>
      <c r="ANF87" s="611"/>
      <c r="ANG87" s="611"/>
      <c r="ANH87" s="611"/>
      <c r="ANI87" s="611"/>
      <c r="ANJ87" s="611"/>
      <c r="ANK87" s="611"/>
      <c r="ANL87" s="611"/>
      <c r="ANM87" s="611"/>
      <c r="ANN87" s="611"/>
      <c r="ANO87" s="611"/>
      <c r="ANP87" s="611"/>
      <c r="ANQ87" s="611"/>
      <c r="ANR87" s="611"/>
      <c r="ANS87" s="611"/>
      <c r="ANT87" s="611"/>
      <c r="ANU87" s="611"/>
      <c r="ANV87" s="611"/>
      <c r="ANW87" s="611"/>
      <c r="ANX87" s="611"/>
      <c r="ANY87" s="611"/>
      <c r="ANZ87" s="611"/>
      <c r="AOA87" s="611"/>
      <c r="AOB87" s="611"/>
      <c r="AOC87" s="611"/>
      <c r="AOD87" s="611"/>
      <c r="AOE87" s="611"/>
      <c r="AOF87" s="611"/>
      <c r="AOG87" s="611"/>
      <c r="AOH87" s="611"/>
      <c r="AOI87" s="611"/>
      <c r="AOJ87" s="611"/>
      <c r="AOK87" s="611"/>
      <c r="AOL87" s="611"/>
      <c r="AOM87" s="611"/>
      <c r="AON87" s="611"/>
      <c r="AOO87" s="611"/>
      <c r="AOP87" s="611"/>
      <c r="AOQ87" s="611"/>
      <c r="AOR87" s="611"/>
      <c r="AOS87" s="611"/>
      <c r="AOT87" s="611"/>
      <c r="AOU87" s="611"/>
      <c r="AOV87" s="611"/>
      <c r="AOW87" s="611"/>
      <c r="AOX87" s="611"/>
      <c r="AOY87" s="611"/>
      <c r="AOZ87" s="611"/>
      <c r="APA87" s="611"/>
      <c r="APB87" s="611"/>
      <c r="APC87" s="611"/>
      <c r="APD87" s="611"/>
      <c r="APE87" s="611"/>
      <c r="APF87" s="611"/>
      <c r="APG87" s="611"/>
      <c r="APH87" s="611"/>
      <c r="API87" s="611"/>
      <c r="APJ87" s="611"/>
      <c r="APK87" s="611"/>
      <c r="APL87" s="611"/>
      <c r="APM87" s="611"/>
      <c r="APN87" s="611"/>
      <c r="APO87" s="611"/>
      <c r="APP87" s="611"/>
      <c r="APQ87" s="611"/>
      <c r="APR87" s="611"/>
      <c r="APS87" s="611"/>
      <c r="APT87" s="611"/>
      <c r="APU87" s="611"/>
      <c r="APV87" s="611"/>
      <c r="APW87" s="611"/>
      <c r="APX87" s="611"/>
      <c r="APY87" s="611"/>
      <c r="APZ87" s="611"/>
      <c r="AQA87" s="611"/>
      <c r="AQB87" s="611"/>
      <c r="AQC87" s="611"/>
      <c r="AQD87" s="611"/>
      <c r="AQE87" s="611"/>
      <c r="AQF87" s="611"/>
      <c r="AQG87" s="611"/>
      <c r="AQH87" s="611"/>
      <c r="AQI87" s="611"/>
      <c r="AQJ87" s="611"/>
      <c r="AQK87" s="611"/>
      <c r="AQL87" s="611"/>
      <c r="AQM87" s="611"/>
      <c r="AQN87" s="611"/>
      <c r="AQO87" s="611"/>
      <c r="AQP87" s="611"/>
      <c r="AQQ87" s="611"/>
      <c r="AQR87" s="611"/>
      <c r="AQS87" s="611"/>
      <c r="AQT87" s="611"/>
      <c r="AQU87" s="611"/>
      <c r="AQV87" s="611"/>
      <c r="AQW87" s="611"/>
      <c r="AQX87" s="611"/>
      <c r="AQY87" s="611"/>
      <c r="AQZ87" s="611"/>
      <c r="ARA87" s="611"/>
      <c r="ARB87" s="611"/>
      <c r="ARC87" s="611"/>
      <c r="ARD87" s="611"/>
      <c r="ARE87" s="611"/>
      <c r="ARF87" s="611"/>
      <c r="ARG87" s="611"/>
      <c r="ARH87" s="611"/>
      <c r="ARI87" s="611"/>
      <c r="ARJ87" s="611"/>
      <c r="ARK87" s="611"/>
      <c r="ARL87" s="611"/>
      <c r="ARM87" s="611"/>
      <c r="ARN87" s="611"/>
      <c r="ARO87" s="611"/>
      <c r="ARP87" s="611"/>
      <c r="ARQ87" s="611"/>
      <c r="ARR87" s="611"/>
      <c r="ARS87" s="611"/>
      <c r="ART87" s="611"/>
      <c r="ARU87" s="611"/>
      <c r="ARV87" s="611"/>
      <c r="ARW87" s="611"/>
      <c r="ARX87" s="611"/>
      <c r="ARY87" s="611"/>
      <c r="ARZ87" s="611"/>
      <c r="ASA87" s="611"/>
      <c r="ASB87" s="611"/>
      <c r="ASC87" s="611"/>
      <c r="ASD87" s="611"/>
      <c r="ASE87" s="611"/>
      <c r="ASF87" s="611"/>
      <c r="ASG87" s="611"/>
      <c r="ASH87" s="611"/>
      <c r="ASI87" s="611"/>
      <c r="ASJ87" s="611"/>
      <c r="ASK87" s="611"/>
      <c r="ASL87" s="611"/>
      <c r="ASM87" s="611"/>
      <c r="ASN87" s="611"/>
      <c r="ASO87" s="611"/>
      <c r="ASP87" s="611"/>
      <c r="ASQ87" s="611"/>
      <c r="ASR87" s="611"/>
      <c r="ASS87" s="611"/>
      <c r="AST87" s="611"/>
      <c r="ASU87" s="611"/>
      <c r="ASV87" s="611"/>
      <c r="ASW87" s="611"/>
      <c r="ASX87" s="611"/>
      <c r="ASY87" s="611"/>
      <c r="ASZ87" s="611"/>
      <c r="ATA87" s="611"/>
      <c r="ATB87" s="611"/>
      <c r="ATC87" s="611"/>
      <c r="ATD87" s="611"/>
      <c r="ATE87" s="611"/>
      <c r="ATF87" s="611"/>
      <c r="ATG87" s="611"/>
      <c r="ATH87" s="611"/>
      <c r="ATI87" s="611"/>
      <c r="ATJ87" s="611"/>
      <c r="ATK87" s="611"/>
      <c r="ATL87" s="611"/>
      <c r="ATM87" s="611"/>
      <c r="ATN87" s="611"/>
      <c r="ATO87" s="611"/>
      <c r="ATP87" s="611"/>
      <c r="ATQ87" s="611"/>
      <c r="ATR87" s="611"/>
      <c r="ATS87" s="611"/>
      <c r="ATT87" s="611"/>
      <c r="ATU87" s="611"/>
      <c r="ATV87" s="611"/>
      <c r="ATW87" s="611"/>
      <c r="ATX87" s="611"/>
      <c r="ATY87" s="611"/>
      <c r="ATZ87" s="611"/>
      <c r="AUA87" s="611"/>
      <c r="AUB87" s="611"/>
      <c r="AUC87" s="611"/>
      <c r="AUD87" s="611"/>
      <c r="AUE87" s="611"/>
      <c r="AUF87" s="611"/>
      <c r="AUG87" s="611"/>
      <c r="AUH87" s="611"/>
      <c r="AUI87" s="611"/>
      <c r="AUJ87" s="611"/>
      <c r="AUK87" s="611"/>
      <c r="AUL87" s="611"/>
      <c r="AUM87" s="611"/>
      <c r="AUN87" s="611"/>
      <c r="AUO87" s="611"/>
      <c r="AUP87" s="611"/>
      <c r="AUQ87" s="611"/>
      <c r="AUR87" s="611"/>
      <c r="AUS87" s="611"/>
      <c r="AUT87" s="611"/>
      <c r="AUU87" s="611"/>
      <c r="AUV87" s="611"/>
      <c r="AUW87" s="611"/>
      <c r="AUX87" s="611"/>
      <c r="AUY87" s="611"/>
      <c r="AUZ87" s="611"/>
      <c r="AVA87" s="611"/>
      <c r="AVB87" s="611"/>
      <c r="AVC87" s="611"/>
      <c r="AVD87" s="611"/>
      <c r="AVE87" s="611"/>
      <c r="AVF87" s="611"/>
      <c r="AVG87" s="611"/>
      <c r="AVH87" s="611"/>
      <c r="AVI87" s="611"/>
      <c r="AVJ87" s="611"/>
      <c r="AVK87" s="611"/>
      <c r="AVL87" s="611"/>
      <c r="AVM87" s="611"/>
      <c r="AVN87" s="611"/>
      <c r="AVO87" s="611"/>
      <c r="AVP87" s="611"/>
      <c r="AVQ87" s="611"/>
      <c r="AVR87" s="611"/>
      <c r="AVS87" s="611"/>
      <c r="AVT87" s="611"/>
      <c r="AVU87" s="611"/>
      <c r="AVV87" s="611"/>
      <c r="AVW87" s="611"/>
      <c r="AVX87" s="611"/>
      <c r="AVY87" s="611"/>
      <c r="AVZ87" s="611"/>
      <c r="AWA87" s="611"/>
      <c r="AWB87" s="611"/>
      <c r="AWC87" s="611"/>
      <c r="AWD87" s="611"/>
      <c r="AWE87" s="611"/>
      <c r="AWF87" s="611"/>
      <c r="AWG87" s="611"/>
      <c r="AWH87" s="611"/>
      <c r="AWI87" s="611"/>
      <c r="AWJ87" s="611"/>
      <c r="AWK87" s="611"/>
      <c r="AWL87" s="611"/>
      <c r="AWM87" s="611"/>
      <c r="AWN87" s="611"/>
      <c r="AWO87" s="611"/>
      <c r="AWP87" s="611"/>
      <c r="AWQ87" s="611"/>
      <c r="AWR87" s="611"/>
      <c r="AWS87" s="611"/>
      <c r="AWT87" s="611"/>
      <c r="AWU87" s="611"/>
      <c r="AWV87" s="611"/>
      <c r="AWW87" s="611"/>
      <c r="AWX87" s="611"/>
      <c r="AWY87" s="611"/>
      <c r="AWZ87" s="611"/>
      <c r="AXA87" s="611"/>
      <c r="AXB87" s="611"/>
      <c r="AXC87" s="611"/>
      <c r="AXD87" s="611"/>
      <c r="AXE87" s="611"/>
      <c r="AXF87" s="611"/>
      <c r="AXG87" s="611"/>
      <c r="AXH87" s="611"/>
      <c r="AXI87" s="611"/>
      <c r="AXJ87" s="611"/>
      <c r="AXK87" s="611"/>
      <c r="AXL87" s="611"/>
      <c r="AXM87" s="611"/>
      <c r="AXN87" s="611"/>
      <c r="AXO87" s="611"/>
      <c r="AXP87" s="611"/>
      <c r="AXQ87" s="611"/>
      <c r="AXR87" s="611"/>
      <c r="AXS87" s="611"/>
      <c r="AXT87" s="611"/>
      <c r="AXU87" s="611"/>
      <c r="AXV87" s="611"/>
      <c r="AXW87" s="611"/>
      <c r="AXX87" s="611"/>
      <c r="AXY87" s="611"/>
      <c r="AXZ87" s="611"/>
      <c r="AYA87" s="611"/>
      <c r="AYB87" s="611"/>
      <c r="AYC87" s="611"/>
      <c r="AYD87" s="611"/>
      <c r="AYE87" s="611"/>
      <c r="AYF87" s="611"/>
      <c r="AYG87" s="611"/>
      <c r="AYH87" s="611"/>
      <c r="AYI87" s="611"/>
      <c r="AYJ87" s="611"/>
      <c r="AYK87" s="611"/>
      <c r="AYL87" s="611"/>
      <c r="AYM87" s="611"/>
      <c r="AYN87" s="611"/>
      <c r="AYO87" s="611"/>
      <c r="AYP87" s="611"/>
      <c r="AYQ87" s="611"/>
      <c r="AYR87" s="611"/>
      <c r="AYS87" s="611"/>
      <c r="AYT87" s="611"/>
      <c r="AYU87" s="611"/>
      <c r="AYV87" s="611"/>
      <c r="AYW87" s="611"/>
      <c r="AYX87" s="611"/>
      <c r="AYY87" s="611"/>
      <c r="AYZ87" s="611"/>
      <c r="AZA87" s="611"/>
      <c r="AZB87" s="611"/>
      <c r="AZC87" s="611"/>
      <c r="AZD87" s="611"/>
      <c r="AZE87" s="611"/>
      <c r="AZF87" s="611"/>
      <c r="AZG87" s="611"/>
      <c r="AZH87" s="611"/>
      <c r="AZI87" s="611"/>
      <c r="AZJ87" s="611"/>
      <c r="AZK87" s="611"/>
      <c r="AZL87" s="611"/>
      <c r="AZM87" s="611"/>
      <c r="AZN87" s="611"/>
      <c r="AZO87" s="611"/>
      <c r="AZP87" s="611"/>
      <c r="AZQ87" s="611"/>
      <c r="AZR87" s="611"/>
      <c r="AZS87" s="611"/>
      <c r="AZT87" s="611"/>
      <c r="AZU87" s="611"/>
      <c r="AZV87" s="611"/>
      <c r="AZW87" s="611"/>
      <c r="AZX87" s="611"/>
      <c r="AZY87" s="611"/>
      <c r="AZZ87" s="611"/>
      <c r="BAA87" s="611"/>
      <c r="BAB87" s="611"/>
      <c r="BAC87" s="611"/>
      <c r="BAD87" s="611"/>
      <c r="BAE87" s="611"/>
      <c r="BAF87" s="611"/>
      <c r="BAG87" s="611"/>
      <c r="BAH87" s="611"/>
      <c r="BAI87" s="611"/>
      <c r="BAJ87" s="611"/>
      <c r="BAK87" s="611"/>
      <c r="BAL87" s="611"/>
      <c r="BAM87" s="611"/>
      <c r="BAN87" s="611"/>
      <c r="BAO87" s="611"/>
      <c r="BAP87" s="611"/>
      <c r="BAQ87" s="611"/>
      <c r="BAR87" s="611"/>
      <c r="BAS87" s="611"/>
      <c r="BAT87" s="611"/>
      <c r="BAU87" s="611"/>
      <c r="BAV87" s="611"/>
      <c r="BAW87" s="611"/>
      <c r="BAX87" s="611"/>
      <c r="BAY87" s="611"/>
      <c r="BAZ87" s="611"/>
      <c r="BBA87" s="611"/>
      <c r="BBB87" s="611"/>
      <c r="BBC87" s="611"/>
      <c r="BBD87" s="611"/>
      <c r="BBE87" s="611"/>
      <c r="BBF87" s="611"/>
      <c r="BBG87" s="611"/>
      <c r="BBH87" s="611"/>
      <c r="BBI87" s="611"/>
      <c r="BBJ87" s="611"/>
      <c r="BBK87" s="611"/>
      <c r="BBL87" s="611"/>
      <c r="BBM87" s="611"/>
      <c r="BBN87" s="611"/>
      <c r="BBO87" s="611"/>
      <c r="BBP87" s="611"/>
      <c r="BBQ87" s="611"/>
      <c r="BBR87" s="611"/>
      <c r="BBS87" s="611"/>
      <c r="BBT87" s="611"/>
      <c r="BBU87" s="611"/>
      <c r="BBV87" s="611"/>
      <c r="BBW87" s="611"/>
      <c r="BBX87" s="611"/>
      <c r="BBY87" s="611"/>
      <c r="BBZ87" s="611"/>
      <c r="BCA87" s="611"/>
      <c r="BCB87" s="611"/>
      <c r="BCC87" s="611"/>
      <c r="BCD87" s="611"/>
      <c r="BCE87" s="611"/>
      <c r="BCF87" s="611"/>
      <c r="BCG87" s="611"/>
      <c r="BCH87" s="611"/>
      <c r="BCI87" s="611"/>
      <c r="BCJ87" s="611"/>
      <c r="BCK87" s="611"/>
      <c r="BCL87" s="611"/>
      <c r="BCM87" s="611"/>
      <c r="BCN87" s="611"/>
      <c r="BCO87" s="611"/>
      <c r="BCP87" s="611"/>
      <c r="BCQ87" s="611"/>
      <c r="BCR87" s="611"/>
      <c r="BCS87" s="611"/>
      <c r="BCT87" s="611"/>
      <c r="BCU87" s="611"/>
      <c r="BCV87" s="611"/>
      <c r="BCW87" s="611"/>
      <c r="BCX87" s="611"/>
      <c r="BCY87" s="611"/>
      <c r="BCZ87" s="611"/>
      <c r="BDA87" s="611"/>
      <c r="BDB87" s="611"/>
      <c r="BDC87" s="611"/>
      <c r="BDD87" s="611"/>
      <c r="BDE87" s="611"/>
      <c r="BDF87" s="611"/>
      <c r="BDG87" s="611"/>
      <c r="BDH87" s="611"/>
      <c r="BDI87" s="611"/>
      <c r="BDJ87" s="611"/>
      <c r="BDK87" s="611"/>
      <c r="BDL87" s="611"/>
      <c r="BDM87" s="611"/>
      <c r="BDN87" s="611"/>
      <c r="BDO87" s="611"/>
      <c r="BDP87" s="611"/>
      <c r="BDQ87" s="611"/>
      <c r="BDR87" s="611"/>
      <c r="BDS87" s="611"/>
      <c r="BDT87" s="611"/>
      <c r="BDU87" s="611"/>
      <c r="BDV87" s="611"/>
      <c r="BDW87" s="611"/>
      <c r="BDX87" s="611"/>
      <c r="BDY87" s="611"/>
      <c r="BDZ87" s="611"/>
      <c r="BEA87" s="611"/>
      <c r="BEB87" s="611"/>
      <c r="BEC87" s="611"/>
      <c r="BED87" s="611"/>
      <c r="BEE87" s="611"/>
      <c r="BEF87" s="611"/>
      <c r="BEG87" s="611"/>
      <c r="BEH87" s="611"/>
      <c r="BEI87" s="611"/>
      <c r="BEJ87" s="611"/>
      <c r="BEK87" s="611"/>
      <c r="BEL87" s="611"/>
      <c r="BEM87" s="611"/>
      <c r="BEN87" s="611"/>
      <c r="BEO87" s="611"/>
      <c r="BEP87" s="611"/>
      <c r="BEQ87" s="611"/>
      <c r="BER87" s="611"/>
      <c r="BES87" s="611"/>
      <c r="BET87" s="611"/>
      <c r="BEU87" s="611"/>
      <c r="BEV87" s="611"/>
      <c r="BEW87" s="611"/>
      <c r="BEX87" s="611"/>
      <c r="BEY87" s="611"/>
      <c r="BEZ87" s="611"/>
      <c r="BFA87" s="611"/>
      <c r="BFB87" s="611"/>
      <c r="BFC87" s="611"/>
      <c r="BFD87" s="611"/>
      <c r="BFE87" s="611"/>
      <c r="BFF87" s="611"/>
      <c r="BFG87" s="611"/>
      <c r="BFH87" s="611"/>
      <c r="BFI87" s="611"/>
      <c r="BFJ87" s="611"/>
      <c r="BFK87" s="611"/>
      <c r="BFL87" s="611"/>
      <c r="BFM87" s="611"/>
      <c r="BFN87" s="611"/>
      <c r="BFO87" s="611"/>
      <c r="BFP87" s="611"/>
      <c r="BFQ87" s="611"/>
      <c r="BFR87" s="611"/>
      <c r="BFS87" s="611"/>
      <c r="BFT87" s="611"/>
      <c r="BFU87" s="611"/>
      <c r="BFV87" s="611"/>
      <c r="BFW87" s="611"/>
      <c r="BFX87" s="611"/>
      <c r="BFY87" s="611"/>
      <c r="BFZ87" s="611"/>
      <c r="BGA87" s="611"/>
      <c r="BGB87" s="611"/>
      <c r="BGC87" s="611"/>
      <c r="BGD87" s="611"/>
      <c r="BGE87" s="611"/>
      <c r="BGF87" s="611"/>
      <c r="BGG87" s="611"/>
      <c r="BGH87" s="611"/>
      <c r="BGI87" s="611"/>
      <c r="BGJ87" s="611"/>
      <c r="BGK87" s="611"/>
      <c r="BGL87" s="611"/>
      <c r="BGM87" s="611"/>
      <c r="BGN87" s="611"/>
      <c r="BGO87" s="611"/>
      <c r="BGP87" s="611"/>
      <c r="BGQ87" s="611"/>
      <c r="BGR87" s="611"/>
      <c r="BGS87" s="611"/>
      <c r="BGT87" s="611"/>
      <c r="BGU87" s="611"/>
      <c r="BGV87" s="611"/>
      <c r="BGW87" s="611"/>
      <c r="BGX87" s="611"/>
      <c r="BGY87" s="611"/>
      <c r="BGZ87" s="611"/>
      <c r="BHA87" s="611"/>
      <c r="BHB87" s="611"/>
      <c r="BHC87" s="611"/>
      <c r="BHD87" s="611"/>
      <c r="BHE87" s="611"/>
      <c r="BHF87" s="611"/>
      <c r="BHG87" s="611"/>
      <c r="BHH87" s="611"/>
      <c r="BHI87" s="611"/>
      <c r="BHJ87" s="611"/>
      <c r="BHK87" s="611"/>
      <c r="BHL87" s="611"/>
      <c r="BHM87" s="611"/>
      <c r="BHN87" s="611"/>
      <c r="BHO87" s="611"/>
      <c r="BHP87" s="611"/>
      <c r="BHQ87" s="611"/>
      <c r="BHR87" s="611"/>
      <c r="BHS87" s="611"/>
      <c r="BHT87" s="611"/>
      <c r="BHU87" s="611"/>
      <c r="BHV87" s="611"/>
      <c r="BHW87" s="611"/>
      <c r="BHX87" s="611"/>
      <c r="BHY87" s="611"/>
      <c r="BHZ87" s="611"/>
      <c r="BIA87" s="611"/>
      <c r="BIB87" s="611"/>
      <c r="BIC87" s="611"/>
      <c r="BID87" s="611"/>
      <c r="BIE87" s="611"/>
      <c r="BIF87" s="611"/>
      <c r="BIG87" s="611"/>
      <c r="BIH87" s="611"/>
      <c r="BII87" s="611"/>
      <c r="BIJ87" s="611"/>
      <c r="BIK87" s="611"/>
      <c r="BIL87" s="611"/>
      <c r="BIM87" s="611"/>
      <c r="BIN87" s="611"/>
      <c r="BIO87" s="611"/>
      <c r="BIP87" s="611"/>
      <c r="BIQ87" s="611"/>
      <c r="BIR87" s="611"/>
      <c r="BIS87" s="611"/>
      <c r="BIT87" s="611"/>
      <c r="BIU87" s="611"/>
      <c r="BIV87" s="611"/>
      <c r="BIW87" s="611"/>
      <c r="BIX87" s="611"/>
      <c r="BIY87" s="611"/>
      <c r="BIZ87" s="611"/>
      <c r="BJA87" s="611"/>
      <c r="BJB87" s="611"/>
      <c r="BJC87" s="611"/>
      <c r="BJD87" s="611"/>
      <c r="BJE87" s="611"/>
      <c r="BJF87" s="611"/>
      <c r="BJG87" s="611"/>
      <c r="BJH87" s="611"/>
      <c r="BJI87" s="611"/>
      <c r="BJJ87" s="611"/>
      <c r="BJK87" s="611"/>
      <c r="BJL87" s="611"/>
      <c r="BJM87" s="611"/>
      <c r="BJN87" s="611"/>
      <c r="BJO87" s="611"/>
      <c r="BJP87" s="611"/>
      <c r="BJQ87" s="611"/>
      <c r="BJR87" s="611"/>
      <c r="BJS87" s="611"/>
      <c r="BJT87" s="611"/>
      <c r="BJU87" s="611"/>
      <c r="BJV87" s="611"/>
      <c r="BJW87" s="611"/>
      <c r="BJX87" s="611"/>
      <c r="BJY87" s="611"/>
      <c r="BJZ87" s="611"/>
      <c r="BKA87" s="611"/>
      <c r="BKB87" s="611"/>
      <c r="BKC87" s="611"/>
      <c r="BKD87" s="611"/>
      <c r="BKE87" s="611"/>
      <c r="BKF87" s="611"/>
      <c r="BKG87" s="611"/>
      <c r="BKH87" s="611"/>
      <c r="BKI87" s="611"/>
      <c r="BKJ87" s="611"/>
      <c r="BKK87" s="611"/>
      <c r="BKL87" s="611"/>
      <c r="BKM87" s="611"/>
      <c r="BKN87" s="611"/>
      <c r="BKO87" s="611"/>
      <c r="BKP87" s="611"/>
      <c r="BKQ87" s="611"/>
      <c r="BKR87" s="611"/>
      <c r="BKS87" s="611"/>
      <c r="BKT87" s="611"/>
      <c r="BKU87" s="611"/>
      <c r="BKV87" s="611"/>
      <c r="BKW87" s="611"/>
      <c r="BKX87" s="611"/>
      <c r="BKY87" s="611"/>
      <c r="BKZ87" s="611"/>
      <c r="BLA87" s="611"/>
      <c r="BLB87" s="611"/>
      <c r="BLC87" s="611"/>
      <c r="BLD87" s="611"/>
      <c r="BLE87" s="611"/>
      <c r="BLF87" s="611"/>
      <c r="BLG87" s="611"/>
      <c r="BLH87" s="611"/>
      <c r="BLI87" s="611"/>
      <c r="BLJ87" s="611"/>
      <c r="BLK87" s="611"/>
      <c r="BLL87" s="611"/>
      <c r="BLM87" s="611"/>
      <c r="BLN87" s="611"/>
      <c r="BLO87" s="611"/>
      <c r="BLP87" s="611"/>
      <c r="BLQ87" s="611"/>
      <c r="BLR87" s="611"/>
      <c r="BLS87" s="611"/>
      <c r="BLT87" s="611"/>
      <c r="BLU87" s="611"/>
      <c r="BLV87" s="611"/>
      <c r="BLW87" s="611"/>
      <c r="BLX87" s="611"/>
      <c r="BLY87" s="611"/>
      <c r="BLZ87" s="611"/>
      <c r="BMA87" s="611"/>
      <c r="BMB87" s="611"/>
      <c r="BMC87" s="611"/>
      <c r="BMD87" s="611"/>
      <c r="BME87" s="611"/>
      <c r="BMF87" s="611"/>
      <c r="BMG87" s="611"/>
      <c r="BMH87" s="611"/>
      <c r="BMI87" s="611"/>
      <c r="BMJ87" s="611"/>
      <c r="BMK87" s="611"/>
      <c r="BML87" s="611"/>
      <c r="BMM87" s="611"/>
      <c r="BMN87" s="611"/>
      <c r="BMO87" s="611"/>
      <c r="BMP87" s="611"/>
      <c r="BMQ87" s="611"/>
      <c r="BMR87" s="611"/>
      <c r="BMS87" s="611"/>
      <c r="BMT87" s="611"/>
      <c r="BMU87" s="611"/>
      <c r="BMV87" s="611"/>
      <c r="BMW87" s="611"/>
      <c r="BMX87" s="611"/>
      <c r="BMY87" s="611"/>
      <c r="BMZ87" s="611"/>
      <c r="BNA87" s="611"/>
      <c r="BNB87" s="611"/>
      <c r="BNC87" s="611"/>
      <c r="BND87" s="611"/>
      <c r="BNE87" s="611"/>
      <c r="BNF87" s="611"/>
      <c r="BNG87" s="611"/>
      <c r="BNH87" s="611"/>
      <c r="BNI87" s="611"/>
      <c r="BNJ87" s="611"/>
      <c r="BNK87" s="611"/>
      <c r="BNL87" s="611"/>
      <c r="BNM87" s="611"/>
      <c r="BNN87" s="611"/>
      <c r="BNO87" s="611"/>
      <c r="BNP87" s="611"/>
      <c r="BNQ87" s="611"/>
      <c r="BNR87" s="611"/>
      <c r="BNS87" s="611"/>
      <c r="BNT87" s="611"/>
      <c r="BNU87" s="611"/>
      <c r="BNV87" s="611"/>
      <c r="BNW87" s="611"/>
      <c r="BNX87" s="611"/>
      <c r="BNY87" s="611"/>
      <c r="BNZ87" s="611"/>
      <c r="BOA87" s="611"/>
      <c r="BOB87" s="611"/>
      <c r="BOC87" s="611"/>
      <c r="BOD87" s="611"/>
      <c r="BOE87" s="611"/>
      <c r="BOF87" s="611"/>
      <c r="BOG87" s="611"/>
      <c r="BOH87" s="611"/>
      <c r="BOI87" s="611"/>
      <c r="BOJ87" s="611"/>
      <c r="BOK87" s="611"/>
      <c r="BOL87" s="611"/>
      <c r="BOM87" s="611"/>
      <c r="BON87" s="611"/>
      <c r="BOO87" s="611"/>
      <c r="BOP87" s="611"/>
      <c r="BOQ87" s="611"/>
      <c r="BOR87" s="611"/>
      <c r="BOS87" s="611"/>
      <c r="BOT87" s="611"/>
      <c r="BOU87" s="611"/>
      <c r="BOV87" s="611"/>
      <c r="BOW87" s="611"/>
      <c r="BOX87" s="611"/>
      <c r="BOY87" s="611"/>
      <c r="BOZ87" s="611"/>
      <c r="BPA87" s="611"/>
      <c r="BPB87" s="611"/>
      <c r="BPC87" s="611"/>
      <c r="BPD87" s="611"/>
      <c r="BPE87" s="611"/>
      <c r="BPF87" s="611"/>
      <c r="BPG87" s="611"/>
      <c r="BPH87" s="611"/>
      <c r="BPI87" s="611"/>
      <c r="BPJ87" s="611"/>
      <c r="BPK87" s="611"/>
      <c r="BPL87" s="611"/>
      <c r="BPM87" s="611"/>
      <c r="BPN87" s="611"/>
      <c r="BPO87" s="611"/>
      <c r="BPP87" s="611"/>
      <c r="BPQ87" s="611"/>
      <c r="BPR87" s="611"/>
      <c r="BPS87" s="611"/>
      <c r="BPT87" s="611"/>
      <c r="BPU87" s="611"/>
      <c r="BPV87" s="611"/>
      <c r="BPW87" s="611"/>
      <c r="BPX87" s="611"/>
      <c r="BPY87" s="611"/>
      <c r="BPZ87" s="611"/>
      <c r="BQA87" s="611"/>
      <c r="BQB87" s="611"/>
      <c r="BQC87" s="611"/>
      <c r="BQD87" s="611"/>
      <c r="BQE87" s="611"/>
      <c r="BQF87" s="611"/>
      <c r="BQG87" s="611"/>
      <c r="BQH87" s="611"/>
      <c r="BQI87" s="611"/>
      <c r="BQJ87" s="611"/>
      <c r="BQK87" s="611"/>
      <c r="BQL87" s="611"/>
      <c r="BQM87" s="611"/>
      <c r="BQN87" s="611"/>
      <c r="BQO87" s="611"/>
      <c r="BQP87" s="611"/>
      <c r="BQQ87" s="611"/>
      <c r="BQR87" s="611"/>
      <c r="BQS87" s="611"/>
      <c r="BQT87" s="611"/>
      <c r="BQU87" s="611"/>
      <c r="BQV87" s="611"/>
      <c r="BQW87" s="611"/>
      <c r="BQX87" s="611"/>
      <c r="BQY87" s="611"/>
      <c r="BQZ87" s="611"/>
      <c r="BRA87" s="611"/>
      <c r="BRB87" s="611"/>
      <c r="BRC87" s="611"/>
      <c r="BRD87" s="611"/>
      <c r="BRE87" s="611"/>
      <c r="BRF87" s="611"/>
      <c r="BRG87" s="611"/>
      <c r="BRH87" s="611"/>
      <c r="BRI87" s="611"/>
      <c r="BRJ87" s="611"/>
      <c r="BRK87" s="611"/>
      <c r="BRL87" s="611"/>
      <c r="BRM87" s="611"/>
      <c r="BRN87" s="611"/>
      <c r="BRO87" s="611"/>
      <c r="BRP87" s="611"/>
      <c r="BRQ87" s="611"/>
      <c r="BRR87" s="611"/>
      <c r="BRS87" s="611"/>
      <c r="BRT87" s="611"/>
      <c r="BRU87" s="611"/>
      <c r="BRV87" s="611"/>
      <c r="BRW87" s="611"/>
      <c r="BRX87" s="611"/>
      <c r="BRY87" s="611"/>
      <c r="BRZ87" s="611"/>
      <c r="BSA87" s="611"/>
      <c r="BSB87" s="611"/>
      <c r="BSC87" s="611"/>
      <c r="BSD87" s="611"/>
      <c r="BSE87" s="611"/>
      <c r="BSF87" s="611"/>
      <c r="BSG87" s="611"/>
      <c r="BSH87" s="611"/>
      <c r="BSI87" s="611"/>
      <c r="BSJ87" s="611"/>
      <c r="BSK87" s="611"/>
      <c r="BSL87" s="611"/>
      <c r="BSM87" s="611"/>
      <c r="BSN87" s="611"/>
      <c r="BSO87" s="611"/>
      <c r="BSP87" s="611"/>
      <c r="BSQ87" s="611"/>
      <c r="BSR87" s="611"/>
      <c r="BSS87" s="611"/>
      <c r="BST87" s="611"/>
      <c r="BSU87" s="611"/>
      <c r="BSV87" s="611"/>
      <c r="BSW87" s="611"/>
      <c r="BSX87" s="611"/>
      <c r="BSY87" s="611"/>
      <c r="BSZ87" s="611"/>
      <c r="BTA87" s="611"/>
      <c r="BTB87" s="611"/>
      <c r="BTC87" s="611"/>
      <c r="BTD87" s="611"/>
      <c r="BTE87" s="611"/>
      <c r="BTF87" s="611"/>
      <c r="BTG87" s="611"/>
      <c r="BTH87" s="611"/>
      <c r="BTI87" s="611"/>
      <c r="BTJ87" s="611"/>
      <c r="BTK87" s="611"/>
      <c r="BTL87" s="611"/>
      <c r="BTM87" s="611"/>
      <c r="BTN87" s="611"/>
      <c r="BTO87" s="611"/>
      <c r="BTP87" s="611"/>
      <c r="BTQ87" s="611"/>
      <c r="BTR87" s="611"/>
      <c r="BTS87" s="611"/>
      <c r="BTT87" s="611"/>
      <c r="BTU87" s="611"/>
      <c r="BTV87" s="611"/>
      <c r="BTW87" s="611"/>
      <c r="BTX87" s="611"/>
      <c r="BTY87" s="611"/>
      <c r="BTZ87" s="611"/>
      <c r="BUA87" s="611"/>
      <c r="BUB87" s="611"/>
      <c r="BUC87" s="611"/>
      <c r="BUD87" s="611"/>
      <c r="BUE87" s="611"/>
      <c r="BUF87" s="611"/>
      <c r="BUG87" s="611"/>
      <c r="BUH87" s="611"/>
      <c r="BUI87" s="611"/>
      <c r="BUJ87" s="611"/>
      <c r="BUK87" s="611"/>
      <c r="BUL87" s="611"/>
      <c r="BUM87" s="611"/>
      <c r="BUN87" s="611"/>
      <c r="BUO87" s="611"/>
      <c r="BUP87" s="611"/>
      <c r="BUQ87" s="611"/>
      <c r="BUR87" s="611"/>
      <c r="BUS87" s="611"/>
      <c r="BUT87" s="611"/>
      <c r="BUU87" s="611"/>
      <c r="BUV87" s="611"/>
      <c r="BUW87" s="611"/>
      <c r="BUX87" s="611"/>
      <c r="BUY87" s="611"/>
      <c r="BUZ87" s="611"/>
      <c r="BVA87" s="611"/>
      <c r="BVB87" s="611"/>
      <c r="BVC87" s="611"/>
      <c r="BVD87" s="611"/>
      <c r="BVE87" s="611"/>
      <c r="BVF87" s="611"/>
      <c r="BVG87" s="611"/>
      <c r="BVH87" s="611"/>
      <c r="BVI87" s="611"/>
      <c r="BVJ87" s="611"/>
      <c r="BVK87" s="611"/>
      <c r="BVL87" s="611"/>
      <c r="BVM87" s="611"/>
      <c r="BVN87" s="611"/>
      <c r="BVO87" s="611"/>
      <c r="BVP87" s="611"/>
      <c r="BVQ87" s="611"/>
      <c r="BVR87" s="611"/>
      <c r="BVS87" s="611"/>
      <c r="BVT87" s="611"/>
      <c r="BVU87" s="611"/>
      <c r="BVV87" s="611"/>
      <c r="BVW87" s="611"/>
      <c r="BVX87" s="611"/>
      <c r="BVY87" s="611"/>
      <c r="BVZ87" s="611"/>
      <c r="BWA87" s="611"/>
      <c r="BWB87" s="611"/>
      <c r="BWC87" s="611"/>
      <c r="BWD87" s="611"/>
      <c r="BWE87" s="611"/>
      <c r="BWF87" s="611"/>
      <c r="BWG87" s="611"/>
      <c r="BWH87" s="611"/>
      <c r="BWI87" s="611"/>
      <c r="BWJ87" s="611"/>
      <c r="BWK87" s="611"/>
      <c r="BWL87" s="611"/>
      <c r="BWM87" s="611"/>
      <c r="BWN87" s="611"/>
      <c r="BWO87" s="611"/>
      <c r="BWP87" s="611"/>
      <c r="BWQ87" s="611"/>
      <c r="BWR87" s="611"/>
      <c r="BWS87" s="611"/>
      <c r="BWT87" s="611"/>
      <c r="BWU87" s="611"/>
      <c r="BWV87" s="611"/>
      <c r="BWW87" s="611"/>
      <c r="BWX87" s="611"/>
      <c r="BWY87" s="611"/>
      <c r="BWZ87" s="611"/>
      <c r="BXA87" s="611"/>
      <c r="BXB87" s="611"/>
      <c r="BXC87" s="611"/>
      <c r="BXD87" s="611"/>
      <c r="BXE87" s="611"/>
      <c r="BXF87" s="611"/>
      <c r="BXG87" s="611"/>
      <c r="BXH87" s="611"/>
      <c r="BXI87" s="611"/>
      <c r="BXJ87" s="611"/>
      <c r="BXK87" s="611"/>
      <c r="BXL87" s="611"/>
      <c r="BXM87" s="611"/>
      <c r="BXN87" s="611"/>
      <c r="BXO87" s="611"/>
      <c r="BXP87" s="611"/>
      <c r="BXQ87" s="611"/>
      <c r="BXR87" s="611"/>
      <c r="BXS87" s="611"/>
      <c r="BXT87" s="611"/>
      <c r="BXU87" s="611"/>
      <c r="BXV87" s="611"/>
      <c r="BXW87" s="611"/>
      <c r="BXX87" s="611"/>
      <c r="BXY87" s="611"/>
      <c r="BXZ87" s="611"/>
      <c r="BYA87" s="611"/>
      <c r="BYB87" s="611"/>
      <c r="BYC87" s="611"/>
      <c r="BYD87" s="611"/>
      <c r="BYE87" s="611"/>
      <c r="BYF87" s="611"/>
      <c r="BYG87" s="611"/>
      <c r="BYH87" s="611"/>
      <c r="BYI87" s="611"/>
      <c r="BYJ87" s="611"/>
      <c r="BYK87" s="611"/>
      <c r="BYL87" s="611"/>
      <c r="BYM87" s="611"/>
      <c r="BYN87" s="611"/>
      <c r="BYO87" s="611"/>
      <c r="BYP87" s="611"/>
      <c r="BYQ87" s="611"/>
      <c r="BYR87" s="611"/>
      <c r="BYS87" s="611"/>
      <c r="BYT87" s="611"/>
      <c r="BYU87" s="611"/>
      <c r="BYV87" s="611"/>
      <c r="BYW87" s="611"/>
      <c r="BYX87" s="611"/>
      <c r="BYY87" s="611"/>
      <c r="BYZ87" s="611"/>
      <c r="BZA87" s="611"/>
      <c r="BZB87" s="611"/>
      <c r="BZC87" s="611"/>
      <c r="BZD87" s="611"/>
      <c r="BZE87" s="611"/>
      <c r="BZF87" s="611"/>
      <c r="BZG87" s="611"/>
      <c r="BZH87" s="611"/>
      <c r="BZI87" s="611"/>
      <c r="BZJ87" s="611"/>
      <c r="BZK87" s="611"/>
      <c r="BZL87" s="611"/>
      <c r="BZM87" s="611"/>
      <c r="BZN87" s="611"/>
      <c r="BZO87" s="611"/>
      <c r="BZP87" s="611"/>
      <c r="BZQ87" s="611"/>
      <c r="BZR87" s="611"/>
      <c r="BZS87" s="611"/>
      <c r="BZT87" s="611"/>
      <c r="BZU87" s="611"/>
      <c r="BZV87" s="611"/>
      <c r="BZW87" s="611"/>
      <c r="BZX87" s="611"/>
      <c r="BZY87" s="611"/>
      <c r="BZZ87" s="611"/>
      <c r="CAA87" s="611"/>
      <c r="CAB87" s="611"/>
      <c r="CAC87" s="611"/>
      <c r="CAD87" s="611"/>
      <c r="CAE87" s="611"/>
      <c r="CAF87" s="611"/>
      <c r="CAG87" s="611"/>
      <c r="CAH87" s="611"/>
      <c r="CAI87" s="611"/>
      <c r="CAJ87" s="611"/>
      <c r="CAK87" s="611"/>
      <c r="CAL87" s="611"/>
      <c r="CAM87" s="611"/>
      <c r="CAN87" s="611"/>
      <c r="CAO87" s="611"/>
      <c r="CAP87" s="611"/>
      <c r="CAQ87" s="611"/>
      <c r="CAR87" s="611"/>
      <c r="CAS87" s="611"/>
      <c r="CAT87" s="611"/>
      <c r="CAU87" s="611"/>
      <c r="CAV87" s="611"/>
      <c r="CAW87" s="611"/>
      <c r="CAX87" s="611"/>
      <c r="CAY87" s="611"/>
      <c r="CAZ87" s="611"/>
      <c r="CBA87" s="611"/>
      <c r="CBB87" s="611"/>
      <c r="CBC87" s="611"/>
      <c r="CBD87" s="611"/>
      <c r="CBE87" s="611"/>
      <c r="CBF87" s="611"/>
      <c r="CBG87" s="611"/>
      <c r="CBH87" s="611"/>
      <c r="CBI87" s="611"/>
      <c r="CBJ87" s="611"/>
      <c r="CBK87" s="611"/>
      <c r="CBL87" s="611"/>
      <c r="CBM87" s="611"/>
      <c r="CBN87" s="611"/>
      <c r="CBO87" s="611"/>
      <c r="CBP87" s="611"/>
      <c r="CBQ87" s="611"/>
      <c r="CBR87" s="611"/>
      <c r="CBS87" s="611"/>
      <c r="CBT87" s="611"/>
      <c r="CBU87" s="611"/>
      <c r="CBV87" s="611"/>
      <c r="CBW87" s="611"/>
      <c r="CBX87" s="611"/>
      <c r="CBY87" s="611"/>
      <c r="CBZ87" s="611"/>
      <c r="CCA87" s="611"/>
      <c r="CCB87" s="611"/>
      <c r="CCC87" s="611"/>
      <c r="CCD87" s="611"/>
      <c r="CCE87" s="611"/>
      <c r="CCF87" s="611"/>
      <c r="CCG87" s="611"/>
      <c r="CCH87" s="611"/>
      <c r="CCI87" s="611"/>
      <c r="CCJ87" s="611"/>
      <c r="CCK87" s="611"/>
      <c r="CCL87" s="611"/>
      <c r="CCM87" s="611"/>
      <c r="CCN87" s="611"/>
      <c r="CCO87" s="611"/>
      <c r="CCP87" s="611"/>
      <c r="CCQ87" s="611"/>
      <c r="CCR87" s="611"/>
      <c r="CCS87" s="611"/>
      <c r="CCT87" s="611"/>
      <c r="CCU87" s="611"/>
      <c r="CCV87" s="611"/>
      <c r="CCW87" s="611"/>
      <c r="CCX87" s="611"/>
      <c r="CCY87" s="611"/>
      <c r="CCZ87" s="611"/>
      <c r="CDA87" s="611"/>
      <c r="CDB87" s="611"/>
      <c r="CDC87" s="611"/>
      <c r="CDD87" s="611"/>
      <c r="CDE87" s="611"/>
      <c r="CDF87" s="611"/>
      <c r="CDG87" s="611"/>
      <c r="CDH87" s="611"/>
      <c r="CDI87" s="611"/>
      <c r="CDJ87" s="611"/>
      <c r="CDK87" s="611"/>
      <c r="CDL87" s="611"/>
      <c r="CDM87" s="611"/>
      <c r="CDN87" s="611"/>
      <c r="CDO87" s="611"/>
      <c r="CDP87" s="611"/>
      <c r="CDQ87" s="611"/>
      <c r="CDR87" s="611"/>
      <c r="CDS87" s="611"/>
      <c r="CDT87" s="611"/>
      <c r="CDU87" s="611"/>
      <c r="CDV87" s="611"/>
      <c r="CDW87" s="611"/>
      <c r="CDX87" s="611"/>
      <c r="CDY87" s="611"/>
      <c r="CDZ87" s="611"/>
      <c r="CEA87" s="611"/>
      <c r="CEB87" s="611"/>
      <c r="CEC87" s="611"/>
      <c r="CED87" s="611"/>
      <c r="CEE87" s="611"/>
      <c r="CEF87" s="611"/>
      <c r="CEG87" s="611"/>
      <c r="CEH87" s="611"/>
      <c r="CEI87" s="611"/>
      <c r="CEJ87" s="611"/>
      <c r="CEK87" s="611"/>
      <c r="CEL87" s="611"/>
      <c r="CEM87" s="611"/>
    </row>
    <row r="88" spans="1:2171" s="191" customFormat="1" ht="12" customHeight="1" thickBot="1" x14ac:dyDescent="0.25">
      <c r="A88" s="211"/>
      <c r="B88" s="65" t="s">
        <v>643</v>
      </c>
      <c r="C88" s="998">
        <f>'Existing Practices'!C114</f>
        <v>0</v>
      </c>
      <c r="D88" s="649"/>
      <c r="E88" s="622"/>
      <c r="F88" s="622"/>
      <c r="G88" s="622"/>
      <c r="H88" s="623"/>
      <c r="I88" s="212"/>
      <c r="J88" s="212"/>
      <c r="K88" s="212"/>
      <c r="L88" s="212"/>
      <c r="M88" s="679"/>
      <c r="N88" s="679"/>
      <c r="O88" s="679"/>
      <c r="P88" s="679"/>
      <c r="Q88" s="679"/>
      <c r="R88" s="679"/>
      <c r="S88" s="679"/>
      <c r="T88" s="358"/>
      <c r="U88" s="358"/>
      <c r="V88" s="358"/>
      <c r="W88" s="358"/>
      <c r="X88" s="358"/>
      <c r="Y88" s="358"/>
      <c r="Z88" s="358"/>
      <c r="AA88" s="358"/>
      <c r="AB88" s="358"/>
      <c r="AC88" s="679"/>
      <c r="AD88" s="679"/>
      <c r="AE88" s="679"/>
      <c r="AF88" s="679"/>
      <c r="AG88" s="679"/>
      <c r="AH88" s="679"/>
      <c r="AI88" s="679"/>
      <c r="AJ88" s="679"/>
      <c r="AK88" s="679"/>
      <c r="AL88" s="679"/>
      <c r="AM88" s="679"/>
      <c r="AN88" s="679"/>
      <c r="AO88" s="679"/>
      <c r="AP88" s="679"/>
      <c r="AQ88" s="679"/>
      <c r="AR88" s="679"/>
      <c r="AS88" s="679"/>
      <c r="AT88" s="679"/>
      <c r="AU88" s="679"/>
      <c r="AV88" s="679"/>
      <c r="AW88" s="679"/>
      <c r="AX88" s="679"/>
      <c r="AY88" s="679"/>
      <c r="AZ88" s="679"/>
      <c r="BA88" s="679"/>
      <c r="BB88" s="679"/>
      <c r="BC88" s="611"/>
      <c r="BD88" s="611"/>
      <c r="BE88" s="611"/>
      <c r="BF88" s="611"/>
      <c r="BG88" s="611"/>
      <c r="BH88" s="611"/>
      <c r="BI88" s="611"/>
      <c r="BJ88" s="611"/>
      <c r="BK88" s="611"/>
      <c r="BL88" s="611"/>
      <c r="BM88" s="611"/>
      <c r="BN88" s="611"/>
      <c r="BO88" s="611"/>
      <c r="BP88" s="611"/>
      <c r="BQ88" s="611"/>
      <c r="BR88" s="611"/>
      <c r="BS88" s="611"/>
      <c r="BT88" s="611"/>
      <c r="BU88" s="611"/>
      <c r="BV88" s="611"/>
      <c r="BW88" s="611"/>
      <c r="BX88" s="611"/>
      <c r="BY88" s="611"/>
      <c r="BZ88" s="611"/>
      <c r="CA88" s="611"/>
      <c r="CB88" s="611"/>
      <c r="CC88" s="611"/>
      <c r="CD88" s="611"/>
      <c r="CE88" s="611"/>
      <c r="CF88" s="611"/>
      <c r="CG88" s="611"/>
      <c r="CH88" s="611"/>
      <c r="CI88" s="611"/>
      <c r="CJ88" s="611"/>
      <c r="CK88" s="611"/>
      <c r="CL88" s="611"/>
      <c r="CM88" s="611"/>
      <c r="CN88" s="611"/>
      <c r="CO88" s="611"/>
      <c r="CP88" s="611"/>
      <c r="CQ88" s="611"/>
      <c r="CR88" s="611"/>
      <c r="CS88" s="611"/>
      <c r="CT88" s="611"/>
      <c r="CU88" s="611"/>
      <c r="CV88" s="611"/>
      <c r="CW88" s="611"/>
      <c r="CX88" s="611"/>
      <c r="CY88" s="611"/>
      <c r="CZ88" s="611"/>
      <c r="DA88" s="611"/>
      <c r="DB88" s="611"/>
      <c r="DC88" s="611"/>
      <c r="DD88" s="611"/>
      <c r="DE88" s="611"/>
      <c r="DF88" s="611"/>
      <c r="DG88" s="611"/>
      <c r="DH88" s="611"/>
      <c r="DI88" s="611"/>
      <c r="DJ88" s="611"/>
      <c r="DK88" s="611"/>
      <c r="DL88" s="611"/>
      <c r="DM88" s="611"/>
      <c r="DN88" s="611"/>
      <c r="DO88" s="611"/>
      <c r="DP88" s="611"/>
      <c r="DQ88" s="611"/>
      <c r="DR88" s="611"/>
      <c r="DS88" s="611"/>
      <c r="DT88" s="611"/>
      <c r="DU88" s="611"/>
      <c r="DV88" s="611"/>
      <c r="DW88" s="611"/>
      <c r="DX88" s="611"/>
      <c r="DY88" s="611"/>
      <c r="DZ88" s="611"/>
      <c r="EA88" s="611"/>
      <c r="EB88" s="611"/>
      <c r="EC88" s="611"/>
      <c r="ED88" s="611"/>
      <c r="EE88" s="611"/>
      <c r="EF88" s="611"/>
      <c r="EG88" s="611"/>
      <c r="EH88" s="611"/>
      <c r="EI88" s="611"/>
      <c r="EJ88" s="611"/>
      <c r="EK88" s="611"/>
      <c r="EL88" s="611"/>
      <c r="EM88" s="611"/>
      <c r="EN88" s="611"/>
      <c r="EO88" s="611"/>
      <c r="EP88" s="611"/>
      <c r="EQ88" s="611"/>
      <c r="ER88" s="611"/>
      <c r="ES88" s="611"/>
      <c r="ET88" s="611"/>
      <c r="EU88" s="611"/>
      <c r="EV88" s="611"/>
      <c r="EW88" s="611"/>
      <c r="EX88" s="611"/>
      <c r="EY88" s="611"/>
      <c r="EZ88" s="611"/>
      <c r="FA88" s="611"/>
      <c r="FB88" s="611"/>
      <c r="FC88" s="611"/>
      <c r="FD88" s="611"/>
      <c r="FE88" s="611"/>
      <c r="FF88" s="611"/>
      <c r="FG88" s="611"/>
      <c r="FH88" s="611"/>
      <c r="FI88" s="611"/>
      <c r="FJ88" s="611"/>
      <c r="FK88" s="611"/>
      <c r="FL88" s="611"/>
      <c r="FM88" s="611"/>
      <c r="FN88" s="611"/>
      <c r="FO88" s="611"/>
      <c r="FP88" s="611"/>
      <c r="FQ88" s="611"/>
      <c r="FR88" s="611"/>
      <c r="FS88" s="611"/>
      <c r="FT88" s="611"/>
      <c r="FU88" s="611"/>
      <c r="FV88" s="611"/>
      <c r="FW88" s="611"/>
      <c r="FX88" s="611"/>
      <c r="FY88" s="611"/>
      <c r="FZ88" s="611"/>
      <c r="GA88" s="611"/>
      <c r="GB88" s="611"/>
      <c r="GC88" s="611"/>
      <c r="GD88" s="611"/>
      <c r="GE88" s="611"/>
      <c r="GF88" s="611"/>
      <c r="GG88" s="611"/>
      <c r="GH88" s="611"/>
      <c r="GI88" s="611"/>
      <c r="GJ88" s="611"/>
      <c r="GK88" s="611"/>
      <c r="GL88" s="611"/>
      <c r="GM88" s="611"/>
      <c r="GN88" s="611"/>
      <c r="GO88" s="611"/>
      <c r="GP88" s="611"/>
      <c r="GQ88" s="611"/>
      <c r="GR88" s="611"/>
      <c r="GS88" s="611"/>
      <c r="GT88" s="611"/>
      <c r="GU88" s="611"/>
      <c r="GV88" s="611"/>
      <c r="GW88" s="611"/>
      <c r="GX88" s="611"/>
      <c r="GY88" s="611"/>
      <c r="GZ88" s="611"/>
      <c r="HA88" s="611"/>
      <c r="HB88" s="611"/>
      <c r="HC88" s="611"/>
      <c r="HD88" s="611"/>
      <c r="HE88" s="611"/>
      <c r="HF88" s="611"/>
      <c r="HG88" s="611"/>
      <c r="HH88" s="611"/>
      <c r="HI88" s="611"/>
      <c r="HJ88" s="611"/>
      <c r="HK88" s="611"/>
      <c r="HL88" s="611"/>
      <c r="HM88" s="611"/>
      <c r="HN88" s="611"/>
      <c r="HO88" s="611"/>
      <c r="HP88" s="611"/>
      <c r="HQ88" s="611"/>
      <c r="HR88" s="611"/>
      <c r="HS88" s="611"/>
      <c r="HT88" s="611"/>
      <c r="HU88" s="611"/>
      <c r="HV88" s="611"/>
      <c r="HW88" s="611"/>
      <c r="HX88" s="611"/>
      <c r="HY88" s="611"/>
      <c r="HZ88" s="611"/>
      <c r="IA88" s="611"/>
      <c r="IB88" s="611"/>
      <c r="IC88" s="611"/>
      <c r="ID88" s="611"/>
      <c r="IE88" s="611"/>
      <c r="IF88" s="611"/>
      <c r="IG88" s="611"/>
      <c r="IH88" s="611"/>
      <c r="II88" s="611"/>
      <c r="IJ88" s="611"/>
      <c r="IK88" s="611"/>
      <c r="IL88" s="611"/>
      <c r="IM88" s="611"/>
      <c r="IN88" s="611"/>
      <c r="IO88" s="611"/>
      <c r="IP88" s="611"/>
      <c r="IQ88" s="611"/>
      <c r="IR88" s="611"/>
      <c r="IS88" s="611"/>
      <c r="IT88" s="611"/>
      <c r="IU88" s="611"/>
      <c r="IV88" s="611"/>
      <c r="IW88" s="611"/>
      <c r="IX88" s="611"/>
      <c r="IY88" s="611"/>
      <c r="IZ88" s="611"/>
      <c r="JA88" s="611"/>
      <c r="JB88" s="611"/>
      <c r="JC88" s="611"/>
      <c r="JD88" s="611"/>
      <c r="JE88" s="611"/>
      <c r="JF88" s="611"/>
      <c r="JG88" s="611"/>
      <c r="JH88" s="611"/>
      <c r="JI88" s="611"/>
      <c r="JJ88" s="611"/>
      <c r="JK88" s="611"/>
      <c r="JL88" s="611"/>
      <c r="JM88" s="611"/>
      <c r="JN88" s="611"/>
      <c r="JO88" s="611"/>
      <c r="JP88" s="611"/>
      <c r="JQ88" s="611"/>
      <c r="JR88" s="611"/>
      <c r="JS88" s="611"/>
      <c r="JT88" s="611"/>
      <c r="JU88" s="611"/>
      <c r="JV88" s="611"/>
      <c r="JW88" s="611"/>
      <c r="JX88" s="611"/>
      <c r="JY88" s="611"/>
      <c r="JZ88" s="611"/>
      <c r="KA88" s="611"/>
      <c r="KB88" s="611"/>
      <c r="KC88" s="611"/>
      <c r="KD88" s="611"/>
      <c r="KE88" s="611"/>
      <c r="KF88" s="611"/>
      <c r="KG88" s="611"/>
      <c r="KH88" s="611"/>
      <c r="KI88" s="611"/>
      <c r="KJ88" s="611"/>
      <c r="KK88" s="611"/>
      <c r="KL88" s="611"/>
      <c r="KM88" s="611"/>
      <c r="KN88" s="611"/>
      <c r="KO88" s="611"/>
      <c r="KP88" s="611"/>
      <c r="KQ88" s="611"/>
      <c r="KR88" s="611"/>
      <c r="KS88" s="611"/>
      <c r="KT88" s="611"/>
      <c r="KU88" s="611"/>
      <c r="KV88" s="611"/>
      <c r="KW88" s="611"/>
      <c r="KX88" s="611"/>
      <c r="KY88" s="611"/>
      <c r="KZ88" s="611"/>
      <c r="LA88" s="611"/>
      <c r="LB88" s="611"/>
      <c r="LC88" s="611"/>
      <c r="LD88" s="611"/>
      <c r="LE88" s="611"/>
      <c r="LF88" s="611"/>
      <c r="LG88" s="611"/>
      <c r="LH88" s="611"/>
      <c r="LI88" s="611"/>
      <c r="LJ88" s="611"/>
      <c r="LK88" s="611"/>
      <c r="LL88" s="611"/>
      <c r="LM88" s="611"/>
      <c r="LN88" s="611"/>
      <c r="LO88" s="611"/>
      <c r="LP88" s="611"/>
      <c r="LQ88" s="611"/>
      <c r="LR88" s="611"/>
      <c r="LS88" s="611"/>
      <c r="LT88" s="611"/>
      <c r="LU88" s="611"/>
      <c r="LV88" s="611"/>
      <c r="LW88" s="611"/>
      <c r="LX88" s="611"/>
      <c r="LY88" s="611"/>
      <c r="LZ88" s="611"/>
      <c r="MA88" s="611"/>
      <c r="MB88" s="611"/>
      <c r="MC88" s="611"/>
      <c r="MD88" s="611"/>
      <c r="ME88" s="611"/>
      <c r="MF88" s="611"/>
      <c r="MG88" s="611"/>
      <c r="MH88" s="611"/>
      <c r="MI88" s="611"/>
      <c r="MJ88" s="611"/>
      <c r="MK88" s="611"/>
      <c r="ML88" s="611"/>
      <c r="MM88" s="611"/>
      <c r="MN88" s="611"/>
      <c r="MO88" s="611"/>
      <c r="MP88" s="611"/>
      <c r="MQ88" s="611"/>
      <c r="MR88" s="611"/>
      <c r="MS88" s="611"/>
      <c r="MT88" s="611"/>
      <c r="MU88" s="611"/>
      <c r="MV88" s="611"/>
      <c r="MW88" s="611"/>
      <c r="MX88" s="611"/>
      <c r="MY88" s="611"/>
      <c r="MZ88" s="611"/>
      <c r="NA88" s="611"/>
      <c r="NB88" s="611"/>
      <c r="NC88" s="611"/>
      <c r="ND88" s="611"/>
      <c r="NE88" s="611"/>
      <c r="NF88" s="611"/>
      <c r="NG88" s="611"/>
      <c r="NH88" s="611"/>
      <c r="NI88" s="611"/>
      <c r="NJ88" s="611"/>
      <c r="NK88" s="611"/>
      <c r="NL88" s="611"/>
      <c r="NM88" s="611"/>
      <c r="NN88" s="611"/>
      <c r="NO88" s="611"/>
      <c r="NP88" s="611"/>
      <c r="NQ88" s="611"/>
      <c r="NR88" s="611"/>
      <c r="NS88" s="611"/>
      <c r="NT88" s="611"/>
      <c r="NU88" s="611"/>
      <c r="NV88" s="611"/>
      <c r="NW88" s="611"/>
      <c r="NX88" s="611"/>
      <c r="NY88" s="611"/>
      <c r="NZ88" s="611"/>
      <c r="OA88" s="611"/>
      <c r="OB88" s="611"/>
      <c r="OC88" s="611"/>
      <c r="OD88" s="611"/>
      <c r="OE88" s="611"/>
      <c r="OF88" s="611"/>
      <c r="OG88" s="611"/>
      <c r="OH88" s="611"/>
      <c r="OI88" s="611"/>
      <c r="OJ88" s="611"/>
      <c r="OK88" s="611"/>
      <c r="OL88" s="611"/>
      <c r="OM88" s="611"/>
      <c r="ON88" s="611"/>
      <c r="OO88" s="611"/>
      <c r="OP88" s="611"/>
      <c r="OQ88" s="611"/>
      <c r="OR88" s="611"/>
      <c r="OS88" s="611"/>
      <c r="OT88" s="611"/>
      <c r="OU88" s="611"/>
      <c r="OV88" s="611"/>
      <c r="OW88" s="611"/>
      <c r="OX88" s="611"/>
      <c r="OY88" s="611"/>
      <c r="OZ88" s="611"/>
      <c r="PA88" s="611"/>
      <c r="PB88" s="611"/>
      <c r="PC88" s="611"/>
      <c r="PD88" s="611"/>
      <c r="PE88" s="611"/>
      <c r="PF88" s="611"/>
      <c r="PG88" s="611"/>
      <c r="PH88" s="611"/>
      <c r="PI88" s="611"/>
      <c r="PJ88" s="611"/>
      <c r="PK88" s="611"/>
      <c r="PL88" s="611"/>
      <c r="PM88" s="611"/>
      <c r="PN88" s="611"/>
      <c r="PO88" s="611"/>
      <c r="PP88" s="611"/>
      <c r="PQ88" s="611"/>
      <c r="PR88" s="611"/>
      <c r="PS88" s="611"/>
      <c r="PT88" s="611"/>
      <c r="PU88" s="611"/>
      <c r="PV88" s="611"/>
      <c r="PW88" s="611"/>
      <c r="PX88" s="611"/>
      <c r="PY88" s="611"/>
      <c r="PZ88" s="611"/>
      <c r="QA88" s="611"/>
      <c r="QB88" s="611"/>
      <c r="QC88" s="611"/>
      <c r="QD88" s="611"/>
      <c r="QE88" s="611"/>
      <c r="QF88" s="611"/>
      <c r="QG88" s="611"/>
      <c r="QH88" s="611"/>
      <c r="QI88" s="611"/>
      <c r="QJ88" s="611"/>
      <c r="QK88" s="611"/>
      <c r="QL88" s="611"/>
      <c r="QM88" s="611"/>
      <c r="QN88" s="611"/>
      <c r="QO88" s="611"/>
      <c r="QP88" s="611"/>
      <c r="QQ88" s="611"/>
      <c r="QR88" s="611"/>
      <c r="QS88" s="611"/>
      <c r="QT88" s="611"/>
      <c r="QU88" s="611"/>
      <c r="QV88" s="611"/>
      <c r="QW88" s="611"/>
      <c r="QX88" s="611"/>
      <c r="QY88" s="611"/>
      <c r="QZ88" s="611"/>
      <c r="RA88" s="611"/>
      <c r="RB88" s="611"/>
      <c r="RC88" s="611"/>
      <c r="RD88" s="611"/>
      <c r="RE88" s="611"/>
      <c r="RF88" s="611"/>
      <c r="RG88" s="611"/>
      <c r="RH88" s="611"/>
      <c r="RI88" s="611"/>
      <c r="RJ88" s="611"/>
      <c r="RK88" s="611"/>
      <c r="RL88" s="611"/>
      <c r="RM88" s="611"/>
      <c r="RN88" s="611"/>
      <c r="RO88" s="611"/>
      <c r="RP88" s="611"/>
      <c r="RQ88" s="611"/>
      <c r="RR88" s="611"/>
      <c r="RS88" s="611"/>
      <c r="RT88" s="611"/>
      <c r="RU88" s="611"/>
      <c r="RV88" s="611"/>
      <c r="RW88" s="611"/>
      <c r="RX88" s="611"/>
      <c r="RY88" s="611"/>
      <c r="RZ88" s="611"/>
      <c r="SA88" s="611"/>
      <c r="SB88" s="611"/>
      <c r="SC88" s="611"/>
      <c r="SD88" s="611"/>
      <c r="SE88" s="611"/>
      <c r="SF88" s="611"/>
      <c r="SG88" s="611"/>
      <c r="SH88" s="611"/>
      <c r="SI88" s="611"/>
      <c r="SJ88" s="611"/>
      <c r="SK88" s="611"/>
      <c r="SL88" s="611"/>
      <c r="SM88" s="611"/>
      <c r="SN88" s="611"/>
      <c r="SO88" s="611"/>
      <c r="SP88" s="611"/>
      <c r="SQ88" s="611"/>
      <c r="SR88" s="611"/>
      <c r="SS88" s="611"/>
      <c r="ST88" s="611"/>
      <c r="SU88" s="611"/>
      <c r="SV88" s="611"/>
      <c r="SW88" s="611"/>
      <c r="SX88" s="611"/>
      <c r="SY88" s="611"/>
      <c r="SZ88" s="611"/>
      <c r="TA88" s="611"/>
      <c r="TB88" s="611"/>
      <c r="TC88" s="611"/>
      <c r="TD88" s="611"/>
      <c r="TE88" s="611"/>
      <c r="TF88" s="611"/>
      <c r="TG88" s="611"/>
      <c r="TH88" s="611"/>
      <c r="TI88" s="611"/>
      <c r="TJ88" s="611"/>
      <c r="TK88" s="611"/>
      <c r="TL88" s="611"/>
      <c r="TM88" s="611"/>
      <c r="TN88" s="611"/>
      <c r="TO88" s="611"/>
      <c r="TP88" s="611"/>
      <c r="TQ88" s="611"/>
      <c r="TR88" s="611"/>
      <c r="TS88" s="611"/>
      <c r="TT88" s="611"/>
      <c r="TU88" s="611"/>
      <c r="TV88" s="611"/>
      <c r="TW88" s="611"/>
      <c r="TX88" s="611"/>
      <c r="TY88" s="611"/>
      <c r="TZ88" s="611"/>
      <c r="UA88" s="611"/>
      <c r="UB88" s="611"/>
      <c r="UC88" s="611"/>
      <c r="UD88" s="611"/>
      <c r="UE88" s="611"/>
      <c r="UF88" s="611"/>
      <c r="UG88" s="611"/>
      <c r="UH88" s="611"/>
      <c r="UI88" s="611"/>
      <c r="UJ88" s="611"/>
      <c r="UK88" s="611"/>
      <c r="UL88" s="611"/>
      <c r="UM88" s="611"/>
      <c r="UN88" s="611"/>
      <c r="UO88" s="611"/>
      <c r="UP88" s="611"/>
      <c r="UQ88" s="611"/>
      <c r="UR88" s="611"/>
      <c r="US88" s="611"/>
      <c r="UT88" s="611"/>
      <c r="UU88" s="611"/>
      <c r="UV88" s="611"/>
      <c r="UW88" s="611"/>
      <c r="UX88" s="611"/>
      <c r="UY88" s="611"/>
      <c r="UZ88" s="611"/>
      <c r="VA88" s="611"/>
      <c r="VB88" s="611"/>
      <c r="VC88" s="611"/>
      <c r="VD88" s="611"/>
      <c r="VE88" s="611"/>
      <c r="VF88" s="611"/>
      <c r="VG88" s="611"/>
      <c r="VH88" s="611"/>
      <c r="VI88" s="611"/>
      <c r="VJ88" s="611"/>
      <c r="VK88" s="611"/>
      <c r="VL88" s="611"/>
      <c r="VM88" s="611"/>
      <c r="VN88" s="611"/>
      <c r="VO88" s="611"/>
      <c r="VP88" s="611"/>
      <c r="VQ88" s="611"/>
      <c r="VR88" s="611"/>
      <c r="VS88" s="611"/>
      <c r="VT88" s="611"/>
      <c r="VU88" s="611"/>
      <c r="VV88" s="611"/>
      <c r="VW88" s="611"/>
      <c r="VX88" s="611"/>
      <c r="VY88" s="611"/>
      <c r="VZ88" s="611"/>
      <c r="WA88" s="611"/>
      <c r="WB88" s="611"/>
      <c r="WC88" s="611"/>
      <c r="WD88" s="611"/>
      <c r="WE88" s="611"/>
      <c r="WF88" s="611"/>
      <c r="WG88" s="611"/>
      <c r="WH88" s="611"/>
      <c r="WI88" s="611"/>
      <c r="WJ88" s="611"/>
      <c r="WK88" s="611"/>
      <c r="WL88" s="611"/>
      <c r="WM88" s="611"/>
      <c r="WN88" s="611"/>
      <c r="WO88" s="611"/>
      <c r="WP88" s="611"/>
      <c r="WQ88" s="611"/>
      <c r="WR88" s="611"/>
      <c r="WS88" s="611"/>
      <c r="WT88" s="611"/>
      <c r="WU88" s="611"/>
      <c r="WV88" s="611"/>
      <c r="WW88" s="611"/>
      <c r="WX88" s="611"/>
      <c r="WY88" s="611"/>
      <c r="WZ88" s="611"/>
      <c r="XA88" s="611"/>
      <c r="XB88" s="611"/>
      <c r="XC88" s="611"/>
      <c r="XD88" s="611"/>
      <c r="XE88" s="611"/>
      <c r="XF88" s="611"/>
      <c r="XG88" s="611"/>
      <c r="XH88" s="611"/>
      <c r="XI88" s="611"/>
      <c r="XJ88" s="611"/>
      <c r="XK88" s="611"/>
      <c r="XL88" s="611"/>
      <c r="XM88" s="611"/>
      <c r="XN88" s="611"/>
      <c r="XO88" s="611"/>
      <c r="XP88" s="611"/>
      <c r="XQ88" s="611"/>
      <c r="XR88" s="611"/>
      <c r="XS88" s="611"/>
      <c r="XT88" s="611"/>
      <c r="XU88" s="611"/>
      <c r="XV88" s="611"/>
      <c r="XW88" s="611"/>
      <c r="XX88" s="611"/>
      <c r="XY88" s="611"/>
      <c r="XZ88" s="611"/>
      <c r="YA88" s="611"/>
      <c r="YB88" s="611"/>
      <c r="YC88" s="611"/>
      <c r="YD88" s="611"/>
      <c r="YE88" s="611"/>
      <c r="YF88" s="611"/>
      <c r="YG88" s="611"/>
      <c r="YH88" s="611"/>
      <c r="YI88" s="611"/>
      <c r="YJ88" s="611"/>
      <c r="YK88" s="611"/>
      <c r="YL88" s="611"/>
      <c r="YM88" s="611"/>
      <c r="YN88" s="611"/>
      <c r="YO88" s="611"/>
      <c r="YP88" s="611"/>
      <c r="YQ88" s="611"/>
      <c r="YR88" s="611"/>
      <c r="YS88" s="611"/>
      <c r="YT88" s="611"/>
      <c r="YU88" s="611"/>
      <c r="YV88" s="611"/>
      <c r="YW88" s="611"/>
      <c r="YX88" s="611"/>
      <c r="YY88" s="611"/>
      <c r="YZ88" s="611"/>
      <c r="ZA88" s="611"/>
      <c r="ZB88" s="611"/>
      <c r="ZC88" s="611"/>
      <c r="ZD88" s="611"/>
      <c r="ZE88" s="611"/>
      <c r="ZF88" s="611"/>
      <c r="ZG88" s="611"/>
      <c r="ZH88" s="611"/>
      <c r="ZI88" s="611"/>
      <c r="ZJ88" s="611"/>
      <c r="ZK88" s="611"/>
      <c r="ZL88" s="611"/>
      <c r="ZM88" s="611"/>
      <c r="ZN88" s="611"/>
      <c r="ZO88" s="611"/>
      <c r="ZP88" s="611"/>
      <c r="ZQ88" s="611"/>
      <c r="ZR88" s="611"/>
      <c r="ZS88" s="611"/>
      <c r="ZT88" s="611"/>
      <c r="ZU88" s="611"/>
      <c r="ZV88" s="611"/>
      <c r="ZW88" s="611"/>
      <c r="ZX88" s="611"/>
      <c r="ZY88" s="611"/>
      <c r="ZZ88" s="611"/>
      <c r="AAA88" s="611"/>
      <c r="AAB88" s="611"/>
      <c r="AAC88" s="611"/>
      <c r="AAD88" s="611"/>
      <c r="AAE88" s="611"/>
      <c r="AAF88" s="611"/>
      <c r="AAG88" s="611"/>
      <c r="AAH88" s="611"/>
      <c r="AAI88" s="611"/>
      <c r="AAJ88" s="611"/>
      <c r="AAK88" s="611"/>
      <c r="AAL88" s="611"/>
      <c r="AAM88" s="611"/>
      <c r="AAN88" s="611"/>
      <c r="AAO88" s="611"/>
      <c r="AAP88" s="611"/>
      <c r="AAQ88" s="611"/>
      <c r="AAR88" s="611"/>
      <c r="AAS88" s="611"/>
      <c r="AAT88" s="611"/>
      <c r="AAU88" s="611"/>
      <c r="AAV88" s="611"/>
      <c r="AAW88" s="611"/>
      <c r="AAX88" s="611"/>
      <c r="AAY88" s="611"/>
      <c r="AAZ88" s="611"/>
      <c r="ABA88" s="611"/>
      <c r="ABB88" s="611"/>
      <c r="ABC88" s="611"/>
      <c r="ABD88" s="611"/>
      <c r="ABE88" s="611"/>
      <c r="ABF88" s="611"/>
      <c r="ABG88" s="611"/>
      <c r="ABH88" s="611"/>
      <c r="ABI88" s="611"/>
      <c r="ABJ88" s="611"/>
      <c r="ABK88" s="611"/>
      <c r="ABL88" s="611"/>
      <c r="ABM88" s="611"/>
      <c r="ABN88" s="611"/>
      <c r="ABO88" s="611"/>
      <c r="ABP88" s="611"/>
      <c r="ABQ88" s="611"/>
      <c r="ABR88" s="611"/>
      <c r="ABS88" s="611"/>
      <c r="ABT88" s="611"/>
      <c r="ABU88" s="611"/>
      <c r="ABV88" s="611"/>
      <c r="ABW88" s="611"/>
      <c r="ABX88" s="611"/>
      <c r="ABY88" s="611"/>
      <c r="ABZ88" s="611"/>
      <c r="ACA88" s="611"/>
      <c r="ACB88" s="611"/>
      <c r="ACC88" s="611"/>
      <c r="ACD88" s="611"/>
      <c r="ACE88" s="611"/>
      <c r="ACF88" s="611"/>
      <c r="ACG88" s="611"/>
      <c r="ACH88" s="611"/>
      <c r="ACI88" s="611"/>
      <c r="ACJ88" s="611"/>
      <c r="ACK88" s="611"/>
      <c r="ACL88" s="611"/>
      <c r="ACM88" s="611"/>
      <c r="ACN88" s="611"/>
      <c r="ACO88" s="611"/>
      <c r="ACP88" s="611"/>
      <c r="ACQ88" s="611"/>
      <c r="ACR88" s="611"/>
      <c r="ACS88" s="611"/>
      <c r="ACT88" s="611"/>
      <c r="ACU88" s="611"/>
      <c r="ACV88" s="611"/>
      <c r="ACW88" s="611"/>
      <c r="ACX88" s="611"/>
      <c r="ACY88" s="611"/>
      <c r="ACZ88" s="611"/>
      <c r="ADA88" s="611"/>
      <c r="ADB88" s="611"/>
      <c r="ADC88" s="611"/>
      <c r="ADD88" s="611"/>
      <c r="ADE88" s="611"/>
      <c r="ADF88" s="611"/>
      <c r="ADG88" s="611"/>
      <c r="ADH88" s="611"/>
      <c r="ADI88" s="611"/>
      <c r="ADJ88" s="611"/>
      <c r="ADK88" s="611"/>
      <c r="ADL88" s="611"/>
      <c r="ADM88" s="611"/>
      <c r="ADN88" s="611"/>
      <c r="ADO88" s="611"/>
      <c r="ADP88" s="611"/>
      <c r="ADQ88" s="611"/>
      <c r="ADR88" s="611"/>
      <c r="ADS88" s="611"/>
      <c r="ADT88" s="611"/>
      <c r="ADU88" s="611"/>
      <c r="ADV88" s="611"/>
      <c r="ADW88" s="611"/>
      <c r="ADX88" s="611"/>
      <c r="ADY88" s="611"/>
      <c r="ADZ88" s="611"/>
      <c r="AEA88" s="611"/>
      <c r="AEB88" s="611"/>
      <c r="AEC88" s="611"/>
      <c r="AED88" s="611"/>
      <c r="AEE88" s="611"/>
      <c r="AEF88" s="611"/>
      <c r="AEG88" s="611"/>
      <c r="AEH88" s="611"/>
      <c r="AEI88" s="611"/>
      <c r="AEJ88" s="611"/>
      <c r="AEK88" s="611"/>
      <c r="AEL88" s="611"/>
      <c r="AEM88" s="611"/>
      <c r="AEN88" s="611"/>
      <c r="AEO88" s="611"/>
      <c r="AEP88" s="611"/>
      <c r="AEQ88" s="611"/>
      <c r="AER88" s="611"/>
      <c r="AES88" s="611"/>
      <c r="AET88" s="611"/>
      <c r="AEU88" s="611"/>
      <c r="AEV88" s="611"/>
      <c r="AEW88" s="611"/>
      <c r="AEX88" s="611"/>
      <c r="AEY88" s="611"/>
      <c r="AEZ88" s="611"/>
      <c r="AFA88" s="611"/>
      <c r="AFB88" s="611"/>
      <c r="AFC88" s="611"/>
      <c r="AFD88" s="611"/>
      <c r="AFE88" s="611"/>
      <c r="AFF88" s="611"/>
      <c r="AFG88" s="611"/>
      <c r="AFH88" s="611"/>
      <c r="AFI88" s="611"/>
      <c r="AFJ88" s="611"/>
      <c r="AFK88" s="611"/>
      <c r="AFL88" s="611"/>
      <c r="AFM88" s="611"/>
      <c r="AFN88" s="611"/>
      <c r="AFO88" s="611"/>
      <c r="AFP88" s="611"/>
      <c r="AFQ88" s="611"/>
      <c r="AFR88" s="611"/>
      <c r="AFS88" s="611"/>
      <c r="AFT88" s="611"/>
      <c r="AFU88" s="611"/>
      <c r="AFV88" s="611"/>
      <c r="AFW88" s="611"/>
      <c r="AFX88" s="611"/>
      <c r="AFY88" s="611"/>
      <c r="AFZ88" s="611"/>
      <c r="AGA88" s="611"/>
      <c r="AGB88" s="611"/>
      <c r="AGC88" s="611"/>
      <c r="AGD88" s="611"/>
      <c r="AGE88" s="611"/>
      <c r="AGF88" s="611"/>
      <c r="AGG88" s="611"/>
      <c r="AGH88" s="611"/>
      <c r="AGI88" s="611"/>
      <c r="AGJ88" s="611"/>
      <c r="AGK88" s="611"/>
      <c r="AGL88" s="611"/>
      <c r="AGM88" s="611"/>
      <c r="AGN88" s="611"/>
      <c r="AGO88" s="611"/>
      <c r="AGP88" s="611"/>
      <c r="AGQ88" s="611"/>
      <c r="AGR88" s="611"/>
      <c r="AGS88" s="611"/>
      <c r="AGT88" s="611"/>
      <c r="AGU88" s="611"/>
      <c r="AGV88" s="611"/>
      <c r="AGW88" s="611"/>
      <c r="AGX88" s="611"/>
      <c r="AGY88" s="611"/>
      <c r="AGZ88" s="611"/>
      <c r="AHA88" s="611"/>
      <c r="AHB88" s="611"/>
      <c r="AHC88" s="611"/>
      <c r="AHD88" s="611"/>
      <c r="AHE88" s="611"/>
      <c r="AHF88" s="611"/>
      <c r="AHG88" s="611"/>
      <c r="AHH88" s="611"/>
      <c r="AHI88" s="611"/>
      <c r="AHJ88" s="611"/>
      <c r="AHK88" s="611"/>
      <c r="AHL88" s="611"/>
      <c r="AHM88" s="611"/>
      <c r="AHN88" s="611"/>
      <c r="AHO88" s="611"/>
      <c r="AHP88" s="611"/>
      <c r="AHQ88" s="611"/>
      <c r="AHR88" s="611"/>
      <c r="AHS88" s="611"/>
      <c r="AHT88" s="611"/>
      <c r="AHU88" s="611"/>
      <c r="AHV88" s="611"/>
      <c r="AHW88" s="611"/>
      <c r="AHX88" s="611"/>
      <c r="AHY88" s="611"/>
      <c r="AHZ88" s="611"/>
      <c r="AIA88" s="611"/>
      <c r="AIB88" s="611"/>
      <c r="AIC88" s="611"/>
      <c r="AID88" s="611"/>
      <c r="AIE88" s="611"/>
      <c r="AIF88" s="611"/>
      <c r="AIG88" s="611"/>
      <c r="AIH88" s="611"/>
      <c r="AII88" s="611"/>
      <c r="AIJ88" s="611"/>
      <c r="AIK88" s="611"/>
      <c r="AIL88" s="611"/>
      <c r="AIM88" s="611"/>
      <c r="AIN88" s="611"/>
      <c r="AIO88" s="611"/>
      <c r="AIP88" s="611"/>
      <c r="AIQ88" s="611"/>
      <c r="AIR88" s="611"/>
      <c r="AIS88" s="611"/>
      <c r="AIT88" s="611"/>
      <c r="AIU88" s="611"/>
      <c r="AIV88" s="611"/>
      <c r="AIW88" s="611"/>
      <c r="AIX88" s="611"/>
      <c r="AIY88" s="611"/>
      <c r="AIZ88" s="611"/>
      <c r="AJA88" s="611"/>
      <c r="AJB88" s="611"/>
      <c r="AJC88" s="611"/>
      <c r="AJD88" s="611"/>
      <c r="AJE88" s="611"/>
      <c r="AJF88" s="611"/>
      <c r="AJG88" s="611"/>
      <c r="AJH88" s="611"/>
      <c r="AJI88" s="611"/>
      <c r="AJJ88" s="611"/>
      <c r="AJK88" s="611"/>
      <c r="AJL88" s="611"/>
      <c r="AJM88" s="611"/>
      <c r="AJN88" s="611"/>
      <c r="AJO88" s="611"/>
      <c r="AJP88" s="611"/>
      <c r="AJQ88" s="611"/>
      <c r="AJR88" s="611"/>
      <c r="AJS88" s="611"/>
      <c r="AJT88" s="611"/>
      <c r="AJU88" s="611"/>
      <c r="AJV88" s="611"/>
      <c r="AJW88" s="611"/>
      <c r="AJX88" s="611"/>
      <c r="AJY88" s="611"/>
      <c r="AJZ88" s="611"/>
      <c r="AKA88" s="611"/>
      <c r="AKB88" s="611"/>
      <c r="AKC88" s="611"/>
      <c r="AKD88" s="611"/>
      <c r="AKE88" s="611"/>
      <c r="AKF88" s="611"/>
      <c r="AKG88" s="611"/>
      <c r="AKH88" s="611"/>
      <c r="AKI88" s="611"/>
      <c r="AKJ88" s="611"/>
      <c r="AKK88" s="611"/>
      <c r="AKL88" s="611"/>
      <c r="AKM88" s="611"/>
      <c r="AKN88" s="611"/>
      <c r="AKO88" s="611"/>
      <c r="AKP88" s="611"/>
      <c r="AKQ88" s="611"/>
      <c r="AKR88" s="611"/>
      <c r="AKS88" s="611"/>
      <c r="AKT88" s="611"/>
      <c r="AKU88" s="611"/>
      <c r="AKV88" s="611"/>
      <c r="AKW88" s="611"/>
      <c r="AKX88" s="611"/>
      <c r="AKY88" s="611"/>
      <c r="AKZ88" s="611"/>
      <c r="ALA88" s="611"/>
      <c r="ALB88" s="611"/>
      <c r="ALC88" s="611"/>
      <c r="ALD88" s="611"/>
      <c r="ALE88" s="611"/>
      <c r="ALF88" s="611"/>
      <c r="ALG88" s="611"/>
      <c r="ALH88" s="611"/>
      <c r="ALI88" s="611"/>
      <c r="ALJ88" s="611"/>
      <c r="ALK88" s="611"/>
      <c r="ALL88" s="611"/>
      <c r="ALM88" s="611"/>
      <c r="ALN88" s="611"/>
      <c r="ALO88" s="611"/>
      <c r="ALP88" s="611"/>
      <c r="ALQ88" s="611"/>
      <c r="ALR88" s="611"/>
      <c r="ALS88" s="611"/>
      <c r="ALT88" s="611"/>
      <c r="ALU88" s="611"/>
      <c r="ALV88" s="611"/>
      <c r="ALW88" s="611"/>
      <c r="ALX88" s="611"/>
      <c r="ALY88" s="611"/>
      <c r="ALZ88" s="611"/>
      <c r="AMA88" s="611"/>
      <c r="AMB88" s="611"/>
      <c r="AMC88" s="611"/>
      <c r="AMD88" s="611"/>
      <c r="AME88" s="611"/>
      <c r="AMF88" s="611"/>
      <c r="AMG88" s="611"/>
      <c r="AMH88" s="611"/>
      <c r="AMI88" s="611"/>
      <c r="AMJ88" s="611"/>
      <c r="AMK88" s="611"/>
      <c r="AML88" s="611"/>
      <c r="AMM88" s="611"/>
      <c r="AMN88" s="611"/>
      <c r="AMO88" s="611"/>
      <c r="AMP88" s="611"/>
      <c r="AMQ88" s="611"/>
      <c r="AMR88" s="611"/>
      <c r="AMS88" s="611"/>
      <c r="AMT88" s="611"/>
      <c r="AMU88" s="611"/>
      <c r="AMV88" s="611"/>
      <c r="AMW88" s="611"/>
      <c r="AMX88" s="611"/>
      <c r="AMY88" s="611"/>
      <c r="AMZ88" s="611"/>
      <c r="ANA88" s="611"/>
      <c r="ANB88" s="611"/>
      <c r="ANC88" s="611"/>
      <c r="AND88" s="611"/>
      <c r="ANE88" s="611"/>
      <c r="ANF88" s="611"/>
      <c r="ANG88" s="611"/>
      <c r="ANH88" s="611"/>
      <c r="ANI88" s="611"/>
      <c r="ANJ88" s="611"/>
      <c r="ANK88" s="611"/>
      <c r="ANL88" s="611"/>
      <c r="ANM88" s="611"/>
      <c r="ANN88" s="611"/>
      <c r="ANO88" s="611"/>
      <c r="ANP88" s="611"/>
      <c r="ANQ88" s="611"/>
      <c r="ANR88" s="611"/>
      <c r="ANS88" s="611"/>
      <c r="ANT88" s="611"/>
      <c r="ANU88" s="611"/>
      <c r="ANV88" s="611"/>
      <c r="ANW88" s="611"/>
      <c r="ANX88" s="611"/>
      <c r="ANY88" s="611"/>
      <c r="ANZ88" s="611"/>
      <c r="AOA88" s="611"/>
      <c r="AOB88" s="611"/>
      <c r="AOC88" s="611"/>
      <c r="AOD88" s="611"/>
      <c r="AOE88" s="611"/>
      <c r="AOF88" s="611"/>
      <c r="AOG88" s="611"/>
      <c r="AOH88" s="611"/>
      <c r="AOI88" s="611"/>
      <c r="AOJ88" s="611"/>
      <c r="AOK88" s="611"/>
      <c r="AOL88" s="611"/>
      <c r="AOM88" s="611"/>
      <c r="AON88" s="611"/>
      <c r="AOO88" s="611"/>
      <c r="AOP88" s="611"/>
      <c r="AOQ88" s="611"/>
      <c r="AOR88" s="611"/>
      <c r="AOS88" s="611"/>
      <c r="AOT88" s="611"/>
      <c r="AOU88" s="611"/>
      <c r="AOV88" s="611"/>
      <c r="AOW88" s="611"/>
      <c r="AOX88" s="611"/>
      <c r="AOY88" s="611"/>
      <c r="AOZ88" s="611"/>
      <c r="APA88" s="611"/>
      <c r="APB88" s="611"/>
      <c r="APC88" s="611"/>
      <c r="APD88" s="611"/>
      <c r="APE88" s="611"/>
      <c r="APF88" s="611"/>
      <c r="APG88" s="611"/>
      <c r="APH88" s="611"/>
      <c r="API88" s="611"/>
      <c r="APJ88" s="611"/>
      <c r="APK88" s="611"/>
      <c r="APL88" s="611"/>
      <c r="APM88" s="611"/>
      <c r="APN88" s="611"/>
      <c r="APO88" s="611"/>
      <c r="APP88" s="611"/>
      <c r="APQ88" s="611"/>
      <c r="APR88" s="611"/>
      <c r="APS88" s="611"/>
      <c r="APT88" s="611"/>
      <c r="APU88" s="611"/>
      <c r="APV88" s="611"/>
      <c r="APW88" s="611"/>
      <c r="APX88" s="611"/>
      <c r="APY88" s="611"/>
      <c r="APZ88" s="611"/>
      <c r="AQA88" s="611"/>
      <c r="AQB88" s="611"/>
      <c r="AQC88" s="611"/>
      <c r="AQD88" s="611"/>
      <c r="AQE88" s="611"/>
      <c r="AQF88" s="611"/>
      <c r="AQG88" s="611"/>
      <c r="AQH88" s="611"/>
      <c r="AQI88" s="611"/>
      <c r="AQJ88" s="611"/>
      <c r="AQK88" s="611"/>
      <c r="AQL88" s="611"/>
      <c r="AQM88" s="611"/>
      <c r="AQN88" s="611"/>
      <c r="AQO88" s="611"/>
      <c r="AQP88" s="611"/>
      <c r="AQQ88" s="611"/>
      <c r="AQR88" s="611"/>
      <c r="AQS88" s="611"/>
      <c r="AQT88" s="611"/>
      <c r="AQU88" s="611"/>
      <c r="AQV88" s="611"/>
      <c r="AQW88" s="611"/>
      <c r="AQX88" s="611"/>
      <c r="AQY88" s="611"/>
      <c r="AQZ88" s="611"/>
      <c r="ARA88" s="611"/>
      <c r="ARB88" s="611"/>
      <c r="ARC88" s="611"/>
      <c r="ARD88" s="611"/>
      <c r="ARE88" s="611"/>
      <c r="ARF88" s="611"/>
      <c r="ARG88" s="611"/>
      <c r="ARH88" s="611"/>
      <c r="ARI88" s="611"/>
      <c r="ARJ88" s="611"/>
      <c r="ARK88" s="611"/>
      <c r="ARL88" s="611"/>
      <c r="ARM88" s="611"/>
      <c r="ARN88" s="611"/>
      <c r="ARO88" s="611"/>
      <c r="ARP88" s="611"/>
      <c r="ARQ88" s="611"/>
      <c r="ARR88" s="611"/>
      <c r="ARS88" s="611"/>
      <c r="ART88" s="611"/>
      <c r="ARU88" s="611"/>
      <c r="ARV88" s="611"/>
      <c r="ARW88" s="611"/>
      <c r="ARX88" s="611"/>
      <c r="ARY88" s="611"/>
      <c r="ARZ88" s="611"/>
      <c r="ASA88" s="611"/>
      <c r="ASB88" s="611"/>
      <c r="ASC88" s="611"/>
      <c r="ASD88" s="611"/>
      <c r="ASE88" s="611"/>
      <c r="ASF88" s="611"/>
      <c r="ASG88" s="611"/>
      <c r="ASH88" s="611"/>
      <c r="ASI88" s="611"/>
      <c r="ASJ88" s="611"/>
      <c r="ASK88" s="611"/>
      <c r="ASL88" s="611"/>
      <c r="ASM88" s="611"/>
      <c r="ASN88" s="611"/>
      <c r="ASO88" s="611"/>
      <c r="ASP88" s="611"/>
      <c r="ASQ88" s="611"/>
      <c r="ASR88" s="611"/>
      <c r="ASS88" s="611"/>
      <c r="AST88" s="611"/>
      <c r="ASU88" s="611"/>
      <c r="ASV88" s="611"/>
      <c r="ASW88" s="611"/>
      <c r="ASX88" s="611"/>
      <c r="ASY88" s="611"/>
      <c r="ASZ88" s="611"/>
      <c r="ATA88" s="611"/>
      <c r="ATB88" s="611"/>
      <c r="ATC88" s="611"/>
      <c r="ATD88" s="611"/>
      <c r="ATE88" s="611"/>
      <c r="ATF88" s="611"/>
      <c r="ATG88" s="611"/>
      <c r="ATH88" s="611"/>
      <c r="ATI88" s="611"/>
      <c r="ATJ88" s="611"/>
      <c r="ATK88" s="611"/>
      <c r="ATL88" s="611"/>
      <c r="ATM88" s="611"/>
      <c r="ATN88" s="611"/>
      <c r="ATO88" s="611"/>
      <c r="ATP88" s="611"/>
      <c r="ATQ88" s="611"/>
      <c r="ATR88" s="611"/>
      <c r="ATS88" s="611"/>
      <c r="ATT88" s="611"/>
      <c r="ATU88" s="611"/>
      <c r="ATV88" s="611"/>
      <c r="ATW88" s="611"/>
      <c r="ATX88" s="611"/>
      <c r="ATY88" s="611"/>
      <c r="ATZ88" s="611"/>
      <c r="AUA88" s="611"/>
      <c r="AUB88" s="611"/>
      <c r="AUC88" s="611"/>
      <c r="AUD88" s="611"/>
      <c r="AUE88" s="611"/>
      <c r="AUF88" s="611"/>
      <c r="AUG88" s="611"/>
      <c r="AUH88" s="611"/>
      <c r="AUI88" s="611"/>
      <c r="AUJ88" s="611"/>
      <c r="AUK88" s="611"/>
      <c r="AUL88" s="611"/>
      <c r="AUM88" s="611"/>
      <c r="AUN88" s="611"/>
      <c r="AUO88" s="611"/>
      <c r="AUP88" s="611"/>
      <c r="AUQ88" s="611"/>
      <c r="AUR88" s="611"/>
      <c r="AUS88" s="611"/>
      <c r="AUT88" s="611"/>
      <c r="AUU88" s="611"/>
      <c r="AUV88" s="611"/>
      <c r="AUW88" s="611"/>
      <c r="AUX88" s="611"/>
      <c r="AUY88" s="611"/>
      <c r="AUZ88" s="611"/>
      <c r="AVA88" s="611"/>
      <c r="AVB88" s="611"/>
      <c r="AVC88" s="611"/>
      <c r="AVD88" s="611"/>
      <c r="AVE88" s="611"/>
      <c r="AVF88" s="611"/>
      <c r="AVG88" s="611"/>
      <c r="AVH88" s="611"/>
      <c r="AVI88" s="611"/>
      <c r="AVJ88" s="611"/>
      <c r="AVK88" s="611"/>
      <c r="AVL88" s="611"/>
      <c r="AVM88" s="611"/>
      <c r="AVN88" s="611"/>
      <c r="AVO88" s="611"/>
      <c r="AVP88" s="611"/>
      <c r="AVQ88" s="611"/>
      <c r="AVR88" s="611"/>
      <c r="AVS88" s="611"/>
      <c r="AVT88" s="611"/>
      <c r="AVU88" s="611"/>
      <c r="AVV88" s="611"/>
      <c r="AVW88" s="611"/>
      <c r="AVX88" s="611"/>
      <c r="AVY88" s="611"/>
      <c r="AVZ88" s="611"/>
      <c r="AWA88" s="611"/>
      <c r="AWB88" s="611"/>
      <c r="AWC88" s="611"/>
      <c r="AWD88" s="611"/>
      <c r="AWE88" s="611"/>
      <c r="AWF88" s="611"/>
      <c r="AWG88" s="611"/>
      <c r="AWH88" s="611"/>
      <c r="AWI88" s="611"/>
      <c r="AWJ88" s="611"/>
      <c r="AWK88" s="611"/>
      <c r="AWL88" s="611"/>
      <c r="AWM88" s="611"/>
      <c r="AWN88" s="611"/>
      <c r="AWO88" s="611"/>
      <c r="AWP88" s="611"/>
      <c r="AWQ88" s="611"/>
      <c r="AWR88" s="611"/>
      <c r="AWS88" s="611"/>
      <c r="AWT88" s="611"/>
      <c r="AWU88" s="611"/>
      <c r="AWV88" s="611"/>
      <c r="AWW88" s="611"/>
      <c r="AWX88" s="611"/>
      <c r="AWY88" s="611"/>
      <c r="AWZ88" s="611"/>
      <c r="AXA88" s="611"/>
      <c r="AXB88" s="611"/>
      <c r="AXC88" s="611"/>
      <c r="AXD88" s="611"/>
      <c r="AXE88" s="611"/>
      <c r="AXF88" s="611"/>
      <c r="AXG88" s="611"/>
      <c r="AXH88" s="611"/>
      <c r="AXI88" s="611"/>
      <c r="AXJ88" s="611"/>
      <c r="AXK88" s="611"/>
      <c r="AXL88" s="611"/>
      <c r="AXM88" s="611"/>
      <c r="AXN88" s="611"/>
      <c r="AXO88" s="611"/>
      <c r="AXP88" s="611"/>
      <c r="AXQ88" s="611"/>
      <c r="AXR88" s="611"/>
      <c r="AXS88" s="611"/>
      <c r="AXT88" s="611"/>
      <c r="AXU88" s="611"/>
      <c r="AXV88" s="611"/>
      <c r="AXW88" s="611"/>
      <c r="AXX88" s="611"/>
      <c r="AXY88" s="611"/>
      <c r="AXZ88" s="611"/>
      <c r="AYA88" s="611"/>
      <c r="AYB88" s="611"/>
      <c r="AYC88" s="611"/>
      <c r="AYD88" s="611"/>
      <c r="AYE88" s="611"/>
      <c r="AYF88" s="611"/>
      <c r="AYG88" s="611"/>
      <c r="AYH88" s="611"/>
      <c r="AYI88" s="611"/>
      <c r="AYJ88" s="611"/>
      <c r="AYK88" s="611"/>
      <c r="AYL88" s="611"/>
      <c r="AYM88" s="611"/>
      <c r="AYN88" s="611"/>
      <c r="AYO88" s="611"/>
      <c r="AYP88" s="611"/>
      <c r="AYQ88" s="611"/>
      <c r="AYR88" s="611"/>
      <c r="AYS88" s="611"/>
      <c r="AYT88" s="611"/>
      <c r="AYU88" s="611"/>
      <c r="AYV88" s="611"/>
      <c r="AYW88" s="611"/>
      <c r="AYX88" s="611"/>
      <c r="AYY88" s="611"/>
      <c r="AYZ88" s="611"/>
      <c r="AZA88" s="611"/>
      <c r="AZB88" s="611"/>
      <c r="AZC88" s="611"/>
      <c r="AZD88" s="611"/>
      <c r="AZE88" s="611"/>
      <c r="AZF88" s="611"/>
      <c r="AZG88" s="611"/>
      <c r="AZH88" s="611"/>
      <c r="AZI88" s="611"/>
      <c r="AZJ88" s="611"/>
      <c r="AZK88" s="611"/>
      <c r="AZL88" s="611"/>
      <c r="AZM88" s="611"/>
      <c r="AZN88" s="611"/>
      <c r="AZO88" s="611"/>
      <c r="AZP88" s="611"/>
      <c r="AZQ88" s="611"/>
      <c r="AZR88" s="611"/>
      <c r="AZS88" s="611"/>
      <c r="AZT88" s="611"/>
      <c r="AZU88" s="611"/>
      <c r="AZV88" s="611"/>
      <c r="AZW88" s="611"/>
      <c r="AZX88" s="611"/>
      <c r="AZY88" s="611"/>
      <c r="AZZ88" s="611"/>
      <c r="BAA88" s="611"/>
      <c r="BAB88" s="611"/>
      <c r="BAC88" s="611"/>
      <c r="BAD88" s="611"/>
      <c r="BAE88" s="611"/>
      <c r="BAF88" s="611"/>
      <c r="BAG88" s="611"/>
      <c r="BAH88" s="611"/>
      <c r="BAI88" s="611"/>
      <c r="BAJ88" s="611"/>
      <c r="BAK88" s="611"/>
      <c r="BAL88" s="611"/>
      <c r="BAM88" s="611"/>
      <c r="BAN88" s="611"/>
      <c r="BAO88" s="611"/>
      <c r="BAP88" s="611"/>
      <c r="BAQ88" s="611"/>
      <c r="BAR88" s="611"/>
      <c r="BAS88" s="611"/>
      <c r="BAT88" s="611"/>
      <c r="BAU88" s="611"/>
      <c r="BAV88" s="611"/>
      <c r="BAW88" s="611"/>
      <c r="BAX88" s="611"/>
      <c r="BAY88" s="611"/>
      <c r="BAZ88" s="611"/>
      <c r="BBA88" s="611"/>
      <c r="BBB88" s="611"/>
      <c r="BBC88" s="611"/>
      <c r="BBD88" s="611"/>
      <c r="BBE88" s="611"/>
      <c r="BBF88" s="611"/>
      <c r="BBG88" s="611"/>
      <c r="BBH88" s="611"/>
      <c r="BBI88" s="611"/>
      <c r="BBJ88" s="611"/>
      <c r="BBK88" s="611"/>
      <c r="BBL88" s="611"/>
      <c r="BBM88" s="611"/>
      <c r="BBN88" s="611"/>
      <c r="BBO88" s="611"/>
      <c r="BBP88" s="611"/>
      <c r="BBQ88" s="611"/>
      <c r="BBR88" s="611"/>
      <c r="BBS88" s="611"/>
      <c r="BBT88" s="611"/>
      <c r="BBU88" s="611"/>
      <c r="BBV88" s="611"/>
      <c r="BBW88" s="611"/>
      <c r="BBX88" s="611"/>
      <c r="BBY88" s="611"/>
      <c r="BBZ88" s="611"/>
      <c r="BCA88" s="611"/>
      <c r="BCB88" s="611"/>
      <c r="BCC88" s="611"/>
      <c r="BCD88" s="611"/>
      <c r="BCE88" s="611"/>
      <c r="BCF88" s="611"/>
      <c r="BCG88" s="611"/>
      <c r="BCH88" s="611"/>
      <c r="BCI88" s="611"/>
      <c r="BCJ88" s="611"/>
      <c r="BCK88" s="611"/>
      <c r="BCL88" s="611"/>
      <c r="BCM88" s="611"/>
      <c r="BCN88" s="611"/>
      <c r="BCO88" s="611"/>
      <c r="BCP88" s="611"/>
      <c r="BCQ88" s="611"/>
      <c r="BCR88" s="611"/>
      <c r="BCS88" s="611"/>
      <c r="BCT88" s="611"/>
      <c r="BCU88" s="611"/>
      <c r="BCV88" s="611"/>
      <c r="BCW88" s="611"/>
      <c r="BCX88" s="611"/>
      <c r="BCY88" s="611"/>
      <c r="BCZ88" s="611"/>
      <c r="BDA88" s="611"/>
      <c r="BDB88" s="611"/>
      <c r="BDC88" s="611"/>
      <c r="BDD88" s="611"/>
      <c r="BDE88" s="611"/>
      <c r="BDF88" s="611"/>
      <c r="BDG88" s="611"/>
      <c r="BDH88" s="611"/>
      <c r="BDI88" s="611"/>
      <c r="BDJ88" s="611"/>
      <c r="BDK88" s="611"/>
      <c r="BDL88" s="611"/>
      <c r="BDM88" s="611"/>
      <c r="BDN88" s="611"/>
      <c r="BDO88" s="611"/>
      <c r="BDP88" s="611"/>
      <c r="BDQ88" s="611"/>
      <c r="BDR88" s="611"/>
      <c r="BDS88" s="611"/>
      <c r="BDT88" s="611"/>
      <c r="BDU88" s="611"/>
      <c r="BDV88" s="611"/>
      <c r="BDW88" s="611"/>
      <c r="BDX88" s="611"/>
      <c r="BDY88" s="611"/>
      <c r="BDZ88" s="611"/>
      <c r="BEA88" s="611"/>
      <c r="BEB88" s="611"/>
      <c r="BEC88" s="611"/>
      <c r="BED88" s="611"/>
      <c r="BEE88" s="611"/>
      <c r="BEF88" s="611"/>
      <c r="BEG88" s="611"/>
      <c r="BEH88" s="611"/>
      <c r="BEI88" s="611"/>
      <c r="BEJ88" s="611"/>
      <c r="BEK88" s="611"/>
      <c r="BEL88" s="611"/>
      <c r="BEM88" s="611"/>
      <c r="BEN88" s="611"/>
      <c r="BEO88" s="611"/>
      <c r="BEP88" s="611"/>
      <c r="BEQ88" s="611"/>
      <c r="BER88" s="611"/>
      <c r="BES88" s="611"/>
      <c r="BET88" s="611"/>
      <c r="BEU88" s="611"/>
      <c r="BEV88" s="611"/>
      <c r="BEW88" s="611"/>
      <c r="BEX88" s="611"/>
      <c r="BEY88" s="611"/>
      <c r="BEZ88" s="611"/>
      <c r="BFA88" s="611"/>
      <c r="BFB88" s="611"/>
      <c r="BFC88" s="611"/>
      <c r="BFD88" s="611"/>
      <c r="BFE88" s="611"/>
      <c r="BFF88" s="611"/>
      <c r="BFG88" s="611"/>
      <c r="BFH88" s="611"/>
      <c r="BFI88" s="611"/>
      <c r="BFJ88" s="611"/>
      <c r="BFK88" s="611"/>
      <c r="BFL88" s="611"/>
      <c r="BFM88" s="611"/>
      <c r="BFN88" s="611"/>
      <c r="BFO88" s="611"/>
      <c r="BFP88" s="611"/>
      <c r="BFQ88" s="611"/>
      <c r="BFR88" s="611"/>
      <c r="BFS88" s="611"/>
      <c r="BFT88" s="611"/>
      <c r="BFU88" s="611"/>
      <c r="BFV88" s="611"/>
      <c r="BFW88" s="611"/>
      <c r="BFX88" s="611"/>
      <c r="BFY88" s="611"/>
      <c r="BFZ88" s="611"/>
      <c r="BGA88" s="611"/>
      <c r="BGB88" s="611"/>
      <c r="BGC88" s="611"/>
      <c r="BGD88" s="611"/>
      <c r="BGE88" s="611"/>
      <c r="BGF88" s="611"/>
      <c r="BGG88" s="611"/>
      <c r="BGH88" s="611"/>
      <c r="BGI88" s="611"/>
      <c r="BGJ88" s="611"/>
      <c r="BGK88" s="611"/>
      <c r="BGL88" s="611"/>
      <c r="BGM88" s="611"/>
      <c r="BGN88" s="611"/>
      <c r="BGO88" s="611"/>
      <c r="BGP88" s="611"/>
      <c r="BGQ88" s="611"/>
      <c r="BGR88" s="611"/>
      <c r="BGS88" s="611"/>
      <c r="BGT88" s="611"/>
      <c r="BGU88" s="611"/>
      <c r="BGV88" s="611"/>
      <c r="BGW88" s="611"/>
      <c r="BGX88" s="611"/>
      <c r="BGY88" s="611"/>
      <c r="BGZ88" s="611"/>
      <c r="BHA88" s="611"/>
      <c r="BHB88" s="611"/>
      <c r="BHC88" s="611"/>
      <c r="BHD88" s="611"/>
      <c r="BHE88" s="611"/>
      <c r="BHF88" s="611"/>
      <c r="BHG88" s="611"/>
      <c r="BHH88" s="611"/>
      <c r="BHI88" s="611"/>
      <c r="BHJ88" s="611"/>
      <c r="BHK88" s="611"/>
      <c r="BHL88" s="611"/>
      <c r="BHM88" s="611"/>
      <c r="BHN88" s="611"/>
      <c r="BHO88" s="611"/>
      <c r="BHP88" s="611"/>
      <c r="BHQ88" s="611"/>
      <c r="BHR88" s="611"/>
      <c r="BHS88" s="611"/>
      <c r="BHT88" s="611"/>
      <c r="BHU88" s="611"/>
      <c r="BHV88" s="611"/>
      <c r="BHW88" s="611"/>
      <c r="BHX88" s="611"/>
      <c r="BHY88" s="611"/>
      <c r="BHZ88" s="611"/>
      <c r="BIA88" s="611"/>
      <c r="BIB88" s="611"/>
      <c r="BIC88" s="611"/>
      <c r="BID88" s="611"/>
      <c r="BIE88" s="611"/>
      <c r="BIF88" s="611"/>
      <c r="BIG88" s="611"/>
      <c r="BIH88" s="611"/>
      <c r="BII88" s="611"/>
      <c r="BIJ88" s="611"/>
      <c r="BIK88" s="611"/>
      <c r="BIL88" s="611"/>
      <c r="BIM88" s="611"/>
      <c r="BIN88" s="611"/>
      <c r="BIO88" s="611"/>
      <c r="BIP88" s="611"/>
      <c r="BIQ88" s="611"/>
      <c r="BIR88" s="611"/>
      <c r="BIS88" s="611"/>
      <c r="BIT88" s="611"/>
      <c r="BIU88" s="611"/>
      <c r="BIV88" s="611"/>
      <c r="BIW88" s="611"/>
      <c r="BIX88" s="611"/>
      <c r="BIY88" s="611"/>
      <c r="BIZ88" s="611"/>
      <c r="BJA88" s="611"/>
      <c r="BJB88" s="611"/>
      <c r="BJC88" s="611"/>
      <c r="BJD88" s="611"/>
      <c r="BJE88" s="611"/>
      <c r="BJF88" s="611"/>
      <c r="BJG88" s="611"/>
      <c r="BJH88" s="611"/>
      <c r="BJI88" s="611"/>
      <c r="BJJ88" s="611"/>
      <c r="BJK88" s="611"/>
      <c r="BJL88" s="611"/>
      <c r="BJM88" s="611"/>
      <c r="BJN88" s="611"/>
      <c r="BJO88" s="611"/>
      <c r="BJP88" s="611"/>
      <c r="BJQ88" s="611"/>
      <c r="BJR88" s="611"/>
      <c r="BJS88" s="611"/>
      <c r="BJT88" s="611"/>
      <c r="BJU88" s="611"/>
      <c r="BJV88" s="611"/>
      <c r="BJW88" s="611"/>
      <c r="BJX88" s="611"/>
      <c r="BJY88" s="611"/>
      <c r="BJZ88" s="611"/>
      <c r="BKA88" s="611"/>
      <c r="BKB88" s="611"/>
      <c r="BKC88" s="611"/>
      <c r="BKD88" s="611"/>
      <c r="BKE88" s="611"/>
      <c r="BKF88" s="611"/>
      <c r="BKG88" s="611"/>
      <c r="BKH88" s="611"/>
      <c r="BKI88" s="611"/>
      <c r="BKJ88" s="611"/>
      <c r="BKK88" s="611"/>
      <c r="BKL88" s="611"/>
      <c r="BKM88" s="611"/>
      <c r="BKN88" s="611"/>
      <c r="BKO88" s="611"/>
      <c r="BKP88" s="611"/>
      <c r="BKQ88" s="611"/>
      <c r="BKR88" s="611"/>
      <c r="BKS88" s="611"/>
      <c r="BKT88" s="611"/>
      <c r="BKU88" s="611"/>
      <c r="BKV88" s="611"/>
      <c r="BKW88" s="611"/>
      <c r="BKX88" s="611"/>
      <c r="BKY88" s="611"/>
      <c r="BKZ88" s="611"/>
      <c r="BLA88" s="611"/>
      <c r="BLB88" s="611"/>
      <c r="BLC88" s="611"/>
      <c r="BLD88" s="611"/>
      <c r="BLE88" s="611"/>
      <c r="BLF88" s="611"/>
      <c r="BLG88" s="611"/>
      <c r="BLH88" s="611"/>
      <c r="BLI88" s="611"/>
      <c r="BLJ88" s="611"/>
      <c r="BLK88" s="611"/>
      <c r="BLL88" s="611"/>
      <c r="BLM88" s="611"/>
      <c r="BLN88" s="611"/>
      <c r="BLO88" s="611"/>
      <c r="BLP88" s="611"/>
      <c r="BLQ88" s="611"/>
      <c r="BLR88" s="611"/>
      <c r="BLS88" s="611"/>
      <c r="BLT88" s="611"/>
      <c r="BLU88" s="611"/>
      <c r="BLV88" s="611"/>
      <c r="BLW88" s="611"/>
      <c r="BLX88" s="611"/>
      <c r="BLY88" s="611"/>
      <c r="BLZ88" s="611"/>
      <c r="BMA88" s="611"/>
      <c r="BMB88" s="611"/>
      <c r="BMC88" s="611"/>
      <c r="BMD88" s="611"/>
      <c r="BME88" s="611"/>
      <c r="BMF88" s="611"/>
      <c r="BMG88" s="611"/>
      <c r="BMH88" s="611"/>
      <c r="BMI88" s="611"/>
      <c r="BMJ88" s="611"/>
      <c r="BMK88" s="611"/>
      <c r="BML88" s="611"/>
      <c r="BMM88" s="611"/>
      <c r="BMN88" s="611"/>
      <c r="BMO88" s="611"/>
      <c r="BMP88" s="611"/>
      <c r="BMQ88" s="611"/>
      <c r="BMR88" s="611"/>
      <c r="BMS88" s="611"/>
      <c r="BMT88" s="611"/>
      <c r="BMU88" s="611"/>
      <c r="BMV88" s="611"/>
      <c r="BMW88" s="611"/>
      <c r="BMX88" s="611"/>
      <c r="BMY88" s="611"/>
      <c r="BMZ88" s="611"/>
      <c r="BNA88" s="611"/>
      <c r="BNB88" s="611"/>
      <c r="BNC88" s="611"/>
      <c r="BND88" s="611"/>
      <c r="BNE88" s="611"/>
      <c r="BNF88" s="611"/>
      <c r="BNG88" s="611"/>
      <c r="BNH88" s="611"/>
      <c r="BNI88" s="611"/>
      <c r="BNJ88" s="611"/>
      <c r="BNK88" s="611"/>
      <c r="BNL88" s="611"/>
      <c r="BNM88" s="611"/>
      <c r="BNN88" s="611"/>
      <c r="BNO88" s="611"/>
      <c r="BNP88" s="611"/>
      <c r="BNQ88" s="611"/>
      <c r="BNR88" s="611"/>
      <c r="BNS88" s="611"/>
      <c r="BNT88" s="611"/>
      <c r="BNU88" s="611"/>
      <c r="BNV88" s="611"/>
      <c r="BNW88" s="611"/>
      <c r="BNX88" s="611"/>
      <c r="BNY88" s="611"/>
      <c r="BNZ88" s="611"/>
      <c r="BOA88" s="611"/>
      <c r="BOB88" s="611"/>
      <c r="BOC88" s="611"/>
      <c r="BOD88" s="611"/>
      <c r="BOE88" s="611"/>
      <c r="BOF88" s="611"/>
      <c r="BOG88" s="611"/>
      <c r="BOH88" s="611"/>
      <c r="BOI88" s="611"/>
      <c r="BOJ88" s="611"/>
      <c r="BOK88" s="611"/>
      <c r="BOL88" s="611"/>
      <c r="BOM88" s="611"/>
      <c r="BON88" s="611"/>
      <c r="BOO88" s="611"/>
      <c r="BOP88" s="611"/>
      <c r="BOQ88" s="611"/>
      <c r="BOR88" s="611"/>
      <c r="BOS88" s="611"/>
      <c r="BOT88" s="611"/>
      <c r="BOU88" s="611"/>
      <c r="BOV88" s="611"/>
      <c r="BOW88" s="611"/>
      <c r="BOX88" s="611"/>
      <c r="BOY88" s="611"/>
      <c r="BOZ88" s="611"/>
      <c r="BPA88" s="611"/>
      <c r="BPB88" s="611"/>
      <c r="BPC88" s="611"/>
      <c r="BPD88" s="611"/>
      <c r="BPE88" s="611"/>
      <c r="BPF88" s="611"/>
      <c r="BPG88" s="611"/>
      <c r="BPH88" s="611"/>
      <c r="BPI88" s="611"/>
      <c r="BPJ88" s="611"/>
      <c r="BPK88" s="611"/>
      <c r="BPL88" s="611"/>
      <c r="BPM88" s="611"/>
      <c r="BPN88" s="611"/>
      <c r="BPO88" s="611"/>
      <c r="BPP88" s="611"/>
      <c r="BPQ88" s="611"/>
      <c r="BPR88" s="611"/>
      <c r="BPS88" s="611"/>
      <c r="BPT88" s="611"/>
      <c r="BPU88" s="611"/>
      <c r="BPV88" s="611"/>
      <c r="BPW88" s="611"/>
      <c r="BPX88" s="611"/>
      <c r="BPY88" s="611"/>
      <c r="BPZ88" s="611"/>
      <c r="BQA88" s="611"/>
      <c r="BQB88" s="611"/>
      <c r="BQC88" s="611"/>
      <c r="BQD88" s="611"/>
      <c r="BQE88" s="611"/>
      <c r="BQF88" s="611"/>
      <c r="BQG88" s="611"/>
      <c r="BQH88" s="611"/>
      <c r="BQI88" s="611"/>
      <c r="BQJ88" s="611"/>
      <c r="BQK88" s="611"/>
      <c r="BQL88" s="611"/>
      <c r="BQM88" s="611"/>
      <c r="BQN88" s="611"/>
      <c r="BQO88" s="611"/>
      <c r="BQP88" s="611"/>
      <c r="BQQ88" s="611"/>
      <c r="BQR88" s="611"/>
      <c r="BQS88" s="611"/>
      <c r="BQT88" s="611"/>
      <c r="BQU88" s="611"/>
      <c r="BQV88" s="611"/>
      <c r="BQW88" s="611"/>
      <c r="BQX88" s="611"/>
      <c r="BQY88" s="611"/>
      <c r="BQZ88" s="611"/>
      <c r="BRA88" s="611"/>
      <c r="BRB88" s="611"/>
      <c r="BRC88" s="611"/>
      <c r="BRD88" s="611"/>
      <c r="BRE88" s="611"/>
      <c r="BRF88" s="611"/>
      <c r="BRG88" s="611"/>
      <c r="BRH88" s="611"/>
      <c r="BRI88" s="611"/>
      <c r="BRJ88" s="611"/>
      <c r="BRK88" s="611"/>
      <c r="BRL88" s="611"/>
      <c r="BRM88" s="611"/>
      <c r="BRN88" s="611"/>
      <c r="BRO88" s="611"/>
      <c r="BRP88" s="611"/>
      <c r="BRQ88" s="611"/>
      <c r="BRR88" s="611"/>
      <c r="BRS88" s="611"/>
      <c r="BRT88" s="611"/>
      <c r="BRU88" s="611"/>
      <c r="BRV88" s="611"/>
      <c r="BRW88" s="611"/>
      <c r="BRX88" s="611"/>
      <c r="BRY88" s="611"/>
      <c r="BRZ88" s="611"/>
      <c r="BSA88" s="611"/>
      <c r="BSB88" s="611"/>
      <c r="BSC88" s="611"/>
      <c r="BSD88" s="611"/>
      <c r="BSE88" s="611"/>
      <c r="BSF88" s="611"/>
      <c r="BSG88" s="611"/>
      <c r="BSH88" s="611"/>
      <c r="BSI88" s="611"/>
      <c r="BSJ88" s="611"/>
      <c r="BSK88" s="611"/>
      <c r="BSL88" s="611"/>
      <c r="BSM88" s="611"/>
      <c r="BSN88" s="611"/>
      <c r="BSO88" s="611"/>
      <c r="BSP88" s="611"/>
      <c r="BSQ88" s="611"/>
      <c r="BSR88" s="611"/>
      <c r="BSS88" s="611"/>
      <c r="BST88" s="611"/>
      <c r="BSU88" s="611"/>
      <c r="BSV88" s="611"/>
      <c r="BSW88" s="611"/>
      <c r="BSX88" s="611"/>
      <c r="BSY88" s="611"/>
      <c r="BSZ88" s="611"/>
      <c r="BTA88" s="611"/>
      <c r="BTB88" s="611"/>
      <c r="BTC88" s="611"/>
      <c r="BTD88" s="611"/>
      <c r="BTE88" s="611"/>
      <c r="BTF88" s="611"/>
      <c r="BTG88" s="611"/>
      <c r="BTH88" s="611"/>
      <c r="BTI88" s="611"/>
      <c r="BTJ88" s="611"/>
      <c r="BTK88" s="611"/>
      <c r="BTL88" s="611"/>
      <c r="BTM88" s="611"/>
      <c r="BTN88" s="611"/>
      <c r="BTO88" s="611"/>
      <c r="BTP88" s="611"/>
      <c r="BTQ88" s="611"/>
      <c r="BTR88" s="611"/>
      <c r="BTS88" s="611"/>
      <c r="BTT88" s="611"/>
      <c r="BTU88" s="611"/>
      <c r="BTV88" s="611"/>
      <c r="BTW88" s="611"/>
      <c r="BTX88" s="611"/>
      <c r="BTY88" s="611"/>
      <c r="BTZ88" s="611"/>
      <c r="BUA88" s="611"/>
      <c r="BUB88" s="611"/>
      <c r="BUC88" s="611"/>
      <c r="BUD88" s="611"/>
      <c r="BUE88" s="611"/>
      <c r="BUF88" s="611"/>
      <c r="BUG88" s="611"/>
      <c r="BUH88" s="611"/>
      <c r="BUI88" s="611"/>
      <c r="BUJ88" s="611"/>
      <c r="BUK88" s="611"/>
      <c r="BUL88" s="611"/>
      <c r="BUM88" s="611"/>
      <c r="BUN88" s="611"/>
      <c r="BUO88" s="611"/>
      <c r="BUP88" s="611"/>
      <c r="BUQ88" s="611"/>
      <c r="BUR88" s="611"/>
      <c r="BUS88" s="611"/>
      <c r="BUT88" s="611"/>
      <c r="BUU88" s="611"/>
      <c r="BUV88" s="611"/>
      <c r="BUW88" s="611"/>
      <c r="BUX88" s="611"/>
      <c r="BUY88" s="611"/>
      <c r="BUZ88" s="611"/>
      <c r="BVA88" s="611"/>
      <c r="BVB88" s="611"/>
      <c r="BVC88" s="611"/>
      <c r="BVD88" s="611"/>
      <c r="BVE88" s="611"/>
      <c r="BVF88" s="611"/>
      <c r="BVG88" s="611"/>
      <c r="BVH88" s="611"/>
      <c r="BVI88" s="611"/>
      <c r="BVJ88" s="611"/>
      <c r="BVK88" s="611"/>
      <c r="BVL88" s="611"/>
      <c r="BVM88" s="611"/>
      <c r="BVN88" s="611"/>
      <c r="BVO88" s="611"/>
      <c r="BVP88" s="611"/>
      <c r="BVQ88" s="611"/>
      <c r="BVR88" s="611"/>
      <c r="BVS88" s="611"/>
      <c r="BVT88" s="611"/>
      <c r="BVU88" s="611"/>
      <c r="BVV88" s="611"/>
      <c r="BVW88" s="611"/>
      <c r="BVX88" s="611"/>
      <c r="BVY88" s="611"/>
      <c r="BVZ88" s="611"/>
      <c r="BWA88" s="611"/>
      <c r="BWB88" s="611"/>
      <c r="BWC88" s="611"/>
      <c r="BWD88" s="611"/>
      <c r="BWE88" s="611"/>
      <c r="BWF88" s="611"/>
      <c r="BWG88" s="611"/>
      <c r="BWH88" s="611"/>
      <c r="BWI88" s="611"/>
      <c r="BWJ88" s="611"/>
      <c r="BWK88" s="611"/>
      <c r="BWL88" s="611"/>
      <c r="BWM88" s="611"/>
      <c r="BWN88" s="611"/>
      <c r="BWO88" s="611"/>
      <c r="BWP88" s="611"/>
      <c r="BWQ88" s="611"/>
      <c r="BWR88" s="611"/>
      <c r="BWS88" s="611"/>
      <c r="BWT88" s="611"/>
      <c r="BWU88" s="611"/>
      <c r="BWV88" s="611"/>
      <c r="BWW88" s="611"/>
      <c r="BWX88" s="611"/>
      <c r="BWY88" s="611"/>
      <c r="BWZ88" s="611"/>
      <c r="BXA88" s="611"/>
      <c r="BXB88" s="611"/>
      <c r="BXC88" s="611"/>
      <c r="BXD88" s="611"/>
      <c r="BXE88" s="611"/>
      <c r="BXF88" s="611"/>
      <c r="BXG88" s="611"/>
      <c r="BXH88" s="611"/>
      <c r="BXI88" s="611"/>
      <c r="BXJ88" s="611"/>
      <c r="BXK88" s="611"/>
      <c r="BXL88" s="611"/>
      <c r="BXM88" s="611"/>
      <c r="BXN88" s="611"/>
      <c r="BXO88" s="611"/>
      <c r="BXP88" s="611"/>
      <c r="BXQ88" s="611"/>
      <c r="BXR88" s="611"/>
      <c r="BXS88" s="611"/>
      <c r="BXT88" s="611"/>
      <c r="BXU88" s="611"/>
      <c r="BXV88" s="611"/>
      <c r="BXW88" s="611"/>
      <c r="BXX88" s="611"/>
      <c r="BXY88" s="611"/>
      <c r="BXZ88" s="611"/>
      <c r="BYA88" s="611"/>
      <c r="BYB88" s="611"/>
      <c r="BYC88" s="611"/>
      <c r="BYD88" s="611"/>
      <c r="BYE88" s="611"/>
      <c r="BYF88" s="611"/>
      <c r="BYG88" s="611"/>
      <c r="BYH88" s="611"/>
      <c r="BYI88" s="611"/>
      <c r="BYJ88" s="611"/>
      <c r="BYK88" s="611"/>
      <c r="BYL88" s="611"/>
      <c r="BYM88" s="611"/>
      <c r="BYN88" s="611"/>
      <c r="BYO88" s="611"/>
      <c r="BYP88" s="611"/>
      <c r="BYQ88" s="611"/>
      <c r="BYR88" s="611"/>
      <c r="BYS88" s="611"/>
      <c r="BYT88" s="611"/>
      <c r="BYU88" s="611"/>
      <c r="BYV88" s="611"/>
      <c r="BYW88" s="611"/>
      <c r="BYX88" s="611"/>
      <c r="BYY88" s="611"/>
      <c r="BYZ88" s="611"/>
      <c r="BZA88" s="611"/>
      <c r="BZB88" s="611"/>
      <c r="BZC88" s="611"/>
      <c r="BZD88" s="611"/>
      <c r="BZE88" s="611"/>
      <c r="BZF88" s="611"/>
      <c r="BZG88" s="611"/>
      <c r="BZH88" s="611"/>
      <c r="BZI88" s="611"/>
      <c r="BZJ88" s="611"/>
      <c r="BZK88" s="611"/>
      <c r="BZL88" s="611"/>
      <c r="BZM88" s="611"/>
      <c r="BZN88" s="611"/>
      <c r="BZO88" s="611"/>
      <c r="BZP88" s="611"/>
      <c r="BZQ88" s="611"/>
      <c r="BZR88" s="611"/>
      <c r="BZS88" s="611"/>
      <c r="BZT88" s="611"/>
      <c r="BZU88" s="611"/>
      <c r="BZV88" s="611"/>
      <c r="BZW88" s="611"/>
      <c r="BZX88" s="611"/>
      <c r="BZY88" s="611"/>
      <c r="BZZ88" s="611"/>
      <c r="CAA88" s="611"/>
      <c r="CAB88" s="611"/>
      <c r="CAC88" s="611"/>
      <c r="CAD88" s="611"/>
      <c r="CAE88" s="611"/>
      <c r="CAF88" s="611"/>
      <c r="CAG88" s="611"/>
      <c r="CAH88" s="611"/>
      <c r="CAI88" s="611"/>
      <c r="CAJ88" s="611"/>
      <c r="CAK88" s="611"/>
      <c r="CAL88" s="611"/>
      <c r="CAM88" s="611"/>
      <c r="CAN88" s="611"/>
      <c r="CAO88" s="611"/>
      <c r="CAP88" s="611"/>
      <c r="CAQ88" s="611"/>
      <c r="CAR88" s="611"/>
      <c r="CAS88" s="611"/>
      <c r="CAT88" s="611"/>
      <c r="CAU88" s="611"/>
      <c r="CAV88" s="611"/>
      <c r="CAW88" s="611"/>
      <c r="CAX88" s="611"/>
      <c r="CAY88" s="611"/>
      <c r="CAZ88" s="611"/>
      <c r="CBA88" s="611"/>
      <c r="CBB88" s="611"/>
      <c r="CBC88" s="611"/>
      <c r="CBD88" s="611"/>
      <c r="CBE88" s="611"/>
      <c r="CBF88" s="611"/>
      <c r="CBG88" s="611"/>
      <c r="CBH88" s="611"/>
      <c r="CBI88" s="611"/>
      <c r="CBJ88" s="611"/>
      <c r="CBK88" s="611"/>
      <c r="CBL88" s="611"/>
      <c r="CBM88" s="611"/>
      <c r="CBN88" s="611"/>
      <c r="CBO88" s="611"/>
      <c r="CBP88" s="611"/>
      <c r="CBQ88" s="611"/>
      <c r="CBR88" s="611"/>
      <c r="CBS88" s="611"/>
      <c r="CBT88" s="611"/>
      <c r="CBU88" s="611"/>
      <c r="CBV88" s="611"/>
      <c r="CBW88" s="611"/>
      <c r="CBX88" s="611"/>
      <c r="CBY88" s="611"/>
      <c r="CBZ88" s="611"/>
      <c r="CCA88" s="611"/>
      <c r="CCB88" s="611"/>
      <c r="CCC88" s="611"/>
      <c r="CCD88" s="611"/>
      <c r="CCE88" s="611"/>
      <c r="CCF88" s="611"/>
      <c r="CCG88" s="611"/>
      <c r="CCH88" s="611"/>
      <c r="CCI88" s="611"/>
      <c r="CCJ88" s="611"/>
      <c r="CCK88" s="611"/>
      <c r="CCL88" s="611"/>
      <c r="CCM88" s="611"/>
      <c r="CCN88" s="611"/>
      <c r="CCO88" s="611"/>
      <c r="CCP88" s="611"/>
      <c r="CCQ88" s="611"/>
      <c r="CCR88" s="611"/>
      <c r="CCS88" s="611"/>
      <c r="CCT88" s="611"/>
      <c r="CCU88" s="611"/>
      <c r="CCV88" s="611"/>
      <c r="CCW88" s="611"/>
      <c r="CCX88" s="611"/>
      <c r="CCY88" s="611"/>
      <c r="CCZ88" s="611"/>
      <c r="CDA88" s="611"/>
      <c r="CDB88" s="611"/>
      <c r="CDC88" s="611"/>
      <c r="CDD88" s="611"/>
      <c r="CDE88" s="611"/>
      <c r="CDF88" s="611"/>
      <c r="CDG88" s="611"/>
      <c r="CDH88" s="611"/>
      <c r="CDI88" s="611"/>
      <c r="CDJ88" s="611"/>
      <c r="CDK88" s="611"/>
      <c r="CDL88" s="611"/>
      <c r="CDM88" s="611"/>
      <c r="CDN88" s="611"/>
      <c r="CDO88" s="611"/>
      <c r="CDP88" s="611"/>
      <c r="CDQ88" s="611"/>
      <c r="CDR88" s="611"/>
      <c r="CDS88" s="611"/>
      <c r="CDT88" s="611"/>
      <c r="CDU88" s="611"/>
      <c r="CDV88" s="611"/>
      <c r="CDW88" s="611"/>
      <c r="CDX88" s="611"/>
      <c r="CDY88" s="611"/>
      <c r="CDZ88" s="611"/>
      <c r="CEA88" s="611"/>
      <c r="CEB88" s="611"/>
      <c r="CEC88" s="611"/>
      <c r="CED88" s="611"/>
      <c r="CEE88" s="611"/>
      <c r="CEF88" s="611"/>
      <c r="CEG88" s="611"/>
      <c r="CEH88" s="611"/>
      <c r="CEI88" s="611"/>
      <c r="CEJ88" s="611"/>
      <c r="CEK88" s="611"/>
      <c r="CEL88" s="611"/>
      <c r="CEM88" s="611"/>
    </row>
    <row r="89" spans="1:2171" s="679" customFormat="1" ht="0.75" customHeight="1" x14ac:dyDescent="0.2">
      <c r="A89" s="701"/>
      <c r="B89" s="1067"/>
      <c r="C89" s="1068"/>
      <c r="D89" s="1069"/>
      <c r="E89" s="1052"/>
      <c r="F89" s="1052"/>
      <c r="G89" s="1052"/>
      <c r="H89" s="1070"/>
      <c r="T89" s="358"/>
      <c r="U89" s="358"/>
      <c r="V89" s="358"/>
      <c r="W89" s="358"/>
      <c r="X89" s="358"/>
      <c r="Y89" s="358"/>
      <c r="Z89" s="358"/>
      <c r="AA89" s="358"/>
      <c r="AB89" s="358"/>
    </row>
    <row r="90" spans="1:2171" s="679" customFormat="1" ht="20.25" x14ac:dyDescent="0.3">
      <c r="A90" s="701"/>
      <c r="B90" s="1205"/>
      <c r="C90" s="1206"/>
      <c r="D90" s="1071"/>
      <c r="E90" s="1051"/>
      <c r="F90" s="1052"/>
      <c r="G90" s="1052"/>
      <c r="H90" s="1070"/>
      <c r="Y90" s="358"/>
      <c r="Z90" s="358"/>
      <c r="AA90" s="358"/>
      <c r="AB90" s="358"/>
    </row>
    <row r="91" spans="1:2171" s="679" customFormat="1" ht="13.5" thickBot="1" x14ac:dyDescent="0.25">
      <c r="A91" s="701"/>
      <c r="B91" s="1072"/>
      <c r="C91" s="1073"/>
      <c r="D91" s="1074"/>
      <c r="E91" s="1051"/>
      <c r="F91" s="1052"/>
      <c r="G91" s="1052"/>
      <c r="H91" s="1070"/>
      <c r="Y91" s="358"/>
      <c r="Z91" s="358"/>
      <c r="AA91" s="358"/>
      <c r="AB91" s="358"/>
    </row>
    <row r="92" spans="1:2171" ht="20.25" x14ac:dyDescent="0.3">
      <c r="A92" s="211"/>
      <c r="B92" s="1209" t="s">
        <v>432</v>
      </c>
      <c r="C92" s="1210"/>
      <c r="D92" s="1010"/>
      <c r="E92" s="629"/>
      <c r="F92" s="626"/>
      <c r="G92" s="626"/>
      <c r="H92" s="627"/>
      <c r="I92" s="212"/>
      <c r="J92" s="212"/>
      <c r="K92" s="212"/>
      <c r="L92" s="212"/>
      <c r="T92" s="679"/>
      <c r="U92" s="679"/>
      <c r="V92" s="679"/>
      <c r="W92" s="679"/>
      <c r="X92" s="679"/>
    </row>
    <row r="93" spans="1:2171" ht="13.5" customHeight="1" x14ac:dyDescent="0.2">
      <c r="A93" s="211"/>
      <c r="B93" s="64" t="s">
        <v>340</v>
      </c>
      <c r="C93" s="932" t="s">
        <v>341</v>
      </c>
      <c r="D93" s="933" t="s">
        <v>342</v>
      </c>
      <c r="E93" s="629"/>
      <c r="F93" s="626"/>
      <c r="G93" s="626"/>
      <c r="H93" s="627"/>
      <c r="I93" s="212"/>
      <c r="J93" s="212"/>
      <c r="K93" s="212"/>
      <c r="L93" s="212"/>
      <c r="T93" s="679"/>
      <c r="U93" s="679"/>
      <c r="V93" s="679"/>
      <c r="W93" s="679"/>
      <c r="X93" s="679"/>
    </row>
    <row r="94" spans="1:2171" x14ac:dyDescent="0.2">
      <c r="A94" s="211"/>
      <c r="B94" s="245" t="s">
        <v>27</v>
      </c>
      <c r="C94" s="76">
        <f>VLOOKUP(B94,Sources!$C$29:$D$68,2,FALSE)</f>
        <v>0</v>
      </c>
      <c r="D94" s="273"/>
      <c r="E94" s="629"/>
      <c r="F94" s="626"/>
      <c r="G94" s="626"/>
      <c r="H94" s="627"/>
      <c r="I94" s="213"/>
      <c r="J94" s="213"/>
      <c r="K94" s="213"/>
      <c r="L94" s="213"/>
      <c r="M94" s="358"/>
      <c r="N94" s="358"/>
      <c r="O94" s="358"/>
      <c r="P94" s="358"/>
      <c r="Q94" s="358"/>
      <c r="R94" s="358"/>
      <c r="S94" s="358"/>
      <c r="AA94" s="679" t="str">
        <f>IF(Defaults!C25&gt;0,Defaults!C25,"")</f>
        <v>LDR (&lt;1du/acre)</v>
      </c>
      <c r="AB94" s="679" t="s">
        <v>27</v>
      </c>
      <c r="AQ94" s="358"/>
      <c r="AR94" s="358"/>
      <c r="AS94" s="358"/>
      <c r="AT94" s="358"/>
    </row>
    <row r="95" spans="1:2171" x14ac:dyDescent="0.2">
      <c r="A95" s="211"/>
      <c r="B95" s="245" t="s">
        <v>28</v>
      </c>
      <c r="C95" s="76">
        <f>VLOOKUP(B95,Sources!$C$29:$D$68,2,FALSE)</f>
        <v>0</v>
      </c>
      <c r="D95" s="273"/>
      <c r="E95" s="629"/>
      <c r="F95" s="626"/>
      <c r="G95" s="626"/>
      <c r="H95" s="627"/>
      <c r="I95" s="213"/>
      <c r="J95" s="213"/>
      <c r="K95" s="213"/>
      <c r="L95" s="213"/>
      <c r="M95" s="358"/>
      <c r="N95" s="358"/>
      <c r="O95" s="358"/>
      <c r="P95" s="358"/>
      <c r="Q95" s="358"/>
      <c r="R95" s="358"/>
      <c r="S95" s="358"/>
      <c r="AA95" s="679" t="str">
        <f>IF(Defaults!C26&gt;0,Defaults!C26,"")</f>
        <v>MDR (1-4 du/acre)</v>
      </c>
      <c r="AB95" s="679" t="s">
        <v>28</v>
      </c>
      <c r="AQ95" s="358"/>
      <c r="AR95" s="358"/>
      <c r="AS95" s="358"/>
      <c r="AT95" s="358"/>
    </row>
    <row r="96" spans="1:2171" x14ac:dyDescent="0.2">
      <c r="A96" s="211"/>
      <c r="B96" s="245" t="s">
        <v>29</v>
      </c>
      <c r="C96" s="76">
        <f>VLOOKUP(B96,Sources!$C$29:$D$68,2,FALSE)</f>
        <v>0</v>
      </c>
      <c r="D96" s="273"/>
      <c r="E96" s="629"/>
      <c r="F96" s="626"/>
      <c r="G96" s="626"/>
      <c r="H96" s="627"/>
      <c r="I96" s="213"/>
      <c r="J96" s="213"/>
      <c r="K96" s="213"/>
      <c r="L96" s="213"/>
      <c r="M96" s="358"/>
      <c r="N96" s="358"/>
      <c r="O96" s="358"/>
      <c r="P96" s="358"/>
      <c r="Q96" s="358"/>
      <c r="R96" s="358"/>
      <c r="S96" s="358"/>
      <c r="AA96" s="679" t="str">
        <f>IF(Defaults!C27&gt;0,Defaults!C27,"")</f>
        <v>HDR (&gt;4 du/acre)</v>
      </c>
      <c r="AB96" s="679" t="s">
        <v>29</v>
      </c>
      <c r="AQ96" s="358"/>
      <c r="AR96" s="358"/>
      <c r="AS96" s="358"/>
      <c r="AT96" s="358"/>
    </row>
    <row r="97" spans="1:2171" x14ac:dyDescent="0.2">
      <c r="A97" s="211"/>
      <c r="B97" s="245" t="s">
        <v>30</v>
      </c>
      <c r="C97" s="76">
        <f>VLOOKUP(B97,Sources!$C$29:$D$68,2,FALSE)</f>
        <v>0</v>
      </c>
      <c r="D97" s="273"/>
      <c r="E97" s="629"/>
      <c r="F97" s="626"/>
      <c r="G97" s="626"/>
      <c r="H97" s="627"/>
      <c r="I97" s="213"/>
      <c r="J97" s="213"/>
      <c r="K97" s="213"/>
      <c r="L97" s="213"/>
      <c r="M97" s="358"/>
      <c r="N97" s="358"/>
      <c r="O97" s="358"/>
      <c r="P97" s="358"/>
      <c r="Q97" s="358"/>
      <c r="R97" s="358"/>
      <c r="S97" s="358"/>
      <c r="AA97" s="679" t="str">
        <f>IF(Defaults!C28&gt;0,Defaults!C28,"")</f>
        <v>Multifamily</v>
      </c>
      <c r="AB97" s="679" t="s">
        <v>30</v>
      </c>
      <c r="AQ97" s="358"/>
      <c r="AR97" s="358"/>
      <c r="AS97" s="358"/>
      <c r="AT97" s="358"/>
    </row>
    <row r="98" spans="1:2171" x14ac:dyDescent="0.2">
      <c r="A98" s="211"/>
      <c r="B98" s="245" t="s">
        <v>31</v>
      </c>
      <c r="C98" s="76">
        <f>VLOOKUP(B98,Sources!$C$29:$D$68,2,FALSE)</f>
        <v>0</v>
      </c>
      <c r="D98" s="273"/>
      <c r="E98" s="629"/>
      <c r="F98" s="626"/>
      <c r="G98" s="626"/>
      <c r="H98" s="627"/>
      <c r="I98" s="213"/>
      <c r="J98" s="213"/>
      <c r="K98" s="213"/>
      <c r="L98" s="213"/>
      <c r="M98" s="358"/>
      <c r="N98" s="358"/>
      <c r="O98" s="358"/>
      <c r="P98" s="358"/>
      <c r="Q98" s="358"/>
      <c r="R98" s="358"/>
      <c r="S98" s="358"/>
      <c r="AA98" s="679" t="str">
        <f>IF(Defaults!C29&gt;0,Defaults!C29,"")</f>
        <v/>
      </c>
      <c r="AB98" s="679" t="s">
        <v>31</v>
      </c>
      <c r="AQ98" s="358"/>
      <c r="AR98" s="358"/>
      <c r="AS98" s="358"/>
      <c r="AT98" s="358"/>
    </row>
    <row r="99" spans="1:2171" x14ac:dyDescent="0.2">
      <c r="A99" s="211"/>
      <c r="B99" s="245" t="s">
        <v>32</v>
      </c>
      <c r="C99" s="76">
        <f>VLOOKUP(B99,Sources!$C$29:$D$68,2,FALSE)</f>
        <v>0</v>
      </c>
      <c r="D99" s="273"/>
      <c r="E99" s="629"/>
      <c r="F99" s="626"/>
      <c r="G99" s="626"/>
      <c r="H99" s="627"/>
      <c r="I99" s="213"/>
      <c r="J99" s="213"/>
      <c r="K99" s="213"/>
      <c r="L99" s="213"/>
      <c r="M99" s="358"/>
      <c r="N99" s="358"/>
      <c r="O99" s="358"/>
      <c r="P99" s="358"/>
      <c r="Q99" s="358"/>
      <c r="R99" s="358"/>
      <c r="S99" s="358"/>
      <c r="AA99" s="679" t="str">
        <f>IF(Defaults!C30&gt;0,Defaults!C30,"")</f>
        <v/>
      </c>
      <c r="AB99" s="679" t="s">
        <v>32</v>
      </c>
      <c r="AQ99" s="358"/>
      <c r="AR99" s="358"/>
      <c r="AS99" s="358"/>
      <c r="AT99" s="358"/>
    </row>
    <row r="100" spans="1:2171" x14ac:dyDescent="0.2">
      <c r="A100" s="211"/>
      <c r="B100" s="245"/>
      <c r="C100" s="246"/>
      <c r="D100" s="1011"/>
      <c r="E100" s="629"/>
      <c r="F100" s="626"/>
      <c r="G100" s="626"/>
      <c r="H100" s="627"/>
      <c r="I100" s="213"/>
      <c r="J100" s="213"/>
      <c r="K100" s="213"/>
      <c r="L100" s="213"/>
      <c r="M100" s="358"/>
      <c r="N100" s="358"/>
      <c r="O100" s="358"/>
      <c r="P100" s="358"/>
      <c r="Q100" s="358"/>
      <c r="R100" s="358"/>
      <c r="S100" s="358"/>
      <c r="AA100" s="679" t="str">
        <f>IF(Defaults!C31&gt;0,Defaults!C31,"")</f>
        <v/>
      </c>
      <c r="AB100" s="679" t="s">
        <v>33</v>
      </c>
      <c r="AQ100" s="358"/>
      <c r="AR100" s="358"/>
      <c r="AS100" s="358"/>
      <c r="AT100" s="358"/>
    </row>
    <row r="101" spans="1:2171" x14ac:dyDescent="0.2">
      <c r="A101" s="211"/>
      <c r="B101" s="64"/>
      <c r="C101" s="932"/>
      <c r="D101" s="372" t="s">
        <v>346</v>
      </c>
      <c r="E101" s="629"/>
      <c r="F101" s="626"/>
      <c r="G101" s="626"/>
      <c r="H101" s="627"/>
      <c r="I101" s="213"/>
      <c r="J101" s="213"/>
      <c r="K101" s="213"/>
      <c r="L101" s="213"/>
      <c r="M101" s="358"/>
      <c r="N101" s="358"/>
      <c r="O101" s="358"/>
      <c r="P101" s="358"/>
      <c r="Q101" s="358"/>
      <c r="R101" s="358"/>
      <c r="S101" s="358"/>
      <c r="AA101" s="679" t="str">
        <f>IF(Defaults!C32&gt;0,Defaults!C32,"")</f>
        <v/>
      </c>
      <c r="AB101" s="679"/>
      <c r="AQ101" s="358"/>
      <c r="AR101" s="358"/>
      <c r="AS101" s="358"/>
      <c r="AT101" s="358"/>
    </row>
    <row r="102" spans="1:2171" x14ac:dyDescent="0.2">
      <c r="A102" s="211"/>
      <c r="B102" s="733" t="s">
        <v>34</v>
      </c>
      <c r="C102" s="69" t="s">
        <v>347</v>
      </c>
      <c r="D102" s="273"/>
      <c r="E102" s="629"/>
      <c r="F102" s="626"/>
      <c r="G102" s="626"/>
      <c r="H102" s="627"/>
      <c r="I102" s="213"/>
      <c r="J102" s="213"/>
      <c r="K102" s="213"/>
      <c r="L102" s="213"/>
      <c r="M102" s="358"/>
      <c r="N102" s="358"/>
      <c r="O102" s="358"/>
      <c r="P102" s="358"/>
      <c r="Q102" s="358"/>
      <c r="R102" s="358"/>
      <c r="S102" s="358"/>
      <c r="AA102" s="679" t="str">
        <f>IF(Defaults!C33&gt;0,Defaults!C33,"")</f>
        <v/>
      </c>
      <c r="AB102" s="679"/>
      <c r="AQ102" s="358"/>
      <c r="AR102" s="358"/>
      <c r="AS102" s="358"/>
      <c r="AT102" s="358"/>
    </row>
    <row r="103" spans="1:2171" x14ac:dyDescent="0.2">
      <c r="A103" s="211"/>
      <c r="B103" s="733" t="s">
        <v>34</v>
      </c>
      <c r="C103" s="69" t="s">
        <v>347</v>
      </c>
      <c r="D103" s="273"/>
      <c r="E103" s="629"/>
      <c r="F103" s="626"/>
      <c r="G103" s="626"/>
      <c r="H103" s="627"/>
      <c r="I103" s="213"/>
      <c r="J103" s="213"/>
      <c r="K103" s="213"/>
      <c r="L103" s="213"/>
      <c r="M103" s="358"/>
      <c r="N103" s="358"/>
      <c r="O103" s="358"/>
      <c r="P103" s="358"/>
      <c r="Q103" s="358"/>
      <c r="R103" s="358"/>
      <c r="S103" s="358"/>
      <c r="AA103" s="679" t="str">
        <f>IF(Defaults!C34&gt;0,Defaults!C34,"")</f>
        <v/>
      </c>
      <c r="AB103" s="679"/>
      <c r="AQ103" s="358"/>
      <c r="AR103" s="358"/>
      <c r="AS103" s="358"/>
      <c r="AT103" s="358"/>
    </row>
    <row r="104" spans="1:2171" x14ac:dyDescent="0.2">
      <c r="A104" s="211"/>
      <c r="B104" s="733" t="s">
        <v>34</v>
      </c>
      <c r="C104" s="69" t="s">
        <v>347</v>
      </c>
      <c r="D104" s="273"/>
      <c r="E104" s="629"/>
      <c r="F104" s="626"/>
      <c r="G104" s="626"/>
      <c r="H104" s="627"/>
      <c r="I104" s="213"/>
      <c r="J104" s="213"/>
      <c r="K104" s="213"/>
      <c r="L104" s="213"/>
      <c r="M104" s="358"/>
      <c r="N104" s="358"/>
      <c r="O104" s="358"/>
      <c r="P104" s="358"/>
      <c r="Q104" s="358"/>
      <c r="R104" s="358"/>
      <c r="S104" s="358"/>
      <c r="AA104" s="679" t="str">
        <f>IF(Defaults!C35&gt;0,Defaults!C35,"")</f>
        <v>Commercial</v>
      </c>
      <c r="AB104" s="679"/>
      <c r="AQ104" s="358"/>
      <c r="AR104" s="358"/>
      <c r="AS104" s="358"/>
      <c r="AT104" s="358"/>
    </row>
    <row r="105" spans="1:2171" x14ac:dyDescent="0.2">
      <c r="A105" s="211"/>
      <c r="B105" s="733" t="s">
        <v>35</v>
      </c>
      <c r="C105" s="69" t="s">
        <v>347</v>
      </c>
      <c r="D105" s="273"/>
      <c r="E105" s="629"/>
      <c r="F105" s="626"/>
      <c r="G105" s="626"/>
      <c r="H105" s="627"/>
      <c r="I105" s="212" t="str">
        <f>Sources!C40</f>
        <v/>
      </c>
      <c r="J105" s="212"/>
      <c r="K105" s="212"/>
      <c r="L105" s="212"/>
      <c r="T105" s="679"/>
      <c r="U105" s="679"/>
      <c r="V105" s="679"/>
      <c r="W105" s="679"/>
      <c r="X105" s="679"/>
      <c r="Y105" s="679"/>
      <c r="Z105" s="679"/>
      <c r="AA105" s="679" t="str">
        <f>IF(Defaults!C36&gt;0,Defaults!C36,"")</f>
        <v/>
      </c>
      <c r="AB105" s="679"/>
      <c r="AH105" s="358"/>
      <c r="AI105" s="358"/>
      <c r="AJ105" s="358"/>
      <c r="AK105" s="358"/>
    </row>
    <row r="106" spans="1:2171" x14ac:dyDescent="0.2">
      <c r="A106" s="211"/>
      <c r="B106" s="733" t="s">
        <v>35</v>
      </c>
      <c r="C106" s="69" t="s">
        <v>347</v>
      </c>
      <c r="D106" s="273"/>
      <c r="E106" s="629"/>
      <c r="F106" s="626"/>
      <c r="G106" s="626"/>
      <c r="H106" s="627"/>
      <c r="I106" s="212" t="str">
        <f>Sources!C41</f>
        <v/>
      </c>
      <c r="J106" s="212"/>
      <c r="K106" s="212"/>
      <c r="L106" s="212"/>
      <c r="T106" s="679"/>
      <c r="U106" s="679"/>
      <c r="V106" s="679"/>
      <c r="W106" s="679"/>
      <c r="X106" s="679"/>
      <c r="Y106" s="679"/>
      <c r="Z106" s="679"/>
      <c r="AA106" s="679" t="str">
        <f>IF(Defaults!C37&gt;0,Defaults!C37,"")</f>
        <v/>
      </c>
      <c r="AB106" s="679"/>
      <c r="AH106" s="358"/>
      <c r="AI106" s="358"/>
      <c r="AJ106" s="358"/>
      <c r="AK106" s="358"/>
    </row>
    <row r="107" spans="1:2171" ht="12.75" customHeight="1" thickBot="1" x14ac:dyDescent="0.25">
      <c r="A107" s="211"/>
      <c r="B107" s="247" t="s">
        <v>34</v>
      </c>
      <c r="C107" s="109" t="s">
        <v>347</v>
      </c>
      <c r="D107" s="248">
        <f>SUM(D94:D99)-SUM(D102:D106)</f>
        <v>0</v>
      </c>
      <c r="E107" s="629"/>
      <c r="F107" s="626"/>
      <c r="G107" s="626"/>
      <c r="H107" s="627"/>
      <c r="I107" s="212" t="str">
        <f>Sources!C42</f>
        <v/>
      </c>
      <c r="J107" s="212"/>
      <c r="K107" s="212"/>
      <c r="L107" s="212"/>
      <c r="T107" s="679"/>
      <c r="U107" s="679"/>
      <c r="V107" s="679"/>
      <c r="W107" s="679"/>
      <c r="X107" s="679"/>
      <c r="Y107" s="679"/>
      <c r="Z107" s="679"/>
      <c r="AA107" s="679" t="str">
        <f>IF(Defaults!C38&gt;0,Defaults!C38,"")</f>
        <v/>
      </c>
      <c r="AB107" s="679"/>
      <c r="AH107" s="358"/>
      <c r="AI107" s="358"/>
      <c r="AJ107" s="358"/>
      <c r="AK107" s="358"/>
    </row>
    <row r="108" spans="1:2171" s="212" customFormat="1" x14ac:dyDescent="0.2">
      <c r="A108" s="211"/>
      <c r="B108" s="1015"/>
      <c r="C108" s="1016"/>
      <c r="D108" s="1017"/>
      <c r="E108" s="640"/>
      <c r="F108" s="631"/>
      <c r="G108" s="630"/>
      <c r="H108" s="627"/>
      <c r="M108" s="679"/>
      <c r="N108" s="679"/>
      <c r="O108" s="679"/>
      <c r="P108" s="679"/>
      <c r="Q108" s="679"/>
      <c r="R108" s="679"/>
      <c r="S108" s="679"/>
      <c r="T108" s="679"/>
      <c r="U108" s="679"/>
      <c r="V108" s="679"/>
      <c r="W108" s="679"/>
      <c r="X108" s="679"/>
      <c r="Y108" s="679"/>
      <c r="Z108" s="679"/>
      <c r="AA108" s="679" t="str">
        <f>IF(Defaults!C39&gt;0,Defaults!C39,"")</f>
        <v/>
      </c>
      <c r="AB108" s="679"/>
      <c r="AC108" s="358"/>
      <c r="AD108" s="358"/>
      <c r="AE108" s="358"/>
      <c r="AF108" s="358"/>
      <c r="AG108" s="358"/>
      <c r="AH108" s="358"/>
      <c r="AI108" s="358"/>
      <c r="AJ108" s="358"/>
      <c r="AK108" s="358"/>
      <c r="AL108" s="679"/>
      <c r="AM108" s="679"/>
      <c r="AN108" s="679"/>
      <c r="AO108" s="679"/>
      <c r="AP108" s="679"/>
      <c r="AQ108" s="679"/>
      <c r="AR108" s="679"/>
      <c r="AS108" s="679"/>
      <c r="AT108" s="679"/>
      <c r="AU108" s="679"/>
      <c r="AV108" s="679"/>
      <c r="AW108" s="679"/>
      <c r="AX108" s="679"/>
      <c r="AY108" s="679"/>
      <c r="AZ108" s="679"/>
      <c r="BA108" s="679"/>
      <c r="BB108" s="679"/>
      <c r="BC108" s="679"/>
      <c r="BD108" s="679"/>
      <c r="BE108" s="679"/>
      <c r="BF108" s="679"/>
      <c r="BG108" s="679"/>
      <c r="BH108" s="679"/>
      <c r="BI108" s="679"/>
      <c r="BJ108" s="679"/>
      <c r="BK108" s="679"/>
      <c r="BL108" s="679"/>
      <c r="BM108" s="679"/>
      <c r="BN108" s="679"/>
      <c r="BO108" s="679"/>
      <c r="BP108" s="679"/>
      <c r="BQ108" s="679"/>
      <c r="BR108" s="679"/>
      <c r="BS108" s="679"/>
      <c r="BT108" s="679"/>
      <c r="BU108" s="679"/>
      <c r="BV108" s="679"/>
      <c r="BW108" s="679"/>
      <c r="BX108" s="679"/>
      <c r="BY108" s="679"/>
      <c r="BZ108" s="679"/>
      <c r="CA108" s="679"/>
      <c r="CB108" s="679"/>
      <c r="CC108" s="679"/>
      <c r="CD108" s="679"/>
      <c r="CE108" s="679"/>
      <c r="CF108" s="679"/>
      <c r="CG108" s="679"/>
      <c r="CH108" s="679"/>
      <c r="CI108" s="679"/>
      <c r="CJ108" s="679"/>
      <c r="CK108" s="679"/>
      <c r="CL108" s="679"/>
      <c r="CM108" s="679"/>
      <c r="CN108" s="679"/>
      <c r="CO108" s="679"/>
      <c r="CP108" s="679"/>
      <c r="CQ108" s="679"/>
      <c r="CR108" s="679"/>
      <c r="CS108" s="679"/>
      <c r="CT108" s="679"/>
      <c r="CU108" s="679"/>
      <c r="CV108" s="679"/>
      <c r="CW108" s="679"/>
      <c r="CX108" s="679"/>
      <c r="CY108" s="679"/>
      <c r="CZ108" s="679"/>
      <c r="DA108" s="679"/>
      <c r="DB108" s="679"/>
      <c r="DC108" s="679"/>
      <c r="DD108" s="679"/>
      <c r="DE108" s="679"/>
      <c r="DF108" s="679"/>
      <c r="DG108" s="679"/>
      <c r="DH108" s="679"/>
      <c r="DI108" s="679"/>
      <c r="DJ108" s="679"/>
      <c r="DK108" s="679"/>
      <c r="DL108" s="679"/>
      <c r="DM108" s="679"/>
      <c r="DN108" s="679"/>
      <c r="DO108" s="679"/>
      <c r="DP108" s="679"/>
      <c r="DQ108" s="679"/>
      <c r="DR108" s="679"/>
      <c r="DS108" s="679"/>
      <c r="DT108" s="679"/>
      <c r="DU108" s="679"/>
      <c r="DV108" s="679"/>
      <c r="DW108" s="679"/>
      <c r="DX108" s="679"/>
      <c r="DY108" s="679"/>
      <c r="DZ108" s="679"/>
      <c r="EA108" s="679"/>
      <c r="EB108" s="679"/>
      <c r="EC108" s="679"/>
      <c r="ED108" s="679"/>
      <c r="EE108" s="679"/>
      <c r="EF108" s="679"/>
      <c r="EG108" s="679"/>
      <c r="EH108" s="679"/>
      <c r="EI108" s="679"/>
      <c r="EJ108" s="679"/>
      <c r="EK108" s="679"/>
      <c r="EL108" s="679"/>
      <c r="EM108" s="679"/>
      <c r="EN108" s="679"/>
      <c r="EO108" s="679"/>
      <c r="EP108" s="679"/>
      <c r="EQ108" s="679"/>
      <c r="ER108" s="679"/>
      <c r="ES108" s="679"/>
      <c r="ET108" s="679"/>
      <c r="EU108" s="679"/>
      <c r="EV108" s="679"/>
      <c r="EW108" s="679"/>
      <c r="EX108" s="679"/>
      <c r="EY108" s="679"/>
      <c r="EZ108" s="679"/>
      <c r="FA108" s="679"/>
      <c r="FB108" s="679"/>
      <c r="FC108" s="679"/>
      <c r="FD108" s="679"/>
      <c r="FE108" s="679"/>
      <c r="FF108" s="679"/>
      <c r="FG108" s="679"/>
      <c r="FH108" s="679"/>
      <c r="FI108" s="679"/>
      <c r="FJ108" s="679"/>
      <c r="FK108" s="679"/>
      <c r="FL108" s="679"/>
      <c r="FM108" s="679"/>
      <c r="FN108" s="679"/>
      <c r="FO108" s="679"/>
      <c r="FP108" s="679"/>
      <c r="FQ108" s="679"/>
      <c r="FR108" s="679"/>
      <c r="FS108" s="679"/>
      <c r="FT108" s="679"/>
      <c r="FU108" s="679"/>
      <c r="FV108" s="679"/>
      <c r="FW108" s="679"/>
      <c r="FX108" s="679"/>
      <c r="FY108" s="679"/>
      <c r="FZ108" s="679"/>
      <c r="GA108" s="679"/>
      <c r="GB108" s="679"/>
      <c r="GC108" s="679"/>
      <c r="GD108" s="679"/>
      <c r="GE108" s="679"/>
      <c r="GF108" s="679"/>
      <c r="GG108" s="679"/>
      <c r="GH108" s="679"/>
      <c r="GI108" s="679"/>
      <c r="GJ108" s="679"/>
      <c r="GK108" s="679"/>
      <c r="GL108" s="679"/>
      <c r="GM108" s="679"/>
      <c r="GN108" s="679"/>
      <c r="GO108" s="679"/>
      <c r="GP108" s="679"/>
      <c r="GQ108" s="679"/>
      <c r="GR108" s="679"/>
      <c r="GS108" s="679"/>
      <c r="GT108" s="679"/>
      <c r="GU108" s="679"/>
      <c r="GV108" s="679"/>
      <c r="GW108" s="679"/>
      <c r="GX108" s="679"/>
      <c r="GY108" s="679"/>
      <c r="GZ108" s="679"/>
      <c r="HA108" s="679"/>
      <c r="HB108" s="679"/>
      <c r="HC108" s="679"/>
      <c r="HD108" s="679"/>
      <c r="HE108" s="679"/>
      <c r="HF108" s="679"/>
      <c r="HG108" s="679"/>
      <c r="HH108" s="679"/>
      <c r="HI108" s="679"/>
      <c r="HJ108" s="679"/>
      <c r="HK108" s="679"/>
      <c r="HL108" s="679"/>
      <c r="HM108" s="679"/>
      <c r="HN108" s="679"/>
      <c r="HO108" s="679"/>
      <c r="HP108" s="679"/>
      <c r="HQ108" s="679"/>
      <c r="HR108" s="679"/>
      <c r="HS108" s="679"/>
      <c r="HT108" s="679"/>
      <c r="HU108" s="679"/>
      <c r="HV108" s="679"/>
      <c r="HW108" s="679"/>
      <c r="HX108" s="679"/>
      <c r="HY108" s="679"/>
      <c r="HZ108" s="679"/>
      <c r="IA108" s="679"/>
      <c r="IB108" s="679"/>
      <c r="IC108" s="679"/>
      <c r="ID108" s="679"/>
      <c r="IE108" s="679"/>
      <c r="IF108" s="679"/>
      <c r="IG108" s="679"/>
      <c r="IH108" s="679"/>
      <c r="II108" s="679"/>
      <c r="IJ108" s="679"/>
      <c r="IK108" s="679"/>
      <c r="IL108" s="679"/>
      <c r="IM108" s="679"/>
      <c r="IN108" s="679"/>
      <c r="IO108" s="679"/>
      <c r="IP108" s="679"/>
      <c r="IQ108" s="679"/>
      <c r="IR108" s="679"/>
      <c r="IS108" s="679"/>
      <c r="IT108" s="679"/>
      <c r="IU108" s="679"/>
      <c r="IV108" s="679"/>
      <c r="IW108" s="679"/>
      <c r="IX108" s="679"/>
      <c r="IY108" s="679"/>
      <c r="IZ108" s="679"/>
      <c r="JA108" s="679"/>
      <c r="JB108" s="679"/>
      <c r="JC108" s="679"/>
      <c r="JD108" s="679"/>
      <c r="JE108" s="679"/>
      <c r="JF108" s="679"/>
      <c r="JG108" s="679"/>
      <c r="JH108" s="679"/>
      <c r="JI108" s="679"/>
      <c r="JJ108" s="679"/>
      <c r="JK108" s="679"/>
      <c r="JL108" s="679"/>
      <c r="JM108" s="679"/>
      <c r="JN108" s="679"/>
      <c r="JO108" s="679"/>
      <c r="JP108" s="679"/>
      <c r="JQ108" s="679"/>
      <c r="JR108" s="679"/>
      <c r="JS108" s="679"/>
      <c r="JT108" s="679"/>
      <c r="JU108" s="679"/>
      <c r="JV108" s="679"/>
      <c r="JW108" s="679"/>
      <c r="JX108" s="679"/>
      <c r="JY108" s="679"/>
      <c r="JZ108" s="679"/>
      <c r="KA108" s="679"/>
      <c r="KB108" s="679"/>
      <c r="KC108" s="679"/>
      <c r="KD108" s="679"/>
      <c r="KE108" s="679"/>
      <c r="KF108" s="679"/>
      <c r="KG108" s="679"/>
      <c r="KH108" s="679"/>
      <c r="KI108" s="679"/>
      <c r="KJ108" s="679"/>
      <c r="KK108" s="679"/>
      <c r="KL108" s="679"/>
      <c r="KM108" s="679"/>
      <c r="KN108" s="679"/>
      <c r="KO108" s="679"/>
      <c r="KP108" s="679"/>
      <c r="KQ108" s="679"/>
      <c r="KR108" s="679"/>
      <c r="KS108" s="679"/>
      <c r="KT108" s="679"/>
      <c r="KU108" s="679"/>
      <c r="KV108" s="679"/>
      <c r="KW108" s="679"/>
      <c r="KX108" s="679"/>
      <c r="KY108" s="679"/>
      <c r="KZ108" s="679"/>
      <c r="LA108" s="679"/>
      <c r="LB108" s="679"/>
      <c r="LC108" s="679"/>
      <c r="LD108" s="679"/>
      <c r="LE108" s="679"/>
      <c r="LF108" s="679"/>
      <c r="LG108" s="679"/>
      <c r="LH108" s="679"/>
      <c r="LI108" s="679"/>
      <c r="LJ108" s="679"/>
      <c r="LK108" s="679"/>
      <c r="LL108" s="679"/>
      <c r="LM108" s="679"/>
      <c r="LN108" s="679"/>
      <c r="LO108" s="679"/>
      <c r="LP108" s="679"/>
      <c r="LQ108" s="679"/>
      <c r="LR108" s="679"/>
      <c r="LS108" s="679"/>
      <c r="LT108" s="679"/>
      <c r="LU108" s="679"/>
      <c r="LV108" s="679"/>
      <c r="LW108" s="679"/>
      <c r="LX108" s="679"/>
      <c r="LY108" s="679"/>
      <c r="LZ108" s="679"/>
      <c r="MA108" s="679"/>
      <c r="MB108" s="679"/>
      <c r="MC108" s="679"/>
      <c r="MD108" s="679"/>
      <c r="ME108" s="679"/>
      <c r="MF108" s="679"/>
      <c r="MG108" s="679"/>
      <c r="MH108" s="679"/>
      <c r="MI108" s="679"/>
      <c r="MJ108" s="679"/>
      <c r="MK108" s="679"/>
      <c r="ML108" s="679"/>
      <c r="MM108" s="679"/>
      <c r="MN108" s="679"/>
      <c r="MO108" s="679"/>
      <c r="MP108" s="679"/>
      <c r="MQ108" s="679"/>
      <c r="MR108" s="679"/>
      <c r="MS108" s="679"/>
      <c r="MT108" s="679"/>
      <c r="MU108" s="679"/>
      <c r="MV108" s="679"/>
      <c r="MW108" s="679"/>
      <c r="MX108" s="679"/>
      <c r="MY108" s="679"/>
      <c r="MZ108" s="679"/>
      <c r="NA108" s="679"/>
      <c r="NB108" s="679"/>
      <c r="NC108" s="679"/>
      <c r="ND108" s="679"/>
      <c r="NE108" s="679"/>
      <c r="NF108" s="679"/>
      <c r="NG108" s="679"/>
      <c r="NH108" s="679"/>
      <c r="NI108" s="679"/>
      <c r="NJ108" s="679"/>
      <c r="NK108" s="679"/>
      <c r="NL108" s="679"/>
      <c r="NM108" s="679"/>
      <c r="NN108" s="679"/>
      <c r="NO108" s="679"/>
      <c r="NP108" s="679"/>
      <c r="NQ108" s="679"/>
      <c r="NR108" s="679"/>
      <c r="NS108" s="679"/>
      <c r="NT108" s="679"/>
      <c r="NU108" s="679"/>
      <c r="NV108" s="679"/>
      <c r="NW108" s="679"/>
      <c r="NX108" s="679"/>
      <c r="NY108" s="679"/>
      <c r="NZ108" s="679"/>
      <c r="OA108" s="679"/>
      <c r="OB108" s="679"/>
      <c r="OC108" s="679"/>
      <c r="OD108" s="679"/>
      <c r="OE108" s="679"/>
      <c r="OF108" s="679"/>
      <c r="OG108" s="679"/>
      <c r="OH108" s="679"/>
      <c r="OI108" s="679"/>
      <c r="OJ108" s="679"/>
      <c r="OK108" s="679"/>
      <c r="OL108" s="679"/>
      <c r="OM108" s="679"/>
      <c r="ON108" s="679"/>
      <c r="OO108" s="679"/>
      <c r="OP108" s="679"/>
      <c r="OQ108" s="679"/>
      <c r="OR108" s="679"/>
      <c r="OS108" s="679"/>
      <c r="OT108" s="679"/>
      <c r="OU108" s="679"/>
      <c r="OV108" s="679"/>
      <c r="OW108" s="679"/>
      <c r="OX108" s="679"/>
      <c r="OY108" s="679"/>
      <c r="OZ108" s="679"/>
      <c r="PA108" s="679"/>
      <c r="PB108" s="679"/>
      <c r="PC108" s="679"/>
      <c r="PD108" s="679"/>
      <c r="PE108" s="679"/>
      <c r="PF108" s="679"/>
      <c r="PG108" s="679"/>
      <c r="PH108" s="679"/>
      <c r="PI108" s="679"/>
      <c r="PJ108" s="679"/>
      <c r="PK108" s="679"/>
      <c r="PL108" s="679"/>
      <c r="PM108" s="679"/>
      <c r="PN108" s="679"/>
      <c r="PO108" s="679"/>
      <c r="PP108" s="679"/>
      <c r="PQ108" s="679"/>
      <c r="PR108" s="679"/>
      <c r="PS108" s="679"/>
      <c r="PT108" s="679"/>
      <c r="PU108" s="679"/>
      <c r="PV108" s="679"/>
      <c r="PW108" s="679"/>
      <c r="PX108" s="679"/>
      <c r="PY108" s="679"/>
      <c r="PZ108" s="679"/>
      <c r="QA108" s="679"/>
      <c r="QB108" s="679"/>
      <c r="QC108" s="679"/>
      <c r="QD108" s="679"/>
      <c r="QE108" s="679"/>
      <c r="QF108" s="679"/>
      <c r="QG108" s="679"/>
      <c r="QH108" s="679"/>
      <c r="QI108" s="679"/>
      <c r="QJ108" s="679"/>
      <c r="QK108" s="679"/>
      <c r="QL108" s="679"/>
      <c r="QM108" s="679"/>
      <c r="QN108" s="679"/>
      <c r="QO108" s="679"/>
      <c r="QP108" s="679"/>
      <c r="QQ108" s="679"/>
      <c r="QR108" s="679"/>
      <c r="QS108" s="679"/>
      <c r="QT108" s="679"/>
      <c r="QU108" s="679"/>
      <c r="QV108" s="679"/>
      <c r="QW108" s="679"/>
      <c r="QX108" s="679"/>
      <c r="QY108" s="679"/>
      <c r="QZ108" s="679"/>
      <c r="RA108" s="679"/>
      <c r="RB108" s="679"/>
      <c r="RC108" s="679"/>
      <c r="RD108" s="679"/>
      <c r="RE108" s="679"/>
      <c r="RF108" s="679"/>
      <c r="RG108" s="679"/>
      <c r="RH108" s="679"/>
      <c r="RI108" s="679"/>
      <c r="RJ108" s="679"/>
      <c r="RK108" s="679"/>
      <c r="RL108" s="679"/>
      <c r="RM108" s="679"/>
      <c r="RN108" s="679"/>
      <c r="RO108" s="679"/>
      <c r="RP108" s="679"/>
      <c r="RQ108" s="679"/>
      <c r="RR108" s="679"/>
      <c r="RS108" s="679"/>
      <c r="RT108" s="679"/>
      <c r="RU108" s="679"/>
      <c r="RV108" s="679"/>
      <c r="RW108" s="679"/>
      <c r="RX108" s="679"/>
      <c r="RY108" s="679"/>
      <c r="RZ108" s="679"/>
      <c r="SA108" s="679"/>
      <c r="SB108" s="679"/>
      <c r="SC108" s="679"/>
      <c r="SD108" s="679"/>
      <c r="SE108" s="679"/>
      <c r="SF108" s="679"/>
      <c r="SG108" s="679"/>
      <c r="SH108" s="679"/>
      <c r="SI108" s="679"/>
      <c r="SJ108" s="679"/>
      <c r="SK108" s="679"/>
      <c r="SL108" s="679"/>
      <c r="SM108" s="679"/>
      <c r="SN108" s="679"/>
      <c r="SO108" s="679"/>
      <c r="SP108" s="679"/>
      <c r="SQ108" s="679"/>
      <c r="SR108" s="679"/>
      <c r="SS108" s="679"/>
      <c r="ST108" s="679"/>
      <c r="SU108" s="679"/>
      <c r="SV108" s="679"/>
      <c r="SW108" s="679"/>
      <c r="SX108" s="679"/>
      <c r="SY108" s="679"/>
      <c r="SZ108" s="679"/>
      <c r="TA108" s="679"/>
      <c r="TB108" s="679"/>
      <c r="TC108" s="679"/>
      <c r="TD108" s="679"/>
      <c r="TE108" s="679"/>
      <c r="TF108" s="679"/>
      <c r="TG108" s="679"/>
      <c r="TH108" s="679"/>
      <c r="TI108" s="679"/>
      <c r="TJ108" s="679"/>
      <c r="TK108" s="679"/>
      <c r="TL108" s="679"/>
      <c r="TM108" s="679"/>
      <c r="TN108" s="679"/>
      <c r="TO108" s="679"/>
      <c r="TP108" s="679"/>
      <c r="TQ108" s="679"/>
      <c r="TR108" s="679"/>
      <c r="TS108" s="679"/>
      <c r="TT108" s="679"/>
      <c r="TU108" s="679"/>
      <c r="TV108" s="679"/>
      <c r="TW108" s="679"/>
      <c r="TX108" s="679"/>
      <c r="TY108" s="679"/>
      <c r="TZ108" s="679"/>
      <c r="UA108" s="679"/>
      <c r="UB108" s="679"/>
      <c r="UC108" s="679"/>
      <c r="UD108" s="679"/>
      <c r="UE108" s="679"/>
      <c r="UF108" s="679"/>
      <c r="UG108" s="679"/>
      <c r="UH108" s="679"/>
      <c r="UI108" s="679"/>
      <c r="UJ108" s="679"/>
      <c r="UK108" s="679"/>
      <c r="UL108" s="679"/>
      <c r="UM108" s="679"/>
      <c r="UN108" s="679"/>
      <c r="UO108" s="679"/>
      <c r="UP108" s="679"/>
      <c r="UQ108" s="679"/>
      <c r="UR108" s="679"/>
      <c r="US108" s="679"/>
      <c r="UT108" s="679"/>
      <c r="UU108" s="679"/>
      <c r="UV108" s="679"/>
      <c r="UW108" s="679"/>
      <c r="UX108" s="679"/>
      <c r="UY108" s="679"/>
      <c r="UZ108" s="679"/>
      <c r="VA108" s="679"/>
      <c r="VB108" s="679"/>
      <c r="VC108" s="679"/>
      <c r="VD108" s="679"/>
      <c r="VE108" s="679"/>
      <c r="VF108" s="679"/>
      <c r="VG108" s="679"/>
      <c r="VH108" s="679"/>
      <c r="VI108" s="679"/>
      <c r="VJ108" s="679"/>
      <c r="VK108" s="679"/>
      <c r="VL108" s="679"/>
      <c r="VM108" s="679"/>
      <c r="VN108" s="679"/>
      <c r="VO108" s="679"/>
      <c r="VP108" s="679"/>
      <c r="VQ108" s="679"/>
      <c r="VR108" s="679"/>
      <c r="VS108" s="679"/>
      <c r="VT108" s="679"/>
      <c r="VU108" s="679"/>
      <c r="VV108" s="679"/>
      <c r="VW108" s="679"/>
      <c r="VX108" s="679"/>
      <c r="VY108" s="679"/>
      <c r="VZ108" s="679"/>
      <c r="WA108" s="679"/>
      <c r="WB108" s="679"/>
      <c r="WC108" s="679"/>
      <c r="WD108" s="679"/>
      <c r="WE108" s="679"/>
      <c r="WF108" s="679"/>
      <c r="WG108" s="679"/>
      <c r="WH108" s="679"/>
      <c r="WI108" s="679"/>
      <c r="WJ108" s="679"/>
      <c r="WK108" s="679"/>
      <c r="WL108" s="679"/>
      <c r="WM108" s="679"/>
      <c r="WN108" s="679"/>
      <c r="WO108" s="679"/>
      <c r="WP108" s="679"/>
      <c r="WQ108" s="679"/>
      <c r="WR108" s="679"/>
      <c r="WS108" s="679"/>
      <c r="WT108" s="679"/>
      <c r="WU108" s="679"/>
      <c r="WV108" s="679"/>
      <c r="WW108" s="679"/>
      <c r="WX108" s="679"/>
      <c r="WY108" s="679"/>
      <c r="WZ108" s="679"/>
      <c r="XA108" s="679"/>
      <c r="XB108" s="679"/>
      <c r="XC108" s="679"/>
      <c r="XD108" s="679"/>
      <c r="XE108" s="679"/>
      <c r="XF108" s="679"/>
      <c r="XG108" s="679"/>
      <c r="XH108" s="679"/>
      <c r="XI108" s="679"/>
      <c r="XJ108" s="679"/>
      <c r="XK108" s="679"/>
      <c r="XL108" s="679"/>
      <c r="XM108" s="679"/>
      <c r="XN108" s="679"/>
      <c r="XO108" s="679"/>
      <c r="XP108" s="679"/>
      <c r="XQ108" s="679"/>
      <c r="XR108" s="679"/>
      <c r="XS108" s="679"/>
      <c r="XT108" s="679"/>
      <c r="XU108" s="679"/>
      <c r="XV108" s="679"/>
      <c r="XW108" s="679"/>
      <c r="XX108" s="679"/>
      <c r="XY108" s="679"/>
      <c r="XZ108" s="679"/>
      <c r="YA108" s="679"/>
      <c r="YB108" s="679"/>
      <c r="YC108" s="679"/>
      <c r="YD108" s="679"/>
      <c r="YE108" s="679"/>
      <c r="YF108" s="679"/>
      <c r="YG108" s="679"/>
      <c r="YH108" s="679"/>
      <c r="YI108" s="679"/>
      <c r="YJ108" s="679"/>
      <c r="YK108" s="679"/>
      <c r="YL108" s="679"/>
      <c r="YM108" s="679"/>
      <c r="YN108" s="679"/>
      <c r="YO108" s="679"/>
      <c r="YP108" s="679"/>
      <c r="YQ108" s="679"/>
      <c r="YR108" s="679"/>
      <c r="YS108" s="679"/>
      <c r="YT108" s="679"/>
      <c r="YU108" s="679"/>
      <c r="YV108" s="679"/>
      <c r="YW108" s="679"/>
      <c r="YX108" s="679"/>
      <c r="YY108" s="679"/>
      <c r="YZ108" s="679"/>
      <c r="ZA108" s="679"/>
      <c r="ZB108" s="679"/>
      <c r="ZC108" s="679"/>
      <c r="ZD108" s="679"/>
      <c r="ZE108" s="679"/>
      <c r="ZF108" s="679"/>
      <c r="ZG108" s="679"/>
      <c r="ZH108" s="679"/>
      <c r="ZI108" s="679"/>
      <c r="ZJ108" s="679"/>
      <c r="ZK108" s="679"/>
      <c r="ZL108" s="679"/>
      <c r="ZM108" s="679"/>
      <c r="ZN108" s="679"/>
      <c r="ZO108" s="679"/>
      <c r="ZP108" s="679"/>
      <c r="ZQ108" s="679"/>
      <c r="ZR108" s="679"/>
      <c r="ZS108" s="679"/>
      <c r="ZT108" s="679"/>
      <c r="ZU108" s="679"/>
      <c r="ZV108" s="679"/>
      <c r="ZW108" s="679"/>
      <c r="ZX108" s="679"/>
      <c r="ZY108" s="679"/>
      <c r="ZZ108" s="679"/>
      <c r="AAA108" s="679"/>
      <c r="AAB108" s="679"/>
      <c r="AAC108" s="679"/>
      <c r="AAD108" s="679"/>
      <c r="AAE108" s="679"/>
      <c r="AAF108" s="679"/>
      <c r="AAG108" s="679"/>
      <c r="AAH108" s="679"/>
      <c r="AAI108" s="679"/>
      <c r="AAJ108" s="679"/>
      <c r="AAK108" s="679"/>
      <c r="AAL108" s="679"/>
      <c r="AAM108" s="679"/>
      <c r="AAN108" s="679"/>
      <c r="AAO108" s="679"/>
      <c r="AAP108" s="679"/>
      <c r="AAQ108" s="679"/>
      <c r="AAR108" s="679"/>
      <c r="AAS108" s="679"/>
      <c r="AAT108" s="679"/>
      <c r="AAU108" s="679"/>
      <c r="AAV108" s="679"/>
      <c r="AAW108" s="679"/>
      <c r="AAX108" s="679"/>
      <c r="AAY108" s="679"/>
      <c r="AAZ108" s="679"/>
      <c r="ABA108" s="679"/>
      <c r="ABB108" s="679"/>
      <c r="ABC108" s="679"/>
      <c r="ABD108" s="679"/>
      <c r="ABE108" s="679"/>
      <c r="ABF108" s="679"/>
      <c r="ABG108" s="679"/>
      <c r="ABH108" s="679"/>
      <c r="ABI108" s="679"/>
      <c r="ABJ108" s="679"/>
      <c r="ABK108" s="679"/>
      <c r="ABL108" s="679"/>
      <c r="ABM108" s="679"/>
      <c r="ABN108" s="679"/>
      <c r="ABO108" s="679"/>
      <c r="ABP108" s="679"/>
      <c r="ABQ108" s="679"/>
      <c r="ABR108" s="679"/>
      <c r="ABS108" s="679"/>
      <c r="ABT108" s="679"/>
      <c r="ABU108" s="679"/>
      <c r="ABV108" s="679"/>
      <c r="ABW108" s="679"/>
      <c r="ABX108" s="679"/>
      <c r="ABY108" s="679"/>
      <c r="ABZ108" s="679"/>
      <c r="ACA108" s="679"/>
      <c r="ACB108" s="679"/>
      <c r="ACC108" s="679"/>
      <c r="ACD108" s="679"/>
      <c r="ACE108" s="679"/>
      <c r="ACF108" s="679"/>
      <c r="ACG108" s="679"/>
      <c r="ACH108" s="679"/>
      <c r="ACI108" s="679"/>
      <c r="ACJ108" s="679"/>
      <c r="ACK108" s="679"/>
      <c r="ACL108" s="679"/>
      <c r="ACM108" s="679"/>
      <c r="ACN108" s="679"/>
      <c r="ACO108" s="679"/>
      <c r="ACP108" s="679"/>
      <c r="ACQ108" s="679"/>
      <c r="ACR108" s="679"/>
      <c r="ACS108" s="679"/>
      <c r="ACT108" s="679"/>
      <c r="ACU108" s="679"/>
      <c r="ACV108" s="679"/>
      <c r="ACW108" s="679"/>
      <c r="ACX108" s="679"/>
      <c r="ACY108" s="679"/>
      <c r="ACZ108" s="679"/>
      <c r="ADA108" s="679"/>
      <c r="ADB108" s="679"/>
      <c r="ADC108" s="679"/>
      <c r="ADD108" s="679"/>
      <c r="ADE108" s="679"/>
      <c r="ADF108" s="679"/>
      <c r="ADG108" s="679"/>
      <c r="ADH108" s="679"/>
      <c r="ADI108" s="679"/>
      <c r="ADJ108" s="679"/>
      <c r="ADK108" s="679"/>
      <c r="ADL108" s="679"/>
      <c r="ADM108" s="679"/>
      <c r="ADN108" s="679"/>
      <c r="ADO108" s="679"/>
      <c r="ADP108" s="679"/>
      <c r="ADQ108" s="679"/>
      <c r="ADR108" s="679"/>
      <c r="ADS108" s="679"/>
      <c r="ADT108" s="679"/>
      <c r="ADU108" s="679"/>
      <c r="ADV108" s="679"/>
      <c r="ADW108" s="679"/>
      <c r="ADX108" s="679"/>
      <c r="ADY108" s="679"/>
      <c r="ADZ108" s="679"/>
      <c r="AEA108" s="679"/>
      <c r="AEB108" s="679"/>
      <c r="AEC108" s="679"/>
      <c r="AED108" s="679"/>
      <c r="AEE108" s="679"/>
      <c r="AEF108" s="679"/>
      <c r="AEG108" s="679"/>
      <c r="AEH108" s="679"/>
      <c r="AEI108" s="679"/>
      <c r="AEJ108" s="679"/>
      <c r="AEK108" s="679"/>
      <c r="AEL108" s="679"/>
      <c r="AEM108" s="679"/>
      <c r="AEN108" s="679"/>
      <c r="AEO108" s="679"/>
      <c r="AEP108" s="679"/>
      <c r="AEQ108" s="679"/>
      <c r="AER108" s="679"/>
      <c r="AES108" s="679"/>
      <c r="AET108" s="679"/>
      <c r="AEU108" s="679"/>
      <c r="AEV108" s="679"/>
      <c r="AEW108" s="679"/>
      <c r="AEX108" s="679"/>
      <c r="AEY108" s="679"/>
      <c r="AEZ108" s="679"/>
      <c r="AFA108" s="679"/>
      <c r="AFB108" s="679"/>
      <c r="AFC108" s="679"/>
      <c r="AFD108" s="679"/>
      <c r="AFE108" s="679"/>
      <c r="AFF108" s="679"/>
      <c r="AFG108" s="679"/>
      <c r="AFH108" s="679"/>
      <c r="AFI108" s="679"/>
      <c r="AFJ108" s="679"/>
      <c r="AFK108" s="679"/>
      <c r="AFL108" s="679"/>
      <c r="AFM108" s="679"/>
      <c r="AFN108" s="679"/>
      <c r="AFO108" s="679"/>
      <c r="AFP108" s="679"/>
      <c r="AFQ108" s="679"/>
      <c r="AFR108" s="679"/>
      <c r="AFS108" s="679"/>
      <c r="AFT108" s="679"/>
      <c r="AFU108" s="679"/>
      <c r="AFV108" s="679"/>
      <c r="AFW108" s="679"/>
      <c r="AFX108" s="679"/>
      <c r="AFY108" s="679"/>
      <c r="AFZ108" s="679"/>
      <c r="AGA108" s="679"/>
      <c r="AGB108" s="679"/>
      <c r="AGC108" s="679"/>
      <c r="AGD108" s="679"/>
      <c r="AGE108" s="679"/>
      <c r="AGF108" s="679"/>
      <c r="AGG108" s="679"/>
      <c r="AGH108" s="679"/>
      <c r="AGI108" s="679"/>
      <c r="AGJ108" s="679"/>
      <c r="AGK108" s="679"/>
      <c r="AGL108" s="679"/>
      <c r="AGM108" s="679"/>
      <c r="AGN108" s="679"/>
      <c r="AGO108" s="679"/>
      <c r="AGP108" s="679"/>
      <c r="AGQ108" s="679"/>
      <c r="AGR108" s="679"/>
      <c r="AGS108" s="679"/>
      <c r="AGT108" s="679"/>
      <c r="AGU108" s="679"/>
      <c r="AGV108" s="679"/>
      <c r="AGW108" s="679"/>
      <c r="AGX108" s="679"/>
      <c r="AGY108" s="679"/>
      <c r="AGZ108" s="679"/>
      <c r="AHA108" s="679"/>
      <c r="AHB108" s="679"/>
      <c r="AHC108" s="679"/>
      <c r="AHD108" s="679"/>
      <c r="AHE108" s="679"/>
      <c r="AHF108" s="679"/>
      <c r="AHG108" s="679"/>
      <c r="AHH108" s="679"/>
      <c r="AHI108" s="679"/>
      <c r="AHJ108" s="679"/>
      <c r="AHK108" s="679"/>
      <c r="AHL108" s="679"/>
      <c r="AHM108" s="679"/>
      <c r="AHN108" s="679"/>
      <c r="AHO108" s="679"/>
      <c r="AHP108" s="679"/>
      <c r="AHQ108" s="679"/>
      <c r="AHR108" s="679"/>
      <c r="AHS108" s="679"/>
      <c r="AHT108" s="679"/>
      <c r="AHU108" s="679"/>
      <c r="AHV108" s="679"/>
      <c r="AHW108" s="679"/>
      <c r="AHX108" s="679"/>
      <c r="AHY108" s="679"/>
      <c r="AHZ108" s="679"/>
      <c r="AIA108" s="679"/>
      <c r="AIB108" s="679"/>
      <c r="AIC108" s="679"/>
      <c r="AID108" s="679"/>
      <c r="AIE108" s="679"/>
      <c r="AIF108" s="679"/>
      <c r="AIG108" s="679"/>
      <c r="AIH108" s="679"/>
      <c r="AII108" s="679"/>
      <c r="AIJ108" s="679"/>
      <c r="AIK108" s="679"/>
      <c r="AIL108" s="679"/>
      <c r="AIM108" s="679"/>
      <c r="AIN108" s="679"/>
      <c r="AIO108" s="679"/>
      <c r="AIP108" s="679"/>
      <c r="AIQ108" s="679"/>
      <c r="AIR108" s="679"/>
      <c r="AIS108" s="679"/>
      <c r="AIT108" s="679"/>
      <c r="AIU108" s="679"/>
      <c r="AIV108" s="679"/>
      <c r="AIW108" s="679"/>
      <c r="AIX108" s="679"/>
      <c r="AIY108" s="679"/>
      <c r="AIZ108" s="679"/>
      <c r="AJA108" s="679"/>
      <c r="AJB108" s="679"/>
      <c r="AJC108" s="679"/>
      <c r="AJD108" s="679"/>
      <c r="AJE108" s="679"/>
      <c r="AJF108" s="679"/>
      <c r="AJG108" s="679"/>
      <c r="AJH108" s="679"/>
      <c r="AJI108" s="679"/>
      <c r="AJJ108" s="679"/>
      <c r="AJK108" s="679"/>
      <c r="AJL108" s="679"/>
      <c r="AJM108" s="679"/>
      <c r="AJN108" s="679"/>
      <c r="AJO108" s="679"/>
      <c r="AJP108" s="679"/>
      <c r="AJQ108" s="679"/>
      <c r="AJR108" s="679"/>
      <c r="AJS108" s="679"/>
      <c r="AJT108" s="679"/>
      <c r="AJU108" s="679"/>
      <c r="AJV108" s="679"/>
      <c r="AJW108" s="679"/>
      <c r="AJX108" s="679"/>
      <c r="AJY108" s="679"/>
      <c r="AJZ108" s="679"/>
      <c r="AKA108" s="679"/>
      <c r="AKB108" s="679"/>
      <c r="AKC108" s="679"/>
      <c r="AKD108" s="679"/>
      <c r="AKE108" s="679"/>
      <c r="AKF108" s="679"/>
      <c r="AKG108" s="679"/>
      <c r="AKH108" s="679"/>
      <c r="AKI108" s="679"/>
      <c r="AKJ108" s="679"/>
      <c r="AKK108" s="679"/>
      <c r="AKL108" s="679"/>
      <c r="AKM108" s="679"/>
      <c r="AKN108" s="679"/>
      <c r="AKO108" s="679"/>
      <c r="AKP108" s="679"/>
      <c r="AKQ108" s="679"/>
      <c r="AKR108" s="679"/>
      <c r="AKS108" s="679"/>
      <c r="AKT108" s="679"/>
      <c r="AKU108" s="679"/>
      <c r="AKV108" s="679"/>
      <c r="AKW108" s="679"/>
      <c r="AKX108" s="679"/>
      <c r="AKY108" s="679"/>
      <c r="AKZ108" s="679"/>
      <c r="ALA108" s="679"/>
      <c r="ALB108" s="679"/>
      <c r="ALC108" s="679"/>
      <c r="ALD108" s="679"/>
      <c r="ALE108" s="679"/>
      <c r="ALF108" s="679"/>
      <c r="ALG108" s="679"/>
      <c r="ALH108" s="679"/>
      <c r="ALI108" s="679"/>
      <c r="ALJ108" s="679"/>
      <c r="ALK108" s="679"/>
      <c r="ALL108" s="679"/>
      <c r="ALM108" s="679"/>
      <c r="ALN108" s="679"/>
      <c r="ALO108" s="679"/>
      <c r="ALP108" s="679"/>
      <c r="ALQ108" s="679"/>
      <c r="ALR108" s="679"/>
      <c r="ALS108" s="679"/>
      <c r="ALT108" s="679"/>
      <c r="ALU108" s="679"/>
      <c r="ALV108" s="679"/>
      <c r="ALW108" s="679"/>
      <c r="ALX108" s="679"/>
      <c r="ALY108" s="679"/>
      <c r="ALZ108" s="679"/>
      <c r="AMA108" s="679"/>
      <c r="AMB108" s="679"/>
      <c r="AMC108" s="679"/>
      <c r="AMD108" s="679"/>
      <c r="AME108" s="679"/>
      <c r="AMF108" s="679"/>
      <c r="AMG108" s="679"/>
      <c r="AMH108" s="679"/>
      <c r="AMI108" s="679"/>
      <c r="AMJ108" s="679"/>
      <c r="AMK108" s="679"/>
      <c r="AML108" s="679"/>
      <c r="AMM108" s="679"/>
      <c r="AMN108" s="679"/>
      <c r="AMO108" s="679"/>
      <c r="AMP108" s="679"/>
      <c r="AMQ108" s="679"/>
      <c r="AMR108" s="679"/>
      <c r="AMS108" s="679"/>
      <c r="AMT108" s="679"/>
      <c r="AMU108" s="679"/>
      <c r="AMV108" s="679"/>
      <c r="AMW108" s="679"/>
      <c r="AMX108" s="679"/>
      <c r="AMY108" s="679"/>
      <c r="AMZ108" s="679"/>
      <c r="ANA108" s="679"/>
      <c r="ANB108" s="679"/>
      <c r="ANC108" s="679"/>
      <c r="AND108" s="679"/>
      <c r="ANE108" s="679"/>
      <c r="ANF108" s="679"/>
      <c r="ANG108" s="679"/>
      <c r="ANH108" s="679"/>
      <c r="ANI108" s="679"/>
      <c r="ANJ108" s="679"/>
      <c r="ANK108" s="679"/>
      <c r="ANL108" s="679"/>
      <c r="ANM108" s="679"/>
      <c r="ANN108" s="679"/>
      <c r="ANO108" s="679"/>
      <c r="ANP108" s="679"/>
      <c r="ANQ108" s="679"/>
      <c r="ANR108" s="679"/>
      <c r="ANS108" s="679"/>
      <c r="ANT108" s="679"/>
      <c r="ANU108" s="679"/>
      <c r="ANV108" s="679"/>
      <c r="ANW108" s="679"/>
      <c r="ANX108" s="679"/>
      <c r="ANY108" s="679"/>
      <c r="ANZ108" s="679"/>
      <c r="AOA108" s="679"/>
      <c r="AOB108" s="679"/>
      <c r="AOC108" s="679"/>
      <c r="AOD108" s="679"/>
      <c r="AOE108" s="679"/>
      <c r="AOF108" s="679"/>
      <c r="AOG108" s="679"/>
      <c r="AOH108" s="679"/>
      <c r="AOI108" s="679"/>
      <c r="AOJ108" s="679"/>
      <c r="AOK108" s="679"/>
      <c r="AOL108" s="679"/>
      <c r="AOM108" s="679"/>
      <c r="AON108" s="679"/>
      <c r="AOO108" s="679"/>
      <c r="AOP108" s="679"/>
      <c r="AOQ108" s="679"/>
      <c r="AOR108" s="679"/>
      <c r="AOS108" s="679"/>
      <c r="AOT108" s="679"/>
      <c r="AOU108" s="679"/>
      <c r="AOV108" s="679"/>
      <c r="AOW108" s="679"/>
      <c r="AOX108" s="679"/>
      <c r="AOY108" s="679"/>
      <c r="AOZ108" s="679"/>
      <c r="APA108" s="679"/>
      <c r="APB108" s="679"/>
      <c r="APC108" s="679"/>
      <c r="APD108" s="679"/>
      <c r="APE108" s="679"/>
      <c r="APF108" s="679"/>
      <c r="APG108" s="679"/>
      <c r="APH108" s="679"/>
      <c r="API108" s="679"/>
      <c r="APJ108" s="679"/>
      <c r="APK108" s="679"/>
      <c r="APL108" s="679"/>
      <c r="APM108" s="679"/>
      <c r="APN108" s="679"/>
      <c r="APO108" s="679"/>
      <c r="APP108" s="679"/>
      <c r="APQ108" s="679"/>
      <c r="APR108" s="679"/>
      <c r="APS108" s="679"/>
      <c r="APT108" s="679"/>
      <c r="APU108" s="679"/>
      <c r="APV108" s="679"/>
      <c r="APW108" s="679"/>
      <c r="APX108" s="679"/>
      <c r="APY108" s="679"/>
      <c r="APZ108" s="679"/>
      <c r="AQA108" s="679"/>
      <c r="AQB108" s="679"/>
      <c r="AQC108" s="679"/>
      <c r="AQD108" s="679"/>
      <c r="AQE108" s="679"/>
      <c r="AQF108" s="679"/>
      <c r="AQG108" s="679"/>
      <c r="AQH108" s="679"/>
      <c r="AQI108" s="679"/>
      <c r="AQJ108" s="679"/>
      <c r="AQK108" s="679"/>
      <c r="AQL108" s="679"/>
      <c r="AQM108" s="679"/>
      <c r="AQN108" s="679"/>
      <c r="AQO108" s="679"/>
      <c r="AQP108" s="679"/>
      <c r="AQQ108" s="679"/>
      <c r="AQR108" s="679"/>
      <c r="AQS108" s="679"/>
      <c r="AQT108" s="679"/>
      <c r="AQU108" s="679"/>
      <c r="AQV108" s="679"/>
      <c r="AQW108" s="679"/>
      <c r="AQX108" s="679"/>
      <c r="AQY108" s="679"/>
      <c r="AQZ108" s="679"/>
      <c r="ARA108" s="679"/>
      <c r="ARB108" s="679"/>
      <c r="ARC108" s="679"/>
      <c r="ARD108" s="679"/>
      <c r="ARE108" s="679"/>
      <c r="ARF108" s="679"/>
      <c r="ARG108" s="679"/>
      <c r="ARH108" s="679"/>
      <c r="ARI108" s="679"/>
      <c r="ARJ108" s="679"/>
      <c r="ARK108" s="679"/>
      <c r="ARL108" s="679"/>
      <c r="ARM108" s="679"/>
      <c r="ARN108" s="679"/>
      <c r="ARO108" s="679"/>
      <c r="ARP108" s="679"/>
      <c r="ARQ108" s="679"/>
      <c r="ARR108" s="679"/>
      <c r="ARS108" s="679"/>
      <c r="ART108" s="679"/>
      <c r="ARU108" s="679"/>
      <c r="ARV108" s="679"/>
      <c r="ARW108" s="679"/>
      <c r="ARX108" s="679"/>
      <c r="ARY108" s="679"/>
      <c r="ARZ108" s="679"/>
      <c r="ASA108" s="679"/>
      <c r="ASB108" s="679"/>
      <c r="ASC108" s="679"/>
      <c r="ASD108" s="679"/>
      <c r="ASE108" s="679"/>
      <c r="ASF108" s="679"/>
      <c r="ASG108" s="679"/>
      <c r="ASH108" s="679"/>
      <c r="ASI108" s="679"/>
      <c r="ASJ108" s="679"/>
      <c r="ASK108" s="679"/>
      <c r="ASL108" s="679"/>
      <c r="ASM108" s="679"/>
      <c r="ASN108" s="679"/>
      <c r="ASO108" s="679"/>
      <c r="ASP108" s="679"/>
      <c r="ASQ108" s="679"/>
      <c r="ASR108" s="679"/>
      <c r="ASS108" s="679"/>
      <c r="AST108" s="679"/>
      <c r="ASU108" s="679"/>
      <c r="ASV108" s="679"/>
      <c r="ASW108" s="679"/>
      <c r="ASX108" s="679"/>
      <c r="ASY108" s="679"/>
      <c r="ASZ108" s="679"/>
      <c r="ATA108" s="679"/>
      <c r="ATB108" s="679"/>
      <c r="ATC108" s="679"/>
      <c r="ATD108" s="679"/>
      <c r="ATE108" s="679"/>
      <c r="ATF108" s="679"/>
      <c r="ATG108" s="679"/>
      <c r="ATH108" s="679"/>
      <c r="ATI108" s="679"/>
      <c r="ATJ108" s="679"/>
      <c r="ATK108" s="679"/>
      <c r="ATL108" s="679"/>
      <c r="ATM108" s="679"/>
      <c r="ATN108" s="679"/>
      <c r="ATO108" s="679"/>
      <c r="ATP108" s="679"/>
      <c r="ATQ108" s="679"/>
      <c r="ATR108" s="679"/>
      <c r="ATS108" s="679"/>
      <c r="ATT108" s="679"/>
      <c r="ATU108" s="679"/>
      <c r="ATV108" s="679"/>
      <c r="ATW108" s="679"/>
      <c r="ATX108" s="679"/>
      <c r="ATY108" s="679"/>
      <c r="ATZ108" s="679"/>
      <c r="AUA108" s="679"/>
      <c r="AUB108" s="679"/>
      <c r="AUC108" s="679"/>
      <c r="AUD108" s="679"/>
      <c r="AUE108" s="679"/>
      <c r="AUF108" s="679"/>
      <c r="AUG108" s="679"/>
      <c r="AUH108" s="679"/>
      <c r="AUI108" s="679"/>
      <c r="AUJ108" s="679"/>
      <c r="AUK108" s="679"/>
      <c r="AUL108" s="679"/>
      <c r="AUM108" s="679"/>
      <c r="AUN108" s="679"/>
      <c r="AUO108" s="679"/>
      <c r="AUP108" s="679"/>
      <c r="AUQ108" s="679"/>
      <c r="AUR108" s="679"/>
      <c r="AUS108" s="679"/>
      <c r="AUT108" s="679"/>
      <c r="AUU108" s="679"/>
      <c r="AUV108" s="679"/>
      <c r="AUW108" s="679"/>
      <c r="AUX108" s="679"/>
      <c r="AUY108" s="679"/>
      <c r="AUZ108" s="679"/>
      <c r="AVA108" s="679"/>
      <c r="AVB108" s="679"/>
      <c r="AVC108" s="679"/>
      <c r="AVD108" s="679"/>
      <c r="AVE108" s="679"/>
      <c r="AVF108" s="679"/>
      <c r="AVG108" s="679"/>
      <c r="AVH108" s="679"/>
      <c r="AVI108" s="679"/>
      <c r="AVJ108" s="679"/>
      <c r="AVK108" s="679"/>
      <c r="AVL108" s="679"/>
      <c r="AVM108" s="679"/>
      <c r="AVN108" s="679"/>
      <c r="AVO108" s="679"/>
      <c r="AVP108" s="679"/>
      <c r="AVQ108" s="679"/>
      <c r="AVR108" s="679"/>
      <c r="AVS108" s="679"/>
      <c r="AVT108" s="679"/>
      <c r="AVU108" s="679"/>
      <c r="AVV108" s="679"/>
      <c r="AVW108" s="679"/>
      <c r="AVX108" s="679"/>
      <c r="AVY108" s="679"/>
      <c r="AVZ108" s="679"/>
      <c r="AWA108" s="679"/>
      <c r="AWB108" s="679"/>
      <c r="AWC108" s="679"/>
      <c r="AWD108" s="679"/>
      <c r="AWE108" s="679"/>
      <c r="AWF108" s="679"/>
      <c r="AWG108" s="679"/>
      <c r="AWH108" s="679"/>
      <c r="AWI108" s="679"/>
      <c r="AWJ108" s="679"/>
      <c r="AWK108" s="679"/>
      <c r="AWL108" s="679"/>
      <c r="AWM108" s="679"/>
      <c r="AWN108" s="679"/>
      <c r="AWO108" s="679"/>
      <c r="AWP108" s="679"/>
      <c r="AWQ108" s="679"/>
      <c r="AWR108" s="679"/>
      <c r="AWS108" s="679"/>
      <c r="AWT108" s="679"/>
      <c r="AWU108" s="679"/>
      <c r="AWV108" s="679"/>
      <c r="AWW108" s="679"/>
      <c r="AWX108" s="679"/>
      <c r="AWY108" s="679"/>
      <c r="AWZ108" s="679"/>
      <c r="AXA108" s="679"/>
      <c r="AXB108" s="679"/>
      <c r="AXC108" s="679"/>
      <c r="AXD108" s="679"/>
      <c r="AXE108" s="679"/>
      <c r="AXF108" s="679"/>
      <c r="AXG108" s="679"/>
      <c r="AXH108" s="679"/>
      <c r="AXI108" s="679"/>
      <c r="AXJ108" s="679"/>
      <c r="AXK108" s="679"/>
      <c r="AXL108" s="679"/>
      <c r="AXM108" s="679"/>
      <c r="AXN108" s="679"/>
      <c r="AXO108" s="679"/>
      <c r="AXP108" s="679"/>
      <c r="AXQ108" s="679"/>
      <c r="AXR108" s="679"/>
      <c r="AXS108" s="679"/>
      <c r="AXT108" s="679"/>
      <c r="AXU108" s="679"/>
      <c r="AXV108" s="679"/>
      <c r="AXW108" s="679"/>
      <c r="AXX108" s="679"/>
      <c r="AXY108" s="679"/>
      <c r="AXZ108" s="679"/>
      <c r="AYA108" s="679"/>
      <c r="AYB108" s="679"/>
      <c r="AYC108" s="679"/>
      <c r="AYD108" s="679"/>
      <c r="AYE108" s="679"/>
      <c r="AYF108" s="679"/>
      <c r="AYG108" s="679"/>
      <c r="AYH108" s="679"/>
      <c r="AYI108" s="679"/>
      <c r="AYJ108" s="679"/>
      <c r="AYK108" s="679"/>
      <c r="AYL108" s="679"/>
      <c r="AYM108" s="679"/>
      <c r="AYN108" s="679"/>
      <c r="AYO108" s="679"/>
      <c r="AYP108" s="679"/>
      <c r="AYQ108" s="679"/>
      <c r="AYR108" s="679"/>
      <c r="AYS108" s="679"/>
      <c r="AYT108" s="679"/>
      <c r="AYU108" s="679"/>
      <c r="AYV108" s="679"/>
      <c r="AYW108" s="679"/>
      <c r="AYX108" s="679"/>
      <c r="AYY108" s="679"/>
      <c r="AYZ108" s="679"/>
      <c r="AZA108" s="679"/>
      <c r="AZB108" s="679"/>
      <c r="AZC108" s="679"/>
      <c r="AZD108" s="679"/>
      <c r="AZE108" s="679"/>
      <c r="AZF108" s="679"/>
      <c r="AZG108" s="679"/>
      <c r="AZH108" s="679"/>
      <c r="AZI108" s="679"/>
      <c r="AZJ108" s="679"/>
      <c r="AZK108" s="679"/>
      <c r="AZL108" s="679"/>
      <c r="AZM108" s="679"/>
      <c r="AZN108" s="679"/>
      <c r="AZO108" s="679"/>
      <c r="AZP108" s="679"/>
      <c r="AZQ108" s="679"/>
      <c r="AZR108" s="679"/>
      <c r="AZS108" s="679"/>
      <c r="AZT108" s="679"/>
      <c r="AZU108" s="679"/>
      <c r="AZV108" s="679"/>
      <c r="AZW108" s="679"/>
      <c r="AZX108" s="679"/>
      <c r="AZY108" s="679"/>
      <c r="AZZ108" s="679"/>
      <c r="BAA108" s="679"/>
      <c r="BAB108" s="679"/>
      <c r="BAC108" s="679"/>
      <c r="BAD108" s="679"/>
      <c r="BAE108" s="679"/>
      <c r="BAF108" s="679"/>
      <c r="BAG108" s="679"/>
      <c r="BAH108" s="679"/>
      <c r="BAI108" s="679"/>
      <c r="BAJ108" s="679"/>
      <c r="BAK108" s="679"/>
      <c r="BAL108" s="679"/>
      <c r="BAM108" s="679"/>
      <c r="BAN108" s="679"/>
      <c r="BAO108" s="679"/>
      <c r="BAP108" s="679"/>
      <c r="BAQ108" s="679"/>
      <c r="BAR108" s="679"/>
      <c r="BAS108" s="679"/>
      <c r="BAT108" s="679"/>
      <c r="BAU108" s="679"/>
      <c r="BAV108" s="679"/>
      <c r="BAW108" s="679"/>
      <c r="BAX108" s="679"/>
      <c r="BAY108" s="679"/>
      <c r="BAZ108" s="679"/>
      <c r="BBA108" s="679"/>
      <c r="BBB108" s="679"/>
      <c r="BBC108" s="679"/>
      <c r="BBD108" s="679"/>
      <c r="BBE108" s="679"/>
      <c r="BBF108" s="679"/>
      <c r="BBG108" s="679"/>
      <c r="BBH108" s="679"/>
      <c r="BBI108" s="679"/>
      <c r="BBJ108" s="679"/>
      <c r="BBK108" s="679"/>
      <c r="BBL108" s="679"/>
      <c r="BBM108" s="679"/>
      <c r="BBN108" s="679"/>
      <c r="BBO108" s="679"/>
      <c r="BBP108" s="679"/>
      <c r="BBQ108" s="679"/>
      <c r="BBR108" s="679"/>
      <c r="BBS108" s="679"/>
      <c r="BBT108" s="679"/>
      <c r="BBU108" s="679"/>
      <c r="BBV108" s="679"/>
      <c r="BBW108" s="679"/>
      <c r="BBX108" s="679"/>
      <c r="BBY108" s="679"/>
      <c r="BBZ108" s="679"/>
      <c r="BCA108" s="679"/>
      <c r="BCB108" s="679"/>
      <c r="BCC108" s="679"/>
      <c r="BCD108" s="679"/>
      <c r="BCE108" s="679"/>
      <c r="BCF108" s="679"/>
      <c r="BCG108" s="679"/>
      <c r="BCH108" s="679"/>
      <c r="BCI108" s="679"/>
      <c r="BCJ108" s="679"/>
      <c r="BCK108" s="679"/>
      <c r="BCL108" s="679"/>
      <c r="BCM108" s="679"/>
      <c r="BCN108" s="679"/>
      <c r="BCO108" s="679"/>
      <c r="BCP108" s="679"/>
      <c r="BCQ108" s="679"/>
      <c r="BCR108" s="679"/>
      <c r="BCS108" s="679"/>
      <c r="BCT108" s="679"/>
      <c r="BCU108" s="679"/>
      <c r="BCV108" s="679"/>
      <c r="BCW108" s="679"/>
      <c r="BCX108" s="679"/>
      <c r="BCY108" s="679"/>
      <c r="BCZ108" s="679"/>
      <c r="BDA108" s="679"/>
      <c r="BDB108" s="679"/>
      <c r="BDC108" s="679"/>
      <c r="BDD108" s="679"/>
      <c r="BDE108" s="679"/>
      <c r="BDF108" s="679"/>
      <c r="BDG108" s="679"/>
      <c r="BDH108" s="679"/>
      <c r="BDI108" s="679"/>
      <c r="BDJ108" s="679"/>
      <c r="BDK108" s="679"/>
      <c r="BDL108" s="679"/>
      <c r="BDM108" s="679"/>
      <c r="BDN108" s="679"/>
      <c r="BDO108" s="679"/>
      <c r="BDP108" s="679"/>
      <c r="BDQ108" s="679"/>
      <c r="BDR108" s="679"/>
      <c r="BDS108" s="679"/>
      <c r="BDT108" s="679"/>
      <c r="BDU108" s="679"/>
      <c r="BDV108" s="679"/>
      <c r="BDW108" s="679"/>
      <c r="BDX108" s="679"/>
      <c r="BDY108" s="679"/>
      <c r="BDZ108" s="679"/>
      <c r="BEA108" s="679"/>
      <c r="BEB108" s="679"/>
      <c r="BEC108" s="679"/>
      <c r="BED108" s="679"/>
      <c r="BEE108" s="679"/>
      <c r="BEF108" s="679"/>
      <c r="BEG108" s="679"/>
      <c r="BEH108" s="679"/>
      <c r="BEI108" s="679"/>
      <c r="BEJ108" s="679"/>
      <c r="BEK108" s="679"/>
      <c r="BEL108" s="679"/>
      <c r="BEM108" s="679"/>
      <c r="BEN108" s="679"/>
      <c r="BEO108" s="679"/>
      <c r="BEP108" s="679"/>
      <c r="BEQ108" s="679"/>
      <c r="BER108" s="679"/>
      <c r="BES108" s="679"/>
      <c r="BET108" s="679"/>
      <c r="BEU108" s="679"/>
      <c r="BEV108" s="679"/>
      <c r="BEW108" s="679"/>
      <c r="BEX108" s="679"/>
      <c r="BEY108" s="679"/>
      <c r="BEZ108" s="679"/>
      <c r="BFA108" s="679"/>
      <c r="BFB108" s="679"/>
      <c r="BFC108" s="679"/>
      <c r="BFD108" s="679"/>
      <c r="BFE108" s="679"/>
      <c r="BFF108" s="679"/>
      <c r="BFG108" s="679"/>
      <c r="BFH108" s="679"/>
      <c r="BFI108" s="679"/>
      <c r="BFJ108" s="679"/>
      <c r="BFK108" s="679"/>
      <c r="BFL108" s="679"/>
      <c r="BFM108" s="679"/>
      <c r="BFN108" s="679"/>
      <c r="BFO108" s="679"/>
      <c r="BFP108" s="679"/>
      <c r="BFQ108" s="679"/>
      <c r="BFR108" s="679"/>
      <c r="BFS108" s="679"/>
      <c r="BFT108" s="679"/>
      <c r="BFU108" s="679"/>
      <c r="BFV108" s="679"/>
      <c r="BFW108" s="679"/>
      <c r="BFX108" s="679"/>
      <c r="BFY108" s="679"/>
      <c r="BFZ108" s="679"/>
      <c r="BGA108" s="679"/>
      <c r="BGB108" s="679"/>
      <c r="BGC108" s="679"/>
      <c r="BGD108" s="679"/>
      <c r="BGE108" s="679"/>
      <c r="BGF108" s="679"/>
      <c r="BGG108" s="679"/>
      <c r="BGH108" s="679"/>
      <c r="BGI108" s="679"/>
      <c r="BGJ108" s="679"/>
      <c r="BGK108" s="679"/>
      <c r="BGL108" s="679"/>
      <c r="BGM108" s="679"/>
      <c r="BGN108" s="679"/>
      <c r="BGO108" s="679"/>
      <c r="BGP108" s="679"/>
      <c r="BGQ108" s="679"/>
      <c r="BGR108" s="679"/>
      <c r="BGS108" s="679"/>
      <c r="BGT108" s="679"/>
      <c r="BGU108" s="679"/>
      <c r="BGV108" s="679"/>
      <c r="BGW108" s="679"/>
      <c r="BGX108" s="679"/>
      <c r="BGY108" s="679"/>
      <c r="BGZ108" s="679"/>
      <c r="BHA108" s="679"/>
      <c r="BHB108" s="679"/>
      <c r="BHC108" s="679"/>
      <c r="BHD108" s="679"/>
      <c r="BHE108" s="679"/>
      <c r="BHF108" s="679"/>
      <c r="BHG108" s="679"/>
      <c r="BHH108" s="679"/>
      <c r="BHI108" s="679"/>
      <c r="BHJ108" s="679"/>
      <c r="BHK108" s="679"/>
      <c r="BHL108" s="679"/>
      <c r="BHM108" s="679"/>
      <c r="BHN108" s="679"/>
      <c r="BHO108" s="679"/>
      <c r="BHP108" s="679"/>
      <c r="BHQ108" s="679"/>
      <c r="BHR108" s="679"/>
      <c r="BHS108" s="679"/>
      <c r="BHT108" s="679"/>
      <c r="BHU108" s="679"/>
      <c r="BHV108" s="679"/>
      <c r="BHW108" s="679"/>
      <c r="BHX108" s="679"/>
      <c r="BHY108" s="679"/>
      <c r="BHZ108" s="679"/>
      <c r="BIA108" s="679"/>
      <c r="BIB108" s="679"/>
      <c r="BIC108" s="679"/>
      <c r="BID108" s="679"/>
      <c r="BIE108" s="679"/>
      <c r="BIF108" s="679"/>
      <c r="BIG108" s="679"/>
      <c r="BIH108" s="679"/>
      <c r="BII108" s="679"/>
      <c r="BIJ108" s="679"/>
      <c r="BIK108" s="679"/>
      <c r="BIL108" s="679"/>
      <c r="BIM108" s="679"/>
      <c r="BIN108" s="679"/>
      <c r="BIO108" s="679"/>
      <c r="BIP108" s="679"/>
      <c r="BIQ108" s="679"/>
      <c r="BIR108" s="679"/>
      <c r="BIS108" s="679"/>
      <c r="BIT108" s="679"/>
      <c r="BIU108" s="679"/>
      <c r="BIV108" s="679"/>
      <c r="BIW108" s="679"/>
      <c r="BIX108" s="679"/>
      <c r="BIY108" s="679"/>
      <c r="BIZ108" s="679"/>
      <c r="BJA108" s="679"/>
      <c r="BJB108" s="679"/>
      <c r="BJC108" s="679"/>
      <c r="BJD108" s="679"/>
      <c r="BJE108" s="679"/>
      <c r="BJF108" s="679"/>
      <c r="BJG108" s="679"/>
      <c r="BJH108" s="679"/>
      <c r="BJI108" s="679"/>
      <c r="BJJ108" s="679"/>
      <c r="BJK108" s="679"/>
      <c r="BJL108" s="679"/>
      <c r="BJM108" s="679"/>
      <c r="BJN108" s="679"/>
      <c r="BJO108" s="679"/>
      <c r="BJP108" s="679"/>
      <c r="BJQ108" s="679"/>
      <c r="BJR108" s="679"/>
      <c r="BJS108" s="679"/>
      <c r="BJT108" s="679"/>
      <c r="BJU108" s="679"/>
      <c r="BJV108" s="679"/>
      <c r="BJW108" s="679"/>
      <c r="BJX108" s="679"/>
      <c r="BJY108" s="679"/>
      <c r="BJZ108" s="679"/>
      <c r="BKA108" s="679"/>
      <c r="BKB108" s="679"/>
      <c r="BKC108" s="679"/>
      <c r="BKD108" s="679"/>
      <c r="BKE108" s="679"/>
      <c r="BKF108" s="679"/>
      <c r="BKG108" s="679"/>
      <c r="BKH108" s="679"/>
      <c r="BKI108" s="679"/>
      <c r="BKJ108" s="679"/>
      <c r="BKK108" s="679"/>
      <c r="BKL108" s="679"/>
      <c r="BKM108" s="679"/>
      <c r="BKN108" s="679"/>
      <c r="BKO108" s="679"/>
      <c r="BKP108" s="679"/>
      <c r="BKQ108" s="679"/>
      <c r="BKR108" s="679"/>
      <c r="BKS108" s="679"/>
      <c r="BKT108" s="679"/>
      <c r="BKU108" s="679"/>
      <c r="BKV108" s="679"/>
      <c r="BKW108" s="679"/>
      <c r="BKX108" s="679"/>
      <c r="BKY108" s="679"/>
      <c r="BKZ108" s="679"/>
      <c r="BLA108" s="679"/>
      <c r="BLB108" s="679"/>
      <c r="BLC108" s="679"/>
      <c r="BLD108" s="679"/>
      <c r="BLE108" s="679"/>
      <c r="BLF108" s="679"/>
      <c r="BLG108" s="679"/>
      <c r="BLH108" s="679"/>
      <c r="BLI108" s="679"/>
      <c r="BLJ108" s="679"/>
      <c r="BLK108" s="679"/>
      <c r="BLL108" s="679"/>
      <c r="BLM108" s="679"/>
      <c r="BLN108" s="679"/>
      <c r="BLO108" s="679"/>
      <c r="BLP108" s="679"/>
      <c r="BLQ108" s="679"/>
      <c r="BLR108" s="679"/>
      <c r="BLS108" s="679"/>
      <c r="BLT108" s="679"/>
      <c r="BLU108" s="679"/>
      <c r="BLV108" s="679"/>
      <c r="BLW108" s="679"/>
      <c r="BLX108" s="679"/>
      <c r="BLY108" s="679"/>
      <c r="BLZ108" s="679"/>
      <c r="BMA108" s="679"/>
      <c r="BMB108" s="679"/>
      <c r="BMC108" s="679"/>
      <c r="BMD108" s="679"/>
      <c r="BME108" s="679"/>
      <c r="BMF108" s="679"/>
      <c r="BMG108" s="679"/>
      <c r="BMH108" s="679"/>
      <c r="BMI108" s="679"/>
      <c r="BMJ108" s="679"/>
      <c r="BMK108" s="679"/>
      <c r="BML108" s="679"/>
      <c r="BMM108" s="679"/>
      <c r="BMN108" s="679"/>
      <c r="BMO108" s="679"/>
      <c r="BMP108" s="679"/>
      <c r="BMQ108" s="679"/>
      <c r="BMR108" s="679"/>
      <c r="BMS108" s="679"/>
      <c r="BMT108" s="679"/>
      <c r="BMU108" s="679"/>
      <c r="BMV108" s="679"/>
      <c r="BMW108" s="679"/>
      <c r="BMX108" s="679"/>
      <c r="BMY108" s="679"/>
      <c r="BMZ108" s="679"/>
      <c r="BNA108" s="679"/>
      <c r="BNB108" s="679"/>
      <c r="BNC108" s="679"/>
      <c r="BND108" s="679"/>
      <c r="BNE108" s="679"/>
      <c r="BNF108" s="679"/>
      <c r="BNG108" s="679"/>
      <c r="BNH108" s="679"/>
      <c r="BNI108" s="679"/>
      <c r="BNJ108" s="679"/>
      <c r="BNK108" s="679"/>
      <c r="BNL108" s="679"/>
      <c r="BNM108" s="679"/>
      <c r="BNN108" s="679"/>
      <c r="BNO108" s="679"/>
      <c r="BNP108" s="679"/>
      <c r="BNQ108" s="679"/>
      <c r="BNR108" s="679"/>
      <c r="BNS108" s="679"/>
      <c r="BNT108" s="679"/>
      <c r="BNU108" s="679"/>
      <c r="BNV108" s="679"/>
      <c r="BNW108" s="679"/>
      <c r="BNX108" s="679"/>
      <c r="BNY108" s="679"/>
      <c r="BNZ108" s="679"/>
      <c r="BOA108" s="679"/>
      <c r="BOB108" s="679"/>
      <c r="BOC108" s="679"/>
      <c r="BOD108" s="679"/>
      <c r="BOE108" s="679"/>
      <c r="BOF108" s="679"/>
      <c r="BOG108" s="679"/>
      <c r="BOH108" s="679"/>
      <c r="BOI108" s="679"/>
      <c r="BOJ108" s="679"/>
      <c r="BOK108" s="679"/>
      <c r="BOL108" s="679"/>
      <c r="BOM108" s="679"/>
      <c r="BON108" s="679"/>
      <c r="BOO108" s="679"/>
      <c r="BOP108" s="679"/>
      <c r="BOQ108" s="679"/>
      <c r="BOR108" s="679"/>
      <c r="BOS108" s="679"/>
      <c r="BOT108" s="679"/>
      <c r="BOU108" s="679"/>
      <c r="BOV108" s="679"/>
      <c r="BOW108" s="679"/>
      <c r="BOX108" s="679"/>
      <c r="BOY108" s="679"/>
      <c r="BOZ108" s="679"/>
      <c r="BPA108" s="679"/>
      <c r="BPB108" s="679"/>
      <c r="BPC108" s="679"/>
      <c r="BPD108" s="679"/>
      <c r="BPE108" s="679"/>
      <c r="BPF108" s="679"/>
      <c r="BPG108" s="679"/>
      <c r="BPH108" s="679"/>
      <c r="BPI108" s="679"/>
      <c r="BPJ108" s="679"/>
      <c r="BPK108" s="679"/>
      <c r="BPL108" s="679"/>
      <c r="BPM108" s="679"/>
      <c r="BPN108" s="679"/>
      <c r="BPO108" s="679"/>
      <c r="BPP108" s="679"/>
      <c r="BPQ108" s="679"/>
      <c r="BPR108" s="679"/>
      <c r="BPS108" s="679"/>
      <c r="BPT108" s="679"/>
      <c r="BPU108" s="679"/>
      <c r="BPV108" s="679"/>
      <c r="BPW108" s="679"/>
      <c r="BPX108" s="679"/>
      <c r="BPY108" s="679"/>
      <c r="BPZ108" s="679"/>
      <c r="BQA108" s="679"/>
      <c r="BQB108" s="679"/>
      <c r="BQC108" s="679"/>
      <c r="BQD108" s="679"/>
      <c r="BQE108" s="679"/>
      <c r="BQF108" s="679"/>
      <c r="BQG108" s="679"/>
      <c r="BQH108" s="679"/>
      <c r="BQI108" s="679"/>
      <c r="BQJ108" s="679"/>
      <c r="BQK108" s="679"/>
      <c r="BQL108" s="679"/>
      <c r="BQM108" s="679"/>
      <c r="BQN108" s="679"/>
      <c r="BQO108" s="679"/>
      <c r="BQP108" s="679"/>
      <c r="BQQ108" s="679"/>
      <c r="BQR108" s="679"/>
      <c r="BQS108" s="679"/>
      <c r="BQT108" s="679"/>
      <c r="BQU108" s="679"/>
      <c r="BQV108" s="679"/>
      <c r="BQW108" s="679"/>
      <c r="BQX108" s="679"/>
      <c r="BQY108" s="679"/>
      <c r="BQZ108" s="679"/>
      <c r="BRA108" s="679"/>
      <c r="BRB108" s="679"/>
      <c r="BRC108" s="679"/>
      <c r="BRD108" s="679"/>
      <c r="BRE108" s="679"/>
      <c r="BRF108" s="679"/>
      <c r="BRG108" s="679"/>
      <c r="BRH108" s="679"/>
      <c r="BRI108" s="679"/>
      <c r="BRJ108" s="679"/>
      <c r="BRK108" s="679"/>
      <c r="BRL108" s="679"/>
      <c r="BRM108" s="679"/>
      <c r="BRN108" s="679"/>
      <c r="BRO108" s="679"/>
      <c r="BRP108" s="679"/>
      <c r="BRQ108" s="679"/>
      <c r="BRR108" s="679"/>
      <c r="BRS108" s="679"/>
      <c r="BRT108" s="679"/>
      <c r="BRU108" s="679"/>
      <c r="BRV108" s="679"/>
      <c r="BRW108" s="679"/>
      <c r="BRX108" s="679"/>
      <c r="BRY108" s="679"/>
      <c r="BRZ108" s="679"/>
      <c r="BSA108" s="679"/>
      <c r="BSB108" s="679"/>
      <c r="BSC108" s="679"/>
      <c r="BSD108" s="679"/>
      <c r="BSE108" s="679"/>
      <c r="BSF108" s="679"/>
      <c r="BSG108" s="679"/>
      <c r="BSH108" s="679"/>
      <c r="BSI108" s="679"/>
      <c r="BSJ108" s="679"/>
      <c r="BSK108" s="679"/>
      <c r="BSL108" s="679"/>
      <c r="BSM108" s="679"/>
      <c r="BSN108" s="679"/>
      <c r="BSO108" s="679"/>
      <c r="BSP108" s="679"/>
      <c r="BSQ108" s="679"/>
      <c r="BSR108" s="679"/>
      <c r="BSS108" s="679"/>
      <c r="BST108" s="679"/>
      <c r="BSU108" s="679"/>
      <c r="BSV108" s="679"/>
      <c r="BSW108" s="679"/>
      <c r="BSX108" s="679"/>
      <c r="BSY108" s="679"/>
      <c r="BSZ108" s="679"/>
      <c r="BTA108" s="679"/>
      <c r="BTB108" s="679"/>
      <c r="BTC108" s="679"/>
      <c r="BTD108" s="679"/>
      <c r="BTE108" s="679"/>
      <c r="BTF108" s="679"/>
      <c r="BTG108" s="679"/>
      <c r="BTH108" s="679"/>
      <c r="BTI108" s="679"/>
      <c r="BTJ108" s="679"/>
      <c r="BTK108" s="679"/>
      <c r="BTL108" s="679"/>
      <c r="BTM108" s="679"/>
      <c r="BTN108" s="679"/>
      <c r="BTO108" s="679"/>
      <c r="BTP108" s="679"/>
      <c r="BTQ108" s="679"/>
      <c r="BTR108" s="679"/>
      <c r="BTS108" s="679"/>
      <c r="BTT108" s="679"/>
      <c r="BTU108" s="679"/>
      <c r="BTV108" s="679"/>
      <c r="BTW108" s="679"/>
      <c r="BTX108" s="679"/>
      <c r="BTY108" s="679"/>
      <c r="BTZ108" s="679"/>
      <c r="BUA108" s="679"/>
      <c r="BUB108" s="679"/>
      <c r="BUC108" s="679"/>
      <c r="BUD108" s="679"/>
      <c r="BUE108" s="679"/>
      <c r="BUF108" s="679"/>
      <c r="BUG108" s="679"/>
      <c r="BUH108" s="679"/>
      <c r="BUI108" s="679"/>
      <c r="BUJ108" s="679"/>
      <c r="BUK108" s="679"/>
      <c r="BUL108" s="679"/>
      <c r="BUM108" s="679"/>
      <c r="BUN108" s="679"/>
      <c r="BUO108" s="679"/>
      <c r="BUP108" s="679"/>
      <c r="BUQ108" s="679"/>
      <c r="BUR108" s="679"/>
      <c r="BUS108" s="679"/>
      <c r="BUT108" s="679"/>
      <c r="BUU108" s="679"/>
      <c r="BUV108" s="679"/>
      <c r="BUW108" s="679"/>
      <c r="BUX108" s="679"/>
      <c r="BUY108" s="679"/>
      <c r="BUZ108" s="679"/>
      <c r="BVA108" s="679"/>
      <c r="BVB108" s="679"/>
      <c r="BVC108" s="679"/>
      <c r="BVD108" s="679"/>
      <c r="BVE108" s="679"/>
      <c r="BVF108" s="679"/>
      <c r="BVG108" s="679"/>
      <c r="BVH108" s="679"/>
      <c r="BVI108" s="679"/>
      <c r="BVJ108" s="679"/>
      <c r="BVK108" s="679"/>
      <c r="BVL108" s="679"/>
      <c r="BVM108" s="679"/>
      <c r="BVN108" s="679"/>
      <c r="BVO108" s="679"/>
      <c r="BVP108" s="679"/>
      <c r="BVQ108" s="679"/>
      <c r="BVR108" s="679"/>
      <c r="BVS108" s="679"/>
      <c r="BVT108" s="679"/>
      <c r="BVU108" s="679"/>
      <c r="BVV108" s="679"/>
      <c r="BVW108" s="679"/>
      <c r="BVX108" s="679"/>
      <c r="BVY108" s="679"/>
      <c r="BVZ108" s="679"/>
      <c r="BWA108" s="679"/>
      <c r="BWB108" s="679"/>
      <c r="BWC108" s="679"/>
      <c r="BWD108" s="679"/>
      <c r="BWE108" s="679"/>
      <c r="BWF108" s="679"/>
      <c r="BWG108" s="679"/>
      <c r="BWH108" s="679"/>
      <c r="BWI108" s="679"/>
      <c r="BWJ108" s="679"/>
      <c r="BWK108" s="679"/>
      <c r="BWL108" s="679"/>
      <c r="BWM108" s="679"/>
      <c r="BWN108" s="679"/>
      <c r="BWO108" s="679"/>
      <c r="BWP108" s="679"/>
      <c r="BWQ108" s="679"/>
      <c r="BWR108" s="679"/>
      <c r="BWS108" s="679"/>
      <c r="BWT108" s="679"/>
      <c r="BWU108" s="679"/>
      <c r="BWV108" s="679"/>
      <c r="BWW108" s="679"/>
      <c r="BWX108" s="679"/>
      <c r="BWY108" s="679"/>
      <c r="BWZ108" s="679"/>
      <c r="BXA108" s="679"/>
      <c r="BXB108" s="679"/>
      <c r="BXC108" s="679"/>
      <c r="BXD108" s="679"/>
      <c r="BXE108" s="679"/>
      <c r="BXF108" s="679"/>
      <c r="BXG108" s="679"/>
      <c r="BXH108" s="679"/>
      <c r="BXI108" s="679"/>
      <c r="BXJ108" s="679"/>
      <c r="BXK108" s="679"/>
      <c r="BXL108" s="679"/>
      <c r="BXM108" s="679"/>
      <c r="BXN108" s="679"/>
      <c r="BXO108" s="679"/>
      <c r="BXP108" s="679"/>
      <c r="BXQ108" s="679"/>
      <c r="BXR108" s="679"/>
      <c r="BXS108" s="679"/>
      <c r="BXT108" s="679"/>
      <c r="BXU108" s="679"/>
      <c r="BXV108" s="679"/>
      <c r="BXW108" s="679"/>
      <c r="BXX108" s="679"/>
      <c r="BXY108" s="679"/>
      <c r="BXZ108" s="679"/>
      <c r="BYA108" s="679"/>
      <c r="BYB108" s="679"/>
      <c r="BYC108" s="679"/>
      <c r="BYD108" s="679"/>
      <c r="BYE108" s="679"/>
      <c r="BYF108" s="679"/>
      <c r="BYG108" s="679"/>
      <c r="BYH108" s="679"/>
      <c r="BYI108" s="679"/>
      <c r="BYJ108" s="679"/>
      <c r="BYK108" s="679"/>
      <c r="BYL108" s="679"/>
      <c r="BYM108" s="679"/>
      <c r="BYN108" s="679"/>
      <c r="BYO108" s="679"/>
      <c r="BYP108" s="679"/>
      <c r="BYQ108" s="679"/>
      <c r="BYR108" s="679"/>
      <c r="BYS108" s="679"/>
      <c r="BYT108" s="679"/>
      <c r="BYU108" s="679"/>
      <c r="BYV108" s="679"/>
      <c r="BYW108" s="679"/>
      <c r="BYX108" s="679"/>
      <c r="BYY108" s="679"/>
      <c r="BYZ108" s="679"/>
      <c r="BZA108" s="679"/>
      <c r="BZB108" s="679"/>
      <c r="BZC108" s="679"/>
      <c r="BZD108" s="679"/>
      <c r="BZE108" s="679"/>
      <c r="BZF108" s="679"/>
      <c r="BZG108" s="679"/>
      <c r="BZH108" s="679"/>
      <c r="BZI108" s="679"/>
      <c r="BZJ108" s="679"/>
      <c r="BZK108" s="679"/>
      <c r="BZL108" s="679"/>
      <c r="BZM108" s="679"/>
      <c r="BZN108" s="679"/>
      <c r="BZO108" s="679"/>
      <c r="BZP108" s="679"/>
      <c r="BZQ108" s="679"/>
      <c r="BZR108" s="679"/>
      <c r="BZS108" s="679"/>
      <c r="BZT108" s="679"/>
      <c r="BZU108" s="679"/>
      <c r="BZV108" s="679"/>
      <c r="BZW108" s="679"/>
      <c r="BZX108" s="679"/>
      <c r="BZY108" s="679"/>
      <c r="BZZ108" s="679"/>
      <c r="CAA108" s="679"/>
      <c r="CAB108" s="679"/>
      <c r="CAC108" s="679"/>
      <c r="CAD108" s="679"/>
      <c r="CAE108" s="679"/>
      <c r="CAF108" s="679"/>
      <c r="CAG108" s="679"/>
      <c r="CAH108" s="679"/>
      <c r="CAI108" s="679"/>
      <c r="CAJ108" s="679"/>
      <c r="CAK108" s="679"/>
      <c r="CAL108" s="679"/>
      <c r="CAM108" s="679"/>
      <c r="CAN108" s="679"/>
      <c r="CAO108" s="679"/>
      <c r="CAP108" s="679"/>
      <c r="CAQ108" s="679"/>
      <c r="CAR108" s="679"/>
      <c r="CAS108" s="679"/>
      <c r="CAT108" s="679"/>
      <c r="CAU108" s="679"/>
      <c r="CAV108" s="679"/>
      <c r="CAW108" s="679"/>
      <c r="CAX108" s="679"/>
      <c r="CAY108" s="679"/>
      <c r="CAZ108" s="679"/>
      <c r="CBA108" s="679"/>
      <c r="CBB108" s="679"/>
      <c r="CBC108" s="679"/>
      <c r="CBD108" s="679"/>
      <c r="CBE108" s="679"/>
      <c r="CBF108" s="679"/>
      <c r="CBG108" s="679"/>
      <c r="CBH108" s="679"/>
      <c r="CBI108" s="679"/>
      <c r="CBJ108" s="679"/>
      <c r="CBK108" s="679"/>
      <c r="CBL108" s="679"/>
      <c r="CBM108" s="679"/>
      <c r="CBN108" s="679"/>
      <c r="CBO108" s="679"/>
      <c r="CBP108" s="679"/>
      <c r="CBQ108" s="679"/>
      <c r="CBR108" s="679"/>
      <c r="CBS108" s="679"/>
      <c r="CBT108" s="679"/>
      <c r="CBU108" s="679"/>
      <c r="CBV108" s="679"/>
      <c r="CBW108" s="679"/>
      <c r="CBX108" s="679"/>
      <c r="CBY108" s="679"/>
      <c r="CBZ108" s="679"/>
      <c r="CCA108" s="679"/>
      <c r="CCB108" s="679"/>
      <c r="CCC108" s="679"/>
      <c r="CCD108" s="679"/>
      <c r="CCE108" s="679"/>
      <c r="CCF108" s="679"/>
      <c r="CCG108" s="679"/>
      <c r="CCH108" s="679"/>
      <c r="CCI108" s="679"/>
      <c r="CCJ108" s="679"/>
      <c r="CCK108" s="679"/>
      <c r="CCL108" s="679"/>
      <c r="CCM108" s="679"/>
      <c r="CCN108" s="679"/>
      <c r="CCO108" s="679"/>
      <c r="CCP108" s="679"/>
      <c r="CCQ108" s="679"/>
      <c r="CCR108" s="679"/>
      <c r="CCS108" s="679"/>
      <c r="CCT108" s="679"/>
      <c r="CCU108" s="679"/>
      <c r="CCV108" s="679"/>
      <c r="CCW108" s="679"/>
      <c r="CCX108" s="679"/>
      <c r="CCY108" s="679"/>
      <c r="CCZ108" s="679"/>
      <c r="CDA108" s="679"/>
      <c r="CDB108" s="679"/>
      <c r="CDC108" s="679"/>
      <c r="CDD108" s="679"/>
      <c r="CDE108" s="679"/>
      <c r="CDF108" s="679"/>
      <c r="CDG108" s="679"/>
      <c r="CDH108" s="679"/>
      <c r="CDI108" s="679"/>
      <c r="CDJ108" s="679"/>
      <c r="CDK108" s="679"/>
      <c r="CDL108" s="679"/>
      <c r="CDM108" s="679"/>
      <c r="CDN108" s="679"/>
      <c r="CDO108" s="679"/>
      <c r="CDP108" s="679"/>
      <c r="CDQ108" s="679"/>
      <c r="CDR108" s="679"/>
      <c r="CDS108" s="679"/>
      <c r="CDT108" s="679"/>
      <c r="CDU108" s="679"/>
      <c r="CDV108" s="679"/>
      <c r="CDW108" s="679"/>
      <c r="CDX108" s="679"/>
      <c r="CDY108" s="679"/>
      <c r="CDZ108" s="679"/>
      <c r="CEA108" s="679"/>
      <c r="CEB108" s="679"/>
      <c r="CEC108" s="679"/>
      <c r="CED108" s="679"/>
      <c r="CEE108" s="679"/>
      <c r="CEF108" s="679"/>
      <c r="CEG108" s="679"/>
      <c r="CEH108" s="679"/>
      <c r="CEI108" s="679"/>
      <c r="CEJ108" s="679"/>
      <c r="CEK108" s="679"/>
      <c r="CEL108" s="679"/>
      <c r="CEM108" s="679"/>
    </row>
    <row r="109" spans="1:2171" ht="21" thickBot="1" x14ac:dyDescent="0.35">
      <c r="A109" s="211"/>
      <c r="B109" s="1214"/>
      <c r="C109" s="1215"/>
      <c r="D109" s="1018"/>
      <c r="E109" s="629"/>
      <c r="F109" s="626"/>
      <c r="G109" s="626"/>
      <c r="H109" s="627"/>
      <c r="I109" s="212"/>
      <c r="J109" s="212"/>
      <c r="K109" s="212"/>
      <c r="L109" s="212"/>
      <c r="T109" s="679"/>
      <c r="U109" s="679"/>
      <c r="V109" s="679"/>
      <c r="W109" s="679"/>
      <c r="X109" s="679"/>
      <c r="Y109" s="679"/>
      <c r="Z109" s="679"/>
      <c r="AA109" s="679" t="str">
        <f>IF(Defaults!C40&gt;0,Defaults!C40,"")</f>
        <v>Roadway</v>
      </c>
      <c r="AB109" s="679"/>
      <c r="AC109" s="358"/>
      <c r="AD109" s="358"/>
      <c r="AE109" s="358"/>
      <c r="AF109" s="358"/>
      <c r="AG109" s="358"/>
      <c r="AH109" s="358"/>
      <c r="AI109" s="358"/>
      <c r="AJ109" s="358"/>
      <c r="AK109" s="358"/>
    </row>
    <row r="110" spans="1:2171" ht="20.25" x14ac:dyDescent="0.3">
      <c r="A110" s="211"/>
      <c r="B110" s="1209" t="s">
        <v>348</v>
      </c>
      <c r="C110" s="1210"/>
      <c r="D110" s="1012"/>
      <c r="E110" s="629"/>
      <c r="F110" s="626"/>
      <c r="G110" s="626"/>
      <c r="H110" s="627"/>
      <c r="I110" s="212"/>
      <c r="J110" s="212"/>
      <c r="K110" s="212"/>
      <c r="L110" s="212"/>
      <c r="T110" s="679"/>
      <c r="U110" s="679"/>
      <c r="V110" s="679"/>
      <c r="W110" s="679"/>
      <c r="X110" s="679"/>
      <c r="Y110" s="679"/>
      <c r="Z110" s="679"/>
      <c r="AA110" s="679" t="str">
        <f>IF(Defaults!C41&gt;0,Defaults!C41,"")</f>
        <v/>
      </c>
      <c r="AB110" s="679"/>
      <c r="AC110" s="358"/>
      <c r="AD110" s="358"/>
      <c r="AE110" s="358"/>
      <c r="AF110" s="358"/>
      <c r="AG110" s="358"/>
      <c r="AH110" s="358"/>
      <c r="AI110" s="358"/>
      <c r="AJ110" s="358"/>
      <c r="AK110" s="358"/>
    </row>
    <row r="111" spans="1:2171" x14ac:dyDescent="0.2">
      <c r="A111" s="211"/>
      <c r="B111" s="64" t="s">
        <v>349</v>
      </c>
      <c r="C111" s="276"/>
      <c r="D111" s="1013"/>
      <c r="E111" s="629"/>
      <c r="F111" s="626"/>
      <c r="G111" s="626"/>
      <c r="H111" s="627"/>
      <c r="I111" s="212"/>
      <c r="J111" s="212"/>
      <c r="K111" s="212"/>
      <c r="L111" s="212"/>
      <c r="T111" s="679"/>
      <c r="U111" s="679"/>
      <c r="V111" s="679"/>
      <c r="W111" s="679"/>
      <c r="X111" s="679"/>
      <c r="Y111" s="679"/>
      <c r="Z111" s="679"/>
      <c r="AA111" s="679" t="str">
        <f>IF(Defaults!C42&gt;0,Defaults!C42,"")</f>
        <v/>
      </c>
      <c r="AB111" s="679"/>
      <c r="AC111" s="358"/>
      <c r="AD111" s="358"/>
      <c r="AE111" s="358"/>
      <c r="AF111" s="358"/>
      <c r="AG111" s="358"/>
      <c r="AH111" s="358"/>
      <c r="AI111" s="358"/>
      <c r="AJ111" s="358"/>
      <c r="AK111" s="358"/>
    </row>
    <row r="112" spans="1:2171" x14ac:dyDescent="0.2">
      <c r="A112" s="211"/>
      <c r="B112" s="64" t="s">
        <v>350</v>
      </c>
      <c r="C112" s="275"/>
      <c r="D112" s="694"/>
      <c r="E112" s="629"/>
      <c r="F112" s="626"/>
      <c r="G112" s="626"/>
      <c r="H112" s="627"/>
      <c r="I112" s="212"/>
      <c r="J112" s="212"/>
      <c r="K112" s="212"/>
      <c r="L112" s="212"/>
      <c r="T112" s="679"/>
      <c r="U112" s="679"/>
      <c r="V112" s="679"/>
      <c r="W112" s="679"/>
      <c r="X112" s="679"/>
      <c r="Y112" s="679"/>
      <c r="Z112" s="679"/>
      <c r="AA112" s="679" t="str">
        <f>IF(Defaults!C43&gt;0,Defaults!C43,"")</f>
        <v/>
      </c>
      <c r="AB112" s="679"/>
      <c r="AC112" s="358"/>
      <c r="AD112" s="358"/>
      <c r="AE112" s="358"/>
      <c r="AF112" s="358"/>
      <c r="AG112" s="358"/>
      <c r="AH112" s="358"/>
      <c r="AI112" s="358"/>
      <c r="AJ112" s="358"/>
      <c r="AK112" s="358"/>
    </row>
    <row r="113" spans="1:37" ht="13.5" thickBot="1" x14ac:dyDescent="0.25">
      <c r="A113" s="211"/>
      <c r="B113" s="65" t="s">
        <v>351</v>
      </c>
      <c r="C113" s="771"/>
      <c r="D113" s="1014"/>
      <c r="E113" s="629"/>
      <c r="F113" s="626"/>
      <c r="G113" s="626"/>
      <c r="H113" s="627"/>
      <c r="I113" s="212"/>
      <c r="J113" s="212"/>
      <c r="K113" s="212"/>
      <c r="L113" s="212"/>
      <c r="T113" s="679"/>
      <c r="U113" s="679"/>
      <c r="V113" s="679"/>
      <c r="W113" s="679"/>
      <c r="X113" s="679"/>
      <c r="Y113" s="679"/>
      <c r="Z113" s="679"/>
      <c r="AA113" s="679" t="str">
        <f>IF(Defaults!C44&gt;0,Defaults!C44,"")</f>
        <v/>
      </c>
      <c r="AB113" s="679"/>
      <c r="AC113" s="358"/>
      <c r="AD113" s="358"/>
      <c r="AE113" s="358"/>
      <c r="AF113" s="358"/>
      <c r="AG113" s="358"/>
      <c r="AH113" s="358"/>
      <c r="AI113" s="358"/>
      <c r="AJ113" s="358"/>
      <c r="AK113" s="358"/>
    </row>
    <row r="114" spans="1:37" ht="13.5" thickBot="1" x14ac:dyDescent="0.25">
      <c r="A114" s="211"/>
      <c r="B114" s="646"/>
      <c r="C114" s="647"/>
      <c r="D114" s="648"/>
      <c r="E114" s="638"/>
      <c r="F114" s="638"/>
      <c r="G114" s="638"/>
      <c r="H114" s="639"/>
      <c r="I114" s="212"/>
      <c r="J114" s="212"/>
      <c r="K114" s="212"/>
      <c r="L114" s="212"/>
      <c r="T114" s="679"/>
      <c r="U114" s="679"/>
      <c r="V114" s="679"/>
      <c r="W114" s="679"/>
      <c r="X114" s="679"/>
      <c r="Y114" s="679"/>
      <c r="Z114" s="679"/>
      <c r="AA114" s="679" t="str">
        <f>IF(Defaults!C45&gt;0,Defaults!C45,"")</f>
        <v>Industrial</v>
      </c>
      <c r="AB114" s="679"/>
      <c r="AC114" s="358"/>
      <c r="AD114" s="358"/>
      <c r="AE114" s="358"/>
      <c r="AF114" s="358"/>
      <c r="AG114" s="358"/>
      <c r="AH114" s="358"/>
      <c r="AI114" s="358"/>
      <c r="AJ114" s="358"/>
      <c r="AK114" s="358"/>
    </row>
    <row r="115" spans="1:37" ht="20.25" customHeight="1" x14ac:dyDescent="0.3">
      <c r="A115" s="211"/>
      <c r="B115" s="1132" t="s">
        <v>520</v>
      </c>
      <c r="C115" s="1194"/>
      <c r="D115" s="1194"/>
      <c r="E115" s="117"/>
      <c r="F115" s="117"/>
      <c r="G115" s="117"/>
      <c r="H115" s="1197" t="s">
        <v>730</v>
      </c>
      <c r="I115" s="1197"/>
      <c r="J115" s="1197"/>
      <c r="K115" s="1197"/>
      <c r="L115" s="1198"/>
      <c r="AA115" s="679" t="str">
        <f>IF(Defaults!C46&gt;0,Defaults!C46,"")</f>
        <v/>
      </c>
    </row>
    <row r="116" spans="1:37" x14ac:dyDescent="0.2">
      <c r="A116" s="211"/>
      <c r="B116" s="250" t="s">
        <v>514</v>
      </c>
      <c r="C116" s="297"/>
      <c r="D116" s="246"/>
      <c r="E116" s="246"/>
      <c r="F116" s="246"/>
      <c r="G116" s="246"/>
      <c r="H116" s="1199"/>
      <c r="I116" s="1199"/>
      <c r="J116" s="1199"/>
      <c r="K116" s="1199"/>
      <c r="L116" s="1200"/>
      <c r="N116" s="1058"/>
      <c r="O116" s="1058"/>
      <c r="P116" s="1058"/>
      <c r="Q116" s="1058"/>
      <c r="R116" s="1058"/>
      <c r="S116" s="1058"/>
      <c r="T116" s="1058"/>
      <c r="U116" s="1058"/>
      <c r="V116" s="1058"/>
      <c r="W116" s="1058"/>
      <c r="X116" s="1058"/>
      <c r="Y116" s="1058"/>
      <c r="AA116" s="679" t="str">
        <f>IF(Defaults!C47&gt;0,Defaults!C47,"")</f>
        <v/>
      </c>
    </row>
    <row r="117" spans="1:37" x14ac:dyDescent="0.2">
      <c r="A117" s="211"/>
      <c r="B117" s="250" t="s">
        <v>382</v>
      </c>
      <c r="C117" s="298"/>
      <c r="D117" s="246"/>
      <c r="E117" s="223"/>
      <c r="F117" s="246"/>
      <c r="G117" s="246"/>
      <c r="H117" s="1199"/>
      <c r="I117" s="1199"/>
      <c r="J117" s="1199"/>
      <c r="K117" s="1199"/>
      <c r="L117" s="1200"/>
      <c r="N117" s="1058"/>
      <c r="O117" s="1058"/>
      <c r="P117" s="1058"/>
      <c r="Q117" s="1058"/>
      <c r="R117" s="1058"/>
      <c r="S117" s="1058"/>
      <c r="T117" s="1058"/>
      <c r="U117" s="1058"/>
      <c r="V117" s="1058"/>
      <c r="W117" s="1058"/>
      <c r="X117" s="1058"/>
      <c r="Y117" s="1058"/>
      <c r="AA117" s="679" t="str">
        <f>IF(Defaults!C48&gt;0,Defaults!C48,"")</f>
        <v/>
      </c>
    </row>
    <row r="118" spans="1:37" ht="15.75" customHeight="1" x14ac:dyDescent="0.2">
      <c r="A118" s="211"/>
      <c r="B118" s="250" t="s">
        <v>427</v>
      </c>
      <c r="C118" s="696" t="s">
        <v>428</v>
      </c>
      <c r="D118" s="223"/>
      <c r="E118" s="736">
        <v>1</v>
      </c>
      <c r="F118" s="246"/>
      <c r="G118" s="246"/>
      <c r="H118" s="1199"/>
      <c r="I118" s="1199"/>
      <c r="J118" s="1199"/>
      <c r="K118" s="1199"/>
      <c r="L118" s="1200"/>
      <c r="N118" s="1058"/>
      <c r="O118" s="1058"/>
      <c r="P118" s="1058"/>
      <c r="Q118" s="1058"/>
      <c r="R118" s="1058"/>
      <c r="S118" s="1058"/>
      <c r="T118" s="1058"/>
      <c r="U118" s="1058"/>
      <c r="V118" s="1058"/>
      <c r="W118" s="1058"/>
      <c r="X118" s="1058"/>
      <c r="Y118" s="1058"/>
      <c r="AA118" s="679" t="str">
        <f>IF(Defaults!C49&gt;0,Defaults!C49,"")</f>
        <v/>
      </c>
    </row>
    <row r="119" spans="1:37" x14ac:dyDescent="0.2">
      <c r="A119" s="211"/>
      <c r="B119" s="222"/>
      <c r="C119" s="223"/>
      <c r="D119" s="246"/>
      <c r="E119" s="246"/>
      <c r="F119" s="246"/>
      <c r="G119" s="246"/>
      <c r="H119" s="1199"/>
      <c r="I119" s="1199"/>
      <c r="J119" s="1199"/>
      <c r="K119" s="1199"/>
      <c r="L119" s="1200"/>
      <c r="N119" s="1058"/>
      <c r="O119" s="1058"/>
      <c r="P119" s="1058"/>
      <c r="Q119" s="1058"/>
      <c r="R119" s="1058"/>
      <c r="S119" s="1058"/>
      <c r="T119" s="1058"/>
      <c r="U119" s="1058"/>
      <c r="V119" s="1058"/>
      <c r="W119" s="1058"/>
      <c r="X119" s="1058"/>
      <c r="Y119" s="1058"/>
      <c r="AA119" s="679" t="str">
        <f>IF(Defaults!C50&gt;0,Defaults!C50,"")</f>
        <v>Forest</v>
      </c>
      <c r="AB119" s="358" t="s">
        <v>34</v>
      </c>
    </row>
    <row r="120" spans="1:37" ht="15.75" x14ac:dyDescent="0.25">
      <c r="A120" s="211"/>
      <c r="B120" s="249" t="s">
        <v>429</v>
      </c>
      <c r="C120" s="223"/>
      <c r="D120" s="246"/>
      <c r="E120" s="246"/>
      <c r="F120" s="246"/>
      <c r="G120" s="246"/>
      <c r="H120" s="1199"/>
      <c r="I120" s="1199"/>
      <c r="J120" s="1199"/>
      <c r="K120" s="1199"/>
      <c r="L120" s="1200"/>
      <c r="N120" s="1058"/>
      <c r="O120" s="1058"/>
      <c r="P120" s="1058"/>
      <c r="Q120" s="1058"/>
      <c r="R120" s="1058"/>
      <c r="S120" s="1058"/>
      <c r="T120" s="1058"/>
      <c r="U120" s="1058"/>
      <c r="V120" s="1058"/>
      <c r="W120" s="1058"/>
      <c r="X120" s="1058"/>
      <c r="Y120" s="1058"/>
      <c r="AA120" s="679" t="str">
        <f>IF(Defaults!C51&gt;0,Defaults!C51,"")</f>
        <v/>
      </c>
      <c r="AB120" s="358" t="s">
        <v>35</v>
      </c>
    </row>
    <row r="121" spans="1:37" ht="17.25" customHeight="1" x14ac:dyDescent="0.2">
      <c r="A121" s="211"/>
      <c r="B121" s="250" t="s">
        <v>397</v>
      </c>
      <c r="C121" s="1195"/>
      <c r="D121" s="1195"/>
      <c r="E121" s="251" t="s">
        <v>577</v>
      </c>
      <c r="F121" s="1414"/>
      <c r="G121" s="246"/>
      <c r="H121" s="1199"/>
      <c r="I121" s="1199"/>
      <c r="J121" s="1199"/>
      <c r="K121" s="1199"/>
      <c r="L121" s="1200"/>
      <c r="N121" s="1058"/>
      <c r="O121" s="1058"/>
      <c r="P121" s="1058"/>
      <c r="Q121" s="1058"/>
      <c r="R121" s="1058"/>
      <c r="S121" s="1058"/>
      <c r="T121" s="1058"/>
      <c r="U121" s="1058"/>
      <c r="V121" s="1058"/>
      <c r="W121" s="1058"/>
      <c r="X121" s="1058"/>
      <c r="Y121" s="1058"/>
      <c r="AA121" s="679" t="str">
        <f>IF(Defaults!C52&gt;0,Defaults!C52,"")</f>
        <v/>
      </c>
    </row>
    <row r="122" spans="1:37" ht="15.75" customHeight="1" x14ac:dyDescent="0.2">
      <c r="A122" s="211"/>
      <c r="B122" s="250" t="s">
        <v>303</v>
      </c>
      <c r="C122" s="1195" t="s">
        <v>430</v>
      </c>
      <c r="D122" s="1195"/>
      <c r="E122" s="251" t="s">
        <v>578</v>
      </c>
      <c r="F122" s="864"/>
      <c r="G122" s="246"/>
      <c r="H122" s="1199"/>
      <c r="I122" s="1199"/>
      <c r="J122" s="1199"/>
      <c r="K122" s="1199"/>
      <c r="L122" s="1200"/>
      <c r="N122" s="1058"/>
      <c r="O122" s="1058"/>
      <c r="P122" s="1058"/>
      <c r="Q122" s="1058"/>
      <c r="R122" s="1058"/>
      <c r="S122" s="1058"/>
      <c r="T122" s="1058"/>
      <c r="U122" s="1058"/>
      <c r="V122" s="1058"/>
      <c r="W122" s="1058"/>
      <c r="X122" s="1058"/>
      <c r="Y122" s="1058"/>
      <c r="AA122" s="679" t="str">
        <f>IF(Defaults!C53&gt;0,Defaults!C53,"")</f>
        <v/>
      </c>
    </row>
    <row r="123" spans="1:37" x14ac:dyDescent="0.2">
      <c r="A123" s="211"/>
      <c r="B123" s="245"/>
      <c r="C123" s="246"/>
      <c r="D123" s="246"/>
      <c r="E123" s="246"/>
      <c r="F123" s="246"/>
      <c r="G123" s="246"/>
      <c r="H123" s="1019"/>
      <c r="I123" s="1020"/>
      <c r="J123" s="1020"/>
      <c r="K123" s="1020"/>
      <c r="L123" s="1021"/>
      <c r="T123" s="679"/>
      <c r="U123" s="679"/>
      <c r="V123" s="679"/>
      <c r="W123" s="679"/>
      <c r="X123" s="679"/>
      <c r="Y123" s="679"/>
      <c r="Z123" s="679"/>
      <c r="AA123" s="679" t="str">
        <f>IF(Defaults!C54&gt;0,Defaults!C54,"")</f>
        <v/>
      </c>
      <c r="AB123" s="679"/>
    </row>
    <row r="124" spans="1:37" ht="21.75" customHeight="1" x14ac:dyDescent="0.25">
      <c r="A124" s="211"/>
      <c r="B124" s="1211"/>
      <c r="C124" s="1216" t="s">
        <v>647</v>
      </c>
      <c r="D124" s="1216"/>
      <c r="E124" s="1216"/>
      <c r="F124" s="1216"/>
      <c r="G124" s="1216"/>
      <c r="H124" s="1217"/>
      <c r="I124" s="1190" t="s">
        <v>383</v>
      </c>
      <c r="J124" s="1190"/>
      <c r="K124" s="1201" t="s">
        <v>739</v>
      </c>
      <c r="L124" s="1202"/>
      <c r="T124" s="679"/>
      <c r="U124" s="679"/>
      <c r="V124" s="679"/>
      <c r="W124" s="679"/>
      <c r="X124" s="679"/>
      <c r="Y124" s="679"/>
      <c r="Z124" s="679"/>
      <c r="AA124" s="679" t="str">
        <f>IF(Defaults!C55&gt;0,Defaults!C55,"")</f>
        <v>Rural</v>
      </c>
      <c r="AB124" s="679"/>
    </row>
    <row r="125" spans="1:37" ht="26.25" customHeight="1" x14ac:dyDescent="0.25">
      <c r="A125" s="211"/>
      <c r="B125" s="1212"/>
      <c r="C125" s="1216"/>
      <c r="D125" s="1216"/>
      <c r="E125" s="1216"/>
      <c r="F125" s="1216"/>
      <c r="G125" s="1216"/>
      <c r="H125" s="1217"/>
      <c r="I125" s="1189" t="s">
        <v>386</v>
      </c>
      <c r="J125" s="1189"/>
      <c r="K125" s="1203" t="s">
        <v>740</v>
      </c>
      <c r="L125" s="1204"/>
      <c r="T125" s="679"/>
      <c r="U125" s="679"/>
      <c r="V125" s="679"/>
      <c r="W125" s="679"/>
      <c r="X125" s="679"/>
      <c r="Y125" s="679"/>
      <c r="Z125" s="679"/>
      <c r="AA125" s="679" t="str">
        <f>IF(Defaults!C56&gt;0,Defaults!C56,"")</f>
        <v/>
      </c>
      <c r="AB125" s="679"/>
    </row>
    <row r="126" spans="1:37" ht="39" customHeight="1" x14ac:dyDescent="0.2">
      <c r="A126" s="211"/>
      <c r="B126" s="64"/>
      <c r="C126" s="930" t="s">
        <v>390</v>
      </c>
      <c r="D126" s="930" t="s">
        <v>391</v>
      </c>
      <c r="E126" s="930" t="s">
        <v>392</v>
      </c>
      <c r="F126" s="930" t="s">
        <v>393</v>
      </c>
      <c r="G126" s="930" t="s">
        <v>488</v>
      </c>
      <c r="H126" s="930" t="s">
        <v>394</v>
      </c>
      <c r="I126" s="930" t="s">
        <v>395</v>
      </c>
      <c r="J126" s="930" t="s">
        <v>396</v>
      </c>
      <c r="K126" s="930" t="s">
        <v>397</v>
      </c>
      <c r="L126" s="597" t="s">
        <v>303</v>
      </c>
      <c r="T126" s="679"/>
      <c r="U126" s="679"/>
      <c r="V126" s="679"/>
      <c r="W126" s="679"/>
      <c r="X126" s="679"/>
      <c r="Y126" s="679"/>
      <c r="Z126" s="679"/>
      <c r="AA126" s="679" t="str">
        <f>IF(Defaults!C57&gt;0,Defaults!C57,"")</f>
        <v/>
      </c>
      <c r="AB126" s="679"/>
    </row>
    <row r="127" spans="1:37" x14ac:dyDescent="0.2">
      <c r="A127" s="211"/>
      <c r="B127" s="1022" t="s">
        <v>412</v>
      </c>
      <c r="C127" s="930"/>
      <c r="D127" s="930"/>
      <c r="E127" s="930"/>
      <c r="F127" s="930"/>
      <c r="G127" s="930"/>
      <c r="H127" s="930"/>
      <c r="I127" s="930"/>
      <c r="J127" s="930"/>
      <c r="K127" s="930"/>
      <c r="L127" s="597"/>
      <c r="T127" s="679"/>
      <c r="U127" s="679"/>
      <c r="V127" s="679"/>
      <c r="W127" s="679"/>
      <c r="X127" s="679"/>
      <c r="Y127" s="679"/>
      <c r="Z127" s="679"/>
      <c r="AA127" s="679" t="str">
        <f>IF(Defaults!C58&gt;0,Defaults!C58,"")</f>
        <v/>
      </c>
      <c r="AB127" s="679"/>
    </row>
    <row r="128" spans="1:37" x14ac:dyDescent="0.2">
      <c r="A128" s="211"/>
      <c r="B128" s="976" t="s">
        <v>284</v>
      </c>
      <c r="C128" s="1023">
        <f>Defaults!C235*'Future Practices'!C70*'Future Practices'!C71*Defaults!C236*(Sources!D29+Sources!D30/2.5+Sources!D31/6)/43560</f>
        <v>0</v>
      </c>
      <c r="D128" s="1024">
        <v>1</v>
      </c>
      <c r="E128" s="1023" t="s">
        <v>413</v>
      </c>
      <c r="F128" s="1024" t="s">
        <v>347</v>
      </c>
      <c r="G128" s="1023" t="str">
        <f>IF(Sources!C78&gt;0,"A Soils",IF(Sources!C79&gt;0,"B Soils",IF(Sources!C80&gt;0,"C Soils","D Soils")))</f>
        <v>A Soils</v>
      </c>
      <c r="H128" s="1023" t="str">
        <f>IF(Sources!C86&gt;0,"&gt;5 Feet",IF(Sources!C85&gt;0,"3-5 Feet","&lt;3 Feet"))</f>
        <v>&gt;5 Feet</v>
      </c>
      <c r="I128" s="1025">
        <f>C128*'Future Practices'!C$117*(D128*0.95+Calculations!$C$163/SUMPRODUCT(Sources!$C$78:$C$81,Defaults!$D$77:$D$80)*(1-D128)*VLOOKUP(G128,Defaults!B$77:D$80,3,FALSE))*3630</f>
        <v>0</v>
      </c>
      <c r="J128" s="1025">
        <f>I128</f>
        <v>0</v>
      </c>
      <c r="K128" s="1024">
        <v>1</v>
      </c>
      <c r="L128" s="1024">
        <v>0.9</v>
      </c>
      <c r="M128" s="1059"/>
      <c r="T128" s="679"/>
      <c r="U128" s="679"/>
      <c r="V128" s="679"/>
      <c r="W128" s="679"/>
      <c r="X128" s="679"/>
      <c r="Y128" s="679"/>
      <c r="Z128" s="679"/>
      <c r="AA128" s="679" t="str">
        <f>IF(Defaults!C59&gt;0,Defaults!C59,"")</f>
        <v/>
      </c>
      <c r="AB128" s="679"/>
    </row>
    <row r="129" spans="1:2171" x14ac:dyDescent="0.2">
      <c r="A129" s="211"/>
      <c r="B129" s="976" t="s">
        <v>290</v>
      </c>
      <c r="C129" s="1023">
        <f>IF('Future Practices'!C26="Yes",1,0)*('Existing Practices'!C24*Defaults!C252*'Future Practices'!C20)</f>
        <v>0</v>
      </c>
      <c r="D129" s="1024">
        <v>0</v>
      </c>
      <c r="E129" s="1023" t="s">
        <v>413</v>
      </c>
      <c r="F129" s="1024" t="s">
        <v>347</v>
      </c>
      <c r="G129" s="1023" t="s">
        <v>57</v>
      </c>
      <c r="H129" s="1023" t="s">
        <v>62</v>
      </c>
      <c r="I129" s="1025">
        <f>C129*'Future Practices'!C$117*(D129*0.95+Calculations!$C$163/SUMPRODUCT(Sources!$C$78:$C$81,Defaults!$D$77:$D$80)*(1-D129)*VLOOKUP(G129,Defaults!B$77:D$80,3,FALSE))*3630</f>
        <v>0</v>
      </c>
      <c r="J129" s="1025">
        <f>I129</f>
        <v>0</v>
      </c>
      <c r="K129" s="1024">
        <v>1</v>
      </c>
      <c r="L129" s="1024">
        <v>0.9</v>
      </c>
      <c r="T129" s="679"/>
      <c r="U129" s="679"/>
      <c r="V129" s="679"/>
      <c r="W129" s="679"/>
      <c r="X129" s="679"/>
      <c r="Y129" s="679"/>
      <c r="Z129" s="679"/>
      <c r="AA129" s="679" t="str">
        <f>IF(Defaults!C60&gt;0,Defaults!C60,"")</f>
        <v/>
      </c>
      <c r="AB129" s="679"/>
    </row>
    <row r="130" spans="1:2171" x14ac:dyDescent="0.2">
      <c r="A130" s="211"/>
      <c r="B130" s="976"/>
      <c r="C130" s="696"/>
      <c r="D130" s="696"/>
      <c r="E130" s="696"/>
      <c r="F130" s="696"/>
      <c r="G130" s="696"/>
      <c r="H130" s="696"/>
      <c r="I130" s="696"/>
      <c r="J130" s="1026"/>
      <c r="K130" s="1027"/>
      <c r="L130" s="1028"/>
      <c r="T130" s="679"/>
      <c r="U130" s="679"/>
      <c r="V130" s="679"/>
      <c r="W130" s="679"/>
      <c r="X130" s="679"/>
      <c r="Y130" s="679"/>
      <c r="Z130" s="679"/>
      <c r="AA130" s="679" t="str">
        <f>IF(Defaults!C61&gt;0,Defaults!C61,"")</f>
        <v/>
      </c>
      <c r="AB130" s="679"/>
    </row>
    <row r="131" spans="1:2171" x14ac:dyDescent="0.2">
      <c r="A131" s="211"/>
      <c r="B131" s="1022" t="s">
        <v>414</v>
      </c>
      <c r="C131" s="696"/>
      <c r="D131" s="696"/>
      <c r="E131" s="696"/>
      <c r="F131" s="696"/>
      <c r="G131" s="696"/>
      <c r="H131" s="696"/>
      <c r="I131" s="696"/>
      <c r="J131" s="1026"/>
      <c r="K131" s="1027"/>
      <c r="L131" s="1028"/>
      <c r="T131" s="679"/>
      <c r="U131" s="679"/>
      <c r="V131" s="679"/>
      <c r="W131" s="679"/>
      <c r="X131" s="679"/>
      <c r="Y131" s="679"/>
      <c r="Z131" s="679"/>
      <c r="AA131" s="679" t="str">
        <f>IF(Defaults!C62&gt;0,Defaults!C62,"")</f>
        <v/>
      </c>
      <c r="AB131" s="679"/>
    </row>
    <row r="132" spans="1:2171" x14ac:dyDescent="0.2">
      <c r="A132" s="211"/>
      <c r="B132" s="1029" t="s">
        <v>280</v>
      </c>
      <c r="C132" s="298"/>
      <c r="D132" s="857"/>
      <c r="E132" s="857" t="s">
        <v>331</v>
      </c>
      <c r="F132" s="1030" t="s">
        <v>278</v>
      </c>
      <c r="G132" s="298" t="s">
        <v>55</v>
      </c>
      <c r="H132" s="298" t="s">
        <v>61</v>
      </c>
      <c r="I132" s="1031">
        <f>C132*'Future Practices'!C$117*(D132*0.95+Calculations!$C$163/SUMPRODUCT(Sources!$C$78:$C$81,Defaults!$D$77:$D$80)*(1-D132)*VLOOKUP(G132,Defaults!B$77:D$80,3,FALSE))*3630</f>
        <v>0</v>
      </c>
      <c r="J132" s="1032">
        <f t="shared" ref="J132:J160" si="0">RetrofitWQv*I132</f>
        <v>0</v>
      </c>
      <c r="K132" s="1024">
        <f>Retrofit_Design</f>
        <v>0</v>
      </c>
      <c r="L132" s="1024">
        <f t="shared" ref="L132:L160" si="1">Retrofit_Maintenance</f>
        <v>0</v>
      </c>
      <c r="T132" s="679"/>
      <c r="U132" s="679"/>
      <c r="V132" s="679"/>
      <c r="W132" s="679"/>
      <c r="X132" s="679"/>
      <c r="Y132" s="679"/>
      <c r="Z132" s="679"/>
      <c r="AA132" s="679" t="str">
        <f>IF(Defaults!C63&gt;0,Defaults!C63,"")</f>
        <v/>
      </c>
      <c r="AB132" s="679"/>
    </row>
    <row r="133" spans="1:2171" x14ac:dyDescent="0.2">
      <c r="A133" s="211"/>
      <c r="B133" s="1029" t="s">
        <v>293</v>
      </c>
      <c r="C133" s="298"/>
      <c r="D133" s="857"/>
      <c r="E133" s="857" t="s">
        <v>413</v>
      </c>
      <c r="F133" s="1030" t="s">
        <v>278</v>
      </c>
      <c r="G133" s="298" t="s">
        <v>57</v>
      </c>
      <c r="H133" s="298" t="s">
        <v>61</v>
      </c>
      <c r="I133" s="1031">
        <f>C133*'Future Practices'!C$117*(D133*0.95+Calculations!$C$163/SUMPRODUCT(Sources!$C$78:$C$81,Defaults!$D$77:$D$80)*(1-D133)*VLOOKUP(G133,Defaults!B$77:D$80,3,FALSE))*3630</f>
        <v>0</v>
      </c>
      <c r="J133" s="1032">
        <f t="shared" si="0"/>
        <v>0</v>
      </c>
      <c r="K133" s="1024">
        <f>Retrofit_Design</f>
        <v>0</v>
      </c>
      <c r="L133" s="1024">
        <f t="shared" si="1"/>
        <v>0</v>
      </c>
      <c r="T133" s="679"/>
      <c r="U133" s="679"/>
      <c r="V133" s="679"/>
      <c r="W133" s="679"/>
      <c r="X133" s="679"/>
      <c r="Y133" s="679"/>
      <c r="Z133" s="679"/>
      <c r="AA133" s="679" t="str">
        <f>IF(Defaults!C64&gt;0,Defaults!C64,"")</f>
        <v/>
      </c>
      <c r="AB133" s="679"/>
    </row>
    <row r="134" spans="1:2171" x14ac:dyDescent="0.2">
      <c r="A134" s="211"/>
      <c r="B134" s="1029" t="s">
        <v>278</v>
      </c>
      <c r="C134" s="298"/>
      <c r="D134" s="857"/>
      <c r="E134" s="857" t="s">
        <v>413</v>
      </c>
      <c r="F134" s="1030" t="s">
        <v>278</v>
      </c>
      <c r="G134" s="298" t="s">
        <v>57</v>
      </c>
      <c r="H134" s="298" t="s">
        <v>62</v>
      </c>
      <c r="I134" s="1031">
        <f>C134*'Future Practices'!C$117*(D134*0.95+Calculations!$C$163/SUMPRODUCT(Sources!$C$78:$C$81,Defaults!$D$77:$D$80)*(1-D134)*VLOOKUP(G134,Defaults!B$77:D$80,3,FALSE))*3630</f>
        <v>0</v>
      </c>
      <c r="J134" s="1032">
        <f t="shared" si="0"/>
        <v>0</v>
      </c>
      <c r="K134" s="1024">
        <f>Retrofit_Design</f>
        <v>0</v>
      </c>
      <c r="L134" s="1024">
        <f t="shared" si="1"/>
        <v>0</v>
      </c>
      <c r="T134" s="679"/>
      <c r="U134" s="679"/>
      <c r="V134" s="679"/>
      <c r="W134" s="679"/>
      <c r="X134" s="679"/>
      <c r="Y134" s="679"/>
      <c r="Z134" s="679"/>
      <c r="AA134" s="679"/>
      <c r="AB134" s="679"/>
    </row>
    <row r="135" spans="1:2171" s="254" customFormat="1" x14ac:dyDescent="0.2">
      <c r="B135" s="1029" t="s">
        <v>278</v>
      </c>
      <c r="C135" s="298"/>
      <c r="D135" s="857"/>
      <c r="E135" s="857" t="s">
        <v>413</v>
      </c>
      <c r="F135" s="1030" t="s">
        <v>278</v>
      </c>
      <c r="G135" s="298" t="s">
        <v>57</v>
      </c>
      <c r="H135" s="298" t="s">
        <v>62</v>
      </c>
      <c r="I135" s="1031">
        <f>C135*'Future Practices'!C$117*(D135*0.95+Calculations!$C$163/SUMPRODUCT(Sources!$C$78:$C$81,Defaults!$D$77:$D$80)*(1-D135)*VLOOKUP(G135,Defaults!B$77:D$80,3,FALSE))*3630</f>
        <v>0</v>
      </c>
      <c r="J135" s="1032">
        <f t="shared" si="0"/>
        <v>0</v>
      </c>
      <c r="K135" s="1024">
        <f>Retrofit_Design</f>
        <v>0</v>
      </c>
      <c r="L135" s="1024">
        <f t="shared" si="1"/>
        <v>0</v>
      </c>
      <c r="M135" s="679"/>
      <c r="N135" s="679"/>
      <c r="O135" s="679"/>
      <c r="P135" s="679"/>
      <c r="Q135" s="679"/>
      <c r="R135" s="679"/>
      <c r="S135" s="679"/>
      <c r="T135" s="679"/>
      <c r="U135" s="679"/>
      <c r="V135" s="679"/>
      <c r="W135" s="679"/>
      <c r="X135" s="679"/>
      <c r="Y135" s="679"/>
      <c r="Z135" s="679"/>
      <c r="AA135" s="679"/>
      <c r="AB135" s="679"/>
      <c r="AC135" s="679"/>
      <c r="AD135" s="679"/>
      <c r="AE135" s="679"/>
      <c r="AF135" s="679"/>
      <c r="AG135" s="679"/>
      <c r="AH135" s="679"/>
      <c r="AI135" s="679"/>
      <c r="AJ135" s="679"/>
      <c r="AK135" s="679"/>
      <c r="AL135" s="679"/>
      <c r="AM135" s="679"/>
      <c r="AN135" s="679"/>
      <c r="AO135" s="679"/>
      <c r="AP135" s="679"/>
      <c r="AQ135" s="679"/>
      <c r="AR135" s="1060"/>
      <c r="AS135" s="1060"/>
      <c r="AT135" s="1060"/>
      <c r="AU135" s="1060"/>
      <c r="AV135" s="1060"/>
      <c r="AW135" s="1060"/>
      <c r="AX135" s="1060"/>
      <c r="AY135" s="1060"/>
      <c r="AZ135" s="1060"/>
      <c r="BA135" s="1060"/>
      <c r="BB135" s="1060"/>
      <c r="BC135" s="1060"/>
      <c r="BD135" s="1060"/>
      <c r="BE135" s="1060"/>
      <c r="BF135" s="1060"/>
      <c r="BG135" s="1060"/>
      <c r="BH135" s="1060"/>
      <c r="BI135" s="1060"/>
      <c r="BJ135" s="1060"/>
      <c r="BK135" s="1060"/>
      <c r="BL135" s="1060"/>
      <c r="BM135" s="1060"/>
      <c r="BN135" s="1060"/>
      <c r="BO135" s="1060"/>
      <c r="BP135" s="1060"/>
      <c r="BQ135" s="1060"/>
      <c r="BR135" s="1060"/>
      <c r="BS135" s="1060"/>
      <c r="BT135" s="1060"/>
      <c r="BU135" s="1060"/>
      <c r="BV135" s="1060"/>
      <c r="BW135" s="1060"/>
      <c r="BX135" s="1060"/>
      <c r="BY135" s="1060"/>
      <c r="BZ135" s="1060"/>
      <c r="CA135" s="1060"/>
      <c r="CB135" s="1060"/>
      <c r="CC135" s="1060"/>
      <c r="CD135" s="1060"/>
      <c r="CE135" s="1060"/>
      <c r="CF135" s="1060"/>
      <c r="CG135" s="1060"/>
      <c r="CH135" s="1060"/>
      <c r="CI135" s="1060"/>
      <c r="CJ135" s="1060"/>
      <c r="CK135" s="1060"/>
      <c r="CL135" s="1060"/>
      <c r="CM135" s="1060"/>
      <c r="CN135" s="1060"/>
      <c r="CO135" s="1060"/>
      <c r="CP135" s="1060"/>
      <c r="CQ135" s="1060"/>
      <c r="CR135" s="1060"/>
      <c r="CS135" s="1060"/>
      <c r="CT135" s="1060"/>
      <c r="CU135" s="1060"/>
      <c r="CV135" s="1060"/>
      <c r="CW135" s="1060"/>
      <c r="CX135" s="1060"/>
      <c r="CY135" s="1060"/>
      <c r="CZ135" s="1060"/>
      <c r="DA135" s="1060"/>
      <c r="DB135" s="1060"/>
      <c r="DC135" s="1060"/>
      <c r="DD135" s="1060"/>
      <c r="DE135" s="1060"/>
      <c r="DF135" s="1060"/>
      <c r="DG135" s="1060"/>
      <c r="DH135" s="1060"/>
      <c r="DI135" s="1060"/>
      <c r="DJ135" s="1060"/>
      <c r="DK135" s="1060"/>
      <c r="DL135" s="1060"/>
      <c r="DM135" s="1060"/>
      <c r="DN135" s="1060"/>
      <c r="DO135" s="1060"/>
      <c r="DP135" s="1060"/>
      <c r="DQ135" s="1060"/>
      <c r="DR135" s="1060"/>
      <c r="DS135" s="1060"/>
      <c r="DT135" s="1060"/>
      <c r="DU135" s="1060"/>
      <c r="DV135" s="1060"/>
      <c r="DW135" s="1060"/>
      <c r="DX135" s="1060"/>
      <c r="DY135" s="1060"/>
      <c r="DZ135" s="1060"/>
      <c r="EA135" s="1060"/>
      <c r="EB135" s="1060"/>
      <c r="EC135" s="1060"/>
      <c r="ED135" s="1060"/>
      <c r="EE135" s="1060"/>
      <c r="EF135" s="1060"/>
      <c r="EG135" s="1060"/>
      <c r="EH135" s="1060"/>
      <c r="EI135" s="1060"/>
      <c r="EJ135" s="1060"/>
      <c r="EK135" s="1060"/>
      <c r="EL135" s="1060"/>
      <c r="EM135" s="1060"/>
      <c r="EN135" s="1060"/>
      <c r="EO135" s="1060"/>
      <c r="EP135" s="1060"/>
      <c r="EQ135" s="1060"/>
      <c r="ER135" s="1060"/>
      <c r="ES135" s="1060"/>
      <c r="ET135" s="1060"/>
      <c r="EU135" s="1060"/>
      <c r="EV135" s="1060"/>
      <c r="EW135" s="1060"/>
      <c r="EX135" s="1060"/>
      <c r="EY135" s="1060"/>
      <c r="EZ135" s="1060"/>
      <c r="FA135" s="1060"/>
      <c r="FB135" s="1060"/>
      <c r="FC135" s="1060"/>
      <c r="FD135" s="1060"/>
      <c r="FE135" s="1060"/>
      <c r="FF135" s="1060"/>
      <c r="FG135" s="1060"/>
      <c r="FH135" s="1060"/>
      <c r="FI135" s="1060"/>
      <c r="FJ135" s="1060"/>
      <c r="FK135" s="1060"/>
      <c r="FL135" s="1060"/>
      <c r="FM135" s="1060"/>
      <c r="FN135" s="1060"/>
      <c r="FO135" s="1060"/>
      <c r="FP135" s="1060"/>
      <c r="FQ135" s="1060"/>
      <c r="FR135" s="1060"/>
      <c r="FS135" s="1060"/>
      <c r="FT135" s="1060"/>
      <c r="FU135" s="1060"/>
      <c r="FV135" s="1060"/>
      <c r="FW135" s="1060"/>
      <c r="FX135" s="1060"/>
      <c r="FY135" s="1060"/>
      <c r="FZ135" s="1060"/>
      <c r="GA135" s="1060"/>
      <c r="GB135" s="1060"/>
      <c r="GC135" s="1060"/>
      <c r="GD135" s="1060"/>
      <c r="GE135" s="1060"/>
      <c r="GF135" s="1060"/>
      <c r="GG135" s="1060"/>
      <c r="GH135" s="1060"/>
      <c r="GI135" s="1060"/>
      <c r="GJ135" s="1060"/>
      <c r="GK135" s="1060"/>
      <c r="GL135" s="1060"/>
      <c r="GM135" s="1060"/>
      <c r="GN135" s="1060"/>
      <c r="GO135" s="1060"/>
      <c r="GP135" s="1060"/>
      <c r="GQ135" s="1060"/>
      <c r="GR135" s="1060"/>
      <c r="GS135" s="1060"/>
      <c r="GT135" s="1060"/>
      <c r="GU135" s="1060"/>
      <c r="GV135" s="1060"/>
      <c r="GW135" s="1060"/>
      <c r="GX135" s="1060"/>
      <c r="GY135" s="1060"/>
      <c r="GZ135" s="1060"/>
      <c r="HA135" s="1060"/>
      <c r="HB135" s="1060"/>
      <c r="HC135" s="1060"/>
      <c r="HD135" s="1060"/>
      <c r="HE135" s="1060"/>
      <c r="HF135" s="1060"/>
      <c r="HG135" s="1060"/>
      <c r="HH135" s="1060"/>
      <c r="HI135" s="1060"/>
      <c r="HJ135" s="1060"/>
      <c r="HK135" s="1060"/>
      <c r="HL135" s="1060"/>
      <c r="HM135" s="1060"/>
      <c r="HN135" s="1060"/>
      <c r="HO135" s="1060"/>
      <c r="HP135" s="1060"/>
      <c r="HQ135" s="1060"/>
      <c r="HR135" s="1060"/>
      <c r="HS135" s="1060"/>
      <c r="HT135" s="1060"/>
      <c r="HU135" s="1060"/>
      <c r="HV135" s="1060"/>
      <c r="HW135" s="1060"/>
      <c r="HX135" s="1060"/>
      <c r="HY135" s="1060"/>
      <c r="HZ135" s="1060"/>
      <c r="IA135" s="1060"/>
      <c r="IB135" s="1060"/>
      <c r="IC135" s="1060"/>
      <c r="ID135" s="1060"/>
      <c r="IE135" s="1060"/>
      <c r="IF135" s="1060"/>
      <c r="IG135" s="1060"/>
      <c r="IH135" s="1060"/>
      <c r="II135" s="1060"/>
      <c r="IJ135" s="1060"/>
      <c r="IK135" s="1060"/>
      <c r="IL135" s="1060"/>
      <c r="IM135" s="1060"/>
      <c r="IN135" s="1060"/>
      <c r="IO135" s="1060"/>
      <c r="IP135" s="1060"/>
      <c r="IQ135" s="1060"/>
      <c r="IR135" s="1060"/>
      <c r="IS135" s="1060"/>
      <c r="IT135" s="1060"/>
      <c r="IU135" s="1060"/>
      <c r="IV135" s="1060"/>
      <c r="IW135" s="1060"/>
      <c r="IX135" s="1060"/>
      <c r="IY135" s="1060"/>
      <c r="IZ135" s="1060"/>
      <c r="JA135" s="1060"/>
      <c r="JB135" s="1060"/>
      <c r="JC135" s="1060"/>
      <c r="JD135" s="1060"/>
      <c r="JE135" s="1060"/>
      <c r="JF135" s="1060"/>
      <c r="JG135" s="1060"/>
      <c r="JH135" s="1060"/>
      <c r="JI135" s="1060"/>
      <c r="JJ135" s="1060"/>
      <c r="JK135" s="1060"/>
      <c r="JL135" s="1060"/>
      <c r="JM135" s="1060"/>
      <c r="JN135" s="1060"/>
      <c r="JO135" s="1060"/>
      <c r="JP135" s="1060"/>
      <c r="JQ135" s="1060"/>
      <c r="JR135" s="1060"/>
      <c r="JS135" s="1060"/>
      <c r="JT135" s="1060"/>
      <c r="JU135" s="1060"/>
      <c r="JV135" s="1060"/>
      <c r="JW135" s="1060"/>
      <c r="JX135" s="1060"/>
      <c r="JY135" s="1060"/>
      <c r="JZ135" s="1060"/>
      <c r="KA135" s="1060"/>
      <c r="KB135" s="1060"/>
      <c r="KC135" s="1060"/>
      <c r="KD135" s="1060"/>
      <c r="KE135" s="1060"/>
      <c r="KF135" s="1060"/>
      <c r="KG135" s="1060"/>
      <c r="KH135" s="1060"/>
      <c r="KI135" s="1060"/>
      <c r="KJ135" s="1060"/>
      <c r="KK135" s="1060"/>
      <c r="KL135" s="1060"/>
      <c r="KM135" s="1060"/>
      <c r="KN135" s="1060"/>
      <c r="KO135" s="1060"/>
      <c r="KP135" s="1060"/>
      <c r="KQ135" s="1060"/>
      <c r="KR135" s="1060"/>
      <c r="KS135" s="1060"/>
      <c r="KT135" s="1060"/>
      <c r="KU135" s="1060"/>
      <c r="KV135" s="1060"/>
      <c r="KW135" s="1060"/>
      <c r="KX135" s="1060"/>
      <c r="KY135" s="1060"/>
      <c r="KZ135" s="1060"/>
      <c r="LA135" s="1060"/>
      <c r="LB135" s="1060"/>
      <c r="LC135" s="1060"/>
      <c r="LD135" s="1060"/>
      <c r="LE135" s="1060"/>
      <c r="LF135" s="1060"/>
      <c r="LG135" s="1060"/>
      <c r="LH135" s="1060"/>
      <c r="LI135" s="1060"/>
      <c r="LJ135" s="1060"/>
      <c r="LK135" s="1060"/>
      <c r="LL135" s="1060"/>
      <c r="LM135" s="1060"/>
      <c r="LN135" s="1060"/>
      <c r="LO135" s="1060"/>
      <c r="LP135" s="1060"/>
      <c r="LQ135" s="1060"/>
      <c r="LR135" s="1060"/>
      <c r="LS135" s="1060"/>
      <c r="LT135" s="1060"/>
      <c r="LU135" s="1060"/>
      <c r="LV135" s="1060"/>
      <c r="LW135" s="1060"/>
      <c r="LX135" s="1060"/>
      <c r="LY135" s="1060"/>
      <c r="LZ135" s="1060"/>
      <c r="MA135" s="1060"/>
      <c r="MB135" s="1060"/>
      <c r="MC135" s="1060"/>
      <c r="MD135" s="1060"/>
      <c r="ME135" s="1060"/>
      <c r="MF135" s="1060"/>
      <c r="MG135" s="1060"/>
      <c r="MH135" s="1060"/>
      <c r="MI135" s="1060"/>
      <c r="MJ135" s="1060"/>
      <c r="MK135" s="1060"/>
      <c r="ML135" s="1060"/>
      <c r="MM135" s="1060"/>
      <c r="MN135" s="1060"/>
      <c r="MO135" s="1060"/>
      <c r="MP135" s="1060"/>
      <c r="MQ135" s="1060"/>
      <c r="MR135" s="1060"/>
      <c r="MS135" s="1060"/>
      <c r="MT135" s="1060"/>
      <c r="MU135" s="1060"/>
      <c r="MV135" s="1060"/>
      <c r="MW135" s="1060"/>
      <c r="MX135" s="1060"/>
      <c r="MY135" s="1060"/>
      <c r="MZ135" s="1060"/>
      <c r="NA135" s="1060"/>
      <c r="NB135" s="1060"/>
      <c r="NC135" s="1060"/>
      <c r="ND135" s="1060"/>
      <c r="NE135" s="1060"/>
      <c r="NF135" s="1060"/>
      <c r="NG135" s="1060"/>
      <c r="NH135" s="1060"/>
      <c r="NI135" s="1060"/>
      <c r="NJ135" s="1060"/>
      <c r="NK135" s="1060"/>
      <c r="NL135" s="1060"/>
      <c r="NM135" s="1060"/>
      <c r="NN135" s="1060"/>
      <c r="NO135" s="1060"/>
      <c r="NP135" s="1060"/>
      <c r="NQ135" s="1060"/>
      <c r="NR135" s="1060"/>
      <c r="NS135" s="1060"/>
      <c r="NT135" s="1060"/>
      <c r="NU135" s="1060"/>
      <c r="NV135" s="1060"/>
      <c r="NW135" s="1060"/>
      <c r="NX135" s="1060"/>
      <c r="NY135" s="1060"/>
      <c r="NZ135" s="1060"/>
      <c r="OA135" s="1060"/>
      <c r="OB135" s="1060"/>
      <c r="OC135" s="1060"/>
      <c r="OD135" s="1060"/>
      <c r="OE135" s="1060"/>
      <c r="OF135" s="1060"/>
      <c r="OG135" s="1060"/>
      <c r="OH135" s="1060"/>
      <c r="OI135" s="1060"/>
      <c r="OJ135" s="1060"/>
      <c r="OK135" s="1060"/>
      <c r="OL135" s="1060"/>
      <c r="OM135" s="1060"/>
      <c r="ON135" s="1060"/>
      <c r="OO135" s="1060"/>
      <c r="OP135" s="1060"/>
      <c r="OQ135" s="1060"/>
      <c r="OR135" s="1060"/>
      <c r="OS135" s="1060"/>
      <c r="OT135" s="1060"/>
      <c r="OU135" s="1060"/>
      <c r="OV135" s="1060"/>
      <c r="OW135" s="1060"/>
      <c r="OX135" s="1060"/>
      <c r="OY135" s="1060"/>
      <c r="OZ135" s="1060"/>
      <c r="PA135" s="1060"/>
      <c r="PB135" s="1060"/>
      <c r="PC135" s="1060"/>
      <c r="PD135" s="1060"/>
      <c r="PE135" s="1060"/>
      <c r="PF135" s="1060"/>
      <c r="PG135" s="1060"/>
      <c r="PH135" s="1060"/>
      <c r="PI135" s="1060"/>
      <c r="PJ135" s="1060"/>
      <c r="PK135" s="1060"/>
      <c r="PL135" s="1060"/>
      <c r="PM135" s="1060"/>
      <c r="PN135" s="1060"/>
      <c r="PO135" s="1060"/>
      <c r="PP135" s="1060"/>
      <c r="PQ135" s="1060"/>
      <c r="PR135" s="1060"/>
      <c r="PS135" s="1060"/>
      <c r="PT135" s="1060"/>
      <c r="PU135" s="1060"/>
      <c r="PV135" s="1060"/>
      <c r="PW135" s="1060"/>
      <c r="PX135" s="1060"/>
      <c r="PY135" s="1060"/>
      <c r="PZ135" s="1060"/>
      <c r="QA135" s="1060"/>
      <c r="QB135" s="1060"/>
      <c r="QC135" s="1060"/>
      <c r="QD135" s="1060"/>
      <c r="QE135" s="1060"/>
      <c r="QF135" s="1060"/>
      <c r="QG135" s="1060"/>
      <c r="QH135" s="1060"/>
      <c r="QI135" s="1060"/>
      <c r="QJ135" s="1060"/>
      <c r="QK135" s="1060"/>
      <c r="QL135" s="1060"/>
      <c r="QM135" s="1060"/>
      <c r="QN135" s="1060"/>
      <c r="QO135" s="1060"/>
      <c r="QP135" s="1060"/>
      <c r="QQ135" s="1060"/>
      <c r="QR135" s="1060"/>
      <c r="QS135" s="1060"/>
      <c r="QT135" s="1060"/>
      <c r="QU135" s="1060"/>
      <c r="QV135" s="1060"/>
      <c r="QW135" s="1060"/>
      <c r="QX135" s="1060"/>
      <c r="QY135" s="1060"/>
      <c r="QZ135" s="1060"/>
      <c r="RA135" s="1060"/>
      <c r="RB135" s="1060"/>
      <c r="RC135" s="1060"/>
      <c r="RD135" s="1060"/>
      <c r="RE135" s="1060"/>
      <c r="RF135" s="1060"/>
      <c r="RG135" s="1060"/>
      <c r="RH135" s="1060"/>
      <c r="RI135" s="1060"/>
      <c r="RJ135" s="1060"/>
      <c r="RK135" s="1060"/>
      <c r="RL135" s="1060"/>
      <c r="RM135" s="1060"/>
      <c r="RN135" s="1060"/>
      <c r="RO135" s="1060"/>
      <c r="RP135" s="1060"/>
      <c r="RQ135" s="1060"/>
      <c r="RR135" s="1060"/>
      <c r="RS135" s="1060"/>
      <c r="RT135" s="1060"/>
      <c r="RU135" s="1060"/>
      <c r="RV135" s="1060"/>
      <c r="RW135" s="1060"/>
      <c r="RX135" s="1060"/>
      <c r="RY135" s="1060"/>
      <c r="RZ135" s="1060"/>
      <c r="SA135" s="1060"/>
      <c r="SB135" s="1060"/>
      <c r="SC135" s="1060"/>
      <c r="SD135" s="1060"/>
      <c r="SE135" s="1060"/>
      <c r="SF135" s="1060"/>
      <c r="SG135" s="1060"/>
      <c r="SH135" s="1060"/>
      <c r="SI135" s="1060"/>
      <c r="SJ135" s="1060"/>
      <c r="SK135" s="1060"/>
      <c r="SL135" s="1060"/>
      <c r="SM135" s="1060"/>
      <c r="SN135" s="1060"/>
      <c r="SO135" s="1060"/>
      <c r="SP135" s="1060"/>
      <c r="SQ135" s="1060"/>
      <c r="SR135" s="1060"/>
      <c r="SS135" s="1060"/>
      <c r="ST135" s="1060"/>
      <c r="SU135" s="1060"/>
      <c r="SV135" s="1060"/>
      <c r="SW135" s="1060"/>
      <c r="SX135" s="1060"/>
      <c r="SY135" s="1060"/>
      <c r="SZ135" s="1060"/>
      <c r="TA135" s="1060"/>
      <c r="TB135" s="1060"/>
      <c r="TC135" s="1060"/>
      <c r="TD135" s="1060"/>
      <c r="TE135" s="1060"/>
      <c r="TF135" s="1060"/>
      <c r="TG135" s="1060"/>
      <c r="TH135" s="1060"/>
      <c r="TI135" s="1060"/>
      <c r="TJ135" s="1060"/>
      <c r="TK135" s="1060"/>
      <c r="TL135" s="1060"/>
      <c r="TM135" s="1060"/>
      <c r="TN135" s="1060"/>
      <c r="TO135" s="1060"/>
      <c r="TP135" s="1060"/>
      <c r="TQ135" s="1060"/>
      <c r="TR135" s="1060"/>
      <c r="TS135" s="1060"/>
      <c r="TT135" s="1060"/>
      <c r="TU135" s="1060"/>
      <c r="TV135" s="1060"/>
      <c r="TW135" s="1060"/>
      <c r="TX135" s="1060"/>
      <c r="TY135" s="1060"/>
      <c r="TZ135" s="1060"/>
      <c r="UA135" s="1060"/>
      <c r="UB135" s="1060"/>
      <c r="UC135" s="1060"/>
      <c r="UD135" s="1060"/>
      <c r="UE135" s="1060"/>
      <c r="UF135" s="1060"/>
      <c r="UG135" s="1060"/>
      <c r="UH135" s="1060"/>
      <c r="UI135" s="1060"/>
      <c r="UJ135" s="1060"/>
      <c r="UK135" s="1060"/>
      <c r="UL135" s="1060"/>
      <c r="UM135" s="1060"/>
      <c r="UN135" s="1060"/>
      <c r="UO135" s="1060"/>
      <c r="UP135" s="1060"/>
      <c r="UQ135" s="1060"/>
      <c r="UR135" s="1060"/>
      <c r="US135" s="1060"/>
      <c r="UT135" s="1060"/>
      <c r="UU135" s="1060"/>
      <c r="UV135" s="1060"/>
      <c r="UW135" s="1060"/>
      <c r="UX135" s="1060"/>
      <c r="UY135" s="1060"/>
      <c r="UZ135" s="1060"/>
      <c r="VA135" s="1060"/>
      <c r="VB135" s="1060"/>
      <c r="VC135" s="1060"/>
      <c r="VD135" s="1060"/>
      <c r="VE135" s="1060"/>
      <c r="VF135" s="1060"/>
      <c r="VG135" s="1060"/>
      <c r="VH135" s="1060"/>
      <c r="VI135" s="1060"/>
      <c r="VJ135" s="1060"/>
      <c r="VK135" s="1060"/>
      <c r="VL135" s="1060"/>
      <c r="VM135" s="1060"/>
      <c r="VN135" s="1060"/>
      <c r="VO135" s="1060"/>
      <c r="VP135" s="1060"/>
      <c r="VQ135" s="1060"/>
      <c r="VR135" s="1060"/>
      <c r="VS135" s="1060"/>
      <c r="VT135" s="1060"/>
      <c r="VU135" s="1060"/>
      <c r="VV135" s="1060"/>
      <c r="VW135" s="1060"/>
      <c r="VX135" s="1060"/>
      <c r="VY135" s="1060"/>
      <c r="VZ135" s="1060"/>
      <c r="WA135" s="1060"/>
      <c r="WB135" s="1060"/>
      <c r="WC135" s="1060"/>
      <c r="WD135" s="1060"/>
      <c r="WE135" s="1060"/>
      <c r="WF135" s="1060"/>
      <c r="WG135" s="1060"/>
      <c r="WH135" s="1060"/>
      <c r="WI135" s="1060"/>
      <c r="WJ135" s="1060"/>
      <c r="WK135" s="1060"/>
      <c r="WL135" s="1060"/>
      <c r="WM135" s="1060"/>
      <c r="WN135" s="1060"/>
      <c r="WO135" s="1060"/>
      <c r="WP135" s="1060"/>
      <c r="WQ135" s="1060"/>
      <c r="WR135" s="1060"/>
      <c r="WS135" s="1060"/>
      <c r="WT135" s="1060"/>
      <c r="WU135" s="1060"/>
      <c r="WV135" s="1060"/>
      <c r="WW135" s="1060"/>
      <c r="WX135" s="1060"/>
      <c r="WY135" s="1060"/>
      <c r="WZ135" s="1060"/>
      <c r="XA135" s="1060"/>
      <c r="XB135" s="1060"/>
      <c r="XC135" s="1060"/>
      <c r="XD135" s="1060"/>
      <c r="XE135" s="1060"/>
      <c r="XF135" s="1060"/>
      <c r="XG135" s="1060"/>
      <c r="XH135" s="1060"/>
      <c r="XI135" s="1060"/>
      <c r="XJ135" s="1060"/>
      <c r="XK135" s="1060"/>
      <c r="XL135" s="1060"/>
      <c r="XM135" s="1060"/>
      <c r="XN135" s="1060"/>
      <c r="XO135" s="1060"/>
      <c r="XP135" s="1060"/>
      <c r="XQ135" s="1060"/>
      <c r="XR135" s="1060"/>
      <c r="XS135" s="1060"/>
      <c r="XT135" s="1060"/>
      <c r="XU135" s="1060"/>
      <c r="XV135" s="1060"/>
      <c r="XW135" s="1060"/>
      <c r="XX135" s="1060"/>
      <c r="XY135" s="1060"/>
      <c r="XZ135" s="1060"/>
      <c r="YA135" s="1060"/>
      <c r="YB135" s="1060"/>
      <c r="YC135" s="1060"/>
      <c r="YD135" s="1060"/>
      <c r="YE135" s="1060"/>
      <c r="YF135" s="1060"/>
      <c r="YG135" s="1060"/>
      <c r="YH135" s="1060"/>
      <c r="YI135" s="1060"/>
      <c r="YJ135" s="1060"/>
      <c r="YK135" s="1060"/>
      <c r="YL135" s="1060"/>
      <c r="YM135" s="1060"/>
      <c r="YN135" s="1060"/>
      <c r="YO135" s="1060"/>
      <c r="YP135" s="1060"/>
      <c r="YQ135" s="1060"/>
      <c r="YR135" s="1060"/>
      <c r="YS135" s="1060"/>
      <c r="YT135" s="1060"/>
      <c r="YU135" s="1060"/>
      <c r="YV135" s="1060"/>
      <c r="YW135" s="1060"/>
      <c r="YX135" s="1060"/>
      <c r="YY135" s="1060"/>
      <c r="YZ135" s="1060"/>
      <c r="ZA135" s="1060"/>
      <c r="ZB135" s="1060"/>
      <c r="ZC135" s="1060"/>
      <c r="ZD135" s="1060"/>
      <c r="ZE135" s="1060"/>
      <c r="ZF135" s="1060"/>
      <c r="ZG135" s="1060"/>
      <c r="ZH135" s="1060"/>
      <c r="ZI135" s="1060"/>
      <c r="ZJ135" s="1060"/>
      <c r="ZK135" s="1060"/>
      <c r="ZL135" s="1060"/>
      <c r="ZM135" s="1060"/>
      <c r="ZN135" s="1060"/>
      <c r="ZO135" s="1060"/>
      <c r="ZP135" s="1060"/>
      <c r="ZQ135" s="1060"/>
      <c r="ZR135" s="1060"/>
      <c r="ZS135" s="1060"/>
      <c r="ZT135" s="1060"/>
      <c r="ZU135" s="1060"/>
      <c r="ZV135" s="1060"/>
      <c r="ZW135" s="1060"/>
      <c r="ZX135" s="1060"/>
      <c r="ZY135" s="1060"/>
      <c r="ZZ135" s="1060"/>
      <c r="AAA135" s="1060"/>
      <c r="AAB135" s="1060"/>
      <c r="AAC135" s="1060"/>
      <c r="AAD135" s="1060"/>
      <c r="AAE135" s="1060"/>
      <c r="AAF135" s="1060"/>
      <c r="AAG135" s="1060"/>
      <c r="AAH135" s="1060"/>
      <c r="AAI135" s="1060"/>
      <c r="AAJ135" s="1060"/>
      <c r="AAK135" s="1060"/>
      <c r="AAL135" s="1060"/>
      <c r="AAM135" s="1060"/>
      <c r="AAN135" s="1060"/>
      <c r="AAO135" s="1060"/>
      <c r="AAP135" s="1060"/>
      <c r="AAQ135" s="1060"/>
      <c r="AAR135" s="1060"/>
      <c r="AAS135" s="1060"/>
      <c r="AAT135" s="1060"/>
      <c r="AAU135" s="1060"/>
      <c r="AAV135" s="1060"/>
      <c r="AAW135" s="1060"/>
      <c r="AAX135" s="1060"/>
      <c r="AAY135" s="1060"/>
      <c r="AAZ135" s="1060"/>
      <c r="ABA135" s="1060"/>
      <c r="ABB135" s="1060"/>
      <c r="ABC135" s="1060"/>
      <c r="ABD135" s="1060"/>
      <c r="ABE135" s="1060"/>
      <c r="ABF135" s="1060"/>
      <c r="ABG135" s="1060"/>
      <c r="ABH135" s="1060"/>
      <c r="ABI135" s="1060"/>
      <c r="ABJ135" s="1060"/>
      <c r="ABK135" s="1060"/>
      <c r="ABL135" s="1060"/>
      <c r="ABM135" s="1060"/>
      <c r="ABN135" s="1060"/>
      <c r="ABO135" s="1060"/>
      <c r="ABP135" s="1060"/>
      <c r="ABQ135" s="1060"/>
      <c r="ABR135" s="1060"/>
      <c r="ABS135" s="1060"/>
      <c r="ABT135" s="1060"/>
      <c r="ABU135" s="1060"/>
      <c r="ABV135" s="1060"/>
      <c r="ABW135" s="1060"/>
      <c r="ABX135" s="1060"/>
      <c r="ABY135" s="1060"/>
      <c r="ABZ135" s="1060"/>
      <c r="ACA135" s="1060"/>
      <c r="ACB135" s="1060"/>
      <c r="ACC135" s="1060"/>
      <c r="ACD135" s="1060"/>
      <c r="ACE135" s="1060"/>
      <c r="ACF135" s="1060"/>
      <c r="ACG135" s="1060"/>
      <c r="ACH135" s="1060"/>
      <c r="ACI135" s="1060"/>
      <c r="ACJ135" s="1060"/>
      <c r="ACK135" s="1060"/>
      <c r="ACL135" s="1060"/>
      <c r="ACM135" s="1060"/>
      <c r="ACN135" s="1060"/>
      <c r="ACO135" s="1060"/>
      <c r="ACP135" s="1060"/>
      <c r="ACQ135" s="1060"/>
      <c r="ACR135" s="1060"/>
      <c r="ACS135" s="1060"/>
      <c r="ACT135" s="1060"/>
      <c r="ACU135" s="1060"/>
      <c r="ACV135" s="1060"/>
      <c r="ACW135" s="1060"/>
      <c r="ACX135" s="1060"/>
      <c r="ACY135" s="1060"/>
      <c r="ACZ135" s="1060"/>
      <c r="ADA135" s="1060"/>
      <c r="ADB135" s="1060"/>
      <c r="ADC135" s="1060"/>
      <c r="ADD135" s="1060"/>
      <c r="ADE135" s="1060"/>
      <c r="ADF135" s="1060"/>
      <c r="ADG135" s="1060"/>
      <c r="ADH135" s="1060"/>
      <c r="ADI135" s="1060"/>
      <c r="ADJ135" s="1060"/>
      <c r="ADK135" s="1060"/>
      <c r="ADL135" s="1060"/>
      <c r="ADM135" s="1060"/>
      <c r="ADN135" s="1060"/>
      <c r="ADO135" s="1060"/>
      <c r="ADP135" s="1060"/>
      <c r="ADQ135" s="1060"/>
      <c r="ADR135" s="1060"/>
      <c r="ADS135" s="1060"/>
      <c r="ADT135" s="1060"/>
      <c r="ADU135" s="1060"/>
      <c r="ADV135" s="1060"/>
      <c r="ADW135" s="1060"/>
      <c r="ADX135" s="1060"/>
      <c r="ADY135" s="1060"/>
      <c r="ADZ135" s="1060"/>
      <c r="AEA135" s="1060"/>
      <c r="AEB135" s="1060"/>
      <c r="AEC135" s="1060"/>
      <c r="AED135" s="1060"/>
      <c r="AEE135" s="1060"/>
      <c r="AEF135" s="1060"/>
      <c r="AEG135" s="1060"/>
      <c r="AEH135" s="1060"/>
      <c r="AEI135" s="1060"/>
      <c r="AEJ135" s="1060"/>
      <c r="AEK135" s="1060"/>
      <c r="AEL135" s="1060"/>
      <c r="AEM135" s="1060"/>
      <c r="AEN135" s="1060"/>
      <c r="AEO135" s="1060"/>
      <c r="AEP135" s="1060"/>
      <c r="AEQ135" s="1060"/>
      <c r="AER135" s="1060"/>
      <c r="AES135" s="1060"/>
      <c r="AET135" s="1060"/>
      <c r="AEU135" s="1060"/>
      <c r="AEV135" s="1060"/>
      <c r="AEW135" s="1060"/>
      <c r="AEX135" s="1060"/>
      <c r="AEY135" s="1060"/>
      <c r="AEZ135" s="1060"/>
      <c r="AFA135" s="1060"/>
      <c r="AFB135" s="1060"/>
      <c r="AFC135" s="1060"/>
      <c r="AFD135" s="1060"/>
      <c r="AFE135" s="1060"/>
      <c r="AFF135" s="1060"/>
      <c r="AFG135" s="1060"/>
      <c r="AFH135" s="1060"/>
      <c r="AFI135" s="1060"/>
      <c r="AFJ135" s="1060"/>
      <c r="AFK135" s="1060"/>
      <c r="AFL135" s="1060"/>
      <c r="AFM135" s="1060"/>
      <c r="AFN135" s="1060"/>
      <c r="AFO135" s="1060"/>
      <c r="AFP135" s="1060"/>
      <c r="AFQ135" s="1060"/>
      <c r="AFR135" s="1060"/>
      <c r="AFS135" s="1060"/>
      <c r="AFT135" s="1060"/>
      <c r="AFU135" s="1060"/>
      <c r="AFV135" s="1060"/>
      <c r="AFW135" s="1060"/>
      <c r="AFX135" s="1060"/>
      <c r="AFY135" s="1060"/>
      <c r="AFZ135" s="1060"/>
      <c r="AGA135" s="1060"/>
      <c r="AGB135" s="1060"/>
      <c r="AGC135" s="1060"/>
      <c r="AGD135" s="1060"/>
      <c r="AGE135" s="1060"/>
      <c r="AGF135" s="1060"/>
      <c r="AGG135" s="1060"/>
      <c r="AGH135" s="1060"/>
      <c r="AGI135" s="1060"/>
      <c r="AGJ135" s="1060"/>
      <c r="AGK135" s="1060"/>
      <c r="AGL135" s="1060"/>
      <c r="AGM135" s="1060"/>
      <c r="AGN135" s="1060"/>
      <c r="AGO135" s="1060"/>
      <c r="AGP135" s="1060"/>
      <c r="AGQ135" s="1060"/>
      <c r="AGR135" s="1060"/>
      <c r="AGS135" s="1060"/>
      <c r="AGT135" s="1060"/>
      <c r="AGU135" s="1060"/>
      <c r="AGV135" s="1060"/>
      <c r="AGW135" s="1060"/>
      <c r="AGX135" s="1060"/>
      <c r="AGY135" s="1060"/>
      <c r="AGZ135" s="1060"/>
      <c r="AHA135" s="1060"/>
      <c r="AHB135" s="1060"/>
      <c r="AHC135" s="1060"/>
      <c r="AHD135" s="1060"/>
      <c r="AHE135" s="1060"/>
      <c r="AHF135" s="1060"/>
      <c r="AHG135" s="1060"/>
      <c r="AHH135" s="1060"/>
      <c r="AHI135" s="1060"/>
      <c r="AHJ135" s="1060"/>
      <c r="AHK135" s="1060"/>
      <c r="AHL135" s="1060"/>
      <c r="AHM135" s="1060"/>
      <c r="AHN135" s="1060"/>
      <c r="AHO135" s="1060"/>
      <c r="AHP135" s="1060"/>
      <c r="AHQ135" s="1060"/>
      <c r="AHR135" s="1060"/>
      <c r="AHS135" s="1060"/>
      <c r="AHT135" s="1060"/>
      <c r="AHU135" s="1060"/>
      <c r="AHV135" s="1060"/>
      <c r="AHW135" s="1060"/>
      <c r="AHX135" s="1060"/>
      <c r="AHY135" s="1060"/>
      <c r="AHZ135" s="1060"/>
      <c r="AIA135" s="1060"/>
      <c r="AIB135" s="1060"/>
      <c r="AIC135" s="1060"/>
      <c r="AID135" s="1060"/>
      <c r="AIE135" s="1060"/>
      <c r="AIF135" s="1060"/>
      <c r="AIG135" s="1060"/>
      <c r="AIH135" s="1060"/>
      <c r="AII135" s="1060"/>
      <c r="AIJ135" s="1060"/>
      <c r="AIK135" s="1060"/>
      <c r="AIL135" s="1060"/>
      <c r="AIM135" s="1060"/>
      <c r="AIN135" s="1060"/>
      <c r="AIO135" s="1060"/>
      <c r="AIP135" s="1060"/>
      <c r="AIQ135" s="1060"/>
      <c r="AIR135" s="1060"/>
      <c r="AIS135" s="1060"/>
      <c r="AIT135" s="1060"/>
      <c r="AIU135" s="1060"/>
      <c r="AIV135" s="1060"/>
      <c r="AIW135" s="1060"/>
      <c r="AIX135" s="1060"/>
      <c r="AIY135" s="1060"/>
      <c r="AIZ135" s="1060"/>
      <c r="AJA135" s="1060"/>
      <c r="AJB135" s="1060"/>
      <c r="AJC135" s="1060"/>
      <c r="AJD135" s="1060"/>
      <c r="AJE135" s="1060"/>
      <c r="AJF135" s="1060"/>
      <c r="AJG135" s="1060"/>
      <c r="AJH135" s="1060"/>
      <c r="AJI135" s="1060"/>
      <c r="AJJ135" s="1060"/>
      <c r="AJK135" s="1060"/>
      <c r="AJL135" s="1060"/>
      <c r="AJM135" s="1060"/>
      <c r="AJN135" s="1060"/>
      <c r="AJO135" s="1060"/>
      <c r="AJP135" s="1060"/>
      <c r="AJQ135" s="1060"/>
      <c r="AJR135" s="1060"/>
      <c r="AJS135" s="1060"/>
      <c r="AJT135" s="1060"/>
      <c r="AJU135" s="1060"/>
      <c r="AJV135" s="1060"/>
      <c r="AJW135" s="1060"/>
      <c r="AJX135" s="1060"/>
      <c r="AJY135" s="1060"/>
      <c r="AJZ135" s="1060"/>
      <c r="AKA135" s="1060"/>
      <c r="AKB135" s="1060"/>
      <c r="AKC135" s="1060"/>
      <c r="AKD135" s="1060"/>
      <c r="AKE135" s="1060"/>
      <c r="AKF135" s="1060"/>
      <c r="AKG135" s="1060"/>
      <c r="AKH135" s="1060"/>
      <c r="AKI135" s="1060"/>
      <c r="AKJ135" s="1060"/>
      <c r="AKK135" s="1060"/>
      <c r="AKL135" s="1060"/>
      <c r="AKM135" s="1060"/>
      <c r="AKN135" s="1060"/>
      <c r="AKO135" s="1060"/>
      <c r="AKP135" s="1060"/>
      <c r="AKQ135" s="1060"/>
      <c r="AKR135" s="1060"/>
      <c r="AKS135" s="1060"/>
      <c r="AKT135" s="1060"/>
      <c r="AKU135" s="1060"/>
      <c r="AKV135" s="1060"/>
      <c r="AKW135" s="1060"/>
      <c r="AKX135" s="1060"/>
      <c r="AKY135" s="1060"/>
      <c r="AKZ135" s="1060"/>
      <c r="ALA135" s="1060"/>
      <c r="ALB135" s="1060"/>
      <c r="ALC135" s="1060"/>
      <c r="ALD135" s="1060"/>
      <c r="ALE135" s="1060"/>
      <c r="ALF135" s="1060"/>
      <c r="ALG135" s="1060"/>
      <c r="ALH135" s="1060"/>
      <c r="ALI135" s="1060"/>
      <c r="ALJ135" s="1060"/>
      <c r="ALK135" s="1060"/>
      <c r="ALL135" s="1060"/>
      <c r="ALM135" s="1060"/>
      <c r="ALN135" s="1060"/>
      <c r="ALO135" s="1060"/>
      <c r="ALP135" s="1060"/>
      <c r="ALQ135" s="1060"/>
      <c r="ALR135" s="1060"/>
      <c r="ALS135" s="1060"/>
      <c r="ALT135" s="1060"/>
      <c r="ALU135" s="1060"/>
      <c r="ALV135" s="1060"/>
      <c r="ALW135" s="1060"/>
      <c r="ALX135" s="1060"/>
      <c r="ALY135" s="1060"/>
      <c r="ALZ135" s="1060"/>
      <c r="AMA135" s="1060"/>
      <c r="AMB135" s="1060"/>
      <c r="AMC135" s="1060"/>
      <c r="AMD135" s="1060"/>
      <c r="AME135" s="1060"/>
      <c r="AMF135" s="1060"/>
      <c r="AMG135" s="1060"/>
      <c r="AMH135" s="1060"/>
      <c r="AMI135" s="1060"/>
      <c r="AMJ135" s="1060"/>
      <c r="AMK135" s="1060"/>
      <c r="AML135" s="1060"/>
      <c r="AMM135" s="1060"/>
      <c r="AMN135" s="1060"/>
      <c r="AMO135" s="1060"/>
      <c r="AMP135" s="1060"/>
      <c r="AMQ135" s="1060"/>
      <c r="AMR135" s="1060"/>
      <c r="AMS135" s="1060"/>
      <c r="AMT135" s="1060"/>
      <c r="AMU135" s="1060"/>
      <c r="AMV135" s="1060"/>
      <c r="AMW135" s="1060"/>
      <c r="AMX135" s="1060"/>
      <c r="AMY135" s="1060"/>
      <c r="AMZ135" s="1060"/>
      <c r="ANA135" s="1060"/>
      <c r="ANB135" s="1060"/>
      <c r="ANC135" s="1060"/>
      <c r="AND135" s="1060"/>
      <c r="ANE135" s="1060"/>
      <c r="ANF135" s="1060"/>
      <c r="ANG135" s="1060"/>
      <c r="ANH135" s="1060"/>
      <c r="ANI135" s="1060"/>
      <c r="ANJ135" s="1060"/>
      <c r="ANK135" s="1060"/>
      <c r="ANL135" s="1060"/>
      <c r="ANM135" s="1060"/>
      <c r="ANN135" s="1060"/>
      <c r="ANO135" s="1060"/>
      <c r="ANP135" s="1060"/>
      <c r="ANQ135" s="1060"/>
      <c r="ANR135" s="1060"/>
      <c r="ANS135" s="1060"/>
      <c r="ANT135" s="1060"/>
      <c r="ANU135" s="1060"/>
      <c r="ANV135" s="1060"/>
      <c r="ANW135" s="1060"/>
      <c r="ANX135" s="1060"/>
      <c r="ANY135" s="1060"/>
      <c r="ANZ135" s="1060"/>
      <c r="AOA135" s="1060"/>
      <c r="AOB135" s="1060"/>
      <c r="AOC135" s="1060"/>
      <c r="AOD135" s="1060"/>
      <c r="AOE135" s="1060"/>
      <c r="AOF135" s="1060"/>
      <c r="AOG135" s="1060"/>
      <c r="AOH135" s="1060"/>
      <c r="AOI135" s="1060"/>
      <c r="AOJ135" s="1060"/>
      <c r="AOK135" s="1060"/>
      <c r="AOL135" s="1060"/>
      <c r="AOM135" s="1060"/>
      <c r="AON135" s="1060"/>
      <c r="AOO135" s="1060"/>
      <c r="AOP135" s="1060"/>
      <c r="AOQ135" s="1060"/>
      <c r="AOR135" s="1060"/>
      <c r="AOS135" s="1060"/>
      <c r="AOT135" s="1060"/>
      <c r="AOU135" s="1060"/>
      <c r="AOV135" s="1060"/>
      <c r="AOW135" s="1060"/>
      <c r="AOX135" s="1060"/>
      <c r="AOY135" s="1060"/>
      <c r="AOZ135" s="1060"/>
      <c r="APA135" s="1060"/>
      <c r="APB135" s="1060"/>
      <c r="APC135" s="1060"/>
      <c r="APD135" s="1060"/>
      <c r="APE135" s="1060"/>
      <c r="APF135" s="1060"/>
      <c r="APG135" s="1060"/>
      <c r="APH135" s="1060"/>
      <c r="API135" s="1060"/>
      <c r="APJ135" s="1060"/>
      <c r="APK135" s="1060"/>
      <c r="APL135" s="1060"/>
      <c r="APM135" s="1060"/>
      <c r="APN135" s="1060"/>
      <c r="APO135" s="1060"/>
      <c r="APP135" s="1060"/>
      <c r="APQ135" s="1060"/>
      <c r="APR135" s="1060"/>
      <c r="APS135" s="1060"/>
      <c r="APT135" s="1060"/>
      <c r="APU135" s="1060"/>
      <c r="APV135" s="1060"/>
      <c r="APW135" s="1060"/>
      <c r="APX135" s="1060"/>
      <c r="APY135" s="1060"/>
      <c r="APZ135" s="1060"/>
      <c r="AQA135" s="1060"/>
      <c r="AQB135" s="1060"/>
      <c r="AQC135" s="1060"/>
      <c r="AQD135" s="1060"/>
      <c r="AQE135" s="1060"/>
      <c r="AQF135" s="1060"/>
      <c r="AQG135" s="1060"/>
      <c r="AQH135" s="1060"/>
      <c r="AQI135" s="1060"/>
      <c r="AQJ135" s="1060"/>
      <c r="AQK135" s="1060"/>
      <c r="AQL135" s="1060"/>
      <c r="AQM135" s="1060"/>
      <c r="AQN135" s="1060"/>
      <c r="AQO135" s="1060"/>
      <c r="AQP135" s="1060"/>
      <c r="AQQ135" s="1060"/>
      <c r="AQR135" s="1060"/>
      <c r="AQS135" s="1060"/>
      <c r="AQT135" s="1060"/>
      <c r="AQU135" s="1060"/>
      <c r="AQV135" s="1060"/>
      <c r="AQW135" s="1060"/>
      <c r="AQX135" s="1060"/>
      <c r="AQY135" s="1060"/>
      <c r="AQZ135" s="1060"/>
      <c r="ARA135" s="1060"/>
      <c r="ARB135" s="1060"/>
      <c r="ARC135" s="1060"/>
      <c r="ARD135" s="1060"/>
      <c r="ARE135" s="1060"/>
      <c r="ARF135" s="1060"/>
      <c r="ARG135" s="1060"/>
      <c r="ARH135" s="1060"/>
      <c r="ARI135" s="1060"/>
      <c r="ARJ135" s="1060"/>
      <c r="ARK135" s="1060"/>
      <c r="ARL135" s="1060"/>
      <c r="ARM135" s="1060"/>
      <c r="ARN135" s="1060"/>
      <c r="ARO135" s="1060"/>
      <c r="ARP135" s="1060"/>
      <c r="ARQ135" s="1060"/>
      <c r="ARR135" s="1060"/>
      <c r="ARS135" s="1060"/>
      <c r="ART135" s="1060"/>
      <c r="ARU135" s="1060"/>
      <c r="ARV135" s="1060"/>
      <c r="ARW135" s="1060"/>
      <c r="ARX135" s="1060"/>
      <c r="ARY135" s="1060"/>
      <c r="ARZ135" s="1060"/>
      <c r="ASA135" s="1060"/>
      <c r="ASB135" s="1060"/>
      <c r="ASC135" s="1060"/>
      <c r="ASD135" s="1060"/>
      <c r="ASE135" s="1060"/>
      <c r="ASF135" s="1060"/>
      <c r="ASG135" s="1060"/>
      <c r="ASH135" s="1060"/>
      <c r="ASI135" s="1060"/>
      <c r="ASJ135" s="1060"/>
      <c r="ASK135" s="1060"/>
      <c r="ASL135" s="1060"/>
      <c r="ASM135" s="1060"/>
      <c r="ASN135" s="1060"/>
      <c r="ASO135" s="1060"/>
      <c r="ASP135" s="1060"/>
      <c r="ASQ135" s="1060"/>
      <c r="ASR135" s="1060"/>
      <c r="ASS135" s="1060"/>
      <c r="AST135" s="1060"/>
      <c r="ASU135" s="1060"/>
      <c r="ASV135" s="1060"/>
      <c r="ASW135" s="1060"/>
      <c r="ASX135" s="1060"/>
      <c r="ASY135" s="1060"/>
      <c r="ASZ135" s="1060"/>
      <c r="ATA135" s="1060"/>
      <c r="ATB135" s="1060"/>
      <c r="ATC135" s="1060"/>
      <c r="ATD135" s="1060"/>
      <c r="ATE135" s="1060"/>
      <c r="ATF135" s="1060"/>
      <c r="ATG135" s="1060"/>
      <c r="ATH135" s="1060"/>
      <c r="ATI135" s="1060"/>
      <c r="ATJ135" s="1060"/>
      <c r="ATK135" s="1060"/>
      <c r="ATL135" s="1060"/>
      <c r="ATM135" s="1060"/>
      <c r="ATN135" s="1060"/>
      <c r="ATO135" s="1060"/>
      <c r="ATP135" s="1060"/>
      <c r="ATQ135" s="1060"/>
      <c r="ATR135" s="1060"/>
      <c r="ATS135" s="1060"/>
      <c r="ATT135" s="1060"/>
      <c r="ATU135" s="1060"/>
      <c r="ATV135" s="1060"/>
      <c r="ATW135" s="1060"/>
      <c r="ATX135" s="1060"/>
      <c r="ATY135" s="1060"/>
      <c r="ATZ135" s="1060"/>
      <c r="AUA135" s="1060"/>
      <c r="AUB135" s="1060"/>
      <c r="AUC135" s="1060"/>
      <c r="AUD135" s="1060"/>
      <c r="AUE135" s="1060"/>
      <c r="AUF135" s="1060"/>
      <c r="AUG135" s="1060"/>
      <c r="AUH135" s="1060"/>
      <c r="AUI135" s="1060"/>
      <c r="AUJ135" s="1060"/>
      <c r="AUK135" s="1060"/>
      <c r="AUL135" s="1060"/>
      <c r="AUM135" s="1060"/>
      <c r="AUN135" s="1060"/>
      <c r="AUO135" s="1060"/>
      <c r="AUP135" s="1060"/>
      <c r="AUQ135" s="1060"/>
      <c r="AUR135" s="1060"/>
      <c r="AUS135" s="1060"/>
      <c r="AUT135" s="1060"/>
      <c r="AUU135" s="1060"/>
      <c r="AUV135" s="1060"/>
      <c r="AUW135" s="1060"/>
      <c r="AUX135" s="1060"/>
      <c r="AUY135" s="1060"/>
      <c r="AUZ135" s="1060"/>
      <c r="AVA135" s="1060"/>
      <c r="AVB135" s="1060"/>
      <c r="AVC135" s="1060"/>
      <c r="AVD135" s="1060"/>
      <c r="AVE135" s="1060"/>
      <c r="AVF135" s="1060"/>
      <c r="AVG135" s="1060"/>
      <c r="AVH135" s="1060"/>
      <c r="AVI135" s="1060"/>
      <c r="AVJ135" s="1060"/>
      <c r="AVK135" s="1060"/>
      <c r="AVL135" s="1060"/>
      <c r="AVM135" s="1060"/>
      <c r="AVN135" s="1060"/>
      <c r="AVO135" s="1060"/>
      <c r="AVP135" s="1060"/>
      <c r="AVQ135" s="1060"/>
      <c r="AVR135" s="1060"/>
      <c r="AVS135" s="1060"/>
      <c r="AVT135" s="1060"/>
      <c r="AVU135" s="1060"/>
      <c r="AVV135" s="1060"/>
      <c r="AVW135" s="1060"/>
      <c r="AVX135" s="1060"/>
      <c r="AVY135" s="1060"/>
      <c r="AVZ135" s="1060"/>
      <c r="AWA135" s="1060"/>
      <c r="AWB135" s="1060"/>
      <c r="AWC135" s="1060"/>
      <c r="AWD135" s="1060"/>
      <c r="AWE135" s="1060"/>
      <c r="AWF135" s="1060"/>
      <c r="AWG135" s="1060"/>
      <c r="AWH135" s="1060"/>
      <c r="AWI135" s="1060"/>
      <c r="AWJ135" s="1060"/>
      <c r="AWK135" s="1060"/>
      <c r="AWL135" s="1060"/>
      <c r="AWM135" s="1060"/>
      <c r="AWN135" s="1060"/>
      <c r="AWO135" s="1060"/>
      <c r="AWP135" s="1060"/>
      <c r="AWQ135" s="1060"/>
      <c r="AWR135" s="1060"/>
      <c r="AWS135" s="1060"/>
      <c r="AWT135" s="1060"/>
      <c r="AWU135" s="1060"/>
      <c r="AWV135" s="1060"/>
      <c r="AWW135" s="1060"/>
      <c r="AWX135" s="1060"/>
      <c r="AWY135" s="1060"/>
      <c r="AWZ135" s="1060"/>
      <c r="AXA135" s="1060"/>
      <c r="AXB135" s="1060"/>
      <c r="AXC135" s="1060"/>
      <c r="AXD135" s="1060"/>
      <c r="AXE135" s="1060"/>
      <c r="AXF135" s="1060"/>
      <c r="AXG135" s="1060"/>
      <c r="AXH135" s="1060"/>
      <c r="AXI135" s="1060"/>
      <c r="AXJ135" s="1060"/>
      <c r="AXK135" s="1060"/>
      <c r="AXL135" s="1060"/>
      <c r="AXM135" s="1060"/>
      <c r="AXN135" s="1060"/>
      <c r="AXO135" s="1060"/>
      <c r="AXP135" s="1060"/>
      <c r="AXQ135" s="1060"/>
      <c r="AXR135" s="1060"/>
      <c r="AXS135" s="1060"/>
      <c r="AXT135" s="1060"/>
      <c r="AXU135" s="1060"/>
      <c r="AXV135" s="1060"/>
      <c r="AXW135" s="1060"/>
      <c r="AXX135" s="1060"/>
      <c r="AXY135" s="1060"/>
      <c r="AXZ135" s="1060"/>
      <c r="AYA135" s="1060"/>
      <c r="AYB135" s="1060"/>
      <c r="AYC135" s="1060"/>
      <c r="AYD135" s="1060"/>
      <c r="AYE135" s="1060"/>
      <c r="AYF135" s="1060"/>
      <c r="AYG135" s="1060"/>
      <c r="AYH135" s="1060"/>
      <c r="AYI135" s="1060"/>
      <c r="AYJ135" s="1060"/>
      <c r="AYK135" s="1060"/>
      <c r="AYL135" s="1060"/>
      <c r="AYM135" s="1060"/>
      <c r="AYN135" s="1060"/>
      <c r="AYO135" s="1060"/>
      <c r="AYP135" s="1060"/>
      <c r="AYQ135" s="1060"/>
      <c r="AYR135" s="1060"/>
      <c r="AYS135" s="1060"/>
      <c r="AYT135" s="1060"/>
      <c r="AYU135" s="1060"/>
      <c r="AYV135" s="1060"/>
      <c r="AYW135" s="1060"/>
      <c r="AYX135" s="1060"/>
      <c r="AYY135" s="1060"/>
      <c r="AYZ135" s="1060"/>
      <c r="AZA135" s="1060"/>
      <c r="AZB135" s="1060"/>
      <c r="AZC135" s="1060"/>
      <c r="AZD135" s="1060"/>
      <c r="AZE135" s="1060"/>
      <c r="AZF135" s="1060"/>
      <c r="AZG135" s="1060"/>
      <c r="AZH135" s="1060"/>
      <c r="AZI135" s="1060"/>
      <c r="AZJ135" s="1060"/>
      <c r="AZK135" s="1060"/>
      <c r="AZL135" s="1060"/>
      <c r="AZM135" s="1060"/>
      <c r="AZN135" s="1060"/>
      <c r="AZO135" s="1060"/>
      <c r="AZP135" s="1060"/>
      <c r="AZQ135" s="1060"/>
      <c r="AZR135" s="1060"/>
      <c r="AZS135" s="1060"/>
      <c r="AZT135" s="1060"/>
      <c r="AZU135" s="1060"/>
      <c r="AZV135" s="1060"/>
      <c r="AZW135" s="1060"/>
      <c r="AZX135" s="1060"/>
      <c r="AZY135" s="1060"/>
      <c r="AZZ135" s="1060"/>
      <c r="BAA135" s="1060"/>
      <c r="BAB135" s="1060"/>
      <c r="BAC135" s="1060"/>
      <c r="BAD135" s="1060"/>
      <c r="BAE135" s="1060"/>
      <c r="BAF135" s="1060"/>
      <c r="BAG135" s="1060"/>
      <c r="BAH135" s="1060"/>
      <c r="BAI135" s="1060"/>
      <c r="BAJ135" s="1060"/>
      <c r="BAK135" s="1060"/>
      <c r="BAL135" s="1060"/>
      <c r="BAM135" s="1060"/>
      <c r="BAN135" s="1060"/>
      <c r="BAO135" s="1060"/>
      <c r="BAP135" s="1060"/>
      <c r="BAQ135" s="1060"/>
      <c r="BAR135" s="1060"/>
      <c r="BAS135" s="1060"/>
      <c r="BAT135" s="1060"/>
      <c r="BAU135" s="1060"/>
      <c r="BAV135" s="1060"/>
      <c r="BAW135" s="1060"/>
      <c r="BAX135" s="1060"/>
      <c r="BAY135" s="1060"/>
      <c r="BAZ135" s="1060"/>
      <c r="BBA135" s="1060"/>
      <c r="BBB135" s="1060"/>
      <c r="BBC135" s="1060"/>
      <c r="BBD135" s="1060"/>
      <c r="BBE135" s="1060"/>
      <c r="BBF135" s="1060"/>
      <c r="BBG135" s="1060"/>
      <c r="BBH135" s="1060"/>
      <c r="BBI135" s="1060"/>
      <c r="BBJ135" s="1060"/>
      <c r="BBK135" s="1060"/>
      <c r="BBL135" s="1060"/>
      <c r="BBM135" s="1060"/>
      <c r="BBN135" s="1060"/>
      <c r="BBO135" s="1060"/>
      <c r="BBP135" s="1060"/>
      <c r="BBQ135" s="1060"/>
      <c r="BBR135" s="1060"/>
      <c r="BBS135" s="1060"/>
      <c r="BBT135" s="1060"/>
      <c r="BBU135" s="1060"/>
      <c r="BBV135" s="1060"/>
      <c r="BBW135" s="1060"/>
      <c r="BBX135" s="1060"/>
      <c r="BBY135" s="1060"/>
      <c r="BBZ135" s="1060"/>
      <c r="BCA135" s="1060"/>
      <c r="BCB135" s="1060"/>
      <c r="BCC135" s="1060"/>
      <c r="BCD135" s="1060"/>
      <c r="BCE135" s="1060"/>
      <c r="BCF135" s="1060"/>
      <c r="BCG135" s="1060"/>
      <c r="BCH135" s="1060"/>
      <c r="BCI135" s="1060"/>
      <c r="BCJ135" s="1060"/>
      <c r="BCK135" s="1060"/>
      <c r="BCL135" s="1060"/>
      <c r="BCM135" s="1060"/>
      <c r="BCN135" s="1060"/>
      <c r="BCO135" s="1060"/>
      <c r="BCP135" s="1060"/>
      <c r="BCQ135" s="1060"/>
      <c r="BCR135" s="1060"/>
      <c r="BCS135" s="1060"/>
      <c r="BCT135" s="1060"/>
      <c r="BCU135" s="1060"/>
      <c r="BCV135" s="1060"/>
      <c r="BCW135" s="1060"/>
      <c r="BCX135" s="1060"/>
      <c r="BCY135" s="1060"/>
      <c r="BCZ135" s="1060"/>
      <c r="BDA135" s="1060"/>
      <c r="BDB135" s="1060"/>
      <c r="BDC135" s="1060"/>
      <c r="BDD135" s="1060"/>
      <c r="BDE135" s="1060"/>
      <c r="BDF135" s="1060"/>
      <c r="BDG135" s="1060"/>
      <c r="BDH135" s="1060"/>
      <c r="BDI135" s="1060"/>
      <c r="BDJ135" s="1060"/>
      <c r="BDK135" s="1060"/>
      <c r="BDL135" s="1060"/>
      <c r="BDM135" s="1060"/>
      <c r="BDN135" s="1060"/>
      <c r="BDO135" s="1060"/>
      <c r="BDP135" s="1060"/>
      <c r="BDQ135" s="1060"/>
      <c r="BDR135" s="1060"/>
      <c r="BDS135" s="1060"/>
      <c r="BDT135" s="1060"/>
      <c r="BDU135" s="1060"/>
      <c r="BDV135" s="1060"/>
      <c r="BDW135" s="1060"/>
      <c r="BDX135" s="1060"/>
      <c r="BDY135" s="1060"/>
      <c r="BDZ135" s="1060"/>
      <c r="BEA135" s="1060"/>
      <c r="BEB135" s="1060"/>
      <c r="BEC135" s="1060"/>
      <c r="BED135" s="1060"/>
      <c r="BEE135" s="1060"/>
      <c r="BEF135" s="1060"/>
      <c r="BEG135" s="1060"/>
      <c r="BEH135" s="1060"/>
      <c r="BEI135" s="1060"/>
      <c r="BEJ135" s="1060"/>
      <c r="BEK135" s="1060"/>
      <c r="BEL135" s="1060"/>
      <c r="BEM135" s="1060"/>
      <c r="BEN135" s="1060"/>
      <c r="BEO135" s="1060"/>
      <c r="BEP135" s="1060"/>
      <c r="BEQ135" s="1060"/>
      <c r="BER135" s="1060"/>
      <c r="BES135" s="1060"/>
      <c r="BET135" s="1060"/>
      <c r="BEU135" s="1060"/>
      <c r="BEV135" s="1060"/>
      <c r="BEW135" s="1060"/>
      <c r="BEX135" s="1060"/>
      <c r="BEY135" s="1060"/>
      <c r="BEZ135" s="1060"/>
      <c r="BFA135" s="1060"/>
      <c r="BFB135" s="1060"/>
      <c r="BFC135" s="1060"/>
      <c r="BFD135" s="1060"/>
      <c r="BFE135" s="1060"/>
      <c r="BFF135" s="1060"/>
      <c r="BFG135" s="1060"/>
      <c r="BFH135" s="1060"/>
      <c r="BFI135" s="1060"/>
      <c r="BFJ135" s="1060"/>
      <c r="BFK135" s="1060"/>
      <c r="BFL135" s="1060"/>
      <c r="BFM135" s="1060"/>
      <c r="BFN135" s="1060"/>
      <c r="BFO135" s="1060"/>
      <c r="BFP135" s="1060"/>
      <c r="BFQ135" s="1060"/>
      <c r="BFR135" s="1060"/>
      <c r="BFS135" s="1060"/>
      <c r="BFT135" s="1060"/>
      <c r="BFU135" s="1060"/>
      <c r="BFV135" s="1060"/>
      <c r="BFW135" s="1060"/>
      <c r="BFX135" s="1060"/>
      <c r="BFY135" s="1060"/>
      <c r="BFZ135" s="1060"/>
      <c r="BGA135" s="1060"/>
      <c r="BGB135" s="1060"/>
      <c r="BGC135" s="1060"/>
      <c r="BGD135" s="1060"/>
      <c r="BGE135" s="1060"/>
      <c r="BGF135" s="1060"/>
      <c r="BGG135" s="1060"/>
      <c r="BGH135" s="1060"/>
      <c r="BGI135" s="1060"/>
      <c r="BGJ135" s="1060"/>
      <c r="BGK135" s="1060"/>
      <c r="BGL135" s="1060"/>
      <c r="BGM135" s="1060"/>
      <c r="BGN135" s="1060"/>
      <c r="BGO135" s="1060"/>
      <c r="BGP135" s="1060"/>
      <c r="BGQ135" s="1060"/>
      <c r="BGR135" s="1060"/>
      <c r="BGS135" s="1060"/>
      <c r="BGT135" s="1060"/>
      <c r="BGU135" s="1060"/>
      <c r="BGV135" s="1060"/>
      <c r="BGW135" s="1060"/>
      <c r="BGX135" s="1060"/>
      <c r="BGY135" s="1060"/>
      <c r="BGZ135" s="1060"/>
      <c r="BHA135" s="1060"/>
      <c r="BHB135" s="1060"/>
      <c r="BHC135" s="1060"/>
      <c r="BHD135" s="1060"/>
      <c r="BHE135" s="1060"/>
      <c r="BHF135" s="1060"/>
      <c r="BHG135" s="1060"/>
      <c r="BHH135" s="1060"/>
      <c r="BHI135" s="1060"/>
      <c r="BHJ135" s="1060"/>
      <c r="BHK135" s="1060"/>
      <c r="BHL135" s="1060"/>
      <c r="BHM135" s="1060"/>
      <c r="BHN135" s="1060"/>
      <c r="BHO135" s="1060"/>
      <c r="BHP135" s="1060"/>
      <c r="BHQ135" s="1060"/>
      <c r="BHR135" s="1060"/>
      <c r="BHS135" s="1060"/>
      <c r="BHT135" s="1060"/>
      <c r="BHU135" s="1060"/>
      <c r="BHV135" s="1060"/>
      <c r="BHW135" s="1060"/>
      <c r="BHX135" s="1060"/>
      <c r="BHY135" s="1060"/>
      <c r="BHZ135" s="1060"/>
      <c r="BIA135" s="1060"/>
      <c r="BIB135" s="1060"/>
      <c r="BIC135" s="1060"/>
      <c r="BID135" s="1060"/>
      <c r="BIE135" s="1060"/>
      <c r="BIF135" s="1060"/>
      <c r="BIG135" s="1060"/>
      <c r="BIH135" s="1060"/>
      <c r="BII135" s="1060"/>
      <c r="BIJ135" s="1060"/>
      <c r="BIK135" s="1060"/>
      <c r="BIL135" s="1060"/>
      <c r="BIM135" s="1060"/>
      <c r="BIN135" s="1060"/>
      <c r="BIO135" s="1060"/>
      <c r="BIP135" s="1060"/>
      <c r="BIQ135" s="1060"/>
      <c r="BIR135" s="1060"/>
      <c r="BIS135" s="1060"/>
      <c r="BIT135" s="1060"/>
      <c r="BIU135" s="1060"/>
      <c r="BIV135" s="1060"/>
      <c r="BIW135" s="1060"/>
      <c r="BIX135" s="1060"/>
      <c r="BIY135" s="1060"/>
      <c r="BIZ135" s="1060"/>
      <c r="BJA135" s="1060"/>
      <c r="BJB135" s="1060"/>
      <c r="BJC135" s="1060"/>
      <c r="BJD135" s="1060"/>
      <c r="BJE135" s="1060"/>
      <c r="BJF135" s="1060"/>
      <c r="BJG135" s="1060"/>
      <c r="BJH135" s="1060"/>
      <c r="BJI135" s="1060"/>
      <c r="BJJ135" s="1060"/>
      <c r="BJK135" s="1060"/>
      <c r="BJL135" s="1060"/>
      <c r="BJM135" s="1060"/>
      <c r="BJN135" s="1060"/>
      <c r="BJO135" s="1060"/>
      <c r="BJP135" s="1060"/>
      <c r="BJQ135" s="1060"/>
      <c r="BJR135" s="1060"/>
      <c r="BJS135" s="1060"/>
      <c r="BJT135" s="1060"/>
      <c r="BJU135" s="1060"/>
      <c r="BJV135" s="1060"/>
      <c r="BJW135" s="1060"/>
      <c r="BJX135" s="1060"/>
      <c r="BJY135" s="1060"/>
      <c r="BJZ135" s="1060"/>
      <c r="BKA135" s="1060"/>
      <c r="BKB135" s="1060"/>
      <c r="BKC135" s="1060"/>
      <c r="BKD135" s="1060"/>
      <c r="BKE135" s="1060"/>
      <c r="BKF135" s="1060"/>
      <c r="BKG135" s="1060"/>
      <c r="BKH135" s="1060"/>
      <c r="BKI135" s="1060"/>
      <c r="BKJ135" s="1060"/>
      <c r="BKK135" s="1060"/>
      <c r="BKL135" s="1060"/>
      <c r="BKM135" s="1060"/>
      <c r="BKN135" s="1060"/>
      <c r="BKO135" s="1060"/>
      <c r="BKP135" s="1060"/>
      <c r="BKQ135" s="1060"/>
      <c r="BKR135" s="1060"/>
      <c r="BKS135" s="1060"/>
      <c r="BKT135" s="1060"/>
      <c r="BKU135" s="1060"/>
      <c r="BKV135" s="1060"/>
      <c r="BKW135" s="1060"/>
      <c r="BKX135" s="1060"/>
      <c r="BKY135" s="1060"/>
      <c r="BKZ135" s="1060"/>
      <c r="BLA135" s="1060"/>
      <c r="BLB135" s="1060"/>
      <c r="BLC135" s="1060"/>
      <c r="BLD135" s="1060"/>
      <c r="BLE135" s="1060"/>
      <c r="BLF135" s="1060"/>
      <c r="BLG135" s="1060"/>
      <c r="BLH135" s="1060"/>
      <c r="BLI135" s="1060"/>
      <c r="BLJ135" s="1060"/>
      <c r="BLK135" s="1060"/>
      <c r="BLL135" s="1060"/>
      <c r="BLM135" s="1060"/>
      <c r="BLN135" s="1060"/>
      <c r="BLO135" s="1060"/>
      <c r="BLP135" s="1060"/>
      <c r="BLQ135" s="1060"/>
      <c r="BLR135" s="1060"/>
      <c r="BLS135" s="1060"/>
      <c r="BLT135" s="1060"/>
      <c r="BLU135" s="1060"/>
      <c r="BLV135" s="1060"/>
      <c r="BLW135" s="1060"/>
      <c r="BLX135" s="1060"/>
      <c r="BLY135" s="1060"/>
      <c r="BLZ135" s="1060"/>
      <c r="BMA135" s="1060"/>
      <c r="BMB135" s="1060"/>
      <c r="BMC135" s="1060"/>
      <c r="BMD135" s="1060"/>
      <c r="BME135" s="1060"/>
      <c r="BMF135" s="1060"/>
      <c r="BMG135" s="1060"/>
      <c r="BMH135" s="1060"/>
      <c r="BMI135" s="1060"/>
      <c r="BMJ135" s="1060"/>
      <c r="BMK135" s="1060"/>
      <c r="BML135" s="1060"/>
      <c r="BMM135" s="1060"/>
      <c r="BMN135" s="1060"/>
      <c r="BMO135" s="1060"/>
      <c r="BMP135" s="1060"/>
      <c r="BMQ135" s="1060"/>
      <c r="BMR135" s="1060"/>
      <c r="BMS135" s="1060"/>
      <c r="BMT135" s="1060"/>
      <c r="BMU135" s="1060"/>
      <c r="BMV135" s="1060"/>
      <c r="BMW135" s="1060"/>
      <c r="BMX135" s="1060"/>
      <c r="BMY135" s="1060"/>
      <c r="BMZ135" s="1060"/>
      <c r="BNA135" s="1060"/>
      <c r="BNB135" s="1060"/>
      <c r="BNC135" s="1060"/>
      <c r="BND135" s="1060"/>
      <c r="BNE135" s="1060"/>
      <c r="BNF135" s="1060"/>
      <c r="BNG135" s="1060"/>
      <c r="BNH135" s="1060"/>
      <c r="BNI135" s="1060"/>
      <c r="BNJ135" s="1060"/>
      <c r="BNK135" s="1060"/>
      <c r="BNL135" s="1060"/>
      <c r="BNM135" s="1060"/>
      <c r="BNN135" s="1060"/>
      <c r="BNO135" s="1060"/>
      <c r="BNP135" s="1060"/>
      <c r="BNQ135" s="1060"/>
      <c r="BNR135" s="1060"/>
      <c r="BNS135" s="1060"/>
      <c r="BNT135" s="1060"/>
      <c r="BNU135" s="1060"/>
      <c r="BNV135" s="1060"/>
      <c r="BNW135" s="1060"/>
      <c r="BNX135" s="1060"/>
      <c r="BNY135" s="1060"/>
      <c r="BNZ135" s="1060"/>
      <c r="BOA135" s="1060"/>
      <c r="BOB135" s="1060"/>
      <c r="BOC135" s="1060"/>
      <c r="BOD135" s="1060"/>
      <c r="BOE135" s="1060"/>
      <c r="BOF135" s="1060"/>
      <c r="BOG135" s="1060"/>
      <c r="BOH135" s="1060"/>
      <c r="BOI135" s="1060"/>
      <c r="BOJ135" s="1060"/>
      <c r="BOK135" s="1060"/>
      <c r="BOL135" s="1060"/>
      <c r="BOM135" s="1060"/>
      <c r="BON135" s="1060"/>
      <c r="BOO135" s="1060"/>
      <c r="BOP135" s="1060"/>
      <c r="BOQ135" s="1060"/>
      <c r="BOR135" s="1060"/>
      <c r="BOS135" s="1060"/>
      <c r="BOT135" s="1060"/>
      <c r="BOU135" s="1060"/>
      <c r="BOV135" s="1060"/>
      <c r="BOW135" s="1060"/>
      <c r="BOX135" s="1060"/>
      <c r="BOY135" s="1060"/>
      <c r="BOZ135" s="1060"/>
      <c r="BPA135" s="1060"/>
      <c r="BPB135" s="1060"/>
      <c r="BPC135" s="1060"/>
      <c r="BPD135" s="1060"/>
      <c r="BPE135" s="1060"/>
      <c r="BPF135" s="1060"/>
      <c r="BPG135" s="1060"/>
      <c r="BPH135" s="1060"/>
      <c r="BPI135" s="1060"/>
      <c r="BPJ135" s="1060"/>
      <c r="BPK135" s="1060"/>
      <c r="BPL135" s="1060"/>
      <c r="BPM135" s="1060"/>
      <c r="BPN135" s="1060"/>
      <c r="BPO135" s="1060"/>
      <c r="BPP135" s="1060"/>
      <c r="BPQ135" s="1060"/>
      <c r="BPR135" s="1060"/>
      <c r="BPS135" s="1060"/>
      <c r="BPT135" s="1060"/>
      <c r="BPU135" s="1060"/>
      <c r="BPV135" s="1060"/>
      <c r="BPW135" s="1060"/>
      <c r="BPX135" s="1060"/>
      <c r="BPY135" s="1060"/>
      <c r="BPZ135" s="1060"/>
      <c r="BQA135" s="1060"/>
      <c r="BQB135" s="1060"/>
      <c r="BQC135" s="1060"/>
      <c r="BQD135" s="1060"/>
      <c r="BQE135" s="1060"/>
      <c r="BQF135" s="1060"/>
      <c r="BQG135" s="1060"/>
      <c r="BQH135" s="1060"/>
      <c r="BQI135" s="1060"/>
      <c r="BQJ135" s="1060"/>
      <c r="BQK135" s="1060"/>
      <c r="BQL135" s="1060"/>
      <c r="BQM135" s="1060"/>
      <c r="BQN135" s="1060"/>
      <c r="BQO135" s="1060"/>
      <c r="BQP135" s="1060"/>
      <c r="BQQ135" s="1060"/>
      <c r="BQR135" s="1060"/>
      <c r="BQS135" s="1060"/>
      <c r="BQT135" s="1060"/>
      <c r="BQU135" s="1060"/>
      <c r="BQV135" s="1060"/>
      <c r="BQW135" s="1060"/>
      <c r="BQX135" s="1060"/>
      <c r="BQY135" s="1060"/>
      <c r="BQZ135" s="1060"/>
      <c r="BRA135" s="1060"/>
      <c r="BRB135" s="1060"/>
      <c r="BRC135" s="1060"/>
      <c r="BRD135" s="1060"/>
      <c r="BRE135" s="1060"/>
      <c r="BRF135" s="1060"/>
      <c r="BRG135" s="1060"/>
      <c r="BRH135" s="1060"/>
      <c r="BRI135" s="1060"/>
      <c r="BRJ135" s="1060"/>
      <c r="BRK135" s="1060"/>
      <c r="BRL135" s="1060"/>
      <c r="BRM135" s="1060"/>
      <c r="BRN135" s="1060"/>
      <c r="BRO135" s="1060"/>
      <c r="BRP135" s="1060"/>
      <c r="BRQ135" s="1060"/>
      <c r="BRR135" s="1060"/>
      <c r="BRS135" s="1060"/>
      <c r="BRT135" s="1060"/>
      <c r="BRU135" s="1060"/>
      <c r="BRV135" s="1060"/>
      <c r="BRW135" s="1060"/>
      <c r="BRX135" s="1060"/>
      <c r="BRY135" s="1060"/>
      <c r="BRZ135" s="1060"/>
      <c r="BSA135" s="1060"/>
      <c r="BSB135" s="1060"/>
      <c r="BSC135" s="1060"/>
      <c r="BSD135" s="1060"/>
      <c r="BSE135" s="1060"/>
      <c r="BSF135" s="1060"/>
      <c r="BSG135" s="1060"/>
      <c r="BSH135" s="1060"/>
      <c r="BSI135" s="1060"/>
      <c r="BSJ135" s="1060"/>
      <c r="BSK135" s="1060"/>
      <c r="BSL135" s="1060"/>
      <c r="BSM135" s="1060"/>
      <c r="BSN135" s="1060"/>
      <c r="BSO135" s="1060"/>
      <c r="BSP135" s="1060"/>
      <c r="BSQ135" s="1060"/>
      <c r="BSR135" s="1060"/>
      <c r="BSS135" s="1060"/>
      <c r="BST135" s="1060"/>
      <c r="BSU135" s="1060"/>
      <c r="BSV135" s="1060"/>
      <c r="BSW135" s="1060"/>
      <c r="BSX135" s="1060"/>
      <c r="BSY135" s="1060"/>
      <c r="BSZ135" s="1060"/>
      <c r="BTA135" s="1060"/>
      <c r="BTB135" s="1060"/>
      <c r="BTC135" s="1060"/>
      <c r="BTD135" s="1060"/>
      <c r="BTE135" s="1060"/>
      <c r="BTF135" s="1060"/>
      <c r="BTG135" s="1060"/>
      <c r="BTH135" s="1060"/>
      <c r="BTI135" s="1060"/>
      <c r="BTJ135" s="1060"/>
      <c r="BTK135" s="1060"/>
      <c r="BTL135" s="1060"/>
      <c r="BTM135" s="1060"/>
      <c r="BTN135" s="1060"/>
      <c r="BTO135" s="1060"/>
      <c r="BTP135" s="1060"/>
      <c r="BTQ135" s="1060"/>
      <c r="BTR135" s="1060"/>
      <c r="BTS135" s="1060"/>
      <c r="BTT135" s="1060"/>
      <c r="BTU135" s="1060"/>
      <c r="BTV135" s="1060"/>
      <c r="BTW135" s="1060"/>
      <c r="BTX135" s="1060"/>
      <c r="BTY135" s="1060"/>
      <c r="BTZ135" s="1060"/>
      <c r="BUA135" s="1060"/>
      <c r="BUB135" s="1060"/>
      <c r="BUC135" s="1060"/>
      <c r="BUD135" s="1060"/>
      <c r="BUE135" s="1060"/>
      <c r="BUF135" s="1060"/>
      <c r="BUG135" s="1060"/>
      <c r="BUH135" s="1060"/>
      <c r="BUI135" s="1060"/>
      <c r="BUJ135" s="1060"/>
      <c r="BUK135" s="1060"/>
      <c r="BUL135" s="1060"/>
      <c r="BUM135" s="1060"/>
      <c r="BUN135" s="1060"/>
      <c r="BUO135" s="1060"/>
      <c r="BUP135" s="1060"/>
      <c r="BUQ135" s="1060"/>
      <c r="BUR135" s="1060"/>
      <c r="BUS135" s="1060"/>
      <c r="BUT135" s="1060"/>
      <c r="BUU135" s="1060"/>
      <c r="BUV135" s="1060"/>
      <c r="BUW135" s="1060"/>
      <c r="BUX135" s="1060"/>
      <c r="BUY135" s="1060"/>
      <c r="BUZ135" s="1060"/>
      <c r="BVA135" s="1060"/>
      <c r="BVB135" s="1060"/>
      <c r="BVC135" s="1060"/>
      <c r="BVD135" s="1060"/>
      <c r="BVE135" s="1060"/>
      <c r="BVF135" s="1060"/>
      <c r="BVG135" s="1060"/>
      <c r="BVH135" s="1060"/>
      <c r="BVI135" s="1060"/>
      <c r="BVJ135" s="1060"/>
      <c r="BVK135" s="1060"/>
      <c r="BVL135" s="1060"/>
      <c r="BVM135" s="1060"/>
      <c r="BVN135" s="1060"/>
      <c r="BVO135" s="1060"/>
      <c r="BVP135" s="1060"/>
      <c r="BVQ135" s="1060"/>
      <c r="BVR135" s="1060"/>
      <c r="BVS135" s="1060"/>
      <c r="BVT135" s="1060"/>
      <c r="BVU135" s="1060"/>
      <c r="BVV135" s="1060"/>
      <c r="BVW135" s="1060"/>
      <c r="BVX135" s="1060"/>
      <c r="BVY135" s="1060"/>
      <c r="BVZ135" s="1060"/>
      <c r="BWA135" s="1060"/>
      <c r="BWB135" s="1060"/>
      <c r="BWC135" s="1060"/>
      <c r="BWD135" s="1060"/>
      <c r="BWE135" s="1060"/>
      <c r="BWF135" s="1060"/>
      <c r="BWG135" s="1060"/>
      <c r="BWH135" s="1060"/>
      <c r="BWI135" s="1060"/>
      <c r="BWJ135" s="1060"/>
      <c r="BWK135" s="1060"/>
      <c r="BWL135" s="1060"/>
      <c r="BWM135" s="1060"/>
      <c r="BWN135" s="1060"/>
      <c r="BWO135" s="1060"/>
      <c r="BWP135" s="1060"/>
      <c r="BWQ135" s="1060"/>
      <c r="BWR135" s="1060"/>
      <c r="BWS135" s="1060"/>
      <c r="BWT135" s="1060"/>
      <c r="BWU135" s="1060"/>
      <c r="BWV135" s="1060"/>
      <c r="BWW135" s="1060"/>
      <c r="BWX135" s="1060"/>
      <c r="BWY135" s="1060"/>
      <c r="BWZ135" s="1060"/>
      <c r="BXA135" s="1060"/>
      <c r="BXB135" s="1060"/>
      <c r="BXC135" s="1060"/>
      <c r="BXD135" s="1060"/>
      <c r="BXE135" s="1060"/>
      <c r="BXF135" s="1060"/>
      <c r="BXG135" s="1060"/>
      <c r="BXH135" s="1060"/>
      <c r="BXI135" s="1060"/>
      <c r="BXJ135" s="1060"/>
      <c r="BXK135" s="1060"/>
      <c r="BXL135" s="1060"/>
      <c r="BXM135" s="1060"/>
      <c r="BXN135" s="1060"/>
      <c r="BXO135" s="1060"/>
      <c r="BXP135" s="1060"/>
      <c r="BXQ135" s="1060"/>
      <c r="BXR135" s="1060"/>
      <c r="BXS135" s="1060"/>
      <c r="BXT135" s="1060"/>
      <c r="BXU135" s="1060"/>
      <c r="BXV135" s="1060"/>
      <c r="BXW135" s="1060"/>
      <c r="BXX135" s="1060"/>
      <c r="BXY135" s="1060"/>
      <c r="BXZ135" s="1060"/>
      <c r="BYA135" s="1060"/>
      <c r="BYB135" s="1060"/>
      <c r="BYC135" s="1060"/>
      <c r="BYD135" s="1060"/>
      <c r="BYE135" s="1060"/>
      <c r="BYF135" s="1060"/>
      <c r="BYG135" s="1060"/>
      <c r="BYH135" s="1060"/>
      <c r="BYI135" s="1060"/>
      <c r="BYJ135" s="1060"/>
      <c r="BYK135" s="1060"/>
      <c r="BYL135" s="1060"/>
      <c r="BYM135" s="1060"/>
      <c r="BYN135" s="1060"/>
      <c r="BYO135" s="1060"/>
      <c r="BYP135" s="1060"/>
      <c r="BYQ135" s="1060"/>
      <c r="BYR135" s="1060"/>
      <c r="BYS135" s="1060"/>
      <c r="BYT135" s="1060"/>
      <c r="BYU135" s="1060"/>
      <c r="BYV135" s="1060"/>
      <c r="BYW135" s="1060"/>
      <c r="BYX135" s="1060"/>
      <c r="BYY135" s="1060"/>
      <c r="BYZ135" s="1060"/>
      <c r="BZA135" s="1060"/>
      <c r="BZB135" s="1060"/>
      <c r="BZC135" s="1060"/>
      <c r="BZD135" s="1060"/>
      <c r="BZE135" s="1060"/>
      <c r="BZF135" s="1060"/>
      <c r="BZG135" s="1060"/>
      <c r="BZH135" s="1060"/>
      <c r="BZI135" s="1060"/>
      <c r="BZJ135" s="1060"/>
      <c r="BZK135" s="1060"/>
      <c r="BZL135" s="1060"/>
      <c r="BZM135" s="1060"/>
      <c r="BZN135" s="1060"/>
      <c r="BZO135" s="1060"/>
      <c r="BZP135" s="1060"/>
      <c r="BZQ135" s="1060"/>
      <c r="BZR135" s="1060"/>
      <c r="BZS135" s="1060"/>
      <c r="BZT135" s="1060"/>
      <c r="BZU135" s="1060"/>
      <c r="BZV135" s="1060"/>
      <c r="BZW135" s="1060"/>
      <c r="BZX135" s="1060"/>
      <c r="BZY135" s="1060"/>
      <c r="BZZ135" s="1060"/>
      <c r="CAA135" s="1060"/>
      <c r="CAB135" s="1060"/>
      <c r="CAC135" s="1060"/>
      <c r="CAD135" s="1060"/>
      <c r="CAE135" s="1060"/>
      <c r="CAF135" s="1060"/>
      <c r="CAG135" s="1060"/>
      <c r="CAH135" s="1060"/>
      <c r="CAI135" s="1060"/>
      <c r="CAJ135" s="1060"/>
      <c r="CAK135" s="1060"/>
      <c r="CAL135" s="1060"/>
      <c r="CAM135" s="1060"/>
      <c r="CAN135" s="1060"/>
      <c r="CAO135" s="1060"/>
      <c r="CAP135" s="1060"/>
      <c r="CAQ135" s="1060"/>
      <c r="CAR135" s="1060"/>
      <c r="CAS135" s="1060"/>
      <c r="CAT135" s="1060"/>
      <c r="CAU135" s="1060"/>
      <c r="CAV135" s="1060"/>
      <c r="CAW135" s="1060"/>
      <c r="CAX135" s="1060"/>
      <c r="CAY135" s="1060"/>
      <c r="CAZ135" s="1060"/>
      <c r="CBA135" s="1060"/>
      <c r="CBB135" s="1060"/>
      <c r="CBC135" s="1060"/>
      <c r="CBD135" s="1060"/>
      <c r="CBE135" s="1060"/>
      <c r="CBF135" s="1060"/>
      <c r="CBG135" s="1060"/>
      <c r="CBH135" s="1060"/>
      <c r="CBI135" s="1060"/>
      <c r="CBJ135" s="1060"/>
      <c r="CBK135" s="1060"/>
      <c r="CBL135" s="1060"/>
      <c r="CBM135" s="1060"/>
      <c r="CBN135" s="1060"/>
      <c r="CBO135" s="1060"/>
      <c r="CBP135" s="1060"/>
      <c r="CBQ135" s="1060"/>
      <c r="CBR135" s="1060"/>
      <c r="CBS135" s="1060"/>
      <c r="CBT135" s="1060"/>
      <c r="CBU135" s="1060"/>
      <c r="CBV135" s="1060"/>
      <c r="CBW135" s="1060"/>
      <c r="CBX135" s="1060"/>
      <c r="CBY135" s="1060"/>
      <c r="CBZ135" s="1060"/>
      <c r="CCA135" s="1060"/>
      <c r="CCB135" s="1060"/>
      <c r="CCC135" s="1060"/>
      <c r="CCD135" s="1060"/>
      <c r="CCE135" s="1060"/>
      <c r="CCF135" s="1060"/>
      <c r="CCG135" s="1060"/>
      <c r="CCH135" s="1060"/>
      <c r="CCI135" s="1060"/>
      <c r="CCJ135" s="1060"/>
      <c r="CCK135" s="1060"/>
      <c r="CCL135" s="1060"/>
      <c r="CCM135" s="1060"/>
      <c r="CCN135" s="1060"/>
      <c r="CCO135" s="1060"/>
      <c r="CCP135" s="1060"/>
      <c r="CCQ135" s="1060"/>
      <c r="CCR135" s="1060"/>
      <c r="CCS135" s="1060"/>
      <c r="CCT135" s="1060"/>
      <c r="CCU135" s="1060"/>
      <c r="CCV135" s="1060"/>
      <c r="CCW135" s="1060"/>
      <c r="CCX135" s="1060"/>
      <c r="CCY135" s="1060"/>
      <c r="CCZ135" s="1060"/>
      <c r="CDA135" s="1060"/>
      <c r="CDB135" s="1060"/>
      <c r="CDC135" s="1060"/>
      <c r="CDD135" s="1060"/>
      <c r="CDE135" s="1060"/>
      <c r="CDF135" s="1060"/>
      <c r="CDG135" s="1060"/>
      <c r="CDH135" s="1060"/>
      <c r="CDI135" s="1060"/>
      <c r="CDJ135" s="1060"/>
      <c r="CDK135" s="1060"/>
      <c r="CDL135" s="1060"/>
      <c r="CDM135" s="1060"/>
      <c r="CDN135" s="1060"/>
      <c r="CDO135" s="1060"/>
      <c r="CDP135" s="1060"/>
      <c r="CDQ135" s="1060"/>
      <c r="CDR135" s="1060"/>
      <c r="CDS135" s="1060"/>
      <c r="CDT135" s="1060"/>
      <c r="CDU135" s="1060"/>
      <c r="CDV135" s="1060"/>
      <c r="CDW135" s="1060"/>
      <c r="CDX135" s="1060"/>
      <c r="CDY135" s="1060"/>
      <c r="CDZ135" s="1060"/>
      <c r="CEA135" s="1060"/>
      <c r="CEB135" s="1060"/>
      <c r="CEC135" s="1060"/>
      <c r="CED135" s="1060"/>
      <c r="CEE135" s="1060"/>
      <c r="CEF135" s="1060"/>
      <c r="CEG135" s="1060"/>
      <c r="CEH135" s="1060"/>
      <c r="CEI135" s="1060"/>
      <c r="CEJ135" s="1060"/>
      <c r="CEK135" s="1060"/>
      <c r="CEL135" s="1060"/>
      <c r="CEM135" s="1060"/>
    </row>
    <row r="136" spans="1:2171" s="254" customFormat="1" x14ac:dyDescent="0.2">
      <c r="B136" s="1029" t="s">
        <v>278</v>
      </c>
      <c r="C136" s="298"/>
      <c r="D136" s="857"/>
      <c r="E136" s="857" t="s">
        <v>413</v>
      </c>
      <c r="F136" s="1030" t="s">
        <v>278</v>
      </c>
      <c r="G136" s="298" t="s">
        <v>57</v>
      </c>
      <c r="H136" s="298" t="s">
        <v>62</v>
      </c>
      <c r="I136" s="1031">
        <f>C136*'Future Practices'!C$117*(D136*0.95+Calculations!$C$163/SUMPRODUCT(Sources!$C$78:$C$81,Defaults!$D$77:$D$80)*(1-D136)*VLOOKUP(G136,Defaults!B$77:D$80,3,FALSE))*3630</f>
        <v>0</v>
      </c>
      <c r="J136" s="1032">
        <f t="shared" si="0"/>
        <v>0</v>
      </c>
      <c r="K136" s="1024">
        <f>Retrofit_Design</f>
        <v>0</v>
      </c>
      <c r="L136" s="1024">
        <f t="shared" si="1"/>
        <v>0</v>
      </c>
      <c r="M136" s="679"/>
      <c r="N136" s="679"/>
      <c r="O136" s="679"/>
      <c r="P136" s="679"/>
      <c r="Q136" s="679"/>
      <c r="R136" s="679"/>
      <c r="S136" s="679"/>
      <c r="T136" s="679"/>
      <c r="U136" s="679"/>
      <c r="V136" s="679"/>
      <c r="W136" s="679"/>
      <c r="X136" s="679"/>
      <c r="Y136" s="679"/>
      <c r="Z136" s="679"/>
      <c r="AA136" s="679"/>
      <c r="AB136" s="679"/>
      <c r="AC136" s="679"/>
      <c r="AD136" s="679"/>
      <c r="AE136" s="679"/>
      <c r="AF136" s="679"/>
      <c r="AG136" s="679"/>
      <c r="AH136" s="679"/>
      <c r="AI136" s="679"/>
      <c r="AJ136" s="679"/>
      <c r="AK136" s="679"/>
      <c r="AL136" s="679"/>
      <c r="AM136" s="679"/>
      <c r="AN136" s="679"/>
      <c r="AO136" s="679"/>
      <c r="AP136" s="679"/>
      <c r="AQ136" s="679"/>
      <c r="AR136" s="1060"/>
      <c r="AS136" s="1060"/>
      <c r="AT136" s="1060"/>
      <c r="AU136" s="1060"/>
      <c r="AV136" s="1060"/>
      <c r="AW136" s="1060"/>
      <c r="AX136" s="1060"/>
      <c r="AY136" s="1060"/>
      <c r="AZ136" s="1060"/>
      <c r="BA136" s="1060"/>
      <c r="BB136" s="1060"/>
      <c r="BC136" s="1060"/>
      <c r="BD136" s="1060"/>
      <c r="BE136" s="1060"/>
      <c r="BF136" s="1060"/>
      <c r="BG136" s="1060"/>
      <c r="BH136" s="1060"/>
      <c r="BI136" s="1060"/>
      <c r="BJ136" s="1060"/>
      <c r="BK136" s="1060"/>
      <c r="BL136" s="1060"/>
      <c r="BM136" s="1060"/>
      <c r="BN136" s="1060"/>
      <c r="BO136" s="1060"/>
      <c r="BP136" s="1060"/>
      <c r="BQ136" s="1060"/>
      <c r="BR136" s="1060"/>
      <c r="BS136" s="1060"/>
      <c r="BT136" s="1060"/>
      <c r="BU136" s="1060"/>
      <c r="BV136" s="1060"/>
      <c r="BW136" s="1060"/>
      <c r="BX136" s="1060"/>
      <c r="BY136" s="1060"/>
      <c r="BZ136" s="1060"/>
      <c r="CA136" s="1060"/>
      <c r="CB136" s="1060"/>
      <c r="CC136" s="1060"/>
      <c r="CD136" s="1060"/>
      <c r="CE136" s="1060"/>
      <c r="CF136" s="1060"/>
      <c r="CG136" s="1060"/>
      <c r="CH136" s="1060"/>
      <c r="CI136" s="1060"/>
      <c r="CJ136" s="1060"/>
      <c r="CK136" s="1060"/>
      <c r="CL136" s="1060"/>
      <c r="CM136" s="1060"/>
      <c r="CN136" s="1060"/>
      <c r="CO136" s="1060"/>
      <c r="CP136" s="1060"/>
      <c r="CQ136" s="1060"/>
      <c r="CR136" s="1060"/>
      <c r="CS136" s="1060"/>
      <c r="CT136" s="1060"/>
      <c r="CU136" s="1060"/>
      <c r="CV136" s="1060"/>
      <c r="CW136" s="1060"/>
      <c r="CX136" s="1060"/>
      <c r="CY136" s="1060"/>
      <c r="CZ136" s="1060"/>
      <c r="DA136" s="1060"/>
      <c r="DB136" s="1060"/>
      <c r="DC136" s="1060"/>
      <c r="DD136" s="1060"/>
      <c r="DE136" s="1060"/>
      <c r="DF136" s="1060"/>
      <c r="DG136" s="1060"/>
      <c r="DH136" s="1060"/>
      <c r="DI136" s="1060"/>
      <c r="DJ136" s="1060"/>
      <c r="DK136" s="1060"/>
      <c r="DL136" s="1060"/>
      <c r="DM136" s="1060"/>
      <c r="DN136" s="1060"/>
      <c r="DO136" s="1060"/>
      <c r="DP136" s="1060"/>
      <c r="DQ136" s="1060"/>
      <c r="DR136" s="1060"/>
      <c r="DS136" s="1060"/>
      <c r="DT136" s="1060"/>
      <c r="DU136" s="1060"/>
      <c r="DV136" s="1060"/>
      <c r="DW136" s="1060"/>
      <c r="DX136" s="1060"/>
      <c r="DY136" s="1060"/>
      <c r="DZ136" s="1060"/>
      <c r="EA136" s="1060"/>
      <c r="EB136" s="1060"/>
      <c r="EC136" s="1060"/>
      <c r="ED136" s="1060"/>
      <c r="EE136" s="1060"/>
      <c r="EF136" s="1060"/>
      <c r="EG136" s="1060"/>
      <c r="EH136" s="1060"/>
      <c r="EI136" s="1060"/>
      <c r="EJ136" s="1060"/>
      <c r="EK136" s="1060"/>
      <c r="EL136" s="1060"/>
      <c r="EM136" s="1060"/>
      <c r="EN136" s="1060"/>
      <c r="EO136" s="1060"/>
      <c r="EP136" s="1060"/>
      <c r="EQ136" s="1060"/>
      <c r="ER136" s="1060"/>
      <c r="ES136" s="1060"/>
      <c r="ET136" s="1060"/>
      <c r="EU136" s="1060"/>
      <c r="EV136" s="1060"/>
      <c r="EW136" s="1060"/>
      <c r="EX136" s="1060"/>
      <c r="EY136" s="1060"/>
      <c r="EZ136" s="1060"/>
      <c r="FA136" s="1060"/>
      <c r="FB136" s="1060"/>
      <c r="FC136" s="1060"/>
      <c r="FD136" s="1060"/>
      <c r="FE136" s="1060"/>
      <c r="FF136" s="1060"/>
      <c r="FG136" s="1060"/>
      <c r="FH136" s="1060"/>
      <c r="FI136" s="1060"/>
      <c r="FJ136" s="1060"/>
      <c r="FK136" s="1060"/>
      <c r="FL136" s="1060"/>
      <c r="FM136" s="1060"/>
      <c r="FN136" s="1060"/>
      <c r="FO136" s="1060"/>
      <c r="FP136" s="1060"/>
      <c r="FQ136" s="1060"/>
      <c r="FR136" s="1060"/>
      <c r="FS136" s="1060"/>
      <c r="FT136" s="1060"/>
      <c r="FU136" s="1060"/>
      <c r="FV136" s="1060"/>
      <c r="FW136" s="1060"/>
      <c r="FX136" s="1060"/>
      <c r="FY136" s="1060"/>
      <c r="FZ136" s="1060"/>
      <c r="GA136" s="1060"/>
      <c r="GB136" s="1060"/>
      <c r="GC136" s="1060"/>
      <c r="GD136" s="1060"/>
      <c r="GE136" s="1060"/>
      <c r="GF136" s="1060"/>
      <c r="GG136" s="1060"/>
      <c r="GH136" s="1060"/>
      <c r="GI136" s="1060"/>
      <c r="GJ136" s="1060"/>
      <c r="GK136" s="1060"/>
      <c r="GL136" s="1060"/>
      <c r="GM136" s="1060"/>
      <c r="GN136" s="1060"/>
      <c r="GO136" s="1060"/>
      <c r="GP136" s="1060"/>
      <c r="GQ136" s="1060"/>
      <c r="GR136" s="1060"/>
      <c r="GS136" s="1060"/>
      <c r="GT136" s="1060"/>
      <c r="GU136" s="1060"/>
      <c r="GV136" s="1060"/>
      <c r="GW136" s="1060"/>
      <c r="GX136" s="1060"/>
      <c r="GY136" s="1060"/>
      <c r="GZ136" s="1060"/>
      <c r="HA136" s="1060"/>
      <c r="HB136" s="1060"/>
      <c r="HC136" s="1060"/>
      <c r="HD136" s="1060"/>
      <c r="HE136" s="1060"/>
      <c r="HF136" s="1060"/>
      <c r="HG136" s="1060"/>
      <c r="HH136" s="1060"/>
      <c r="HI136" s="1060"/>
      <c r="HJ136" s="1060"/>
      <c r="HK136" s="1060"/>
      <c r="HL136" s="1060"/>
      <c r="HM136" s="1060"/>
      <c r="HN136" s="1060"/>
      <c r="HO136" s="1060"/>
      <c r="HP136" s="1060"/>
      <c r="HQ136" s="1060"/>
      <c r="HR136" s="1060"/>
      <c r="HS136" s="1060"/>
      <c r="HT136" s="1060"/>
      <c r="HU136" s="1060"/>
      <c r="HV136" s="1060"/>
      <c r="HW136" s="1060"/>
      <c r="HX136" s="1060"/>
      <c r="HY136" s="1060"/>
      <c r="HZ136" s="1060"/>
      <c r="IA136" s="1060"/>
      <c r="IB136" s="1060"/>
      <c r="IC136" s="1060"/>
      <c r="ID136" s="1060"/>
      <c r="IE136" s="1060"/>
      <c r="IF136" s="1060"/>
      <c r="IG136" s="1060"/>
      <c r="IH136" s="1060"/>
      <c r="II136" s="1060"/>
      <c r="IJ136" s="1060"/>
      <c r="IK136" s="1060"/>
      <c r="IL136" s="1060"/>
      <c r="IM136" s="1060"/>
      <c r="IN136" s="1060"/>
      <c r="IO136" s="1060"/>
      <c r="IP136" s="1060"/>
      <c r="IQ136" s="1060"/>
      <c r="IR136" s="1060"/>
      <c r="IS136" s="1060"/>
      <c r="IT136" s="1060"/>
      <c r="IU136" s="1060"/>
      <c r="IV136" s="1060"/>
      <c r="IW136" s="1060"/>
      <c r="IX136" s="1060"/>
      <c r="IY136" s="1060"/>
      <c r="IZ136" s="1060"/>
      <c r="JA136" s="1060"/>
      <c r="JB136" s="1060"/>
      <c r="JC136" s="1060"/>
      <c r="JD136" s="1060"/>
      <c r="JE136" s="1060"/>
      <c r="JF136" s="1060"/>
      <c r="JG136" s="1060"/>
      <c r="JH136" s="1060"/>
      <c r="JI136" s="1060"/>
      <c r="JJ136" s="1060"/>
      <c r="JK136" s="1060"/>
      <c r="JL136" s="1060"/>
      <c r="JM136" s="1060"/>
      <c r="JN136" s="1060"/>
      <c r="JO136" s="1060"/>
      <c r="JP136" s="1060"/>
      <c r="JQ136" s="1060"/>
      <c r="JR136" s="1060"/>
      <c r="JS136" s="1060"/>
      <c r="JT136" s="1060"/>
      <c r="JU136" s="1060"/>
      <c r="JV136" s="1060"/>
      <c r="JW136" s="1060"/>
      <c r="JX136" s="1060"/>
      <c r="JY136" s="1060"/>
      <c r="JZ136" s="1060"/>
      <c r="KA136" s="1060"/>
      <c r="KB136" s="1060"/>
      <c r="KC136" s="1060"/>
      <c r="KD136" s="1060"/>
      <c r="KE136" s="1060"/>
      <c r="KF136" s="1060"/>
      <c r="KG136" s="1060"/>
      <c r="KH136" s="1060"/>
      <c r="KI136" s="1060"/>
      <c r="KJ136" s="1060"/>
      <c r="KK136" s="1060"/>
      <c r="KL136" s="1060"/>
      <c r="KM136" s="1060"/>
      <c r="KN136" s="1060"/>
      <c r="KO136" s="1060"/>
      <c r="KP136" s="1060"/>
      <c r="KQ136" s="1060"/>
      <c r="KR136" s="1060"/>
      <c r="KS136" s="1060"/>
      <c r="KT136" s="1060"/>
      <c r="KU136" s="1060"/>
      <c r="KV136" s="1060"/>
      <c r="KW136" s="1060"/>
      <c r="KX136" s="1060"/>
      <c r="KY136" s="1060"/>
      <c r="KZ136" s="1060"/>
      <c r="LA136" s="1060"/>
      <c r="LB136" s="1060"/>
      <c r="LC136" s="1060"/>
      <c r="LD136" s="1060"/>
      <c r="LE136" s="1060"/>
      <c r="LF136" s="1060"/>
      <c r="LG136" s="1060"/>
      <c r="LH136" s="1060"/>
      <c r="LI136" s="1060"/>
      <c r="LJ136" s="1060"/>
      <c r="LK136" s="1060"/>
      <c r="LL136" s="1060"/>
      <c r="LM136" s="1060"/>
      <c r="LN136" s="1060"/>
      <c r="LO136" s="1060"/>
      <c r="LP136" s="1060"/>
      <c r="LQ136" s="1060"/>
      <c r="LR136" s="1060"/>
      <c r="LS136" s="1060"/>
      <c r="LT136" s="1060"/>
      <c r="LU136" s="1060"/>
      <c r="LV136" s="1060"/>
      <c r="LW136" s="1060"/>
      <c r="LX136" s="1060"/>
      <c r="LY136" s="1060"/>
      <c r="LZ136" s="1060"/>
      <c r="MA136" s="1060"/>
      <c r="MB136" s="1060"/>
      <c r="MC136" s="1060"/>
      <c r="MD136" s="1060"/>
      <c r="ME136" s="1060"/>
      <c r="MF136" s="1060"/>
      <c r="MG136" s="1060"/>
      <c r="MH136" s="1060"/>
      <c r="MI136" s="1060"/>
      <c r="MJ136" s="1060"/>
      <c r="MK136" s="1060"/>
      <c r="ML136" s="1060"/>
      <c r="MM136" s="1060"/>
      <c r="MN136" s="1060"/>
      <c r="MO136" s="1060"/>
      <c r="MP136" s="1060"/>
      <c r="MQ136" s="1060"/>
      <c r="MR136" s="1060"/>
      <c r="MS136" s="1060"/>
      <c r="MT136" s="1060"/>
      <c r="MU136" s="1060"/>
      <c r="MV136" s="1060"/>
      <c r="MW136" s="1060"/>
      <c r="MX136" s="1060"/>
      <c r="MY136" s="1060"/>
      <c r="MZ136" s="1060"/>
      <c r="NA136" s="1060"/>
      <c r="NB136" s="1060"/>
      <c r="NC136" s="1060"/>
      <c r="ND136" s="1060"/>
      <c r="NE136" s="1060"/>
      <c r="NF136" s="1060"/>
      <c r="NG136" s="1060"/>
      <c r="NH136" s="1060"/>
      <c r="NI136" s="1060"/>
      <c r="NJ136" s="1060"/>
      <c r="NK136" s="1060"/>
      <c r="NL136" s="1060"/>
      <c r="NM136" s="1060"/>
      <c r="NN136" s="1060"/>
      <c r="NO136" s="1060"/>
      <c r="NP136" s="1060"/>
      <c r="NQ136" s="1060"/>
      <c r="NR136" s="1060"/>
      <c r="NS136" s="1060"/>
      <c r="NT136" s="1060"/>
      <c r="NU136" s="1060"/>
      <c r="NV136" s="1060"/>
      <c r="NW136" s="1060"/>
      <c r="NX136" s="1060"/>
      <c r="NY136" s="1060"/>
      <c r="NZ136" s="1060"/>
      <c r="OA136" s="1060"/>
      <c r="OB136" s="1060"/>
      <c r="OC136" s="1060"/>
      <c r="OD136" s="1060"/>
      <c r="OE136" s="1060"/>
      <c r="OF136" s="1060"/>
      <c r="OG136" s="1060"/>
      <c r="OH136" s="1060"/>
      <c r="OI136" s="1060"/>
      <c r="OJ136" s="1060"/>
      <c r="OK136" s="1060"/>
      <c r="OL136" s="1060"/>
      <c r="OM136" s="1060"/>
      <c r="ON136" s="1060"/>
      <c r="OO136" s="1060"/>
      <c r="OP136" s="1060"/>
      <c r="OQ136" s="1060"/>
      <c r="OR136" s="1060"/>
      <c r="OS136" s="1060"/>
      <c r="OT136" s="1060"/>
      <c r="OU136" s="1060"/>
      <c r="OV136" s="1060"/>
      <c r="OW136" s="1060"/>
      <c r="OX136" s="1060"/>
      <c r="OY136" s="1060"/>
      <c r="OZ136" s="1060"/>
      <c r="PA136" s="1060"/>
      <c r="PB136" s="1060"/>
      <c r="PC136" s="1060"/>
      <c r="PD136" s="1060"/>
      <c r="PE136" s="1060"/>
      <c r="PF136" s="1060"/>
      <c r="PG136" s="1060"/>
      <c r="PH136" s="1060"/>
      <c r="PI136" s="1060"/>
      <c r="PJ136" s="1060"/>
      <c r="PK136" s="1060"/>
      <c r="PL136" s="1060"/>
      <c r="PM136" s="1060"/>
      <c r="PN136" s="1060"/>
      <c r="PO136" s="1060"/>
      <c r="PP136" s="1060"/>
      <c r="PQ136" s="1060"/>
      <c r="PR136" s="1060"/>
      <c r="PS136" s="1060"/>
      <c r="PT136" s="1060"/>
      <c r="PU136" s="1060"/>
      <c r="PV136" s="1060"/>
      <c r="PW136" s="1060"/>
      <c r="PX136" s="1060"/>
      <c r="PY136" s="1060"/>
      <c r="PZ136" s="1060"/>
      <c r="QA136" s="1060"/>
      <c r="QB136" s="1060"/>
      <c r="QC136" s="1060"/>
      <c r="QD136" s="1060"/>
      <c r="QE136" s="1060"/>
      <c r="QF136" s="1060"/>
      <c r="QG136" s="1060"/>
      <c r="QH136" s="1060"/>
      <c r="QI136" s="1060"/>
      <c r="QJ136" s="1060"/>
      <c r="QK136" s="1060"/>
      <c r="QL136" s="1060"/>
      <c r="QM136" s="1060"/>
      <c r="QN136" s="1060"/>
      <c r="QO136" s="1060"/>
      <c r="QP136" s="1060"/>
      <c r="QQ136" s="1060"/>
      <c r="QR136" s="1060"/>
      <c r="QS136" s="1060"/>
      <c r="QT136" s="1060"/>
      <c r="QU136" s="1060"/>
      <c r="QV136" s="1060"/>
      <c r="QW136" s="1060"/>
      <c r="QX136" s="1060"/>
      <c r="QY136" s="1060"/>
      <c r="QZ136" s="1060"/>
      <c r="RA136" s="1060"/>
      <c r="RB136" s="1060"/>
      <c r="RC136" s="1060"/>
      <c r="RD136" s="1060"/>
      <c r="RE136" s="1060"/>
      <c r="RF136" s="1060"/>
      <c r="RG136" s="1060"/>
      <c r="RH136" s="1060"/>
      <c r="RI136" s="1060"/>
      <c r="RJ136" s="1060"/>
      <c r="RK136" s="1060"/>
      <c r="RL136" s="1060"/>
      <c r="RM136" s="1060"/>
      <c r="RN136" s="1060"/>
      <c r="RO136" s="1060"/>
      <c r="RP136" s="1060"/>
      <c r="RQ136" s="1060"/>
      <c r="RR136" s="1060"/>
      <c r="RS136" s="1060"/>
      <c r="RT136" s="1060"/>
      <c r="RU136" s="1060"/>
      <c r="RV136" s="1060"/>
      <c r="RW136" s="1060"/>
      <c r="RX136" s="1060"/>
      <c r="RY136" s="1060"/>
      <c r="RZ136" s="1060"/>
      <c r="SA136" s="1060"/>
      <c r="SB136" s="1060"/>
      <c r="SC136" s="1060"/>
      <c r="SD136" s="1060"/>
      <c r="SE136" s="1060"/>
      <c r="SF136" s="1060"/>
      <c r="SG136" s="1060"/>
      <c r="SH136" s="1060"/>
      <c r="SI136" s="1060"/>
      <c r="SJ136" s="1060"/>
      <c r="SK136" s="1060"/>
      <c r="SL136" s="1060"/>
      <c r="SM136" s="1060"/>
      <c r="SN136" s="1060"/>
      <c r="SO136" s="1060"/>
      <c r="SP136" s="1060"/>
      <c r="SQ136" s="1060"/>
      <c r="SR136" s="1060"/>
      <c r="SS136" s="1060"/>
      <c r="ST136" s="1060"/>
      <c r="SU136" s="1060"/>
      <c r="SV136" s="1060"/>
      <c r="SW136" s="1060"/>
      <c r="SX136" s="1060"/>
      <c r="SY136" s="1060"/>
      <c r="SZ136" s="1060"/>
      <c r="TA136" s="1060"/>
      <c r="TB136" s="1060"/>
      <c r="TC136" s="1060"/>
      <c r="TD136" s="1060"/>
      <c r="TE136" s="1060"/>
      <c r="TF136" s="1060"/>
      <c r="TG136" s="1060"/>
      <c r="TH136" s="1060"/>
      <c r="TI136" s="1060"/>
      <c r="TJ136" s="1060"/>
      <c r="TK136" s="1060"/>
      <c r="TL136" s="1060"/>
      <c r="TM136" s="1060"/>
      <c r="TN136" s="1060"/>
      <c r="TO136" s="1060"/>
      <c r="TP136" s="1060"/>
      <c r="TQ136" s="1060"/>
      <c r="TR136" s="1060"/>
      <c r="TS136" s="1060"/>
      <c r="TT136" s="1060"/>
      <c r="TU136" s="1060"/>
      <c r="TV136" s="1060"/>
      <c r="TW136" s="1060"/>
      <c r="TX136" s="1060"/>
      <c r="TY136" s="1060"/>
      <c r="TZ136" s="1060"/>
      <c r="UA136" s="1060"/>
      <c r="UB136" s="1060"/>
      <c r="UC136" s="1060"/>
      <c r="UD136" s="1060"/>
      <c r="UE136" s="1060"/>
      <c r="UF136" s="1060"/>
      <c r="UG136" s="1060"/>
      <c r="UH136" s="1060"/>
      <c r="UI136" s="1060"/>
      <c r="UJ136" s="1060"/>
      <c r="UK136" s="1060"/>
      <c r="UL136" s="1060"/>
      <c r="UM136" s="1060"/>
      <c r="UN136" s="1060"/>
      <c r="UO136" s="1060"/>
      <c r="UP136" s="1060"/>
      <c r="UQ136" s="1060"/>
      <c r="UR136" s="1060"/>
      <c r="US136" s="1060"/>
      <c r="UT136" s="1060"/>
      <c r="UU136" s="1060"/>
      <c r="UV136" s="1060"/>
      <c r="UW136" s="1060"/>
      <c r="UX136" s="1060"/>
      <c r="UY136" s="1060"/>
      <c r="UZ136" s="1060"/>
      <c r="VA136" s="1060"/>
      <c r="VB136" s="1060"/>
      <c r="VC136" s="1060"/>
      <c r="VD136" s="1060"/>
      <c r="VE136" s="1060"/>
      <c r="VF136" s="1060"/>
      <c r="VG136" s="1060"/>
      <c r="VH136" s="1060"/>
      <c r="VI136" s="1060"/>
      <c r="VJ136" s="1060"/>
      <c r="VK136" s="1060"/>
      <c r="VL136" s="1060"/>
      <c r="VM136" s="1060"/>
      <c r="VN136" s="1060"/>
      <c r="VO136" s="1060"/>
      <c r="VP136" s="1060"/>
      <c r="VQ136" s="1060"/>
      <c r="VR136" s="1060"/>
      <c r="VS136" s="1060"/>
      <c r="VT136" s="1060"/>
      <c r="VU136" s="1060"/>
      <c r="VV136" s="1060"/>
      <c r="VW136" s="1060"/>
      <c r="VX136" s="1060"/>
      <c r="VY136" s="1060"/>
      <c r="VZ136" s="1060"/>
      <c r="WA136" s="1060"/>
      <c r="WB136" s="1060"/>
      <c r="WC136" s="1060"/>
      <c r="WD136" s="1060"/>
      <c r="WE136" s="1060"/>
      <c r="WF136" s="1060"/>
      <c r="WG136" s="1060"/>
      <c r="WH136" s="1060"/>
      <c r="WI136" s="1060"/>
      <c r="WJ136" s="1060"/>
      <c r="WK136" s="1060"/>
      <c r="WL136" s="1060"/>
      <c r="WM136" s="1060"/>
      <c r="WN136" s="1060"/>
      <c r="WO136" s="1060"/>
      <c r="WP136" s="1060"/>
      <c r="WQ136" s="1060"/>
      <c r="WR136" s="1060"/>
      <c r="WS136" s="1060"/>
      <c r="WT136" s="1060"/>
      <c r="WU136" s="1060"/>
      <c r="WV136" s="1060"/>
      <c r="WW136" s="1060"/>
      <c r="WX136" s="1060"/>
      <c r="WY136" s="1060"/>
      <c r="WZ136" s="1060"/>
      <c r="XA136" s="1060"/>
      <c r="XB136" s="1060"/>
      <c r="XC136" s="1060"/>
      <c r="XD136" s="1060"/>
      <c r="XE136" s="1060"/>
      <c r="XF136" s="1060"/>
      <c r="XG136" s="1060"/>
      <c r="XH136" s="1060"/>
      <c r="XI136" s="1060"/>
      <c r="XJ136" s="1060"/>
      <c r="XK136" s="1060"/>
      <c r="XL136" s="1060"/>
      <c r="XM136" s="1060"/>
      <c r="XN136" s="1060"/>
      <c r="XO136" s="1060"/>
      <c r="XP136" s="1060"/>
      <c r="XQ136" s="1060"/>
      <c r="XR136" s="1060"/>
      <c r="XS136" s="1060"/>
      <c r="XT136" s="1060"/>
      <c r="XU136" s="1060"/>
      <c r="XV136" s="1060"/>
      <c r="XW136" s="1060"/>
      <c r="XX136" s="1060"/>
      <c r="XY136" s="1060"/>
      <c r="XZ136" s="1060"/>
      <c r="YA136" s="1060"/>
      <c r="YB136" s="1060"/>
      <c r="YC136" s="1060"/>
      <c r="YD136" s="1060"/>
      <c r="YE136" s="1060"/>
      <c r="YF136" s="1060"/>
      <c r="YG136" s="1060"/>
      <c r="YH136" s="1060"/>
      <c r="YI136" s="1060"/>
      <c r="YJ136" s="1060"/>
      <c r="YK136" s="1060"/>
      <c r="YL136" s="1060"/>
      <c r="YM136" s="1060"/>
      <c r="YN136" s="1060"/>
      <c r="YO136" s="1060"/>
      <c r="YP136" s="1060"/>
      <c r="YQ136" s="1060"/>
      <c r="YR136" s="1060"/>
      <c r="YS136" s="1060"/>
      <c r="YT136" s="1060"/>
      <c r="YU136" s="1060"/>
      <c r="YV136" s="1060"/>
      <c r="YW136" s="1060"/>
      <c r="YX136" s="1060"/>
      <c r="YY136" s="1060"/>
      <c r="YZ136" s="1060"/>
      <c r="ZA136" s="1060"/>
      <c r="ZB136" s="1060"/>
      <c r="ZC136" s="1060"/>
      <c r="ZD136" s="1060"/>
      <c r="ZE136" s="1060"/>
      <c r="ZF136" s="1060"/>
      <c r="ZG136" s="1060"/>
      <c r="ZH136" s="1060"/>
      <c r="ZI136" s="1060"/>
      <c r="ZJ136" s="1060"/>
      <c r="ZK136" s="1060"/>
      <c r="ZL136" s="1060"/>
      <c r="ZM136" s="1060"/>
      <c r="ZN136" s="1060"/>
      <c r="ZO136" s="1060"/>
      <c r="ZP136" s="1060"/>
      <c r="ZQ136" s="1060"/>
      <c r="ZR136" s="1060"/>
      <c r="ZS136" s="1060"/>
      <c r="ZT136" s="1060"/>
      <c r="ZU136" s="1060"/>
      <c r="ZV136" s="1060"/>
      <c r="ZW136" s="1060"/>
      <c r="ZX136" s="1060"/>
      <c r="ZY136" s="1060"/>
      <c r="ZZ136" s="1060"/>
      <c r="AAA136" s="1060"/>
      <c r="AAB136" s="1060"/>
      <c r="AAC136" s="1060"/>
      <c r="AAD136" s="1060"/>
      <c r="AAE136" s="1060"/>
      <c r="AAF136" s="1060"/>
      <c r="AAG136" s="1060"/>
      <c r="AAH136" s="1060"/>
      <c r="AAI136" s="1060"/>
      <c r="AAJ136" s="1060"/>
      <c r="AAK136" s="1060"/>
      <c r="AAL136" s="1060"/>
      <c r="AAM136" s="1060"/>
      <c r="AAN136" s="1060"/>
      <c r="AAO136" s="1060"/>
      <c r="AAP136" s="1060"/>
      <c r="AAQ136" s="1060"/>
      <c r="AAR136" s="1060"/>
      <c r="AAS136" s="1060"/>
      <c r="AAT136" s="1060"/>
      <c r="AAU136" s="1060"/>
      <c r="AAV136" s="1060"/>
      <c r="AAW136" s="1060"/>
      <c r="AAX136" s="1060"/>
      <c r="AAY136" s="1060"/>
      <c r="AAZ136" s="1060"/>
      <c r="ABA136" s="1060"/>
      <c r="ABB136" s="1060"/>
      <c r="ABC136" s="1060"/>
      <c r="ABD136" s="1060"/>
      <c r="ABE136" s="1060"/>
      <c r="ABF136" s="1060"/>
      <c r="ABG136" s="1060"/>
      <c r="ABH136" s="1060"/>
      <c r="ABI136" s="1060"/>
      <c r="ABJ136" s="1060"/>
      <c r="ABK136" s="1060"/>
      <c r="ABL136" s="1060"/>
      <c r="ABM136" s="1060"/>
      <c r="ABN136" s="1060"/>
      <c r="ABO136" s="1060"/>
      <c r="ABP136" s="1060"/>
      <c r="ABQ136" s="1060"/>
      <c r="ABR136" s="1060"/>
      <c r="ABS136" s="1060"/>
      <c r="ABT136" s="1060"/>
      <c r="ABU136" s="1060"/>
      <c r="ABV136" s="1060"/>
      <c r="ABW136" s="1060"/>
      <c r="ABX136" s="1060"/>
      <c r="ABY136" s="1060"/>
      <c r="ABZ136" s="1060"/>
      <c r="ACA136" s="1060"/>
      <c r="ACB136" s="1060"/>
      <c r="ACC136" s="1060"/>
      <c r="ACD136" s="1060"/>
      <c r="ACE136" s="1060"/>
      <c r="ACF136" s="1060"/>
      <c r="ACG136" s="1060"/>
      <c r="ACH136" s="1060"/>
      <c r="ACI136" s="1060"/>
      <c r="ACJ136" s="1060"/>
      <c r="ACK136" s="1060"/>
      <c r="ACL136" s="1060"/>
      <c r="ACM136" s="1060"/>
      <c r="ACN136" s="1060"/>
      <c r="ACO136" s="1060"/>
      <c r="ACP136" s="1060"/>
      <c r="ACQ136" s="1060"/>
      <c r="ACR136" s="1060"/>
      <c r="ACS136" s="1060"/>
      <c r="ACT136" s="1060"/>
      <c r="ACU136" s="1060"/>
      <c r="ACV136" s="1060"/>
      <c r="ACW136" s="1060"/>
      <c r="ACX136" s="1060"/>
      <c r="ACY136" s="1060"/>
      <c r="ACZ136" s="1060"/>
      <c r="ADA136" s="1060"/>
      <c r="ADB136" s="1060"/>
      <c r="ADC136" s="1060"/>
      <c r="ADD136" s="1060"/>
      <c r="ADE136" s="1060"/>
      <c r="ADF136" s="1060"/>
      <c r="ADG136" s="1060"/>
      <c r="ADH136" s="1060"/>
      <c r="ADI136" s="1060"/>
      <c r="ADJ136" s="1060"/>
      <c r="ADK136" s="1060"/>
      <c r="ADL136" s="1060"/>
      <c r="ADM136" s="1060"/>
      <c r="ADN136" s="1060"/>
      <c r="ADO136" s="1060"/>
      <c r="ADP136" s="1060"/>
      <c r="ADQ136" s="1060"/>
      <c r="ADR136" s="1060"/>
      <c r="ADS136" s="1060"/>
      <c r="ADT136" s="1060"/>
      <c r="ADU136" s="1060"/>
      <c r="ADV136" s="1060"/>
      <c r="ADW136" s="1060"/>
      <c r="ADX136" s="1060"/>
      <c r="ADY136" s="1060"/>
      <c r="ADZ136" s="1060"/>
      <c r="AEA136" s="1060"/>
      <c r="AEB136" s="1060"/>
      <c r="AEC136" s="1060"/>
      <c r="AED136" s="1060"/>
      <c r="AEE136" s="1060"/>
      <c r="AEF136" s="1060"/>
      <c r="AEG136" s="1060"/>
      <c r="AEH136" s="1060"/>
      <c r="AEI136" s="1060"/>
      <c r="AEJ136" s="1060"/>
      <c r="AEK136" s="1060"/>
      <c r="AEL136" s="1060"/>
      <c r="AEM136" s="1060"/>
      <c r="AEN136" s="1060"/>
      <c r="AEO136" s="1060"/>
      <c r="AEP136" s="1060"/>
      <c r="AEQ136" s="1060"/>
      <c r="AER136" s="1060"/>
      <c r="AES136" s="1060"/>
      <c r="AET136" s="1060"/>
      <c r="AEU136" s="1060"/>
      <c r="AEV136" s="1060"/>
      <c r="AEW136" s="1060"/>
      <c r="AEX136" s="1060"/>
      <c r="AEY136" s="1060"/>
      <c r="AEZ136" s="1060"/>
      <c r="AFA136" s="1060"/>
      <c r="AFB136" s="1060"/>
      <c r="AFC136" s="1060"/>
      <c r="AFD136" s="1060"/>
      <c r="AFE136" s="1060"/>
      <c r="AFF136" s="1060"/>
      <c r="AFG136" s="1060"/>
      <c r="AFH136" s="1060"/>
      <c r="AFI136" s="1060"/>
      <c r="AFJ136" s="1060"/>
      <c r="AFK136" s="1060"/>
      <c r="AFL136" s="1060"/>
      <c r="AFM136" s="1060"/>
      <c r="AFN136" s="1060"/>
      <c r="AFO136" s="1060"/>
      <c r="AFP136" s="1060"/>
      <c r="AFQ136" s="1060"/>
      <c r="AFR136" s="1060"/>
      <c r="AFS136" s="1060"/>
      <c r="AFT136" s="1060"/>
      <c r="AFU136" s="1060"/>
      <c r="AFV136" s="1060"/>
      <c r="AFW136" s="1060"/>
      <c r="AFX136" s="1060"/>
      <c r="AFY136" s="1060"/>
      <c r="AFZ136" s="1060"/>
      <c r="AGA136" s="1060"/>
      <c r="AGB136" s="1060"/>
      <c r="AGC136" s="1060"/>
      <c r="AGD136" s="1060"/>
      <c r="AGE136" s="1060"/>
      <c r="AGF136" s="1060"/>
      <c r="AGG136" s="1060"/>
      <c r="AGH136" s="1060"/>
      <c r="AGI136" s="1060"/>
      <c r="AGJ136" s="1060"/>
      <c r="AGK136" s="1060"/>
      <c r="AGL136" s="1060"/>
      <c r="AGM136" s="1060"/>
      <c r="AGN136" s="1060"/>
      <c r="AGO136" s="1060"/>
      <c r="AGP136" s="1060"/>
      <c r="AGQ136" s="1060"/>
      <c r="AGR136" s="1060"/>
      <c r="AGS136" s="1060"/>
      <c r="AGT136" s="1060"/>
      <c r="AGU136" s="1060"/>
      <c r="AGV136" s="1060"/>
      <c r="AGW136" s="1060"/>
      <c r="AGX136" s="1060"/>
      <c r="AGY136" s="1060"/>
      <c r="AGZ136" s="1060"/>
      <c r="AHA136" s="1060"/>
      <c r="AHB136" s="1060"/>
      <c r="AHC136" s="1060"/>
      <c r="AHD136" s="1060"/>
      <c r="AHE136" s="1060"/>
      <c r="AHF136" s="1060"/>
      <c r="AHG136" s="1060"/>
      <c r="AHH136" s="1060"/>
      <c r="AHI136" s="1060"/>
      <c r="AHJ136" s="1060"/>
      <c r="AHK136" s="1060"/>
      <c r="AHL136" s="1060"/>
      <c r="AHM136" s="1060"/>
      <c r="AHN136" s="1060"/>
      <c r="AHO136" s="1060"/>
      <c r="AHP136" s="1060"/>
      <c r="AHQ136" s="1060"/>
      <c r="AHR136" s="1060"/>
      <c r="AHS136" s="1060"/>
      <c r="AHT136" s="1060"/>
      <c r="AHU136" s="1060"/>
      <c r="AHV136" s="1060"/>
      <c r="AHW136" s="1060"/>
      <c r="AHX136" s="1060"/>
      <c r="AHY136" s="1060"/>
      <c r="AHZ136" s="1060"/>
      <c r="AIA136" s="1060"/>
      <c r="AIB136" s="1060"/>
      <c r="AIC136" s="1060"/>
      <c r="AID136" s="1060"/>
      <c r="AIE136" s="1060"/>
      <c r="AIF136" s="1060"/>
      <c r="AIG136" s="1060"/>
      <c r="AIH136" s="1060"/>
      <c r="AII136" s="1060"/>
      <c r="AIJ136" s="1060"/>
      <c r="AIK136" s="1060"/>
      <c r="AIL136" s="1060"/>
      <c r="AIM136" s="1060"/>
      <c r="AIN136" s="1060"/>
      <c r="AIO136" s="1060"/>
      <c r="AIP136" s="1060"/>
      <c r="AIQ136" s="1060"/>
      <c r="AIR136" s="1060"/>
      <c r="AIS136" s="1060"/>
      <c r="AIT136" s="1060"/>
      <c r="AIU136" s="1060"/>
      <c r="AIV136" s="1060"/>
      <c r="AIW136" s="1060"/>
      <c r="AIX136" s="1060"/>
      <c r="AIY136" s="1060"/>
      <c r="AIZ136" s="1060"/>
      <c r="AJA136" s="1060"/>
      <c r="AJB136" s="1060"/>
      <c r="AJC136" s="1060"/>
      <c r="AJD136" s="1060"/>
      <c r="AJE136" s="1060"/>
      <c r="AJF136" s="1060"/>
      <c r="AJG136" s="1060"/>
      <c r="AJH136" s="1060"/>
      <c r="AJI136" s="1060"/>
      <c r="AJJ136" s="1060"/>
      <c r="AJK136" s="1060"/>
      <c r="AJL136" s="1060"/>
      <c r="AJM136" s="1060"/>
      <c r="AJN136" s="1060"/>
      <c r="AJO136" s="1060"/>
      <c r="AJP136" s="1060"/>
      <c r="AJQ136" s="1060"/>
      <c r="AJR136" s="1060"/>
      <c r="AJS136" s="1060"/>
      <c r="AJT136" s="1060"/>
      <c r="AJU136" s="1060"/>
      <c r="AJV136" s="1060"/>
      <c r="AJW136" s="1060"/>
      <c r="AJX136" s="1060"/>
      <c r="AJY136" s="1060"/>
      <c r="AJZ136" s="1060"/>
      <c r="AKA136" s="1060"/>
      <c r="AKB136" s="1060"/>
      <c r="AKC136" s="1060"/>
      <c r="AKD136" s="1060"/>
      <c r="AKE136" s="1060"/>
      <c r="AKF136" s="1060"/>
      <c r="AKG136" s="1060"/>
      <c r="AKH136" s="1060"/>
      <c r="AKI136" s="1060"/>
      <c r="AKJ136" s="1060"/>
      <c r="AKK136" s="1060"/>
      <c r="AKL136" s="1060"/>
      <c r="AKM136" s="1060"/>
      <c r="AKN136" s="1060"/>
      <c r="AKO136" s="1060"/>
      <c r="AKP136" s="1060"/>
      <c r="AKQ136" s="1060"/>
      <c r="AKR136" s="1060"/>
      <c r="AKS136" s="1060"/>
      <c r="AKT136" s="1060"/>
      <c r="AKU136" s="1060"/>
      <c r="AKV136" s="1060"/>
      <c r="AKW136" s="1060"/>
      <c r="AKX136" s="1060"/>
      <c r="AKY136" s="1060"/>
      <c r="AKZ136" s="1060"/>
      <c r="ALA136" s="1060"/>
      <c r="ALB136" s="1060"/>
      <c r="ALC136" s="1060"/>
      <c r="ALD136" s="1060"/>
      <c r="ALE136" s="1060"/>
      <c r="ALF136" s="1060"/>
      <c r="ALG136" s="1060"/>
      <c r="ALH136" s="1060"/>
      <c r="ALI136" s="1060"/>
      <c r="ALJ136" s="1060"/>
      <c r="ALK136" s="1060"/>
      <c r="ALL136" s="1060"/>
      <c r="ALM136" s="1060"/>
      <c r="ALN136" s="1060"/>
      <c r="ALO136" s="1060"/>
      <c r="ALP136" s="1060"/>
      <c r="ALQ136" s="1060"/>
      <c r="ALR136" s="1060"/>
      <c r="ALS136" s="1060"/>
      <c r="ALT136" s="1060"/>
      <c r="ALU136" s="1060"/>
      <c r="ALV136" s="1060"/>
      <c r="ALW136" s="1060"/>
      <c r="ALX136" s="1060"/>
      <c r="ALY136" s="1060"/>
      <c r="ALZ136" s="1060"/>
      <c r="AMA136" s="1060"/>
      <c r="AMB136" s="1060"/>
      <c r="AMC136" s="1060"/>
      <c r="AMD136" s="1060"/>
      <c r="AME136" s="1060"/>
      <c r="AMF136" s="1060"/>
      <c r="AMG136" s="1060"/>
      <c r="AMH136" s="1060"/>
      <c r="AMI136" s="1060"/>
      <c r="AMJ136" s="1060"/>
      <c r="AMK136" s="1060"/>
      <c r="AML136" s="1060"/>
      <c r="AMM136" s="1060"/>
      <c r="AMN136" s="1060"/>
      <c r="AMO136" s="1060"/>
      <c r="AMP136" s="1060"/>
      <c r="AMQ136" s="1060"/>
      <c r="AMR136" s="1060"/>
      <c r="AMS136" s="1060"/>
      <c r="AMT136" s="1060"/>
      <c r="AMU136" s="1060"/>
      <c r="AMV136" s="1060"/>
      <c r="AMW136" s="1060"/>
      <c r="AMX136" s="1060"/>
      <c r="AMY136" s="1060"/>
      <c r="AMZ136" s="1060"/>
      <c r="ANA136" s="1060"/>
      <c r="ANB136" s="1060"/>
      <c r="ANC136" s="1060"/>
      <c r="AND136" s="1060"/>
      <c r="ANE136" s="1060"/>
      <c r="ANF136" s="1060"/>
      <c r="ANG136" s="1060"/>
      <c r="ANH136" s="1060"/>
      <c r="ANI136" s="1060"/>
      <c r="ANJ136" s="1060"/>
      <c r="ANK136" s="1060"/>
      <c r="ANL136" s="1060"/>
      <c r="ANM136" s="1060"/>
      <c r="ANN136" s="1060"/>
      <c r="ANO136" s="1060"/>
      <c r="ANP136" s="1060"/>
      <c r="ANQ136" s="1060"/>
      <c r="ANR136" s="1060"/>
      <c r="ANS136" s="1060"/>
      <c r="ANT136" s="1060"/>
      <c r="ANU136" s="1060"/>
      <c r="ANV136" s="1060"/>
      <c r="ANW136" s="1060"/>
      <c r="ANX136" s="1060"/>
      <c r="ANY136" s="1060"/>
      <c r="ANZ136" s="1060"/>
      <c r="AOA136" s="1060"/>
      <c r="AOB136" s="1060"/>
      <c r="AOC136" s="1060"/>
      <c r="AOD136" s="1060"/>
      <c r="AOE136" s="1060"/>
      <c r="AOF136" s="1060"/>
      <c r="AOG136" s="1060"/>
      <c r="AOH136" s="1060"/>
      <c r="AOI136" s="1060"/>
      <c r="AOJ136" s="1060"/>
      <c r="AOK136" s="1060"/>
      <c r="AOL136" s="1060"/>
      <c r="AOM136" s="1060"/>
      <c r="AON136" s="1060"/>
      <c r="AOO136" s="1060"/>
      <c r="AOP136" s="1060"/>
      <c r="AOQ136" s="1060"/>
      <c r="AOR136" s="1060"/>
      <c r="AOS136" s="1060"/>
      <c r="AOT136" s="1060"/>
      <c r="AOU136" s="1060"/>
      <c r="AOV136" s="1060"/>
      <c r="AOW136" s="1060"/>
      <c r="AOX136" s="1060"/>
      <c r="AOY136" s="1060"/>
      <c r="AOZ136" s="1060"/>
      <c r="APA136" s="1060"/>
      <c r="APB136" s="1060"/>
      <c r="APC136" s="1060"/>
      <c r="APD136" s="1060"/>
      <c r="APE136" s="1060"/>
      <c r="APF136" s="1060"/>
      <c r="APG136" s="1060"/>
      <c r="APH136" s="1060"/>
      <c r="API136" s="1060"/>
      <c r="APJ136" s="1060"/>
      <c r="APK136" s="1060"/>
      <c r="APL136" s="1060"/>
      <c r="APM136" s="1060"/>
      <c r="APN136" s="1060"/>
      <c r="APO136" s="1060"/>
      <c r="APP136" s="1060"/>
      <c r="APQ136" s="1060"/>
      <c r="APR136" s="1060"/>
      <c r="APS136" s="1060"/>
      <c r="APT136" s="1060"/>
      <c r="APU136" s="1060"/>
      <c r="APV136" s="1060"/>
      <c r="APW136" s="1060"/>
      <c r="APX136" s="1060"/>
      <c r="APY136" s="1060"/>
      <c r="APZ136" s="1060"/>
      <c r="AQA136" s="1060"/>
      <c r="AQB136" s="1060"/>
      <c r="AQC136" s="1060"/>
      <c r="AQD136" s="1060"/>
      <c r="AQE136" s="1060"/>
      <c r="AQF136" s="1060"/>
      <c r="AQG136" s="1060"/>
      <c r="AQH136" s="1060"/>
      <c r="AQI136" s="1060"/>
      <c r="AQJ136" s="1060"/>
      <c r="AQK136" s="1060"/>
      <c r="AQL136" s="1060"/>
      <c r="AQM136" s="1060"/>
      <c r="AQN136" s="1060"/>
      <c r="AQO136" s="1060"/>
      <c r="AQP136" s="1060"/>
      <c r="AQQ136" s="1060"/>
      <c r="AQR136" s="1060"/>
      <c r="AQS136" s="1060"/>
      <c r="AQT136" s="1060"/>
      <c r="AQU136" s="1060"/>
      <c r="AQV136" s="1060"/>
      <c r="AQW136" s="1060"/>
      <c r="AQX136" s="1060"/>
      <c r="AQY136" s="1060"/>
      <c r="AQZ136" s="1060"/>
      <c r="ARA136" s="1060"/>
      <c r="ARB136" s="1060"/>
      <c r="ARC136" s="1060"/>
      <c r="ARD136" s="1060"/>
      <c r="ARE136" s="1060"/>
      <c r="ARF136" s="1060"/>
      <c r="ARG136" s="1060"/>
      <c r="ARH136" s="1060"/>
      <c r="ARI136" s="1060"/>
      <c r="ARJ136" s="1060"/>
      <c r="ARK136" s="1060"/>
      <c r="ARL136" s="1060"/>
      <c r="ARM136" s="1060"/>
      <c r="ARN136" s="1060"/>
      <c r="ARO136" s="1060"/>
      <c r="ARP136" s="1060"/>
      <c r="ARQ136" s="1060"/>
      <c r="ARR136" s="1060"/>
      <c r="ARS136" s="1060"/>
      <c r="ART136" s="1060"/>
      <c r="ARU136" s="1060"/>
      <c r="ARV136" s="1060"/>
      <c r="ARW136" s="1060"/>
      <c r="ARX136" s="1060"/>
      <c r="ARY136" s="1060"/>
      <c r="ARZ136" s="1060"/>
      <c r="ASA136" s="1060"/>
      <c r="ASB136" s="1060"/>
      <c r="ASC136" s="1060"/>
      <c r="ASD136" s="1060"/>
      <c r="ASE136" s="1060"/>
      <c r="ASF136" s="1060"/>
      <c r="ASG136" s="1060"/>
      <c r="ASH136" s="1060"/>
      <c r="ASI136" s="1060"/>
      <c r="ASJ136" s="1060"/>
      <c r="ASK136" s="1060"/>
      <c r="ASL136" s="1060"/>
      <c r="ASM136" s="1060"/>
      <c r="ASN136" s="1060"/>
      <c r="ASO136" s="1060"/>
      <c r="ASP136" s="1060"/>
      <c r="ASQ136" s="1060"/>
      <c r="ASR136" s="1060"/>
      <c r="ASS136" s="1060"/>
      <c r="AST136" s="1060"/>
      <c r="ASU136" s="1060"/>
      <c r="ASV136" s="1060"/>
      <c r="ASW136" s="1060"/>
      <c r="ASX136" s="1060"/>
      <c r="ASY136" s="1060"/>
      <c r="ASZ136" s="1060"/>
      <c r="ATA136" s="1060"/>
      <c r="ATB136" s="1060"/>
      <c r="ATC136" s="1060"/>
      <c r="ATD136" s="1060"/>
      <c r="ATE136" s="1060"/>
      <c r="ATF136" s="1060"/>
      <c r="ATG136" s="1060"/>
      <c r="ATH136" s="1060"/>
      <c r="ATI136" s="1060"/>
      <c r="ATJ136" s="1060"/>
      <c r="ATK136" s="1060"/>
      <c r="ATL136" s="1060"/>
      <c r="ATM136" s="1060"/>
      <c r="ATN136" s="1060"/>
      <c r="ATO136" s="1060"/>
      <c r="ATP136" s="1060"/>
      <c r="ATQ136" s="1060"/>
      <c r="ATR136" s="1060"/>
      <c r="ATS136" s="1060"/>
      <c r="ATT136" s="1060"/>
      <c r="ATU136" s="1060"/>
      <c r="ATV136" s="1060"/>
      <c r="ATW136" s="1060"/>
      <c r="ATX136" s="1060"/>
      <c r="ATY136" s="1060"/>
      <c r="ATZ136" s="1060"/>
      <c r="AUA136" s="1060"/>
      <c r="AUB136" s="1060"/>
      <c r="AUC136" s="1060"/>
      <c r="AUD136" s="1060"/>
      <c r="AUE136" s="1060"/>
      <c r="AUF136" s="1060"/>
      <c r="AUG136" s="1060"/>
      <c r="AUH136" s="1060"/>
      <c r="AUI136" s="1060"/>
      <c r="AUJ136" s="1060"/>
      <c r="AUK136" s="1060"/>
      <c r="AUL136" s="1060"/>
      <c r="AUM136" s="1060"/>
      <c r="AUN136" s="1060"/>
      <c r="AUO136" s="1060"/>
      <c r="AUP136" s="1060"/>
      <c r="AUQ136" s="1060"/>
      <c r="AUR136" s="1060"/>
      <c r="AUS136" s="1060"/>
      <c r="AUT136" s="1060"/>
      <c r="AUU136" s="1060"/>
      <c r="AUV136" s="1060"/>
      <c r="AUW136" s="1060"/>
      <c r="AUX136" s="1060"/>
      <c r="AUY136" s="1060"/>
      <c r="AUZ136" s="1060"/>
      <c r="AVA136" s="1060"/>
      <c r="AVB136" s="1060"/>
      <c r="AVC136" s="1060"/>
      <c r="AVD136" s="1060"/>
      <c r="AVE136" s="1060"/>
      <c r="AVF136" s="1060"/>
      <c r="AVG136" s="1060"/>
      <c r="AVH136" s="1060"/>
      <c r="AVI136" s="1060"/>
      <c r="AVJ136" s="1060"/>
      <c r="AVK136" s="1060"/>
      <c r="AVL136" s="1060"/>
      <c r="AVM136" s="1060"/>
      <c r="AVN136" s="1060"/>
      <c r="AVO136" s="1060"/>
      <c r="AVP136" s="1060"/>
      <c r="AVQ136" s="1060"/>
      <c r="AVR136" s="1060"/>
      <c r="AVS136" s="1060"/>
      <c r="AVT136" s="1060"/>
      <c r="AVU136" s="1060"/>
      <c r="AVV136" s="1060"/>
      <c r="AVW136" s="1060"/>
      <c r="AVX136" s="1060"/>
      <c r="AVY136" s="1060"/>
      <c r="AVZ136" s="1060"/>
      <c r="AWA136" s="1060"/>
      <c r="AWB136" s="1060"/>
      <c r="AWC136" s="1060"/>
      <c r="AWD136" s="1060"/>
      <c r="AWE136" s="1060"/>
      <c r="AWF136" s="1060"/>
      <c r="AWG136" s="1060"/>
      <c r="AWH136" s="1060"/>
      <c r="AWI136" s="1060"/>
      <c r="AWJ136" s="1060"/>
      <c r="AWK136" s="1060"/>
      <c r="AWL136" s="1060"/>
      <c r="AWM136" s="1060"/>
      <c r="AWN136" s="1060"/>
      <c r="AWO136" s="1060"/>
      <c r="AWP136" s="1060"/>
      <c r="AWQ136" s="1060"/>
      <c r="AWR136" s="1060"/>
      <c r="AWS136" s="1060"/>
      <c r="AWT136" s="1060"/>
      <c r="AWU136" s="1060"/>
      <c r="AWV136" s="1060"/>
      <c r="AWW136" s="1060"/>
      <c r="AWX136" s="1060"/>
      <c r="AWY136" s="1060"/>
      <c r="AWZ136" s="1060"/>
      <c r="AXA136" s="1060"/>
      <c r="AXB136" s="1060"/>
      <c r="AXC136" s="1060"/>
      <c r="AXD136" s="1060"/>
      <c r="AXE136" s="1060"/>
      <c r="AXF136" s="1060"/>
      <c r="AXG136" s="1060"/>
      <c r="AXH136" s="1060"/>
      <c r="AXI136" s="1060"/>
      <c r="AXJ136" s="1060"/>
      <c r="AXK136" s="1060"/>
      <c r="AXL136" s="1060"/>
      <c r="AXM136" s="1060"/>
      <c r="AXN136" s="1060"/>
      <c r="AXO136" s="1060"/>
      <c r="AXP136" s="1060"/>
      <c r="AXQ136" s="1060"/>
      <c r="AXR136" s="1060"/>
      <c r="AXS136" s="1060"/>
      <c r="AXT136" s="1060"/>
      <c r="AXU136" s="1060"/>
      <c r="AXV136" s="1060"/>
      <c r="AXW136" s="1060"/>
      <c r="AXX136" s="1060"/>
      <c r="AXY136" s="1060"/>
      <c r="AXZ136" s="1060"/>
      <c r="AYA136" s="1060"/>
      <c r="AYB136" s="1060"/>
      <c r="AYC136" s="1060"/>
      <c r="AYD136" s="1060"/>
      <c r="AYE136" s="1060"/>
      <c r="AYF136" s="1060"/>
      <c r="AYG136" s="1060"/>
      <c r="AYH136" s="1060"/>
      <c r="AYI136" s="1060"/>
      <c r="AYJ136" s="1060"/>
      <c r="AYK136" s="1060"/>
      <c r="AYL136" s="1060"/>
      <c r="AYM136" s="1060"/>
      <c r="AYN136" s="1060"/>
      <c r="AYO136" s="1060"/>
      <c r="AYP136" s="1060"/>
      <c r="AYQ136" s="1060"/>
      <c r="AYR136" s="1060"/>
      <c r="AYS136" s="1060"/>
      <c r="AYT136" s="1060"/>
      <c r="AYU136" s="1060"/>
      <c r="AYV136" s="1060"/>
      <c r="AYW136" s="1060"/>
      <c r="AYX136" s="1060"/>
      <c r="AYY136" s="1060"/>
      <c r="AYZ136" s="1060"/>
      <c r="AZA136" s="1060"/>
      <c r="AZB136" s="1060"/>
      <c r="AZC136" s="1060"/>
      <c r="AZD136" s="1060"/>
      <c r="AZE136" s="1060"/>
      <c r="AZF136" s="1060"/>
      <c r="AZG136" s="1060"/>
      <c r="AZH136" s="1060"/>
      <c r="AZI136" s="1060"/>
      <c r="AZJ136" s="1060"/>
      <c r="AZK136" s="1060"/>
      <c r="AZL136" s="1060"/>
      <c r="AZM136" s="1060"/>
      <c r="AZN136" s="1060"/>
      <c r="AZO136" s="1060"/>
      <c r="AZP136" s="1060"/>
      <c r="AZQ136" s="1060"/>
      <c r="AZR136" s="1060"/>
      <c r="AZS136" s="1060"/>
      <c r="AZT136" s="1060"/>
      <c r="AZU136" s="1060"/>
      <c r="AZV136" s="1060"/>
      <c r="AZW136" s="1060"/>
      <c r="AZX136" s="1060"/>
      <c r="AZY136" s="1060"/>
      <c r="AZZ136" s="1060"/>
      <c r="BAA136" s="1060"/>
      <c r="BAB136" s="1060"/>
      <c r="BAC136" s="1060"/>
      <c r="BAD136" s="1060"/>
      <c r="BAE136" s="1060"/>
      <c r="BAF136" s="1060"/>
      <c r="BAG136" s="1060"/>
      <c r="BAH136" s="1060"/>
      <c r="BAI136" s="1060"/>
      <c r="BAJ136" s="1060"/>
      <c r="BAK136" s="1060"/>
      <c r="BAL136" s="1060"/>
      <c r="BAM136" s="1060"/>
      <c r="BAN136" s="1060"/>
      <c r="BAO136" s="1060"/>
      <c r="BAP136" s="1060"/>
      <c r="BAQ136" s="1060"/>
      <c r="BAR136" s="1060"/>
      <c r="BAS136" s="1060"/>
      <c r="BAT136" s="1060"/>
      <c r="BAU136" s="1060"/>
      <c r="BAV136" s="1060"/>
      <c r="BAW136" s="1060"/>
      <c r="BAX136" s="1060"/>
      <c r="BAY136" s="1060"/>
      <c r="BAZ136" s="1060"/>
      <c r="BBA136" s="1060"/>
      <c r="BBB136" s="1060"/>
      <c r="BBC136" s="1060"/>
      <c r="BBD136" s="1060"/>
      <c r="BBE136" s="1060"/>
      <c r="BBF136" s="1060"/>
      <c r="BBG136" s="1060"/>
      <c r="BBH136" s="1060"/>
      <c r="BBI136" s="1060"/>
      <c r="BBJ136" s="1060"/>
      <c r="BBK136" s="1060"/>
      <c r="BBL136" s="1060"/>
      <c r="BBM136" s="1060"/>
      <c r="BBN136" s="1060"/>
      <c r="BBO136" s="1060"/>
      <c r="BBP136" s="1060"/>
      <c r="BBQ136" s="1060"/>
      <c r="BBR136" s="1060"/>
      <c r="BBS136" s="1060"/>
      <c r="BBT136" s="1060"/>
      <c r="BBU136" s="1060"/>
      <c r="BBV136" s="1060"/>
      <c r="BBW136" s="1060"/>
      <c r="BBX136" s="1060"/>
      <c r="BBY136" s="1060"/>
      <c r="BBZ136" s="1060"/>
      <c r="BCA136" s="1060"/>
      <c r="BCB136" s="1060"/>
      <c r="BCC136" s="1060"/>
      <c r="BCD136" s="1060"/>
      <c r="BCE136" s="1060"/>
      <c r="BCF136" s="1060"/>
      <c r="BCG136" s="1060"/>
      <c r="BCH136" s="1060"/>
      <c r="BCI136" s="1060"/>
      <c r="BCJ136" s="1060"/>
      <c r="BCK136" s="1060"/>
      <c r="BCL136" s="1060"/>
      <c r="BCM136" s="1060"/>
      <c r="BCN136" s="1060"/>
      <c r="BCO136" s="1060"/>
      <c r="BCP136" s="1060"/>
      <c r="BCQ136" s="1060"/>
      <c r="BCR136" s="1060"/>
      <c r="BCS136" s="1060"/>
      <c r="BCT136" s="1060"/>
      <c r="BCU136" s="1060"/>
      <c r="BCV136" s="1060"/>
      <c r="BCW136" s="1060"/>
      <c r="BCX136" s="1060"/>
      <c r="BCY136" s="1060"/>
      <c r="BCZ136" s="1060"/>
      <c r="BDA136" s="1060"/>
      <c r="BDB136" s="1060"/>
      <c r="BDC136" s="1060"/>
      <c r="BDD136" s="1060"/>
      <c r="BDE136" s="1060"/>
      <c r="BDF136" s="1060"/>
      <c r="BDG136" s="1060"/>
      <c r="BDH136" s="1060"/>
      <c r="BDI136" s="1060"/>
      <c r="BDJ136" s="1060"/>
      <c r="BDK136" s="1060"/>
      <c r="BDL136" s="1060"/>
      <c r="BDM136" s="1060"/>
      <c r="BDN136" s="1060"/>
      <c r="BDO136" s="1060"/>
      <c r="BDP136" s="1060"/>
      <c r="BDQ136" s="1060"/>
      <c r="BDR136" s="1060"/>
      <c r="BDS136" s="1060"/>
      <c r="BDT136" s="1060"/>
      <c r="BDU136" s="1060"/>
      <c r="BDV136" s="1060"/>
      <c r="BDW136" s="1060"/>
      <c r="BDX136" s="1060"/>
      <c r="BDY136" s="1060"/>
      <c r="BDZ136" s="1060"/>
      <c r="BEA136" s="1060"/>
      <c r="BEB136" s="1060"/>
      <c r="BEC136" s="1060"/>
      <c r="BED136" s="1060"/>
      <c r="BEE136" s="1060"/>
      <c r="BEF136" s="1060"/>
      <c r="BEG136" s="1060"/>
      <c r="BEH136" s="1060"/>
      <c r="BEI136" s="1060"/>
      <c r="BEJ136" s="1060"/>
      <c r="BEK136" s="1060"/>
      <c r="BEL136" s="1060"/>
      <c r="BEM136" s="1060"/>
      <c r="BEN136" s="1060"/>
      <c r="BEO136" s="1060"/>
      <c r="BEP136" s="1060"/>
      <c r="BEQ136" s="1060"/>
      <c r="BER136" s="1060"/>
      <c r="BES136" s="1060"/>
      <c r="BET136" s="1060"/>
      <c r="BEU136" s="1060"/>
      <c r="BEV136" s="1060"/>
      <c r="BEW136" s="1060"/>
      <c r="BEX136" s="1060"/>
      <c r="BEY136" s="1060"/>
      <c r="BEZ136" s="1060"/>
      <c r="BFA136" s="1060"/>
      <c r="BFB136" s="1060"/>
      <c r="BFC136" s="1060"/>
      <c r="BFD136" s="1060"/>
      <c r="BFE136" s="1060"/>
      <c r="BFF136" s="1060"/>
      <c r="BFG136" s="1060"/>
      <c r="BFH136" s="1060"/>
      <c r="BFI136" s="1060"/>
      <c r="BFJ136" s="1060"/>
      <c r="BFK136" s="1060"/>
      <c r="BFL136" s="1060"/>
      <c r="BFM136" s="1060"/>
      <c r="BFN136" s="1060"/>
      <c r="BFO136" s="1060"/>
      <c r="BFP136" s="1060"/>
      <c r="BFQ136" s="1060"/>
      <c r="BFR136" s="1060"/>
      <c r="BFS136" s="1060"/>
      <c r="BFT136" s="1060"/>
      <c r="BFU136" s="1060"/>
      <c r="BFV136" s="1060"/>
      <c r="BFW136" s="1060"/>
      <c r="BFX136" s="1060"/>
      <c r="BFY136" s="1060"/>
      <c r="BFZ136" s="1060"/>
      <c r="BGA136" s="1060"/>
      <c r="BGB136" s="1060"/>
      <c r="BGC136" s="1060"/>
      <c r="BGD136" s="1060"/>
      <c r="BGE136" s="1060"/>
      <c r="BGF136" s="1060"/>
      <c r="BGG136" s="1060"/>
      <c r="BGH136" s="1060"/>
      <c r="BGI136" s="1060"/>
      <c r="BGJ136" s="1060"/>
      <c r="BGK136" s="1060"/>
      <c r="BGL136" s="1060"/>
      <c r="BGM136" s="1060"/>
      <c r="BGN136" s="1060"/>
      <c r="BGO136" s="1060"/>
      <c r="BGP136" s="1060"/>
      <c r="BGQ136" s="1060"/>
      <c r="BGR136" s="1060"/>
      <c r="BGS136" s="1060"/>
      <c r="BGT136" s="1060"/>
      <c r="BGU136" s="1060"/>
      <c r="BGV136" s="1060"/>
      <c r="BGW136" s="1060"/>
      <c r="BGX136" s="1060"/>
      <c r="BGY136" s="1060"/>
      <c r="BGZ136" s="1060"/>
      <c r="BHA136" s="1060"/>
      <c r="BHB136" s="1060"/>
      <c r="BHC136" s="1060"/>
      <c r="BHD136" s="1060"/>
      <c r="BHE136" s="1060"/>
      <c r="BHF136" s="1060"/>
      <c r="BHG136" s="1060"/>
      <c r="BHH136" s="1060"/>
      <c r="BHI136" s="1060"/>
      <c r="BHJ136" s="1060"/>
      <c r="BHK136" s="1060"/>
      <c r="BHL136" s="1060"/>
      <c r="BHM136" s="1060"/>
      <c r="BHN136" s="1060"/>
      <c r="BHO136" s="1060"/>
      <c r="BHP136" s="1060"/>
      <c r="BHQ136" s="1060"/>
      <c r="BHR136" s="1060"/>
      <c r="BHS136" s="1060"/>
      <c r="BHT136" s="1060"/>
      <c r="BHU136" s="1060"/>
      <c r="BHV136" s="1060"/>
      <c r="BHW136" s="1060"/>
      <c r="BHX136" s="1060"/>
      <c r="BHY136" s="1060"/>
      <c r="BHZ136" s="1060"/>
      <c r="BIA136" s="1060"/>
      <c r="BIB136" s="1060"/>
      <c r="BIC136" s="1060"/>
      <c r="BID136" s="1060"/>
      <c r="BIE136" s="1060"/>
      <c r="BIF136" s="1060"/>
      <c r="BIG136" s="1060"/>
      <c r="BIH136" s="1060"/>
      <c r="BII136" s="1060"/>
      <c r="BIJ136" s="1060"/>
      <c r="BIK136" s="1060"/>
      <c r="BIL136" s="1060"/>
      <c r="BIM136" s="1060"/>
      <c r="BIN136" s="1060"/>
      <c r="BIO136" s="1060"/>
      <c r="BIP136" s="1060"/>
      <c r="BIQ136" s="1060"/>
      <c r="BIR136" s="1060"/>
      <c r="BIS136" s="1060"/>
      <c r="BIT136" s="1060"/>
      <c r="BIU136" s="1060"/>
      <c r="BIV136" s="1060"/>
      <c r="BIW136" s="1060"/>
      <c r="BIX136" s="1060"/>
      <c r="BIY136" s="1060"/>
      <c r="BIZ136" s="1060"/>
      <c r="BJA136" s="1060"/>
      <c r="BJB136" s="1060"/>
      <c r="BJC136" s="1060"/>
      <c r="BJD136" s="1060"/>
      <c r="BJE136" s="1060"/>
      <c r="BJF136" s="1060"/>
      <c r="BJG136" s="1060"/>
      <c r="BJH136" s="1060"/>
      <c r="BJI136" s="1060"/>
      <c r="BJJ136" s="1060"/>
      <c r="BJK136" s="1060"/>
      <c r="BJL136" s="1060"/>
      <c r="BJM136" s="1060"/>
      <c r="BJN136" s="1060"/>
      <c r="BJO136" s="1060"/>
      <c r="BJP136" s="1060"/>
      <c r="BJQ136" s="1060"/>
      <c r="BJR136" s="1060"/>
      <c r="BJS136" s="1060"/>
      <c r="BJT136" s="1060"/>
      <c r="BJU136" s="1060"/>
      <c r="BJV136" s="1060"/>
      <c r="BJW136" s="1060"/>
      <c r="BJX136" s="1060"/>
      <c r="BJY136" s="1060"/>
      <c r="BJZ136" s="1060"/>
      <c r="BKA136" s="1060"/>
      <c r="BKB136" s="1060"/>
      <c r="BKC136" s="1060"/>
      <c r="BKD136" s="1060"/>
      <c r="BKE136" s="1060"/>
      <c r="BKF136" s="1060"/>
      <c r="BKG136" s="1060"/>
      <c r="BKH136" s="1060"/>
      <c r="BKI136" s="1060"/>
      <c r="BKJ136" s="1060"/>
      <c r="BKK136" s="1060"/>
      <c r="BKL136" s="1060"/>
      <c r="BKM136" s="1060"/>
      <c r="BKN136" s="1060"/>
      <c r="BKO136" s="1060"/>
      <c r="BKP136" s="1060"/>
      <c r="BKQ136" s="1060"/>
      <c r="BKR136" s="1060"/>
      <c r="BKS136" s="1060"/>
      <c r="BKT136" s="1060"/>
      <c r="BKU136" s="1060"/>
      <c r="BKV136" s="1060"/>
      <c r="BKW136" s="1060"/>
      <c r="BKX136" s="1060"/>
      <c r="BKY136" s="1060"/>
      <c r="BKZ136" s="1060"/>
      <c r="BLA136" s="1060"/>
      <c r="BLB136" s="1060"/>
      <c r="BLC136" s="1060"/>
      <c r="BLD136" s="1060"/>
      <c r="BLE136" s="1060"/>
      <c r="BLF136" s="1060"/>
      <c r="BLG136" s="1060"/>
      <c r="BLH136" s="1060"/>
      <c r="BLI136" s="1060"/>
      <c r="BLJ136" s="1060"/>
      <c r="BLK136" s="1060"/>
      <c r="BLL136" s="1060"/>
      <c r="BLM136" s="1060"/>
      <c r="BLN136" s="1060"/>
      <c r="BLO136" s="1060"/>
      <c r="BLP136" s="1060"/>
      <c r="BLQ136" s="1060"/>
      <c r="BLR136" s="1060"/>
      <c r="BLS136" s="1060"/>
      <c r="BLT136" s="1060"/>
      <c r="BLU136" s="1060"/>
      <c r="BLV136" s="1060"/>
      <c r="BLW136" s="1060"/>
      <c r="BLX136" s="1060"/>
      <c r="BLY136" s="1060"/>
      <c r="BLZ136" s="1060"/>
      <c r="BMA136" s="1060"/>
      <c r="BMB136" s="1060"/>
      <c r="BMC136" s="1060"/>
      <c r="BMD136" s="1060"/>
      <c r="BME136" s="1060"/>
      <c r="BMF136" s="1060"/>
      <c r="BMG136" s="1060"/>
      <c r="BMH136" s="1060"/>
      <c r="BMI136" s="1060"/>
      <c r="BMJ136" s="1060"/>
      <c r="BMK136" s="1060"/>
      <c r="BML136" s="1060"/>
      <c r="BMM136" s="1060"/>
      <c r="BMN136" s="1060"/>
      <c r="BMO136" s="1060"/>
      <c r="BMP136" s="1060"/>
      <c r="BMQ136" s="1060"/>
      <c r="BMR136" s="1060"/>
      <c r="BMS136" s="1060"/>
      <c r="BMT136" s="1060"/>
      <c r="BMU136" s="1060"/>
      <c r="BMV136" s="1060"/>
      <c r="BMW136" s="1060"/>
      <c r="BMX136" s="1060"/>
      <c r="BMY136" s="1060"/>
      <c r="BMZ136" s="1060"/>
      <c r="BNA136" s="1060"/>
      <c r="BNB136" s="1060"/>
      <c r="BNC136" s="1060"/>
      <c r="BND136" s="1060"/>
      <c r="BNE136" s="1060"/>
      <c r="BNF136" s="1060"/>
      <c r="BNG136" s="1060"/>
      <c r="BNH136" s="1060"/>
      <c r="BNI136" s="1060"/>
      <c r="BNJ136" s="1060"/>
      <c r="BNK136" s="1060"/>
      <c r="BNL136" s="1060"/>
      <c r="BNM136" s="1060"/>
      <c r="BNN136" s="1060"/>
      <c r="BNO136" s="1060"/>
      <c r="BNP136" s="1060"/>
      <c r="BNQ136" s="1060"/>
      <c r="BNR136" s="1060"/>
      <c r="BNS136" s="1060"/>
      <c r="BNT136" s="1060"/>
      <c r="BNU136" s="1060"/>
      <c r="BNV136" s="1060"/>
      <c r="BNW136" s="1060"/>
      <c r="BNX136" s="1060"/>
      <c r="BNY136" s="1060"/>
      <c r="BNZ136" s="1060"/>
      <c r="BOA136" s="1060"/>
      <c r="BOB136" s="1060"/>
      <c r="BOC136" s="1060"/>
      <c r="BOD136" s="1060"/>
      <c r="BOE136" s="1060"/>
      <c r="BOF136" s="1060"/>
      <c r="BOG136" s="1060"/>
      <c r="BOH136" s="1060"/>
      <c r="BOI136" s="1060"/>
      <c r="BOJ136" s="1060"/>
      <c r="BOK136" s="1060"/>
      <c r="BOL136" s="1060"/>
      <c r="BOM136" s="1060"/>
      <c r="BON136" s="1060"/>
      <c r="BOO136" s="1060"/>
      <c r="BOP136" s="1060"/>
      <c r="BOQ136" s="1060"/>
      <c r="BOR136" s="1060"/>
      <c r="BOS136" s="1060"/>
      <c r="BOT136" s="1060"/>
      <c r="BOU136" s="1060"/>
      <c r="BOV136" s="1060"/>
      <c r="BOW136" s="1060"/>
      <c r="BOX136" s="1060"/>
      <c r="BOY136" s="1060"/>
      <c r="BOZ136" s="1060"/>
      <c r="BPA136" s="1060"/>
      <c r="BPB136" s="1060"/>
      <c r="BPC136" s="1060"/>
      <c r="BPD136" s="1060"/>
      <c r="BPE136" s="1060"/>
      <c r="BPF136" s="1060"/>
      <c r="BPG136" s="1060"/>
      <c r="BPH136" s="1060"/>
      <c r="BPI136" s="1060"/>
      <c r="BPJ136" s="1060"/>
      <c r="BPK136" s="1060"/>
      <c r="BPL136" s="1060"/>
      <c r="BPM136" s="1060"/>
      <c r="BPN136" s="1060"/>
      <c r="BPO136" s="1060"/>
      <c r="BPP136" s="1060"/>
      <c r="BPQ136" s="1060"/>
      <c r="BPR136" s="1060"/>
      <c r="BPS136" s="1060"/>
      <c r="BPT136" s="1060"/>
      <c r="BPU136" s="1060"/>
      <c r="BPV136" s="1060"/>
      <c r="BPW136" s="1060"/>
      <c r="BPX136" s="1060"/>
      <c r="BPY136" s="1060"/>
      <c r="BPZ136" s="1060"/>
      <c r="BQA136" s="1060"/>
      <c r="BQB136" s="1060"/>
      <c r="BQC136" s="1060"/>
      <c r="BQD136" s="1060"/>
      <c r="BQE136" s="1060"/>
      <c r="BQF136" s="1060"/>
      <c r="BQG136" s="1060"/>
      <c r="BQH136" s="1060"/>
      <c r="BQI136" s="1060"/>
      <c r="BQJ136" s="1060"/>
      <c r="BQK136" s="1060"/>
      <c r="BQL136" s="1060"/>
      <c r="BQM136" s="1060"/>
      <c r="BQN136" s="1060"/>
      <c r="BQO136" s="1060"/>
      <c r="BQP136" s="1060"/>
      <c r="BQQ136" s="1060"/>
      <c r="BQR136" s="1060"/>
      <c r="BQS136" s="1060"/>
      <c r="BQT136" s="1060"/>
      <c r="BQU136" s="1060"/>
      <c r="BQV136" s="1060"/>
      <c r="BQW136" s="1060"/>
      <c r="BQX136" s="1060"/>
      <c r="BQY136" s="1060"/>
      <c r="BQZ136" s="1060"/>
      <c r="BRA136" s="1060"/>
      <c r="BRB136" s="1060"/>
      <c r="BRC136" s="1060"/>
      <c r="BRD136" s="1060"/>
      <c r="BRE136" s="1060"/>
      <c r="BRF136" s="1060"/>
      <c r="BRG136" s="1060"/>
      <c r="BRH136" s="1060"/>
      <c r="BRI136" s="1060"/>
      <c r="BRJ136" s="1060"/>
      <c r="BRK136" s="1060"/>
      <c r="BRL136" s="1060"/>
      <c r="BRM136" s="1060"/>
      <c r="BRN136" s="1060"/>
      <c r="BRO136" s="1060"/>
      <c r="BRP136" s="1060"/>
      <c r="BRQ136" s="1060"/>
      <c r="BRR136" s="1060"/>
      <c r="BRS136" s="1060"/>
      <c r="BRT136" s="1060"/>
      <c r="BRU136" s="1060"/>
      <c r="BRV136" s="1060"/>
      <c r="BRW136" s="1060"/>
      <c r="BRX136" s="1060"/>
      <c r="BRY136" s="1060"/>
      <c r="BRZ136" s="1060"/>
      <c r="BSA136" s="1060"/>
      <c r="BSB136" s="1060"/>
      <c r="BSC136" s="1060"/>
      <c r="BSD136" s="1060"/>
      <c r="BSE136" s="1060"/>
      <c r="BSF136" s="1060"/>
      <c r="BSG136" s="1060"/>
      <c r="BSH136" s="1060"/>
      <c r="BSI136" s="1060"/>
      <c r="BSJ136" s="1060"/>
      <c r="BSK136" s="1060"/>
      <c r="BSL136" s="1060"/>
      <c r="BSM136" s="1060"/>
      <c r="BSN136" s="1060"/>
      <c r="BSO136" s="1060"/>
      <c r="BSP136" s="1060"/>
      <c r="BSQ136" s="1060"/>
      <c r="BSR136" s="1060"/>
      <c r="BSS136" s="1060"/>
      <c r="BST136" s="1060"/>
      <c r="BSU136" s="1060"/>
      <c r="BSV136" s="1060"/>
      <c r="BSW136" s="1060"/>
      <c r="BSX136" s="1060"/>
      <c r="BSY136" s="1060"/>
      <c r="BSZ136" s="1060"/>
      <c r="BTA136" s="1060"/>
      <c r="BTB136" s="1060"/>
      <c r="BTC136" s="1060"/>
      <c r="BTD136" s="1060"/>
      <c r="BTE136" s="1060"/>
      <c r="BTF136" s="1060"/>
      <c r="BTG136" s="1060"/>
      <c r="BTH136" s="1060"/>
      <c r="BTI136" s="1060"/>
      <c r="BTJ136" s="1060"/>
      <c r="BTK136" s="1060"/>
      <c r="BTL136" s="1060"/>
      <c r="BTM136" s="1060"/>
      <c r="BTN136" s="1060"/>
      <c r="BTO136" s="1060"/>
      <c r="BTP136" s="1060"/>
      <c r="BTQ136" s="1060"/>
      <c r="BTR136" s="1060"/>
      <c r="BTS136" s="1060"/>
      <c r="BTT136" s="1060"/>
      <c r="BTU136" s="1060"/>
      <c r="BTV136" s="1060"/>
      <c r="BTW136" s="1060"/>
      <c r="BTX136" s="1060"/>
      <c r="BTY136" s="1060"/>
      <c r="BTZ136" s="1060"/>
      <c r="BUA136" s="1060"/>
      <c r="BUB136" s="1060"/>
      <c r="BUC136" s="1060"/>
      <c r="BUD136" s="1060"/>
      <c r="BUE136" s="1060"/>
      <c r="BUF136" s="1060"/>
      <c r="BUG136" s="1060"/>
      <c r="BUH136" s="1060"/>
      <c r="BUI136" s="1060"/>
      <c r="BUJ136" s="1060"/>
      <c r="BUK136" s="1060"/>
      <c r="BUL136" s="1060"/>
      <c r="BUM136" s="1060"/>
      <c r="BUN136" s="1060"/>
      <c r="BUO136" s="1060"/>
      <c r="BUP136" s="1060"/>
      <c r="BUQ136" s="1060"/>
      <c r="BUR136" s="1060"/>
      <c r="BUS136" s="1060"/>
      <c r="BUT136" s="1060"/>
      <c r="BUU136" s="1060"/>
      <c r="BUV136" s="1060"/>
      <c r="BUW136" s="1060"/>
      <c r="BUX136" s="1060"/>
      <c r="BUY136" s="1060"/>
      <c r="BUZ136" s="1060"/>
      <c r="BVA136" s="1060"/>
      <c r="BVB136" s="1060"/>
      <c r="BVC136" s="1060"/>
      <c r="BVD136" s="1060"/>
      <c r="BVE136" s="1060"/>
      <c r="BVF136" s="1060"/>
      <c r="BVG136" s="1060"/>
      <c r="BVH136" s="1060"/>
      <c r="BVI136" s="1060"/>
      <c r="BVJ136" s="1060"/>
      <c r="BVK136" s="1060"/>
      <c r="BVL136" s="1060"/>
      <c r="BVM136" s="1060"/>
      <c r="BVN136" s="1060"/>
      <c r="BVO136" s="1060"/>
      <c r="BVP136" s="1060"/>
      <c r="BVQ136" s="1060"/>
      <c r="BVR136" s="1060"/>
      <c r="BVS136" s="1060"/>
      <c r="BVT136" s="1060"/>
      <c r="BVU136" s="1060"/>
      <c r="BVV136" s="1060"/>
      <c r="BVW136" s="1060"/>
      <c r="BVX136" s="1060"/>
      <c r="BVY136" s="1060"/>
      <c r="BVZ136" s="1060"/>
      <c r="BWA136" s="1060"/>
      <c r="BWB136" s="1060"/>
      <c r="BWC136" s="1060"/>
      <c r="BWD136" s="1060"/>
      <c r="BWE136" s="1060"/>
      <c r="BWF136" s="1060"/>
      <c r="BWG136" s="1060"/>
      <c r="BWH136" s="1060"/>
      <c r="BWI136" s="1060"/>
      <c r="BWJ136" s="1060"/>
      <c r="BWK136" s="1060"/>
      <c r="BWL136" s="1060"/>
      <c r="BWM136" s="1060"/>
      <c r="BWN136" s="1060"/>
      <c r="BWO136" s="1060"/>
      <c r="BWP136" s="1060"/>
      <c r="BWQ136" s="1060"/>
      <c r="BWR136" s="1060"/>
      <c r="BWS136" s="1060"/>
      <c r="BWT136" s="1060"/>
      <c r="BWU136" s="1060"/>
      <c r="BWV136" s="1060"/>
      <c r="BWW136" s="1060"/>
      <c r="BWX136" s="1060"/>
      <c r="BWY136" s="1060"/>
      <c r="BWZ136" s="1060"/>
      <c r="BXA136" s="1060"/>
      <c r="BXB136" s="1060"/>
      <c r="BXC136" s="1060"/>
      <c r="BXD136" s="1060"/>
      <c r="BXE136" s="1060"/>
      <c r="BXF136" s="1060"/>
      <c r="BXG136" s="1060"/>
      <c r="BXH136" s="1060"/>
      <c r="BXI136" s="1060"/>
      <c r="BXJ136" s="1060"/>
      <c r="BXK136" s="1060"/>
      <c r="BXL136" s="1060"/>
      <c r="BXM136" s="1060"/>
      <c r="BXN136" s="1060"/>
      <c r="BXO136" s="1060"/>
      <c r="BXP136" s="1060"/>
      <c r="BXQ136" s="1060"/>
      <c r="BXR136" s="1060"/>
      <c r="BXS136" s="1060"/>
      <c r="BXT136" s="1060"/>
      <c r="BXU136" s="1060"/>
      <c r="BXV136" s="1060"/>
      <c r="BXW136" s="1060"/>
      <c r="BXX136" s="1060"/>
      <c r="BXY136" s="1060"/>
      <c r="BXZ136" s="1060"/>
      <c r="BYA136" s="1060"/>
      <c r="BYB136" s="1060"/>
      <c r="BYC136" s="1060"/>
      <c r="BYD136" s="1060"/>
      <c r="BYE136" s="1060"/>
      <c r="BYF136" s="1060"/>
      <c r="BYG136" s="1060"/>
      <c r="BYH136" s="1060"/>
      <c r="BYI136" s="1060"/>
      <c r="BYJ136" s="1060"/>
      <c r="BYK136" s="1060"/>
      <c r="BYL136" s="1060"/>
      <c r="BYM136" s="1060"/>
      <c r="BYN136" s="1060"/>
      <c r="BYO136" s="1060"/>
      <c r="BYP136" s="1060"/>
      <c r="BYQ136" s="1060"/>
      <c r="BYR136" s="1060"/>
      <c r="BYS136" s="1060"/>
      <c r="BYT136" s="1060"/>
      <c r="BYU136" s="1060"/>
      <c r="BYV136" s="1060"/>
      <c r="BYW136" s="1060"/>
      <c r="BYX136" s="1060"/>
      <c r="BYY136" s="1060"/>
      <c r="BYZ136" s="1060"/>
      <c r="BZA136" s="1060"/>
      <c r="BZB136" s="1060"/>
      <c r="BZC136" s="1060"/>
      <c r="BZD136" s="1060"/>
      <c r="BZE136" s="1060"/>
      <c r="BZF136" s="1060"/>
      <c r="BZG136" s="1060"/>
      <c r="BZH136" s="1060"/>
      <c r="BZI136" s="1060"/>
      <c r="BZJ136" s="1060"/>
      <c r="BZK136" s="1060"/>
      <c r="BZL136" s="1060"/>
      <c r="BZM136" s="1060"/>
      <c r="BZN136" s="1060"/>
      <c r="BZO136" s="1060"/>
      <c r="BZP136" s="1060"/>
      <c r="BZQ136" s="1060"/>
      <c r="BZR136" s="1060"/>
      <c r="BZS136" s="1060"/>
      <c r="BZT136" s="1060"/>
      <c r="BZU136" s="1060"/>
      <c r="BZV136" s="1060"/>
      <c r="BZW136" s="1060"/>
      <c r="BZX136" s="1060"/>
      <c r="BZY136" s="1060"/>
      <c r="BZZ136" s="1060"/>
      <c r="CAA136" s="1060"/>
      <c r="CAB136" s="1060"/>
      <c r="CAC136" s="1060"/>
      <c r="CAD136" s="1060"/>
      <c r="CAE136" s="1060"/>
      <c r="CAF136" s="1060"/>
      <c r="CAG136" s="1060"/>
      <c r="CAH136" s="1060"/>
      <c r="CAI136" s="1060"/>
      <c r="CAJ136" s="1060"/>
      <c r="CAK136" s="1060"/>
      <c r="CAL136" s="1060"/>
      <c r="CAM136" s="1060"/>
      <c r="CAN136" s="1060"/>
      <c r="CAO136" s="1060"/>
      <c r="CAP136" s="1060"/>
      <c r="CAQ136" s="1060"/>
      <c r="CAR136" s="1060"/>
      <c r="CAS136" s="1060"/>
      <c r="CAT136" s="1060"/>
      <c r="CAU136" s="1060"/>
      <c r="CAV136" s="1060"/>
      <c r="CAW136" s="1060"/>
      <c r="CAX136" s="1060"/>
      <c r="CAY136" s="1060"/>
      <c r="CAZ136" s="1060"/>
      <c r="CBA136" s="1060"/>
      <c r="CBB136" s="1060"/>
      <c r="CBC136" s="1060"/>
      <c r="CBD136" s="1060"/>
      <c r="CBE136" s="1060"/>
      <c r="CBF136" s="1060"/>
      <c r="CBG136" s="1060"/>
      <c r="CBH136" s="1060"/>
      <c r="CBI136" s="1060"/>
      <c r="CBJ136" s="1060"/>
      <c r="CBK136" s="1060"/>
      <c r="CBL136" s="1060"/>
      <c r="CBM136" s="1060"/>
      <c r="CBN136" s="1060"/>
      <c r="CBO136" s="1060"/>
      <c r="CBP136" s="1060"/>
      <c r="CBQ136" s="1060"/>
      <c r="CBR136" s="1060"/>
      <c r="CBS136" s="1060"/>
      <c r="CBT136" s="1060"/>
      <c r="CBU136" s="1060"/>
      <c r="CBV136" s="1060"/>
      <c r="CBW136" s="1060"/>
      <c r="CBX136" s="1060"/>
      <c r="CBY136" s="1060"/>
      <c r="CBZ136" s="1060"/>
      <c r="CCA136" s="1060"/>
      <c r="CCB136" s="1060"/>
      <c r="CCC136" s="1060"/>
      <c r="CCD136" s="1060"/>
      <c r="CCE136" s="1060"/>
      <c r="CCF136" s="1060"/>
      <c r="CCG136" s="1060"/>
      <c r="CCH136" s="1060"/>
      <c r="CCI136" s="1060"/>
      <c r="CCJ136" s="1060"/>
      <c r="CCK136" s="1060"/>
      <c r="CCL136" s="1060"/>
      <c r="CCM136" s="1060"/>
      <c r="CCN136" s="1060"/>
      <c r="CCO136" s="1060"/>
      <c r="CCP136" s="1060"/>
      <c r="CCQ136" s="1060"/>
      <c r="CCR136" s="1060"/>
      <c r="CCS136" s="1060"/>
      <c r="CCT136" s="1060"/>
      <c r="CCU136" s="1060"/>
      <c r="CCV136" s="1060"/>
      <c r="CCW136" s="1060"/>
      <c r="CCX136" s="1060"/>
      <c r="CCY136" s="1060"/>
      <c r="CCZ136" s="1060"/>
      <c r="CDA136" s="1060"/>
      <c r="CDB136" s="1060"/>
      <c r="CDC136" s="1060"/>
      <c r="CDD136" s="1060"/>
      <c r="CDE136" s="1060"/>
      <c r="CDF136" s="1060"/>
      <c r="CDG136" s="1060"/>
      <c r="CDH136" s="1060"/>
      <c r="CDI136" s="1060"/>
      <c r="CDJ136" s="1060"/>
      <c r="CDK136" s="1060"/>
      <c r="CDL136" s="1060"/>
      <c r="CDM136" s="1060"/>
      <c r="CDN136" s="1060"/>
      <c r="CDO136" s="1060"/>
      <c r="CDP136" s="1060"/>
      <c r="CDQ136" s="1060"/>
      <c r="CDR136" s="1060"/>
      <c r="CDS136" s="1060"/>
      <c r="CDT136" s="1060"/>
      <c r="CDU136" s="1060"/>
      <c r="CDV136" s="1060"/>
      <c r="CDW136" s="1060"/>
      <c r="CDX136" s="1060"/>
      <c r="CDY136" s="1060"/>
      <c r="CDZ136" s="1060"/>
      <c r="CEA136" s="1060"/>
      <c r="CEB136" s="1060"/>
      <c r="CEC136" s="1060"/>
      <c r="CED136" s="1060"/>
      <c r="CEE136" s="1060"/>
      <c r="CEF136" s="1060"/>
      <c r="CEG136" s="1060"/>
      <c r="CEH136" s="1060"/>
      <c r="CEI136" s="1060"/>
      <c r="CEJ136" s="1060"/>
      <c r="CEK136" s="1060"/>
      <c r="CEL136" s="1060"/>
      <c r="CEM136" s="1060"/>
    </row>
    <row r="137" spans="1:2171" s="254" customFormat="1" x14ac:dyDescent="0.2">
      <c r="B137" s="1029" t="s">
        <v>278</v>
      </c>
      <c r="C137" s="298"/>
      <c r="D137" s="857"/>
      <c r="E137" s="857" t="s">
        <v>413</v>
      </c>
      <c r="F137" s="1030" t="s">
        <v>278</v>
      </c>
      <c r="G137" s="298" t="s">
        <v>57</v>
      </c>
      <c r="H137" s="298" t="s">
        <v>62</v>
      </c>
      <c r="I137" s="1031">
        <f>C137*'Future Practices'!C$117*(D137*0.95+Calculations!$C$163/SUMPRODUCT(Sources!$C$78:$C$81,Defaults!$D$77:$D$80)*(1-D137)*VLOOKUP(G137,Defaults!B$77:D$80,3,FALSE))*3630</f>
        <v>0</v>
      </c>
      <c r="J137" s="1032">
        <f t="shared" si="0"/>
        <v>0</v>
      </c>
      <c r="K137" s="1024">
        <f>Retrofit_Design</f>
        <v>0</v>
      </c>
      <c r="L137" s="1024">
        <f t="shared" si="1"/>
        <v>0</v>
      </c>
      <c r="M137" s="679"/>
      <c r="N137" s="679"/>
      <c r="O137" s="679"/>
      <c r="P137" s="679"/>
      <c r="Q137" s="679"/>
      <c r="R137" s="679"/>
      <c r="S137" s="679"/>
      <c r="T137" s="679"/>
      <c r="U137" s="679"/>
      <c r="V137" s="679"/>
      <c r="W137" s="679"/>
      <c r="X137" s="679"/>
      <c r="Y137" s="679"/>
      <c r="Z137" s="679"/>
      <c r="AA137" s="679"/>
      <c r="AB137" s="679"/>
      <c r="AC137" s="679"/>
      <c r="AD137" s="679"/>
      <c r="AE137" s="679"/>
      <c r="AF137" s="679"/>
      <c r="AG137" s="679"/>
      <c r="AH137" s="679"/>
      <c r="AI137" s="679"/>
      <c r="AJ137" s="679"/>
      <c r="AK137" s="679"/>
      <c r="AL137" s="679"/>
      <c r="AM137" s="679"/>
      <c r="AN137" s="679"/>
      <c r="AO137" s="679"/>
      <c r="AP137" s="679"/>
      <c r="AQ137" s="679"/>
      <c r="AR137" s="1060"/>
      <c r="AS137" s="1060"/>
      <c r="AT137" s="1060"/>
      <c r="AU137" s="1060"/>
      <c r="AV137" s="1060"/>
      <c r="AW137" s="1060"/>
      <c r="AX137" s="1060"/>
      <c r="AY137" s="1060"/>
      <c r="AZ137" s="1060"/>
      <c r="BA137" s="1060"/>
      <c r="BB137" s="1060"/>
      <c r="BC137" s="1060"/>
      <c r="BD137" s="1060"/>
      <c r="BE137" s="1060"/>
      <c r="BF137" s="1060"/>
      <c r="BG137" s="1060"/>
      <c r="BH137" s="1060"/>
      <c r="BI137" s="1060"/>
      <c r="BJ137" s="1060"/>
      <c r="BK137" s="1060"/>
      <c r="BL137" s="1060"/>
      <c r="BM137" s="1060"/>
      <c r="BN137" s="1060"/>
      <c r="BO137" s="1060"/>
      <c r="BP137" s="1060"/>
      <c r="BQ137" s="1060"/>
      <c r="BR137" s="1060"/>
      <c r="BS137" s="1060"/>
      <c r="BT137" s="1060"/>
      <c r="BU137" s="1060"/>
      <c r="BV137" s="1060"/>
      <c r="BW137" s="1060"/>
      <c r="BX137" s="1060"/>
      <c r="BY137" s="1060"/>
      <c r="BZ137" s="1060"/>
      <c r="CA137" s="1060"/>
      <c r="CB137" s="1060"/>
      <c r="CC137" s="1060"/>
      <c r="CD137" s="1060"/>
      <c r="CE137" s="1060"/>
      <c r="CF137" s="1060"/>
      <c r="CG137" s="1060"/>
      <c r="CH137" s="1060"/>
      <c r="CI137" s="1060"/>
      <c r="CJ137" s="1060"/>
      <c r="CK137" s="1060"/>
      <c r="CL137" s="1060"/>
      <c r="CM137" s="1060"/>
      <c r="CN137" s="1060"/>
      <c r="CO137" s="1060"/>
      <c r="CP137" s="1060"/>
      <c r="CQ137" s="1060"/>
      <c r="CR137" s="1060"/>
      <c r="CS137" s="1060"/>
      <c r="CT137" s="1060"/>
      <c r="CU137" s="1060"/>
      <c r="CV137" s="1060"/>
      <c r="CW137" s="1060"/>
      <c r="CX137" s="1060"/>
      <c r="CY137" s="1060"/>
      <c r="CZ137" s="1060"/>
      <c r="DA137" s="1060"/>
      <c r="DB137" s="1060"/>
      <c r="DC137" s="1060"/>
      <c r="DD137" s="1060"/>
      <c r="DE137" s="1060"/>
      <c r="DF137" s="1060"/>
      <c r="DG137" s="1060"/>
      <c r="DH137" s="1060"/>
      <c r="DI137" s="1060"/>
      <c r="DJ137" s="1060"/>
      <c r="DK137" s="1060"/>
      <c r="DL137" s="1060"/>
      <c r="DM137" s="1060"/>
      <c r="DN137" s="1060"/>
      <c r="DO137" s="1060"/>
      <c r="DP137" s="1060"/>
      <c r="DQ137" s="1060"/>
      <c r="DR137" s="1060"/>
      <c r="DS137" s="1060"/>
      <c r="DT137" s="1060"/>
      <c r="DU137" s="1060"/>
      <c r="DV137" s="1060"/>
      <c r="DW137" s="1060"/>
      <c r="DX137" s="1060"/>
      <c r="DY137" s="1060"/>
      <c r="DZ137" s="1060"/>
      <c r="EA137" s="1060"/>
      <c r="EB137" s="1060"/>
      <c r="EC137" s="1060"/>
      <c r="ED137" s="1060"/>
      <c r="EE137" s="1060"/>
      <c r="EF137" s="1060"/>
      <c r="EG137" s="1060"/>
      <c r="EH137" s="1060"/>
      <c r="EI137" s="1060"/>
      <c r="EJ137" s="1060"/>
      <c r="EK137" s="1060"/>
      <c r="EL137" s="1060"/>
      <c r="EM137" s="1060"/>
      <c r="EN137" s="1060"/>
      <c r="EO137" s="1060"/>
      <c r="EP137" s="1060"/>
      <c r="EQ137" s="1060"/>
      <c r="ER137" s="1060"/>
      <c r="ES137" s="1060"/>
      <c r="ET137" s="1060"/>
      <c r="EU137" s="1060"/>
      <c r="EV137" s="1060"/>
      <c r="EW137" s="1060"/>
      <c r="EX137" s="1060"/>
      <c r="EY137" s="1060"/>
      <c r="EZ137" s="1060"/>
      <c r="FA137" s="1060"/>
      <c r="FB137" s="1060"/>
      <c r="FC137" s="1060"/>
      <c r="FD137" s="1060"/>
      <c r="FE137" s="1060"/>
      <c r="FF137" s="1060"/>
      <c r="FG137" s="1060"/>
      <c r="FH137" s="1060"/>
      <c r="FI137" s="1060"/>
      <c r="FJ137" s="1060"/>
      <c r="FK137" s="1060"/>
      <c r="FL137" s="1060"/>
      <c r="FM137" s="1060"/>
      <c r="FN137" s="1060"/>
      <c r="FO137" s="1060"/>
      <c r="FP137" s="1060"/>
      <c r="FQ137" s="1060"/>
      <c r="FR137" s="1060"/>
      <c r="FS137" s="1060"/>
      <c r="FT137" s="1060"/>
      <c r="FU137" s="1060"/>
      <c r="FV137" s="1060"/>
      <c r="FW137" s="1060"/>
      <c r="FX137" s="1060"/>
      <c r="FY137" s="1060"/>
      <c r="FZ137" s="1060"/>
      <c r="GA137" s="1060"/>
      <c r="GB137" s="1060"/>
      <c r="GC137" s="1060"/>
      <c r="GD137" s="1060"/>
      <c r="GE137" s="1060"/>
      <c r="GF137" s="1060"/>
      <c r="GG137" s="1060"/>
      <c r="GH137" s="1060"/>
      <c r="GI137" s="1060"/>
      <c r="GJ137" s="1060"/>
      <c r="GK137" s="1060"/>
      <c r="GL137" s="1060"/>
      <c r="GM137" s="1060"/>
      <c r="GN137" s="1060"/>
      <c r="GO137" s="1060"/>
      <c r="GP137" s="1060"/>
      <c r="GQ137" s="1060"/>
      <c r="GR137" s="1060"/>
      <c r="GS137" s="1060"/>
      <c r="GT137" s="1060"/>
      <c r="GU137" s="1060"/>
      <c r="GV137" s="1060"/>
      <c r="GW137" s="1060"/>
      <c r="GX137" s="1060"/>
      <c r="GY137" s="1060"/>
      <c r="GZ137" s="1060"/>
      <c r="HA137" s="1060"/>
      <c r="HB137" s="1060"/>
      <c r="HC137" s="1060"/>
      <c r="HD137" s="1060"/>
      <c r="HE137" s="1060"/>
      <c r="HF137" s="1060"/>
      <c r="HG137" s="1060"/>
      <c r="HH137" s="1060"/>
      <c r="HI137" s="1060"/>
      <c r="HJ137" s="1060"/>
      <c r="HK137" s="1060"/>
      <c r="HL137" s="1060"/>
      <c r="HM137" s="1060"/>
      <c r="HN137" s="1060"/>
      <c r="HO137" s="1060"/>
      <c r="HP137" s="1060"/>
      <c r="HQ137" s="1060"/>
      <c r="HR137" s="1060"/>
      <c r="HS137" s="1060"/>
      <c r="HT137" s="1060"/>
      <c r="HU137" s="1060"/>
      <c r="HV137" s="1060"/>
      <c r="HW137" s="1060"/>
      <c r="HX137" s="1060"/>
      <c r="HY137" s="1060"/>
      <c r="HZ137" s="1060"/>
      <c r="IA137" s="1060"/>
      <c r="IB137" s="1060"/>
      <c r="IC137" s="1060"/>
      <c r="ID137" s="1060"/>
      <c r="IE137" s="1060"/>
      <c r="IF137" s="1060"/>
      <c r="IG137" s="1060"/>
      <c r="IH137" s="1060"/>
      <c r="II137" s="1060"/>
      <c r="IJ137" s="1060"/>
      <c r="IK137" s="1060"/>
      <c r="IL137" s="1060"/>
      <c r="IM137" s="1060"/>
      <c r="IN137" s="1060"/>
      <c r="IO137" s="1060"/>
      <c r="IP137" s="1060"/>
      <c r="IQ137" s="1060"/>
      <c r="IR137" s="1060"/>
      <c r="IS137" s="1060"/>
      <c r="IT137" s="1060"/>
      <c r="IU137" s="1060"/>
      <c r="IV137" s="1060"/>
      <c r="IW137" s="1060"/>
      <c r="IX137" s="1060"/>
      <c r="IY137" s="1060"/>
      <c r="IZ137" s="1060"/>
      <c r="JA137" s="1060"/>
      <c r="JB137" s="1060"/>
      <c r="JC137" s="1060"/>
      <c r="JD137" s="1060"/>
      <c r="JE137" s="1060"/>
      <c r="JF137" s="1060"/>
      <c r="JG137" s="1060"/>
      <c r="JH137" s="1060"/>
      <c r="JI137" s="1060"/>
      <c r="JJ137" s="1060"/>
      <c r="JK137" s="1060"/>
      <c r="JL137" s="1060"/>
      <c r="JM137" s="1060"/>
      <c r="JN137" s="1060"/>
      <c r="JO137" s="1060"/>
      <c r="JP137" s="1060"/>
      <c r="JQ137" s="1060"/>
      <c r="JR137" s="1060"/>
      <c r="JS137" s="1060"/>
      <c r="JT137" s="1060"/>
      <c r="JU137" s="1060"/>
      <c r="JV137" s="1060"/>
      <c r="JW137" s="1060"/>
      <c r="JX137" s="1060"/>
      <c r="JY137" s="1060"/>
      <c r="JZ137" s="1060"/>
      <c r="KA137" s="1060"/>
      <c r="KB137" s="1060"/>
      <c r="KC137" s="1060"/>
      <c r="KD137" s="1060"/>
      <c r="KE137" s="1060"/>
      <c r="KF137" s="1060"/>
      <c r="KG137" s="1060"/>
      <c r="KH137" s="1060"/>
      <c r="KI137" s="1060"/>
      <c r="KJ137" s="1060"/>
      <c r="KK137" s="1060"/>
      <c r="KL137" s="1060"/>
      <c r="KM137" s="1060"/>
      <c r="KN137" s="1060"/>
      <c r="KO137" s="1060"/>
      <c r="KP137" s="1060"/>
      <c r="KQ137" s="1060"/>
      <c r="KR137" s="1060"/>
      <c r="KS137" s="1060"/>
      <c r="KT137" s="1060"/>
      <c r="KU137" s="1060"/>
      <c r="KV137" s="1060"/>
      <c r="KW137" s="1060"/>
      <c r="KX137" s="1060"/>
      <c r="KY137" s="1060"/>
      <c r="KZ137" s="1060"/>
      <c r="LA137" s="1060"/>
      <c r="LB137" s="1060"/>
      <c r="LC137" s="1060"/>
      <c r="LD137" s="1060"/>
      <c r="LE137" s="1060"/>
      <c r="LF137" s="1060"/>
      <c r="LG137" s="1060"/>
      <c r="LH137" s="1060"/>
      <c r="LI137" s="1060"/>
      <c r="LJ137" s="1060"/>
      <c r="LK137" s="1060"/>
      <c r="LL137" s="1060"/>
      <c r="LM137" s="1060"/>
      <c r="LN137" s="1060"/>
      <c r="LO137" s="1060"/>
      <c r="LP137" s="1060"/>
      <c r="LQ137" s="1060"/>
      <c r="LR137" s="1060"/>
      <c r="LS137" s="1060"/>
      <c r="LT137" s="1060"/>
      <c r="LU137" s="1060"/>
      <c r="LV137" s="1060"/>
      <c r="LW137" s="1060"/>
      <c r="LX137" s="1060"/>
      <c r="LY137" s="1060"/>
      <c r="LZ137" s="1060"/>
      <c r="MA137" s="1060"/>
      <c r="MB137" s="1060"/>
      <c r="MC137" s="1060"/>
      <c r="MD137" s="1060"/>
      <c r="ME137" s="1060"/>
      <c r="MF137" s="1060"/>
      <c r="MG137" s="1060"/>
      <c r="MH137" s="1060"/>
      <c r="MI137" s="1060"/>
      <c r="MJ137" s="1060"/>
      <c r="MK137" s="1060"/>
      <c r="ML137" s="1060"/>
      <c r="MM137" s="1060"/>
      <c r="MN137" s="1060"/>
      <c r="MO137" s="1060"/>
      <c r="MP137" s="1060"/>
      <c r="MQ137" s="1060"/>
      <c r="MR137" s="1060"/>
      <c r="MS137" s="1060"/>
      <c r="MT137" s="1060"/>
      <c r="MU137" s="1060"/>
      <c r="MV137" s="1060"/>
      <c r="MW137" s="1060"/>
      <c r="MX137" s="1060"/>
      <c r="MY137" s="1060"/>
      <c r="MZ137" s="1060"/>
      <c r="NA137" s="1060"/>
      <c r="NB137" s="1060"/>
      <c r="NC137" s="1060"/>
      <c r="ND137" s="1060"/>
      <c r="NE137" s="1060"/>
      <c r="NF137" s="1060"/>
      <c r="NG137" s="1060"/>
      <c r="NH137" s="1060"/>
      <c r="NI137" s="1060"/>
      <c r="NJ137" s="1060"/>
      <c r="NK137" s="1060"/>
      <c r="NL137" s="1060"/>
      <c r="NM137" s="1060"/>
      <c r="NN137" s="1060"/>
      <c r="NO137" s="1060"/>
      <c r="NP137" s="1060"/>
      <c r="NQ137" s="1060"/>
      <c r="NR137" s="1060"/>
      <c r="NS137" s="1060"/>
      <c r="NT137" s="1060"/>
      <c r="NU137" s="1060"/>
      <c r="NV137" s="1060"/>
      <c r="NW137" s="1060"/>
      <c r="NX137" s="1060"/>
      <c r="NY137" s="1060"/>
      <c r="NZ137" s="1060"/>
      <c r="OA137" s="1060"/>
      <c r="OB137" s="1060"/>
      <c r="OC137" s="1060"/>
      <c r="OD137" s="1060"/>
      <c r="OE137" s="1060"/>
      <c r="OF137" s="1060"/>
      <c r="OG137" s="1060"/>
      <c r="OH137" s="1060"/>
      <c r="OI137" s="1060"/>
      <c r="OJ137" s="1060"/>
      <c r="OK137" s="1060"/>
      <c r="OL137" s="1060"/>
      <c r="OM137" s="1060"/>
      <c r="ON137" s="1060"/>
      <c r="OO137" s="1060"/>
      <c r="OP137" s="1060"/>
      <c r="OQ137" s="1060"/>
      <c r="OR137" s="1060"/>
      <c r="OS137" s="1060"/>
      <c r="OT137" s="1060"/>
      <c r="OU137" s="1060"/>
      <c r="OV137" s="1060"/>
      <c r="OW137" s="1060"/>
      <c r="OX137" s="1060"/>
      <c r="OY137" s="1060"/>
      <c r="OZ137" s="1060"/>
      <c r="PA137" s="1060"/>
      <c r="PB137" s="1060"/>
      <c r="PC137" s="1060"/>
      <c r="PD137" s="1060"/>
      <c r="PE137" s="1060"/>
      <c r="PF137" s="1060"/>
      <c r="PG137" s="1060"/>
      <c r="PH137" s="1060"/>
      <c r="PI137" s="1060"/>
      <c r="PJ137" s="1060"/>
      <c r="PK137" s="1060"/>
      <c r="PL137" s="1060"/>
      <c r="PM137" s="1060"/>
      <c r="PN137" s="1060"/>
      <c r="PO137" s="1060"/>
      <c r="PP137" s="1060"/>
      <c r="PQ137" s="1060"/>
      <c r="PR137" s="1060"/>
      <c r="PS137" s="1060"/>
      <c r="PT137" s="1060"/>
      <c r="PU137" s="1060"/>
      <c r="PV137" s="1060"/>
      <c r="PW137" s="1060"/>
      <c r="PX137" s="1060"/>
      <c r="PY137" s="1060"/>
      <c r="PZ137" s="1060"/>
      <c r="QA137" s="1060"/>
      <c r="QB137" s="1060"/>
      <c r="QC137" s="1060"/>
      <c r="QD137" s="1060"/>
      <c r="QE137" s="1060"/>
      <c r="QF137" s="1060"/>
      <c r="QG137" s="1060"/>
      <c r="QH137" s="1060"/>
      <c r="QI137" s="1060"/>
      <c r="QJ137" s="1060"/>
      <c r="QK137" s="1060"/>
      <c r="QL137" s="1060"/>
      <c r="QM137" s="1060"/>
      <c r="QN137" s="1060"/>
      <c r="QO137" s="1060"/>
      <c r="QP137" s="1060"/>
      <c r="QQ137" s="1060"/>
      <c r="QR137" s="1060"/>
      <c r="QS137" s="1060"/>
      <c r="QT137" s="1060"/>
      <c r="QU137" s="1060"/>
      <c r="QV137" s="1060"/>
      <c r="QW137" s="1060"/>
      <c r="QX137" s="1060"/>
      <c r="QY137" s="1060"/>
      <c r="QZ137" s="1060"/>
      <c r="RA137" s="1060"/>
      <c r="RB137" s="1060"/>
      <c r="RC137" s="1060"/>
      <c r="RD137" s="1060"/>
      <c r="RE137" s="1060"/>
      <c r="RF137" s="1060"/>
      <c r="RG137" s="1060"/>
      <c r="RH137" s="1060"/>
      <c r="RI137" s="1060"/>
      <c r="RJ137" s="1060"/>
      <c r="RK137" s="1060"/>
      <c r="RL137" s="1060"/>
      <c r="RM137" s="1060"/>
      <c r="RN137" s="1060"/>
      <c r="RO137" s="1060"/>
      <c r="RP137" s="1060"/>
      <c r="RQ137" s="1060"/>
      <c r="RR137" s="1060"/>
      <c r="RS137" s="1060"/>
      <c r="RT137" s="1060"/>
      <c r="RU137" s="1060"/>
      <c r="RV137" s="1060"/>
      <c r="RW137" s="1060"/>
      <c r="RX137" s="1060"/>
      <c r="RY137" s="1060"/>
      <c r="RZ137" s="1060"/>
      <c r="SA137" s="1060"/>
      <c r="SB137" s="1060"/>
      <c r="SC137" s="1060"/>
      <c r="SD137" s="1060"/>
      <c r="SE137" s="1060"/>
      <c r="SF137" s="1060"/>
      <c r="SG137" s="1060"/>
      <c r="SH137" s="1060"/>
      <c r="SI137" s="1060"/>
      <c r="SJ137" s="1060"/>
      <c r="SK137" s="1060"/>
      <c r="SL137" s="1060"/>
      <c r="SM137" s="1060"/>
      <c r="SN137" s="1060"/>
      <c r="SO137" s="1060"/>
      <c r="SP137" s="1060"/>
      <c r="SQ137" s="1060"/>
      <c r="SR137" s="1060"/>
      <c r="SS137" s="1060"/>
      <c r="ST137" s="1060"/>
      <c r="SU137" s="1060"/>
      <c r="SV137" s="1060"/>
      <c r="SW137" s="1060"/>
      <c r="SX137" s="1060"/>
      <c r="SY137" s="1060"/>
      <c r="SZ137" s="1060"/>
      <c r="TA137" s="1060"/>
      <c r="TB137" s="1060"/>
      <c r="TC137" s="1060"/>
      <c r="TD137" s="1060"/>
      <c r="TE137" s="1060"/>
      <c r="TF137" s="1060"/>
      <c r="TG137" s="1060"/>
      <c r="TH137" s="1060"/>
      <c r="TI137" s="1060"/>
      <c r="TJ137" s="1060"/>
      <c r="TK137" s="1060"/>
      <c r="TL137" s="1060"/>
      <c r="TM137" s="1060"/>
      <c r="TN137" s="1060"/>
      <c r="TO137" s="1060"/>
      <c r="TP137" s="1060"/>
      <c r="TQ137" s="1060"/>
      <c r="TR137" s="1060"/>
      <c r="TS137" s="1060"/>
      <c r="TT137" s="1060"/>
      <c r="TU137" s="1060"/>
      <c r="TV137" s="1060"/>
      <c r="TW137" s="1060"/>
      <c r="TX137" s="1060"/>
      <c r="TY137" s="1060"/>
      <c r="TZ137" s="1060"/>
      <c r="UA137" s="1060"/>
      <c r="UB137" s="1060"/>
      <c r="UC137" s="1060"/>
      <c r="UD137" s="1060"/>
      <c r="UE137" s="1060"/>
      <c r="UF137" s="1060"/>
      <c r="UG137" s="1060"/>
      <c r="UH137" s="1060"/>
      <c r="UI137" s="1060"/>
      <c r="UJ137" s="1060"/>
      <c r="UK137" s="1060"/>
      <c r="UL137" s="1060"/>
      <c r="UM137" s="1060"/>
      <c r="UN137" s="1060"/>
      <c r="UO137" s="1060"/>
      <c r="UP137" s="1060"/>
      <c r="UQ137" s="1060"/>
      <c r="UR137" s="1060"/>
      <c r="US137" s="1060"/>
      <c r="UT137" s="1060"/>
      <c r="UU137" s="1060"/>
      <c r="UV137" s="1060"/>
      <c r="UW137" s="1060"/>
      <c r="UX137" s="1060"/>
      <c r="UY137" s="1060"/>
      <c r="UZ137" s="1060"/>
      <c r="VA137" s="1060"/>
      <c r="VB137" s="1060"/>
      <c r="VC137" s="1060"/>
      <c r="VD137" s="1060"/>
      <c r="VE137" s="1060"/>
      <c r="VF137" s="1060"/>
      <c r="VG137" s="1060"/>
      <c r="VH137" s="1060"/>
      <c r="VI137" s="1060"/>
      <c r="VJ137" s="1060"/>
      <c r="VK137" s="1060"/>
      <c r="VL137" s="1060"/>
      <c r="VM137" s="1060"/>
      <c r="VN137" s="1060"/>
      <c r="VO137" s="1060"/>
      <c r="VP137" s="1060"/>
      <c r="VQ137" s="1060"/>
      <c r="VR137" s="1060"/>
      <c r="VS137" s="1060"/>
      <c r="VT137" s="1060"/>
      <c r="VU137" s="1060"/>
      <c r="VV137" s="1060"/>
      <c r="VW137" s="1060"/>
      <c r="VX137" s="1060"/>
      <c r="VY137" s="1060"/>
      <c r="VZ137" s="1060"/>
      <c r="WA137" s="1060"/>
      <c r="WB137" s="1060"/>
      <c r="WC137" s="1060"/>
      <c r="WD137" s="1060"/>
      <c r="WE137" s="1060"/>
      <c r="WF137" s="1060"/>
      <c r="WG137" s="1060"/>
      <c r="WH137" s="1060"/>
      <c r="WI137" s="1060"/>
      <c r="WJ137" s="1060"/>
      <c r="WK137" s="1060"/>
      <c r="WL137" s="1060"/>
      <c r="WM137" s="1060"/>
      <c r="WN137" s="1060"/>
      <c r="WO137" s="1060"/>
      <c r="WP137" s="1060"/>
      <c r="WQ137" s="1060"/>
      <c r="WR137" s="1060"/>
      <c r="WS137" s="1060"/>
      <c r="WT137" s="1060"/>
      <c r="WU137" s="1060"/>
      <c r="WV137" s="1060"/>
      <c r="WW137" s="1060"/>
      <c r="WX137" s="1060"/>
      <c r="WY137" s="1060"/>
      <c r="WZ137" s="1060"/>
      <c r="XA137" s="1060"/>
      <c r="XB137" s="1060"/>
      <c r="XC137" s="1060"/>
      <c r="XD137" s="1060"/>
      <c r="XE137" s="1060"/>
      <c r="XF137" s="1060"/>
      <c r="XG137" s="1060"/>
      <c r="XH137" s="1060"/>
      <c r="XI137" s="1060"/>
      <c r="XJ137" s="1060"/>
      <c r="XK137" s="1060"/>
      <c r="XL137" s="1060"/>
      <c r="XM137" s="1060"/>
      <c r="XN137" s="1060"/>
      <c r="XO137" s="1060"/>
      <c r="XP137" s="1060"/>
      <c r="XQ137" s="1060"/>
      <c r="XR137" s="1060"/>
      <c r="XS137" s="1060"/>
      <c r="XT137" s="1060"/>
      <c r="XU137" s="1060"/>
      <c r="XV137" s="1060"/>
      <c r="XW137" s="1060"/>
      <c r="XX137" s="1060"/>
      <c r="XY137" s="1060"/>
      <c r="XZ137" s="1060"/>
      <c r="YA137" s="1060"/>
      <c r="YB137" s="1060"/>
      <c r="YC137" s="1060"/>
      <c r="YD137" s="1060"/>
      <c r="YE137" s="1060"/>
      <c r="YF137" s="1060"/>
      <c r="YG137" s="1060"/>
      <c r="YH137" s="1060"/>
      <c r="YI137" s="1060"/>
      <c r="YJ137" s="1060"/>
      <c r="YK137" s="1060"/>
      <c r="YL137" s="1060"/>
      <c r="YM137" s="1060"/>
      <c r="YN137" s="1060"/>
      <c r="YO137" s="1060"/>
      <c r="YP137" s="1060"/>
      <c r="YQ137" s="1060"/>
      <c r="YR137" s="1060"/>
      <c r="YS137" s="1060"/>
      <c r="YT137" s="1060"/>
      <c r="YU137" s="1060"/>
      <c r="YV137" s="1060"/>
      <c r="YW137" s="1060"/>
      <c r="YX137" s="1060"/>
      <c r="YY137" s="1060"/>
      <c r="YZ137" s="1060"/>
      <c r="ZA137" s="1060"/>
      <c r="ZB137" s="1060"/>
      <c r="ZC137" s="1060"/>
      <c r="ZD137" s="1060"/>
      <c r="ZE137" s="1060"/>
      <c r="ZF137" s="1060"/>
      <c r="ZG137" s="1060"/>
      <c r="ZH137" s="1060"/>
      <c r="ZI137" s="1060"/>
      <c r="ZJ137" s="1060"/>
      <c r="ZK137" s="1060"/>
      <c r="ZL137" s="1060"/>
      <c r="ZM137" s="1060"/>
      <c r="ZN137" s="1060"/>
      <c r="ZO137" s="1060"/>
      <c r="ZP137" s="1060"/>
      <c r="ZQ137" s="1060"/>
      <c r="ZR137" s="1060"/>
      <c r="ZS137" s="1060"/>
      <c r="ZT137" s="1060"/>
      <c r="ZU137" s="1060"/>
      <c r="ZV137" s="1060"/>
      <c r="ZW137" s="1060"/>
      <c r="ZX137" s="1060"/>
      <c r="ZY137" s="1060"/>
      <c r="ZZ137" s="1060"/>
      <c r="AAA137" s="1060"/>
      <c r="AAB137" s="1060"/>
      <c r="AAC137" s="1060"/>
      <c r="AAD137" s="1060"/>
      <c r="AAE137" s="1060"/>
      <c r="AAF137" s="1060"/>
      <c r="AAG137" s="1060"/>
      <c r="AAH137" s="1060"/>
      <c r="AAI137" s="1060"/>
      <c r="AAJ137" s="1060"/>
      <c r="AAK137" s="1060"/>
      <c r="AAL137" s="1060"/>
      <c r="AAM137" s="1060"/>
      <c r="AAN137" s="1060"/>
      <c r="AAO137" s="1060"/>
      <c r="AAP137" s="1060"/>
      <c r="AAQ137" s="1060"/>
      <c r="AAR137" s="1060"/>
      <c r="AAS137" s="1060"/>
      <c r="AAT137" s="1060"/>
      <c r="AAU137" s="1060"/>
      <c r="AAV137" s="1060"/>
      <c r="AAW137" s="1060"/>
      <c r="AAX137" s="1060"/>
      <c r="AAY137" s="1060"/>
      <c r="AAZ137" s="1060"/>
      <c r="ABA137" s="1060"/>
      <c r="ABB137" s="1060"/>
      <c r="ABC137" s="1060"/>
      <c r="ABD137" s="1060"/>
      <c r="ABE137" s="1060"/>
      <c r="ABF137" s="1060"/>
      <c r="ABG137" s="1060"/>
      <c r="ABH137" s="1060"/>
      <c r="ABI137" s="1060"/>
      <c r="ABJ137" s="1060"/>
      <c r="ABK137" s="1060"/>
      <c r="ABL137" s="1060"/>
      <c r="ABM137" s="1060"/>
      <c r="ABN137" s="1060"/>
      <c r="ABO137" s="1060"/>
      <c r="ABP137" s="1060"/>
      <c r="ABQ137" s="1060"/>
      <c r="ABR137" s="1060"/>
      <c r="ABS137" s="1060"/>
      <c r="ABT137" s="1060"/>
      <c r="ABU137" s="1060"/>
      <c r="ABV137" s="1060"/>
      <c r="ABW137" s="1060"/>
      <c r="ABX137" s="1060"/>
      <c r="ABY137" s="1060"/>
      <c r="ABZ137" s="1060"/>
      <c r="ACA137" s="1060"/>
      <c r="ACB137" s="1060"/>
      <c r="ACC137" s="1060"/>
      <c r="ACD137" s="1060"/>
      <c r="ACE137" s="1060"/>
      <c r="ACF137" s="1060"/>
      <c r="ACG137" s="1060"/>
      <c r="ACH137" s="1060"/>
      <c r="ACI137" s="1060"/>
      <c r="ACJ137" s="1060"/>
      <c r="ACK137" s="1060"/>
      <c r="ACL137" s="1060"/>
      <c r="ACM137" s="1060"/>
      <c r="ACN137" s="1060"/>
      <c r="ACO137" s="1060"/>
      <c r="ACP137" s="1060"/>
      <c r="ACQ137" s="1060"/>
      <c r="ACR137" s="1060"/>
      <c r="ACS137" s="1060"/>
      <c r="ACT137" s="1060"/>
      <c r="ACU137" s="1060"/>
      <c r="ACV137" s="1060"/>
      <c r="ACW137" s="1060"/>
      <c r="ACX137" s="1060"/>
      <c r="ACY137" s="1060"/>
      <c r="ACZ137" s="1060"/>
      <c r="ADA137" s="1060"/>
      <c r="ADB137" s="1060"/>
      <c r="ADC137" s="1060"/>
      <c r="ADD137" s="1060"/>
      <c r="ADE137" s="1060"/>
      <c r="ADF137" s="1060"/>
      <c r="ADG137" s="1060"/>
      <c r="ADH137" s="1060"/>
      <c r="ADI137" s="1060"/>
      <c r="ADJ137" s="1060"/>
      <c r="ADK137" s="1060"/>
      <c r="ADL137" s="1060"/>
      <c r="ADM137" s="1060"/>
      <c r="ADN137" s="1060"/>
      <c r="ADO137" s="1060"/>
      <c r="ADP137" s="1060"/>
      <c r="ADQ137" s="1060"/>
      <c r="ADR137" s="1060"/>
      <c r="ADS137" s="1060"/>
      <c r="ADT137" s="1060"/>
      <c r="ADU137" s="1060"/>
      <c r="ADV137" s="1060"/>
      <c r="ADW137" s="1060"/>
      <c r="ADX137" s="1060"/>
      <c r="ADY137" s="1060"/>
      <c r="ADZ137" s="1060"/>
      <c r="AEA137" s="1060"/>
      <c r="AEB137" s="1060"/>
      <c r="AEC137" s="1060"/>
      <c r="AED137" s="1060"/>
      <c r="AEE137" s="1060"/>
      <c r="AEF137" s="1060"/>
      <c r="AEG137" s="1060"/>
      <c r="AEH137" s="1060"/>
      <c r="AEI137" s="1060"/>
      <c r="AEJ137" s="1060"/>
      <c r="AEK137" s="1060"/>
      <c r="AEL137" s="1060"/>
      <c r="AEM137" s="1060"/>
      <c r="AEN137" s="1060"/>
      <c r="AEO137" s="1060"/>
      <c r="AEP137" s="1060"/>
      <c r="AEQ137" s="1060"/>
      <c r="AER137" s="1060"/>
      <c r="AES137" s="1060"/>
      <c r="AET137" s="1060"/>
      <c r="AEU137" s="1060"/>
      <c r="AEV137" s="1060"/>
      <c r="AEW137" s="1060"/>
      <c r="AEX137" s="1060"/>
      <c r="AEY137" s="1060"/>
      <c r="AEZ137" s="1060"/>
      <c r="AFA137" s="1060"/>
      <c r="AFB137" s="1060"/>
      <c r="AFC137" s="1060"/>
      <c r="AFD137" s="1060"/>
      <c r="AFE137" s="1060"/>
      <c r="AFF137" s="1060"/>
      <c r="AFG137" s="1060"/>
      <c r="AFH137" s="1060"/>
      <c r="AFI137" s="1060"/>
      <c r="AFJ137" s="1060"/>
      <c r="AFK137" s="1060"/>
      <c r="AFL137" s="1060"/>
      <c r="AFM137" s="1060"/>
      <c r="AFN137" s="1060"/>
      <c r="AFO137" s="1060"/>
      <c r="AFP137" s="1060"/>
      <c r="AFQ137" s="1060"/>
      <c r="AFR137" s="1060"/>
      <c r="AFS137" s="1060"/>
      <c r="AFT137" s="1060"/>
      <c r="AFU137" s="1060"/>
      <c r="AFV137" s="1060"/>
      <c r="AFW137" s="1060"/>
      <c r="AFX137" s="1060"/>
      <c r="AFY137" s="1060"/>
      <c r="AFZ137" s="1060"/>
      <c r="AGA137" s="1060"/>
      <c r="AGB137" s="1060"/>
      <c r="AGC137" s="1060"/>
      <c r="AGD137" s="1060"/>
      <c r="AGE137" s="1060"/>
      <c r="AGF137" s="1060"/>
      <c r="AGG137" s="1060"/>
      <c r="AGH137" s="1060"/>
      <c r="AGI137" s="1060"/>
      <c r="AGJ137" s="1060"/>
      <c r="AGK137" s="1060"/>
      <c r="AGL137" s="1060"/>
      <c r="AGM137" s="1060"/>
      <c r="AGN137" s="1060"/>
      <c r="AGO137" s="1060"/>
      <c r="AGP137" s="1060"/>
      <c r="AGQ137" s="1060"/>
      <c r="AGR137" s="1060"/>
      <c r="AGS137" s="1060"/>
      <c r="AGT137" s="1060"/>
      <c r="AGU137" s="1060"/>
      <c r="AGV137" s="1060"/>
      <c r="AGW137" s="1060"/>
      <c r="AGX137" s="1060"/>
      <c r="AGY137" s="1060"/>
      <c r="AGZ137" s="1060"/>
      <c r="AHA137" s="1060"/>
      <c r="AHB137" s="1060"/>
      <c r="AHC137" s="1060"/>
      <c r="AHD137" s="1060"/>
      <c r="AHE137" s="1060"/>
      <c r="AHF137" s="1060"/>
      <c r="AHG137" s="1060"/>
      <c r="AHH137" s="1060"/>
      <c r="AHI137" s="1060"/>
      <c r="AHJ137" s="1060"/>
      <c r="AHK137" s="1060"/>
      <c r="AHL137" s="1060"/>
      <c r="AHM137" s="1060"/>
      <c r="AHN137" s="1060"/>
      <c r="AHO137" s="1060"/>
      <c r="AHP137" s="1060"/>
      <c r="AHQ137" s="1060"/>
      <c r="AHR137" s="1060"/>
      <c r="AHS137" s="1060"/>
      <c r="AHT137" s="1060"/>
      <c r="AHU137" s="1060"/>
      <c r="AHV137" s="1060"/>
      <c r="AHW137" s="1060"/>
      <c r="AHX137" s="1060"/>
      <c r="AHY137" s="1060"/>
      <c r="AHZ137" s="1060"/>
      <c r="AIA137" s="1060"/>
      <c r="AIB137" s="1060"/>
      <c r="AIC137" s="1060"/>
      <c r="AID137" s="1060"/>
      <c r="AIE137" s="1060"/>
      <c r="AIF137" s="1060"/>
      <c r="AIG137" s="1060"/>
      <c r="AIH137" s="1060"/>
      <c r="AII137" s="1060"/>
      <c r="AIJ137" s="1060"/>
      <c r="AIK137" s="1060"/>
      <c r="AIL137" s="1060"/>
      <c r="AIM137" s="1060"/>
      <c r="AIN137" s="1060"/>
      <c r="AIO137" s="1060"/>
      <c r="AIP137" s="1060"/>
      <c r="AIQ137" s="1060"/>
      <c r="AIR137" s="1060"/>
      <c r="AIS137" s="1060"/>
      <c r="AIT137" s="1060"/>
      <c r="AIU137" s="1060"/>
      <c r="AIV137" s="1060"/>
      <c r="AIW137" s="1060"/>
      <c r="AIX137" s="1060"/>
      <c r="AIY137" s="1060"/>
      <c r="AIZ137" s="1060"/>
      <c r="AJA137" s="1060"/>
      <c r="AJB137" s="1060"/>
      <c r="AJC137" s="1060"/>
      <c r="AJD137" s="1060"/>
      <c r="AJE137" s="1060"/>
      <c r="AJF137" s="1060"/>
      <c r="AJG137" s="1060"/>
      <c r="AJH137" s="1060"/>
      <c r="AJI137" s="1060"/>
      <c r="AJJ137" s="1060"/>
      <c r="AJK137" s="1060"/>
      <c r="AJL137" s="1060"/>
      <c r="AJM137" s="1060"/>
      <c r="AJN137" s="1060"/>
      <c r="AJO137" s="1060"/>
      <c r="AJP137" s="1060"/>
      <c r="AJQ137" s="1060"/>
      <c r="AJR137" s="1060"/>
      <c r="AJS137" s="1060"/>
      <c r="AJT137" s="1060"/>
      <c r="AJU137" s="1060"/>
      <c r="AJV137" s="1060"/>
      <c r="AJW137" s="1060"/>
      <c r="AJX137" s="1060"/>
      <c r="AJY137" s="1060"/>
      <c r="AJZ137" s="1060"/>
      <c r="AKA137" s="1060"/>
      <c r="AKB137" s="1060"/>
      <c r="AKC137" s="1060"/>
      <c r="AKD137" s="1060"/>
      <c r="AKE137" s="1060"/>
      <c r="AKF137" s="1060"/>
      <c r="AKG137" s="1060"/>
      <c r="AKH137" s="1060"/>
      <c r="AKI137" s="1060"/>
      <c r="AKJ137" s="1060"/>
      <c r="AKK137" s="1060"/>
      <c r="AKL137" s="1060"/>
      <c r="AKM137" s="1060"/>
      <c r="AKN137" s="1060"/>
      <c r="AKO137" s="1060"/>
      <c r="AKP137" s="1060"/>
      <c r="AKQ137" s="1060"/>
      <c r="AKR137" s="1060"/>
      <c r="AKS137" s="1060"/>
      <c r="AKT137" s="1060"/>
      <c r="AKU137" s="1060"/>
      <c r="AKV137" s="1060"/>
      <c r="AKW137" s="1060"/>
      <c r="AKX137" s="1060"/>
      <c r="AKY137" s="1060"/>
      <c r="AKZ137" s="1060"/>
      <c r="ALA137" s="1060"/>
      <c r="ALB137" s="1060"/>
      <c r="ALC137" s="1060"/>
      <c r="ALD137" s="1060"/>
      <c r="ALE137" s="1060"/>
      <c r="ALF137" s="1060"/>
      <c r="ALG137" s="1060"/>
      <c r="ALH137" s="1060"/>
      <c r="ALI137" s="1060"/>
      <c r="ALJ137" s="1060"/>
      <c r="ALK137" s="1060"/>
      <c r="ALL137" s="1060"/>
      <c r="ALM137" s="1060"/>
      <c r="ALN137" s="1060"/>
      <c r="ALO137" s="1060"/>
      <c r="ALP137" s="1060"/>
      <c r="ALQ137" s="1060"/>
      <c r="ALR137" s="1060"/>
      <c r="ALS137" s="1060"/>
      <c r="ALT137" s="1060"/>
      <c r="ALU137" s="1060"/>
      <c r="ALV137" s="1060"/>
      <c r="ALW137" s="1060"/>
      <c r="ALX137" s="1060"/>
      <c r="ALY137" s="1060"/>
      <c r="ALZ137" s="1060"/>
      <c r="AMA137" s="1060"/>
      <c r="AMB137" s="1060"/>
      <c r="AMC137" s="1060"/>
      <c r="AMD137" s="1060"/>
      <c r="AME137" s="1060"/>
      <c r="AMF137" s="1060"/>
      <c r="AMG137" s="1060"/>
      <c r="AMH137" s="1060"/>
      <c r="AMI137" s="1060"/>
      <c r="AMJ137" s="1060"/>
      <c r="AMK137" s="1060"/>
      <c r="AML137" s="1060"/>
      <c r="AMM137" s="1060"/>
      <c r="AMN137" s="1060"/>
      <c r="AMO137" s="1060"/>
      <c r="AMP137" s="1060"/>
      <c r="AMQ137" s="1060"/>
      <c r="AMR137" s="1060"/>
      <c r="AMS137" s="1060"/>
      <c r="AMT137" s="1060"/>
      <c r="AMU137" s="1060"/>
      <c r="AMV137" s="1060"/>
      <c r="AMW137" s="1060"/>
      <c r="AMX137" s="1060"/>
      <c r="AMY137" s="1060"/>
      <c r="AMZ137" s="1060"/>
      <c r="ANA137" s="1060"/>
      <c r="ANB137" s="1060"/>
      <c r="ANC137" s="1060"/>
      <c r="AND137" s="1060"/>
      <c r="ANE137" s="1060"/>
      <c r="ANF137" s="1060"/>
      <c r="ANG137" s="1060"/>
      <c r="ANH137" s="1060"/>
      <c r="ANI137" s="1060"/>
      <c r="ANJ137" s="1060"/>
      <c r="ANK137" s="1060"/>
      <c r="ANL137" s="1060"/>
      <c r="ANM137" s="1060"/>
      <c r="ANN137" s="1060"/>
      <c r="ANO137" s="1060"/>
      <c r="ANP137" s="1060"/>
      <c r="ANQ137" s="1060"/>
      <c r="ANR137" s="1060"/>
      <c r="ANS137" s="1060"/>
      <c r="ANT137" s="1060"/>
      <c r="ANU137" s="1060"/>
      <c r="ANV137" s="1060"/>
      <c r="ANW137" s="1060"/>
      <c r="ANX137" s="1060"/>
      <c r="ANY137" s="1060"/>
      <c r="ANZ137" s="1060"/>
      <c r="AOA137" s="1060"/>
      <c r="AOB137" s="1060"/>
      <c r="AOC137" s="1060"/>
      <c r="AOD137" s="1060"/>
      <c r="AOE137" s="1060"/>
      <c r="AOF137" s="1060"/>
      <c r="AOG137" s="1060"/>
      <c r="AOH137" s="1060"/>
      <c r="AOI137" s="1060"/>
      <c r="AOJ137" s="1060"/>
      <c r="AOK137" s="1060"/>
      <c r="AOL137" s="1060"/>
      <c r="AOM137" s="1060"/>
      <c r="AON137" s="1060"/>
      <c r="AOO137" s="1060"/>
      <c r="AOP137" s="1060"/>
      <c r="AOQ137" s="1060"/>
      <c r="AOR137" s="1060"/>
      <c r="AOS137" s="1060"/>
      <c r="AOT137" s="1060"/>
      <c r="AOU137" s="1060"/>
      <c r="AOV137" s="1060"/>
      <c r="AOW137" s="1060"/>
      <c r="AOX137" s="1060"/>
      <c r="AOY137" s="1060"/>
      <c r="AOZ137" s="1060"/>
      <c r="APA137" s="1060"/>
      <c r="APB137" s="1060"/>
      <c r="APC137" s="1060"/>
      <c r="APD137" s="1060"/>
      <c r="APE137" s="1060"/>
      <c r="APF137" s="1060"/>
      <c r="APG137" s="1060"/>
      <c r="APH137" s="1060"/>
      <c r="API137" s="1060"/>
      <c r="APJ137" s="1060"/>
      <c r="APK137" s="1060"/>
      <c r="APL137" s="1060"/>
      <c r="APM137" s="1060"/>
      <c r="APN137" s="1060"/>
      <c r="APO137" s="1060"/>
      <c r="APP137" s="1060"/>
      <c r="APQ137" s="1060"/>
      <c r="APR137" s="1060"/>
      <c r="APS137" s="1060"/>
      <c r="APT137" s="1060"/>
      <c r="APU137" s="1060"/>
      <c r="APV137" s="1060"/>
      <c r="APW137" s="1060"/>
      <c r="APX137" s="1060"/>
      <c r="APY137" s="1060"/>
      <c r="APZ137" s="1060"/>
      <c r="AQA137" s="1060"/>
      <c r="AQB137" s="1060"/>
      <c r="AQC137" s="1060"/>
      <c r="AQD137" s="1060"/>
      <c r="AQE137" s="1060"/>
      <c r="AQF137" s="1060"/>
      <c r="AQG137" s="1060"/>
      <c r="AQH137" s="1060"/>
      <c r="AQI137" s="1060"/>
      <c r="AQJ137" s="1060"/>
      <c r="AQK137" s="1060"/>
      <c r="AQL137" s="1060"/>
      <c r="AQM137" s="1060"/>
      <c r="AQN137" s="1060"/>
      <c r="AQO137" s="1060"/>
      <c r="AQP137" s="1060"/>
      <c r="AQQ137" s="1060"/>
      <c r="AQR137" s="1060"/>
      <c r="AQS137" s="1060"/>
      <c r="AQT137" s="1060"/>
      <c r="AQU137" s="1060"/>
      <c r="AQV137" s="1060"/>
      <c r="AQW137" s="1060"/>
      <c r="AQX137" s="1060"/>
      <c r="AQY137" s="1060"/>
      <c r="AQZ137" s="1060"/>
      <c r="ARA137" s="1060"/>
      <c r="ARB137" s="1060"/>
      <c r="ARC137" s="1060"/>
      <c r="ARD137" s="1060"/>
      <c r="ARE137" s="1060"/>
      <c r="ARF137" s="1060"/>
      <c r="ARG137" s="1060"/>
      <c r="ARH137" s="1060"/>
      <c r="ARI137" s="1060"/>
      <c r="ARJ137" s="1060"/>
      <c r="ARK137" s="1060"/>
      <c r="ARL137" s="1060"/>
      <c r="ARM137" s="1060"/>
      <c r="ARN137" s="1060"/>
      <c r="ARO137" s="1060"/>
      <c r="ARP137" s="1060"/>
      <c r="ARQ137" s="1060"/>
      <c r="ARR137" s="1060"/>
      <c r="ARS137" s="1060"/>
      <c r="ART137" s="1060"/>
      <c r="ARU137" s="1060"/>
      <c r="ARV137" s="1060"/>
      <c r="ARW137" s="1060"/>
      <c r="ARX137" s="1060"/>
      <c r="ARY137" s="1060"/>
      <c r="ARZ137" s="1060"/>
      <c r="ASA137" s="1060"/>
      <c r="ASB137" s="1060"/>
      <c r="ASC137" s="1060"/>
      <c r="ASD137" s="1060"/>
      <c r="ASE137" s="1060"/>
      <c r="ASF137" s="1060"/>
      <c r="ASG137" s="1060"/>
      <c r="ASH137" s="1060"/>
      <c r="ASI137" s="1060"/>
      <c r="ASJ137" s="1060"/>
      <c r="ASK137" s="1060"/>
      <c r="ASL137" s="1060"/>
      <c r="ASM137" s="1060"/>
      <c r="ASN137" s="1060"/>
      <c r="ASO137" s="1060"/>
      <c r="ASP137" s="1060"/>
      <c r="ASQ137" s="1060"/>
      <c r="ASR137" s="1060"/>
      <c r="ASS137" s="1060"/>
      <c r="AST137" s="1060"/>
      <c r="ASU137" s="1060"/>
      <c r="ASV137" s="1060"/>
      <c r="ASW137" s="1060"/>
      <c r="ASX137" s="1060"/>
      <c r="ASY137" s="1060"/>
      <c r="ASZ137" s="1060"/>
      <c r="ATA137" s="1060"/>
      <c r="ATB137" s="1060"/>
      <c r="ATC137" s="1060"/>
      <c r="ATD137" s="1060"/>
      <c r="ATE137" s="1060"/>
      <c r="ATF137" s="1060"/>
      <c r="ATG137" s="1060"/>
      <c r="ATH137" s="1060"/>
      <c r="ATI137" s="1060"/>
      <c r="ATJ137" s="1060"/>
      <c r="ATK137" s="1060"/>
      <c r="ATL137" s="1060"/>
      <c r="ATM137" s="1060"/>
      <c r="ATN137" s="1060"/>
      <c r="ATO137" s="1060"/>
      <c r="ATP137" s="1060"/>
      <c r="ATQ137" s="1060"/>
      <c r="ATR137" s="1060"/>
      <c r="ATS137" s="1060"/>
      <c r="ATT137" s="1060"/>
      <c r="ATU137" s="1060"/>
      <c r="ATV137" s="1060"/>
      <c r="ATW137" s="1060"/>
      <c r="ATX137" s="1060"/>
      <c r="ATY137" s="1060"/>
      <c r="ATZ137" s="1060"/>
      <c r="AUA137" s="1060"/>
      <c r="AUB137" s="1060"/>
      <c r="AUC137" s="1060"/>
      <c r="AUD137" s="1060"/>
      <c r="AUE137" s="1060"/>
      <c r="AUF137" s="1060"/>
      <c r="AUG137" s="1060"/>
      <c r="AUH137" s="1060"/>
      <c r="AUI137" s="1060"/>
      <c r="AUJ137" s="1060"/>
      <c r="AUK137" s="1060"/>
      <c r="AUL137" s="1060"/>
      <c r="AUM137" s="1060"/>
      <c r="AUN137" s="1060"/>
      <c r="AUO137" s="1060"/>
      <c r="AUP137" s="1060"/>
      <c r="AUQ137" s="1060"/>
      <c r="AUR137" s="1060"/>
      <c r="AUS137" s="1060"/>
      <c r="AUT137" s="1060"/>
      <c r="AUU137" s="1060"/>
      <c r="AUV137" s="1060"/>
      <c r="AUW137" s="1060"/>
      <c r="AUX137" s="1060"/>
      <c r="AUY137" s="1060"/>
      <c r="AUZ137" s="1060"/>
      <c r="AVA137" s="1060"/>
      <c r="AVB137" s="1060"/>
      <c r="AVC137" s="1060"/>
      <c r="AVD137" s="1060"/>
      <c r="AVE137" s="1060"/>
      <c r="AVF137" s="1060"/>
      <c r="AVG137" s="1060"/>
      <c r="AVH137" s="1060"/>
      <c r="AVI137" s="1060"/>
      <c r="AVJ137" s="1060"/>
      <c r="AVK137" s="1060"/>
      <c r="AVL137" s="1060"/>
      <c r="AVM137" s="1060"/>
      <c r="AVN137" s="1060"/>
      <c r="AVO137" s="1060"/>
      <c r="AVP137" s="1060"/>
      <c r="AVQ137" s="1060"/>
      <c r="AVR137" s="1060"/>
      <c r="AVS137" s="1060"/>
      <c r="AVT137" s="1060"/>
      <c r="AVU137" s="1060"/>
      <c r="AVV137" s="1060"/>
      <c r="AVW137" s="1060"/>
      <c r="AVX137" s="1060"/>
      <c r="AVY137" s="1060"/>
      <c r="AVZ137" s="1060"/>
      <c r="AWA137" s="1060"/>
      <c r="AWB137" s="1060"/>
      <c r="AWC137" s="1060"/>
      <c r="AWD137" s="1060"/>
      <c r="AWE137" s="1060"/>
      <c r="AWF137" s="1060"/>
      <c r="AWG137" s="1060"/>
      <c r="AWH137" s="1060"/>
      <c r="AWI137" s="1060"/>
      <c r="AWJ137" s="1060"/>
      <c r="AWK137" s="1060"/>
      <c r="AWL137" s="1060"/>
      <c r="AWM137" s="1060"/>
      <c r="AWN137" s="1060"/>
      <c r="AWO137" s="1060"/>
      <c r="AWP137" s="1060"/>
      <c r="AWQ137" s="1060"/>
      <c r="AWR137" s="1060"/>
      <c r="AWS137" s="1060"/>
      <c r="AWT137" s="1060"/>
      <c r="AWU137" s="1060"/>
      <c r="AWV137" s="1060"/>
      <c r="AWW137" s="1060"/>
      <c r="AWX137" s="1060"/>
      <c r="AWY137" s="1060"/>
      <c r="AWZ137" s="1060"/>
      <c r="AXA137" s="1060"/>
      <c r="AXB137" s="1060"/>
      <c r="AXC137" s="1060"/>
      <c r="AXD137" s="1060"/>
      <c r="AXE137" s="1060"/>
      <c r="AXF137" s="1060"/>
      <c r="AXG137" s="1060"/>
      <c r="AXH137" s="1060"/>
      <c r="AXI137" s="1060"/>
      <c r="AXJ137" s="1060"/>
      <c r="AXK137" s="1060"/>
      <c r="AXL137" s="1060"/>
      <c r="AXM137" s="1060"/>
      <c r="AXN137" s="1060"/>
      <c r="AXO137" s="1060"/>
      <c r="AXP137" s="1060"/>
      <c r="AXQ137" s="1060"/>
      <c r="AXR137" s="1060"/>
      <c r="AXS137" s="1060"/>
      <c r="AXT137" s="1060"/>
      <c r="AXU137" s="1060"/>
      <c r="AXV137" s="1060"/>
      <c r="AXW137" s="1060"/>
      <c r="AXX137" s="1060"/>
      <c r="AXY137" s="1060"/>
      <c r="AXZ137" s="1060"/>
      <c r="AYA137" s="1060"/>
      <c r="AYB137" s="1060"/>
      <c r="AYC137" s="1060"/>
      <c r="AYD137" s="1060"/>
      <c r="AYE137" s="1060"/>
      <c r="AYF137" s="1060"/>
      <c r="AYG137" s="1060"/>
      <c r="AYH137" s="1060"/>
      <c r="AYI137" s="1060"/>
      <c r="AYJ137" s="1060"/>
      <c r="AYK137" s="1060"/>
      <c r="AYL137" s="1060"/>
      <c r="AYM137" s="1060"/>
      <c r="AYN137" s="1060"/>
      <c r="AYO137" s="1060"/>
      <c r="AYP137" s="1060"/>
      <c r="AYQ137" s="1060"/>
      <c r="AYR137" s="1060"/>
      <c r="AYS137" s="1060"/>
      <c r="AYT137" s="1060"/>
      <c r="AYU137" s="1060"/>
      <c r="AYV137" s="1060"/>
      <c r="AYW137" s="1060"/>
      <c r="AYX137" s="1060"/>
      <c r="AYY137" s="1060"/>
      <c r="AYZ137" s="1060"/>
      <c r="AZA137" s="1060"/>
      <c r="AZB137" s="1060"/>
      <c r="AZC137" s="1060"/>
      <c r="AZD137" s="1060"/>
      <c r="AZE137" s="1060"/>
      <c r="AZF137" s="1060"/>
      <c r="AZG137" s="1060"/>
      <c r="AZH137" s="1060"/>
      <c r="AZI137" s="1060"/>
      <c r="AZJ137" s="1060"/>
      <c r="AZK137" s="1060"/>
      <c r="AZL137" s="1060"/>
      <c r="AZM137" s="1060"/>
      <c r="AZN137" s="1060"/>
      <c r="AZO137" s="1060"/>
      <c r="AZP137" s="1060"/>
      <c r="AZQ137" s="1060"/>
      <c r="AZR137" s="1060"/>
      <c r="AZS137" s="1060"/>
      <c r="AZT137" s="1060"/>
      <c r="AZU137" s="1060"/>
      <c r="AZV137" s="1060"/>
      <c r="AZW137" s="1060"/>
      <c r="AZX137" s="1060"/>
      <c r="AZY137" s="1060"/>
      <c r="AZZ137" s="1060"/>
      <c r="BAA137" s="1060"/>
      <c r="BAB137" s="1060"/>
      <c r="BAC137" s="1060"/>
      <c r="BAD137" s="1060"/>
      <c r="BAE137" s="1060"/>
      <c r="BAF137" s="1060"/>
      <c r="BAG137" s="1060"/>
      <c r="BAH137" s="1060"/>
      <c r="BAI137" s="1060"/>
      <c r="BAJ137" s="1060"/>
      <c r="BAK137" s="1060"/>
      <c r="BAL137" s="1060"/>
      <c r="BAM137" s="1060"/>
      <c r="BAN137" s="1060"/>
      <c r="BAO137" s="1060"/>
      <c r="BAP137" s="1060"/>
      <c r="BAQ137" s="1060"/>
      <c r="BAR137" s="1060"/>
      <c r="BAS137" s="1060"/>
      <c r="BAT137" s="1060"/>
      <c r="BAU137" s="1060"/>
      <c r="BAV137" s="1060"/>
      <c r="BAW137" s="1060"/>
      <c r="BAX137" s="1060"/>
      <c r="BAY137" s="1060"/>
      <c r="BAZ137" s="1060"/>
      <c r="BBA137" s="1060"/>
      <c r="BBB137" s="1060"/>
      <c r="BBC137" s="1060"/>
      <c r="BBD137" s="1060"/>
      <c r="BBE137" s="1060"/>
      <c r="BBF137" s="1060"/>
      <c r="BBG137" s="1060"/>
      <c r="BBH137" s="1060"/>
      <c r="BBI137" s="1060"/>
      <c r="BBJ137" s="1060"/>
      <c r="BBK137" s="1060"/>
      <c r="BBL137" s="1060"/>
      <c r="BBM137" s="1060"/>
      <c r="BBN137" s="1060"/>
      <c r="BBO137" s="1060"/>
      <c r="BBP137" s="1060"/>
      <c r="BBQ137" s="1060"/>
      <c r="BBR137" s="1060"/>
      <c r="BBS137" s="1060"/>
      <c r="BBT137" s="1060"/>
      <c r="BBU137" s="1060"/>
      <c r="BBV137" s="1060"/>
      <c r="BBW137" s="1060"/>
      <c r="BBX137" s="1060"/>
      <c r="BBY137" s="1060"/>
      <c r="BBZ137" s="1060"/>
      <c r="BCA137" s="1060"/>
      <c r="BCB137" s="1060"/>
      <c r="BCC137" s="1060"/>
      <c r="BCD137" s="1060"/>
      <c r="BCE137" s="1060"/>
      <c r="BCF137" s="1060"/>
      <c r="BCG137" s="1060"/>
      <c r="BCH137" s="1060"/>
      <c r="BCI137" s="1060"/>
      <c r="BCJ137" s="1060"/>
      <c r="BCK137" s="1060"/>
      <c r="BCL137" s="1060"/>
      <c r="BCM137" s="1060"/>
      <c r="BCN137" s="1060"/>
      <c r="BCO137" s="1060"/>
      <c r="BCP137" s="1060"/>
      <c r="BCQ137" s="1060"/>
      <c r="BCR137" s="1060"/>
      <c r="BCS137" s="1060"/>
      <c r="BCT137" s="1060"/>
      <c r="BCU137" s="1060"/>
      <c r="BCV137" s="1060"/>
      <c r="BCW137" s="1060"/>
      <c r="BCX137" s="1060"/>
      <c r="BCY137" s="1060"/>
      <c r="BCZ137" s="1060"/>
      <c r="BDA137" s="1060"/>
      <c r="BDB137" s="1060"/>
      <c r="BDC137" s="1060"/>
      <c r="BDD137" s="1060"/>
      <c r="BDE137" s="1060"/>
      <c r="BDF137" s="1060"/>
      <c r="BDG137" s="1060"/>
      <c r="BDH137" s="1060"/>
      <c r="BDI137" s="1060"/>
      <c r="BDJ137" s="1060"/>
      <c r="BDK137" s="1060"/>
      <c r="BDL137" s="1060"/>
      <c r="BDM137" s="1060"/>
      <c r="BDN137" s="1060"/>
      <c r="BDO137" s="1060"/>
      <c r="BDP137" s="1060"/>
      <c r="BDQ137" s="1060"/>
      <c r="BDR137" s="1060"/>
      <c r="BDS137" s="1060"/>
      <c r="BDT137" s="1060"/>
      <c r="BDU137" s="1060"/>
      <c r="BDV137" s="1060"/>
      <c r="BDW137" s="1060"/>
      <c r="BDX137" s="1060"/>
      <c r="BDY137" s="1060"/>
      <c r="BDZ137" s="1060"/>
      <c r="BEA137" s="1060"/>
      <c r="BEB137" s="1060"/>
      <c r="BEC137" s="1060"/>
      <c r="BED137" s="1060"/>
      <c r="BEE137" s="1060"/>
      <c r="BEF137" s="1060"/>
      <c r="BEG137" s="1060"/>
      <c r="BEH137" s="1060"/>
      <c r="BEI137" s="1060"/>
      <c r="BEJ137" s="1060"/>
      <c r="BEK137" s="1060"/>
      <c r="BEL137" s="1060"/>
      <c r="BEM137" s="1060"/>
      <c r="BEN137" s="1060"/>
      <c r="BEO137" s="1060"/>
      <c r="BEP137" s="1060"/>
      <c r="BEQ137" s="1060"/>
      <c r="BER137" s="1060"/>
      <c r="BES137" s="1060"/>
      <c r="BET137" s="1060"/>
      <c r="BEU137" s="1060"/>
      <c r="BEV137" s="1060"/>
      <c r="BEW137" s="1060"/>
      <c r="BEX137" s="1060"/>
      <c r="BEY137" s="1060"/>
      <c r="BEZ137" s="1060"/>
      <c r="BFA137" s="1060"/>
      <c r="BFB137" s="1060"/>
      <c r="BFC137" s="1060"/>
      <c r="BFD137" s="1060"/>
      <c r="BFE137" s="1060"/>
      <c r="BFF137" s="1060"/>
      <c r="BFG137" s="1060"/>
      <c r="BFH137" s="1060"/>
      <c r="BFI137" s="1060"/>
      <c r="BFJ137" s="1060"/>
      <c r="BFK137" s="1060"/>
      <c r="BFL137" s="1060"/>
      <c r="BFM137" s="1060"/>
      <c r="BFN137" s="1060"/>
      <c r="BFO137" s="1060"/>
      <c r="BFP137" s="1060"/>
      <c r="BFQ137" s="1060"/>
      <c r="BFR137" s="1060"/>
      <c r="BFS137" s="1060"/>
      <c r="BFT137" s="1060"/>
      <c r="BFU137" s="1060"/>
      <c r="BFV137" s="1060"/>
      <c r="BFW137" s="1060"/>
      <c r="BFX137" s="1060"/>
      <c r="BFY137" s="1060"/>
      <c r="BFZ137" s="1060"/>
      <c r="BGA137" s="1060"/>
      <c r="BGB137" s="1060"/>
      <c r="BGC137" s="1060"/>
      <c r="BGD137" s="1060"/>
      <c r="BGE137" s="1060"/>
      <c r="BGF137" s="1060"/>
      <c r="BGG137" s="1060"/>
      <c r="BGH137" s="1060"/>
      <c r="BGI137" s="1060"/>
      <c r="BGJ137" s="1060"/>
      <c r="BGK137" s="1060"/>
      <c r="BGL137" s="1060"/>
      <c r="BGM137" s="1060"/>
      <c r="BGN137" s="1060"/>
      <c r="BGO137" s="1060"/>
      <c r="BGP137" s="1060"/>
      <c r="BGQ137" s="1060"/>
      <c r="BGR137" s="1060"/>
      <c r="BGS137" s="1060"/>
      <c r="BGT137" s="1060"/>
      <c r="BGU137" s="1060"/>
      <c r="BGV137" s="1060"/>
      <c r="BGW137" s="1060"/>
      <c r="BGX137" s="1060"/>
      <c r="BGY137" s="1060"/>
      <c r="BGZ137" s="1060"/>
      <c r="BHA137" s="1060"/>
      <c r="BHB137" s="1060"/>
      <c r="BHC137" s="1060"/>
      <c r="BHD137" s="1060"/>
      <c r="BHE137" s="1060"/>
      <c r="BHF137" s="1060"/>
      <c r="BHG137" s="1060"/>
      <c r="BHH137" s="1060"/>
      <c r="BHI137" s="1060"/>
      <c r="BHJ137" s="1060"/>
      <c r="BHK137" s="1060"/>
      <c r="BHL137" s="1060"/>
      <c r="BHM137" s="1060"/>
      <c r="BHN137" s="1060"/>
      <c r="BHO137" s="1060"/>
      <c r="BHP137" s="1060"/>
      <c r="BHQ137" s="1060"/>
      <c r="BHR137" s="1060"/>
      <c r="BHS137" s="1060"/>
      <c r="BHT137" s="1060"/>
      <c r="BHU137" s="1060"/>
      <c r="BHV137" s="1060"/>
      <c r="BHW137" s="1060"/>
      <c r="BHX137" s="1060"/>
      <c r="BHY137" s="1060"/>
      <c r="BHZ137" s="1060"/>
      <c r="BIA137" s="1060"/>
      <c r="BIB137" s="1060"/>
      <c r="BIC137" s="1060"/>
      <c r="BID137" s="1060"/>
      <c r="BIE137" s="1060"/>
      <c r="BIF137" s="1060"/>
      <c r="BIG137" s="1060"/>
      <c r="BIH137" s="1060"/>
      <c r="BII137" s="1060"/>
      <c r="BIJ137" s="1060"/>
      <c r="BIK137" s="1060"/>
      <c r="BIL137" s="1060"/>
      <c r="BIM137" s="1060"/>
      <c r="BIN137" s="1060"/>
      <c r="BIO137" s="1060"/>
      <c r="BIP137" s="1060"/>
      <c r="BIQ137" s="1060"/>
      <c r="BIR137" s="1060"/>
      <c r="BIS137" s="1060"/>
      <c r="BIT137" s="1060"/>
      <c r="BIU137" s="1060"/>
      <c r="BIV137" s="1060"/>
      <c r="BIW137" s="1060"/>
      <c r="BIX137" s="1060"/>
      <c r="BIY137" s="1060"/>
      <c r="BIZ137" s="1060"/>
      <c r="BJA137" s="1060"/>
      <c r="BJB137" s="1060"/>
      <c r="BJC137" s="1060"/>
      <c r="BJD137" s="1060"/>
      <c r="BJE137" s="1060"/>
      <c r="BJF137" s="1060"/>
      <c r="BJG137" s="1060"/>
      <c r="BJH137" s="1060"/>
      <c r="BJI137" s="1060"/>
      <c r="BJJ137" s="1060"/>
      <c r="BJK137" s="1060"/>
      <c r="BJL137" s="1060"/>
      <c r="BJM137" s="1060"/>
      <c r="BJN137" s="1060"/>
      <c r="BJO137" s="1060"/>
      <c r="BJP137" s="1060"/>
      <c r="BJQ137" s="1060"/>
      <c r="BJR137" s="1060"/>
      <c r="BJS137" s="1060"/>
      <c r="BJT137" s="1060"/>
      <c r="BJU137" s="1060"/>
      <c r="BJV137" s="1060"/>
      <c r="BJW137" s="1060"/>
      <c r="BJX137" s="1060"/>
      <c r="BJY137" s="1060"/>
      <c r="BJZ137" s="1060"/>
      <c r="BKA137" s="1060"/>
      <c r="BKB137" s="1060"/>
      <c r="BKC137" s="1060"/>
      <c r="BKD137" s="1060"/>
      <c r="BKE137" s="1060"/>
      <c r="BKF137" s="1060"/>
      <c r="BKG137" s="1060"/>
      <c r="BKH137" s="1060"/>
      <c r="BKI137" s="1060"/>
      <c r="BKJ137" s="1060"/>
      <c r="BKK137" s="1060"/>
      <c r="BKL137" s="1060"/>
      <c r="BKM137" s="1060"/>
      <c r="BKN137" s="1060"/>
      <c r="BKO137" s="1060"/>
      <c r="BKP137" s="1060"/>
      <c r="BKQ137" s="1060"/>
      <c r="BKR137" s="1060"/>
      <c r="BKS137" s="1060"/>
      <c r="BKT137" s="1060"/>
      <c r="BKU137" s="1060"/>
      <c r="BKV137" s="1060"/>
      <c r="BKW137" s="1060"/>
      <c r="BKX137" s="1060"/>
      <c r="BKY137" s="1060"/>
      <c r="BKZ137" s="1060"/>
      <c r="BLA137" s="1060"/>
      <c r="BLB137" s="1060"/>
      <c r="BLC137" s="1060"/>
      <c r="BLD137" s="1060"/>
      <c r="BLE137" s="1060"/>
      <c r="BLF137" s="1060"/>
      <c r="BLG137" s="1060"/>
      <c r="BLH137" s="1060"/>
      <c r="BLI137" s="1060"/>
      <c r="BLJ137" s="1060"/>
      <c r="BLK137" s="1060"/>
      <c r="BLL137" s="1060"/>
      <c r="BLM137" s="1060"/>
      <c r="BLN137" s="1060"/>
      <c r="BLO137" s="1060"/>
      <c r="BLP137" s="1060"/>
      <c r="BLQ137" s="1060"/>
      <c r="BLR137" s="1060"/>
      <c r="BLS137" s="1060"/>
      <c r="BLT137" s="1060"/>
      <c r="BLU137" s="1060"/>
      <c r="BLV137" s="1060"/>
      <c r="BLW137" s="1060"/>
      <c r="BLX137" s="1060"/>
      <c r="BLY137" s="1060"/>
      <c r="BLZ137" s="1060"/>
      <c r="BMA137" s="1060"/>
      <c r="BMB137" s="1060"/>
      <c r="BMC137" s="1060"/>
      <c r="BMD137" s="1060"/>
      <c r="BME137" s="1060"/>
      <c r="BMF137" s="1060"/>
      <c r="BMG137" s="1060"/>
      <c r="BMH137" s="1060"/>
      <c r="BMI137" s="1060"/>
      <c r="BMJ137" s="1060"/>
      <c r="BMK137" s="1060"/>
      <c r="BML137" s="1060"/>
      <c r="BMM137" s="1060"/>
      <c r="BMN137" s="1060"/>
      <c r="BMO137" s="1060"/>
      <c r="BMP137" s="1060"/>
      <c r="BMQ137" s="1060"/>
      <c r="BMR137" s="1060"/>
      <c r="BMS137" s="1060"/>
      <c r="BMT137" s="1060"/>
      <c r="BMU137" s="1060"/>
      <c r="BMV137" s="1060"/>
      <c r="BMW137" s="1060"/>
      <c r="BMX137" s="1060"/>
      <c r="BMY137" s="1060"/>
      <c r="BMZ137" s="1060"/>
      <c r="BNA137" s="1060"/>
      <c r="BNB137" s="1060"/>
      <c r="BNC137" s="1060"/>
      <c r="BND137" s="1060"/>
      <c r="BNE137" s="1060"/>
      <c r="BNF137" s="1060"/>
      <c r="BNG137" s="1060"/>
      <c r="BNH137" s="1060"/>
      <c r="BNI137" s="1060"/>
      <c r="BNJ137" s="1060"/>
      <c r="BNK137" s="1060"/>
      <c r="BNL137" s="1060"/>
      <c r="BNM137" s="1060"/>
      <c r="BNN137" s="1060"/>
      <c r="BNO137" s="1060"/>
      <c r="BNP137" s="1060"/>
      <c r="BNQ137" s="1060"/>
      <c r="BNR137" s="1060"/>
      <c r="BNS137" s="1060"/>
      <c r="BNT137" s="1060"/>
      <c r="BNU137" s="1060"/>
      <c r="BNV137" s="1060"/>
      <c r="BNW137" s="1060"/>
      <c r="BNX137" s="1060"/>
      <c r="BNY137" s="1060"/>
      <c r="BNZ137" s="1060"/>
      <c r="BOA137" s="1060"/>
      <c r="BOB137" s="1060"/>
      <c r="BOC137" s="1060"/>
      <c r="BOD137" s="1060"/>
      <c r="BOE137" s="1060"/>
      <c r="BOF137" s="1060"/>
      <c r="BOG137" s="1060"/>
      <c r="BOH137" s="1060"/>
      <c r="BOI137" s="1060"/>
      <c r="BOJ137" s="1060"/>
      <c r="BOK137" s="1060"/>
      <c r="BOL137" s="1060"/>
      <c r="BOM137" s="1060"/>
      <c r="BON137" s="1060"/>
      <c r="BOO137" s="1060"/>
      <c r="BOP137" s="1060"/>
      <c r="BOQ137" s="1060"/>
      <c r="BOR137" s="1060"/>
      <c r="BOS137" s="1060"/>
      <c r="BOT137" s="1060"/>
      <c r="BOU137" s="1060"/>
      <c r="BOV137" s="1060"/>
      <c r="BOW137" s="1060"/>
      <c r="BOX137" s="1060"/>
      <c r="BOY137" s="1060"/>
      <c r="BOZ137" s="1060"/>
      <c r="BPA137" s="1060"/>
      <c r="BPB137" s="1060"/>
      <c r="BPC137" s="1060"/>
      <c r="BPD137" s="1060"/>
      <c r="BPE137" s="1060"/>
      <c r="BPF137" s="1060"/>
      <c r="BPG137" s="1060"/>
      <c r="BPH137" s="1060"/>
      <c r="BPI137" s="1060"/>
      <c r="BPJ137" s="1060"/>
      <c r="BPK137" s="1060"/>
      <c r="BPL137" s="1060"/>
      <c r="BPM137" s="1060"/>
      <c r="BPN137" s="1060"/>
      <c r="BPO137" s="1060"/>
      <c r="BPP137" s="1060"/>
      <c r="BPQ137" s="1060"/>
      <c r="BPR137" s="1060"/>
      <c r="BPS137" s="1060"/>
      <c r="BPT137" s="1060"/>
      <c r="BPU137" s="1060"/>
      <c r="BPV137" s="1060"/>
      <c r="BPW137" s="1060"/>
      <c r="BPX137" s="1060"/>
      <c r="BPY137" s="1060"/>
      <c r="BPZ137" s="1060"/>
      <c r="BQA137" s="1060"/>
      <c r="BQB137" s="1060"/>
      <c r="BQC137" s="1060"/>
      <c r="BQD137" s="1060"/>
      <c r="BQE137" s="1060"/>
      <c r="BQF137" s="1060"/>
      <c r="BQG137" s="1060"/>
      <c r="BQH137" s="1060"/>
      <c r="BQI137" s="1060"/>
      <c r="BQJ137" s="1060"/>
      <c r="BQK137" s="1060"/>
      <c r="BQL137" s="1060"/>
      <c r="BQM137" s="1060"/>
      <c r="BQN137" s="1060"/>
      <c r="BQO137" s="1060"/>
      <c r="BQP137" s="1060"/>
      <c r="BQQ137" s="1060"/>
      <c r="BQR137" s="1060"/>
      <c r="BQS137" s="1060"/>
      <c r="BQT137" s="1060"/>
      <c r="BQU137" s="1060"/>
      <c r="BQV137" s="1060"/>
      <c r="BQW137" s="1060"/>
      <c r="BQX137" s="1060"/>
      <c r="BQY137" s="1060"/>
      <c r="BQZ137" s="1060"/>
      <c r="BRA137" s="1060"/>
      <c r="BRB137" s="1060"/>
      <c r="BRC137" s="1060"/>
      <c r="BRD137" s="1060"/>
      <c r="BRE137" s="1060"/>
      <c r="BRF137" s="1060"/>
      <c r="BRG137" s="1060"/>
      <c r="BRH137" s="1060"/>
      <c r="BRI137" s="1060"/>
      <c r="BRJ137" s="1060"/>
      <c r="BRK137" s="1060"/>
      <c r="BRL137" s="1060"/>
      <c r="BRM137" s="1060"/>
      <c r="BRN137" s="1060"/>
      <c r="BRO137" s="1060"/>
      <c r="BRP137" s="1060"/>
      <c r="BRQ137" s="1060"/>
      <c r="BRR137" s="1060"/>
      <c r="BRS137" s="1060"/>
      <c r="BRT137" s="1060"/>
      <c r="BRU137" s="1060"/>
      <c r="BRV137" s="1060"/>
      <c r="BRW137" s="1060"/>
      <c r="BRX137" s="1060"/>
      <c r="BRY137" s="1060"/>
      <c r="BRZ137" s="1060"/>
      <c r="BSA137" s="1060"/>
      <c r="BSB137" s="1060"/>
      <c r="BSC137" s="1060"/>
      <c r="BSD137" s="1060"/>
      <c r="BSE137" s="1060"/>
      <c r="BSF137" s="1060"/>
      <c r="BSG137" s="1060"/>
      <c r="BSH137" s="1060"/>
      <c r="BSI137" s="1060"/>
      <c r="BSJ137" s="1060"/>
      <c r="BSK137" s="1060"/>
      <c r="BSL137" s="1060"/>
      <c r="BSM137" s="1060"/>
      <c r="BSN137" s="1060"/>
      <c r="BSO137" s="1060"/>
      <c r="BSP137" s="1060"/>
      <c r="BSQ137" s="1060"/>
      <c r="BSR137" s="1060"/>
      <c r="BSS137" s="1060"/>
      <c r="BST137" s="1060"/>
      <c r="BSU137" s="1060"/>
      <c r="BSV137" s="1060"/>
      <c r="BSW137" s="1060"/>
      <c r="BSX137" s="1060"/>
      <c r="BSY137" s="1060"/>
      <c r="BSZ137" s="1060"/>
      <c r="BTA137" s="1060"/>
      <c r="BTB137" s="1060"/>
      <c r="BTC137" s="1060"/>
      <c r="BTD137" s="1060"/>
      <c r="BTE137" s="1060"/>
      <c r="BTF137" s="1060"/>
      <c r="BTG137" s="1060"/>
      <c r="BTH137" s="1060"/>
      <c r="BTI137" s="1060"/>
      <c r="BTJ137" s="1060"/>
      <c r="BTK137" s="1060"/>
      <c r="BTL137" s="1060"/>
      <c r="BTM137" s="1060"/>
      <c r="BTN137" s="1060"/>
      <c r="BTO137" s="1060"/>
      <c r="BTP137" s="1060"/>
      <c r="BTQ137" s="1060"/>
      <c r="BTR137" s="1060"/>
      <c r="BTS137" s="1060"/>
      <c r="BTT137" s="1060"/>
      <c r="BTU137" s="1060"/>
      <c r="BTV137" s="1060"/>
      <c r="BTW137" s="1060"/>
      <c r="BTX137" s="1060"/>
      <c r="BTY137" s="1060"/>
      <c r="BTZ137" s="1060"/>
      <c r="BUA137" s="1060"/>
      <c r="BUB137" s="1060"/>
      <c r="BUC137" s="1060"/>
      <c r="BUD137" s="1060"/>
      <c r="BUE137" s="1060"/>
      <c r="BUF137" s="1060"/>
      <c r="BUG137" s="1060"/>
      <c r="BUH137" s="1060"/>
      <c r="BUI137" s="1060"/>
      <c r="BUJ137" s="1060"/>
      <c r="BUK137" s="1060"/>
      <c r="BUL137" s="1060"/>
      <c r="BUM137" s="1060"/>
      <c r="BUN137" s="1060"/>
      <c r="BUO137" s="1060"/>
      <c r="BUP137" s="1060"/>
      <c r="BUQ137" s="1060"/>
      <c r="BUR137" s="1060"/>
      <c r="BUS137" s="1060"/>
      <c r="BUT137" s="1060"/>
      <c r="BUU137" s="1060"/>
      <c r="BUV137" s="1060"/>
      <c r="BUW137" s="1060"/>
      <c r="BUX137" s="1060"/>
      <c r="BUY137" s="1060"/>
      <c r="BUZ137" s="1060"/>
      <c r="BVA137" s="1060"/>
      <c r="BVB137" s="1060"/>
      <c r="BVC137" s="1060"/>
      <c r="BVD137" s="1060"/>
      <c r="BVE137" s="1060"/>
      <c r="BVF137" s="1060"/>
      <c r="BVG137" s="1060"/>
      <c r="BVH137" s="1060"/>
      <c r="BVI137" s="1060"/>
      <c r="BVJ137" s="1060"/>
      <c r="BVK137" s="1060"/>
      <c r="BVL137" s="1060"/>
      <c r="BVM137" s="1060"/>
      <c r="BVN137" s="1060"/>
      <c r="BVO137" s="1060"/>
      <c r="BVP137" s="1060"/>
      <c r="BVQ137" s="1060"/>
      <c r="BVR137" s="1060"/>
      <c r="BVS137" s="1060"/>
      <c r="BVT137" s="1060"/>
      <c r="BVU137" s="1060"/>
      <c r="BVV137" s="1060"/>
      <c r="BVW137" s="1060"/>
      <c r="BVX137" s="1060"/>
      <c r="BVY137" s="1060"/>
      <c r="BVZ137" s="1060"/>
      <c r="BWA137" s="1060"/>
      <c r="BWB137" s="1060"/>
      <c r="BWC137" s="1060"/>
      <c r="BWD137" s="1060"/>
      <c r="BWE137" s="1060"/>
      <c r="BWF137" s="1060"/>
      <c r="BWG137" s="1060"/>
      <c r="BWH137" s="1060"/>
      <c r="BWI137" s="1060"/>
      <c r="BWJ137" s="1060"/>
      <c r="BWK137" s="1060"/>
      <c r="BWL137" s="1060"/>
      <c r="BWM137" s="1060"/>
      <c r="BWN137" s="1060"/>
      <c r="BWO137" s="1060"/>
      <c r="BWP137" s="1060"/>
      <c r="BWQ137" s="1060"/>
      <c r="BWR137" s="1060"/>
      <c r="BWS137" s="1060"/>
      <c r="BWT137" s="1060"/>
      <c r="BWU137" s="1060"/>
      <c r="BWV137" s="1060"/>
      <c r="BWW137" s="1060"/>
      <c r="BWX137" s="1060"/>
      <c r="BWY137" s="1060"/>
      <c r="BWZ137" s="1060"/>
      <c r="BXA137" s="1060"/>
      <c r="BXB137" s="1060"/>
      <c r="BXC137" s="1060"/>
      <c r="BXD137" s="1060"/>
      <c r="BXE137" s="1060"/>
      <c r="BXF137" s="1060"/>
      <c r="BXG137" s="1060"/>
      <c r="BXH137" s="1060"/>
      <c r="BXI137" s="1060"/>
      <c r="BXJ137" s="1060"/>
      <c r="BXK137" s="1060"/>
      <c r="BXL137" s="1060"/>
      <c r="BXM137" s="1060"/>
      <c r="BXN137" s="1060"/>
      <c r="BXO137" s="1060"/>
      <c r="BXP137" s="1060"/>
      <c r="BXQ137" s="1060"/>
      <c r="BXR137" s="1060"/>
      <c r="BXS137" s="1060"/>
      <c r="BXT137" s="1060"/>
      <c r="BXU137" s="1060"/>
      <c r="BXV137" s="1060"/>
      <c r="BXW137" s="1060"/>
      <c r="BXX137" s="1060"/>
      <c r="BXY137" s="1060"/>
      <c r="BXZ137" s="1060"/>
      <c r="BYA137" s="1060"/>
      <c r="BYB137" s="1060"/>
      <c r="BYC137" s="1060"/>
      <c r="BYD137" s="1060"/>
      <c r="BYE137" s="1060"/>
      <c r="BYF137" s="1060"/>
      <c r="BYG137" s="1060"/>
      <c r="BYH137" s="1060"/>
      <c r="BYI137" s="1060"/>
      <c r="BYJ137" s="1060"/>
      <c r="BYK137" s="1060"/>
      <c r="BYL137" s="1060"/>
      <c r="BYM137" s="1060"/>
      <c r="BYN137" s="1060"/>
      <c r="BYO137" s="1060"/>
      <c r="BYP137" s="1060"/>
      <c r="BYQ137" s="1060"/>
      <c r="BYR137" s="1060"/>
      <c r="BYS137" s="1060"/>
      <c r="BYT137" s="1060"/>
      <c r="BYU137" s="1060"/>
      <c r="BYV137" s="1060"/>
      <c r="BYW137" s="1060"/>
      <c r="BYX137" s="1060"/>
      <c r="BYY137" s="1060"/>
      <c r="BYZ137" s="1060"/>
      <c r="BZA137" s="1060"/>
      <c r="BZB137" s="1060"/>
      <c r="BZC137" s="1060"/>
      <c r="BZD137" s="1060"/>
      <c r="BZE137" s="1060"/>
      <c r="BZF137" s="1060"/>
      <c r="BZG137" s="1060"/>
      <c r="BZH137" s="1060"/>
      <c r="BZI137" s="1060"/>
      <c r="BZJ137" s="1060"/>
      <c r="BZK137" s="1060"/>
      <c r="BZL137" s="1060"/>
      <c r="BZM137" s="1060"/>
      <c r="BZN137" s="1060"/>
      <c r="BZO137" s="1060"/>
      <c r="BZP137" s="1060"/>
      <c r="BZQ137" s="1060"/>
      <c r="BZR137" s="1060"/>
      <c r="BZS137" s="1060"/>
      <c r="BZT137" s="1060"/>
      <c r="BZU137" s="1060"/>
      <c r="BZV137" s="1060"/>
      <c r="BZW137" s="1060"/>
      <c r="BZX137" s="1060"/>
      <c r="BZY137" s="1060"/>
      <c r="BZZ137" s="1060"/>
      <c r="CAA137" s="1060"/>
      <c r="CAB137" s="1060"/>
      <c r="CAC137" s="1060"/>
      <c r="CAD137" s="1060"/>
      <c r="CAE137" s="1060"/>
      <c r="CAF137" s="1060"/>
      <c r="CAG137" s="1060"/>
      <c r="CAH137" s="1060"/>
      <c r="CAI137" s="1060"/>
      <c r="CAJ137" s="1060"/>
      <c r="CAK137" s="1060"/>
      <c r="CAL137" s="1060"/>
      <c r="CAM137" s="1060"/>
      <c r="CAN137" s="1060"/>
      <c r="CAO137" s="1060"/>
      <c r="CAP137" s="1060"/>
      <c r="CAQ137" s="1060"/>
      <c r="CAR137" s="1060"/>
      <c r="CAS137" s="1060"/>
      <c r="CAT137" s="1060"/>
      <c r="CAU137" s="1060"/>
      <c r="CAV137" s="1060"/>
      <c r="CAW137" s="1060"/>
      <c r="CAX137" s="1060"/>
      <c r="CAY137" s="1060"/>
      <c r="CAZ137" s="1060"/>
      <c r="CBA137" s="1060"/>
      <c r="CBB137" s="1060"/>
      <c r="CBC137" s="1060"/>
      <c r="CBD137" s="1060"/>
      <c r="CBE137" s="1060"/>
      <c r="CBF137" s="1060"/>
      <c r="CBG137" s="1060"/>
      <c r="CBH137" s="1060"/>
      <c r="CBI137" s="1060"/>
      <c r="CBJ137" s="1060"/>
      <c r="CBK137" s="1060"/>
      <c r="CBL137" s="1060"/>
      <c r="CBM137" s="1060"/>
      <c r="CBN137" s="1060"/>
      <c r="CBO137" s="1060"/>
      <c r="CBP137" s="1060"/>
      <c r="CBQ137" s="1060"/>
      <c r="CBR137" s="1060"/>
      <c r="CBS137" s="1060"/>
      <c r="CBT137" s="1060"/>
      <c r="CBU137" s="1060"/>
      <c r="CBV137" s="1060"/>
      <c r="CBW137" s="1060"/>
      <c r="CBX137" s="1060"/>
      <c r="CBY137" s="1060"/>
      <c r="CBZ137" s="1060"/>
      <c r="CCA137" s="1060"/>
      <c r="CCB137" s="1060"/>
      <c r="CCC137" s="1060"/>
      <c r="CCD137" s="1060"/>
      <c r="CCE137" s="1060"/>
      <c r="CCF137" s="1060"/>
      <c r="CCG137" s="1060"/>
      <c r="CCH137" s="1060"/>
      <c r="CCI137" s="1060"/>
      <c r="CCJ137" s="1060"/>
      <c r="CCK137" s="1060"/>
      <c r="CCL137" s="1060"/>
      <c r="CCM137" s="1060"/>
      <c r="CCN137" s="1060"/>
      <c r="CCO137" s="1060"/>
      <c r="CCP137" s="1060"/>
      <c r="CCQ137" s="1060"/>
      <c r="CCR137" s="1060"/>
      <c r="CCS137" s="1060"/>
      <c r="CCT137" s="1060"/>
      <c r="CCU137" s="1060"/>
      <c r="CCV137" s="1060"/>
      <c r="CCW137" s="1060"/>
      <c r="CCX137" s="1060"/>
      <c r="CCY137" s="1060"/>
      <c r="CCZ137" s="1060"/>
      <c r="CDA137" s="1060"/>
      <c r="CDB137" s="1060"/>
      <c r="CDC137" s="1060"/>
      <c r="CDD137" s="1060"/>
      <c r="CDE137" s="1060"/>
      <c r="CDF137" s="1060"/>
      <c r="CDG137" s="1060"/>
      <c r="CDH137" s="1060"/>
      <c r="CDI137" s="1060"/>
      <c r="CDJ137" s="1060"/>
      <c r="CDK137" s="1060"/>
      <c r="CDL137" s="1060"/>
      <c r="CDM137" s="1060"/>
      <c r="CDN137" s="1060"/>
      <c r="CDO137" s="1060"/>
      <c r="CDP137" s="1060"/>
      <c r="CDQ137" s="1060"/>
      <c r="CDR137" s="1060"/>
      <c r="CDS137" s="1060"/>
      <c r="CDT137" s="1060"/>
      <c r="CDU137" s="1060"/>
      <c r="CDV137" s="1060"/>
      <c r="CDW137" s="1060"/>
      <c r="CDX137" s="1060"/>
      <c r="CDY137" s="1060"/>
      <c r="CDZ137" s="1060"/>
      <c r="CEA137" s="1060"/>
      <c r="CEB137" s="1060"/>
      <c r="CEC137" s="1060"/>
      <c r="CED137" s="1060"/>
      <c r="CEE137" s="1060"/>
      <c r="CEF137" s="1060"/>
      <c r="CEG137" s="1060"/>
      <c r="CEH137" s="1060"/>
      <c r="CEI137" s="1060"/>
      <c r="CEJ137" s="1060"/>
      <c r="CEK137" s="1060"/>
      <c r="CEL137" s="1060"/>
      <c r="CEM137" s="1060"/>
    </row>
    <row r="138" spans="1:2171" s="254" customFormat="1" x14ac:dyDescent="0.2">
      <c r="B138" s="1029" t="s">
        <v>278</v>
      </c>
      <c r="C138" s="298"/>
      <c r="D138" s="857"/>
      <c r="E138" s="857" t="s">
        <v>413</v>
      </c>
      <c r="F138" s="1030" t="s">
        <v>278</v>
      </c>
      <c r="G138" s="298" t="s">
        <v>57</v>
      </c>
      <c r="H138" s="298" t="s">
        <v>62</v>
      </c>
      <c r="I138" s="1031">
        <f>C138*'Future Practices'!C$117*(D138*0.95+Calculations!$C$163/SUMPRODUCT(Sources!$C$78:$C$81,Defaults!$D$77:$D$80)*(1-D138)*VLOOKUP(G138,Defaults!B$77:D$80,3,FALSE))*3630</f>
        <v>0</v>
      </c>
      <c r="J138" s="1032">
        <f t="shared" si="0"/>
        <v>0</v>
      </c>
      <c r="K138" s="1024">
        <f>Retrofit_Design</f>
        <v>0</v>
      </c>
      <c r="L138" s="1024">
        <f t="shared" si="1"/>
        <v>0</v>
      </c>
      <c r="M138" s="679"/>
      <c r="N138" s="679"/>
      <c r="O138" s="679"/>
      <c r="P138" s="679"/>
      <c r="Q138" s="679"/>
      <c r="R138" s="679"/>
      <c r="S138" s="679"/>
      <c r="T138" s="679"/>
      <c r="U138" s="679"/>
      <c r="V138" s="679"/>
      <c r="W138" s="679"/>
      <c r="X138" s="679"/>
      <c r="Y138" s="679"/>
      <c r="Z138" s="679"/>
      <c r="AA138" s="679"/>
      <c r="AB138" s="679"/>
      <c r="AC138" s="679"/>
      <c r="AD138" s="679"/>
      <c r="AE138" s="679"/>
      <c r="AF138" s="679"/>
      <c r="AG138" s="679"/>
      <c r="AH138" s="679"/>
      <c r="AI138" s="679"/>
      <c r="AJ138" s="679"/>
      <c r="AK138" s="679"/>
      <c r="AL138" s="679"/>
      <c r="AM138" s="679"/>
      <c r="AN138" s="679"/>
      <c r="AO138" s="679"/>
      <c r="AP138" s="679"/>
      <c r="AQ138" s="679"/>
      <c r="AR138" s="1060"/>
      <c r="AS138" s="1060"/>
      <c r="AT138" s="1060"/>
      <c r="AU138" s="1060"/>
      <c r="AV138" s="1060"/>
      <c r="AW138" s="1060"/>
      <c r="AX138" s="1060"/>
      <c r="AY138" s="1060"/>
      <c r="AZ138" s="1060"/>
      <c r="BA138" s="1060"/>
      <c r="BB138" s="1060"/>
      <c r="BC138" s="1060"/>
      <c r="BD138" s="1060"/>
      <c r="BE138" s="1060"/>
      <c r="BF138" s="1060"/>
      <c r="BG138" s="1060"/>
      <c r="BH138" s="1060"/>
      <c r="BI138" s="1060"/>
      <c r="BJ138" s="1060"/>
      <c r="BK138" s="1060"/>
      <c r="BL138" s="1060"/>
      <c r="BM138" s="1060"/>
      <c r="BN138" s="1060"/>
      <c r="BO138" s="1060"/>
      <c r="BP138" s="1060"/>
      <c r="BQ138" s="1060"/>
      <c r="BR138" s="1060"/>
      <c r="BS138" s="1060"/>
      <c r="BT138" s="1060"/>
      <c r="BU138" s="1060"/>
      <c r="BV138" s="1060"/>
      <c r="BW138" s="1060"/>
      <c r="BX138" s="1060"/>
      <c r="BY138" s="1060"/>
      <c r="BZ138" s="1060"/>
      <c r="CA138" s="1060"/>
      <c r="CB138" s="1060"/>
      <c r="CC138" s="1060"/>
      <c r="CD138" s="1060"/>
      <c r="CE138" s="1060"/>
      <c r="CF138" s="1060"/>
      <c r="CG138" s="1060"/>
      <c r="CH138" s="1060"/>
      <c r="CI138" s="1060"/>
      <c r="CJ138" s="1060"/>
      <c r="CK138" s="1060"/>
      <c r="CL138" s="1060"/>
      <c r="CM138" s="1060"/>
      <c r="CN138" s="1060"/>
      <c r="CO138" s="1060"/>
      <c r="CP138" s="1060"/>
      <c r="CQ138" s="1060"/>
      <c r="CR138" s="1060"/>
      <c r="CS138" s="1060"/>
      <c r="CT138" s="1060"/>
      <c r="CU138" s="1060"/>
      <c r="CV138" s="1060"/>
      <c r="CW138" s="1060"/>
      <c r="CX138" s="1060"/>
      <c r="CY138" s="1060"/>
      <c r="CZ138" s="1060"/>
      <c r="DA138" s="1060"/>
      <c r="DB138" s="1060"/>
      <c r="DC138" s="1060"/>
      <c r="DD138" s="1060"/>
      <c r="DE138" s="1060"/>
      <c r="DF138" s="1060"/>
      <c r="DG138" s="1060"/>
      <c r="DH138" s="1060"/>
      <c r="DI138" s="1060"/>
      <c r="DJ138" s="1060"/>
      <c r="DK138" s="1060"/>
      <c r="DL138" s="1060"/>
      <c r="DM138" s="1060"/>
      <c r="DN138" s="1060"/>
      <c r="DO138" s="1060"/>
      <c r="DP138" s="1060"/>
      <c r="DQ138" s="1060"/>
      <c r="DR138" s="1060"/>
      <c r="DS138" s="1060"/>
      <c r="DT138" s="1060"/>
      <c r="DU138" s="1060"/>
      <c r="DV138" s="1060"/>
      <c r="DW138" s="1060"/>
      <c r="DX138" s="1060"/>
      <c r="DY138" s="1060"/>
      <c r="DZ138" s="1060"/>
      <c r="EA138" s="1060"/>
      <c r="EB138" s="1060"/>
      <c r="EC138" s="1060"/>
      <c r="ED138" s="1060"/>
      <c r="EE138" s="1060"/>
      <c r="EF138" s="1060"/>
      <c r="EG138" s="1060"/>
      <c r="EH138" s="1060"/>
      <c r="EI138" s="1060"/>
      <c r="EJ138" s="1060"/>
      <c r="EK138" s="1060"/>
      <c r="EL138" s="1060"/>
      <c r="EM138" s="1060"/>
      <c r="EN138" s="1060"/>
      <c r="EO138" s="1060"/>
      <c r="EP138" s="1060"/>
      <c r="EQ138" s="1060"/>
      <c r="ER138" s="1060"/>
      <c r="ES138" s="1060"/>
      <c r="ET138" s="1060"/>
      <c r="EU138" s="1060"/>
      <c r="EV138" s="1060"/>
      <c r="EW138" s="1060"/>
      <c r="EX138" s="1060"/>
      <c r="EY138" s="1060"/>
      <c r="EZ138" s="1060"/>
      <c r="FA138" s="1060"/>
      <c r="FB138" s="1060"/>
      <c r="FC138" s="1060"/>
      <c r="FD138" s="1060"/>
      <c r="FE138" s="1060"/>
      <c r="FF138" s="1060"/>
      <c r="FG138" s="1060"/>
      <c r="FH138" s="1060"/>
      <c r="FI138" s="1060"/>
      <c r="FJ138" s="1060"/>
      <c r="FK138" s="1060"/>
      <c r="FL138" s="1060"/>
      <c r="FM138" s="1060"/>
      <c r="FN138" s="1060"/>
      <c r="FO138" s="1060"/>
      <c r="FP138" s="1060"/>
      <c r="FQ138" s="1060"/>
      <c r="FR138" s="1060"/>
      <c r="FS138" s="1060"/>
      <c r="FT138" s="1060"/>
      <c r="FU138" s="1060"/>
      <c r="FV138" s="1060"/>
      <c r="FW138" s="1060"/>
      <c r="FX138" s="1060"/>
      <c r="FY138" s="1060"/>
      <c r="FZ138" s="1060"/>
      <c r="GA138" s="1060"/>
      <c r="GB138" s="1060"/>
      <c r="GC138" s="1060"/>
      <c r="GD138" s="1060"/>
      <c r="GE138" s="1060"/>
      <c r="GF138" s="1060"/>
      <c r="GG138" s="1060"/>
      <c r="GH138" s="1060"/>
      <c r="GI138" s="1060"/>
      <c r="GJ138" s="1060"/>
      <c r="GK138" s="1060"/>
      <c r="GL138" s="1060"/>
      <c r="GM138" s="1060"/>
      <c r="GN138" s="1060"/>
      <c r="GO138" s="1060"/>
      <c r="GP138" s="1060"/>
      <c r="GQ138" s="1060"/>
      <c r="GR138" s="1060"/>
      <c r="GS138" s="1060"/>
      <c r="GT138" s="1060"/>
      <c r="GU138" s="1060"/>
      <c r="GV138" s="1060"/>
      <c r="GW138" s="1060"/>
      <c r="GX138" s="1060"/>
      <c r="GY138" s="1060"/>
      <c r="GZ138" s="1060"/>
      <c r="HA138" s="1060"/>
      <c r="HB138" s="1060"/>
      <c r="HC138" s="1060"/>
      <c r="HD138" s="1060"/>
      <c r="HE138" s="1060"/>
      <c r="HF138" s="1060"/>
      <c r="HG138" s="1060"/>
      <c r="HH138" s="1060"/>
      <c r="HI138" s="1060"/>
      <c r="HJ138" s="1060"/>
      <c r="HK138" s="1060"/>
      <c r="HL138" s="1060"/>
      <c r="HM138" s="1060"/>
      <c r="HN138" s="1060"/>
      <c r="HO138" s="1060"/>
      <c r="HP138" s="1060"/>
      <c r="HQ138" s="1060"/>
      <c r="HR138" s="1060"/>
      <c r="HS138" s="1060"/>
      <c r="HT138" s="1060"/>
      <c r="HU138" s="1060"/>
      <c r="HV138" s="1060"/>
      <c r="HW138" s="1060"/>
      <c r="HX138" s="1060"/>
      <c r="HY138" s="1060"/>
      <c r="HZ138" s="1060"/>
      <c r="IA138" s="1060"/>
      <c r="IB138" s="1060"/>
      <c r="IC138" s="1060"/>
      <c r="ID138" s="1060"/>
      <c r="IE138" s="1060"/>
      <c r="IF138" s="1060"/>
      <c r="IG138" s="1060"/>
      <c r="IH138" s="1060"/>
      <c r="II138" s="1060"/>
      <c r="IJ138" s="1060"/>
      <c r="IK138" s="1060"/>
      <c r="IL138" s="1060"/>
      <c r="IM138" s="1060"/>
      <c r="IN138" s="1060"/>
      <c r="IO138" s="1060"/>
      <c r="IP138" s="1060"/>
      <c r="IQ138" s="1060"/>
      <c r="IR138" s="1060"/>
      <c r="IS138" s="1060"/>
      <c r="IT138" s="1060"/>
      <c r="IU138" s="1060"/>
      <c r="IV138" s="1060"/>
      <c r="IW138" s="1060"/>
      <c r="IX138" s="1060"/>
      <c r="IY138" s="1060"/>
      <c r="IZ138" s="1060"/>
      <c r="JA138" s="1060"/>
      <c r="JB138" s="1060"/>
      <c r="JC138" s="1060"/>
      <c r="JD138" s="1060"/>
      <c r="JE138" s="1060"/>
      <c r="JF138" s="1060"/>
      <c r="JG138" s="1060"/>
      <c r="JH138" s="1060"/>
      <c r="JI138" s="1060"/>
      <c r="JJ138" s="1060"/>
      <c r="JK138" s="1060"/>
      <c r="JL138" s="1060"/>
      <c r="JM138" s="1060"/>
      <c r="JN138" s="1060"/>
      <c r="JO138" s="1060"/>
      <c r="JP138" s="1060"/>
      <c r="JQ138" s="1060"/>
      <c r="JR138" s="1060"/>
      <c r="JS138" s="1060"/>
      <c r="JT138" s="1060"/>
      <c r="JU138" s="1060"/>
      <c r="JV138" s="1060"/>
      <c r="JW138" s="1060"/>
      <c r="JX138" s="1060"/>
      <c r="JY138" s="1060"/>
      <c r="JZ138" s="1060"/>
      <c r="KA138" s="1060"/>
      <c r="KB138" s="1060"/>
      <c r="KC138" s="1060"/>
      <c r="KD138" s="1060"/>
      <c r="KE138" s="1060"/>
      <c r="KF138" s="1060"/>
      <c r="KG138" s="1060"/>
      <c r="KH138" s="1060"/>
      <c r="KI138" s="1060"/>
      <c r="KJ138" s="1060"/>
      <c r="KK138" s="1060"/>
      <c r="KL138" s="1060"/>
      <c r="KM138" s="1060"/>
      <c r="KN138" s="1060"/>
      <c r="KO138" s="1060"/>
      <c r="KP138" s="1060"/>
      <c r="KQ138" s="1060"/>
      <c r="KR138" s="1060"/>
      <c r="KS138" s="1060"/>
      <c r="KT138" s="1060"/>
      <c r="KU138" s="1060"/>
      <c r="KV138" s="1060"/>
      <c r="KW138" s="1060"/>
      <c r="KX138" s="1060"/>
      <c r="KY138" s="1060"/>
      <c r="KZ138" s="1060"/>
      <c r="LA138" s="1060"/>
      <c r="LB138" s="1060"/>
      <c r="LC138" s="1060"/>
      <c r="LD138" s="1060"/>
      <c r="LE138" s="1060"/>
      <c r="LF138" s="1060"/>
      <c r="LG138" s="1060"/>
      <c r="LH138" s="1060"/>
      <c r="LI138" s="1060"/>
      <c r="LJ138" s="1060"/>
      <c r="LK138" s="1060"/>
      <c r="LL138" s="1060"/>
      <c r="LM138" s="1060"/>
      <c r="LN138" s="1060"/>
      <c r="LO138" s="1060"/>
      <c r="LP138" s="1060"/>
      <c r="LQ138" s="1060"/>
      <c r="LR138" s="1060"/>
      <c r="LS138" s="1060"/>
      <c r="LT138" s="1060"/>
      <c r="LU138" s="1060"/>
      <c r="LV138" s="1060"/>
      <c r="LW138" s="1060"/>
      <c r="LX138" s="1060"/>
      <c r="LY138" s="1060"/>
      <c r="LZ138" s="1060"/>
      <c r="MA138" s="1060"/>
      <c r="MB138" s="1060"/>
      <c r="MC138" s="1060"/>
      <c r="MD138" s="1060"/>
      <c r="ME138" s="1060"/>
      <c r="MF138" s="1060"/>
      <c r="MG138" s="1060"/>
      <c r="MH138" s="1060"/>
      <c r="MI138" s="1060"/>
      <c r="MJ138" s="1060"/>
      <c r="MK138" s="1060"/>
      <c r="ML138" s="1060"/>
      <c r="MM138" s="1060"/>
      <c r="MN138" s="1060"/>
      <c r="MO138" s="1060"/>
      <c r="MP138" s="1060"/>
      <c r="MQ138" s="1060"/>
      <c r="MR138" s="1060"/>
      <c r="MS138" s="1060"/>
      <c r="MT138" s="1060"/>
      <c r="MU138" s="1060"/>
      <c r="MV138" s="1060"/>
      <c r="MW138" s="1060"/>
      <c r="MX138" s="1060"/>
      <c r="MY138" s="1060"/>
      <c r="MZ138" s="1060"/>
      <c r="NA138" s="1060"/>
      <c r="NB138" s="1060"/>
      <c r="NC138" s="1060"/>
      <c r="ND138" s="1060"/>
      <c r="NE138" s="1060"/>
      <c r="NF138" s="1060"/>
      <c r="NG138" s="1060"/>
      <c r="NH138" s="1060"/>
      <c r="NI138" s="1060"/>
      <c r="NJ138" s="1060"/>
      <c r="NK138" s="1060"/>
      <c r="NL138" s="1060"/>
      <c r="NM138" s="1060"/>
      <c r="NN138" s="1060"/>
      <c r="NO138" s="1060"/>
      <c r="NP138" s="1060"/>
      <c r="NQ138" s="1060"/>
      <c r="NR138" s="1060"/>
      <c r="NS138" s="1060"/>
      <c r="NT138" s="1060"/>
      <c r="NU138" s="1060"/>
      <c r="NV138" s="1060"/>
      <c r="NW138" s="1060"/>
      <c r="NX138" s="1060"/>
      <c r="NY138" s="1060"/>
      <c r="NZ138" s="1060"/>
      <c r="OA138" s="1060"/>
      <c r="OB138" s="1060"/>
      <c r="OC138" s="1060"/>
      <c r="OD138" s="1060"/>
      <c r="OE138" s="1060"/>
      <c r="OF138" s="1060"/>
      <c r="OG138" s="1060"/>
      <c r="OH138" s="1060"/>
      <c r="OI138" s="1060"/>
      <c r="OJ138" s="1060"/>
      <c r="OK138" s="1060"/>
      <c r="OL138" s="1060"/>
      <c r="OM138" s="1060"/>
      <c r="ON138" s="1060"/>
      <c r="OO138" s="1060"/>
      <c r="OP138" s="1060"/>
      <c r="OQ138" s="1060"/>
      <c r="OR138" s="1060"/>
      <c r="OS138" s="1060"/>
      <c r="OT138" s="1060"/>
      <c r="OU138" s="1060"/>
      <c r="OV138" s="1060"/>
      <c r="OW138" s="1060"/>
      <c r="OX138" s="1060"/>
      <c r="OY138" s="1060"/>
      <c r="OZ138" s="1060"/>
      <c r="PA138" s="1060"/>
      <c r="PB138" s="1060"/>
      <c r="PC138" s="1060"/>
      <c r="PD138" s="1060"/>
      <c r="PE138" s="1060"/>
      <c r="PF138" s="1060"/>
      <c r="PG138" s="1060"/>
      <c r="PH138" s="1060"/>
      <c r="PI138" s="1060"/>
      <c r="PJ138" s="1060"/>
      <c r="PK138" s="1060"/>
      <c r="PL138" s="1060"/>
      <c r="PM138" s="1060"/>
      <c r="PN138" s="1060"/>
      <c r="PO138" s="1060"/>
      <c r="PP138" s="1060"/>
      <c r="PQ138" s="1060"/>
      <c r="PR138" s="1060"/>
      <c r="PS138" s="1060"/>
      <c r="PT138" s="1060"/>
      <c r="PU138" s="1060"/>
      <c r="PV138" s="1060"/>
      <c r="PW138" s="1060"/>
      <c r="PX138" s="1060"/>
      <c r="PY138" s="1060"/>
      <c r="PZ138" s="1060"/>
      <c r="QA138" s="1060"/>
      <c r="QB138" s="1060"/>
      <c r="QC138" s="1060"/>
      <c r="QD138" s="1060"/>
      <c r="QE138" s="1060"/>
      <c r="QF138" s="1060"/>
      <c r="QG138" s="1060"/>
      <c r="QH138" s="1060"/>
      <c r="QI138" s="1060"/>
      <c r="QJ138" s="1060"/>
      <c r="QK138" s="1060"/>
      <c r="QL138" s="1060"/>
      <c r="QM138" s="1060"/>
      <c r="QN138" s="1060"/>
      <c r="QO138" s="1060"/>
      <c r="QP138" s="1060"/>
      <c r="QQ138" s="1060"/>
      <c r="QR138" s="1060"/>
      <c r="QS138" s="1060"/>
      <c r="QT138" s="1060"/>
      <c r="QU138" s="1060"/>
      <c r="QV138" s="1060"/>
      <c r="QW138" s="1060"/>
      <c r="QX138" s="1060"/>
      <c r="QY138" s="1060"/>
      <c r="QZ138" s="1060"/>
      <c r="RA138" s="1060"/>
      <c r="RB138" s="1060"/>
      <c r="RC138" s="1060"/>
      <c r="RD138" s="1060"/>
      <c r="RE138" s="1060"/>
      <c r="RF138" s="1060"/>
      <c r="RG138" s="1060"/>
      <c r="RH138" s="1060"/>
      <c r="RI138" s="1060"/>
      <c r="RJ138" s="1060"/>
      <c r="RK138" s="1060"/>
      <c r="RL138" s="1060"/>
      <c r="RM138" s="1060"/>
      <c r="RN138" s="1060"/>
      <c r="RO138" s="1060"/>
      <c r="RP138" s="1060"/>
      <c r="RQ138" s="1060"/>
      <c r="RR138" s="1060"/>
      <c r="RS138" s="1060"/>
      <c r="RT138" s="1060"/>
      <c r="RU138" s="1060"/>
      <c r="RV138" s="1060"/>
      <c r="RW138" s="1060"/>
      <c r="RX138" s="1060"/>
      <c r="RY138" s="1060"/>
      <c r="RZ138" s="1060"/>
      <c r="SA138" s="1060"/>
      <c r="SB138" s="1060"/>
      <c r="SC138" s="1060"/>
      <c r="SD138" s="1060"/>
      <c r="SE138" s="1060"/>
      <c r="SF138" s="1060"/>
      <c r="SG138" s="1060"/>
      <c r="SH138" s="1060"/>
      <c r="SI138" s="1060"/>
      <c r="SJ138" s="1060"/>
      <c r="SK138" s="1060"/>
      <c r="SL138" s="1060"/>
      <c r="SM138" s="1060"/>
      <c r="SN138" s="1060"/>
      <c r="SO138" s="1060"/>
      <c r="SP138" s="1060"/>
      <c r="SQ138" s="1060"/>
      <c r="SR138" s="1060"/>
      <c r="SS138" s="1060"/>
      <c r="ST138" s="1060"/>
      <c r="SU138" s="1060"/>
      <c r="SV138" s="1060"/>
      <c r="SW138" s="1060"/>
      <c r="SX138" s="1060"/>
      <c r="SY138" s="1060"/>
      <c r="SZ138" s="1060"/>
      <c r="TA138" s="1060"/>
      <c r="TB138" s="1060"/>
      <c r="TC138" s="1060"/>
      <c r="TD138" s="1060"/>
      <c r="TE138" s="1060"/>
      <c r="TF138" s="1060"/>
      <c r="TG138" s="1060"/>
      <c r="TH138" s="1060"/>
      <c r="TI138" s="1060"/>
      <c r="TJ138" s="1060"/>
      <c r="TK138" s="1060"/>
      <c r="TL138" s="1060"/>
      <c r="TM138" s="1060"/>
      <c r="TN138" s="1060"/>
      <c r="TO138" s="1060"/>
      <c r="TP138" s="1060"/>
      <c r="TQ138" s="1060"/>
      <c r="TR138" s="1060"/>
      <c r="TS138" s="1060"/>
      <c r="TT138" s="1060"/>
      <c r="TU138" s="1060"/>
      <c r="TV138" s="1060"/>
      <c r="TW138" s="1060"/>
      <c r="TX138" s="1060"/>
      <c r="TY138" s="1060"/>
      <c r="TZ138" s="1060"/>
      <c r="UA138" s="1060"/>
      <c r="UB138" s="1060"/>
      <c r="UC138" s="1060"/>
      <c r="UD138" s="1060"/>
      <c r="UE138" s="1060"/>
      <c r="UF138" s="1060"/>
      <c r="UG138" s="1060"/>
      <c r="UH138" s="1060"/>
      <c r="UI138" s="1060"/>
      <c r="UJ138" s="1060"/>
      <c r="UK138" s="1060"/>
      <c r="UL138" s="1060"/>
      <c r="UM138" s="1060"/>
      <c r="UN138" s="1060"/>
      <c r="UO138" s="1060"/>
      <c r="UP138" s="1060"/>
      <c r="UQ138" s="1060"/>
      <c r="UR138" s="1060"/>
      <c r="US138" s="1060"/>
      <c r="UT138" s="1060"/>
      <c r="UU138" s="1060"/>
      <c r="UV138" s="1060"/>
      <c r="UW138" s="1060"/>
      <c r="UX138" s="1060"/>
      <c r="UY138" s="1060"/>
      <c r="UZ138" s="1060"/>
      <c r="VA138" s="1060"/>
      <c r="VB138" s="1060"/>
      <c r="VC138" s="1060"/>
      <c r="VD138" s="1060"/>
      <c r="VE138" s="1060"/>
      <c r="VF138" s="1060"/>
      <c r="VG138" s="1060"/>
      <c r="VH138" s="1060"/>
      <c r="VI138" s="1060"/>
      <c r="VJ138" s="1060"/>
      <c r="VK138" s="1060"/>
      <c r="VL138" s="1060"/>
      <c r="VM138" s="1060"/>
      <c r="VN138" s="1060"/>
      <c r="VO138" s="1060"/>
      <c r="VP138" s="1060"/>
      <c r="VQ138" s="1060"/>
      <c r="VR138" s="1060"/>
      <c r="VS138" s="1060"/>
      <c r="VT138" s="1060"/>
      <c r="VU138" s="1060"/>
      <c r="VV138" s="1060"/>
      <c r="VW138" s="1060"/>
      <c r="VX138" s="1060"/>
      <c r="VY138" s="1060"/>
      <c r="VZ138" s="1060"/>
      <c r="WA138" s="1060"/>
      <c r="WB138" s="1060"/>
      <c r="WC138" s="1060"/>
      <c r="WD138" s="1060"/>
      <c r="WE138" s="1060"/>
      <c r="WF138" s="1060"/>
      <c r="WG138" s="1060"/>
      <c r="WH138" s="1060"/>
      <c r="WI138" s="1060"/>
      <c r="WJ138" s="1060"/>
      <c r="WK138" s="1060"/>
      <c r="WL138" s="1060"/>
      <c r="WM138" s="1060"/>
      <c r="WN138" s="1060"/>
      <c r="WO138" s="1060"/>
      <c r="WP138" s="1060"/>
      <c r="WQ138" s="1060"/>
      <c r="WR138" s="1060"/>
      <c r="WS138" s="1060"/>
      <c r="WT138" s="1060"/>
      <c r="WU138" s="1060"/>
      <c r="WV138" s="1060"/>
      <c r="WW138" s="1060"/>
      <c r="WX138" s="1060"/>
      <c r="WY138" s="1060"/>
      <c r="WZ138" s="1060"/>
      <c r="XA138" s="1060"/>
      <c r="XB138" s="1060"/>
      <c r="XC138" s="1060"/>
      <c r="XD138" s="1060"/>
      <c r="XE138" s="1060"/>
      <c r="XF138" s="1060"/>
      <c r="XG138" s="1060"/>
      <c r="XH138" s="1060"/>
      <c r="XI138" s="1060"/>
      <c r="XJ138" s="1060"/>
      <c r="XK138" s="1060"/>
      <c r="XL138" s="1060"/>
      <c r="XM138" s="1060"/>
      <c r="XN138" s="1060"/>
      <c r="XO138" s="1060"/>
      <c r="XP138" s="1060"/>
      <c r="XQ138" s="1060"/>
      <c r="XR138" s="1060"/>
      <c r="XS138" s="1060"/>
      <c r="XT138" s="1060"/>
      <c r="XU138" s="1060"/>
      <c r="XV138" s="1060"/>
      <c r="XW138" s="1060"/>
      <c r="XX138" s="1060"/>
      <c r="XY138" s="1060"/>
      <c r="XZ138" s="1060"/>
      <c r="YA138" s="1060"/>
      <c r="YB138" s="1060"/>
      <c r="YC138" s="1060"/>
      <c r="YD138" s="1060"/>
      <c r="YE138" s="1060"/>
      <c r="YF138" s="1060"/>
      <c r="YG138" s="1060"/>
      <c r="YH138" s="1060"/>
      <c r="YI138" s="1060"/>
      <c r="YJ138" s="1060"/>
      <c r="YK138" s="1060"/>
      <c r="YL138" s="1060"/>
      <c r="YM138" s="1060"/>
      <c r="YN138" s="1060"/>
      <c r="YO138" s="1060"/>
      <c r="YP138" s="1060"/>
      <c r="YQ138" s="1060"/>
      <c r="YR138" s="1060"/>
      <c r="YS138" s="1060"/>
      <c r="YT138" s="1060"/>
      <c r="YU138" s="1060"/>
      <c r="YV138" s="1060"/>
      <c r="YW138" s="1060"/>
      <c r="YX138" s="1060"/>
      <c r="YY138" s="1060"/>
      <c r="YZ138" s="1060"/>
      <c r="ZA138" s="1060"/>
      <c r="ZB138" s="1060"/>
      <c r="ZC138" s="1060"/>
      <c r="ZD138" s="1060"/>
      <c r="ZE138" s="1060"/>
      <c r="ZF138" s="1060"/>
      <c r="ZG138" s="1060"/>
      <c r="ZH138" s="1060"/>
      <c r="ZI138" s="1060"/>
      <c r="ZJ138" s="1060"/>
      <c r="ZK138" s="1060"/>
      <c r="ZL138" s="1060"/>
      <c r="ZM138" s="1060"/>
      <c r="ZN138" s="1060"/>
      <c r="ZO138" s="1060"/>
      <c r="ZP138" s="1060"/>
      <c r="ZQ138" s="1060"/>
      <c r="ZR138" s="1060"/>
      <c r="ZS138" s="1060"/>
      <c r="ZT138" s="1060"/>
      <c r="ZU138" s="1060"/>
      <c r="ZV138" s="1060"/>
      <c r="ZW138" s="1060"/>
      <c r="ZX138" s="1060"/>
      <c r="ZY138" s="1060"/>
      <c r="ZZ138" s="1060"/>
      <c r="AAA138" s="1060"/>
      <c r="AAB138" s="1060"/>
      <c r="AAC138" s="1060"/>
      <c r="AAD138" s="1060"/>
      <c r="AAE138" s="1060"/>
      <c r="AAF138" s="1060"/>
      <c r="AAG138" s="1060"/>
      <c r="AAH138" s="1060"/>
      <c r="AAI138" s="1060"/>
      <c r="AAJ138" s="1060"/>
      <c r="AAK138" s="1060"/>
      <c r="AAL138" s="1060"/>
      <c r="AAM138" s="1060"/>
      <c r="AAN138" s="1060"/>
      <c r="AAO138" s="1060"/>
      <c r="AAP138" s="1060"/>
      <c r="AAQ138" s="1060"/>
      <c r="AAR138" s="1060"/>
      <c r="AAS138" s="1060"/>
      <c r="AAT138" s="1060"/>
      <c r="AAU138" s="1060"/>
      <c r="AAV138" s="1060"/>
      <c r="AAW138" s="1060"/>
      <c r="AAX138" s="1060"/>
      <c r="AAY138" s="1060"/>
      <c r="AAZ138" s="1060"/>
      <c r="ABA138" s="1060"/>
      <c r="ABB138" s="1060"/>
      <c r="ABC138" s="1060"/>
      <c r="ABD138" s="1060"/>
      <c r="ABE138" s="1060"/>
      <c r="ABF138" s="1060"/>
      <c r="ABG138" s="1060"/>
      <c r="ABH138" s="1060"/>
      <c r="ABI138" s="1060"/>
      <c r="ABJ138" s="1060"/>
      <c r="ABK138" s="1060"/>
      <c r="ABL138" s="1060"/>
      <c r="ABM138" s="1060"/>
      <c r="ABN138" s="1060"/>
      <c r="ABO138" s="1060"/>
      <c r="ABP138" s="1060"/>
      <c r="ABQ138" s="1060"/>
      <c r="ABR138" s="1060"/>
      <c r="ABS138" s="1060"/>
      <c r="ABT138" s="1060"/>
      <c r="ABU138" s="1060"/>
      <c r="ABV138" s="1060"/>
      <c r="ABW138" s="1060"/>
      <c r="ABX138" s="1060"/>
      <c r="ABY138" s="1060"/>
      <c r="ABZ138" s="1060"/>
      <c r="ACA138" s="1060"/>
      <c r="ACB138" s="1060"/>
      <c r="ACC138" s="1060"/>
      <c r="ACD138" s="1060"/>
      <c r="ACE138" s="1060"/>
      <c r="ACF138" s="1060"/>
      <c r="ACG138" s="1060"/>
      <c r="ACH138" s="1060"/>
      <c r="ACI138" s="1060"/>
      <c r="ACJ138" s="1060"/>
      <c r="ACK138" s="1060"/>
      <c r="ACL138" s="1060"/>
      <c r="ACM138" s="1060"/>
      <c r="ACN138" s="1060"/>
      <c r="ACO138" s="1060"/>
      <c r="ACP138" s="1060"/>
      <c r="ACQ138" s="1060"/>
      <c r="ACR138" s="1060"/>
      <c r="ACS138" s="1060"/>
      <c r="ACT138" s="1060"/>
      <c r="ACU138" s="1060"/>
      <c r="ACV138" s="1060"/>
      <c r="ACW138" s="1060"/>
      <c r="ACX138" s="1060"/>
      <c r="ACY138" s="1060"/>
      <c r="ACZ138" s="1060"/>
      <c r="ADA138" s="1060"/>
      <c r="ADB138" s="1060"/>
      <c r="ADC138" s="1060"/>
      <c r="ADD138" s="1060"/>
      <c r="ADE138" s="1060"/>
      <c r="ADF138" s="1060"/>
      <c r="ADG138" s="1060"/>
      <c r="ADH138" s="1060"/>
      <c r="ADI138" s="1060"/>
      <c r="ADJ138" s="1060"/>
      <c r="ADK138" s="1060"/>
      <c r="ADL138" s="1060"/>
      <c r="ADM138" s="1060"/>
      <c r="ADN138" s="1060"/>
      <c r="ADO138" s="1060"/>
      <c r="ADP138" s="1060"/>
      <c r="ADQ138" s="1060"/>
      <c r="ADR138" s="1060"/>
      <c r="ADS138" s="1060"/>
      <c r="ADT138" s="1060"/>
      <c r="ADU138" s="1060"/>
      <c r="ADV138" s="1060"/>
      <c r="ADW138" s="1060"/>
      <c r="ADX138" s="1060"/>
      <c r="ADY138" s="1060"/>
      <c r="ADZ138" s="1060"/>
      <c r="AEA138" s="1060"/>
      <c r="AEB138" s="1060"/>
      <c r="AEC138" s="1060"/>
      <c r="AED138" s="1060"/>
      <c r="AEE138" s="1060"/>
      <c r="AEF138" s="1060"/>
      <c r="AEG138" s="1060"/>
      <c r="AEH138" s="1060"/>
      <c r="AEI138" s="1060"/>
      <c r="AEJ138" s="1060"/>
      <c r="AEK138" s="1060"/>
      <c r="AEL138" s="1060"/>
      <c r="AEM138" s="1060"/>
      <c r="AEN138" s="1060"/>
      <c r="AEO138" s="1060"/>
      <c r="AEP138" s="1060"/>
      <c r="AEQ138" s="1060"/>
      <c r="AER138" s="1060"/>
      <c r="AES138" s="1060"/>
      <c r="AET138" s="1060"/>
      <c r="AEU138" s="1060"/>
      <c r="AEV138" s="1060"/>
      <c r="AEW138" s="1060"/>
      <c r="AEX138" s="1060"/>
      <c r="AEY138" s="1060"/>
      <c r="AEZ138" s="1060"/>
      <c r="AFA138" s="1060"/>
      <c r="AFB138" s="1060"/>
      <c r="AFC138" s="1060"/>
      <c r="AFD138" s="1060"/>
      <c r="AFE138" s="1060"/>
      <c r="AFF138" s="1060"/>
      <c r="AFG138" s="1060"/>
      <c r="AFH138" s="1060"/>
      <c r="AFI138" s="1060"/>
      <c r="AFJ138" s="1060"/>
      <c r="AFK138" s="1060"/>
      <c r="AFL138" s="1060"/>
      <c r="AFM138" s="1060"/>
      <c r="AFN138" s="1060"/>
      <c r="AFO138" s="1060"/>
      <c r="AFP138" s="1060"/>
      <c r="AFQ138" s="1060"/>
      <c r="AFR138" s="1060"/>
      <c r="AFS138" s="1060"/>
      <c r="AFT138" s="1060"/>
      <c r="AFU138" s="1060"/>
      <c r="AFV138" s="1060"/>
      <c r="AFW138" s="1060"/>
      <c r="AFX138" s="1060"/>
      <c r="AFY138" s="1060"/>
      <c r="AFZ138" s="1060"/>
      <c r="AGA138" s="1060"/>
      <c r="AGB138" s="1060"/>
      <c r="AGC138" s="1060"/>
      <c r="AGD138" s="1060"/>
      <c r="AGE138" s="1060"/>
      <c r="AGF138" s="1060"/>
      <c r="AGG138" s="1060"/>
      <c r="AGH138" s="1060"/>
      <c r="AGI138" s="1060"/>
      <c r="AGJ138" s="1060"/>
      <c r="AGK138" s="1060"/>
      <c r="AGL138" s="1060"/>
      <c r="AGM138" s="1060"/>
      <c r="AGN138" s="1060"/>
      <c r="AGO138" s="1060"/>
      <c r="AGP138" s="1060"/>
      <c r="AGQ138" s="1060"/>
      <c r="AGR138" s="1060"/>
      <c r="AGS138" s="1060"/>
      <c r="AGT138" s="1060"/>
      <c r="AGU138" s="1060"/>
      <c r="AGV138" s="1060"/>
      <c r="AGW138" s="1060"/>
      <c r="AGX138" s="1060"/>
      <c r="AGY138" s="1060"/>
      <c r="AGZ138" s="1060"/>
      <c r="AHA138" s="1060"/>
      <c r="AHB138" s="1060"/>
      <c r="AHC138" s="1060"/>
      <c r="AHD138" s="1060"/>
      <c r="AHE138" s="1060"/>
      <c r="AHF138" s="1060"/>
      <c r="AHG138" s="1060"/>
      <c r="AHH138" s="1060"/>
      <c r="AHI138" s="1060"/>
      <c r="AHJ138" s="1060"/>
      <c r="AHK138" s="1060"/>
      <c r="AHL138" s="1060"/>
      <c r="AHM138" s="1060"/>
      <c r="AHN138" s="1060"/>
      <c r="AHO138" s="1060"/>
      <c r="AHP138" s="1060"/>
      <c r="AHQ138" s="1060"/>
      <c r="AHR138" s="1060"/>
      <c r="AHS138" s="1060"/>
      <c r="AHT138" s="1060"/>
      <c r="AHU138" s="1060"/>
      <c r="AHV138" s="1060"/>
      <c r="AHW138" s="1060"/>
      <c r="AHX138" s="1060"/>
      <c r="AHY138" s="1060"/>
      <c r="AHZ138" s="1060"/>
      <c r="AIA138" s="1060"/>
      <c r="AIB138" s="1060"/>
      <c r="AIC138" s="1060"/>
      <c r="AID138" s="1060"/>
      <c r="AIE138" s="1060"/>
      <c r="AIF138" s="1060"/>
      <c r="AIG138" s="1060"/>
      <c r="AIH138" s="1060"/>
      <c r="AII138" s="1060"/>
      <c r="AIJ138" s="1060"/>
      <c r="AIK138" s="1060"/>
      <c r="AIL138" s="1060"/>
      <c r="AIM138" s="1060"/>
      <c r="AIN138" s="1060"/>
      <c r="AIO138" s="1060"/>
      <c r="AIP138" s="1060"/>
      <c r="AIQ138" s="1060"/>
      <c r="AIR138" s="1060"/>
      <c r="AIS138" s="1060"/>
      <c r="AIT138" s="1060"/>
      <c r="AIU138" s="1060"/>
      <c r="AIV138" s="1060"/>
      <c r="AIW138" s="1060"/>
      <c r="AIX138" s="1060"/>
      <c r="AIY138" s="1060"/>
      <c r="AIZ138" s="1060"/>
      <c r="AJA138" s="1060"/>
      <c r="AJB138" s="1060"/>
      <c r="AJC138" s="1060"/>
      <c r="AJD138" s="1060"/>
      <c r="AJE138" s="1060"/>
      <c r="AJF138" s="1060"/>
      <c r="AJG138" s="1060"/>
      <c r="AJH138" s="1060"/>
      <c r="AJI138" s="1060"/>
      <c r="AJJ138" s="1060"/>
      <c r="AJK138" s="1060"/>
      <c r="AJL138" s="1060"/>
      <c r="AJM138" s="1060"/>
      <c r="AJN138" s="1060"/>
      <c r="AJO138" s="1060"/>
      <c r="AJP138" s="1060"/>
      <c r="AJQ138" s="1060"/>
      <c r="AJR138" s="1060"/>
      <c r="AJS138" s="1060"/>
      <c r="AJT138" s="1060"/>
      <c r="AJU138" s="1060"/>
      <c r="AJV138" s="1060"/>
      <c r="AJW138" s="1060"/>
      <c r="AJX138" s="1060"/>
      <c r="AJY138" s="1060"/>
      <c r="AJZ138" s="1060"/>
      <c r="AKA138" s="1060"/>
      <c r="AKB138" s="1060"/>
      <c r="AKC138" s="1060"/>
      <c r="AKD138" s="1060"/>
      <c r="AKE138" s="1060"/>
      <c r="AKF138" s="1060"/>
      <c r="AKG138" s="1060"/>
      <c r="AKH138" s="1060"/>
      <c r="AKI138" s="1060"/>
      <c r="AKJ138" s="1060"/>
      <c r="AKK138" s="1060"/>
      <c r="AKL138" s="1060"/>
      <c r="AKM138" s="1060"/>
      <c r="AKN138" s="1060"/>
      <c r="AKO138" s="1060"/>
      <c r="AKP138" s="1060"/>
      <c r="AKQ138" s="1060"/>
      <c r="AKR138" s="1060"/>
      <c r="AKS138" s="1060"/>
      <c r="AKT138" s="1060"/>
      <c r="AKU138" s="1060"/>
      <c r="AKV138" s="1060"/>
      <c r="AKW138" s="1060"/>
      <c r="AKX138" s="1060"/>
      <c r="AKY138" s="1060"/>
      <c r="AKZ138" s="1060"/>
      <c r="ALA138" s="1060"/>
      <c r="ALB138" s="1060"/>
      <c r="ALC138" s="1060"/>
      <c r="ALD138" s="1060"/>
      <c r="ALE138" s="1060"/>
      <c r="ALF138" s="1060"/>
      <c r="ALG138" s="1060"/>
      <c r="ALH138" s="1060"/>
      <c r="ALI138" s="1060"/>
      <c r="ALJ138" s="1060"/>
      <c r="ALK138" s="1060"/>
      <c r="ALL138" s="1060"/>
      <c r="ALM138" s="1060"/>
      <c r="ALN138" s="1060"/>
      <c r="ALO138" s="1060"/>
      <c r="ALP138" s="1060"/>
      <c r="ALQ138" s="1060"/>
      <c r="ALR138" s="1060"/>
      <c r="ALS138" s="1060"/>
      <c r="ALT138" s="1060"/>
      <c r="ALU138" s="1060"/>
      <c r="ALV138" s="1060"/>
      <c r="ALW138" s="1060"/>
      <c r="ALX138" s="1060"/>
      <c r="ALY138" s="1060"/>
      <c r="ALZ138" s="1060"/>
      <c r="AMA138" s="1060"/>
      <c r="AMB138" s="1060"/>
      <c r="AMC138" s="1060"/>
      <c r="AMD138" s="1060"/>
      <c r="AME138" s="1060"/>
      <c r="AMF138" s="1060"/>
      <c r="AMG138" s="1060"/>
      <c r="AMH138" s="1060"/>
      <c r="AMI138" s="1060"/>
      <c r="AMJ138" s="1060"/>
      <c r="AMK138" s="1060"/>
      <c r="AML138" s="1060"/>
      <c r="AMM138" s="1060"/>
      <c r="AMN138" s="1060"/>
      <c r="AMO138" s="1060"/>
      <c r="AMP138" s="1060"/>
      <c r="AMQ138" s="1060"/>
      <c r="AMR138" s="1060"/>
      <c r="AMS138" s="1060"/>
      <c r="AMT138" s="1060"/>
      <c r="AMU138" s="1060"/>
      <c r="AMV138" s="1060"/>
      <c r="AMW138" s="1060"/>
      <c r="AMX138" s="1060"/>
      <c r="AMY138" s="1060"/>
      <c r="AMZ138" s="1060"/>
      <c r="ANA138" s="1060"/>
      <c r="ANB138" s="1060"/>
      <c r="ANC138" s="1060"/>
      <c r="AND138" s="1060"/>
      <c r="ANE138" s="1060"/>
      <c r="ANF138" s="1060"/>
      <c r="ANG138" s="1060"/>
      <c r="ANH138" s="1060"/>
      <c r="ANI138" s="1060"/>
      <c r="ANJ138" s="1060"/>
      <c r="ANK138" s="1060"/>
      <c r="ANL138" s="1060"/>
      <c r="ANM138" s="1060"/>
      <c r="ANN138" s="1060"/>
      <c r="ANO138" s="1060"/>
      <c r="ANP138" s="1060"/>
      <c r="ANQ138" s="1060"/>
      <c r="ANR138" s="1060"/>
      <c r="ANS138" s="1060"/>
      <c r="ANT138" s="1060"/>
      <c r="ANU138" s="1060"/>
      <c r="ANV138" s="1060"/>
      <c r="ANW138" s="1060"/>
      <c r="ANX138" s="1060"/>
      <c r="ANY138" s="1060"/>
      <c r="ANZ138" s="1060"/>
      <c r="AOA138" s="1060"/>
      <c r="AOB138" s="1060"/>
      <c r="AOC138" s="1060"/>
      <c r="AOD138" s="1060"/>
      <c r="AOE138" s="1060"/>
      <c r="AOF138" s="1060"/>
      <c r="AOG138" s="1060"/>
      <c r="AOH138" s="1060"/>
      <c r="AOI138" s="1060"/>
      <c r="AOJ138" s="1060"/>
      <c r="AOK138" s="1060"/>
      <c r="AOL138" s="1060"/>
      <c r="AOM138" s="1060"/>
      <c r="AON138" s="1060"/>
      <c r="AOO138" s="1060"/>
      <c r="AOP138" s="1060"/>
      <c r="AOQ138" s="1060"/>
      <c r="AOR138" s="1060"/>
      <c r="AOS138" s="1060"/>
      <c r="AOT138" s="1060"/>
      <c r="AOU138" s="1060"/>
      <c r="AOV138" s="1060"/>
      <c r="AOW138" s="1060"/>
      <c r="AOX138" s="1060"/>
      <c r="AOY138" s="1060"/>
      <c r="AOZ138" s="1060"/>
      <c r="APA138" s="1060"/>
      <c r="APB138" s="1060"/>
      <c r="APC138" s="1060"/>
      <c r="APD138" s="1060"/>
      <c r="APE138" s="1060"/>
      <c r="APF138" s="1060"/>
      <c r="APG138" s="1060"/>
      <c r="APH138" s="1060"/>
      <c r="API138" s="1060"/>
      <c r="APJ138" s="1060"/>
      <c r="APK138" s="1060"/>
      <c r="APL138" s="1060"/>
      <c r="APM138" s="1060"/>
      <c r="APN138" s="1060"/>
      <c r="APO138" s="1060"/>
      <c r="APP138" s="1060"/>
      <c r="APQ138" s="1060"/>
      <c r="APR138" s="1060"/>
      <c r="APS138" s="1060"/>
      <c r="APT138" s="1060"/>
      <c r="APU138" s="1060"/>
      <c r="APV138" s="1060"/>
      <c r="APW138" s="1060"/>
      <c r="APX138" s="1060"/>
      <c r="APY138" s="1060"/>
      <c r="APZ138" s="1060"/>
      <c r="AQA138" s="1060"/>
      <c r="AQB138" s="1060"/>
      <c r="AQC138" s="1060"/>
      <c r="AQD138" s="1060"/>
      <c r="AQE138" s="1060"/>
      <c r="AQF138" s="1060"/>
      <c r="AQG138" s="1060"/>
      <c r="AQH138" s="1060"/>
      <c r="AQI138" s="1060"/>
      <c r="AQJ138" s="1060"/>
      <c r="AQK138" s="1060"/>
      <c r="AQL138" s="1060"/>
      <c r="AQM138" s="1060"/>
      <c r="AQN138" s="1060"/>
      <c r="AQO138" s="1060"/>
      <c r="AQP138" s="1060"/>
      <c r="AQQ138" s="1060"/>
      <c r="AQR138" s="1060"/>
      <c r="AQS138" s="1060"/>
      <c r="AQT138" s="1060"/>
      <c r="AQU138" s="1060"/>
      <c r="AQV138" s="1060"/>
      <c r="AQW138" s="1060"/>
      <c r="AQX138" s="1060"/>
      <c r="AQY138" s="1060"/>
      <c r="AQZ138" s="1060"/>
      <c r="ARA138" s="1060"/>
      <c r="ARB138" s="1060"/>
      <c r="ARC138" s="1060"/>
      <c r="ARD138" s="1060"/>
      <c r="ARE138" s="1060"/>
      <c r="ARF138" s="1060"/>
      <c r="ARG138" s="1060"/>
      <c r="ARH138" s="1060"/>
      <c r="ARI138" s="1060"/>
      <c r="ARJ138" s="1060"/>
      <c r="ARK138" s="1060"/>
      <c r="ARL138" s="1060"/>
      <c r="ARM138" s="1060"/>
      <c r="ARN138" s="1060"/>
      <c r="ARO138" s="1060"/>
      <c r="ARP138" s="1060"/>
      <c r="ARQ138" s="1060"/>
      <c r="ARR138" s="1060"/>
      <c r="ARS138" s="1060"/>
      <c r="ART138" s="1060"/>
      <c r="ARU138" s="1060"/>
      <c r="ARV138" s="1060"/>
      <c r="ARW138" s="1060"/>
      <c r="ARX138" s="1060"/>
      <c r="ARY138" s="1060"/>
      <c r="ARZ138" s="1060"/>
      <c r="ASA138" s="1060"/>
      <c r="ASB138" s="1060"/>
      <c r="ASC138" s="1060"/>
      <c r="ASD138" s="1060"/>
      <c r="ASE138" s="1060"/>
      <c r="ASF138" s="1060"/>
      <c r="ASG138" s="1060"/>
      <c r="ASH138" s="1060"/>
      <c r="ASI138" s="1060"/>
      <c r="ASJ138" s="1060"/>
      <c r="ASK138" s="1060"/>
      <c r="ASL138" s="1060"/>
      <c r="ASM138" s="1060"/>
      <c r="ASN138" s="1060"/>
      <c r="ASO138" s="1060"/>
      <c r="ASP138" s="1060"/>
      <c r="ASQ138" s="1060"/>
      <c r="ASR138" s="1060"/>
      <c r="ASS138" s="1060"/>
      <c r="AST138" s="1060"/>
      <c r="ASU138" s="1060"/>
      <c r="ASV138" s="1060"/>
      <c r="ASW138" s="1060"/>
      <c r="ASX138" s="1060"/>
      <c r="ASY138" s="1060"/>
      <c r="ASZ138" s="1060"/>
      <c r="ATA138" s="1060"/>
      <c r="ATB138" s="1060"/>
      <c r="ATC138" s="1060"/>
      <c r="ATD138" s="1060"/>
      <c r="ATE138" s="1060"/>
      <c r="ATF138" s="1060"/>
      <c r="ATG138" s="1060"/>
      <c r="ATH138" s="1060"/>
      <c r="ATI138" s="1060"/>
      <c r="ATJ138" s="1060"/>
      <c r="ATK138" s="1060"/>
      <c r="ATL138" s="1060"/>
      <c r="ATM138" s="1060"/>
      <c r="ATN138" s="1060"/>
      <c r="ATO138" s="1060"/>
      <c r="ATP138" s="1060"/>
      <c r="ATQ138" s="1060"/>
      <c r="ATR138" s="1060"/>
      <c r="ATS138" s="1060"/>
      <c r="ATT138" s="1060"/>
      <c r="ATU138" s="1060"/>
      <c r="ATV138" s="1060"/>
      <c r="ATW138" s="1060"/>
      <c r="ATX138" s="1060"/>
      <c r="ATY138" s="1060"/>
      <c r="ATZ138" s="1060"/>
      <c r="AUA138" s="1060"/>
      <c r="AUB138" s="1060"/>
      <c r="AUC138" s="1060"/>
      <c r="AUD138" s="1060"/>
      <c r="AUE138" s="1060"/>
      <c r="AUF138" s="1060"/>
      <c r="AUG138" s="1060"/>
      <c r="AUH138" s="1060"/>
      <c r="AUI138" s="1060"/>
      <c r="AUJ138" s="1060"/>
      <c r="AUK138" s="1060"/>
      <c r="AUL138" s="1060"/>
      <c r="AUM138" s="1060"/>
      <c r="AUN138" s="1060"/>
      <c r="AUO138" s="1060"/>
      <c r="AUP138" s="1060"/>
      <c r="AUQ138" s="1060"/>
      <c r="AUR138" s="1060"/>
      <c r="AUS138" s="1060"/>
      <c r="AUT138" s="1060"/>
      <c r="AUU138" s="1060"/>
      <c r="AUV138" s="1060"/>
      <c r="AUW138" s="1060"/>
      <c r="AUX138" s="1060"/>
      <c r="AUY138" s="1060"/>
      <c r="AUZ138" s="1060"/>
      <c r="AVA138" s="1060"/>
      <c r="AVB138" s="1060"/>
      <c r="AVC138" s="1060"/>
      <c r="AVD138" s="1060"/>
      <c r="AVE138" s="1060"/>
      <c r="AVF138" s="1060"/>
      <c r="AVG138" s="1060"/>
      <c r="AVH138" s="1060"/>
      <c r="AVI138" s="1060"/>
      <c r="AVJ138" s="1060"/>
      <c r="AVK138" s="1060"/>
      <c r="AVL138" s="1060"/>
      <c r="AVM138" s="1060"/>
      <c r="AVN138" s="1060"/>
      <c r="AVO138" s="1060"/>
      <c r="AVP138" s="1060"/>
      <c r="AVQ138" s="1060"/>
      <c r="AVR138" s="1060"/>
      <c r="AVS138" s="1060"/>
      <c r="AVT138" s="1060"/>
      <c r="AVU138" s="1060"/>
      <c r="AVV138" s="1060"/>
      <c r="AVW138" s="1060"/>
      <c r="AVX138" s="1060"/>
      <c r="AVY138" s="1060"/>
      <c r="AVZ138" s="1060"/>
      <c r="AWA138" s="1060"/>
      <c r="AWB138" s="1060"/>
      <c r="AWC138" s="1060"/>
      <c r="AWD138" s="1060"/>
      <c r="AWE138" s="1060"/>
      <c r="AWF138" s="1060"/>
      <c r="AWG138" s="1060"/>
      <c r="AWH138" s="1060"/>
      <c r="AWI138" s="1060"/>
      <c r="AWJ138" s="1060"/>
      <c r="AWK138" s="1060"/>
      <c r="AWL138" s="1060"/>
      <c r="AWM138" s="1060"/>
      <c r="AWN138" s="1060"/>
      <c r="AWO138" s="1060"/>
      <c r="AWP138" s="1060"/>
      <c r="AWQ138" s="1060"/>
      <c r="AWR138" s="1060"/>
      <c r="AWS138" s="1060"/>
      <c r="AWT138" s="1060"/>
      <c r="AWU138" s="1060"/>
      <c r="AWV138" s="1060"/>
      <c r="AWW138" s="1060"/>
      <c r="AWX138" s="1060"/>
      <c r="AWY138" s="1060"/>
      <c r="AWZ138" s="1060"/>
      <c r="AXA138" s="1060"/>
      <c r="AXB138" s="1060"/>
      <c r="AXC138" s="1060"/>
      <c r="AXD138" s="1060"/>
      <c r="AXE138" s="1060"/>
      <c r="AXF138" s="1060"/>
      <c r="AXG138" s="1060"/>
      <c r="AXH138" s="1060"/>
      <c r="AXI138" s="1060"/>
      <c r="AXJ138" s="1060"/>
      <c r="AXK138" s="1060"/>
      <c r="AXL138" s="1060"/>
      <c r="AXM138" s="1060"/>
      <c r="AXN138" s="1060"/>
      <c r="AXO138" s="1060"/>
      <c r="AXP138" s="1060"/>
      <c r="AXQ138" s="1060"/>
      <c r="AXR138" s="1060"/>
      <c r="AXS138" s="1060"/>
      <c r="AXT138" s="1060"/>
      <c r="AXU138" s="1060"/>
      <c r="AXV138" s="1060"/>
      <c r="AXW138" s="1060"/>
      <c r="AXX138" s="1060"/>
      <c r="AXY138" s="1060"/>
      <c r="AXZ138" s="1060"/>
      <c r="AYA138" s="1060"/>
      <c r="AYB138" s="1060"/>
      <c r="AYC138" s="1060"/>
      <c r="AYD138" s="1060"/>
      <c r="AYE138" s="1060"/>
      <c r="AYF138" s="1060"/>
      <c r="AYG138" s="1060"/>
      <c r="AYH138" s="1060"/>
      <c r="AYI138" s="1060"/>
      <c r="AYJ138" s="1060"/>
      <c r="AYK138" s="1060"/>
      <c r="AYL138" s="1060"/>
      <c r="AYM138" s="1060"/>
      <c r="AYN138" s="1060"/>
      <c r="AYO138" s="1060"/>
      <c r="AYP138" s="1060"/>
      <c r="AYQ138" s="1060"/>
      <c r="AYR138" s="1060"/>
      <c r="AYS138" s="1060"/>
      <c r="AYT138" s="1060"/>
      <c r="AYU138" s="1060"/>
      <c r="AYV138" s="1060"/>
      <c r="AYW138" s="1060"/>
      <c r="AYX138" s="1060"/>
      <c r="AYY138" s="1060"/>
      <c r="AYZ138" s="1060"/>
      <c r="AZA138" s="1060"/>
      <c r="AZB138" s="1060"/>
      <c r="AZC138" s="1060"/>
      <c r="AZD138" s="1060"/>
      <c r="AZE138" s="1060"/>
      <c r="AZF138" s="1060"/>
      <c r="AZG138" s="1060"/>
      <c r="AZH138" s="1060"/>
      <c r="AZI138" s="1060"/>
      <c r="AZJ138" s="1060"/>
      <c r="AZK138" s="1060"/>
      <c r="AZL138" s="1060"/>
      <c r="AZM138" s="1060"/>
      <c r="AZN138" s="1060"/>
      <c r="AZO138" s="1060"/>
      <c r="AZP138" s="1060"/>
      <c r="AZQ138" s="1060"/>
      <c r="AZR138" s="1060"/>
      <c r="AZS138" s="1060"/>
      <c r="AZT138" s="1060"/>
      <c r="AZU138" s="1060"/>
      <c r="AZV138" s="1060"/>
      <c r="AZW138" s="1060"/>
      <c r="AZX138" s="1060"/>
      <c r="AZY138" s="1060"/>
      <c r="AZZ138" s="1060"/>
      <c r="BAA138" s="1060"/>
      <c r="BAB138" s="1060"/>
      <c r="BAC138" s="1060"/>
      <c r="BAD138" s="1060"/>
      <c r="BAE138" s="1060"/>
      <c r="BAF138" s="1060"/>
      <c r="BAG138" s="1060"/>
      <c r="BAH138" s="1060"/>
      <c r="BAI138" s="1060"/>
      <c r="BAJ138" s="1060"/>
      <c r="BAK138" s="1060"/>
      <c r="BAL138" s="1060"/>
      <c r="BAM138" s="1060"/>
      <c r="BAN138" s="1060"/>
      <c r="BAO138" s="1060"/>
      <c r="BAP138" s="1060"/>
      <c r="BAQ138" s="1060"/>
      <c r="BAR138" s="1060"/>
      <c r="BAS138" s="1060"/>
      <c r="BAT138" s="1060"/>
      <c r="BAU138" s="1060"/>
      <c r="BAV138" s="1060"/>
      <c r="BAW138" s="1060"/>
      <c r="BAX138" s="1060"/>
      <c r="BAY138" s="1060"/>
      <c r="BAZ138" s="1060"/>
      <c r="BBA138" s="1060"/>
      <c r="BBB138" s="1060"/>
      <c r="BBC138" s="1060"/>
      <c r="BBD138" s="1060"/>
      <c r="BBE138" s="1060"/>
      <c r="BBF138" s="1060"/>
      <c r="BBG138" s="1060"/>
      <c r="BBH138" s="1060"/>
      <c r="BBI138" s="1060"/>
      <c r="BBJ138" s="1060"/>
      <c r="BBK138" s="1060"/>
      <c r="BBL138" s="1060"/>
      <c r="BBM138" s="1060"/>
      <c r="BBN138" s="1060"/>
      <c r="BBO138" s="1060"/>
      <c r="BBP138" s="1060"/>
      <c r="BBQ138" s="1060"/>
      <c r="BBR138" s="1060"/>
      <c r="BBS138" s="1060"/>
      <c r="BBT138" s="1060"/>
      <c r="BBU138" s="1060"/>
      <c r="BBV138" s="1060"/>
      <c r="BBW138" s="1060"/>
      <c r="BBX138" s="1060"/>
      <c r="BBY138" s="1060"/>
      <c r="BBZ138" s="1060"/>
      <c r="BCA138" s="1060"/>
      <c r="BCB138" s="1060"/>
      <c r="BCC138" s="1060"/>
      <c r="BCD138" s="1060"/>
      <c r="BCE138" s="1060"/>
      <c r="BCF138" s="1060"/>
      <c r="BCG138" s="1060"/>
      <c r="BCH138" s="1060"/>
      <c r="BCI138" s="1060"/>
      <c r="BCJ138" s="1060"/>
      <c r="BCK138" s="1060"/>
      <c r="BCL138" s="1060"/>
      <c r="BCM138" s="1060"/>
      <c r="BCN138" s="1060"/>
      <c r="BCO138" s="1060"/>
      <c r="BCP138" s="1060"/>
      <c r="BCQ138" s="1060"/>
      <c r="BCR138" s="1060"/>
      <c r="BCS138" s="1060"/>
      <c r="BCT138" s="1060"/>
      <c r="BCU138" s="1060"/>
      <c r="BCV138" s="1060"/>
      <c r="BCW138" s="1060"/>
      <c r="BCX138" s="1060"/>
      <c r="BCY138" s="1060"/>
      <c r="BCZ138" s="1060"/>
      <c r="BDA138" s="1060"/>
      <c r="BDB138" s="1060"/>
      <c r="BDC138" s="1060"/>
      <c r="BDD138" s="1060"/>
      <c r="BDE138" s="1060"/>
      <c r="BDF138" s="1060"/>
      <c r="BDG138" s="1060"/>
      <c r="BDH138" s="1060"/>
      <c r="BDI138" s="1060"/>
      <c r="BDJ138" s="1060"/>
      <c r="BDK138" s="1060"/>
      <c r="BDL138" s="1060"/>
      <c r="BDM138" s="1060"/>
      <c r="BDN138" s="1060"/>
      <c r="BDO138" s="1060"/>
      <c r="BDP138" s="1060"/>
      <c r="BDQ138" s="1060"/>
      <c r="BDR138" s="1060"/>
      <c r="BDS138" s="1060"/>
      <c r="BDT138" s="1060"/>
      <c r="BDU138" s="1060"/>
      <c r="BDV138" s="1060"/>
      <c r="BDW138" s="1060"/>
      <c r="BDX138" s="1060"/>
      <c r="BDY138" s="1060"/>
      <c r="BDZ138" s="1060"/>
      <c r="BEA138" s="1060"/>
      <c r="BEB138" s="1060"/>
      <c r="BEC138" s="1060"/>
      <c r="BED138" s="1060"/>
      <c r="BEE138" s="1060"/>
      <c r="BEF138" s="1060"/>
      <c r="BEG138" s="1060"/>
      <c r="BEH138" s="1060"/>
      <c r="BEI138" s="1060"/>
      <c r="BEJ138" s="1060"/>
      <c r="BEK138" s="1060"/>
      <c r="BEL138" s="1060"/>
      <c r="BEM138" s="1060"/>
      <c r="BEN138" s="1060"/>
      <c r="BEO138" s="1060"/>
      <c r="BEP138" s="1060"/>
      <c r="BEQ138" s="1060"/>
      <c r="BER138" s="1060"/>
      <c r="BES138" s="1060"/>
      <c r="BET138" s="1060"/>
      <c r="BEU138" s="1060"/>
      <c r="BEV138" s="1060"/>
      <c r="BEW138" s="1060"/>
      <c r="BEX138" s="1060"/>
      <c r="BEY138" s="1060"/>
      <c r="BEZ138" s="1060"/>
      <c r="BFA138" s="1060"/>
      <c r="BFB138" s="1060"/>
      <c r="BFC138" s="1060"/>
      <c r="BFD138" s="1060"/>
      <c r="BFE138" s="1060"/>
      <c r="BFF138" s="1060"/>
      <c r="BFG138" s="1060"/>
      <c r="BFH138" s="1060"/>
      <c r="BFI138" s="1060"/>
      <c r="BFJ138" s="1060"/>
      <c r="BFK138" s="1060"/>
      <c r="BFL138" s="1060"/>
      <c r="BFM138" s="1060"/>
      <c r="BFN138" s="1060"/>
      <c r="BFO138" s="1060"/>
      <c r="BFP138" s="1060"/>
      <c r="BFQ138" s="1060"/>
      <c r="BFR138" s="1060"/>
      <c r="BFS138" s="1060"/>
      <c r="BFT138" s="1060"/>
      <c r="BFU138" s="1060"/>
      <c r="BFV138" s="1060"/>
      <c r="BFW138" s="1060"/>
      <c r="BFX138" s="1060"/>
      <c r="BFY138" s="1060"/>
      <c r="BFZ138" s="1060"/>
      <c r="BGA138" s="1060"/>
      <c r="BGB138" s="1060"/>
      <c r="BGC138" s="1060"/>
      <c r="BGD138" s="1060"/>
      <c r="BGE138" s="1060"/>
      <c r="BGF138" s="1060"/>
      <c r="BGG138" s="1060"/>
      <c r="BGH138" s="1060"/>
      <c r="BGI138" s="1060"/>
      <c r="BGJ138" s="1060"/>
      <c r="BGK138" s="1060"/>
      <c r="BGL138" s="1060"/>
      <c r="BGM138" s="1060"/>
      <c r="BGN138" s="1060"/>
      <c r="BGO138" s="1060"/>
      <c r="BGP138" s="1060"/>
      <c r="BGQ138" s="1060"/>
      <c r="BGR138" s="1060"/>
      <c r="BGS138" s="1060"/>
      <c r="BGT138" s="1060"/>
      <c r="BGU138" s="1060"/>
      <c r="BGV138" s="1060"/>
      <c r="BGW138" s="1060"/>
      <c r="BGX138" s="1060"/>
      <c r="BGY138" s="1060"/>
      <c r="BGZ138" s="1060"/>
      <c r="BHA138" s="1060"/>
      <c r="BHB138" s="1060"/>
      <c r="BHC138" s="1060"/>
      <c r="BHD138" s="1060"/>
      <c r="BHE138" s="1060"/>
      <c r="BHF138" s="1060"/>
      <c r="BHG138" s="1060"/>
      <c r="BHH138" s="1060"/>
      <c r="BHI138" s="1060"/>
      <c r="BHJ138" s="1060"/>
      <c r="BHK138" s="1060"/>
      <c r="BHL138" s="1060"/>
      <c r="BHM138" s="1060"/>
      <c r="BHN138" s="1060"/>
      <c r="BHO138" s="1060"/>
      <c r="BHP138" s="1060"/>
      <c r="BHQ138" s="1060"/>
      <c r="BHR138" s="1060"/>
      <c r="BHS138" s="1060"/>
      <c r="BHT138" s="1060"/>
      <c r="BHU138" s="1060"/>
      <c r="BHV138" s="1060"/>
      <c r="BHW138" s="1060"/>
      <c r="BHX138" s="1060"/>
      <c r="BHY138" s="1060"/>
      <c r="BHZ138" s="1060"/>
      <c r="BIA138" s="1060"/>
      <c r="BIB138" s="1060"/>
      <c r="BIC138" s="1060"/>
      <c r="BID138" s="1060"/>
      <c r="BIE138" s="1060"/>
      <c r="BIF138" s="1060"/>
      <c r="BIG138" s="1060"/>
      <c r="BIH138" s="1060"/>
      <c r="BII138" s="1060"/>
      <c r="BIJ138" s="1060"/>
      <c r="BIK138" s="1060"/>
      <c r="BIL138" s="1060"/>
      <c r="BIM138" s="1060"/>
      <c r="BIN138" s="1060"/>
      <c r="BIO138" s="1060"/>
      <c r="BIP138" s="1060"/>
      <c r="BIQ138" s="1060"/>
      <c r="BIR138" s="1060"/>
      <c r="BIS138" s="1060"/>
      <c r="BIT138" s="1060"/>
      <c r="BIU138" s="1060"/>
      <c r="BIV138" s="1060"/>
      <c r="BIW138" s="1060"/>
      <c r="BIX138" s="1060"/>
      <c r="BIY138" s="1060"/>
      <c r="BIZ138" s="1060"/>
      <c r="BJA138" s="1060"/>
      <c r="BJB138" s="1060"/>
      <c r="BJC138" s="1060"/>
      <c r="BJD138" s="1060"/>
      <c r="BJE138" s="1060"/>
      <c r="BJF138" s="1060"/>
      <c r="BJG138" s="1060"/>
      <c r="BJH138" s="1060"/>
      <c r="BJI138" s="1060"/>
      <c r="BJJ138" s="1060"/>
      <c r="BJK138" s="1060"/>
      <c r="BJL138" s="1060"/>
      <c r="BJM138" s="1060"/>
      <c r="BJN138" s="1060"/>
      <c r="BJO138" s="1060"/>
      <c r="BJP138" s="1060"/>
      <c r="BJQ138" s="1060"/>
      <c r="BJR138" s="1060"/>
      <c r="BJS138" s="1060"/>
      <c r="BJT138" s="1060"/>
      <c r="BJU138" s="1060"/>
      <c r="BJV138" s="1060"/>
      <c r="BJW138" s="1060"/>
      <c r="BJX138" s="1060"/>
      <c r="BJY138" s="1060"/>
      <c r="BJZ138" s="1060"/>
      <c r="BKA138" s="1060"/>
      <c r="BKB138" s="1060"/>
      <c r="BKC138" s="1060"/>
      <c r="BKD138" s="1060"/>
      <c r="BKE138" s="1060"/>
      <c r="BKF138" s="1060"/>
      <c r="BKG138" s="1060"/>
      <c r="BKH138" s="1060"/>
      <c r="BKI138" s="1060"/>
      <c r="BKJ138" s="1060"/>
      <c r="BKK138" s="1060"/>
      <c r="BKL138" s="1060"/>
      <c r="BKM138" s="1060"/>
      <c r="BKN138" s="1060"/>
      <c r="BKO138" s="1060"/>
      <c r="BKP138" s="1060"/>
      <c r="BKQ138" s="1060"/>
      <c r="BKR138" s="1060"/>
      <c r="BKS138" s="1060"/>
      <c r="BKT138" s="1060"/>
      <c r="BKU138" s="1060"/>
      <c r="BKV138" s="1060"/>
      <c r="BKW138" s="1060"/>
      <c r="BKX138" s="1060"/>
      <c r="BKY138" s="1060"/>
      <c r="BKZ138" s="1060"/>
      <c r="BLA138" s="1060"/>
      <c r="BLB138" s="1060"/>
      <c r="BLC138" s="1060"/>
      <c r="BLD138" s="1060"/>
      <c r="BLE138" s="1060"/>
      <c r="BLF138" s="1060"/>
      <c r="BLG138" s="1060"/>
      <c r="BLH138" s="1060"/>
      <c r="BLI138" s="1060"/>
      <c r="BLJ138" s="1060"/>
      <c r="BLK138" s="1060"/>
      <c r="BLL138" s="1060"/>
      <c r="BLM138" s="1060"/>
      <c r="BLN138" s="1060"/>
      <c r="BLO138" s="1060"/>
      <c r="BLP138" s="1060"/>
      <c r="BLQ138" s="1060"/>
      <c r="BLR138" s="1060"/>
      <c r="BLS138" s="1060"/>
      <c r="BLT138" s="1060"/>
      <c r="BLU138" s="1060"/>
      <c r="BLV138" s="1060"/>
      <c r="BLW138" s="1060"/>
      <c r="BLX138" s="1060"/>
      <c r="BLY138" s="1060"/>
      <c r="BLZ138" s="1060"/>
      <c r="BMA138" s="1060"/>
      <c r="BMB138" s="1060"/>
      <c r="BMC138" s="1060"/>
      <c r="BMD138" s="1060"/>
      <c r="BME138" s="1060"/>
      <c r="BMF138" s="1060"/>
      <c r="BMG138" s="1060"/>
      <c r="BMH138" s="1060"/>
      <c r="BMI138" s="1060"/>
      <c r="BMJ138" s="1060"/>
      <c r="BMK138" s="1060"/>
      <c r="BML138" s="1060"/>
      <c r="BMM138" s="1060"/>
      <c r="BMN138" s="1060"/>
      <c r="BMO138" s="1060"/>
      <c r="BMP138" s="1060"/>
      <c r="BMQ138" s="1060"/>
      <c r="BMR138" s="1060"/>
      <c r="BMS138" s="1060"/>
      <c r="BMT138" s="1060"/>
      <c r="BMU138" s="1060"/>
      <c r="BMV138" s="1060"/>
      <c r="BMW138" s="1060"/>
      <c r="BMX138" s="1060"/>
      <c r="BMY138" s="1060"/>
      <c r="BMZ138" s="1060"/>
      <c r="BNA138" s="1060"/>
      <c r="BNB138" s="1060"/>
      <c r="BNC138" s="1060"/>
      <c r="BND138" s="1060"/>
      <c r="BNE138" s="1060"/>
      <c r="BNF138" s="1060"/>
      <c r="BNG138" s="1060"/>
      <c r="BNH138" s="1060"/>
      <c r="BNI138" s="1060"/>
      <c r="BNJ138" s="1060"/>
      <c r="BNK138" s="1060"/>
      <c r="BNL138" s="1060"/>
      <c r="BNM138" s="1060"/>
      <c r="BNN138" s="1060"/>
      <c r="BNO138" s="1060"/>
      <c r="BNP138" s="1060"/>
      <c r="BNQ138" s="1060"/>
      <c r="BNR138" s="1060"/>
      <c r="BNS138" s="1060"/>
      <c r="BNT138" s="1060"/>
      <c r="BNU138" s="1060"/>
      <c r="BNV138" s="1060"/>
      <c r="BNW138" s="1060"/>
      <c r="BNX138" s="1060"/>
      <c r="BNY138" s="1060"/>
      <c r="BNZ138" s="1060"/>
      <c r="BOA138" s="1060"/>
      <c r="BOB138" s="1060"/>
      <c r="BOC138" s="1060"/>
      <c r="BOD138" s="1060"/>
      <c r="BOE138" s="1060"/>
      <c r="BOF138" s="1060"/>
      <c r="BOG138" s="1060"/>
      <c r="BOH138" s="1060"/>
      <c r="BOI138" s="1060"/>
      <c r="BOJ138" s="1060"/>
      <c r="BOK138" s="1060"/>
      <c r="BOL138" s="1060"/>
      <c r="BOM138" s="1060"/>
      <c r="BON138" s="1060"/>
      <c r="BOO138" s="1060"/>
      <c r="BOP138" s="1060"/>
      <c r="BOQ138" s="1060"/>
      <c r="BOR138" s="1060"/>
      <c r="BOS138" s="1060"/>
      <c r="BOT138" s="1060"/>
      <c r="BOU138" s="1060"/>
      <c r="BOV138" s="1060"/>
      <c r="BOW138" s="1060"/>
      <c r="BOX138" s="1060"/>
      <c r="BOY138" s="1060"/>
      <c r="BOZ138" s="1060"/>
      <c r="BPA138" s="1060"/>
      <c r="BPB138" s="1060"/>
      <c r="BPC138" s="1060"/>
      <c r="BPD138" s="1060"/>
      <c r="BPE138" s="1060"/>
      <c r="BPF138" s="1060"/>
      <c r="BPG138" s="1060"/>
      <c r="BPH138" s="1060"/>
      <c r="BPI138" s="1060"/>
      <c r="BPJ138" s="1060"/>
      <c r="BPK138" s="1060"/>
      <c r="BPL138" s="1060"/>
      <c r="BPM138" s="1060"/>
      <c r="BPN138" s="1060"/>
      <c r="BPO138" s="1060"/>
      <c r="BPP138" s="1060"/>
      <c r="BPQ138" s="1060"/>
      <c r="BPR138" s="1060"/>
      <c r="BPS138" s="1060"/>
      <c r="BPT138" s="1060"/>
      <c r="BPU138" s="1060"/>
      <c r="BPV138" s="1060"/>
      <c r="BPW138" s="1060"/>
      <c r="BPX138" s="1060"/>
      <c r="BPY138" s="1060"/>
      <c r="BPZ138" s="1060"/>
      <c r="BQA138" s="1060"/>
      <c r="BQB138" s="1060"/>
      <c r="BQC138" s="1060"/>
      <c r="BQD138" s="1060"/>
      <c r="BQE138" s="1060"/>
      <c r="BQF138" s="1060"/>
      <c r="BQG138" s="1060"/>
      <c r="BQH138" s="1060"/>
      <c r="BQI138" s="1060"/>
      <c r="BQJ138" s="1060"/>
      <c r="BQK138" s="1060"/>
      <c r="BQL138" s="1060"/>
      <c r="BQM138" s="1060"/>
      <c r="BQN138" s="1060"/>
      <c r="BQO138" s="1060"/>
      <c r="BQP138" s="1060"/>
      <c r="BQQ138" s="1060"/>
      <c r="BQR138" s="1060"/>
      <c r="BQS138" s="1060"/>
      <c r="BQT138" s="1060"/>
      <c r="BQU138" s="1060"/>
      <c r="BQV138" s="1060"/>
      <c r="BQW138" s="1060"/>
      <c r="BQX138" s="1060"/>
      <c r="BQY138" s="1060"/>
      <c r="BQZ138" s="1060"/>
      <c r="BRA138" s="1060"/>
      <c r="BRB138" s="1060"/>
      <c r="BRC138" s="1060"/>
      <c r="BRD138" s="1060"/>
      <c r="BRE138" s="1060"/>
      <c r="BRF138" s="1060"/>
      <c r="BRG138" s="1060"/>
      <c r="BRH138" s="1060"/>
      <c r="BRI138" s="1060"/>
      <c r="BRJ138" s="1060"/>
      <c r="BRK138" s="1060"/>
      <c r="BRL138" s="1060"/>
      <c r="BRM138" s="1060"/>
      <c r="BRN138" s="1060"/>
      <c r="BRO138" s="1060"/>
      <c r="BRP138" s="1060"/>
      <c r="BRQ138" s="1060"/>
      <c r="BRR138" s="1060"/>
      <c r="BRS138" s="1060"/>
      <c r="BRT138" s="1060"/>
      <c r="BRU138" s="1060"/>
      <c r="BRV138" s="1060"/>
      <c r="BRW138" s="1060"/>
      <c r="BRX138" s="1060"/>
      <c r="BRY138" s="1060"/>
      <c r="BRZ138" s="1060"/>
      <c r="BSA138" s="1060"/>
      <c r="BSB138" s="1060"/>
      <c r="BSC138" s="1060"/>
      <c r="BSD138" s="1060"/>
      <c r="BSE138" s="1060"/>
      <c r="BSF138" s="1060"/>
      <c r="BSG138" s="1060"/>
      <c r="BSH138" s="1060"/>
      <c r="BSI138" s="1060"/>
      <c r="BSJ138" s="1060"/>
      <c r="BSK138" s="1060"/>
      <c r="BSL138" s="1060"/>
      <c r="BSM138" s="1060"/>
      <c r="BSN138" s="1060"/>
      <c r="BSO138" s="1060"/>
      <c r="BSP138" s="1060"/>
      <c r="BSQ138" s="1060"/>
      <c r="BSR138" s="1060"/>
      <c r="BSS138" s="1060"/>
      <c r="BST138" s="1060"/>
      <c r="BSU138" s="1060"/>
      <c r="BSV138" s="1060"/>
      <c r="BSW138" s="1060"/>
      <c r="BSX138" s="1060"/>
      <c r="BSY138" s="1060"/>
      <c r="BSZ138" s="1060"/>
      <c r="BTA138" s="1060"/>
      <c r="BTB138" s="1060"/>
      <c r="BTC138" s="1060"/>
      <c r="BTD138" s="1060"/>
      <c r="BTE138" s="1060"/>
      <c r="BTF138" s="1060"/>
      <c r="BTG138" s="1060"/>
      <c r="BTH138" s="1060"/>
      <c r="BTI138" s="1060"/>
      <c r="BTJ138" s="1060"/>
      <c r="BTK138" s="1060"/>
      <c r="BTL138" s="1060"/>
      <c r="BTM138" s="1060"/>
      <c r="BTN138" s="1060"/>
      <c r="BTO138" s="1060"/>
      <c r="BTP138" s="1060"/>
      <c r="BTQ138" s="1060"/>
      <c r="BTR138" s="1060"/>
      <c r="BTS138" s="1060"/>
      <c r="BTT138" s="1060"/>
      <c r="BTU138" s="1060"/>
      <c r="BTV138" s="1060"/>
      <c r="BTW138" s="1060"/>
      <c r="BTX138" s="1060"/>
      <c r="BTY138" s="1060"/>
      <c r="BTZ138" s="1060"/>
      <c r="BUA138" s="1060"/>
      <c r="BUB138" s="1060"/>
      <c r="BUC138" s="1060"/>
      <c r="BUD138" s="1060"/>
      <c r="BUE138" s="1060"/>
      <c r="BUF138" s="1060"/>
      <c r="BUG138" s="1060"/>
      <c r="BUH138" s="1060"/>
      <c r="BUI138" s="1060"/>
      <c r="BUJ138" s="1060"/>
      <c r="BUK138" s="1060"/>
      <c r="BUL138" s="1060"/>
      <c r="BUM138" s="1060"/>
      <c r="BUN138" s="1060"/>
      <c r="BUO138" s="1060"/>
      <c r="BUP138" s="1060"/>
      <c r="BUQ138" s="1060"/>
      <c r="BUR138" s="1060"/>
      <c r="BUS138" s="1060"/>
      <c r="BUT138" s="1060"/>
      <c r="BUU138" s="1060"/>
      <c r="BUV138" s="1060"/>
      <c r="BUW138" s="1060"/>
      <c r="BUX138" s="1060"/>
      <c r="BUY138" s="1060"/>
      <c r="BUZ138" s="1060"/>
      <c r="BVA138" s="1060"/>
      <c r="BVB138" s="1060"/>
      <c r="BVC138" s="1060"/>
      <c r="BVD138" s="1060"/>
      <c r="BVE138" s="1060"/>
      <c r="BVF138" s="1060"/>
      <c r="BVG138" s="1060"/>
      <c r="BVH138" s="1060"/>
      <c r="BVI138" s="1060"/>
      <c r="BVJ138" s="1060"/>
      <c r="BVK138" s="1060"/>
      <c r="BVL138" s="1060"/>
      <c r="BVM138" s="1060"/>
      <c r="BVN138" s="1060"/>
      <c r="BVO138" s="1060"/>
      <c r="BVP138" s="1060"/>
      <c r="BVQ138" s="1060"/>
      <c r="BVR138" s="1060"/>
      <c r="BVS138" s="1060"/>
      <c r="BVT138" s="1060"/>
      <c r="BVU138" s="1060"/>
      <c r="BVV138" s="1060"/>
      <c r="BVW138" s="1060"/>
      <c r="BVX138" s="1060"/>
      <c r="BVY138" s="1060"/>
      <c r="BVZ138" s="1060"/>
      <c r="BWA138" s="1060"/>
      <c r="BWB138" s="1060"/>
      <c r="BWC138" s="1060"/>
      <c r="BWD138" s="1060"/>
      <c r="BWE138" s="1060"/>
      <c r="BWF138" s="1060"/>
      <c r="BWG138" s="1060"/>
      <c r="BWH138" s="1060"/>
      <c r="BWI138" s="1060"/>
      <c r="BWJ138" s="1060"/>
      <c r="BWK138" s="1060"/>
      <c r="BWL138" s="1060"/>
      <c r="BWM138" s="1060"/>
      <c r="BWN138" s="1060"/>
      <c r="BWO138" s="1060"/>
      <c r="BWP138" s="1060"/>
      <c r="BWQ138" s="1060"/>
      <c r="BWR138" s="1060"/>
      <c r="BWS138" s="1060"/>
      <c r="BWT138" s="1060"/>
      <c r="BWU138" s="1060"/>
      <c r="BWV138" s="1060"/>
      <c r="BWW138" s="1060"/>
      <c r="BWX138" s="1060"/>
      <c r="BWY138" s="1060"/>
      <c r="BWZ138" s="1060"/>
      <c r="BXA138" s="1060"/>
      <c r="BXB138" s="1060"/>
      <c r="BXC138" s="1060"/>
      <c r="BXD138" s="1060"/>
      <c r="BXE138" s="1060"/>
      <c r="BXF138" s="1060"/>
      <c r="BXG138" s="1060"/>
      <c r="BXH138" s="1060"/>
      <c r="BXI138" s="1060"/>
      <c r="BXJ138" s="1060"/>
      <c r="BXK138" s="1060"/>
      <c r="BXL138" s="1060"/>
      <c r="BXM138" s="1060"/>
      <c r="BXN138" s="1060"/>
      <c r="BXO138" s="1060"/>
      <c r="BXP138" s="1060"/>
      <c r="BXQ138" s="1060"/>
      <c r="BXR138" s="1060"/>
      <c r="BXS138" s="1060"/>
      <c r="BXT138" s="1060"/>
      <c r="BXU138" s="1060"/>
      <c r="BXV138" s="1060"/>
      <c r="BXW138" s="1060"/>
      <c r="BXX138" s="1060"/>
      <c r="BXY138" s="1060"/>
      <c r="BXZ138" s="1060"/>
      <c r="BYA138" s="1060"/>
      <c r="BYB138" s="1060"/>
      <c r="BYC138" s="1060"/>
      <c r="BYD138" s="1060"/>
      <c r="BYE138" s="1060"/>
      <c r="BYF138" s="1060"/>
      <c r="BYG138" s="1060"/>
      <c r="BYH138" s="1060"/>
      <c r="BYI138" s="1060"/>
      <c r="BYJ138" s="1060"/>
      <c r="BYK138" s="1060"/>
      <c r="BYL138" s="1060"/>
      <c r="BYM138" s="1060"/>
      <c r="BYN138" s="1060"/>
      <c r="BYO138" s="1060"/>
      <c r="BYP138" s="1060"/>
      <c r="BYQ138" s="1060"/>
      <c r="BYR138" s="1060"/>
      <c r="BYS138" s="1060"/>
      <c r="BYT138" s="1060"/>
      <c r="BYU138" s="1060"/>
      <c r="BYV138" s="1060"/>
      <c r="BYW138" s="1060"/>
      <c r="BYX138" s="1060"/>
      <c r="BYY138" s="1060"/>
      <c r="BYZ138" s="1060"/>
      <c r="BZA138" s="1060"/>
      <c r="BZB138" s="1060"/>
      <c r="BZC138" s="1060"/>
      <c r="BZD138" s="1060"/>
      <c r="BZE138" s="1060"/>
      <c r="BZF138" s="1060"/>
      <c r="BZG138" s="1060"/>
      <c r="BZH138" s="1060"/>
      <c r="BZI138" s="1060"/>
      <c r="BZJ138" s="1060"/>
      <c r="BZK138" s="1060"/>
      <c r="BZL138" s="1060"/>
      <c r="BZM138" s="1060"/>
      <c r="BZN138" s="1060"/>
      <c r="BZO138" s="1060"/>
      <c r="BZP138" s="1060"/>
      <c r="BZQ138" s="1060"/>
      <c r="BZR138" s="1060"/>
      <c r="BZS138" s="1060"/>
      <c r="BZT138" s="1060"/>
      <c r="BZU138" s="1060"/>
      <c r="BZV138" s="1060"/>
      <c r="BZW138" s="1060"/>
      <c r="BZX138" s="1060"/>
      <c r="BZY138" s="1060"/>
      <c r="BZZ138" s="1060"/>
      <c r="CAA138" s="1060"/>
      <c r="CAB138" s="1060"/>
      <c r="CAC138" s="1060"/>
      <c r="CAD138" s="1060"/>
      <c r="CAE138" s="1060"/>
      <c r="CAF138" s="1060"/>
      <c r="CAG138" s="1060"/>
      <c r="CAH138" s="1060"/>
      <c r="CAI138" s="1060"/>
      <c r="CAJ138" s="1060"/>
      <c r="CAK138" s="1060"/>
      <c r="CAL138" s="1060"/>
      <c r="CAM138" s="1060"/>
      <c r="CAN138" s="1060"/>
      <c r="CAO138" s="1060"/>
      <c r="CAP138" s="1060"/>
      <c r="CAQ138" s="1060"/>
      <c r="CAR138" s="1060"/>
      <c r="CAS138" s="1060"/>
      <c r="CAT138" s="1060"/>
      <c r="CAU138" s="1060"/>
      <c r="CAV138" s="1060"/>
      <c r="CAW138" s="1060"/>
      <c r="CAX138" s="1060"/>
      <c r="CAY138" s="1060"/>
      <c r="CAZ138" s="1060"/>
      <c r="CBA138" s="1060"/>
      <c r="CBB138" s="1060"/>
      <c r="CBC138" s="1060"/>
      <c r="CBD138" s="1060"/>
      <c r="CBE138" s="1060"/>
      <c r="CBF138" s="1060"/>
      <c r="CBG138" s="1060"/>
      <c r="CBH138" s="1060"/>
      <c r="CBI138" s="1060"/>
      <c r="CBJ138" s="1060"/>
      <c r="CBK138" s="1060"/>
      <c r="CBL138" s="1060"/>
      <c r="CBM138" s="1060"/>
      <c r="CBN138" s="1060"/>
      <c r="CBO138" s="1060"/>
      <c r="CBP138" s="1060"/>
      <c r="CBQ138" s="1060"/>
      <c r="CBR138" s="1060"/>
      <c r="CBS138" s="1060"/>
      <c r="CBT138" s="1060"/>
      <c r="CBU138" s="1060"/>
      <c r="CBV138" s="1060"/>
      <c r="CBW138" s="1060"/>
      <c r="CBX138" s="1060"/>
      <c r="CBY138" s="1060"/>
      <c r="CBZ138" s="1060"/>
      <c r="CCA138" s="1060"/>
      <c r="CCB138" s="1060"/>
      <c r="CCC138" s="1060"/>
      <c r="CCD138" s="1060"/>
      <c r="CCE138" s="1060"/>
      <c r="CCF138" s="1060"/>
      <c r="CCG138" s="1060"/>
      <c r="CCH138" s="1060"/>
      <c r="CCI138" s="1060"/>
      <c r="CCJ138" s="1060"/>
      <c r="CCK138" s="1060"/>
      <c r="CCL138" s="1060"/>
      <c r="CCM138" s="1060"/>
      <c r="CCN138" s="1060"/>
      <c r="CCO138" s="1060"/>
      <c r="CCP138" s="1060"/>
      <c r="CCQ138" s="1060"/>
      <c r="CCR138" s="1060"/>
      <c r="CCS138" s="1060"/>
      <c r="CCT138" s="1060"/>
      <c r="CCU138" s="1060"/>
      <c r="CCV138" s="1060"/>
      <c r="CCW138" s="1060"/>
      <c r="CCX138" s="1060"/>
      <c r="CCY138" s="1060"/>
      <c r="CCZ138" s="1060"/>
      <c r="CDA138" s="1060"/>
      <c r="CDB138" s="1060"/>
      <c r="CDC138" s="1060"/>
      <c r="CDD138" s="1060"/>
      <c r="CDE138" s="1060"/>
      <c r="CDF138" s="1060"/>
      <c r="CDG138" s="1060"/>
      <c r="CDH138" s="1060"/>
      <c r="CDI138" s="1060"/>
      <c r="CDJ138" s="1060"/>
      <c r="CDK138" s="1060"/>
      <c r="CDL138" s="1060"/>
      <c r="CDM138" s="1060"/>
      <c r="CDN138" s="1060"/>
      <c r="CDO138" s="1060"/>
      <c r="CDP138" s="1060"/>
      <c r="CDQ138" s="1060"/>
      <c r="CDR138" s="1060"/>
      <c r="CDS138" s="1060"/>
      <c r="CDT138" s="1060"/>
      <c r="CDU138" s="1060"/>
      <c r="CDV138" s="1060"/>
      <c r="CDW138" s="1060"/>
      <c r="CDX138" s="1060"/>
      <c r="CDY138" s="1060"/>
      <c r="CDZ138" s="1060"/>
      <c r="CEA138" s="1060"/>
      <c r="CEB138" s="1060"/>
      <c r="CEC138" s="1060"/>
      <c r="CED138" s="1060"/>
      <c r="CEE138" s="1060"/>
      <c r="CEF138" s="1060"/>
      <c r="CEG138" s="1060"/>
      <c r="CEH138" s="1060"/>
      <c r="CEI138" s="1060"/>
      <c r="CEJ138" s="1060"/>
      <c r="CEK138" s="1060"/>
      <c r="CEL138" s="1060"/>
      <c r="CEM138" s="1060"/>
    </row>
    <row r="139" spans="1:2171" s="254" customFormat="1" x14ac:dyDescent="0.2">
      <c r="B139" s="1029" t="s">
        <v>278</v>
      </c>
      <c r="C139" s="298"/>
      <c r="D139" s="857"/>
      <c r="E139" s="857" t="s">
        <v>413</v>
      </c>
      <c r="F139" s="1030" t="s">
        <v>278</v>
      </c>
      <c r="G139" s="298" t="s">
        <v>57</v>
      </c>
      <c r="H139" s="298" t="s">
        <v>62</v>
      </c>
      <c r="I139" s="1031">
        <f>C139*'Future Practices'!C$117*(D139*0.95+Calculations!$C$163/SUMPRODUCT(Sources!$C$78:$C$81,Defaults!$D$77:$D$80)*(1-D139)*VLOOKUP(G139,Defaults!B$77:D$80,3,FALSE))*3630</f>
        <v>0</v>
      </c>
      <c r="J139" s="1032">
        <f t="shared" si="0"/>
        <v>0</v>
      </c>
      <c r="K139" s="1024">
        <f>Retrofit_Design</f>
        <v>0</v>
      </c>
      <c r="L139" s="1024">
        <f t="shared" si="1"/>
        <v>0</v>
      </c>
      <c r="M139" s="679"/>
      <c r="N139" s="679"/>
      <c r="O139" s="679"/>
      <c r="P139" s="679"/>
      <c r="Q139" s="679"/>
      <c r="R139" s="679"/>
      <c r="S139" s="679"/>
      <c r="T139" s="679"/>
      <c r="U139" s="679"/>
      <c r="V139" s="679"/>
      <c r="W139" s="679"/>
      <c r="X139" s="679"/>
      <c r="Y139" s="679"/>
      <c r="Z139" s="679"/>
      <c r="AA139" s="679"/>
      <c r="AB139" s="679"/>
      <c r="AC139" s="679"/>
      <c r="AD139" s="679"/>
      <c r="AE139" s="679"/>
      <c r="AF139" s="679"/>
      <c r="AG139" s="679"/>
      <c r="AH139" s="679"/>
      <c r="AI139" s="679"/>
      <c r="AJ139" s="679"/>
      <c r="AK139" s="679"/>
      <c r="AL139" s="679"/>
      <c r="AM139" s="679"/>
      <c r="AN139" s="679"/>
      <c r="AO139" s="679"/>
      <c r="AP139" s="679"/>
      <c r="AQ139" s="679"/>
      <c r="AR139" s="1060"/>
      <c r="AS139" s="1060"/>
      <c r="AT139" s="1060"/>
      <c r="AU139" s="1060"/>
      <c r="AV139" s="1060"/>
      <c r="AW139" s="1060"/>
      <c r="AX139" s="1060"/>
      <c r="AY139" s="1060"/>
      <c r="AZ139" s="1060"/>
      <c r="BA139" s="1060"/>
      <c r="BB139" s="1060"/>
      <c r="BC139" s="1060"/>
      <c r="BD139" s="1060"/>
      <c r="BE139" s="1060"/>
      <c r="BF139" s="1060"/>
      <c r="BG139" s="1060"/>
      <c r="BH139" s="1060"/>
      <c r="BI139" s="1060"/>
      <c r="BJ139" s="1060"/>
      <c r="BK139" s="1060"/>
      <c r="BL139" s="1060"/>
      <c r="BM139" s="1060"/>
      <c r="BN139" s="1060"/>
      <c r="BO139" s="1060"/>
      <c r="BP139" s="1060"/>
      <c r="BQ139" s="1060"/>
      <c r="BR139" s="1060"/>
      <c r="BS139" s="1060"/>
      <c r="BT139" s="1060"/>
      <c r="BU139" s="1060"/>
      <c r="BV139" s="1060"/>
      <c r="BW139" s="1060"/>
      <c r="BX139" s="1060"/>
      <c r="BY139" s="1060"/>
      <c r="BZ139" s="1060"/>
      <c r="CA139" s="1060"/>
      <c r="CB139" s="1060"/>
      <c r="CC139" s="1060"/>
      <c r="CD139" s="1060"/>
      <c r="CE139" s="1060"/>
      <c r="CF139" s="1060"/>
      <c r="CG139" s="1060"/>
      <c r="CH139" s="1060"/>
      <c r="CI139" s="1060"/>
      <c r="CJ139" s="1060"/>
      <c r="CK139" s="1060"/>
      <c r="CL139" s="1060"/>
      <c r="CM139" s="1060"/>
      <c r="CN139" s="1060"/>
      <c r="CO139" s="1060"/>
      <c r="CP139" s="1060"/>
      <c r="CQ139" s="1060"/>
      <c r="CR139" s="1060"/>
      <c r="CS139" s="1060"/>
      <c r="CT139" s="1060"/>
      <c r="CU139" s="1060"/>
      <c r="CV139" s="1060"/>
      <c r="CW139" s="1060"/>
      <c r="CX139" s="1060"/>
      <c r="CY139" s="1060"/>
      <c r="CZ139" s="1060"/>
      <c r="DA139" s="1060"/>
      <c r="DB139" s="1060"/>
      <c r="DC139" s="1060"/>
      <c r="DD139" s="1060"/>
      <c r="DE139" s="1060"/>
      <c r="DF139" s="1060"/>
      <c r="DG139" s="1060"/>
      <c r="DH139" s="1060"/>
      <c r="DI139" s="1060"/>
      <c r="DJ139" s="1060"/>
      <c r="DK139" s="1060"/>
      <c r="DL139" s="1060"/>
      <c r="DM139" s="1060"/>
      <c r="DN139" s="1060"/>
      <c r="DO139" s="1060"/>
      <c r="DP139" s="1060"/>
      <c r="DQ139" s="1060"/>
      <c r="DR139" s="1060"/>
      <c r="DS139" s="1060"/>
      <c r="DT139" s="1060"/>
      <c r="DU139" s="1060"/>
      <c r="DV139" s="1060"/>
      <c r="DW139" s="1060"/>
      <c r="DX139" s="1060"/>
      <c r="DY139" s="1060"/>
      <c r="DZ139" s="1060"/>
      <c r="EA139" s="1060"/>
      <c r="EB139" s="1060"/>
      <c r="EC139" s="1060"/>
      <c r="ED139" s="1060"/>
      <c r="EE139" s="1060"/>
      <c r="EF139" s="1060"/>
      <c r="EG139" s="1060"/>
      <c r="EH139" s="1060"/>
      <c r="EI139" s="1060"/>
      <c r="EJ139" s="1060"/>
      <c r="EK139" s="1060"/>
      <c r="EL139" s="1060"/>
      <c r="EM139" s="1060"/>
      <c r="EN139" s="1060"/>
      <c r="EO139" s="1060"/>
      <c r="EP139" s="1060"/>
      <c r="EQ139" s="1060"/>
      <c r="ER139" s="1060"/>
      <c r="ES139" s="1060"/>
      <c r="ET139" s="1060"/>
      <c r="EU139" s="1060"/>
      <c r="EV139" s="1060"/>
      <c r="EW139" s="1060"/>
      <c r="EX139" s="1060"/>
      <c r="EY139" s="1060"/>
      <c r="EZ139" s="1060"/>
      <c r="FA139" s="1060"/>
      <c r="FB139" s="1060"/>
      <c r="FC139" s="1060"/>
      <c r="FD139" s="1060"/>
      <c r="FE139" s="1060"/>
      <c r="FF139" s="1060"/>
      <c r="FG139" s="1060"/>
      <c r="FH139" s="1060"/>
      <c r="FI139" s="1060"/>
      <c r="FJ139" s="1060"/>
      <c r="FK139" s="1060"/>
      <c r="FL139" s="1060"/>
      <c r="FM139" s="1060"/>
      <c r="FN139" s="1060"/>
      <c r="FO139" s="1060"/>
      <c r="FP139" s="1060"/>
      <c r="FQ139" s="1060"/>
      <c r="FR139" s="1060"/>
      <c r="FS139" s="1060"/>
      <c r="FT139" s="1060"/>
      <c r="FU139" s="1060"/>
      <c r="FV139" s="1060"/>
      <c r="FW139" s="1060"/>
      <c r="FX139" s="1060"/>
      <c r="FY139" s="1060"/>
      <c r="FZ139" s="1060"/>
      <c r="GA139" s="1060"/>
      <c r="GB139" s="1060"/>
      <c r="GC139" s="1060"/>
      <c r="GD139" s="1060"/>
      <c r="GE139" s="1060"/>
      <c r="GF139" s="1060"/>
      <c r="GG139" s="1060"/>
      <c r="GH139" s="1060"/>
      <c r="GI139" s="1060"/>
      <c r="GJ139" s="1060"/>
      <c r="GK139" s="1060"/>
      <c r="GL139" s="1060"/>
      <c r="GM139" s="1060"/>
      <c r="GN139" s="1060"/>
      <c r="GO139" s="1060"/>
      <c r="GP139" s="1060"/>
      <c r="GQ139" s="1060"/>
      <c r="GR139" s="1060"/>
      <c r="GS139" s="1060"/>
      <c r="GT139" s="1060"/>
      <c r="GU139" s="1060"/>
      <c r="GV139" s="1060"/>
      <c r="GW139" s="1060"/>
      <c r="GX139" s="1060"/>
      <c r="GY139" s="1060"/>
      <c r="GZ139" s="1060"/>
      <c r="HA139" s="1060"/>
      <c r="HB139" s="1060"/>
      <c r="HC139" s="1060"/>
      <c r="HD139" s="1060"/>
      <c r="HE139" s="1060"/>
      <c r="HF139" s="1060"/>
      <c r="HG139" s="1060"/>
      <c r="HH139" s="1060"/>
      <c r="HI139" s="1060"/>
      <c r="HJ139" s="1060"/>
      <c r="HK139" s="1060"/>
      <c r="HL139" s="1060"/>
      <c r="HM139" s="1060"/>
      <c r="HN139" s="1060"/>
      <c r="HO139" s="1060"/>
      <c r="HP139" s="1060"/>
      <c r="HQ139" s="1060"/>
      <c r="HR139" s="1060"/>
      <c r="HS139" s="1060"/>
      <c r="HT139" s="1060"/>
      <c r="HU139" s="1060"/>
      <c r="HV139" s="1060"/>
      <c r="HW139" s="1060"/>
      <c r="HX139" s="1060"/>
      <c r="HY139" s="1060"/>
      <c r="HZ139" s="1060"/>
      <c r="IA139" s="1060"/>
      <c r="IB139" s="1060"/>
      <c r="IC139" s="1060"/>
      <c r="ID139" s="1060"/>
      <c r="IE139" s="1060"/>
      <c r="IF139" s="1060"/>
      <c r="IG139" s="1060"/>
      <c r="IH139" s="1060"/>
      <c r="II139" s="1060"/>
      <c r="IJ139" s="1060"/>
      <c r="IK139" s="1060"/>
      <c r="IL139" s="1060"/>
      <c r="IM139" s="1060"/>
      <c r="IN139" s="1060"/>
      <c r="IO139" s="1060"/>
      <c r="IP139" s="1060"/>
      <c r="IQ139" s="1060"/>
      <c r="IR139" s="1060"/>
      <c r="IS139" s="1060"/>
      <c r="IT139" s="1060"/>
      <c r="IU139" s="1060"/>
      <c r="IV139" s="1060"/>
      <c r="IW139" s="1060"/>
      <c r="IX139" s="1060"/>
      <c r="IY139" s="1060"/>
      <c r="IZ139" s="1060"/>
      <c r="JA139" s="1060"/>
      <c r="JB139" s="1060"/>
      <c r="JC139" s="1060"/>
      <c r="JD139" s="1060"/>
      <c r="JE139" s="1060"/>
      <c r="JF139" s="1060"/>
      <c r="JG139" s="1060"/>
      <c r="JH139" s="1060"/>
      <c r="JI139" s="1060"/>
      <c r="JJ139" s="1060"/>
      <c r="JK139" s="1060"/>
      <c r="JL139" s="1060"/>
      <c r="JM139" s="1060"/>
      <c r="JN139" s="1060"/>
      <c r="JO139" s="1060"/>
      <c r="JP139" s="1060"/>
      <c r="JQ139" s="1060"/>
      <c r="JR139" s="1060"/>
      <c r="JS139" s="1060"/>
      <c r="JT139" s="1060"/>
      <c r="JU139" s="1060"/>
      <c r="JV139" s="1060"/>
      <c r="JW139" s="1060"/>
      <c r="JX139" s="1060"/>
      <c r="JY139" s="1060"/>
      <c r="JZ139" s="1060"/>
      <c r="KA139" s="1060"/>
      <c r="KB139" s="1060"/>
      <c r="KC139" s="1060"/>
      <c r="KD139" s="1060"/>
      <c r="KE139" s="1060"/>
      <c r="KF139" s="1060"/>
      <c r="KG139" s="1060"/>
      <c r="KH139" s="1060"/>
      <c r="KI139" s="1060"/>
      <c r="KJ139" s="1060"/>
      <c r="KK139" s="1060"/>
      <c r="KL139" s="1060"/>
      <c r="KM139" s="1060"/>
      <c r="KN139" s="1060"/>
      <c r="KO139" s="1060"/>
      <c r="KP139" s="1060"/>
      <c r="KQ139" s="1060"/>
      <c r="KR139" s="1060"/>
      <c r="KS139" s="1060"/>
      <c r="KT139" s="1060"/>
      <c r="KU139" s="1060"/>
      <c r="KV139" s="1060"/>
      <c r="KW139" s="1060"/>
      <c r="KX139" s="1060"/>
      <c r="KY139" s="1060"/>
      <c r="KZ139" s="1060"/>
      <c r="LA139" s="1060"/>
      <c r="LB139" s="1060"/>
      <c r="LC139" s="1060"/>
      <c r="LD139" s="1060"/>
      <c r="LE139" s="1060"/>
      <c r="LF139" s="1060"/>
      <c r="LG139" s="1060"/>
      <c r="LH139" s="1060"/>
      <c r="LI139" s="1060"/>
      <c r="LJ139" s="1060"/>
      <c r="LK139" s="1060"/>
      <c r="LL139" s="1060"/>
      <c r="LM139" s="1060"/>
      <c r="LN139" s="1060"/>
      <c r="LO139" s="1060"/>
      <c r="LP139" s="1060"/>
      <c r="LQ139" s="1060"/>
      <c r="LR139" s="1060"/>
      <c r="LS139" s="1060"/>
      <c r="LT139" s="1060"/>
      <c r="LU139" s="1060"/>
      <c r="LV139" s="1060"/>
      <c r="LW139" s="1060"/>
      <c r="LX139" s="1060"/>
      <c r="LY139" s="1060"/>
      <c r="LZ139" s="1060"/>
      <c r="MA139" s="1060"/>
      <c r="MB139" s="1060"/>
      <c r="MC139" s="1060"/>
      <c r="MD139" s="1060"/>
      <c r="ME139" s="1060"/>
      <c r="MF139" s="1060"/>
      <c r="MG139" s="1060"/>
      <c r="MH139" s="1060"/>
      <c r="MI139" s="1060"/>
      <c r="MJ139" s="1060"/>
      <c r="MK139" s="1060"/>
      <c r="ML139" s="1060"/>
      <c r="MM139" s="1060"/>
      <c r="MN139" s="1060"/>
      <c r="MO139" s="1060"/>
      <c r="MP139" s="1060"/>
      <c r="MQ139" s="1060"/>
      <c r="MR139" s="1060"/>
      <c r="MS139" s="1060"/>
      <c r="MT139" s="1060"/>
      <c r="MU139" s="1060"/>
      <c r="MV139" s="1060"/>
      <c r="MW139" s="1060"/>
      <c r="MX139" s="1060"/>
      <c r="MY139" s="1060"/>
      <c r="MZ139" s="1060"/>
      <c r="NA139" s="1060"/>
      <c r="NB139" s="1060"/>
      <c r="NC139" s="1060"/>
      <c r="ND139" s="1060"/>
      <c r="NE139" s="1060"/>
      <c r="NF139" s="1060"/>
      <c r="NG139" s="1060"/>
      <c r="NH139" s="1060"/>
      <c r="NI139" s="1060"/>
      <c r="NJ139" s="1060"/>
      <c r="NK139" s="1060"/>
      <c r="NL139" s="1060"/>
      <c r="NM139" s="1060"/>
      <c r="NN139" s="1060"/>
      <c r="NO139" s="1060"/>
      <c r="NP139" s="1060"/>
      <c r="NQ139" s="1060"/>
      <c r="NR139" s="1060"/>
      <c r="NS139" s="1060"/>
      <c r="NT139" s="1060"/>
      <c r="NU139" s="1060"/>
      <c r="NV139" s="1060"/>
      <c r="NW139" s="1060"/>
      <c r="NX139" s="1060"/>
      <c r="NY139" s="1060"/>
      <c r="NZ139" s="1060"/>
      <c r="OA139" s="1060"/>
      <c r="OB139" s="1060"/>
      <c r="OC139" s="1060"/>
      <c r="OD139" s="1060"/>
      <c r="OE139" s="1060"/>
      <c r="OF139" s="1060"/>
      <c r="OG139" s="1060"/>
      <c r="OH139" s="1060"/>
      <c r="OI139" s="1060"/>
      <c r="OJ139" s="1060"/>
      <c r="OK139" s="1060"/>
      <c r="OL139" s="1060"/>
      <c r="OM139" s="1060"/>
      <c r="ON139" s="1060"/>
      <c r="OO139" s="1060"/>
      <c r="OP139" s="1060"/>
      <c r="OQ139" s="1060"/>
      <c r="OR139" s="1060"/>
      <c r="OS139" s="1060"/>
      <c r="OT139" s="1060"/>
      <c r="OU139" s="1060"/>
      <c r="OV139" s="1060"/>
      <c r="OW139" s="1060"/>
      <c r="OX139" s="1060"/>
      <c r="OY139" s="1060"/>
      <c r="OZ139" s="1060"/>
      <c r="PA139" s="1060"/>
      <c r="PB139" s="1060"/>
      <c r="PC139" s="1060"/>
      <c r="PD139" s="1060"/>
      <c r="PE139" s="1060"/>
      <c r="PF139" s="1060"/>
      <c r="PG139" s="1060"/>
      <c r="PH139" s="1060"/>
      <c r="PI139" s="1060"/>
      <c r="PJ139" s="1060"/>
      <c r="PK139" s="1060"/>
      <c r="PL139" s="1060"/>
      <c r="PM139" s="1060"/>
      <c r="PN139" s="1060"/>
      <c r="PO139" s="1060"/>
      <c r="PP139" s="1060"/>
      <c r="PQ139" s="1060"/>
      <c r="PR139" s="1060"/>
      <c r="PS139" s="1060"/>
      <c r="PT139" s="1060"/>
      <c r="PU139" s="1060"/>
      <c r="PV139" s="1060"/>
      <c r="PW139" s="1060"/>
      <c r="PX139" s="1060"/>
      <c r="PY139" s="1060"/>
      <c r="PZ139" s="1060"/>
      <c r="QA139" s="1060"/>
      <c r="QB139" s="1060"/>
      <c r="QC139" s="1060"/>
      <c r="QD139" s="1060"/>
      <c r="QE139" s="1060"/>
      <c r="QF139" s="1060"/>
      <c r="QG139" s="1060"/>
      <c r="QH139" s="1060"/>
      <c r="QI139" s="1060"/>
      <c r="QJ139" s="1060"/>
      <c r="QK139" s="1060"/>
      <c r="QL139" s="1060"/>
      <c r="QM139" s="1060"/>
      <c r="QN139" s="1060"/>
      <c r="QO139" s="1060"/>
      <c r="QP139" s="1060"/>
      <c r="QQ139" s="1060"/>
      <c r="QR139" s="1060"/>
      <c r="QS139" s="1060"/>
      <c r="QT139" s="1060"/>
      <c r="QU139" s="1060"/>
      <c r="QV139" s="1060"/>
      <c r="QW139" s="1060"/>
      <c r="QX139" s="1060"/>
      <c r="QY139" s="1060"/>
      <c r="QZ139" s="1060"/>
      <c r="RA139" s="1060"/>
      <c r="RB139" s="1060"/>
      <c r="RC139" s="1060"/>
      <c r="RD139" s="1060"/>
      <c r="RE139" s="1060"/>
      <c r="RF139" s="1060"/>
      <c r="RG139" s="1060"/>
      <c r="RH139" s="1060"/>
      <c r="RI139" s="1060"/>
      <c r="RJ139" s="1060"/>
      <c r="RK139" s="1060"/>
      <c r="RL139" s="1060"/>
      <c r="RM139" s="1060"/>
      <c r="RN139" s="1060"/>
      <c r="RO139" s="1060"/>
      <c r="RP139" s="1060"/>
      <c r="RQ139" s="1060"/>
      <c r="RR139" s="1060"/>
      <c r="RS139" s="1060"/>
      <c r="RT139" s="1060"/>
      <c r="RU139" s="1060"/>
      <c r="RV139" s="1060"/>
      <c r="RW139" s="1060"/>
      <c r="RX139" s="1060"/>
      <c r="RY139" s="1060"/>
      <c r="RZ139" s="1060"/>
      <c r="SA139" s="1060"/>
      <c r="SB139" s="1060"/>
      <c r="SC139" s="1060"/>
      <c r="SD139" s="1060"/>
      <c r="SE139" s="1060"/>
      <c r="SF139" s="1060"/>
      <c r="SG139" s="1060"/>
      <c r="SH139" s="1060"/>
      <c r="SI139" s="1060"/>
      <c r="SJ139" s="1060"/>
      <c r="SK139" s="1060"/>
      <c r="SL139" s="1060"/>
      <c r="SM139" s="1060"/>
      <c r="SN139" s="1060"/>
      <c r="SO139" s="1060"/>
      <c r="SP139" s="1060"/>
      <c r="SQ139" s="1060"/>
      <c r="SR139" s="1060"/>
      <c r="SS139" s="1060"/>
      <c r="ST139" s="1060"/>
      <c r="SU139" s="1060"/>
      <c r="SV139" s="1060"/>
      <c r="SW139" s="1060"/>
      <c r="SX139" s="1060"/>
      <c r="SY139" s="1060"/>
      <c r="SZ139" s="1060"/>
      <c r="TA139" s="1060"/>
      <c r="TB139" s="1060"/>
      <c r="TC139" s="1060"/>
      <c r="TD139" s="1060"/>
      <c r="TE139" s="1060"/>
      <c r="TF139" s="1060"/>
      <c r="TG139" s="1060"/>
      <c r="TH139" s="1060"/>
      <c r="TI139" s="1060"/>
      <c r="TJ139" s="1060"/>
      <c r="TK139" s="1060"/>
      <c r="TL139" s="1060"/>
      <c r="TM139" s="1060"/>
      <c r="TN139" s="1060"/>
      <c r="TO139" s="1060"/>
      <c r="TP139" s="1060"/>
      <c r="TQ139" s="1060"/>
      <c r="TR139" s="1060"/>
      <c r="TS139" s="1060"/>
      <c r="TT139" s="1060"/>
      <c r="TU139" s="1060"/>
      <c r="TV139" s="1060"/>
      <c r="TW139" s="1060"/>
      <c r="TX139" s="1060"/>
      <c r="TY139" s="1060"/>
      <c r="TZ139" s="1060"/>
      <c r="UA139" s="1060"/>
      <c r="UB139" s="1060"/>
      <c r="UC139" s="1060"/>
      <c r="UD139" s="1060"/>
      <c r="UE139" s="1060"/>
      <c r="UF139" s="1060"/>
      <c r="UG139" s="1060"/>
      <c r="UH139" s="1060"/>
      <c r="UI139" s="1060"/>
      <c r="UJ139" s="1060"/>
      <c r="UK139" s="1060"/>
      <c r="UL139" s="1060"/>
      <c r="UM139" s="1060"/>
      <c r="UN139" s="1060"/>
      <c r="UO139" s="1060"/>
      <c r="UP139" s="1060"/>
      <c r="UQ139" s="1060"/>
      <c r="UR139" s="1060"/>
      <c r="US139" s="1060"/>
      <c r="UT139" s="1060"/>
      <c r="UU139" s="1060"/>
      <c r="UV139" s="1060"/>
      <c r="UW139" s="1060"/>
      <c r="UX139" s="1060"/>
      <c r="UY139" s="1060"/>
      <c r="UZ139" s="1060"/>
      <c r="VA139" s="1060"/>
      <c r="VB139" s="1060"/>
      <c r="VC139" s="1060"/>
      <c r="VD139" s="1060"/>
      <c r="VE139" s="1060"/>
      <c r="VF139" s="1060"/>
      <c r="VG139" s="1060"/>
      <c r="VH139" s="1060"/>
      <c r="VI139" s="1060"/>
      <c r="VJ139" s="1060"/>
      <c r="VK139" s="1060"/>
      <c r="VL139" s="1060"/>
      <c r="VM139" s="1060"/>
      <c r="VN139" s="1060"/>
      <c r="VO139" s="1060"/>
      <c r="VP139" s="1060"/>
      <c r="VQ139" s="1060"/>
      <c r="VR139" s="1060"/>
      <c r="VS139" s="1060"/>
      <c r="VT139" s="1060"/>
      <c r="VU139" s="1060"/>
      <c r="VV139" s="1060"/>
      <c r="VW139" s="1060"/>
      <c r="VX139" s="1060"/>
      <c r="VY139" s="1060"/>
      <c r="VZ139" s="1060"/>
      <c r="WA139" s="1060"/>
      <c r="WB139" s="1060"/>
      <c r="WC139" s="1060"/>
      <c r="WD139" s="1060"/>
      <c r="WE139" s="1060"/>
      <c r="WF139" s="1060"/>
      <c r="WG139" s="1060"/>
      <c r="WH139" s="1060"/>
      <c r="WI139" s="1060"/>
      <c r="WJ139" s="1060"/>
      <c r="WK139" s="1060"/>
      <c r="WL139" s="1060"/>
      <c r="WM139" s="1060"/>
      <c r="WN139" s="1060"/>
      <c r="WO139" s="1060"/>
      <c r="WP139" s="1060"/>
      <c r="WQ139" s="1060"/>
      <c r="WR139" s="1060"/>
      <c r="WS139" s="1060"/>
      <c r="WT139" s="1060"/>
      <c r="WU139" s="1060"/>
      <c r="WV139" s="1060"/>
      <c r="WW139" s="1060"/>
      <c r="WX139" s="1060"/>
      <c r="WY139" s="1060"/>
      <c r="WZ139" s="1060"/>
      <c r="XA139" s="1060"/>
      <c r="XB139" s="1060"/>
      <c r="XC139" s="1060"/>
      <c r="XD139" s="1060"/>
      <c r="XE139" s="1060"/>
      <c r="XF139" s="1060"/>
      <c r="XG139" s="1060"/>
      <c r="XH139" s="1060"/>
      <c r="XI139" s="1060"/>
      <c r="XJ139" s="1060"/>
      <c r="XK139" s="1060"/>
      <c r="XL139" s="1060"/>
      <c r="XM139" s="1060"/>
      <c r="XN139" s="1060"/>
      <c r="XO139" s="1060"/>
      <c r="XP139" s="1060"/>
      <c r="XQ139" s="1060"/>
      <c r="XR139" s="1060"/>
      <c r="XS139" s="1060"/>
      <c r="XT139" s="1060"/>
      <c r="XU139" s="1060"/>
      <c r="XV139" s="1060"/>
      <c r="XW139" s="1060"/>
      <c r="XX139" s="1060"/>
      <c r="XY139" s="1060"/>
      <c r="XZ139" s="1060"/>
      <c r="YA139" s="1060"/>
      <c r="YB139" s="1060"/>
      <c r="YC139" s="1060"/>
      <c r="YD139" s="1060"/>
      <c r="YE139" s="1060"/>
      <c r="YF139" s="1060"/>
      <c r="YG139" s="1060"/>
      <c r="YH139" s="1060"/>
      <c r="YI139" s="1060"/>
      <c r="YJ139" s="1060"/>
      <c r="YK139" s="1060"/>
      <c r="YL139" s="1060"/>
      <c r="YM139" s="1060"/>
      <c r="YN139" s="1060"/>
      <c r="YO139" s="1060"/>
      <c r="YP139" s="1060"/>
      <c r="YQ139" s="1060"/>
      <c r="YR139" s="1060"/>
      <c r="YS139" s="1060"/>
      <c r="YT139" s="1060"/>
      <c r="YU139" s="1060"/>
      <c r="YV139" s="1060"/>
      <c r="YW139" s="1060"/>
      <c r="YX139" s="1060"/>
      <c r="YY139" s="1060"/>
      <c r="YZ139" s="1060"/>
      <c r="ZA139" s="1060"/>
      <c r="ZB139" s="1060"/>
      <c r="ZC139" s="1060"/>
      <c r="ZD139" s="1060"/>
      <c r="ZE139" s="1060"/>
      <c r="ZF139" s="1060"/>
      <c r="ZG139" s="1060"/>
      <c r="ZH139" s="1060"/>
      <c r="ZI139" s="1060"/>
      <c r="ZJ139" s="1060"/>
      <c r="ZK139" s="1060"/>
      <c r="ZL139" s="1060"/>
      <c r="ZM139" s="1060"/>
      <c r="ZN139" s="1060"/>
      <c r="ZO139" s="1060"/>
      <c r="ZP139" s="1060"/>
      <c r="ZQ139" s="1060"/>
      <c r="ZR139" s="1060"/>
      <c r="ZS139" s="1060"/>
      <c r="ZT139" s="1060"/>
      <c r="ZU139" s="1060"/>
      <c r="ZV139" s="1060"/>
      <c r="ZW139" s="1060"/>
      <c r="ZX139" s="1060"/>
      <c r="ZY139" s="1060"/>
      <c r="ZZ139" s="1060"/>
      <c r="AAA139" s="1060"/>
      <c r="AAB139" s="1060"/>
      <c r="AAC139" s="1060"/>
      <c r="AAD139" s="1060"/>
      <c r="AAE139" s="1060"/>
      <c r="AAF139" s="1060"/>
      <c r="AAG139" s="1060"/>
      <c r="AAH139" s="1060"/>
      <c r="AAI139" s="1060"/>
      <c r="AAJ139" s="1060"/>
      <c r="AAK139" s="1060"/>
      <c r="AAL139" s="1060"/>
      <c r="AAM139" s="1060"/>
      <c r="AAN139" s="1060"/>
      <c r="AAO139" s="1060"/>
      <c r="AAP139" s="1060"/>
      <c r="AAQ139" s="1060"/>
      <c r="AAR139" s="1060"/>
      <c r="AAS139" s="1060"/>
      <c r="AAT139" s="1060"/>
      <c r="AAU139" s="1060"/>
      <c r="AAV139" s="1060"/>
      <c r="AAW139" s="1060"/>
      <c r="AAX139" s="1060"/>
      <c r="AAY139" s="1060"/>
      <c r="AAZ139" s="1060"/>
      <c r="ABA139" s="1060"/>
      <c r="ABB139" s="1060"/>
      <c r="ABC139" s="1060"/>
      <c r="ABD139" s="1060"/>
      <c r="ABE139" s="1060"/>
      <c r="ABF139" s="1060"/>
      <c r="ABG139" s="1060"/>
      <c r="ABH139" s="1060"/>
      <c r="ABI139" s="1060"/>
      <c r="ABJ139" s="1060"/>
      <c r="ABK139" s="1060"/>
      <c r="ABL139" s="1060"/>
      <c r="ABM139" s="1060"/>
      <c r="ABN139" s="1060"/>
      <c r="ABO139" s="1060"/>
      <c r="ABP139" s="1060"/>
      <c r="ABQ139" s="1060"/>
      <c r="ABR139" s="1060"/>
      <c r="ABS139" s="1060"/>
      <c r="ABT139" s="1060"/>
      <c r="ABU139" s="1060"/>
      <c r="ABV139" s="1060"/>
      <c r="ABW139" s="1060"/>
      <c r="ABX139" s="1060"/>
      <c r="ABY139" s="1060"/>
      <c r="ABZ139" s="1060"/>
      <c r="ACA139" s="1060"/>
      <c r="ACB139" s="1060"/>
      <c r="ACC139" s="1060"/>
      <c r="ACD139" s="1060"/>
      <c r="ACE139" s="1060"/>
      <c r="ACF139" s="1060"/>
      <c r="ACG139" s="1060"/>
      <c r="ACH139" s="1060"/>
      <c r="ACI139" s="1060"/>
      <c r="ACJ139" s="1060"/>
      <c r="ACK139" s="1060"/>
      <c r="ACL139" s="1060"/>
      <c r="ACM139" s="1060"/>
      <c r="ACN139" s="1060"/>
      <c r="ACO139" s="1060"/>
      <c r="ACP139" s="1060"/>
      <c r="ACQ139" s="1060"/>
      <c r="ACR139" s="1060"/>
      <c r="ACS139" s="1060"/>
      <c r="ACT139" s="1060"/>
      <c r="ACU139" s="1060"/>
      <c r="ACV139" s="1060"/>
      <c r="ACW139" s="1060"/>
      <c r="ACX139" s="1060"/>
      <c r="ACY139" s="1060"/>
      <c r="ACZ139" s="1060"/>
      <c r="ADA139" s="1060"/>
      <c r="ADB139" s="1060"/>
      <c r="ADC139" s="1060"/>
      <c r="ADD139" s="1060"/>
      <c r="ADE139" s="1060"/>
      <c r="ADF139" s="1060"/>
      <c r="ADG139" s="1060"/>
      <c r="ADH139" s="1060"/>
      <c r="ADI139" s="1060"/>
      <c r="ADJ139" s="1060"/>
      <c r="ADK139" s="1060"/>
      <c r="ADL139" s="1060"/>
      <c r="ADM139" s="1060"/>
      <c r="ADN139" s="1060"/>
      <c r="ADO139" s="1060"/>
      <c r="ADP139" s="1060"/>
      <c r="ADQ139" s="1060"/>
      <c r="ADR139" s="1060"/>
      <c r="ADS139" s="1060"/>
      <c r="ADT139" s="1060"/>
      <c r="ADU139" s="1060"/>
      <c r="ADV139" s="1060"/>
      <c r="ADW139" s="1060"/>
      <c r="ADX139" s="1060"/>
      <c r="ADY139" s="1060"/>
      <c r="ADZ139" s="1060"/>
      <c r="AEA139" s="1060"/>
      <c r="AEB139" s="1060"/>
      <c r="AEC139" s="1060"/>
      <c r="AED139" s="1060"/>
      <c r="AEE139" s="1060"/>
      <c r="AEF139" s="1060"/>
      <c r="AEG139" s="1060"/>
      <c r="AEH139" s="1060"/>
      <c r="AEI139" s="1060"/>
      <c r="AEJ139" s="1060"/>
      <c r="AEK139" s="1060"/>
      <c r="AEL139" s="1060"/>
      <c r="AEM139" s="1060"/>
      <c r="AEN139" s="1060"/>
      <c r="AEO139" s="1060"/>
      <c r="AEP139" s="1060"/>
      <c r="AEQ139" s="1060"/>
      <c r="AER139" s="1060"/>
      <c r="AES139" s="1060"/>
      <c r="AET139" s="1060"/>
      <c r="AEU139" s="1060"/>
      <c r="AEV139" s="1060"/>
      <c r="AEW139" s="1060"/>
      <c r="AEX139" s="1060"/>
      <c r="AEY139" s="1060"/>
      <c r="AEZ139" s="1060"/>
      <c r="AFA139" s="1060"/>
      <c r="AFB139" s="1060"/>
      <c r="AFC139" s="1060"/>
      <c r="AFD139" s="1060"/>
      <c r="AFE139" s="1060"/>
      <c r="AFF139" s="1060"/>
      <c r="AFG139" s="1060"/>
      <c r="AFH139" s="1060"/>
      <c r="AFI139" s="1060"/>
      <c r="AFJ139" s="1060"/>
      <c r="AFK139" s="1060"/>
      <c r="AFL139" s="1060"/>
      <c r="AFM139" s="1060"/>
      <c r="AFN139" s="1060"/>
      <c r="AFO139" s="1060"/>
      <c r="AFP139" s="1060"/>
      <c r="AFQ139" s="1060"/>
      <c r="AFR139" s="1060"/>
      <c r="AFS139" s="1060"/>
      <c r="AFT139" s="1060"/>
      <c r="AFU139" s="1060"/>
      <c r="AFV139" s="1060"/>
      <c r="AFW139" s="1060"/>
      <c r="AFX139" s="1060"/>
      <c r="AFY139" s="1060"/>
      <c r="AFZ139" s="1060"/>
      <c r="AGA139" s="1060"/>
      <c r="AGB139" s="1060"/>
      <c r="AGC139" s="1060"/>
      <c r="AGD139" s="1060"/>
      <c r="AGE139" s="1060"/>
      <c r="AGF139" s="1060"/>
      <c r="AGG139" s="1060"/>
      <c r="AGH139" s="1060"/>
      <c r="AGI139" s="1060"/>
      <c r="AGJ139" s="1060"/>
      <c r="AGK139" s="1060"/>
      <c r="AGL139" s="1060"/>
      <c r="AGM139" s="1060"/>
      <c r="AGN139" s="1060"/>
      <c r="AGO139" s="1060"/>
      <c r="AGP139" s="1060"/>
      <c r="AGQ139" s="1060"/>
      <c r="AGR139" s="1060"/>
      <c r="AGS139" s="1060"/>
      <c r="AGT139" s="1060"/>
      <c r="AGU139" s="1060"/>
      <c r="AGV139" s="1060"/>
      <c r="AGW139" s="1060"/>
      <c r="AGX139" s="1060"/>
      <c r="AGY139" s="1060"/>
      <c r="AGZ139" s="1060"/>
      <c r="AHA139" s="1060"/>
      <c r="AHB139" s="1060"/>
      <c r="AHC139" s="1060"/>
      <c r="AHD139" s="1060"/>
      <c r="AHE139" s="1060"/>
      <c r="AHF139" s="1060"/>
      <c r="AHG139" s="1060"/>
      <c r="AHH139" s="1060"/>
      <c r="AHI139" s="1060"/>
      <c r="AHJ139" s="1060"/>
      <c r="AHK139" s="1060"/>
      <c r="AHL139" s="1060"/>
      <c r="AHM139" s="1060"/>
      <c r="AHN139" s="1060"/>
      <c r="AHO139" s="1060"/>
      <c r="AHP139" s="1060"/>
      <c r="AHQ139" s="1060"/>
      <c r="AHR139" s="1060"/>
      <c r="AHS139" s="1060"/>
      <c r="AHT139" s="1060"/>
      <c r="AHU139" s="1060"/>
      <c r="AHV139" s="1060"/>
      <c r="AHW139" s="1060"/>
      <c r="AHX139" s="1060"/>
      <c r="AHY139" s="1060"/>
      <c r="AHZ139" s="1060"/>
      <c r="AIA139" s="1060"/>
      <c r="AIB139" s="1060"/>
      <c r="AIC139" s="1060"/>
      <c r="AID139" s="1060"/>
      <c r="AIE139" s="1060"/>
      <c r="AIF139" s="1060"/>
      <c r="AIG139" s="1060"/>
      <c r="AIH139" s="1060"/>
      <c r="AII139" s="1060"/>
      <c r="AIJ139" s="1060"/>
      <c r="AIK139" s="1060"/>
      <c r="AIL139" s="1060"/>
      <c r="AIM139" s="1060"/>
      <c r="AIN139" s="1060"/>
      <c r="AIO139" s="1060"/>
      <c r="AIP139" s="1060"/>
      <c r="AIQ139" s="1060"/>
      <c r="AIR139" s="1060"/>
      <c r="AIS139" s="1060"/>
      <c r="AIT139" s="1060"/>
      <c r="AIU139" s="1060"/>
      <c r="AIV139" s="1060"/>
      <c r="AIW139" s="1060"/>
      <c r="AIX139" s="1060"/>
      <c r="AIY139" s="1060"/>
      <c r="AIZ139" s="1060"/>
      <c r="AJA139" s="1060"/>
      <c r="AJB139" s="1060"/>
      <c r="AJC139" s="1060"/>
      <c r="AJD139" s="1060"/>
      <c r="AJE139" s="1060"/>
      <c r="AJF139" s="1060"/>
      <c r="AJG139" s="1060"/>
      <c r="AJH139" s="1060"/>
      <c r="AJI139" s="1060"/>
      <c r="AJJ139" s="1060"/>
      <c r="AJK139" s="1060"/>
      <c r="AJL139" s="1060"/>
      <c r="AJM139" s="1060"/>
      <c r="AJN139" s="1060"/>
      <c r="AJO139" s="1060"/>
      <c r="AJP139" s="1060"/>
      <c r="AJQ139" s="1060"/>
      <c r="AJR139" s="1060"/>
      <c r="AJS139" s="1060"/>
      <c r="AJT139" s="1060"/>
      <c r="AJU139" s="1060"/>
      <c r="AJV139" s="1060"/>
      <c r="AJW139" s="1060"/>
      <c r="AJX139" s="1060"/>
      <c r="AJY139" s="1060"/>
      <c r="AJZ139" s="1060"/>
      <c r="AKA139" s="1060"/>
      <c r="AKB139" s="1060"/>
      <c r="AKC139" s="1060"/>
      <c r="AKD139" s="1060"/>
      <c r="AKE139" s="1060"/>
      <c r="AKF139" s="1060"/>
      <c r="AKG139" s="1060"/>
      <c r="AKH139" s="1060"/>
      <c r="AKI139" s="1060"/>
      <c r="AKJ139" s="1060"/>
      <c r="AKK139" s="1060"/>
      <c r="AKL139" s="1060"/>
      <c r="AKM139" s="1060"/>
      <c r="AKN139" s="1060"/>
      <c r="AKO139" s="1060"/>
      <c r="AKP139" s="1060"/>
      <c r="AKQ139" s="1060"/>
      <c r="AKR139" s="1060"/>
      <c r="AKS139" s="1060"/>
      <c r="AKT139" s="1060"/>
      <c r="AKU139" s="1060"/>
      <c r="AKV139" s="1060"/>
      <c r="AKW139" s="1060"/>
      <c r="AKX139" s="1060"/>
      <c r="AKY139" s="1060"/>
      <c r="AKZ139" s="1060"/>
      <c r="ALA139" s="1060"/>
      <c r="ALB139" s="1060"/>
      <c r="ALC139" s="1060"/>
      <c r="ALD139" s="1060"/>
      <c r="ALE139" s="1060"/>
      <c r="ALF139" s="1060"/>
      <c r="ALG139" s="1060"/>
      <c r="ALH139" s="1060"/>
      <c r="ALI139" s="1060"/>
      <c r="ALJ139" s="1060"/>
      <c r="ALK139" s="1060"/>
      <c r="ALL139" s="1060"/>
      <c r="ALM139" s="1060"/>
      <c r="ALN139" s="1060"/>
      <c r="ALO139" s="1060"/>
      <c r="ALP139" s="1060"/>
      <c r="ALQ139" s="1060"/>
      <c r="ALR139" s="1060"/>
      <c r="ALS139" s="1060"/>
      <c r="ALT139" s="1060"/>
      <c r="ALU139" s="1060"/>
      <c r="ALV139" s="1060"/>
      <c r="ALW139" s="1060"/>
      <c r="ALX139" s="1060"/>
      <c r="ALY139" s="1060"/>
      <c r="ALZ139" s="1060"/>
      <c r="AMA139" s="1060"/>
      <c r="AMB139" s="1060"/>
      <c r="AMC139" s="1060"/>
      <c r="AMD139" s="1060"/>
      <c r="AME139" s="1060"/>
      <c r="AMF139" s="1060"/>
      <c r="AMG139" s="1060"/>
      <c r="AMH139" s="1060"/>
      <c r="AMI139" s="1060"/>
      <c r="AMJ139" s="1060"/>
      <c r="AMK139" s="1060"/>
      <c r="AML139" s="1060"/>
      <c r="AMM139" s="1060"/>
      <c r="AMN139" s="1060"/>
      <c r="AMO139" s="1060"/>
      <c r="AMP139" s="1060"/>
      <c r="AMQ139" s="1060"/>
      <c r="AMR139" s="1060"/>
      <c r="AMS139" s="1060"/>
      <c r="AMT139" s="1060"/>
      <c r="AMU139" s="1060"/>
      <c r="AMV139" s="1060"/>
      <c r="AMW139" s="1060"/>
      <c r="AMX139" s="1060"/>
      <c r="AMY139" s="1060"/>
      <c r="AMZ139" s="1060"/>
      <c r="ANA139" s="1060"/>
      <c r="ANB139" s="1060"/>
      <c r="ANC139" s="1060"/>
      <c r="AND139" s="1060"/>
      <c r="ANE139" s="1060"/>
      <c r="ANF139" s="1060"/>
      <c r="ANG139" s="1060"/>
      <c r="ANH139" s="1060"/>
      <c r="ANI139" s="1060"/>
      <c r="ANJ139" s="1060"/>
      <c r="ANK139" s="1060"/>
      <c r="ANL139" s="1060"/>
      <c r="ANM139" s="1060"/>
      <c r="ANN139" s="1060"/>
      <c r="ANO139" s="1060"/>
      <c r="ANP139" s="1060"/>
      <c r="ANQ139" s="1060"/>
      <c r="ANR139" s="1060"/>
      <c r="ANS139" s="1060"/>
      <c r="ANT139" s="1060"/>
      <c r="ANU139" s="1060"/>
      <c r="ANV139" s="1060"/>
      <c r="ANW139" s="1060"/>
      <c r="ANX139" s="1060"/>
      <c r="ANY139" s="1060"/>
      <c r="ANZ139" s="1060"/>
      <c r="AOA139" s="1060"/>
      <c r="AOB139" s="1060"/>
      <c r="AOC139" s="1060"/>
      <c r="AOD139" s="1060"/>
      <c r="AOE139" s="1060"/>
      <c r="AOF139" s="1060"/>
      <c r="AOG139" s="1060"/>
      <c r="AOH139" s="1060"/>
      <c r="AOI139" s="1060"/>
      <c r="AOJ139" s="1060"/>
      <c r="AOK139" s="1060"/>
      <c r="AOL139" s="1060"/>
      <c r="AOM139" s="1060"/>
      <c r="AON139" s="1060"/>
      <c r="AOO139" s="1060"/>
      <c r="AOP139" s="1060"/>
      <c r="AOQ139" s="1060"/>
      <c r="AOR139" s="1060"/>
      <c r="AOS139" s="1060"/>
      <c r="AOT139" s="1060"/>
      <c r="AOU139" s="1060"/>
      <c r="AOV139" s="1060"/>
      <c r="AOW139" s="1060"/>
      <c r="AOX139" s="1060"/>
      <c r="AOY139" s="1060"/>
      <c r="AOZ139" s="1060"/>
      <c r="APA139" s="1060"/>
      <c r="APB139" s="1060"/>
      <c r="APC139" s="1060"/>
      <c r="APD139" s="1060"/>
      <c r="APE139" s="1060"/>
      <c r="APF139" s="1060"/>
      <c r="APG139" s="1060"/>
      <c r="APH139" s="1060"/>
      <c r="API139" s="1060"/>
      <c r="APJ139" s="1060"/>
      <c r="APK139" s="1060"/>
      <c r="APL139" s="1060"/>
      <c r="APM139" s="1060"/>
      <c r="APN139" s="1060"/>
      <c r="APO139" s="1060"/>
      <c r="APP139" s="1060"/>
      <c r="APQ139" s="1060"/>
      <c r="APR139" s="1060"/>
      <c r="APS139" s="1060"/>
      <c r="APT139" s="1060"/>
      <c r="APU139" s="1060"/>
      <c r="APV139" s="1060"/>
      <c r="APW139" s="1060"/>
      <c r="APX139" s="1060"/>
      <c r="APY139" s="1060"/>
      <c r="APZ139" s="1060"/>
      <c r="AQA139" s="1060"/>
      <c r="AQB139" s="1060"/>
      <c r="AQC139" s="1060"/>
      <c r="AQD139" s="1060"/>
      <c r="AQE139" s="1060"/>
      <c r="AQF139" s="1060"/>
      <c r="AQG139" s="1060"/>
      <c r="AQH139" s="1060"/>
      <c r="AQI139" s="1060"/>
      <c r="AQJ139" s="1060"/>
      <c r="AQK139" s="1060"/>
      <c r="AQL139" s="1060"/>
      <c r="AQM139" s="1060"/>
      <c r="AQN139" s="1060"/>
      <c r="AQO139" s="1060"/>
      <c r="AQP139" s="1060"/>
      <c r="AQQ139" s="1060"/>
      <c r="AQR139" s="1060"/>
      <c r="AQS139" s="1060"/>
      <c r="AQT139" s="1060"/>
      <c r="AQU139" s="1060"/>
      <c r="AQV139" s="1060"/>
      <c r="AQW139" s="1060"/>
      <c r="AQX139" s="1060"/>
      <c r="AQY139" s="1060"/>
      <c r="AQZ139" s="1060"/>
      <c r="ARA139" s="1060"/>
      <c r="ARB139" s="1060"/>
      <c r="ARC139" s="1060"/>
      <c r="ARD139" s="1060"/>
      <c r="ARE139" s="1060"/>
      <c r="ARF139" s="1060"/>
      <c r="ARG139" s="1060"/>
      <c r="ARH139" s="1060"/>
      <c r="ARI139" s="1060"/>
      <c r="ARJ139" s="1060"/>
      <c r="ARK139" s="1060"/>
      <c r="ARL139" s="1060"/>
      <c r="ARM139" s="1060"/>
      <c r="ARN139" s="1060"/>
      <c r="ARO139" s="1060"/>
      <c r="ARP139" s="1060"/>
      <c r="ARQ139" s="1060"/>
      <c r="ARR139" s="1060"/>
      <c r="ARS139" s="1060"/>
      <c r="ART139" s="1060"/>
      <c r="ARU139" s="1060"/>
      <c r="ARV139" s="1060"/>
      <c r="ARW139" s="1060"/>
      <c r="ARX139" s="1060"/>
      <c r="ARY139" s="1060"/>
      <c r="ARZ139" s="1060"/>
      <c r="ASA139" s="1060"/>
      <c r="ASB139" s="1060"/>
      <c r="ASC139" s="1060"/>
      <c r="ASD139" s="1060"/>
      <c r="ASE139" s="1060"/>
      <c r="ASF139" s="1060"/>
      <c r="ASG139" s="1060"/>
      <c r="ASH139" s="1060"/>
      <c r="ASI139" s="1060"/>
      <c r="ASJ139" s="1060"/>
      <c r="ASK139" s="1060"/>
      <c r="ASL139" s="1060"/>
      <c r="ASM139" s="1060"/>
      <c r="ASN139" s="1060"/>
      <c r="ASO139" s="1060"/>
      <c r="ASP139" s="1060"/>
      <c r="ASQ139" s="1060"/>
      <c r="ASR139" s="1060"/>
      <c r="ASS139" s="1060"/>
      <c r="AST139" s="1060"/>
      <c r="ASU139" s="1060"/>
      <c r="ASV139" s="1060"/>
      <c r="ASW139" s="1060"/>
      <c r="ASX139" s="1060"/>
      <c r="ASY139" s="1060"/>
      <c r="ASZ139" s="1060"/>
      <c r="ATA139" s="1060"/>
      <c r="ATB139" s="1060"/>
      <c r="ATC139" s="1060"/>
      <c r="ATD139" s="1060"/>
      <c r="ATE139" s="1060"/>
      <c r="ATF139" s="1060"/>
      <c r="ATG139" s="1060"/>
      <c r="ATH139" s="1060"/>
      <c r="ATI139" s="1060"/>
      <c r="ATJ139" s="1060"/>
      <c r="ATK139" s="1060"/>
      <c r="ATL139" s="1060"/>
      <c r="ATM139" s="1060"/>
      <c r="ATN139" s="1060"/>
      <c r="ATO139" s="1060"/>
      <c r="ATP139" s="1060"/>
      <c r="ATQ139" s="1060"/>
      <c r="ATR139" s="1060"/>
      <c r="ATS139" s="1060"/>
      <c r="ATT139" s="1060"/>
      <c r="ATU139" s="1060"/>
      <c r="ATV139" s="1060"/>
      <c r="ATW139" s="1060"/>
      <c r="ATX139" s="1060"/>
      <c r="ATY139" s="1060"/>
      <c r="ATZ139" s="1060"/>
      <c r="AUA139" s="1060"/>
      <c r="AUB139" s="1060"/>
      <c r="AUC139" s="1060"/>
      <c r="AUD139" s="1060"/>
      <c r="AUE139" s="1060"/>
      <c r="AUF139" s="1060"/>
      <c r="AUG139" s="1060"/>
      <c r="AUH139" s="1060"/>
      <c r="AUI139" s="1060"/>
      <c r="AUJ139" s="1060"/>
      <c r="AUK139" s="1060"/>
      <c r="AUL139" s="1060"/>
      <c r="AUM139" s="1060"/>
      <c r="AUN139" s="1060"/>
      <c r="AUO139" s="1060"/>
      <c r="AUP139" s="1060"/>
      <c r="AUQ139" s="1060"/>
      <c r="AUR139" s="1060"/>
      <c r="AUS139" s="1060"/>
      <c r="AUT139" s="1060"/>
      <c r="AUU139" s="1060"/>
      <c r="AUV139" s="1060"/>
      <c r="AUW139" s="1060"/>
      <c r="AUX139" s="1060"/>
      <c r="AUY139" s="1060"/>
      <c r="AUZ139" s="1060"/>
      <c r="AVA139" s="1060"/>
      <c r="AVB139" s="1060"/>
      <c r="AVC139" s="1060"/>
      <c r="AVD139" s="1060"/>
      <c r="AVE139" s="1060"/>
      <c r="AVF139" s="1060"/>
      <c r="AVG139" s="1060"/>
      <c r="AVH139" s="1060"/>
      <c r="AVI139" s="1060"/>
      <c r="AVJ139" s="1060"/>
      <c r="AVK139" s="1060"/>
      <c r="AVL139" s="1060"/>
      <c r="AVM139" s="1060"/>
      <c r="AVN139" s="1060"/>
      <c r="AVO139" s="1060"/>
      <c r="AVP139" s="1060"/>
      <c r="AVQ139" s="1060"/>
      <c r="AVR139" s="1060"/>
      <c r="AVS139" s="1060"/>
      <c r="AVT139" s="1060"/>
      <c r="AVU139" s="1060"/>
      <c r="AVV139" s="1060"/>
      <c r="AVW139" s="1060"/>
      <c r="AVX139" s="1060"/>
      <c r="AVY139" s="1060"/>
      <c r="AVZ139" s="1060"/>
      <c r="AWA139" s="1060"/>
      <c r="AWB139" s="1060"/>
      <c r="AWC139" s="1060"/>
      <c r="AWD139" s="1060"/>
      <c r="AWE139" s="1060"/>
      <c r="AWF139" s="1060"/>
      <c r="AWG139" s="1060"/>
      <c r="AWH139" s="1060"/>
      <c r="AWI139" s="1060"/>
      <c r="AWJ139" s="1060"/>
      <c r="AWK139" s="1060"/>
      <c r="AWL139" s="1060"/>
      <c r="AWM139" s="1060"/>
      <c r="AWN139" s="1060"/>
      <c r="AWO139" s="1060"/>
      <c r="AWP139" s="1060"/>
      <c r="AWQ139" s="1060"/>
      <c r="AWR139" s="1060"/>
      <c r="AWS139" s="1060"/>
      <c r="AWT139" s="1060"/>
      <c r="AWU139" s="1060"/>
      <c r="AWV139" s="1060"/>
      <c r="AWW139" s="1060"/>
      <c r="AWX139" s="1060"/>
      <c r="AWY139" s="1060"/>
      <c r="AWZ139" s="1060"/>
      <c r="AXA139" s="1060"/>
      <c r="AXB139" s="1060"/>
      <c r="AXC139" s="1060"/>
      <c r="AXD139" s="1060"/>
      <c r="AXE139" s="1060"/>
      <c r="AXF139" s="1060"/>
      <c r="AXG139" s="1060"/>
      <c r="AXH139" s="1060"/>
      <c r="AXI139" s="1060"/>
      <c r="AXJ139" s="1060"/>
      <c r="AXK139" s="1060"/>
      <c r="AXL139" s="1060"/>
      <c r="AXM139" s="1060"/>
      <c r="AXN139" s="1060"/>
      <c r="AXO139" s="1060"/>
      <c r="AXP139" s="1060"/>
      <c r="AXQ139" s="1060"/>
      <c r="AXR139" s="1060"/>
      <c r="AXS139" s="1060"/>
      <c r="AXT139" s="1060"/>
      <c r="AXU139" s="1060"/>
      <c r="AXV139" s="1060"/>
      <c r="AXW139" s="1060"/>
      <c r="AXX139" s="1060"/>
      <c r="AXY139" s="1060"/>
      <c r="AXZ139" s="1060"/>
      <c r="AYA139" s="1060"/>
      <c r="AYB139" s="1060"/>
      <c r="AYC139" s="1060"/>
      <c r="AYD139" s="1060"/>
      <c r="AYE139" s="1060"/>
      <c r="AYF139" s="1060"/>
      <c r="AYG139" s="1060"/>
      <c r="AYH139" s="1060"/>
      <c r="AYI139" s="1060"/>
      <c r="AYJ139" s="1060"/>
      <c r="AYK139" s="1060"/>
      <c r="AYL139" s="1060"/>
      <c r="AYM139" s="1060"/>
      <c r="AYN139" s="1060"/>
      <c r="AYO139" s="1060"/>
      <c r="AYP139" s="1060"/>
      <c r="AYQ139" s="1060"/>
      <c r="AYR139" s="1060"/>
      <c r="AYS139" s="1060"/>
      <c r="AYT139" s="1060"/>
      <c r="AYU139" s="1060"/>
      <c r="AYV139" s="1060"/>
      <c r="AYW139" s="1060"/>
      <c r="AYX139" s="1060"/>
      <c r="AYY139" s="1060"/>
      <c r="AYZ139" s="1060"/>
      <c r="AZA139" s="1060"/>
      <c r="AZB139" s="1060"/>
      <c r="AZC139" s="1060"/>
      <c r="AZD139" s="1060"/>
      <c r="AZE139" s="1060"/>
      <c r="AZF139" s="1060"/>
      <c r="AZG139" s="1060"/>
      <c r="AZH139" s="1060"/>
      <c r="AZI139" s="1060"/>
      <c r="AZJ139" s="1060"/>
      <c r="AZK139" s="1060"/>
      <c r="AZL139" s="1060"/>
      <c r="AZM139" s="1060"/>
      <c r="AZN139" s="1060"/>
      <c r="AZO139" s="1060"/>
      <c r="AZP139" s="1060"/>
      <c r="AZQ139" s="1060"/>
      <c r="AZR139" s="1060"/>
      <c r="AZS139" s="1060"/>
      <c r="AZT139" s="1060"/>
      <c r="AZU139" s="1060"/>
      <c r="AZV139" s="1060"/>
      <c r="AZW139" s="1060"/>
      <c r="AZX139" s="1060"/>
      <c r="AZY139" s="1060"/>
      <c r="AZZ139" s="1060"/>
      <c r="BAA139" s="1060"/>
      <c r="BAB139" s="1060"/>
      <c r="BAC139" s="1060"/>
      <c r="BAD139" s="1060"/>
      <c r="BAE139" s="1060"/>
      <c r="BAF139" s="1060"/>
      <c r="BAG139" s="1060"/>
      <c r="BAH139" s="1060"/>
      <c r="BAI139" s="1060"/>
      <c r="BAJ139" s="1060"/>
      <c r="BAK139" s="1060"/>
      <c r="BAL139" s="1060"/>
      <c r="BAM139" s="1060"/>
      <c r="BAN139" s="1060"/>
      <c r="BAO139" s="1060"/>
      <c r="BAP139" s="1060"/>
      <c r="BAQ139" s="1060"/>
      <c r="BAR139" s="1060"/>
      <c r="BAS139" s="1060"/>
      <c r="BAT139" s="1060"/>
      <c r="BAU139" s="1060"/>
      <c r="BAV139" s="1060"/>
      <c r="BAW139" s="1060"/>
      <c r="BAX139" s="1060"/>
      <c r="BAY139" s="1060"/>
      <c r="BAZ139" s="1060"/>
      <c r="BBA139" s="1060"/>
      <c r="BBB139" s="1060"/>
      <c r="BBC139" s="1060"/>
      <c r="BBD139" s="1060"/>
      <c r="BBE139" s="1060"/>
      <c r="BBF139" s="1060"/>
      <c r="BBG139" s="1060"/>
      <c r="BBH139" s="1060"/>
      <c r="BBI139" s="1060"/>
      <c r="BBJ139" s="1060"/>
      <c r="BBK139" s="1060"/>
      <c r="BBL139" s="1060"/>
      <c r="BBM139" s="1060"/>
      <c r="BBN139" s="1060"/>
      <c r="BBO139" s="1060"/>
      <c r="BBP139" s="1060"/>
      <c r="BBQ139" s="1060"/>
      <c r="BBR139" s="1060"/>
      <c r="BBS139" s="1060"/>
      <c r="BBT139" s="1060"/>
      <c r="BBU139" s="1060"/>
      <c r="BBV139" s="1060"/>
      <c r="BBW139" s="1060"/>
      <c r="BBX139" s="1060"/>
      <c r="BBY139" s="1060"/>
      <c r="BBZ139" s="1060"/>
      <c r="BCA139" s="1060"/>
      <c r="BCB139" s="1060"/>
      <c r="BCC139" s="1060"/>
      <c r="BCD139" s="1060"/>
      <c r="BCE139" s="1060"/>
      <c r="BCF139" s="1060"/>
      <c r="BCG139" s="1060"/>
      <c r="BCH139" s="1060"/>
      <c r="BCI139" s="1060"/>
      <c r="BCJ139" s="1060"/>
      <c r="BCK139" s="1060"/>
      <c r="BCL139" s="1060"/>
      <c r="BCM139" s="1060"/>
      <c r="BCN139" s="1060"/>
      <c r="BCO139" s="1060"/>
      <c r="BCP139" s="1060"/>
      <c r="BCQ139" s="1060"/>
      <c r="BCR139" s="1060"/>
      <c r="BCS139" s="1060"/>
      <c r="BCT139" s="1060"/>
      <c r="BCU139" s="1060"/>
      <c r="BCV139" s="1060"/>
      <c r="BCW139" s="1060"/>
      <c r="BCX139" s="1060"/>
      <c r="BCY139" s="1060"/>
      <c r="BCZ139" s="1060"/>
      <c r="BDA139" s="1060"/>
      <c r="BDB139" s="1060"/>
      <c r="BDC139" s="1060"/>
      <c r="BDD139" s="1060"/>
      <c r="BDE139" s="1060"/>
      <c r="BDF139" s="1060"/>
      <c r="BDG139" s="1060"/>
      <c r="BDH139" s="1060"/>
      <c r="BDI139" s="1060"/>
      <c r="BDJ139" s="1060"/>
      <c r="BDK139" s="1060"/>
      <c r="BDL139" s="1060"/>
      <c r="BDM139" s="1060"/>
      <c r="BDN139" s="1060"/>
      <c r="BDO139" s="1060"/>
      <c r="BDP139" s="1060"/>
      <c r="BDQ139" s="1060"/>
      <c r="BDR139" s="1060"/>
      <c r="BDS139" s="1060"/>
      <c r="BDT139" s="1060"/>
      <c r="BDU139" s="1060"/>
      <c r="BDV139" s="1060"/>
      <c r="BDW139" s="1060"/>
      <c r="BDX139" s="1060"/>
      <c r="BDY139" s="1060"/>
      <c r="BDZ139" s="1060"/>
      <c r="BEA139" s="1060"/>
      <c r="BEB139" s="1060"/>
      <c r="BEC139" s="1060"/>
      <c r="BED139" s="1060"/>
      <c r="BEE139" s="1060"/>
      <c r="BEF139" s="1060"/>
      <c r="BEG139" s="1060"/>
      <c r="BEH139" s="1060"/>
      <c r="BEI139" s="1060"/>
      <c r="BEJ139" s="1060"/>
      <c r="BEK139" s="1060"/>
      <c r="BEL139" s="1060"/>
      <c r="BEM139" s="1060"/>
      <c r="BEN139" s="1060"/>
      <c r="BEO139" s="1060"/>
      <c r="BEP139" s="1060"/>
      <c r="BEQ139" s="1060"/>
      <c r="BER139" s="1060"/>
      <c r="BES139" s="1060"/>
      <c r="BET139" s="1060"/>
      <c r="BEU139" s="1060"/>
      <c r="BEV139" s="1060"/>
      <c r="BEW139" s="1060"/>
      <c r="BEX139" s="1060"/>
      <c r="BEY139" s="1060"/>
      <c r="BEZ139" s="1060"/>
      <c r="BFA139" s="1060"/>
      <c r="BFB139" s="1060"/>
      <c r="BFC139" s="1060"/>
      <c r="BFD139" s="1060"/>
      <c r="BFE139" s="1060"/>
      <c r="BFF139" s="1060"/>
      <c r="BFG139" s="1060"/>
      <c r="BFH139" s="1060"/>
      <c r="BFI139" s="1060"/>
      <c r="BFJ139" s="1060"/>
      <c r="BFK139" s="1060"/>
      <c r="BFL139" s="1060"/>
      <c r="BFM139" s="1060"/>
      <c r="BFN139" s="1060"/>
      <c r="BFO139" s="1060"/>
      <c r="BFP139" s="1060"/>
      <c r="BFQ139" s="1060"/>
      <c r="BFR139" s="1060"/>
      <c r="BFS139" s="1060"/>
      <c r="BFT139" s="1060"/>
      <c r="BFU139" s="1060"/>
      <c r="BFV139" s="1060"/>
      <c r="BFW139" s="1060"/>
      <c r="BFX139" s="1060"/>
      <c r="BFY139" s="1060"/>
      <c r="BFZ139" s="1060"/>
      <c r="BGA139" s="1060"/>
      <c r="BGB139" s="1060"/>
      <c r="BGC139" s="1060"/>
      <c r="BGD139" s="1060"/>
      <c r="BGE139" s="1060"/>
      <c r="BGF139" s="1060"/>
      <c r="BGG139" s="1060"/>
      <c r="BGH139" s="1060"/>
      <c r="BGI139" s="1060"/>
      <c r="BGJ139" s="1060"/>
      <c r="BGK139" s="1060"/>
      <c r="BGL139" s="1060"/>
      <c r="BGM139" s="1060"/>
      <c r="BGN139" s="1060"/>
      <c r="BGO139" s="1060"/>
      <c r="BGP139" s="1060"/>
      <c r="BGQ139" s="1060"/>
      <c r="BGR139" s="1060"/>
      <c r="BGS139" s="1060"/>
      <c r="BGT139" s="1060"/>
      <c r="BGU139" s="1060"/>
      <c r="BGV139" s="1060"/>
      <c r="BGW139" s="1060"/>
      <c r="BGX139" s="1060"/>
      <c r="BGY139" s="1060"/>
      <c r="BGZ139" s="1060"/>
      <c r="BHA139" s="1060"/>
      <c r="BHB139" s="1060"/>
      <c r="BHC139" s="1060"/>
      <c r="BHD139" s="1060"/>
      <c r="BHE139" s="1060"/>
      <c r="BHF139" s="1060"/>
      <c r="BHG139" s="1060"/>
      <c r="BHH139" s="1060"/>
      <c r="BHI139" s="1060"/>
      <c r="BHJ139" s="1060"/>
      <c r="BHK139" s="1060"/>
      <c r="BHL139" s="1060"/>
      <c r="BHM139" s="1060"/>
      <c r="BHN139" s="1060"/>
      <c r="BHO139" s="1060"/>
      <c r="BHP139" s="1060"/>
      <c r="BHQ139" s="1060"/>
      <c r="BHR139" s="1060"/>
      <c r="BHS139" s="1060"/>
      <c r="BHT139" s="1060"/>
      <c r="BHU139" s="1060"/>
      <c r="BHV139" s="1060"/>
      <c r="BHW139" s="1060"/>
      <c r="BHX139" s="1060"/>
      <c r="BHY139" s="1060"/>
      <c r="BHZ139" s="1060"/>
      <c r="BIA139" s="1060"/>
      <c r="BIB139" s="1060"/>
      <c r="BIC139" s="1060"/>
      <c r="BID139" s="1060"/>
      <c r="BIE139" s="1060"/>
      <c r="BIF139" s="1060"/>
      <c r="BIG139" s="1060"/>
      <c r="BIH139" s="1060"/>
      <c r="BII139" s="1060"/>
      <c r="BIJ139" s="1060"/>
      <c r="BIK139" s="1060"/>
      <c r="BIL139" s="1060"/>
      <c r="BIM139" s="1060"/>
      <c r="BIN139" s="1060"/>
      <c r="BIO139" s="1060"/>
      <c r="BIP139" s="1060"/>
      <c r="BIQ139" s="1060"/>
      <c r="BIR139" s="1060"/>
      <c r="BIS139" s="1060"/>
      <c r="BIT139" s="1060"/>
      <c r="BIU139" s="1060"/>
      <c r="BIV139" s="1060"/>
      <c r="BIW139" s="1060"/>
      <c r="BIX139" s="1060"/>
      <c r="BIY139" s="1060"/>
      <c r="BIZ139" s="1060"/>
      <c r="BJA139" s="1060"/>
      <c r="BJB139" s="1060"/>
      <c r="BJC139" s="1060"/>
      <c r="BJD139" s="1060"/>
      <c r="BJE139" s="1060"/>
      <c r="BJF139" s="1060"/>
      <c r="BJG139" s="1060"/>
      <c r="BJH139" s="1060"/>
      <c r="BJI139" s="1060"/>
      <c r="BJJ139" s="1060"/>
      <c r="BJK139" s="1060"/>
      <c r="BJL139" s="1060"/>
      <c r="BJM139" s="1060"/>
      <c r="BJN139" s="1060"/>
      <c r="BJO139" s="1060"/>
      <c r="BJP139" s="1060"/>
      <c r="BJQ139" s="1060"/>
      <c r="BJR139" s="1060"/>
      <c r="BJS139" s="1060"/>
      <c r="BJT139" s="1060"/>
      <c r="BJU139" s="1060"/>
      <c r="BJV139" s="1060"/>
      <c r="BJW139" s="1060"/>
      <c r="BJX139" s="1060"/>
      <c r="BJY139" s="1060"/>
      <c r="BJZ139" s="1060"/>
      <c r="BKA139" s="1060"/>
      <c r="BKB139" s="1060"/>
      <c r="BKC139" s="1060"/>
      <c r="BKD139" s="1060"/>
      <c r="BKE139" s="1060"/>
      <c r="BKF139" s="1060"/>
      <c r="BKG139" s="1060"/>
      <c r="BKH139" s="1060"/>
      <c r="BKI139" s="1060"/>
      <c r="BKJ139" s="1060"/>
      <c r="BKK139" s="1060"/>
      <c r="BKL139" s="1060"/>
      <c r="BKM139" s="1060"/>
      <c r="BKN139" s="1060"/>
      <c r="BKO139" s="1060"/>
      <c r="BKP139" s="1060"/>
      <c r="BKQ139" s="1060"/>
      <c r="BKR139" s="1060"/>
      <c r="BKS139" s="1060"/>
      <c r="BKT139" s="1060"/>
      <c r="BKU139" s="1060"/>
      <c r="BKV139" s="1060"/>
      <c r="BKW139" s="1060"/>
      <c r="BKX139" s="1060"/>
      <c r="BKY139" s="1060"/>
      <c r="BKZ139" s="1060"/>
      <c r="BLA139" s="1060"/>
      <c r="BLB139" s="1060"/>
      <c r="BLC139" s="1060"/>
      <c r="BLD139" s="1060"/>
      <c r="BLE139" s="1060"/>
      <c r="BLF139" s="1060"/>
      <c r="BLG139" s="1060"/>
      <c r="BLH139" s="1060"/>
      <c r="BLI139" s="1060"/>
      <c r="BLJ139" s="1060"/>
      <c r="BLK139" s="1060"/>
      <c r="BLL139" s="1060"/>
      <c r="BLM139" s="1060"/>
      <c r="BLN139" s="1060"/>
      <c r="BLO139" s="1060"/>
      <c r="BLP139" s="1060"/>
      <c r="BLQ139" s="1060"/>
      <c r="BLR139" s="1060"/>
      <c r="BLS139" s="1060"/>
      <c r="BLT139" s="1060"/>
      <c r="BLU139" s="1060"/>
      <c r="BLV139" s="1060"/>
      <c r="BLW139" s="1060"/>
      <c r="BLX139" s="1060"/>
      <c r="BLY139" s="1060"/>
      <c r="BLZ139" s="1060"/>
      <c r="BMA139" s="1060"/>
      <c r="BMB139" s="1060"/>
      <c r="BMC139" s="1060"/>
      <c r="BMD139" s="1060"/>
      <c r="BME139" s="1060"/>
      <c r="BMF139" s="1060"/>
      <c r="BMG139" s="1060"/>
      <c r="BMH139" s="1060"/>
      <c r="BMI139" s="1060"/>
      <c r="BMJ139" s="1060"/>
      <c r="BMK139" s="1060"/>
      <c r="BML139" s="1060"/>
      <c r="BMM139" s="1060"/>
      <c r="BMN139" s="1060"/>
      <c r="BMO139" s="1060"/>
      <c r="BMP139" s="1060"/>
      <c r="BMQ139" s="1060"/>
      <c r="BMR139" s="1060"/>
      <c r="BMS139" s="1060"/>
      <c r="BMT139" s="1060"/>
      <c r="BMU139" s="1060"/>
      <c r="BMV139" s="1060"/>
      <c r="BMW139" s="1060"/>
      <c r="BMX139" s="1060"/>
      <c r="BMY139" s="1060"/>
      <c r="BMZ139" s="1060"/>
      <c r="BNA139" s="1060"/>
      <c r="BNB139" s="1060"/>
      <c r="BNC139" s="1060"/>
      <c r="BND139" s="1060"/>
      <c r="BNE139" s="1060"/>
      <c r="BNF139" s="1060"/>
      <c r="BNG139" s="1060"/>
      <c r="BNH139" s="1060"/>
      <c r="BNI139" s="1060"/>
      <c r="BNJ139" s="1060"/>
      <c r="BNK139" s="1060"/>
      <c r="BNL139" s="1060"/>
      <c r="BNM139" s="1060"/>
      <c r="BNN139" s="1060"/>
      <c r="BNO139" s="1060"/>
      <c r="BNP139" s="1060"/>
      <c r="BNQ139" s="1060"/>
      <c r="BNR139" s="1060"/>
      <c r="BNS139" s="1060"/>
      <c r="BNT139" s="1060"/>
      <c r="BNU139" s="1060"/>
      <c r="BNV139" s="1060"/>
      <c r="BNW139" s="1060"/>
      <c r="BNX139" s="1060"/>
      <c r="BNY139" s="1060"/>
      <c r="BNZ139" s="1060"/>
      <c r="BOA139" s="1060"/>
      <c r="BOB139" s="1060"/>
      <c r="BOC139" s="1060"/>
      <c r="BOD139" s="1060"/>
      <c r="BOE139" s="1060"/>
      <c r="BOF139" s="1060"/>
      <c r="BOG139" s="1060"/>
      <c r="BOH139" s="1060"/>
      <c r="BOI139" s="1060"/>
      <c r="BOJ139" s="1060"/>
      <c r="BOK139" s="1060"/>
      <c r="BOL139" s="1060"/>
      <c r="BOM139" s="1060"/>
      <c r="BON139" s="1060"/>
      <c r="BOO139" s="1060"/>
      <c r="BOP139" s="1060"/>
      <c r="BOQ139" s="1060"/>
      <c r="BOR139" s="1060"/>
      <c r="BOS139" s="1060"/>
      <c r="BOT139" s="1060"/>
      <c r="BOU139" s="1060"/>
      <c r="BOV139" s="1060"/>
      <c r="BOW139" s="1060"/>
      <c r="BOX139" s="1060"/>
      <c r="BOY139" s="1060"/>
      <c r="BOZ139" s="1060"/>
      <c r="BPA139" s="1060"/>
      <c r="BPB139" s="1060"/>
      <c r="BPC139" s="1060"/>
      <c r="BPD139" s="1060"/>
      <c r="BPE139" s="1060"/>
      <c r="BPF139" s="1060"/>
      <c r="BPG139" s="1060"/>
      <c r="BPH139" s="1060"/>
      <c r="BPI139" s="1060"/>
      <c r="BPJ139" s="1060"/>
      <c r="BPK139" s="1060"/>
      <c r="BPL139" s="1060"/>
      <c r="BPM139" s="1060"/>
      <c r="BPN139" s="1060"/>
      <c r="BPO139" s="1060"/>
      <c r="BPP139" s="1060"/>
      <c r="BPQ139" s="1060"/>
      <c r="BPR139" s="1060"/>
      <c r="BPS139" s="1060"/>
      <c r="BPT139" s="1060"/>
      <c r="BPU139" s="1060"/>
      <c r="BPV139" s="1060"/>
      <c r="BPW139" s="1060"/>
      <c r="BPX139" s="1060"/>
      <c r="BPY139" s="1060"/>
      <c r="BPZ139" s="1060"/>
      <c r="BQA139" s="1060"/>
      <c r="BQB139" s="1060"/>
      <c r="BQC139" s="1060"/>
      <c r="BQD139" s="1060"/>
      <c r="BQE139" s="1060"/>
      <c r="BQF139" s="1060"/>
      <c r="BQG139" s="1060"/>
      <c r="BQH139" s="1060"/>
      <c r="BQI139" s="1060"/>
      <c r="BQJ139" s="1060"/>
      <c r="BQK139" s="1060"/>
      <c r="BQL139" s="1060"/>
      <c r="BQM139" s="1060"/>
      <c r="BQN139" s="1060"/>
      <c r="BQO139" s="1060"/>
      <c r="BQP139" s="1060"/>
      <c r="BQQ139" s="1060"/>
      <c r="BQR139" s="1060"/>
      <c r="BQS139" s="1060"/>
      <c r="BQT139" s="1060"/>
      <c r="BQU139" s="1060"/>
      <c r="BQV139" s="1060"/>
      <c r="BQW139" s="1060"/>
      <c r="BQX139" s="1060"/>
      <c r="BQY139" s="1060"/>
      <c r="BQZ139" s="1060"/>
      <c r="BRA139" s="1060"/>
      <c r="BRB139" s="1060"/>
      <c r="BRC139" s="1060"/>
      <c r="BRD139" s="1060"/>
      <c r="BRE139" s="1060"/>
      <c r="BRF139" s="1060"/>
      <c r="BRG139" s="1060"/>
      <c r="BRH139" s="1060"/>
      <c r="BRI139" s="1060"/>
      <c r="BRJ139" s="1060"/>
      <c r="BRK139" s="1060"/>
      <c r="BRL139" s="1060"/>
      <c r="BRM139" s="1060"/>
      <c r="BRN139" s="1060"/>
      <c r="BRO139" s="1060"/>
      <c r="BRP139" s="1060"/>
      <c r="BRQ139" s="1060"/>
      <c r="BRR139" s="1060"/>
      <c r="BRS139" s="1060"/>
      <c r="BRT139" s="1060"/>
      <c r="BRU139" s="1060"/>
      <c r="BRV139" s="1060"/>
      <c r="BRW139" s="1060"/>
      <c r="BRX139" s="1060"/>
      <c r="BRY139" s="1060"/>
      <c r="BRZ139" s="1060"/>
      <c r="BSA139" s="1060"/>
      <c r="BSB139" s="1060"/>
      <c r="BSC139" s="1060"/>
      <c r="BSD139" s="1060"/>
      <c r="BSE139" s="1060"/>
      <c r="BSF139" s="1060"/>
      <c r="BSG139" s="1060"/>
      <c r="BSH139" s="1060"/>
      <c r="BSI139" s="1060"/>
      <c r="BSJ139" s="1060"/>
      <c r="BSK139" s="1060"/>
      <c r="BSL139" s="1060"/>
      <c r="BSM139" s="1060"/>
      <c r="BSN139" s="1060"/>
      <c r="BSO139" s="1060"/>
      <c r="BSP139" s="1060"/>
      <c r="BSQ139" s="1060"/>
      <c r="BSR139" s="1060"/>
      <c r="BSS139" s="1060"/>
      <c r="BST139" s="1060"/>
      <c r="BSU139" s="1060"/>
      <c r="BSV139" s="1060"/>
      <c r="BSW139" s="1060"/>
      <c r="BSX139" s="1060"/>
      <c r="BSY139" s="1060"/>
      <c r="BSZ139" s="1060"/>
      <c r="BTA139" s="1060"/>
      <c r="BTB139" s="1060"/>
      <c r="BTC139" s="1060"/>
      <c r="BTD139" s="1060"/>
      <c r="BTE139" s="1060"/>
      <c r="BTF139" s="1060"/>
      <c r="BTG139" s="1060"/>
      <c r="BTH139" s="1060"/>
      <c r="BTI139" s="1060"/>
      <c r="BTJ139" s="1060"/>
      <c r="BTK139" s="1060"/>
      <c r="BTL139" s="1060"/>
      <c r="BTM139" s="1060"/>
      <c r="BTN139" s="1060"/>
      <c r="BTO139" s="1060"/>
      <c r="BTP139" s="1060"/>
      <c r="BTQ139" s="1060"/>
      <c r="BTR139" s="1060"/>
      <c r="BTS139" s="1060"/>
      <c r="BTT139" s="1060"/>
      <c r="BTU139" s="1060"/>
      <c r="BTV139" s="1060"/>
      <c r="BTW139" s="1060"/>
      <c r="BTX139" s="1060"/>
      <c r="BTY139" s="1060"/>
      <c r="BTZ139" s="1060"/>
      <c r="BUA139" s="1060"/>
      <c r="BUB139" s="1060"/>
      <c r="BUC139" s="1060"/>
      <c r="BUD139" s="1060"/>
      <c r="BUE139" s="1060"/>
      <c r="BUF139" s="1060"/>
      <c r="BUG139" s="1060"/>
      <c r="BUH139" s="1060"/>
      <c r="BUI139" s="1060"/>
      <c r="BUJ139" s="1060"/>
      <c r="BUK139" s="1060"/>
      <c r="BUL139" s="1060"/>
      <c r="BUM139" s="1060"/>
      <c r="BUN139" s="1060"/>
      <c r="BUO139" s="1060"/>
      <c r="BUP139" s="1060"/>
      <c r="BUQ139" s="1060"/>
      <c r="BUR139" s="1060"/>
      <c r="BUS139" s="1060"/>
      <c r="BUT139" s="1060"/>
      <c r="BUU139" s="1060"/>
      <c r="BUV139" s="1060"/>
      <c r="BUW139" s="1060"/>
      <c r="BUX139" s="1060"/>
      <c r="BUY139" s="1060"/>
      <c r="BUZ139" s="1060"/>
      <c r="BVA139" s="1060"/>
      <c r="BVB139" s="1060"/>
      <c r="BVC139" s="1060"/>
      <c r="BVD139" s="1060"/>
      <c r="BVE139" s="1060"/>
      <c r="BVF139" s="1060"/>
      <c r="BVG139" s="1060"/>
      <c r="BVH139" s="1060"/>
      <c r="BVI139" s="1060"/>
      <c r="BVJ139" s="1060"/>
      <c r="BVK139" s="1060"/>
      <c r="BVL139" s="1060"/>
      <c r="BVM139" s="1060"/>
      <c r="BVN139" s="1060"/>
      <c r="BVO139" s="1060"/>
      <c r="BVP139" s="1060"/>
      <c r="BVQ139" s="1060"/>
      <c r="BVR139" s="1060"/>
      <c r="BVS139" s="1060"/>
      <c r="BVT139" s="1060"/>
      <c r="BVU139" s="1060"/>
      <c r="BVV139" s="1060"/>
      <c r="BVW139" s="1060"/>
      <c r="BVX139" s="1060"/>
      <c r="BVY139" s="1060"/>
      <c r="BVZ139" s="1060"/>
      <c r="BWA139" s="1060"/>
      <c r="BWB139" s="1060"/>
      <c r="BWC139" s="1060"/>
      <c r="BWD139" s="1060"/>
      <c r="BWE139" s="1060"/>
      <c r="BWF139" s="1060"/>
      <c r="BWG139" s="1060"/>
      <c r="BWH139" s="1060"/>
      <c r="BWI139" s="1060"/>
      <c r="BWJ139" s="1060"/>
      <c r="BWK139" s="1060"/>
      <c r="BWL139" s="1060"/>
      <c r="BWM139" s="1060"/>
      <c r="BWN139" s="1060"/>
      <c r="BWO139" s="1060"/>
      <c r="BWP139" s="1060"/>
      <c r="BWQ139" s="1060"/>
      <c r="BWR139" s="1060"/>
      <c r="BWS139" s="1060"/>
      <c r="BWT139" s="1060"/>
      <c r="BWU139" s="1060"/>
      <c r="BWV139" s="1060"/>
      <c r="BWW139" s="1060"/>
      <c r="BWX139" s="1060"/>
      <c r="BWY139" s="1060"/>
      <c r="BWZ139" s="1060"/>
      <c r="BXA139" s="1060"/>
      <c r="BXB139" s="1060"/>
      <c r="BXC139" s="1060"/>
      <c r="BXD139" s="1060"/>
      <c r="BXE139" s="1060"/>
      <c r="BXF139" s="1060"/>
      <c r="BXG139" s="1060"/>
      <c r="BXH139" s="1060"/>
      <c r="BXI139" s="1060"/>
      <c r="BXJ139" s="1060"/>
      <c r="BXK139" s="1060"/>
      <c r="BXL139" s="1060"/>
      <c r="BXM139" s="1060"/>
      <c r="BXN139" s="1060"/>
      <c r="BXO139" s="1060"/>
      <c r="BXP139" s="1060"/>
      <c r="BXQ139" s="1060"/>
      <c r="BXR139" s="1060"/>
      <c r="BXS139" s="1060"/>
      <c r="BXT139" s="1060"/>
      <c r="BXU139" s="1060"/>
      <c r="BXV139" s="1060"/>
      <c r="BXW139" s="1060"/>
      <c r="BXX139" s="1060"/>
      <c r="BXY139" s="1060"/>
      <c r="BXZ139" s="1060"/>
      <c r="BYA139" s="1060"/>
      <c r="BYB139" s="1060"/>
      <c r="BYC139" s="1060"/>
      <c r="BYD139" s="1060"/>
      <c r="BYE139" s="1060"/>
      <c r="BYF139" s="1060"/>
      <c r="BYG139" s="1060"/>
      <c r="BYH139" s="1060"/>
      <c r="BYI139" s="1060"/>
      <c r="BYJ139" s="1060"/>
      <c r="BYK139" s="1060"/>
      <c r="BYL139" s="1060"/>
      <c r="BYM139" s="1060"/>
      <c r="BYN139" s="1060"/>
      <c r="BYO139" s="1060"/>
      <c r="BYP139" s="1060"/>
      <c r="BYQ139" s="1060"/>
      <c r="BYR139" s="1060"/>
      <c r="BYS139" s="1060"/>
      <c r="BYT139" s="1060"/>
      <c r="BYU139" s="1060"/>
      <c r="BYV139" s="1060"/>
      <c r="BYW139" s="1060"/>
      <c r="BYX139" s="1060"/>
      <c r="BYY139" s="1060"/>
      <c r="BYZ139" s="1060"/>
      <c r="BZA139" s="1060"/>
      <c r="BZB139" s="1060"/>
      <c r="BZC139" s="1060"/>
      <c r="BZD139" s="1060"/>
      <c r="BZE139" s="1060"/>
      <c r="BZF139" s="1060"/>
      <c r="BZG139" s="1060"/>
      <c r="BZH139" s="1060"/>
      <c r="BZI139" s="1060"/>
      <c r="BZJ139" s="1060"/>
      <c r="BZK139" s="1060"/>
      <c r="BZL139" s="1060"/>
      <c r="BZM139" s="1060"/>
      <c r="BZN139" s="1060"/>
      <c r="BZO139" s="1060"/>
      <c r="BZP139" s="1060"/>
      <c r="BZQ139" s="1060"/>
      <c r="BZR139" s="1060"/>
      <c r="BZS139" s="1060"/>
      <c r="BZT139" s="1060"/>
      <c r="BZU139" s="1060"/>
      <c r="BZV139" s="1060"/>
      <c r="BZW139" s="1060"/>
      <c r="BZX139" s="1060"/>
      <c r="BZY139" s="1060"/>
      <c r="BZZ139" s="1060"/>
      <c r="CAA139" s="1060"/>
      <c r="CAB139" s="1060"/>
      <c r="CAC139" s="1060"/>
      <c r="CAD139" s="1060"/>
      <c r="CAE139" s="1060"/>
      <c r="CAF139" s="1060"/>
      <c r="CAG139" s="1060"/>
      <c r="CAH139" s="1060"/>
      <c r="CAI139" s="1060"/>
      <c r="CAJ139" s="1060"/>
      <c r="CAK139" s="1060"/>
      <c r="CAL139" s="1060"/>
      <c r="CAM139" s="1060"/>
      <c r="CAN139" s="1060"/>
      <c r="CAO139" s="1060"/>
      <c r="CAP139" s="1060"/>
      <c r="CAQ139" s="1060"/>
      <c r="CAR139" s="1060"/>
      <c r="CAS139" s="1060"/>
      <c r="CAT139" s="1060"/>
      <c r="CAU139" s="1060"/>
      <c r="CAV139" s="1060"/>
      <c r="CAW139" s="1060"/>
      <c r="CAX139" s="1060"/>
      <c r="CAY139" s="1060"/>
      <c r="CAZ139" s="1060"/>
      <c r="CBA139" s="1060"/>
      <c r="CBB139" s="1060"/>
      <c r="CBC139" s="1060"/>
      <c r="CBD139" s="1060"/>
      <c r="CBE139" s="1060"/>
      <c r="CBF139" s="1060"/>
      <c r="CBG139" s="1060"/>
      <c r="CBH139" s="1060"/>
      <c r="CBI139" s="1060"/>
      <c r="CBJ139" s="1060"/>
      <c r="CBK139" s="1060"/>
      <c r="CBL139" s="1060"/>
      <c r="CBM139" s="1060"/>
      <c r="CBN139" s="1060"/>
      <c r="CBO139" s="1060"/>
      <c r="CBP139" s="1060"/>
      <c r="CBQ139" s="1060"/>
      <c r="CBR139" s="1060"/>
      <c r="CBS139" s="1060"/>
      <c r="CBT139" s="1060"/>
      <c r="CBU139" s="1060"/>
      <c r="CBV139" s="1060"/>
      <c r="CBW139" s="1060"/>
      <c r="CBX139" s="1060"/>
      <c r="CBY139" s="1060"/>
      <c r="CBZ139" s="1060"/>
      <c r="CCA139" s="1060"/>
      <c r="CCB139" s="1060"/>
      <c r="CCC139" s="1060"/>
      <c r="CCD139" s="1060"/>
      <c r="CCE139" s="1060"/>
      <c r="CCF139" s="1060"/>
      <c r="CCG139" s="1060"/>
      <c r="CCH139" s="1060"/>
      <c r="CCI139" s="1060"/>
      <c r="CCJ139" s="1060"/>
      <c r="CCK139" s="1060"/>
      <c r="CCL139" s="1060"/>
      <c r="CCM139" s="1060"/>
      <c r="CCN139" s="1060"/>
      <c r="CCO139" s="1060"/>
      <c r="CCP139" s="1060"/>
      <c r="CCQ139" s="1060"/>
      <c r="CCR139" s="1060"/>
      <c r="CCS139" s="1060"/>
      <c r="CCT139" s="1060"/>
      <c r="CCU139" s="1060"/>
      <c r="CCV139" s="1060"/>
      <c r="CCW139" s="1060"/>
      <c r="CCX139" s="1060"/>
      <c r="CCY139" s="1060"/>
      <c r="CCZ139" s="1060"/>
      <c r="CDA139" s="1060"/>
      <c r="CDB139" s="1060"/>
      <c r="CDC139" s="1060"/>
      <c r="CDD139" s="1060"/>
      <c r="CDE139" s="1060"/>
      <c r="CDF139" s="1060"/>
      <c r="CDG139" s="1060"/>
      <c r="CDH139" s="1060"/>
      <c r="CDI139" s="1060"/>
      <c r="CDJ139" s="1060"/>
      <c r="CDK139" s="1060"/>
      <c r="CDL139" s="1060"/>
      <c r="CDM139" s="1060"/>
      <c r="CDN139" s="1060"/>
      <c r="CDO139" s="1060"/>
      <c r="CDP139" s="1060"/>
      <c r="CDQ139" s="1060"/>
      <c r="CDR139" s="1060"/>
      <c r="CDS139" s="1060"/>
      <c r="CDT139" s="1060"/>
      <c r="CDU139" s="1060"/>
      <c r="CDV139" s="1060"/>
      <c r="CDW139" s="1060"/>
      <c r="CDX139" s="1060"/>
      <c r="CDY139" s="1060"/>
      <c r="CDZ139" s="1060"/>
      <c r="CEA139" s="1060"/>
      <c r="CEB139" s="1060"/>
      <c r="CEC139" s="1060"/>
      <c r="CED139" s="1060"/>
      <c r="CEE139" s="1060"/>
      <c r="CEF139" s="1060"/>
      <c r="CEG139" s="1060"/>
      <c r="CEH139" s="1060"/>
      <c r="CEI139" s="1060"/>
      <c r="CEJ139" s="1060"/>
      <c r="CEK139" s="1060"/>
      <c r="CEL139" s="1060"/>
      <c r="CEM139" s="1060"/>
    </row>
    <row r="140" spans="1:2171" s="254" customFormat="1" x14ac:dyDescent="0.2">
      <c r="B140" s="1029" t="s">
        <v>278</v>
      </c>
      <c r="C140" s="298"/>
      <c r="D140" s="857"/>
      <c r="E140" s="857" t="s">
        <v>413</v>
      </c>
      <c r="F140" s="1030" t="s">
        <v>278</v>
      </c>
      <c r="G140" s="298" t="s">
        <v>57</v>
      </c>
      <c r="H140" s="298" t="s">
        <v>62</v>
      </c>
      <c r="I140" s="1031">
        <f>C140*'Future Practices'!C$117*(D140*0.95+Calculations!$C$163/SUMPRODUCT(Sources!$C$78:$C$81,Defaults!$D$77:$D$80)*(1-D140)*VLOOKUP(G140,Defaults!B$77:D$80,3,FALSE))*3630</f>
        <v>0</v>
      </c>
      <c r="J140" s="1032">
        <f t="shared" si="0"/>
        <v>0</v>
      </c>
      <c r="K140" s="1024">
        <f>Retrofit_Design</f>
        <v>0</v>
      </c>
      <c r="L140" s="1024">
        <f t="shared" si="1"/>
        <v>0</v>
      </c>
      <c r="M140" s="679"/>
      <c r="N140" s="679"/>
      <c r="O140" s="679"/>
      <c r="P140" s="679"/>
      <c r="Q140" s="679"/>
      <c r="R140" s="679"/>
      <c r="S140" s="679"/>
      <c r="T140" s="679"/>
      <c r="U140" s="679"/>
      <c r="V140" s="679"/>
      <c r="W140" s="679"/>
      <c r="X140" s="679"/>
      <c r="Y140" s="679"/>
      <c r="Z140" s="679"/>
      <c r="AA140" s="679"/>
      <c r="AB140" s="679"/>
      <c r="AC140" s="679"/>
      <c r="AD140" s="679"/>
      <c r="AE140" s="679"/>
      <c r="AF140" s="679"/>
      <c r="AG140" s="679"/>
      <c r="AH140" s="679"/>
      <c r="AI140" s="679"/>
      <c r="AJ140" s="679"/>
      <c r="AK140" s="679"/>
      <c r="AL140" s="679"/>
      <c r="AM140" s="679"/>
      <c r="AN140" s="679"/>
      <c r="AO140" s="679"/>
      <c r="AP140" s="679"/>
      <c r="AQ140" s="679"/>
      <c r="AR140" s="1060"/>
      <c r="AS140" s="1060"/>
      <c r="AT140" s="1060"/>
      <c r="AU140" s="1060"/>
      <c r="AV140" s="1060"/>
      <c r="AW140" s="1060"/>
      <c r="AX140" s="1060"/>
      <c r="AY140" s="1060"/>
      <c r="AZ140" s="1060"/>
      <c r="BA140" s="1060"/>
      <c r="BB140" s="1060"/>
      <c r="BC140" s="1060"/>
      <c r="BD140" s="1060"/>
      <c r="BE140" s="1060"/>
      <c r="BF140" s="1060"/>
      <c r="BG140" s="1060"/>
      <c r="BH140" s="1060"/>
      <c r="BI140" s="1060"/>
      <c r="BJ140" s="1060"/>
      <c r="BK140" s="1060"/>
      <c r="BL140" s="1060"/>
      <c r="BM140" s="1060"/>
      <c r="BN140" s="1060"/>
      <c r="BO140" s="1060"/>
      <c r="BP140" s="1060"/>
      <c r="BQ140" s="1060"/>
      <c r="BR140" s="1060"/>
      <c r="BS140" s="1060"/>
      <c r="BT140" s="1060"/>
      <c r="BU140" s="1060"/>
      <c r="BV140" s="1060"/>
      <c r="BW140" s="1060"/>
      <c r="BX140" s="1060"/>
      <c r="BY140" s="1060"/>
      <c r="BZ140" s="1060"/>
      <c r="CA140" s="1060"/>
      <c r="CB140" s="1060"/>
      <c r="CC140" s="1060"/>
      <c r="CD140" s="1060"/>
      <c r="CE140" s="1060"/>
      <c r="CF140" s="1060"/>
      <c r="CG140" s="1060"/>
      <c r="CH140" s="1060"/>
      <c r="CI140" s="1060"/>
      <c r="CJ140" s="1060"/>
      <c r="CK140" s="1060"/>
      <c r="CL140" s="1060"/>
      <c r="CM140" s="1060"/>
      <c r="CN140" s="1060"/>
      <c r="CO140" s="1060"/>
      <c r="CP140" s="1060"/>
      <c r="CQ140" s="1060"/>
      <c r="CR140" s="1060"/>
      <c r="CS140" s="1060"/>
      <c r="CT140" s="1060"/>
      <c r="CU140" s="1060"/>
      <c r="CV140" s="1060"/>
      <c r="CW140" s="1060"/>
      <c r="CX140" s="1060"/>
      <c r="CY140" s="1060"/>
      <c r="CZ140" s="1060"/>
      <c r="DA140" s="1060"/>
      <c r="DB140" s="1060"/>
      <c r="DC140" s="1060"/>
      <c r="DD140" s="1060"/>
      <c r="DE140" s="1060"/>
      <c r="DF140" s="1060"/>
      <c r="DG140" s="1060"/>
      <c r="DH140" s="1060"/>
      <c r="DI140" s="1060"/>
      <c r="DJ140" s="1060"/>
      <c r="DK140" s="1060"/>
      <c r="DL140" s="1060"/>
      <c r="DM140" s="1060"/>
      <c r="DN140" s="1060"/>
      <c r="DO140" s="1060"/>
      <c r="DP140" s="1060"/>
      <c r="DQ140" s="1060"/>
      <c r="DR140" s="1060"/>
      <c r="DS140" s="1060"/>
      <c r="DT140" s="1060"/>
      <c r="DU140" s="1060"/>
      <c r="DV140" s="1060"/>
      <c r="DW140" s="1060"/>
      <c r="DX140" s="1060"/>
      <c r="DY140" s="1060"/>
      <c r="DZ140" s="1060"/>
      <c r="EA140" s="1060"/>
      <c r="EB140" s="1060"/>
      <c r="EC140" s="1060"/>
      <c r="ED140" s="1060"/>
      <c r="EE140" s="1060"/>
      <c r="EF140" s="1060"/>
      <c r="EG140" s="1060"/>
      <c r="EH140" s="1060"/>
      <c r="EI140" s="1060"/>
      <c r="EJ140" s="1060"/>
      <c r="EK140" s="1060"/>
      <c r="EL140" s="1060"/>
      <c r="EM140" s="1060"/>
      <c r="EN140" s="1060"/>
      <c r="EO140" s="1060"/>
      <c r="EP140" s="1060"/>
      <c r="EQ140" s="1060"/>
      <c r="ER140" s="1060"/>
      <c r="ES140" s="1060"/>
      <c r="ET140" s="1060"/>
      <c r="EU140" s="1060"/>
      <c r="EV140" s="1060"/>
      <c r="EW140" s="1060"/>
      <c r="EX140" s="1060"/>
      <c r="EY140" s="1060"/>
      <c r="EZ140" s="1060"/>
      <c r="FA140" s="1060"/>
      <c r="FB140" s="1060"/>
      <c r="FC140" s="1060"/>
      <c r="FD140" s="1060"/>
      <c r="FE140" s="1060"/>
      <c r="FF140" s="1060"/>
      <c r="FG140" s="1060"/>
      <c r="FH140" s="1060"/>
      <c r="FI140" s="1060"/>
      <c r="FJ140" s="1060"/>
      <c r="FK140" s="1060"/>
      <c r="FL140" s="1060"/>
      <c r="FM140" s="1060"/>
      <c r="FN140" s="1060"/>
      <c r="FO140" s="1060"/>
      <c r="FP140" s="1060"/>
      <c r="FQ140" s="1060"/>
      <c r="FR140" s="1060"/>
      <c r="FS140" s="1060"/>
      <c r="FT140" s="1060"/>
      <c r="FU140" s="1060"/>
      <c r="FV140" s="1060"/>
      <c r="FW140" s="1060"/>
      <c r="FX140" s="1060"/>
      <c r="FY140" s="1060"/>
      <c r="FZ140" s="1060"/>
      <c r="GA140" s="1060"/>
      <c r="GB140" s="1060"/>
      <c r="GC140" s="1060"/>
      <c r="GD140" s="1060"/>
      <c r="GE140" s="1060"/>
      <c r="GF140" s="1060"/>
      <c r="GG140" s="1060"/>
      <c r="GH140" s="1060"/>
      <c r="GI140" s="1060"/>
      <c r="GJ140" s="1060"/>
      <c r="GK140" s="1060"/>
      <c r="GL140" s="1060"/>
      <c r="GM140" s="1060"/>
      <c r="GN140" s="1060"/>
      <c r="GO140" s="1060"/>
      <c r="GP140" s="1060"/>
      <c r="GQ140" s="1060"/>
      <c r="GR140" s="1060"/>
      <c r="GS140" s="1060"/>
      <c r="GT140" s="1060"/>
      <c r="GU140" s="1060"/>
      <c r="GV140" s="1060"/>
      <c r="GW140" s="1060"/>
      <c r="GX140" s="1060"/>
      <c r="GY140" s="1060"/>
      <c r="GZ140" s="1060"/>
      <c r="HA140" s="1060"/>
      <c r="HB140" s="1060"/>
      <c r="HC140" s="1060"/>
      <c r="HD140" s="1060"/>
      <c r="HE140" s="1060"/>
      <c r="HF140" s="1060"/>
      <c r="HG140" s="1060"/>
      <c r="HH140" s="1060"/>
      <c r="HI140" s="1060"/>
      <c r="HJ140" s="1060"/>
      <c r="HK140" s="1060"/>
      <c r="HL140" s="1060"/>
      <c r="HM140" s="1060"/>
      <c r="HN140" s="1060"/>
      <c r="HO140" s="1060"/>
      <c r="HP140" s="1060"/>
      <c r="HQ140" s="1060"/>
      <c r="HR140" s="1060"/>
      <c r="HS140" s="1060"/>
      <c r="HT140" s="1060"/>
      <c r="HU140" s="1060"/>
      <c r="HV140" s="1060"/>
      <c r="HW140" s="1060"/>
      <c r="HX140" s="1060"/>
      <c r="HY140" s="1060"/>
      <c r="HZ140" s="1060"/>
      <c r="IA140" s="1060"/>
      <c r="IB140" s="1060"/>
      <c r="IC140" s="1060"/>
      <c r="ID140" s="1060"/>
      <c r="IE140" s="1060"/>
      <c r="IF140" s="1060"/>
      <c r="IG140" s="1060"/>
      <c r="IH140" s="1060"/>
      <c r="II140" s="1060"/>
      <c r="IJ140" s="1060"/>
      <c r="IK140" s="1060"/>
      <c r="IL140" s="1060"/>
      <c r="IM140" s="1060"/>
      <c r="IN140" s="1060"/>
      <c r="IO140" s="1060"/>
      <c r="IP140" s="1060"/>
      <c r="IQ140" s="1060"/>
      <c r="IR140" s="1060"/>
      <c r="IS140" s="1060"/>
      <c r="IT140" s="1060"/>
      <c r="IU140" s="1060"/>
      <c r="IV140" s="1060"/>
      <c r="IW140" s="1060"/>
      <c r="IX140" s="1060"/>
      <c r="IY140" s="1060"/>
      <c r="IZ140" s="1060"/>
      <c r="JA140" s="1060"/>
      <c r="JB140" s="1060"/>
      <c r="JC140" s="1060"/>
      <c r="JD140" s="1060"/>
      <c r="JE140" s="1060"/>
      <c r="JF140" s="1060"/>
      <c r="JG140" s="1060"/>
      <c r="JH140" s="1060"/>
      <c r="JI140" s="1060"/>
      <c r="JJ140" s="1060"/>
      <c r="JK140" s="1060"/>
      <c r="JL140" s="1060"/>
      <c r="JM140" s="1060"/>
      <c r="JN140" s="1060"/>
      <c r="JO140" s="1060"/>
      <c r="JP140" s="1060"/>
      <c r="JQ140" s="1060"/>
      <c r="JR140" s="1060"/>
      <c r="JS140" s="1060"/>
      <c r="JT140" s="1060"/>
      <c r="JU140" s="1060"/>
      <c r="JV140" s="1060"/>
      <c r="JW140" s="1060"/>
      <c r="JX140" s="1060"/>
      <c r="JY140" s="1060"/>
      <c r="JZ140" s="1060"/>
      <c r="KA140" s="1060"/>
      <c r="KB140" s="1060"/>
      <c r="KC140" s="1060"/>
      <c r="KD140" s="1060"/>
      <c r="KE140" s="1060"/>
      <c r="KF140" s="1060"/>
      <c r="KG140" s="1060"/>
      <c r="KH140" s="1060"/>
      <c r="KI140" s="1060"/>
      <c r="KJ140" s="1060"/>
      <c r="KK140" s="1060"/>
      <c r="KL140" s="1060"/>
      <c r="KM140" s="1060"/>
      <c r="KN140" s="1060"/>
      <c r="KO140" s="1060"/>
      <c r="KP140" s="1060"/>
      <c r="KQ140" s="1060"/>
      <c r="KR140" s="1060"/>
      <c r="KS140" s="1060"/>
      <c r="KT140" s="1060"/>
      <c r="KU140" s="1060"/>
      <c r="KV140" s="1060"/>
      <c r="KW140" s="1060"/>
      <c r="KX140" s="1060"/>
      <c r="KY140" s="1060"/>
      <c r="KZ140" s="1060"/>
      <c r="LA140" s="1060"/>
      <c r="LB140" s="1060"/>
      <c r="LC140" s="1060"/>
      <c r="LD140" s="1060"/>
      <c r="LE140" s="1060"/>
      <c r="LF140" s="1060"/>
      <c r="LG140" s="1060"/>
      <c r="LH140" s="1060"/>
      <c r="LI140" s="1060"/>
      <c r="LJ140" s="1060"/>
      <c r="LK140" s="1060"/>
      <c r="LL140" s="1060"/>
      <c r="LM140" s="1060"/>
      <c r="LN140" s="1060"/>
      <c r="LO140" s="1060"/>
      <c r="LP140" s="1060"/>
      <c r="LQ140" s="1060"/>
      <c r="LR140" s="1060"/>
      <c r="LS140" s="1060"/>
      <c r="LT140" s="1060"/>
      <c r="LU140" s="1060"/>
      <c r="LV140" s="1060"/>
      <c r="LW140" s="1060"/>
      <c r="LX140" s="1060"/>
      <c r="LY140" s="1060"/>
      <c r="LZ140" s="1060"/>
      <c r="MA140" s="1060"/>
      <c r="MB140" s="1060"/>
      <c r="MC140" s="1060"/>
      <c r="MD140" s="1060"/>
      <c r="ME140" s="1060"/>
      <c r="MF140" s="1060"/>
      <c r="MG140" s="1060"/>
      <c r="MH140" s="1060"/>
      <c r="MI140" s="1060"/>
      <c r="MJ140" s="1060"/>
      <c r="MK140" s="1060"/>
      <c r="ML140" s="1060"/>
      <c r="MM140" s="1060"/>
      <c r="MN140" s="1060"/>
      <c r="MO140" s="1060"/>
      <c r="MP140" s="1060"/>
      <c r="MQ140" s="1060"/>
      <c r="MR140" s="1060"/>
      <c r="MS140" s="1060"/>
      <c r="MT140" s="1060"/>
      <c r="MU140" s="1060"/>
      <c r="MV140" s="1060"/>
      <c r="MW140" s="1060"/>
      <c r="MX140" s="1060"/>
      <c r="MY140" s="1060"/>
      <c r="MZ140" s="1060"/>
      <c r="NA140" s="1060"/>
      <c r="NB140" s="1060"/>
      <c r="NC140" s="1060"/>
      <c r="ND140" s="1060"/>
      <c r="NE140" s="1060"/>
      <c r="NF140" s="1060"/>
      <c r="NG140" s="1060"/>
      <c r="NH140" s="1060"/>
      <c r="NI140" s="1060"/>
      <c r="NJ140" s="1060"/>
      <c r="NK140" s="1060"/>
      <c r="NL140" s="1060"/>
      <c r="NM140" s="1060"/>
      <c r="NN140" s="1060"/>
      <c r="NO140" s="1060"/>
      <c r="NP140" s="1060"/>
      <c r="NQ140" s="1060"/>
      <c r="NR140" s="1060"/>
      <c r="NS140" s="1060"/>
      <c r="NT140" s="1060"/>
      <c r="NU140" s="1060"/>
      <c r="NV140" s="1060"/>
      <c r="NW140" s="1060"/>
      <c r="NX140" s="1060"/>
      <c r="NY140" s="1060"/>
      <c r="NZ140" s="1060"/>
      <c r="OA140" s="1060"/>
      <c r="OB140" s="1060"/>
      <c r="OC140" s="1060"/>
      <c r="OD140" s="1060"/>
      <c r="OE140" s="1060"/>
      <c r="OF140" s="1060"/>
      <c r="OG140" s="1060"/>
      <c r="OH140" s="1060"/>
      <c r="OI140" s="1060"/>
      <c r="OJ140" s="1060"/>
      <c r="OK140" s="1060"/>
      <c r="OL140" s="1060"/>
      <c r="OM140" s="1060"/>
      <c r="ON140" s="1060"/>
      <c r="OO140" s="1060"/>
      <c r="OP140" s="1060"/>
      <c r="OQ140" s="1060"/>
      <c r="OR140" s="1060"/>
      <c r="OS140" s="1060"/>
      <c r="OT140" s="1060"/>
      <c r="OU140" s="1060"/>
      <c r="OV140" s="1060"/>
      <c r="OW140" s="1060"/>
      <c r="OX140" s="1060"/>
      <c r="OY140" s="1060"/>
      <c r="OZ140" s="1060"/>
      <c r="PA140" s="1060"/>
      <c r="PB140" s="1060"/>
      <c r="PC140" s="1060"/>
      <c r="PD140" s="1060"/>
      <c r="PE140" s="1060"/>
      <c r="PF140" s="1060"/>
      <c r="PG140" s="1060"/>
      <c r="PH140" s="1060"/>
      <c r="PI140" s="1060"/>
      <c r="PJ140" s="1060"/>
      <c r="PK140" s="1060"/>
      <c r="PL140" s="1060"/>
      <c r="PM140" s="1060"/>
      <c r="PN140" s="1060"/>
      <c r="PO140" s="1060"/>
      <c r="PP140" s="1060"/>
      <c r="PQ140" s="1060"/>
      <c r="PR140" s="1060"/>
      <c r="PS140" s="1060"/>
      <c r="PT140" s="1060"/>
      <c r="PU140" s="1060"/>
      <c r="PV140" s="1060"/>
      <c r="PW140" s="1060"/>
      <c r="PX140" s="1060"/>
      <c r="PY140" s="1060"/>
      <c r="PZ140" s="1060"/>
      <c r="QA140" s="1060"/>
      <c r="QB140" s="1060"/>
      <c r="QC140" s="1060"/>
      <c r="QD140" s="1060"/>
      <c r="QE140" s="1060"/>
      <c r="QF140" s="1060"/>
      <c r="QG140" s="1060"/>
      <c r="QH140" s="1060"/>
      <c r="QI140" s="1060"/>
      <c r="QJ140" s="1060"/>
      <c r="QK140" s="1060"/>
      <c r="QL140" s="1060"/>
      <c r="QM140" s="1060"/>
      <c r="QN140" s="1060"/>
      <c r="QO140" s="1060"/>
      <c r="QP140" s="1060"/>
      <c r="QQ140" s="1060"/>
      <c r="QR140" s="1060"/>
      <c r="QS140" s="1060"/>
      <c r="QT140" s="1060"/>
      <c r="QU140" s="1060"/>
      <c r="QV140" s="1060"/>
      <c r="QW140" s="1060"/>
      <c r="QX140" s="1060"/>
      <c r="QY140" s="1060"/>
      <c r="QZ140" s="1060"/>
      <c r="RA140" s="1060"/>
      <c r="RB140" s="1060"/>
      <c r="RC140" s="1060"/>
      <c r="RD140" s="1060"/>
      <c r="RE140" s="1060"/>
      <c r="RF140" s="1060"/>
      <c r="RG140" s="1060"/>
      <c r="RH140" s="1060"/>
      <c r="RI140" s="1060"/>
      <c r="RJ140" s="1060"/>
      <c r="RK140" s="1060"/>
      <c r="RL140" s="1060"/>
      <c r="RM140" s="1060"/>
      <c r="RN140" s="1060"/>
      <c r="RO140" s="1060"/>
      <c r="RP140" s="1060"/>
      <c r="RQ140" s="1060"/>
      <c r="RR140" s="1060"/>
      <c r="RS140" s="1060"/>
      <c r="RT140" s="1060"/>
      <c r="RU140" s="1060"/>
      <c r="RV140" s="1060"/>
      <c r="RW140" s="1060"/>
      <c r="RX140" s="1060"/>
      <c r="RY140" s="1060"/>
      <c r="RZ140" s="1060"/>
      <c r="SA140" s="1060"/>
      <c r="SB140" s="1060"/>
      <c r="SC140" s="1060"/>
      <c r="SD140" s="1060"/>
      <c r="SE140" s="1060"/>
      <c r="SF140" s="1060"/>
      <c r="SG140" s="1060"/>
      <c r="SH140" s="1060"/>
      <c r="SI140" s="1060"/>
      <c r="SJ140" s="1060"/>
      <c r="SK140" s="1060"/>
      <c r="SL140" s="1060"/>
      <c r="SM140" s="1060"/>
      <c r="SN140" s="1060"/>
      <c r="SO140" s="1060"/>
      <c r="SP140" s="1060"/>
      <c r="SQ140" s="1060"/>
      <c r="SR140" s="1060"/>
      <c r="SS140" s="1060"/>
      <c r="ST140" s="1060"/>
      <c r="SU140" s="1060"/>
      <c r="SV140" s="1060"/>
      <c r="SW140" s="1060"/>
      <c r="SX140" s="1060"/>
      <c r="SY140" s="1060"/>
      <c r="SZ140" s="1060"/>
      <c r="TA140" s="1060"/>
      <c r="TB140" s="1060"/>
      <c r="TC140" s="1060"/>
      <c r="TD140" s="1060"/>
      <c r="TE140" s="1060"/>
      <c r="TF140" s="1060"/>
      <c r="TG140" s="1060"/>
      <c r="TH140" s="1060"/>
      <c r="TI140" s="1060"/>
      <c r="TJ140" s="1060"/>
      <c r="TK140" s="1060"/>
      <c r="TL140" s="1060"/>
      <c r="TM140" s="1060"/>
      <c r="TN140" s="1060"/>
      <c r="TO140" s="1060"/>
      <c r="TP140" s="1060"/>
      <c r="TQ140" s="1060"/>
      <c r="TR140" s="1060"/>
      <c r="TS140" s="1060"/>
      <c r="TT140" s="1060"/>
      <c r="TU140" s="1060"/>
      <c r="TV140" s="1060"/>
      <c r="TW140" s="1060"/>
      <c r="TX140" s="1060"/>
      <c r="TY140" s="1060"/>
      <c r="TZ140" s="1060"/>
      <c r="UA140" s="1060"/>
      <c r="UB140" s="1060"/>
      <c r="UC140" s="1060"/>
      <c r="UD140" s="1060"/>
      <c r="UE140" s="1060"/>
      <c r="UF140" s="1060"/>
      <c r="UG140" s="1060"/>
      <c r="UH140" s="1060"/>
      <c r="UI140" s="1060"/>
      <c r="UJ140" s="1060"/>
      <c r="UK140" s="1060"/>
      <c r="UL140" s="1060"/>
      <c r="UM140" s="1060"/>
      <c r="UN140" s="1060"/>
      <c r="UO140" s="1060"/>
      <c r="UP140" s="1060"/>
      <c r="UQ140" s="1060"/>
      <c r="UR140" s="1060"/>
      <c r="US140" s="1060"/>
      <c r="UT140" s="1060"/>
      <c r="UU140" s="1060"/>
      <c r="UV140" s="1060"/>
      <c r="UW140" s="1060"/>
      <c r="UX140" s="1060"/>
      <c r="UY140" s="1060"/>
      <c r="UZ140" s="1060"/>
      <c r="VA140" s="1060"/>
      <c r="VB140" s="1060"/>
      <c r="VC140" s="1060"/>
      <c r="VD140" s="1060"/>
      <c r="VE140" s="1060"/>
      <c r="VF140" s="1060"/>
      <c r="VG140" s="1060"/>
      <c r="VH140" s="1060"/>
      <c r="VI140" s="1060"/>
      <c r="VJ140" s="1060"/>
      <c r="VK140" s="1060"/>
      <c r="VL140" s="1060"/>
      <c r="VM140" s="1060"/>
      <c r="VN140" s="1060"/>
      <c r="VO140" s="1060"/>
      <c r="VP140" s="1060"/>
      <c r="VQ140" s="1060"/>
      <c r="VR140" s="1060"/>
      <c r="VS140" s="1060"/>
      <c r="VT140" s="1060"/>
      <c r="VU140" s="1060"/>
      <c r="VV140" s="1060"/>
      <c r="VW140" s="1060"/>
      <c r="VX140" s="1060"/>
      <c r="VY140" s="1060"/>
      <c r="VZ140" s="1060"/>
      <c r="WA140" s="1060"/>
      <c r="WB140" s="1060"/>
      <c r="WC140" s="1060"/>
      <c r="WD140" s="1060"/>
      <c r="WE140" s="1060"/>
      <c r="WF140" s="1060"/>
      <c r="WG140" s="1060"/>
      <c r="WH140" s="1060"/>
      <c r="WI140" s="1060"/>
      <c r="WJ140" s="1060"/>
      <c r="WK140" s="1060"/>
      <c r="WL140" s="1060"/>
      <c r="WM140" s="1060"/>
      <c r="WN140" s="1060"/>
      <c r="WO140" s="1060"/>
      <c r="WP140" s="1060"/>
      <c r="WQ140" s="1060"/>
      <c r="WR140" s="1060"/>
      <c r="WS140" s="1060"/>
      <c r="WT140" s="1060"/>
      <c r="WU140" s="1060"/>
      <c r="WV140" s="1060"/>
      <c r="WW140" s="1060"/>
      <c r="WX140" s="1060"/>
      <c r="WY140" s="1060"/>
      <c r="WZ140" s="1060"/>
      <c r="XA140" s="1060"/>
      <c r="XB140" s="1060"/>
      <c r="XC140" s="1060"/>
      <c r="XD140" s="1060"/>
      <c r="XE140" s="1060"/>
      <c r="XF140" s="1060"/>
      <c r="XG140" s="1060"/>
      <c r="XH140" s="1060"/>
      <c r="XI140" s="1060"/>
      <c r="XJ140" s="1060"/>
      <c r="XK140" s="1060"/>
      <c r="XL140" s="1060"/>
      <c r="XM140" s="1060"/>
      <c r="XN140" s="1060"/>
      <c r="XO140" s="1060"/>
      <c r="XP140" s="1060"/>
      <c r="XQ140" s="1060"/>
      <c r="XR140" s="1060"/>
      <c r="XS140" s="1060"/>
      <c r="XT140" s="1060"/>
      <c r="XU140" s="1060"/>
      <c r="XV140" s="1060"/>
      <c r="XW140" s="1060"/>
      <c r="XX140" s="1060"/>
      <c r="XY140" s="1060"/>
      <c r="XZ140" s="1060"/>
      <c r="YA140" s="1060"/>
      <c r="YB140" s="1060"/>
      <c r="YC140" s="1060"/>
      <c r="YD140" s="1060"/>
      <c r="YE140" s="1060"/>
      <c r="YF140" s="1060"/>
      <c r="YG140" s="1060"/>
      <c r="YH140" s="1060"/>
      <c r="YI140" s="1060"/>
      <c r="YJ140" s="1060"/>
      <c r="YK140" s="1060"/>
      <c r="YL140" s="1060"/>
      <c r="YM140" s="1060"/>
      <c r="YN140" s="1060"/>
      <c r="YO140" s="1060"/>
      <c r="YP140" s="1060"/>
      <c r="YQ140" s="1060"/>
      <c r="YR140" s="1060"/>
      <c r="YS140" s="1060"/>
      <c r="YT140" s="1060"/>
      <c r="YU140" s="1060"/>
      <c r="YV140" s="1060"/>
      <c r="YW140" s="1060"/>
      <c r="YX140" s="1060"/>
      <c r="YY140" s="1060"/>
      <c r="YZ140" s="1060"/>
      <c r="ZA140" s="1060"/>
      <c r="ZB140" s="1060"/>
      <c r="ZC140" s="1060"/>
      <c r="ZD140" s="1060"/>
      <c r="ZE140" s="1060"/>
      <c r="ZF140" s="1060"/>
      <c r="ZG140" s="1060"/>
      <c r="ZH140" s="1060"/>
      <c r="ZI140" s="1060"/>
      <c r="ZJ140" s="1060"/>
      <c r="ZK140" s="1060"/>
      <c r="ZL140" s="1060"/>
      <c r="ZM140" s="1060"/>
      <c r="ZN140" s="1060"/>
      <c r="ZO140" s="1060"/>
      <c r="ZP140" s="1060"/>
      <c r="ZQ140" s="1060"/>
      <c r="ZR140" s="1060"/>
      <c r="ZS140" s="1060"/>
      <c r="ZT140" s="1060"/>
      <c r="ZU140" s="1060"/>
      <c r="ZV140" s="1060"/>
      <c r="ZW140" s="1060"/>
      <c r="ZX140" s="1060"/>
      <c r="ZY140" s="1060"/>
      <c r="ZZ140" s="1060"/>
      <c r="AAA140" s="1060"/>
      <c r="AAB140" s="1060"/>
      <c r="AAC140" s="1060"/>
      <c r="AAD140" s="1060"/>
      <c r="AAE140" s="1060"/>
      <c r="AAF140" s="1060"/>
      <c r="AAG140" s="1060"/>
      <c r="AAH140" s="1060"/>
      <c r="AAI140" s="1060"/>
      <c r="AAJ140" s="1060"/>
      <c r="AAK140" s="1060"/>
      <c r="AAL140" s="1060"/>
      <c r="AAM140" s="1060"/>
      <c r="AAN140" s="1060"/>
      <c r="AAO140" s="1060"/>
      <c r="AAP140" s="1060"/>
      <c r="AAQ140" s="1060"/>
      <c r="AAR140" s="1060"/>
      <c r="AAS140" s="1060"/>
      <c r="AAT140" s="1060"/>
      <c r="AAU140" s="1060"/>
      <c r="AAV140" s="1060"/>
      <c r="AAW140" s="1060"/>
      <c r="AAX140" s="1060"/>
      <c r="AAY140" s="1060"/>
      <c r="AAZ140" s="1060"/>
      <c r="ABA140" s="1060"/>
      <c r="ABB140" s="1060"/>
      <c r="ABC140" s="1060"/>
      <c r="ABD140" s="1060"/>
      <c r="ABE140" s="1060"/>
      <c r="ABF140" s="1060"/>
      <c r="ABG140" s="1060"/>
      <c r="ABH140" s="1060"/>
      <c r="ABI140" s="1060"/>
      <c r="ABJ140" s="1060"/>
      <c r="ABK140" s="1060"/>
      <c r="ABL140" s="1060"/>
      <c r="ABM140" s="1060"/>
      <c r="ABN140" s="1060"/>
      <c r="ABO140" s="1060"/>
      <c r="ABP140" s="1060"/>
      <c r="ABQ140" s="1060"/>
      <c r="ABR140" s="1060"/>
      <c r="ABS140" s="1060"/>
      <c r="ABT140" s="1060"/>
      <c r="ABU140" s="1060"/>
      <c r="ABV140" s="1060"/>
      <c r="ABW140" s="1060"/>
      <c r="ABX140" s="1060"/>
      <c r="ABY140" s="1060"/>
      <c r="ABZ140" s="1060"/>
      <c r="ACA140" s="1060"/>
      <c r="ACB140" s="1060"/>
      <c r="ACC140" s="1060"/>
      <c r="ACD140" s="1060"/>
      <c r="ACE140" s="1060"/>
      <c r="ACF140" s="1060"/>
      <c r="ACG140" s="1060"/>
      <c r="ACH140" s="1060"/>
      <c r="ACI140" s="1060"/>
      <c r="ACJ140" s="1060"/>
      <c r="ACK140" s="1060"/>
      <c r="ACL140" s="1060"/>
      <c r="ACM140" s="1060"/>
      <c r="ACN140" s="1060"/>
      <c r="ACO140" s="1060"/>
      <c r="ACP140" s="1060"/>
      <c r="ACQ140" s="1060"/>
      <c r="ACR140" s="1060"/>
      <c r="ACS140" s="1060"/>
      <c r="ACT140" s="1060"/>
      <c r="ACU140" s="1060"/>
      <c r="ACV140" s="1060"/>
      <c r="ACW140" s="1060"/>
      <c r="ACX140" s="1060"/>
      <c r="ACY140" s="1060"/>
      <c r="ACZ140" s="1060"/>
      <c r="ADA140" s="1060"/>
      <c r="ADB140" s="1060"/>
      <c r="ADC140" s="1060"/>
      <c r="ADD140" s="1060"/>
      <c r="ADE140" s="1060"/>
      <c r="ADF140" s="1060"/>
      <c r="ADG140" s="1060"/>
      <c r="ADH140" s="1060"/>
      <c r="ADI140" s="1060"/>
      <c r="ADJ140" s="1060"/>
      <c r="ADK140" s="1060"/>
      <c r="ADL140" s="1060"/>
      <c r="ADM140" s="1060"/>
      <c r="ADN140" s="1060"/>
      <c r="ADO140" s="1060"/>
      <c r="ADP140" s="1060"/>
      <c r="ADQ140" s="1060"/>
      <c r="ADR140" s="1060"/>
      <c r="ADS140" s="1060"/>
      <c r="ADT140" s="1060"/>
      <c r="ADU140" s="1060"/>
      <c r="ADV140" s="1060"/>
      <c r="ADW140" s="1060"/>
      <c r="ADX140" s="1060"/>
      <c r="ADY140" s="1060"/>
      <c r="ADZ140" s="1060"/>
      <c r="AEA140" s="1060"/>
      <c r="AEB140" s="1060"/>
      <c r="AEC140" s="1060"/>
      <c r="AED140" s="1060"/>
      <c r="AEE140" s="1060"/>
      <c r="AEF140" s="1060"/>
      <c r="AEG140" s="1060"/>
      <c r="AEH140" s="1060"/>
      <c r="AEI140" s="1060"/>
      <c r="AEJ140" s="1060"/>
      <c r="AEK140" s="1060"/>
      <c r="AEL140" s="1060"/>
      <c r="AEM140" s="1060"/>
      <c r="AEN140" s="1060"/>
      <c r="AEO140" s="1060"/>
      <c r="AEP140" s="1060"/>
      <c r="AEQ140" s="1060"/>
      <c r="AER140" s="1060"/>
      <c r="AES140" s="1060"/>
      <c r="AET140" s="1060"/>
      <c r="AEU140" s="1060"/>
      <c r="AEV140" s="1060"/>
      <c r="AEW140" s="1060"/>
      <c r="AEX140" s="1060"/>
      <c r="AEY140" s="1060"/>
      <c r="AEZ140" s="1060"/>
      <c r="AFA140" s="1060"/>
      <c r="AFB140" s="1060"/>
      <c r="AFC140" s="1060"/>
      <c r="AFD140" s="1060"/>
      <c r="AFE140" s="1060"/>
      <c r="AFF140" s="1060"/>
      <c r="AFG140" s="1060"/>
      <c r="AFH140" s="1060"/>
      <c r="AFI140" s="1060"/>
      <c r="AFJ140" s="1060"/>
      <c r="AFK140" s="1060"/>
      <c r="AFL140" s="1060"/>
      <c r="AFM140" s="1060"/>
      <c r="AFN140" s="1060"/>
      <c r="AFO140" s="1060"/>
      <c r="AFP140" s="1060"/>
      <c r="AFQ140" s="1060"/>
      <c r="AFR140" s="1060"/>
      <c r="AFS140" s="1060"/>
      <c r="AFT140" s="1060"/>
      <c r="AFU140" s="1060"/>
      <c r="AFV140" s="1060"/>
      <c r="AFW140" s="1060"/>
      <c r="AFX140" s="1060"/>
      <c r="AFY140" s="1060"/>
      <c r="AFZ140" s="1060"/>
      <c r="AGA140" s="1060"/>
      <c r="AGB140" s="1060"/>
      <c r="AGC140" s="1060"/>
      <c r="AGD140" s="1060"/>
      <c r="AGE140" s="1060"/>
      <c r="AGF140" s="1060"/>
      <c r="AGG140" s="1060"/>
      <c r="AGH140" s="1060"/>
      <c r="AGI140" s="1060"/>
      <c r="AGJ140" s="1060"/>
      <c r="AGK140" s="1060"/>
      <c r="AGL140" s="1060"/>
      <c r="AGM140" s="1060"/>
      <c r="AGN140" s="1060"/>
      <c r="AGO140" s="1060"/>
      <c r="AGP140" s="1060"/>
      <c r="AGQ140" s="1060"/>
      <c r="AGR140" s="1060"/>
      <c r="AGS140" s="1060"/>
      <c r="AGT140" s="1060"/>
      <c r="AGU140" s="1060"/>
      <c r="AGV140" s="1060"/>
      <c r="AGW140" s="1060"/>
      <c r="AGX140" s="1060"/>
      <c r="AGY140" s="1060"/>
      <c r="AGZ140" s="1060"/>
      <c r="AHA140" s="1060"/>
      <c r="AHB140" s="1060"/>
      <c r="AHC140" s="1060"/>
      <c r="AHD140" s="1060"/>
      <c r="AHE140" s="1060"/>
      <c r="AHF140" s="1060"/>
      <c r="AHG140" s="1060"/>
      <c r="AHH140" s="1060"/>
      <c r="AHI140" s="1060"/>
      <c r="AHJ140" s="1060"/>
      <c r="AHK140" s="1060"/>
      <c r="AHL140" s="1060"/>
      <c r="AHM140" s="1060"/>
      <c r="AHN140" s="1060"/>
      <c r="AHO140" s="1060"/>
      <c r="AHP140" s="1060"/>
      <c r="AHQ140" s="1060"/>
      <c r="AHR140" s="1060"/>
      <c r="AHS140" s="1060"/>
      <c r="AHT140" s="1060"/>
      <c r="AHU140" s="1060"/>
      <c r="AHV140" s="1060"/>
      <c r="AHW140" s="1060"/>
      <c r="AHX140" s="1060"/>
      <c r="AHY140" s="1060"/>
      <c r="AHZ140" s="1060"/>
      <c r="AIA140" s="1060"/>
      <c r="AIB140" s="1060"/>
      <c r="AIC140" s="1060"/>
      <c r="AID140" s="1060"/>
      <c r="AIE140" s="1060"/>
      <c r="AIF140" s="1060"/>
      <c r="AIG140" s="1060"/>
      <c r="AIH140" s="1060"/>
      <c r="AII140" s="1060"/>
      <c r="AIJ140" s="1060"/>
      <c r="AIK140" s="1060"/>
      <c r="AIL140" s="1060"/>
      <c r="AIM140" s="1060"/>
      <c r="AIN140" s="1060"/>
      <c r="AIO140" s="1060"/>
      <c r="AIP140" s="1060"/>
      <c r="AIQ140" s="1060"/>
      <c r="AIR140" s="1060"/>
      <c r="AIS140" s="1060"/>
      <c r="AIT140" s="1060"/>
      <c r="AIU140" s="1060"/>
      <c r="AIV140" s="1060"/>
      <c r="AIW140" s="1060"/>
      <c r="AIX140" s="1060"/>
      <c r="AIY140" s="1060"/>
      <c r="AIZ140" s="1060"/>
      <c r="AJA140" s="1060"/>
      <c r="AJB140" s="1060"/>
      <c r="AJC140" s="1060"/>
      <c r="AJD140" s="1060"/>
      <c r="AJE140" s="1060"/>
      <c r="AJF140" s="1060"/>
      <c r="AJG140" s="1060"/>
      <c r="AJH140" s="1060"/>
      <c r="AJI140" s="1060"/>
      <c r="AJJ140" s="1060"/>
      <c r="AJK140" s="1060"/>
      <c r="AJL140" s="1060"/>
      <c r="AJM140" s="1060"/>
      <c r="AJN140" s="1060"/>
      <c r="AJO140" s="1060"/>
      <c r="AJP140" s="1060"/>
      <c r="AJQ140" s="1060"/>
      <c r="AJR140" s="1060"/>
      <c r="AJS140" s="1060"/>
      <c r="AJT140" s="1060"/>
      <c r="AJU140" s="1060"/>
      <c r="AJV140" s="1060"/>
      <c r="AJW140" s="1060"/>
      <c r="AJX140" s="1060"/>
      <c r="AJY140" s="1060"/>
      <c r="AJZ140" s="1060"/>
      <c r="AKA140" s="1060"/>
      <c r="AKB140" s="1060"/>
      <c r="AKC140" s="1060"/>
      <c r="AKD140" s="1060"/>
      <c r="AKE140" s="1060"/>
      <c r="AKF140" s="1060"/>
      <c r="AKG140" s="1060"/>
      <c r="AKH140" s="1060"/>
      <c r="AKI140" s="1060"/>
      <c r="AKJ140" s="1060"/>
      <c r="AKK140" s="1060"/>
      <c r="AKL140" s="1060"/>
      <c r="AKM140" s="1060"/>
      <c r="AKN140" s="1060"/>
      <c r="AKO140" s="1060"/>
      <c r="AKP140" s="1060"/>
      <c r="AKQ140" s="1060"/>
      <c r="AKR140" s="1060"/>
      <c r="AKS140" s="1060"/>
      <c r="AKT140" s="1060"/>
      <c r="AKU140" s="1060"/>
      <c r="AKV140" s="1060"/>
      <c r="AKW140" s="1060"/>
      <c r="AKX140" s="1060"/>
      <c r="AKY140" s="1060"/>
      <c r="AKZ140" s="1060"/>
      <c r="ALA140" s="1060"/>
      <c r="ALB140" s="1060"/>
      <c r="ALC140" s="1060"/>
      <c r="ALD140" s="1060"/>
      <c r="ALE140" s="1060"/>
      <c r="ALF140" s="1060"/>
      <c r="ALG140" s="1060"/>
      <c r="ALH140" s="1060"/>
      <c r="ALI140" s="1060"/>
      <c r="ALJ140" s="1060"/>
      <c r="ALK140" s="1060"/>
      <c r="ALL140" s="1060"/>
      <c r="ALM140" s="1060"/>
      <c r="ALN140" s="1060"/>
      <c r="ALO140" s="1060"/>
      <c r="ALP140" s="1060"/>
      <c r="ALQ140" s="1060"/>
      <c r="ALR140" s="1060"/>
      <c r="ALS140" s="1060"/>
      <c r="ALT140" s="1060"/>
      <c r="ALU140" s="1060"/>
      <c r="ALV140" s="1060"/>
      <c r="ALW140" s="1060"/>
      <c r="ALX140" s="1060"/>
      <c r="ALY140" s="1060"/>
      <c r="ALZ140" s="1060"/>
      <c r="AMA140" s="1060"/>
      <c r="AMB140" s="1060"/>
      <c r="AMC140" s="1060"/>
      <c r="AMD140" s="1060"/>
      <c r="AME140" s="1060"/>
      <c r="AMF140" s="1060"/>
      <c r="AMG140" s="1060"/>
      <c r="AMH140" s="1060"/>
      <c r="AMI140" s="1060"/>
      <c r="AMJ140" s="1060"/>
      <c r="AMK140" s="1060"/>
      <c r="AML140" s="1060"/>
      <c r="AMM140" s="1060"/>
      <c r="AMN140" s="1060"/>
      <c r="AMO140" s="1060"/>
      <c r="AMP140" s="1060"/>
      <c r="AMQ140" s="1060"/>
      <c r="AMR140" s="1060"/>
      <c r="AMS140" s="1060"/>
      <c r="AMT140" s="1060"/>
      <c r="AMU140" s="1060"/>
      <c r="AMV140" s="1060"/>
      <c r="AMW140" s="1060"/>
      <c r="AMX140" s="1060"/>
      <c r="AMY140" s="1060"/>
      <c r="AMZ140" s="1060"/>
      <c r="ANA140" s="1060"/>
      <c r="ANB140" s="1060"/>
      <c r="ANC140" s="1060"/>
      <c r="AND140" s="1060"/>
      <c r="ANE140" s="1060"/>
      <c r="ANF140" s="1060"/>
      <c r="ANG140" s="1060"/>
      <c r="ANH140" s="1060"/>
      <c r="ANI140" s="1060"/>
      <c r="ANJ140" s="1060"/>
      <c r="ANK140" s="1060"/>
      <c r="ANL140" s="1060"/>
      <c r="ANM140" s="1060"/>
      <c r="ANN140" s="1060"/>
      <c r="ANO140" s="1060"/>
      <c r="ANP140" s="1060"/>
      <c r="ANQ140" s="1060"/>
      <c r="ANR140" s="1060"/>
      <c r="ANS140" s="1060"/>
      <c r="ANT140" s="1060"/>
      <c r="ANU140" s="1060"/>
      <c r="ANV140" s="1060"/>
      <c r="ANW140" s="1060"/>
      <c r="ANX140" s="1060"/>
      <c r="ANY140" s="1060"/>
      <c r="ANZ140" s="1060"/>
      <c r="AOA140" s="1060"/>
      <c r="AOB140" s="1060"/>
      <c r="AOC140" s="1060"/>
      <c r="AOD140" s="1060"/>
      <c r="AOE140" s="1060"/>
      <c r="AOF140" s="1060"/>
      <c r="AOG140" s="1060"/>
      <c r="AOH140" s="1060"/>
      <c r="AOI140" s="1060"/>
      <c r="AOJ140" s="1060"/>
      <c r="AOK140" s="1060"/>
      <c r="AOL140" s="1060"/>
      <c r="AOM140" s="1060"/>
      <c r="AON140" s="1060"/>
      <c r="AOO140" s="1060"/>
      <c r="AOP140" s="1060"/>
      <c r="AOQ140" s="1060"/>
      <c r="AOR140" s="1060"/>
      <c r="AOS140" s="1060"/>
      <c r="AOT140" s="1060"/>
      <c r="AOU140" s="1060"/>
      <c r="AOV140" s="1060"/>
      <c r="AOW140" s="1060"/>
      <c r="AOX140" s="1060"/>
      <c r="AOY140" s="1060"/>
      <c r="AOZ140" s="1060"/>
      <c r="APA140" s="1060"/>
      <c r="APB140" s="1060"/>
      <c r="APC140" s="1060"/>
      <c r="APD140" s="1060"/>
      <c r="APE140" s="1060"/>
      <c r="APF140" s="1060"/>
      <c r="APG140" s="1060"/>
      <c r="APH140" s="1060"/>
      <c r="API140" s="1060"/>
      <c r="APJ140" s="1060"/>
      <c r="APK140" s="1060"/>
      <c r="APL140" s="1060"/>
      <c r="APM140" s="1060"/>
      <c r="APN140" s="1060"/>
      <c r="APO140" s="1060"/>
      <c r="APP140" s="1060"/>
      <c r="APQ140" s="1060"/>
      <c r="APR140" s="1060"/>
      <c r="APS140" s="1060"/>
      <c r="APT140" s="1060"/>
      <c r="APU140" s="1060"/>
      <c r="APV140" s="1060"/>
      <c r="APW140" s="1060"/>
      <c r="APX140" s="1060"/>
      <c r="APY140" s="1060"/>
      <c r="APZ140" s="1060"/>
      <c r="AQA140" s="1060"/>
      <c r="AQB140" s="1060"/>
      <c r="AQC140" s="1060"/>
      <c r="AQD140" s="1060"/>
      <c r="AQE140" s="1060"/>
      <c r="AQF140" s="1060"/>
      <c r="AQG140" s="1060"/>
      <c r="AQH140" s="1060"/>
      <c r="AQI140" s="1060"/>
      <c r="AQJ140" s="1060"/>
      <c r="AQK140" s="1060"/>
      <c r="AQL140" s="1060"/>
      <c r="AQM140" s="1060"/>
      <c r="AQN140" s="1060"/>
      <c r="AQO140" s="1060"/>
      <c r="AQP140" s="1060"/>
      <c r="AQQ140" s="1060"/>
      <c r="AQR140" s="1060"/>
      <c r="AQS140" s="1060"/>
      <c r="AQT140" s="1060"/>
      <c r="AQU140" s="1060"/>
      <c r="AQV140" s="1060"/>
      <c r="AQW140" s="1060"/>
      <c r="AQX140" s="1060"/>
      <c r="AQY140" s="1060"/>
      <c r="AQZ140" s="1060"/>
      <c r="ARA140" s="1060"/>
      <c r="ARB140" s="1060"/>
      <c r="ARC140" s="1060"/>
      <c r="ARD140" s="1060"/>
      <c r="ARE140" s="1060"/>
      <c r="ARF140" s="1060"/>
      <c r="ARG140" s="1060"/>
      <c r="ARH140" s="1060"/>
      <c r="ARI140" s="1060"/>
      <c r="ARJ140" s="1060"/>
      <c r="ARK140" s="1060"/>
      <c r="ARL140" s="1060"/>
      <c r="ARM140" s="1060"/>
      <c r="ARN140" s="1060"/>
      <c r="ARO140" s="1060"/>
      <c r="ARP140" s="1060"/>
      <c r="ARQ140" s="1060"/>
      <c r="ARR140" s="1060"/>
      <c r="ARS140" s="1060"/>
      <c r="ART140" s="1060"/>
      <c r="ARU140" s="1060"/>
      <c r="ARV140" s="1060"/>
      <c r="ARW140" s="1060"/>
      <c r="ARX140" s="1060"/>
      <c r="ARY140" s="1060"/>
      <c r="ARZ140" s="1060"/>
      <c r="ASA140" s="1060"/>
      <c r="ASB140" s="1060"/>
      <c r="ASC140" s="1060"/>
      <c r="ASD140" s="1060"/>
      <c r="ASE140" s="1060"/>
      <c r="ASF140" s="1060"/>
      <c r="ASG140" s="1060"/>
      <c r="ASH140" s="1060"/>
      <c r="ASI140" s="1060"/>
      <c r="ASJ140" s="1060"/>
      <c r="ASK140" s="1060"/>
      <c r="ASL140" s="1060"/>
      <c r="ASM140" s="1060"/>
      <c r="ASN140" s="1060"/>
      <c r="ASO140" s="1060"/>
      <c r="ASP140" s="1060"/>
      <c r="ASQ140" s="1060"/>
      <c r="ASR140" s="1060"/>
      <c r="ASS140" s="1060"/>
      <c r="AST140" s="1060"/>
      <c r="ASU140" s="1060"/>
      <c r="ASV140" s="1060"/>
      <c r="ASW140" s="1060"/>
      <c r="ASX140" s="1060"/>
      <c r="ASY140" s="1060"/>
      <c r="ASZ140" s="1060"/>
      <c r="ATA140" s="1060"/>
      <c r="ATB140" s="1060"/>
      <c r="ATC140" s="1060"/>
      <c r="ATD140" s="1060"/>
      <c r="ATE140" s="1060"/>
      <c r="ATF140" s="1060"/>
      <c r="ATG140" s="1060"/>
      <c r="ATH140" s="1060"/>
      <c r="ATI140" s="1060"/>
      <c r="ATJ140" s="1060"/>
      <c r="ATK140" s="1060"/>
      <c r="ATL140" s="1060"/>
      <c r="ATM140" s="1060"/>
      <c r="ATN140" s="1060"/>
      <c r="ATO140" s="1060"/>
      <c r="ATP140" s="1060"/>
      <c r="ATQ140" s="1060"/>
      <c r="ATR140" s="1060"/>
      <c r="ATS140" s="1060"/>
      <c r="ATT140" s="1060"/>
      <c r="ATU140" s="1060"/>
      <c r="ATV140" s="1060"/>
      <c r="ATW140" s="1060"/>
      <c r="ATX140" s="1060"/>
      <c r="ATY140" s="1060"/>
      <c r="ATZ140" s="1060"/>
      <c r="AUA140" s="1060"/>
      <c r="AUB140" s="1060"/>
      <c r="AUC140" s="1060"/>
      <c r="AUD140" s="1060"/>
      <c r="AUE140" s="1060"/>
      <c r="AUF140" s="1060"/>
      <c r="AUG140" s="1060"/>
      <c r="AUH140" s="1060"/>
      <c r="AUI140" s="1060"/>
      <c r="AUJ140" s="1060"/>
      <c r="AUK140" s="1060"/>
      <c r="AUL140" s="1060"/>
      <c r="AUM140" s="1060"/>
      <c r="AUN140" s="1060"/>
      <c r="AUO140" s="1060"/>
      <c r="AUP140" s="1060"/>
      <c r="AUQ140" s="1060"/>
      <c r="AUR140" s="1060"/>
      <c r="AUS140" s="1060"/>
      <c r="AUT140" s="1060"/>
      <c r="AUU140" s="1060"/>
      <c r="AUV140" s="1060"/>
      <c r="AUW140" s="1060"/>
      <c r="AUX140" s="1060"/>
      <c r="AUY140" s="1060"/>
      <c r="AUZ140" s="1060"/>
      <c r="AVA140" s="1060"/>
      <c r="AVB140" s="1060"/>
      <c r="AVC140" s="1060"/>
      <c r="AVD140" s="1060"/>
      <c r="AVE140" s="1060"/>
      <c r="AVF140" s="1060"/>
      <c r="AVG140" s="1060"/>
      <c r="AVH140" s="1060"/>
      <c r="AVI140" s="1060"/>
      <c r="AVJ140" s="1060"/>
      <c r="AVK140" s="1060"/>
      <c r="AVL140" s="1060"/>
      <c r="AVM140" s="1060"/>
      <c r="AVN140" s="1060"/>
      <c r="AVO140" s="1060"/>
      <c r="AVP140" s="1060"/>
      <c r="AVQ140" s="1060"/>
      <c r="AVR140" s="1060"/>
      <c r="AVS140" s="1060"/>
      <c r="AVT140" s="1060"/>
      <c r="AVU140" s="1060"/>
      <c r="AVV140" s="1060"/>
      <c r="AVW140" s="1060"/>
      <c r="AVX140" s="1060"/>
      <c r="AVY140" s="1060"/>
      <c r="AVZ140" s="1060"/>
      <c r="AWA140" s="1060"/>
      <c r="AWB140" s="1060"/>
      <c r="AWC140" s="1060"/>
      <c r="AWD140" s="1060"/>
      <c r="AWE140" s="1060"/>
      <c r="AWF140" s="1060"/>
      <c r="AWG140" s="1060"/>
      <c r="AWH140" s="1060"/>
      <c r="AWI140" s="1060"/>
      <c r="AWJ140" s="1060"/>
      <c r="AWK140" s="1060"/>
      <c r="AWL140" s="1060"/>
      <c r="AWM140" s="1060"/>
      <c r="AWN140" s="1060"/>
      <c r="AWO140" s="1060"/>
      <c r="AWP140" s="1060"/>
      <c r="AWQ140" s="1060"/>
      <c r="AWR140" s="1060"/>
      <c r="AWS140" s="1060"/>
      <c r="AWT140" s="1060"/>
      <c r="AWU140" s="1060"/>
      <c r="AWV140" s="1060"/>
      <c r="AWW140" s="1060"/>
      <c r="AWX140" s="1060"/>
      <c r="AWY140" s="1060"/>
      <c r="AWZ140" s="1060"/>
      <c r="AXA140" s="1060"/>
      <c r="AXB140" s="1060"/>
      <c r="AXC140" s="1060"/>
      <c r="AXD140" s="1060"/>
      <c r="AXE140" s="1060"/>
      <c r="AXF140" s="1060"/>
      <c r="AXG140" s="1060"/>
      <c r="AXH140" s="1060"/>
      <c r="AXI140" s="1060"/>
      <c r="AXJ140" s="1060"/>
      <c r="AXK140" s="1060"/>
      <c r="AXL140" s="1060"/>
      <c r="AXM140" s="1060"/>
      <c r="AXN140" s="1060"/>
      <c r="AXO140" s="1060"/>
      <c r="AXP140" s="1060"/>
      <c r="AXQ140" s="1060"/>
      <c r="AXR140" s="1060"/>
      <c r="AXS140" s="1060"/>
      <c r="AXT140" s="1060"/>
      <c r="AXU140" s="1060"/>
      <c r="AXV140" s="1060"/>
      <c r="AXW140" s="1060"/>
      <c r="AXX140" s="1060"/>
      <c r="AXY140" s="1060"/>
      <c r="AXZ140" s="1060"/>
      <c r="AYA140" s="1060"/>
      <c r="AYB140" s="1060"/>
      <c r="AYC140" s="1060"/>
      <c r="AYD140" s="1060"/>
      <c r="AYE140" s="1060"/>
      <c r="AYF140" s="1060"/>
      <c r="AYG140" s="1060"/>
      <c r="AYH140" s="1060"/>
      <c r="AYI140" s="1060"/>
      <c r="AYJ140" s="1060"/>
      <c r="AYK140" s="1060"/>
      <c r="AYL140" s="1060"/>
      <c r="AYM140" s="1060"/>
      <c r="AYN140" s="1060"/>
      <c r="AYO140" s="1060"/>
      <c r="AYP140" s="1060"/>
      <c r="AYQ140" s="1060"/>
      <c r="AYR140" s="1060"/>
      <c r="AYS140" s="1060"/>
      <c r="AYT140" s="1060"/>
      <c r="AYU140" s="1060"/>
      <c r="AYV140" s="1060"/>
      <c r="AYW140" s="1060"/>
      <c r="AYX140" s="1060"/>
      <c r="AYY140" s="1060"/>
      <c r="AYZ140" s="1060"/>
      <c r="AZA140" s="1060"/>
      <c r="AZB140" s="1060"/>
      <c r="AZC140" s="1060"/>
      <c r="AZD140" s="1060"/>
      <c r="AZE140" s="1060"/>
      <c r="AZF140" s="1060"/>
      <c r="AZG140" s="1060"/>
      <c r="AZH140" s="1060"/>
      <c r="AZI140" s="1060"/>
      <c r="AZJ140" s="1060"/>
      <c r="AZK140" s="1060"/>
      <c r="AZL140" s="1060"/>
      <c r="AZM140" s="1060"/>
      <c r="AZN140" s="1060"/>
      <c r="AZO140" s="1060"/>
      <c r="AZP140" s="1060"/>
      <c r="AZQ140" s="1060"/>
      <c r="AZR140" s="1060"/>
      <c r="AZS140" s="1060"/>
      <c r="AZT140" s="1060"/>
      <c r="AZU140" s="1060"/>
      <c r="AZV140" s="1060"/>
      <c r="AZW140" s="1060"/>
      <c r="AZX140" s="1060"/>
      <c r="AZY140" s="1060"/>
      <c r="AZZ140" s="1060"/>
      <c r="BAA140" s="1060"/>
      <c r="BAB140" s="1060"/>
      <c r="BAC140" s="1060"/>
      <c r="BAD140" s="1060"/>
      <c r="BAE140" s="1060"/>
      <c r="BAF140" s="1060"/>
      <c r="BAG140" s="1060"/>
      <c r="BAH140" s="1060"/>
      <c r="BAI140" s="1060"/>
      <c r="BAJ140" s="1060"/>
      <c r="BAK140" s="1060"/>
      <c r="BAL140" s="1060"/>
      <c r="BAM140" s="1060"/>
      <c r="BAN140" s="1060"/>
      <c r="BAO140" s="1060"/>
      <c r="BAP140" s="1060"/>
      <c r="BAQ140" s="1060"/>
      <c r="BAR140" s="1060"/>
      <c r="BAS140" s="1060"/>
      <c r="BAT140" s="1060"/>
      <c r="BAU140" s="1060"/>
      <c r="BAV140" s="1060"/>
      <c r="BAW140" s="1060"/>
      <c r="BAX140" s="1060"/>
      <c r="BAY140" s="1060"/>
      <c r="BAZ140" s="1060"/>
      <c r="BBA140" s="1060"/>
      <c r="BBB140" s="1060"/>
      <c r="BBC140" s="1060"/>
      <c r="BBD140" s="1060"/>
      <c r="BBE140" s="1060"/>
      <c r="BBF140" s="1060"/>
      <c r="BBG140" s="1060"/>
      <c r="BBH140" s="1060"/>
      <c r="BBI140" s="1060"/>
      <c r="BBJ140" s="1060"/>
      <c r="BBK140" s="1060"/>
      <c r="BBL140" s="1060"/>
      <c r="BBM140" s="1060"/>
      <c r="BBN140" s="1060"/>
      <c r="BBO140" s="1060"/>
      <c r="BBP140" s="1060"/>
      <c r="BBQ140" s="1060"/>
      <c r="BBR140" s="1060"/>
      <c r="BBS140" s="1060"/>
      <c r="BBT140" s="1060"/>
      <c r="BBU140" s="1060"/>
      <c r="BBV140" s="1060"/>
      <c r="BBW140" s="1060"/>
      <c r="BBX140" s="1060"/>
      <c r="BBY140" s="1060"/>
      <c r="BBZ140" s="1060"/>
      <c r="BCA140" s="1060"/>
      <c r="BCB140" s="1060"/>
      <c r="BCC140" s="1060"/>
      <c r="BCD140" s="1060"/>
      <c r="BCE140" s="1060"/>
      <c r="BCF140" s="1060"/>
      <c r="BCG140" s="1060"/>
      <c r="BCH140" s="1060"/>
      <c r="BCI140" s="1060"/>
      <c r="BCJ140" s="1060"/>
      <c r="BCK140" s="1060"/>
      <c r="BCL140" s="1060"/>
      <c r="BCM140" s="1060"/>
      <c r="BCN140" s="1060"/>
      <c r="BCO140" s="1060"/>
      <c r="BCP140" s="1060"/>
      <c r="BCQ140" s="1060"/>
      <c r="BCR140" s="1060"/>
      <c r="BCS140" s="1060"/>
      <c r="BCT140" s="1060"/>
      <c r="BCU140" s="1060"/>
      <c r="BCV140" s="1060"/>
      <c r="BCW140" s="1060"/>
      <c r="BCX140" s="1060"/>
      <c r="BCY140" s="1060"/>
      <c r="BCZ140" s="1060"/>
      <c r="BDA140" s="1060"/>
      <c r="BDB140" s="1060"/>
      <c r="BDC140" s="1060"/>
      <c r="BDD140" s="1060"/>
      <c r="BDE140" s="1060"/>
      <c r="BDF140" s="1060"/>
      <c r="BDG140" s="1060"/>
      <c r="BDH140" s="1060"/>
      <c r="BDI140" s="1060"/>
      <c r="BDJ140" s="1060"/>
      <c r="BDK140" s="1060"/>
      <c r="BDL140" s="1060"/>
      <c r="BDM140" s="1060"/>
      <c r="BDN140" s="1060"/>
      <c r="BDO140" s="1060"/>
      <c r="BDP140" s="1060"/>
      <c r="BDQ140" s="1060"/>
      <c r="BDR140" s="1060"/>
      <c r="BDS140" s="1060"/>
      <c r="BDT140" s="1060"/>
      <c r="BDU140" s="1060"/>
      <c r="BDV140" s="1060"/>
      <c r="BDW140" s="1060"/>
      <c r="BDX140" s="1060"/>
      <c r="BDY140" s="1060"/>
      <c r="BDZ140" s="1060"/>
      <c r="BEA140" s="1060"/>
      <c r="BEB140" s="1060"/>
      <c r="BEC140" s="1060"/>
      <c r="BED140" s="1060"/>
      <c r="BEE140" s="1060"/>
      <c r="BEF140" s="1060"/>
      <c r="BEG140" s="1060"/>
      <c r="BEH140" s="1060"/>
      <c r="BEI140" s="1060"/>
      <c r="BEJ140" s="1060"/>
      <c r="BEK140" s="1060"/>
      <c r="BEL140" s="1060"/>
      <c r="BEM140" s="1060"/>
      <c r="BEN140" s="1060"/>
      <c r="BEO140" s="1060"/>
      <c r="BEP140" s="1060"/>
      <c r="BEQ140" s="1060"/>
      <c r="BER140" s="1060"/>
      <c r="BES140" s="1060"/>
      <c r="BET140" s="1060"/>
      <c r="BEU140" s="1060"/>
      <c r="BEV140" s="1060"/>
      <c r="BEW140" s="1060"/>
      <c r="BEX140" s="1060"/>
      <c r="BEY140" s="1060"/>
      <c r="BEZ140" s="1060"/>
      <c r="BFA140" s="1060"/>
      <c r="BFB140" s="1060"/>
      <c r="BFC140" s="1060"/>
      <c r="BFD140" s="1060"/>
      <c r="BFE140" s="1060"/>
      <c r="BFF140" s="1060"/>
      <c r="BFG140" s="1060"/>
      <c r="BFH140" s="1060"/>
      <c r="BFI140" s="1060"/>
      <c r="BFJ140" s="1060"/>
      <c r="BFK140" s="1060"/>
      <c r="BFL140" s="1060"/>
      <c r="BFM140" s="1060"/>
      <c r="BFN140" s="1060"/>
      <c r="BFO140" s="1060"/>
      <c r="BFP140" s="1060"/>
      <c r="BFQ140" s="1060"/>
      <c r="BFR140" s="1060"/>
      <c r="BFS140" s="1060"/>
      <c r="BFT140" s="1060"/>
      <c r="BFU140" s="1060"/>
      <c r="BFV140" s="1060"/>
      <c r="BFW140" s="1060"/>
      <c r="BFX140" s="1060"/>
      <c r="BFY140" s="1060"/>
      <c r="BFZ140" s="1060"/>
      <c r="BGA140" s="1060"/>
      <c r="BGB140" s="1060"/>
      <c r="BGC140" s="1060"/>
      <c r="BGD140" s="1060"/>
      <c r="BGE140" s="1060"/>
      <c r="BGF140" s="1060"/>
      <c r="BGG140" s="1060"/>
      <c r="BGH140" s="1060"/>
      <c r="BGI140" s="1060"/>
      <c r="BGJ140" s="1060"/>
      <c r="BGK140" s="1060"/>
      <c r="BGL140" s="1060"/>
      <c r="BGM140" s="1060"/>
      <c r="BGN140" s="1060"/>
      <c r="BGO140" s="1060"/>
      <c r="BGP140" s="1060"/>
      <c r="BGQ140" s="1060"/>
      <c r="BGR140" s="1060"/>
      <c r="BGS140" s="1060"/>
      <c r="BGT140" s="1060"/>
      <c r="BGU140" s="1060"/>
      <c r="BGV140" s="1060"/>
      <c r="BGW140" s="1060"/>
      <c r="BGX140" s="1060"/>
      <c r="BGY140" s="1060"/>
      <c r="BGZ140" s="1060"/>
      <c r="BHA140" s="1060"/>
      <c r="BHB140" s="1060"/>
      <c r="BHC140" s="1060"/>
      <c r="BHD140" s="1060"/>
      <c r="BHE140" s="1060"/>
      <c r="BHF140" s="1060"/>
      <c r="BHG140" s="1060"/>
      <c r="BHH140" s="1060"/>
      <c r="BHI140" s="1060"/>
      <c r="BHJ140" s="1060"/>
      <c r="BHK140" s="1060"/>
      <c r="BHL140" s="1060"/>
      <c r="BHM140" s="1060"/>
      <c r="BHN140" s="1060"/>
      <c r="BHO140" s="1060"/>
      <c r="BHP140" s="1060"/>
      <c r="BHQ140" s="1060"/>
      <c r="BHR140" s="1060"/>
      <c r="BHS140" s="1060"/>
      <c r="BHT140" s="1060"/>
      <c r="BHU140" s="1060"/>
      <c r="BHV140" s="1060"/>
      <c r="BHW140" s="1060"/>
      <c r="BHX140" s="1060"/>
      <c r="BHY140" s="1060"/>
      <c r="BHZ140" s="1060"/>
      <c r="BIA140" s="1060"/>
      <c r="BIB140" s="1060"/>
      <c r="BIC140" s="1060"/>
      <c r="BID140" s="1060"/>
      <c r="BIE140" s="1060"/>
      <c r="BIF140" s="1060"/>
      <c r="BIG140" s="1060"/>
      <c r="BIH140" s="1060"/>
      <c r="BII140" s="1060"/>
      <c r="BIJ140" s="1060"/>
      <c r="BIK140" s="1060"/>
      <c r="BIL140" s="1060"/>
      <c r="BIM140" s="1060"/>
      <c r="BIN140" s="1060"/>
      <c r="BIO140" s="1060"/>
      <c r="BIP140" s="1060"/>
      <c r="BIQ140" s="1060"/>
      <c r="BIR140" s="1060"/>
      <c r="BIS140" s="1060"/>
      <c r="BIT140" s="1060"/>
      <c r="BIU140" s="1060"/>
      <c r="BIV140" s="1060"/>
      <c r="BIW140" s="1060"/>
      <c r="BIX140" s="1060"/>
      <c r="BIY140" s="1060"/>
      <c r="BIZ140" s="1060"/>
      <c r="BJA140" s="1060"/>
      <c r="BJB140" s="1060"/>
      <c r="BJC140" s="1060"/>
      <c r="BJD140" s="1060"/>
      <c r="BJE140" s="1060"/>
      <c r="BJF140" s="1060"/>
      <c r="BJG140" s="1060"/>
      <c r="BJH140" s="1060"/>
      <c r="BJI140" s="1060"/>
      <c r="BJJ140" s="1060"/>
      <c r="BJK140" s="1060"/>
      <c r="BJL140" s="1060"/>
      <c r="BJM140" s="1060"/>
      <c r="BJN140" s="1060"/>
      <c r="BJO140" s="1060"/>
      <c r="BJP140" s="1060"/>
      <c r="BJQ140" s="1060"/>
      <c r="BJR140" s="1060"/>
      <c r="BJS140" s="1060"/>
      <c r="BJT140" s="1060"/>
      <c r="BJU140" s="1060"/>
      <c r="BJV140" s="1060"/>
      <c r="BJW140" s="1060"/>
      <c r="BJX140" s="1060"/>
      <c r="BJY140" s="1060"/>
      <c r="BJZ140" s="1060"/>
      <c r="BKA140" s="1060"/>
      <c r="BKB140" s="1060"/>
      <c r="BKC140" s="1060"/>
      <c r="BKD140" s="1060"/>
      <c r="BKE140" s="1060"/>
      <c r="BKF140" s="1060"/>
      <c r="BKG140" s="1060"/>
      <c r="BKH140" s="1060"/>
      <c r="BKI140" s="1060"/>
      <c r="BKJ140" s="1060"/>
      <c r="BKK140" s="1060"/>
      <c r="BKL140" s="1060"/>
      <c r="BKM140" s="1060"/>
      <c r="BKN140" s="1060"/>
      <c r="BKO140" s="1060"/>
      <c r="BKP140" s="1060"/>
      <c r="BKQ140" s="1060"/>
      <c r="BKR140" s="1060"/>
      <c r="BKS140" s="1060"/>
      <c r="BKT140" s="1060"/>
      <c r="BKU140" s="1060"/>
      <c r="BKV140" s="1060"/>
      <c r="BKW140" s="1060"/>
      <c r="BKX140" s="1060"/>
      <c r="BKY140" s="1060"/>
      <c r="BKZ140" s="1060"/>
      <c r="BLA140" s="1060"/>
      <c r="BLB140" s="1060"/>
      <c r="BLC140" s="1060"/>
      <c r="BLD140" s="1060"/>
      <c r="BLE140" s="1060"/>
      <c r="BLF140" s="1060"/>
      <c r="BLG140" s="1060"/>
      <c r="BLH140" s="1060"/>
      <c r="BLI140" s="1060"/>
      <c r="BLJ140" s="1060"/>
      <c r="BLK140" s="1060"/>
      <c r="BLL140" s="1060"/>
      <c r="BLM140" s="1060"/>
      <c r="BLN140" s="1060"/>
      <c r="BLO140" s="1060"/>
      <c r="BLP140" s="1060"/>
      <c r="BLQ140" s="1060"/>
      <c r="BLR140" s="1060"/>
      <c r="BLS140" s="1060"/>
      <c r="BLT140" s="1060"/>
      <c r="BLU140" s="1060"/>
      <c r="BLV140" s="1060"/>
      <c r="BLW140" s="1060"/>
      <c r="BLX140" s="1060"/>
      <c r="BLY140" s="1060"/>
      <c r="BLZ140" s="1060"/>
      <c r="BMA140" s="1060"/>
      <c r="BMB140" s="1060"/>
      <c r="BMC140" s="1060"/>
      <c r="BMD140" s="1060"/>
      <c r="BME140" s="1060"/>
      <c r="BMF140" s="1060"/>
      <c r="BMG140" s="1060"/>
      <c r="BMH140" s="1060"/>
      <c r="BMI140" s="1060"/>
      <c r="BMJ140" s="1060"/>
      <c r="BMK140" s="1060"/>
      <c r="BML140" s="1060"/>
      <c r="BMM140" s="1060"/>
      <c r="BMN140" s="1060"/>
      <c r="BMO140" s="1060"/>
      <c r="BMP140" s="1060"/>
      <c r="BMQ140" s="1060"/>
      <c r="BMR140" s="1060"/>
      <c r="BMS140" s="1060"/>
      <c r="BMT140" s="1060"/>
      <c r="BMU140" s="1060"/>
      <c r="BMV140" s="1060"/>
      <c r="BMW140" s="1060"/>
      <c r="BMX140" s="1060"/>
      <c r="BMY140" s="1060"/>
      <c r="BMZ140" s="1060"/>
      <c r="BNA140" s="1060"/>
      <c r="BNB140" s="1060"/>
      <c r="BNC140" s="1060"/>
      <c r="BND140" s="1060"/>
      <c r="BNE140" s="1060"/>
      <c r="BNF140" s="1060"/>
      <c r="BNG140" s="1060"/>
      <c r="BNH140" s="1060"/>
      <c r="BNI140" s="1060"/>
      <c r="BNJ140" s="1060"/>
      <c r="BNK140" s="1060"/>
      <c r="BNL140" s="1060"/>
      <c r="BNM140" s="1060"/>
      <c r="BNN140" s="1060"/>
      <c r="BNO140" s="1060"/>
      <c r="BNP140" s="1060"/>
      <c r="BNQ140" s="1060"/>
      <c r="BNR140" s="1060"/>
      <c r="BNS140" s="1060"/>
      <c r="BNT140" s="1060"/>
      <c r="BNU140" s="1060"/>
      <c r="BNV140" s="1060"/>
      <c r="BNW140" s="1060"/>
      <c r="BNX140" s="1060"/>
      <c r="BNY140" s="1060"/>
      <c r="BNZ140" s="1060"/>
      <c r="BOA140" s="1060"/>
      <c r="BOB140" s="1060"/>
      <c r="BOC140" s="1060"/>
      <c r="BOD140" s="1060"/>
      <c r="BOE140" s="1060"/>
      <c r="BOF140" s="1060"/>
      <c r="BOG140" s="1060"/>
      <c r="BOH140" s="1060"/>
      <c r="BOI140" s="1060"/>
      <c r="BOJ140" s="1060"/>
      <c r="BOK140" s="1060"/>
      <c r="BOL140" s="1060"/>
      <c r="BOM140" s="1060"/>
      <c r="BON140" s="1060"/>
      <c r="BOO140" s="1060"/>
      <c r="BOP140" s="1060"/>
      <c r="BOQ140" s="1060"/>
      <c r="BOR140" s="1060"/>
      <c r="BOS140" s="1060"/>
      <c r="BOT140" s="1060"/>
      <c r="BOU140" s="1060"/>
      <c r="BOV140" s="1060"/>
      <c r="BOW140" s="1060"/>
      <c r="BOX140" s="1060"/>
      <c r="BOY140" s="1060"/>
      <c r="BOZ140" s="1060"/>
      <c r="BPA140" s="1060"/>
      <c r="BPB140" s="1060"/>
      <c r="BPC140" s="1060"/>
      <c r="BPD140" s="1060"/>
      <c r="BPE140" s="1060"/>
      <c r="BPF140" s="1060"/>
      <c r="BPG140" s="1060"/>
      <c r="BPH140" s="1060"/>
      <c r="BPI140" s="1060"/>
      <c r="BPJ140" s="1060"/>
      <c r="BPK140" s="1060"/>
      <c r="BPL140" s="1060"/>
      <c r="BPM140" s="1060"/>
      <c r="BPN140" s="1060"/>
      <c r="BPO140" s="1060"/>
      <c r="BPP140" s="1060"/>
      <c r="BPQ140" s="1060"/>
      <c r="BPR140" s="1060"/>
      <c r="BPS140" s="1060"/>
      <c r="BPT140" s="1060"/>
      <c r="BPU140" s="1060"/>
      <c r="BPV140" s="1060"/>
      <c r="BPW140" s="1060"/>
      <c r="BPX140" s="1060"/>
      <c r="BPY140" s="1060"/>
      <c r="BPZ140" s="1060"/>
      <c r="BQA140" s="1060"/>
      <c r="BQB140" s="1060"/>
      <c r="BQC140" s="1060"/>
      <c r="BQD140" s="1060"/>
      <c r="BQE140" s="1060"/>
      <c r="BQF140" s="1060"/>
      <c r="BQG140" s="1060"/>
      <c r="BQH140" s="1060"/>
      <c r="BQI140" s="1060"/>
      <c r="BQJ140" s="1060"/>
      <c r="BQK140" s="1060"/>
      <c r="BQL140" s="1060"/>
      <c r="BQM140" s="1060"/>
      <c r="BQN140" s="1060"/>
      <c r="BQO140" s="1060"/>
      <c r="BQP140" s="1060"/>
      <c r="BQQ140" s="1060"/>
      <c r="BQR140" s="1060"/>
      <c r="BQS140" s="1060"/>
      <c r="BQT140" s="1060"/>
      <c r="BQU140" s="1060"/>
      <c r="BQV140" s="1060"/>
      <c r="BQW140" s="1060"/>
      <c r="BQX140" s="1060"/>
      <c r="BQY140" s="1060"/>
      <c r="BQZ140" s="1060"/>
      <c r="BRA140" s="1060"/>
      <c r="BRB140" s="1060"/>
      <c r="BRC140" s="1060"/>
      <c r="BRD140" s="1060"/>
      <c r="BRE140" s="1060"/>
      <c r="BRF140" s="1060"/>
      <c r="BRG140" s="1060"/>
      <c r="BRH140" s="1060"/>
      <c r="BRI140" s="1060"/>
      <c r="BRJ140" s="1060"/>
      <c r="BRK140" s="1060"/>
      <c r="BRL140" s="1060"/>
      <c r="BRM140" s="1060"/>
      <c r="BRN140" s="1060"/>
      <c r="BRO140" s="1060"/>
      <c r="BRP140" s="1060"/>
      <c r="BRQ140" s="1060"/>
      <c r="BRR140" s="1060"/>
      <c r="BRS140" s="1060"/>
      <c r="BRT140" s="1060"/>
      <c r="BRU140" s="1060"/>
      <c r="BRV140" s="1060"/>
      <c r="BRW140" s="1060"/>
      <c r="BRX140" s="1060"/>
      <c r="BRY140" s="1060"/>
      <c r="BRZ140" s="1060"/>
      <c r="BSA140" s="1060"/>
      <c r="BSB140" s="1060"/>
      <c r="BSC140" s="1060"/>
      <c r="BSD140" s="1060"/>
      <c r="BSE140" s="1060"/>
      <c r="BSF140" s="1060"/>
      <c r="BSG140" s="1060"/>
      <c r="BSH140" s="1060"/>
      <c r="BSI140" s="1060"/>
      <c r="BSJ140" s="1060"/>
      <c r="BSK140" s="1060"/>
      <c r="BSL140" s="1060"/>
      <c r="BSM140" s="1060"/>
      <c r="BSN140" s="1060"/>
      <c r="BSO140" s="1060"/>
      <c r="BSP140" s="1060"/>
      <c r="BSQ140" s="1060"/>
      <c r="BSR140" s="1060"/>
      <c r="BSS140" s="1060"/>
      <c r="BST140" s="1060"/>
      <c r="BSU140" s="1060"/>
      <c r="BSV140" s="1060"/>
      <c r="BSW140" s="1060"/>
      <c r="BSX140" s="1060"/>
      <c r="BSY140" s="1060"/>
      <c r="BSZ140" s="1060"/>
      <c r="BTA140" s="1060"/>
      <c r="BTB140" s="1060"/>
      <c r="BTC140" s="1060"/>
      <c r="BTD140" s="1060"/>
      <c r="BTE140" s="1060"/>
      <c r="BTF140" s="1060"/>
      <c r="BTG140" s="1060"/>
      <c r="BTH140" s="1060"/>
      <c r="BTI140" s="1060"/>
      <c r="BTJ140" s="1060"/>
      <c r="BTK140" s="1060"/>
      <c r="BTL140" s="1060"/>
      <c r="BTM140" s="1060"/>
      <c r="BTN140" s="1060"/>
      <c r="BTO140" s="1060"/>
      <c r="BTP140" s="1060"/>
      <c r="BTQ140" s="1060"/>
      <c r="BTR140" s="1060"/>
      <c r="BTS140" s="1060"/>
      <c r="BTT140" s="1060"/>
      <c r="BTU140" s="1060"/>
      <c r="BTV140" s="1060"/>
      <c r="BTW140" s="1060"/>
      <c r="BTX140" s="1060"/>
      <c r="BTY140" s="1060"/>
      <c r="BTZ140" s="1060"/>
      <c r="BUA140" s="1060"/>
      <c r="BUB140" s="1060"/>
      <c r="BUC140" s="1060"/>
      <c r="BUD140" s="1060"/>
      <c r="BUE140" s="1060"/>
      <c r="BUF140" s="1060"/>
      <c r="BUG140" s="1060"/>
      <c r="BUH140" s="1060"/>
      <c r="BUI140" s="1060"/>
      <c r="BUJ140" s="1060"/>
      <c r="BUK140" s="1060"/>
      <c r="BUL140" s="1060"/>
      <c r="BUM140" s="1060"/>
      <c r="BUN140" s="1060"/>
      <c r="BUO140" s="1060"/>
      <c r="BUP140" s="1060"/>
      <c r="BUQ140" s="1060"/>
      <c r="BUR140" s="1060"/>
      <c r="BUS140" s="1060"/>
      <c r="BUT140" s="1060"/>
      <c r="BUU140" s="1060"/>
      <c r="BUV140" s="1060"/>
      <c r="BUW140" s="1060"/>
      <c r="BUX140" s="1060"/>
      <c r="BUY140" s="1060"/>
      <c r="BUZ140" s="1060"/>
      <c r="BVA140" s="1060"/>
      <c r="BVB140" s="1060"/>
      <c r="BVC140" s="1060"/>
      <c r="BVD140" s="1060"/>
      <c r="BVE140" s="1060"/>
      <c r="BVF140" s="1060"/>
      <c r="BVG140" s="1060"/>
      <c r="BVH140" s="1060"/>
      <c r="BVI140" s="1060"/>
      <c r="BVJ140" s="1060"/>
      <c r="BVK140" s="1060"/>
      <c r="BVL140" s="1060"/>
      <c r="BVM140" s="1060"/>
      <c r="BVN140" s="1060"/>
      <c r="BVO140" s="1060"/>
      <c r="BVP140" s="1060"/>
      <c r="BVQ140" s="1060"/>
      <c r="BVR140" s="1060"/>
      <c r="BVS140" s="1060"/>
      <c r="BVT140" s="1060"/>
      <c r="BVU140" s="1060"/>
      <c r="BVV140" s="1060"/>
      <c r="BVW140" s="1060"/>
      <c r="BVX140" s="1060"/>
      <c r="BVY140" s="1060"/>
      <c r="BVZ140" s="1060"/>
      <c r="BWA140" s="1060"/>
      <c r="BWB140" s="1060"/>
      <c r="BWC140" s="1060"/>
      <c r="BWD140" s="1060"/>
      <c r="BWE140" s="1060"/>
      <c r="BWF140" s="1060"/>
      <c r="BWG140" s="1060"/>
      <c r="BWH140" s="1060"/>
      <c r="BWI140" s="1060"/>
      <c r="BWJ140" s="1060"/>
      <c r="BWK140" s="1060"/>
      <c r="BWL140" s="1060"/>
      <c r="BWM140" s="1060"/>
      <c r="BWN140" s="1060"/>
      <c r="BWO140" s="1060"/>
      <c r="BWP140" s="1060"/>
      <c r="BWQ140" s="1060"/>
      <c r="BWR140" s="1060"/>
      <c r="BWS140" s="1060"/>
      <c r="BWT140" s="1060"/>
      <c r="BWU140" s="1060"/>
      <c r="BWV140" s="1060"/>
      <c r="BWW140" s="1060"/>
      <c r="BWX140" s="1060"/>
      <c r="BWY140" s="1060"/>
      <c r="BWZ140" s="1060"/>
      <c r="BXA140" s="1060"/>
      <c r="BXB140" s="1060"/>
      <c r="BXC140" s="1060"/>
      <c r="BXD140" s="1060"/>
      <c r="BXE140" s="1060"/>
      <c r="BXF140" s="1060"/>
      <c r="BXG140" s="1060"/>
      <c r="BXH140" s="1060"/>
      <c r="BXI140" s="1060"/>
      <c r="BXJ140" s="1060"/>
      <c r="BXK140" s="1060"/>
      <c r="BXL140" s="1060"/>
      <c r="BXM140" s="1060"/>
      <c r="BXN140" s="1060"/>
      <c r="BXO140" s="1060"/>
      <c r="BXP140" s="1060"/>
      <c r="BXQ140" s="1060"/>
      <c r="BXR140" s="1060"/>
      <c r="BXS140" s="1060"/>
      <c r="BXT140" s="1060"/>
      <c r="BXU140" s="1060"/>
      <c r="BXV140" s="1060"/>
      <c r="BXW140" s="1060"/>
      <c r="BXX140" s="1060"/>
      <c r="BXY140" s="1060"/>
      <c r="BXZ140" s="1060"/>
      <c r="BYA140" s="1060"/>
      <c r="BYB140" s="1060"/>
      <c r="BYC140" s="1060"/>
      <c r="BYD140" s="1060"/>
      <c r="BYE140" s="1060"/>
      <c r="BYF140" s="1060"/>
      <c r="BYG140" s="1060"/>
      <c r="BYH140" s="1060"/>
      <c r="BYI140" s="1060"/>
      <c r="BYJ140" s="1060"/>
      <c r="BYK140" s="1060"/>
      <c r="BYL140" s="1060"/>
      <c r="BYM140" s="1060"/>
      <c r="BYN140" s="1060"/>
      <c r="BYO140" s="1060"/>
      <c r="BYP140" s="1060"/>
      <c r="BYQ140" s="1060"/>
      <c r="BYR140" s="1060"/>
      <c r="BYS140" s="1060"/>
      <c r="BYT140" s="1060"/>
      <c r="BYU140" s="1060"/>
      <c r="BYV140" s="1060"/>
      <c r="BYW140" s="1060"/>
      <c r="BYX140" s="1060"/>
      <c r="BYY140" s="1060"/>
      <c r="BYZ140" s="1060"/>
      <c r="BZA140" s="1060"/>
      <c r="BZB140" s="1060"/>
      <c r="BZC140" s="1060"/>
      <c r="BZD140" s="1060"/>
      <c r="BZE140" s="1060"/>
      <c r="BZF140" s="1060"/>
      <c r="BZG140" s="1060"/>
      <c r="BZH140" s="1060"/>
      <c r="BZI140" s="1060"/>
      <c r="BZJ140" s="1060"/>
      <c r="BZK140" s="1060"/>
      <c r="BZL140" s="1060"/>
      <c r="BZM140" s="1060"/>
      <c r="BZN140" s="1060"/>
      <c r="BZO140" s="1060"/>
      <c r="BZP140" s="1060"/>
      <c r="BZQ140" s="1060"/>
      <c r="BZR140" s="1060"/>
      <c r="BZS140" s="1060"/>
      <c r="BZT140" s="1060"/>
      <c r="BZU140" s="1060"/>
      <c r="BZV140" s="1060"/>
      <c r="BZW140" s="1060"/>
      <c r="BZX140" s="1060"/>
      <c r="BZY140" s="1060"/>
      <c r="BZZ140" s="1060"/>
      <c r="CAA140" s="1060"/>
      <c r="CAB140" s="1060"/>
      <c r="CAC140" s="1060"/>
      <c r="CAD140" s="1060"/>
      <c r="CAE140" s="1060"/>
      <c r="CAF140" s="1060"/>
      <c r="CAG140" s="1060"/>
      <c r="CAH140" s="1060"/>
      <c r="CAI140" s="1060"/>
      <c r="CAJ140" s="1060"/>
      <c r="CAK140" s="1060"/>
      <c r="CAL140" s="1060"/>
      <c r="CAM140" s="1060"/>
      <c r="CAN140" s="1060"/>
      <c r="CAO140" s="1060"/>
      <c r="CAP140" s="1060"/>
      <c r="CAQ140" s="1060"/>
      <c r="CAR140" s="1060"/>
      <c r="CAS140" s="1060"/>
      <c r="CAT140" s="1060"/>
      <c r="CAU140" s="1060"/>
      <c r="CAV140" s="1060"/>
      <c r="CAW140" s="1060"/>
      <c r="CAX140" s="1060"/>
      <c r="CAY140" s="1060"/>
      <c r="CAZ140" s="1060"/>
      <c r="CBA140" s="1060"/>
      <c r="CBB140" s="1060"/>
      <c r="CBC140" s="1060"/>
      <c r="CBD140" s="1060"/>
      <c r="CBE140" s="1060"/>
      <c r="CBF140" s="1060"/>
      <c r="CBG140" s="1060"/>
      <c r="CBH140" s="1060"/>
      <c r="CBI140" s="1060"/>
      <c r="CBJ140" s="1060"/>
      <c r="CBK140" s="1060"/>
      <c r="CBL140" s="1060"/>
      <c r="CBM140" s="1060"/>
      <c r="CBN140" s="1060"/>
      <c r="CBO140" s="1060"/>
      <c r="CBP140" s="1060"/>
      <c r="CBQ140" s="1060"/>
      <c r="CBR140" s="1060"/>
      <c r="CBS140" s="1060"/>
      <c r="CBT140" s="1060"/>
      <c r="CBU140" s="1060"/>
      <c r="CBV140" s="1060"/>
      <c r="CBW140" s="1060"/>
      <c r="CBX140" s="1060"/>
      <c r="CBY140" s="1060"/>
      <c r="CBZ140" s="1060"/>
      <c r="CCA140" s="1060"/>
      <c r="CCB140" s="1060"/>
      <c r="CCC140" s="1060"/>
      <c r="CCD140" s="1060"/>
      <c r="CCE140" s="1060"/>
      <c r="CCF140" s="1060"/>
      <c r="CCG140" s="1060"/>
      <c r="CCH140" s="1060"/>
      <c r="CCI140" s="1060"/>
      <c r="CCJ140" s="1060"/>
      <c r="CCK140" s="1060"/>
      <c r="CCL140" s="1060"/>
      <c r="CCM140" s="1060"/>
      <c r="CCN140" s="1060"/>
      <c r="CCO140" s="1060"/>
      <c r="CCP140" s="1060"/>
      <c r="CCQ140" s="1060"/>
      <c r="CCR140" s="1060"/>
      <c r="CCS140" s="1060"/>
      <c r="CCT140" s="1060"/>
      <c r="CCU140" s="1060"/>
      <c r="CCV140" s="1060"/>
      <c r="CCW140" s="1060"/>
      <c r="CCX140" s="1060"/>
      <c r="CCY140" s="1060"/>
      <c r="CCZ140" s="1060"/>
      <c r="CDA140" s="1060"/>
      <c r="CDB140" s="1060"/>
      <c r="CDC140" s="1060"/>
      <c r="CDD140" s="1060"/>
      <c r="CDE140" s="1060"/>
      <c r="CDF140" s="1060"/>
      <c r="CDG140" s="1060"/>
      <c r="CDH140" s="1060"/>
      <c r="CDI140" s="1060"/>
      <c r="CDJ140" s="1060"/>
      <c r="CDK140" s="1060"/>
      <c r="CDL140" s="1060"/>
      <c r="CDM140" s="1060"/>
      <c r="CDN140" s="1060"/>
      <c r="CDO140" s="1060"/>
      <c r="CDP140" s="1060"/>
      <c r="CDQ140" s="1060"/>
      <c r="CDR140" s="1060"/>
      <c r="CDS140" s="1060"/>
      <c r="CDT140" s="1060"/>
      <c r="CDU140" s="1060"/>
      <c r="CDV140" s="1060"/>
      <c r="CDW140" s="1060"/>
      <c r="CDX140" s="1060"/>
      <c r="CDY140" s="1060"/>
      <c r="CDZ140" s="1060"/>
      <c r="CEA140" s="1060"/>
      <c r="CEB140" s="1060"/>
      <c r="CEC140" s="1060"/>
      <c r="CED140" s="1060"/>
      <c r="CEE140" s="1060"/>
      <c r="CEF140" s="1060"/>
      <c r="CEG140" s="1060"/>
      <c r="CEH140" s="1060"/>
      <c r="CEI140" s="1060"/>
      <c r="CEJ140" s="1060"/>
      <c r="CEK140" s="1060"/>
      <c r="CEL140" s="1060"/>
      <c r="CEM140" s="1060"/>
    </row>
    <row r="141" spans="1:2171" s="254" customFormat="1" x14ac:dyDescent="0.2">
      <c r="B141" s="1029" t="s">
        <v>278</v>
      </c>
      <c r="C141" s="298"/>
      <c r="D141" s="857"/>
      <c r="E141" s="857" t="s">
        <v>413</v>
      </c>
      <c r="F141" s="1030" t="s">
        <v>278</v>
      </c>
      <c r="G141" s="298" t="s">
        <v>57</v>
      </c>
      <c r="H141" s="298" t="s">
        <v>62</v>
      </c>
      <c r="I141" s="1031">
        <f>C141*'Future Practices'!C$117*(D141*0.95+Calculations!$C$163/SUMPRODUCT(Sources!$C$78:$C$81,Defaults!$D$77:$D$80)*(1-D141)*VLOOKUP(G141,Defaults!B$77:D$80,3,FALSE))*3630</f>
        <v>0</v>
      </c>
      <c r="J141" s="1032">
        <f t="shared" si="0"/>
        <v>0</v>
      </c>
      <c r="K141" s="1024">
        <f>Retrofit_Design</f>
        <v>0</v>
      </c>
      <c r="L141" s="1024">
        <f t="shared" si="1"/>
        <v>0</v>
      </c>
      <c r="M141" s="679"/>
      <c r="N141" s="679"/>
      <c r="O141" s="679"/>
      <c r="P141" s="679"/>
      <c r="Q141" s="679"/>
      <c r="R141" s="679"/>
      <c r="S141" s="679"/>
      <c r="T141" s="679"/>
      <c r="U141" s="679"/>
      <c r="V141" s="679"/>
      <c r="W141" s="679"/>
      <c r="X141" s="679"/>
      <c r="Y141" s="679"/>
      <c r="Z141" s="679"/>
      <c r="AA141" s="679" t="str">
        <f>IF(Defaults!C72&gt;0,Defaults!C72,"")</f>
        <v/>
      </c>
      <c r="AB141" s="679"/>
      <c r="AC141" s="679"/>
      <c r="AD141" s="679"/>
      <c r="AE141" s="679"/>
      <c r="AF141" s="679"/>
      <c r="AG141" s="679"/>
      <c r="AH141" s="679"/>
      <c r="AI141" s="679"/>
      <c r="AJ141" s="679"/>
      <c r="AK141" s="679"/>
      <c r="AL141" s="679"/>
      <c r="AM141" s="679"/>
      <c r="AN141" s="679"/>
      <c r="AO141" s="679"/>
      <c r="AP141" s="679"/>
      <c r="AQ141" s="679"/>
      <c r="AR141" s="1060"/>
      <c r="AS141" s="1060"/>
      <c r="AT141" s="1060"/>
      <c r="AU141" s="1060"/>
      <c r="AV141" s="1060"/>
      <c r="AW141" s="1060"/>
      <c r="AX141" s="1060"/>
      <c r="AY141" s="1060"/>
      <c r="AZ141" s="1060"/>
      <c r="BA141" s="1060"/>
      <c r="BB141" s="1060"/>
      <c r="BC141" s="1060"/>
      <c r="BD141" s="1060"/>
      <c r="BE141" s="1060"/>
      <c r="BF141" s="1060"/>
      <c r="BG141" s="1060"/>
      <c r="BH141" s="1060"/>
      <c r="BI141" s="1060"/>
      <c r="BJ141" s="1060"/>
      <c r="BK141" s="1060"/>
      <c r="BL141" s="1060"/>
      <c r="BM141" s="1060"/>
      <c r="BN141" s="1060"/>
      <c r="BO141" s="1060"/>
      <c r="BP141" s="1060"/>
      <c r="BQ141" s="1060"/>
      <c r="BR141" s="1060"/>
      <c r="BS141" s="1060"/>
      <c r="BT141" s="1060"/>
      <c r="BU141" s="1060"/>
      <c r="BV141" s="1060"/>
      <c r="BW141" s="1060"/>
      <c r="BX141" s="1060"/>
      <c r="BY141" s="1060"/>
      <c r="BZ141" s="1060"/>
      <c r="CA141" s="1060"/>
      <c r="CB141" s="1060"/>
      <c r="CC141" s="1060"/>
      <c r="CD141" s="1060"/>
      <c r="CE141" s="1060"/>
      <c r="CF141" s="1060"/>
      <c r="CG141" s="1060"/>
      <c r="CH141" s="1060"/>
      <c r="CI141" s="1060"/>
      <c r="CJ141" s="1060"/>
      <c r="CK141" s="1060"/>
      <c r="CL141" s="1060"/>
      <c r="CM141" s="1060"/>
      <c r="CN141" s="1060"/>
      <c r="CO141" s="1060"/>
      <c r="CP141" s="1060"/>
      <c r="CQ141" s="1060"/>
      <c r="CR141" s="1060"/>
      <c r="CS141" s="1060"/>
      <c r="CT141" s="1060"/>
      <c r="CU141" s="1060"/>
      <c r="CV141" s="1060"/>
      <c r="CW141" s="1060"/>
      <c r="CX141" s="1060"/>
      <c r="CY141" s="1060"/>
      <c r="CZ141" s="1060"/>
      <c r="DA141" s="1060"/>
      <c r="DB141" s="1060"/>
      <c r="DC141" s="1060"/>
      <c r="DD141" s="1060"/>
      <c r="DE141" s="1060"/>
      <c r="DF141" s="1060"/>
      <c r="DG141" s="1060"/>
      <c r="DH141" s="1060"/>
      <c r="DI141" s="1060"/>
      <c r="DJ141" s="1060"/>
      <c r="DK141" s="1060"/>
      <c r="DL141" s="1060"/>
      <c r="DM141" s="1060"/>
      <c r="DN141" s="1060"/>
      <c r="DO141" s="1060"/>
      <c r="DP141" s="1060"/>
      <c r="DQ141" s="1060"/>
      <c r="DR141" s="1060"/>
      <c r="DS141" s="1060"/>
      <c r="DT141" s="1060"/>
      <c r="DU141" s="1060"/>
      <c r="DV141" s="1060"/>
      <c r="DW141" s="1060"/>
      <c r="DX141" s="1060"/>
      <c r="DY141" s="1060"/>
      <c r="DZ141" s="1060"/>
      <c r="EA141" s="1060"/>
      <c r="EB141" s="1060"/>
      <c r="EC141" s="1060"/>
      <c r="ED141" s="1060"/>
      <c r="EE141" s="1060"/>
      <c r="EF141" s="1060"/>
      <c r="EG141" s="1060"/>
      <c r="EH141" s="1060"/>
      <c r="EI141" s="1060"/>
      <c r="EJ141" s="1060"/>
      <c r="EK141" s="1060"/>
      <c r="EL141" s="1060"/>
      <c r="EM141" s="1060"/>
      <c r="EN141" s="1060"/>
      <c r="EO141" s="1060"/>
      <c r="EP141" s="1060"/>
      <c r="EQ141" s="1060"/>
      <c r="ER141" s="1060"/>
      <c r="ES141" s="1060"/>
      <c r="ET141" s="1060"/>
      <c r="EU141" s="1060"/>
      <c r="EV141" s="1060"/>
      <c r="EW141" s="1060"/>
      <c r="EX141" s="1060"/>
      <c r="EY141" s="1060"/>
      <c r="EZ141" s="1060"/>
      <c r="FA141" s="1060"/>
      <c r="FB141" s="1060"/>
      <c r="FC141" s="1060"/>
      <c r="FD141" s="1060"/>
      <c r="FE141" s="1060"/>
      <c r="FF141" s="1060"/>
      <c r="FG141" s="1060"/>
      <c r="FH141" s="1060"/>
      <c r="FI141" s="1060"/>
      <c r="FJ141" s="1060"/>
      <c r="FK141" s="1060"/>
      <c r="FL141" s="1060"/>
      <c r="FM141" s="1060"/>
      <c r="FN141" s="1060"/>
      <c r="FO141" s="1060"/>
      <c r="FP141" s="1060"/>
      <c r="FQ141" s="1060"/>
      <c r="FR141" s="1060"/>
      <c r="FS141" s="1060"/>
      <c r="FT141" s="1060"/>
      <c r="FU141" s="1060"/>
      <c r="FV141" s="1060"/>
      <c r="FW141" s="1060"/>
      <c r="FX141" s="1060"/>
      <c r="FY141" s="1060"/>
      <c r="FZ141" s="1060"/>
      <c r="GA141" s="1060"/>
      <c r="GB141" s="1060"/>
      <c r="GC141" s="1060"/>
      <c r="GD141" s="1060"/>
      <c r="GE141" s="1060"/>
      <c r="GF141" s="1060"/>
      <c r="GG141" s="1060"/>
      <c r="GH141" s="1060"/>
      <c r="GI141" s="1060"/>
      <c r="GJ141" s="1060"/>
      <c r="GK141" s="1060"/>
      <c r="GL141" s="1060"/>
      <c r="GM141" s="1060"/>
      <c r="GN141" s="1060"/>
      <c r="GO141" s="1060"/>
      <c r="GP141" s="1060"/>
      <c r="GQ141" s="1060"/>
      <c r="GR141" s="1060"/>
      <c r="GS141" s="1060"/>
      <c r="GT141" s="1060"/>
      <c r="GU141" s="1060"/>
      <c r="GV141" s="1060"/>
      <c r="GW141" s="1060"/>
      <c r="GX141" s="1060"/>
      <c r="GY141" s="1060"/>
      <c r="GZ141" s="1060"/>
      <c r="HA141" s="1060"/>
      <c r="HB141" s="1060"/>
      <c r="HC141" s="1060"/>
      <c r="HD141" s="1060"/>
      <c r="HE141" s="1060"/>
      <c r="HF141" s="1060"/>
      <c r="HG141" s="1060"/>
      <c r="HH141" s="1060"/>
      <c r="HI141" s="1060"/>
      <c r="HJ141" s="1060"/>
      <c r="HK141" s="1060"/>
      <c r="HL141" s="1060"/>
      <c r="HM141" s="1060"/>
      <c r="HN141" s="1060"/>
      <c r="HO141" s="1060"/>
      <c r="HP141" s="1060"/>
      <c r="HQ141" s="1060"/>
      <c r="HR141" s="1060"/>
      <c r="HS141" s="1060"/>
      <c r="HT141" s="1060"/>
      <c r="HU141" s="1060"/>
      <c r="HV141" s="1060"/>
      <c r="HW141" s="1060"/>
      <c r="HX141" s="1060"/>
      <c r="HY141" s="1060"/>
      <c r="HZ141" s="1060"/>
      <c r="IA141" s="1060"/>
      <c r="IB141" s="1060"/>
      <c r="IC141" s="1060"/>
      <c r="ID141" s="1060"/>
      <c r="IE141" s="1060"/>
      <c r="IF141" s="1060"/>
      <c r="IG141" s="1060"/>
      <c r="IH141" s="1060"/>
      <c r="II141" s="1060"/>
      <c r="IJ141" s="1060"/>
      <c r="IK141" s="1060"/>
      <c r="IL141" s="1060"/>
      <c r="IM141" s="1060"/>
      <c r="IN141" s="1060"/>
      <c r="IO141" s="1060"/>
      <c r="IP141" s="1060"/>
      <c r="IQ141" s="1060"/>
      <c r="IR141" s="1060"/>
      <c r="IS141" s="1060"/>
      <c r="IT141" s="1060"/>
      <c r="IU141" s="1060"/>
      <c r="IV141" s="1060"/>
      <c r="IW141" s="1060"/>
      <c r="IX141" s="1060"/>
      <c r="IY141" s="1060"/>
      <c r="IZ141" s="1060"/>
      <c r="JA141" s="1060"/>
      <c r="JB141" s="1060"/>
      <c r="JC141" s="1060"/>
      <c r="JD141" s="1060"/>
      <c r="JE141" s="1060"/>
      <c r="JF141" s="1060"/>
      <c r="JG141" s="1060"/>
      <c r="JH141" s="1060"/>
      <c r="JI141" s="1060"/>
      <c r="JJ141" s="1060"/>
      <c r="JK141" s="1060"/>
      <c r="JL141" s="1060"/>
      <c r="JM141" s="1060"/>
      <c r="JN141" s="1060"/>
      <c r="JO141" s="1060"/>
      <c r="JP141" s="1060"/>
      <c r="JQ141" s="1060"/>
      <c r="JR141" s="1060"/>
      <c r="JS141" s="1060"/>
      <c r="JT141" s="1060"/>
      <c r="JU141" s="1060"/>
      <c r="JV141" s="1060"/>
      <c r="JW141" s="1060"/>
      <c r="JX141" s="1060"/>
      <c r="JY141" s="1060"/>
      <c r="JZ141" s="1060"/>
      <c r="KA141" s="1060"/>
      <c r="KB141" s="1060"/>
      <c r="KC141" s="1060"/>
      <c r="KD141" s="1060"/>
      <c r="KE141" s="1060"/>
      <c r="KF141" s="1060"/>
      <c r="KG141" s="1060"/>
      <c r="KH141" s="1060"/>
      <c r="KI141" s="1060"/>
      <c r="KJ141" s="1060"/>
      <c r="KK141" s="1060"/>
      <c r="KL141" s="1060"/>
      <c r="KM141" s="1060"/>
      <c r="KN141" s="1060"/>
      <c r="KO141" s="1060"/>
      <c r="KP141" s="1060"/>
      <c r="KQ141" s="1060"/>
      <c r="KR141" s="1060"/>
      <c r="KS141" s="1060"/>
      <c r="KT141" s="1060"/>
      <c r="KU141" s="1060"/>
      <c r="KV141" s="1060"/>
      <c r="KW141" s="1060"/>
      <c r="KX141" s="1060"/>
      <c r="KY141" s="1060"/>
      <c r="KZ141" s="1060"/>
      <c r="LA141" s="1060"/>
      <c r="LB141" s="1060"/>
      <c r="LC141" s="1060"/>
      <c r="LD141" s="1060"/>
      <c r="LE141" s="1060"/>
      <c r="LF141" s="1060"/>
      <c r="LG141" s="1060"/>
      <c r="LH141" s="1060"/>
      <c r="LI141" s="1060"/>
      <c r="LJ141" s="1060"/>
      <c r="LK141" s="1060"/>
      <c r="LL141" s="1060"/>
      <c r="LM141" s="1060"/>
      <c r="LN141" s="1060"/>
      <c r="LO141" s="1060"/>
      <c r="LP141" s="1060"/>
      <c r="LQ141" s="1060"/>
      <c r="LR141" s="1060"/>
      <c r="LS141" s="1060"/>
      <c r="LT141" s="1060"/>
      <c r="LU141" s="1060"/>
      <c r="LV141" s="1060"/>
      <c r="LW141" s="1060"/>
      <c r="LX141" s="1060"/>
      <c r="LY141" s="1060"/>
      <c r="LZ141" s="1060"/>
      <c r="MA141" s="1060"/>
      <c r="MB141" s="1060"/>
      <c r="MC141" s="1060"/>
      <c r="MD141" s="1060"/>
      <c r="ME141" s="1060"/>
      <c r="MF141" s="1060"/>
      <c r="MG141" s="1060"/>
      <c r="MH141" s="1060"/>
      <c r="MI141" s="1060"/>
      <c r="MJ141" s="1060"/>
      <c r="MK141" s="1060"/>
      <c r="ML141" s="1060"/>
      <c r="MM141" s="1060"/>
      <c r="MN141" s="1060"/>
      <c r="MO141" s="1060"/>
      <c r="MP141" s="1060"/>
      <c r="MQ141" s="1060"/>
      <c r="MR141" s="1060"/>
      <c r="MS141" s="1060"/>
      <c r="MT141" s="1060"/>
      <c r="MU141" s="1060"/>
      <c r="MV141" s="1060"/>
      <c r="MW141" s="1060"/>
      <c r="MX141" s="1060"/>
      <c r="MY141" s="1060"/>
      <c r="MZ141" s="1060"/>
      <c r="NA141" s="1060"/>
      <c r="NB141" s="1060"/>
      <c r="NC141" s="1060"/>
      <c r="ND141" s="1060"/>
      <c r="NE141" s="1060"/>
      <c r="NF141" s="1060"/>
      <c r="NG141" s="1060"/>
      <c r="NH141" s="1060"/>
      <c r="NI141" s="1060"/>
      <c r="NJ141" s="1060"/>
      <c r="NK141" s="1060"/>
      <c r="NL141" s="1060"/>
      <c r="NM141" s="1060"/>
      <c r="NN141" s="1060"/>
      <c r="NO141" s="1060"/>
      <c r="NP141" s="1060"/>
      <c r="NQ141" s="1060"/>
      <c r="NR141" s="1060"/>
      <c r="NS141" s="1060"/>
      <c r="NT141" s="1060"/>
      <c r="NU141" s="1060"/>
      <c r="NV141" s="1060"/>
      <c r="NW141" s="1060"/>
      <c r="NX141" s="1060"/>
      <c r="NY141" s="1060"/>
      <c r="NZ141" s="1060"/>
      <c r="OA141" s="1060"/>
      <c r="OB141" s="1060"/>
      <c r="OC141" s="1060"/>
      <c r="OD141" s="1060"/>
      <c r="OE141" s="1060"/>
      <c r="OF141" s="1060"/>
      <c r="OG141" s="1060"/>
      <c r="OH141" s="1060"/>
      <c r="OI141" s="1060"/>
      <c r="OJ141" s="1060"/>
      <c r="OK141" s="1060"/>
      <c r="OL141" s="1060"/>
      <c r="OM141" s="1060"/>
      <c r="ON141" s="1060"/>
      <c r="OO141" s="1060"/>
      <c r="OP141" s="1060"/>
      <c r="OQ141" s="1060"/>
      <c r="OR141" s="1060"/>
      <c r="OS141" s="1060"/>
      <c r="OT141" s="1060"/>
      <c r="OU141" s="1060"/>
      <c r="OV141" s="1060"/>
      <c r="OW141" s="1060"/>
      <c r="OX141" s="1060"/>
      <c r="OY141" s="1060"/>
      <c r="OZ141" s="1060"/>
      <c r="PA141" s="1060"/>
      <c r="PB141" s="1060"/>
      <c r="PC141" s="1060"/>
      <c r="PD141" s="1060"/>
      <c r="PE141" s="1060"/>
      <c r="PF141" s="1060"/>
      <c r="PG141" s="1060"/>
      <c r="PH141" s="1060"/>
      <c r="PI141" s="1060"/>
      <c r="PJ141" s="1060"/>
      <c r="PK141" s="1060"/>
      <c r="PL141" s="1060"/>
      <c r="PM141" s="1060"/>
      <c r="PN141" s="1060"/>
      <c r="PO141" s="1060"/>
      <c r="PP141" s="1060"/>
      <c r="PQ141" s="1060"/>
      <c r="PR141" s="1060"/>
      <c r="PS141" s="1060"/>
      <c r="PT141" s="1060"/>
      <c r="PU141" s="1060"/>
      <c r="PV141" s="1060"/>
      <c r="PW141" s="1060"/>
      <c r="PX141" s="1060"/>
      <c r="PY141" s="1060"/>
      <c r="PZ141" s="1060"/>
      <c r="QA141" s="1060"/>
      <c r="QB141" s="1060"/>
      <c r="QC141" s="1060"/>
      <c r="QD141" s="1060"/>
      <c r="QE141" s="1060"/>
      <c r="QF141" s="1060"/>
      <c r="QG141" s="1060"/>
      <c r="QH141" s="1060"/>
      <c r="QI141" s="1060"/>
      <c r="QJ141" s="1060"/>
      <c r="QK141" s="1060"/>
      <c r="QL141" s="1060"/>
      <c r="QM141" s="1060"/>
      <c r="QN141" s="1060"/>
      <c r="QO141" s="1060"/>
      <c r="QP141" s="1060"/>
      <c r="QQ141" s="1060"/>
      <c r="QR141" s="1060"/>
      <c r="QS141" s="1060"/>
      <c r="QT141" s="1060"/>
      <c r="QU141" s="1060"/>
      <c r="QV141" s="1060"/>
      <c r="QW141" s="1060"/>
      <c r="QX141" s="1060"/>
      <c r="QY141" s="1060"/>
      <c r="QZ141" s="1060"/>
      <c r="RA141" s="1060"/>
      <c r="RB141" s="1060"/>
      <c r="RC141" s="1060"/>
      <c r="RD141" s="1060"/>
      <c r="RE141" s="1060"/>
      <c r="RF141" s="1060"/>
      <c r="RG141" s="1060"/>
      <c r="RH141" s="1060"/>
      <c r="RI141" s="1060"/>
      <c r="RJ141" s="1060"/>
      <c r="RK141" s="1060"/>
      <c r="RL141" s="1060"/>
      <c r="RM141" s="1060"/>
      <c r="RN141" s="1060"/>
      <c r="RO141" s="1060"/>
      <c r="RP141" s="1060"/>
      <c r="RQ141" s="1060"/>
      <c r="RR141" s="1060"/>
      <c r="RS141" s="1060"/>
      <c r="RT141" s="1060"/>
      <c r="RU141" s="1060"/>
      <c r="RV141" s="1060"/>
      <c r="RW141" s="1060"/>
      <c r="RX141" s="1060"/>
      <c r="RY141" s="1060"/>
      <c r="RZ141" s="1060"/>
      <c r="SA141" s="1060"/>
      <c r="SB141" s="1060"/>
      <c r="SC141" s="1060"/>
      <c r="SD141" s="1060"/>
      <c r="SE141" s="1060"/>
      <c r="SF141" s="1060"/>
      <c r="SG141" s="1060"/>
      <c r="SH141" s="1060"/>
      <c r="SI141" s="1060"/>
      <c r="SJ141" s="1060"/>
      <c r="SK141" s="1060"/>
      <c r="SL141" s="1060"/>
      <c r="SM141" s="1060"/>
      <c r="SN141" s="1060"/>
      <c r="SO141" s="1060"/>
      <c r="SP141" s="1060"/>
      <c r="SQ141" s="1060"/>
      <c r="SR141" s="1060"/>
      <c r="SS141" s="1060"/>
      <c r="ST141" s="1060"/>
      <c r="SU141" s="1060"/>
      <c r="SV141" s="1060"/>
      <c r="SW141" s="1060"/>
      <c r="SX141" s="1060"/>
      <c r="SY141" s="1060"/>
      <c r="SZ141" s="1060"/>
      <c r="TA141" s="1060"/>
      <c r="TB141" s="1060"/>
      <c r="TC141" s="1060"/>
      <c r="TD141" s="1060"/>
      <c r="TE141" s="1060"/>
      <c r="TF141" s="1060"/>
      <c r="TG141" s="1060"/>
      <c r="TH141" s="1060"/>
      <c r="TI141" s="1060"/>
      <c r="TJ141" s="1060"/>
      <c r="TK141" s="1060"/>
      <c r="TL141" s="1060"/>
      <c r="TM141" s="1060"/>
      <c r="TN141" s="1060"/>
      <c r="TO141" s="1060"/>
      <c r="TP141" s="1060"/>
      <c r="TQ141" s="1060"/>
      <c r="TR141" s="1060"/>
      <c r="TS141" s="1060"/>
      <c r="TT141" s="1060"/>
      <c r="TU141" s="1060"/>
      <c r="TV141" s="1060"/>
      <c r="TW141" s="1060"/>
      <c r="TX141" s="1060"/>
      <c r="TY141" s="1060"/>
      <c r="TZ141" s="1060"/>
      <c r="UA141" s="1060"/>
      <c r="UB141" s="1060"/>
      <c r="UC141" s="1060"/>
      <c r="UD141" s="1060"/>
      <c r="UE141" s="1060"/>
      <c r="UF141" s="1060"/>
      <c r="UG141" s="1060"/>
      <c r="UH141" s="1060"/>
      <c r="UI141" s="1060"/>
      <c r="UJ141" s="1060"/>
      <c r="UK141" s="1060"/>
      <c r="UL141" s="1060"/>
      <c r="UM141" s="1060"/>
      <c r="UN141" s="1060"/>
      <c r="UO141" s="1060"/>
      <c r="UP141" s="1060"/>
      <c r="UQ141" s="1060"/>
      <c r="UR141" s="1060"/>
      <c r="US141" s="1060"/>
      <c r="UT141" s="1060"/>
      <c r="UU141" s="1060"/>
      <c r="UV141" s="1060"/>
      <c r="UW141" s="1060"/>
      <c r="UX141" s="1060"/>
      <c r="UY141" s="1060"/>
      <c r="UZ141" s="1060"/>
      <c r="VA141" s="1060"/>
      <c r="VB141" s="1060"/>
      <c r="VC141" s="1060"/>
      <c r="VD141" s="1060"/>
      <c r="VE141" s="1060"/>
      <c r="VF141" s="1060"/>
      <c r="VG141" s="1060"/>
      <c r="VH141" s="1060"/>
      <c r="VI141" s="1060"/>
      <c r="VJ141" s="1060"/>
      <c r="VK141" s="1060"/>
      <c r="VL141" s="1060"/>
      <c r="VM141" s="1060"/>
      <c r="VN141" s="1060"/>
      <c r="VO141" s="1060"/>
      <c r="VP141" s="1060"/>
      <c r="VQ141" s="1060"/>
      <c r="VR141" s="1060"/>
      <c r="VS141" s="1060"/>
      <c r="VT141" s="1060"/>
      <c r="VU141" s="1060"/>
      <c r="VV141" s="1060"/>
      <c r="VW141" s="1060"/>
      <c r="VX141" s="1060"/>
      <c r="VY141" s="1060"/>
      <c r="VZ141" s="1060"/>
      <c r="WA141" s="1060"/>
      <c r="WB141" s="1060"/>
      <c r="WC141" s="1060"/>
      <c r="WD141" s="1060"/>
      <c r="WE141" s="1060"/>
      <c r="WF141" s="1060"/>
      <c r="WG141" s="1060"/>
      <c r="WH141" s="1060"/>
      <c r="WI141" s="1060"/>
      <c r="WJ141" s="1060"/>
      <c r="WK141" s="1060"/>
      <c r="WL141" s="1060"/>
      <c r="WM141" s="1060"/>
      <c r="WN141" s="1060"/>
      <c r="WO141" s="1060"/>
      <c r="WP141" s="1060"/>
      <c r="WQ141" s="1060"/>
      <c r="WR141" s="1060"/>
      <c r="WS141" s="1060"/>
      <c r="WT141" s="1060"/>
      <c r="WU141" s="1060"/>
      <c r="WV141" s="1060"/>
      <c r="WW141" s="1060"/>
      <c r="WX141" s="1060"/>
      <c r="WY141" s="1060"/>
      <c r="WZ141" s="1060"/>
      <c r="XA141" s="1060"/>
      <c r="XB141" s="1060"/>
      <c r="XC141" s="1060"/>
      <c r="XD141" s="1060"/>
      <c r="XE141" s="1060"/>
      <c r="XF141" s="1060"/>
      <c r="XG141" s="1060"/>
      <c r="XH141" s="1060"/>
      <c r="XI141" s="1060"/>
      <c r="XJ141" s="1060"/>
      <c r="XK141" s="1060"/>
      <c r="XL141" s="1060"/>
      <c r="XM141" s="1060"/>
      <c r="XN141" s="1060"/>
      <c r="XO141" s="1060"/>
      <c r="XP141" s="1060"/>
      <c r="XQ141" s="1060"/>
      <c r="XR141" s="1060"/>
      <c r="XS141" s="1060"/>
      <c r="XT141" s="1060"/>
      <c r="XU141" s="1060"/>
      <c r="XV141" s="1060"/>
      <c r="XW141" s="1060"/>
      <c r="XX141" s="1060"/>
      <c r="XY141" s="1060"/>
      <c r="XZ141" s="1060"/>
      <c r="YA141" s="1060"/>
      <c r="YB141" s="1060"/>
      <c r="YC141" s="1060"/>
      <c r="YD141" s="1060"/>
      <c r="YE141" s="1060"/>
      <c r="YF141" s="1060"/>
      <c r="YG141" s="1060"/>
      <c r="YH141" s="1060"/>
      <c r="YI141" s="1060"/>
      <c r="YJ141" s="1060"/>
      <c r="YK141" s="1060"/>
      <c r="YL141" s="1060"/>
      <c r="YM141" s="1060"/>
      <c r="YN141" s="1060"/>
      <c r="YO141" s="1060"/>
      <c r="YP141" s="1060"/>
      <c r="YQ141" s="1060"/>
      <c r="YR141" s="1060"/>
      <c r="YS141" s="1060"/>
      <c r="YT141" s="1060"/>
      <c r="YU141" s="1060"/>
      <c r="YV141" s="1060"/>
      <c r="YW141" s="1060"/>
      <c r="YX141" s="1060"/>
      <c r="YY141" s="1060"/>
      <c r="YZ141" s="1060"/>
      <c r="ZA141" s="1060"/>
      <c r="ZB141" s="1060"/>
      <c r="ZC141" s="1060"/>
      <c r="ZD141" s="1060"/>
      <c r="ZE141" s="1060"/>
      <c r="ZF141" s="1060"/>
      <c r="ZG141" s="1060"/>
      <c r="ZH141" s="1060"/>
      <c r="ZI141" s="1060"/>
      <c r="ZJ141" s="1060"/>
      <c r="ZK141" s="1060"/>
      <c r="ZL141" s="1060"/>
      <c r="ZM141" s="1060"/>
      <c r="ZN141" s="1060"/>
      <c r="ZO141" s="1060"/>
      <c r="ZP141" s="1060"/>
      <c r="ZQ141" s="1060"/>
      <c r="ZR141" s="1060"/>
      <c r="ZS141" s="1060"/>
      <c r="ZT141" s="1060"/>
      <c r="ZU141" s="1060"/>
      <c r="ZV141" s="1060"/>
      <c r="ZW141" s="1060"/>
      <c r="ZX141" s="1060"/>
      <c r="ZY141" s="1060"/>
      <c r="ZZ141" s="1060"/>
      <c r="AAA141" s="1060"/>
      <c r="AAB141" s="1060"/>
      <c r="AAC141" s="1060"/>
      <c r="AAD141" s="1060"/>
      <c r="AAE141" s="1060"/>
      <c r="AAF141" s="1060"/>
      <c r="AAG141" s="1060"/>
      <c r="AAH141" s="1060"/>
      <c r="AAI141" s="1060"/>
      <c r="AAJ141" s="1060"/>
      <c r="AAK141" s="1060"/>
      <c r="AAL141" s="1060"/>
      <c r="AAM141" s="1060"/>
      <c r="AAN141" s="1060"/>
      <c r="AAO141" s="1060"/>
      <c r="AAP141" s="1060"/>
      <c r="AAQ141" s="1060"/>
      <c r="AAR141" s="1060"/>
      <c r="AAS141" s="1060"/>
      <c r="AAT141" s="1060"/>
      <c r="AAU141" s="1060"/>
      <c r="AAV141" s="1060"/>
      <c r="AAW141" s="1060"/>
      <c r="AAX141" s="1060"/>
      <c r="AAY141" s="1060"/>
      <c r="AAZ141" s="1060"/>
      <c r="ABA141" s="1060"/>
      <c r="ABB141" s="1060"/>
      <c r="ABC141" s="1060"/>
      <c r="ABD141" s="1060"/>
      <c r="ABE141" s="1060"/>
      <c r="ABF141" s="1060"/>
      <c r="ABG141" s="1060"/>
      <c r="ABH141" s="1060"/>
      <c r="ABI141" s="1060"/>
      <c r="ABJ141" s="1060"/>
      <c r="ABK141" s="1060"/>
      <c r="ABL141" s="1060"/>
      <c r="ABM141" s="1060"/>
      <c r="ABN141" s="1060"/>
      <c r="ABO141" s="1060"/>
      <c r="ABP141" s="1060"/>
      <c r="ABQ141" s="1060"/>
      <c r="ABR141" s="1060"/>
      <c r="ABS141" s="1060"/>
      <c r="ABT141" s="1060"/>
      <c r="ABU141" s="1060"/>
      <c r="ABV141" s="1060"/>
      <c r="ABW141" s="1060"/>
      <c r="ABX141" s="1060"/>
      <c r="ABY141" s="1060"/>
      <c r="ABZ141" s="1060"/>
      <c r="ACA141" s="1060"/>
      <c r="ACB141" s="1060"/>
      <c r="ACC141" s="1060"/>
      <c r="ACD141" s="1060"/>
      <c r="ACE141" s="1060"/>
      <c r="ACF141" s="1060"/>
      <c r="ACG141" s="1060"/>
      <c r="ACH141" s="1060"/>
      <c r="ACI141" s="1060"/>
      <c r="ACJ141" s="1060"/>
      <c r="ACK141" s="1060"/>
      <c r="ACL141" s="1060"/>
      <c r="ACM141" s="1060"/>
      <c r="ACN141" s="1060"/>
      <c r="ACO141" s="1060"/>
      <c r="ACP141" s="1060"/>
      <c r="ACQ141" s="1060"/>
      <c r="ACR141" s="1060"/>
      <c r="ACS141" s="1060"/>
      <c r="ACT141" s="1060"/>
      <c r="ACU141" s="1060"/>
      <c r="ACV141" s="1060"/>
      <c r="ACW141" s="1060"/>
      <c r="ACX141" s="1060"/>
      <c r="ACY141" s="1060"/>
      <c r="ACZ141" s="1060"/>
      <c r="ADA141" s="1060"/>
      <c r="ADB141" s="1060"/>
      <c r="ADC141" s="1060"/>
      <c r="ADD141" s="1060"/>
      <c r="ADE141" s="1060"/>
      <c r="ADF141" s="1060"/>
      <c r="ADG141" s="1060"/>
      <c r="ADH141" s="1060"/>
      <c r="ADI141" s="1060"/>
      <c r="ADJ141" s="1060"/>
      <c r="ADK141" s="1060"/>
      <c r="ADL141" s="1060"/>
      <c r="ADM141" s="1060"/>
      <c r="ADN141" s="1060"/>
      <c r="ADO141" s="1060"/>
      <c r="ADP141" s="1060"/>
      <c r="ADQ141" s="1060"/>
      <c r="ADR141" s="1060"/>
      <c r="ADS141" s="1060"/>
      <c r="ADT141" s="1060"/>
      <c r="ADU141" s="1060"/>
      <c r="ADV141" s="1060"/>
      <c r="ADW141" s="1060"/>
      <c r="ADX141" s="1060"/>
      <c r="ADY141" s="1060"/>
      <c r="ADZ141" s="1060"/>
      <c r="AEA141" s="1060"/>
      <c r="AEB141" s="1060"/>
      <c r="AEC141" s="1060"/>
      <c r="AED141" s="1060"/>
      <c r="AEE141" s="1060"/>
      <c r="AEF141" s="1060"/>
      <c r="AEG141" s="1060"/>
      <c r="AEH141" s="1060"/>
      <c r="AEI141" s="1060"/>
      <c r="AEJ141" s="1060"/>
      <c r="AEK141" s="1060"/>
      <c r="AEL141" s="1060"/>
      <c r="AEM141" s="1060"/>
      <c r="AEN141" s="1060"/>
      <c r="AEO141" s="1060"/>
      <c r="AEP141" s="1060"/>
      <c r="AEQ141" s="1060"/>
      <c r="AER141" s="1060"/>
      <c r="AES141" s="1060"/>
      <c r="AET141" s="1060"/>
      <c r="AEU141" s="1060"/>
      <c r="AEV141" s="1060"/>
      <c r="AEW141" s="1060"/>
      <c r="AEX141" s="1060"/>
      <c r="AEY141" s="1060"/>
      <c r="AEZ141" s="1060"/>
      <c r="AFA141" s="1060"/>
      <c r="AFB141" s="1060"/>
      <c r="AFC141" s="1060"/>
      <c r="AFD141" s="1060"/>
      <c r="AFE141" s="1060"/>
      <c r="AFF141" s="1060"/>
      <c r="AFG141" s="1060"/>
      <c r="AFH141" s="1060"/>
      <c r="AFI141" s="1060"/>
      <c r="AFJ141" s="1060"/>
      <c r="AFK141" s="1060"/>
      <c r="AFL141" s="1060"/>
      <c r="AFM141" s="1060"/>
      <c r="AFN141" s="1060"/>
      <c r="AFO141" s="1060"/>
      <c r="AFP141" s="1060"/>
      <c r="AFQ141" s="1060"/>
      <c r="AFR141" s="1060"/>
      <c r="AFS141" s="1060"/>
      <c r="AFT141" s="1060"/>
      <c r="AFU141" s="1060"/>
      <c r="AFV141" s="1060"/>
      <c r="AFW141" s="1060"/>
      <c r="AFX141" s="1060"/>
      <c r="AFY141" s="1060"/>
      <c r="AFZ141" s="1060"/>
      <c r="AGA141" s="1060"/>
      <c r="AGB141" s="1060"/>
      <c r="AGC141" s="1060"/>
      <c r="AGD141" s="1060"/>
      <c r="AGE141" s="1060"/>
      <c r="AGF141" s="1060"/>
      <c r="AGG141" s="1060"/>
      <c r="AGH141" s="1060"/>
      <c r="AGI141" s="1060"/>
      <c r="AGJ141" s="1060"/>
      <c r="AGK141" s="1060"/>
      <c r="AGL141" s="1060"/>
      <c r="AGM141" s="1060"/>
      <c r="AGN141" s="1060"/>
      <c r="AGO141" s="1060"/>
      <c r="AGP141" s="1060"/>
      <c r="AGQ141" s="1060"/>
      <c r="AGR141" s="1060"/>
      <c r="AGS141" s="1060"/>
      <c r="AGT141" s="1060"/>
      <c r="AGU141" s="1060"/>
      <c r="AGV141" s="1060"/>
      <c r="AGW141" s="1060"/>
      <c r="AGX141" s="1060"/>
      <c r="AGY141" s="1060"/>
      <c r="AGZ141" s="1060"/>
      <c r="AHA141" s="1060"/>
      <c r="AHB141" s="1060"/>
      <c r="AHC141" s="1060"/>
      <c r="AHD141" s="1060"/>
      <c r="AHE141" s="1060"/>
      <c r="AHF141" s="1060"/>
      <c r="AHG141" s="1060"/>
      <c r="AHH141" s="1060"/>
      <c r="AHI141" s="1060"/>
      <c r="AHJ141" s="1060"/>
      <c r="AHK141" s="1060"/>
      <c r="AHL141" s="1060"/>
      <c r="AHM141" s="1060"/>
      <c r="AHN141" s="1060"/>
      <c r="AHO141" s="1060"/>
      <c r="AHP141" s="1060"/>
      <c r="AHQ141" s="1060"/>
      <c r="AHR141" s="1060"/>
      <c r="AHS141" s="1060"/>
      <c r="AHT141" s="1060"/>
      <c r="AHU141" s="1060"/>
      <c r="AHV141" s="1060"/>
      <c r="AHW141" s="1060"/>
      <c r="AHX141" s="1060"/>
      <c r="AHY141" s="1060"/>
      <c r="AHZ141" s="1060"/>
      <c r="AIA141" s="1060"/>
      <c r="AIB141" s="1060"/>
      <c r="AIC141" s="1060"/>
      <c r="AID141" s="1060"/>
      <c r="AIE141" s="1060"/>
      <c r="AIF141" s="1060"/>
      <c r="AIG141" s="1060"/>
      <c r="AIH141" s="1060"/>
      <c r="AII141" s="1060"/>
      <c r="AIJ141" s="1060"/>
      <c r="AIK141" s="1060"/>
      <c r="AIL141" s="1060"/>
      <c r="AIM141" s="1060"/>
      <c r="AIN141" s="1060"/>
      <c r="AIO141" s="1060"/>
      <c r="AIP141" s="1060"/>
      <c r="AIQ141" s="1060"/>
      <c r="AIR141" s="1060"/>
      <c r="AIS141" s="1060"/>
      <c r="AIT141" s="1060"/>
      <c r="AIU141" s="1060"/>
      <c r="AIV141" s="1060"/>
      <c r="AIW141" s="1060"/>
      <c r="AIX141" s="1060"/>
      <c r="AIY141" s="1060"/>
      <c r="AIZ141" s="1060"/>
      <c r="AJA141" s="1060"/>
      <c r="AJB141" s="1060"/>
      <c r="AJC141" s="1060"/>
      <c r="AJD141" s="1060"/>
      <c r="AJE141" s="1060"/>
      <c r="AJF141" s="1060"/>
      <c r="AJG141" s="1060"/>
      <c r="AJH141" s="1060"/>
      <c r="AJI141" s="1060"/>
      <c r="AJJ141" s="1060"/>
      <c r="AJK141" s="1060"/>
      <c r="AJL141" s="1060"/>
      <c r="AJM141" s="1060"/>
      <c r="AJN141" s="1060"/>
      <c r="AJO141" s="1060"/>
      <c r="AJP141" s="1060"/>
      <c r="AJQ141" s="1060"/>
      <c r="AJR141" s="1060"/>
      <c r="AJS141" s="1060"/>
      <c r="AJT141" s="1060"/>
      <c r="AJU141" s="1060"/>
      <c r="AJV141" s="1060"/>
      <c r="AJW141" s="1060"/>
      <c r="AJX141" s="1060"/>
      <c r="AJY141" s="1060"/>
      <c r="AJZ141" s="1060"/>
      <c r="AKA141" s="1060"/>
      <c r="AKB141" s="1060"/>
      <c r="AKC141" s="1060"/>
      <c r="AKD141" s="1060"/>
      <c r="AKE141" s="1060"/>
      <c r="AKF141" s="1060"/>
      <c r="AKG141" s="1060"/>
      <c r="AKH141" s="1060"/>
      <c r="AKI141" s="1060"/>
      <c r="AKJ141" s="1060"/>
      <c r="AKK141" s="1060"/>
      <c r="AKL141" s="1060"/>
      <c r="AKM141" s="1060"/>
      <c r="AKN141" s="1060"/>
      <c r="AKO141" s="1060"/>
      <c r="AKP141" s="1060"/>
      <c r="AKQ141" s="1060"/>
      <c r="AKR141" s="1060"/>
      <c r="AKS141" s="1060"/>
      <c r="AKT141" s="1060"/>
      <c r="AKU141" s="1060"/>
      <c r="AKV141" s="1060"/>
      <c r="AKW141" s="1060"/>
      <c r="AKX141" s="1060"/>
      <c r="AKY141" s="1060"/>
      <c r="AKZ141" s="1060"/>
      <c r="ALA141" s="1060"/>
      <c r="ALB141" s="1060"/>
      <c r="ALC141" s="1060"/>
      <c r="ALD141" s="1060"/>
      <c r="ALE141" s="1060"/>
      <c r="ALF141" s="1060"/>
      <c r="ALG141" s="1060"/>
      <c r="ALH141" s="1060"/>
      <c r="ALI141" s="1060"/>
      <c r="ALJ141" s="1060"/>
      <c r="ALK141" s="1060"/>
      <c r="ALL141" s="1060"/>
      <c r="ALM141" s="1060"/>
      <c r="ALN141" s="1060"/>
      <c r="ALO141" s="1060"/>
      <c r="ALP141" s="1060"/>
      <c r="ALQ141" s="1060"/>
      <c r="ALR141" s="1060"/>
      <c r="ALS141" s="1060"/>
      <c r="ALT141" s="1060"/>
      <c r="ALU141" s="1060"/>
      <c r="ALV141" s="1060"/>
      <c r="ALW141" s="1060"/>
      <c r="ALX141" s="1060"/>
      <c r="ALY141" s="1060"/>
      <c r="ALZ141" s="1060"/>
      <c r="AMA141" s="1060"/>
      <c r="AMB141" s="1060"/>
      <c r="AMC141" s="1060"/>
      <c r="AMD141" s="1060"/>
      <c r="AME141" s="1060"/>
      <c r="AMF141" s="1060"/>
      <c r="AMG141" s="1060"/>
      <c r="AMH141" s="1060"/>
      <c r="AMI141" s="1060"/>
      <c r="AMJ141" s="1060"/>
      <c r="AMK141" s="1060"/>
      <c r="AML141" s="1060"/>
      <c r="AMM141" s="1060"/>
      <c r="AMN141" s="1060"/>
      <c r="AMO141" s="1060"/>
      <c r="AMP141" s="1060"/>
      <c r="AMQ141" s="1060"/>
      <c r="AMR141" s="1060"/>
      <c r="AMS141" s="1060"/>
      <c r="AMT141" s="1060"/>
      <c r="AMU141" s="1060"/>
      <c r="AMV141" s="1060"/>
      <c r="AMW141" s="1060"/>
      <c r="AMX141" s="1060"/>
      <c r="AMY141" s="1060"/>
      <c r="AMZ141" s="1060"/>
      <c r="ANA141" s="1060"/>
      <c r="ANB141" s="1060"/>
      <c r="ANC141" s="1060"/>
      <c r="AND141" s="1060"/>
      <c r="ANE141" s="1060"/>
      <c r="ANF141" s="1060"/>
      <c r="ANG141" s="1060"/>
      <c r="ANH141" s="1060"/>
      <c r="ANI141" s="1060"/>
      <c r="ANJ141" s="1060"/>
      <c r="ANK141" s="1060"/>
      <c r="ANL141" s="1060"/>
      <c r="ANM141" s="1060"/>
      <c r="ANN141" s="1060"/>
      <c r="ANO141" s="1060"/>
      <c r="ANP141" s="1060"/>
      <c r="ANQ141" s="1060"/>
      <c r="ANR141" s="1060"/>
      <c r="ANS141" s="1060"/>
      <c r="ANT141" s="1060"/>
      <c r="ANU141" s="1060"/>
      <c r="ANV141" s="1060"/>
      <c r="ANW141" s="1060"/>
      <c r="ANX141" s="1060"/>
      <c r="ANY141" s="1060"/>
      <c r="ANZ141" s="1060"/>
      <c r="AOA141" s="1060"/>
      <c r="AOB141" s="1060"/>
      <c r="AOC141" s="1060"/>
      <c r="AOD141" s="1060"/>
      <c r="AOE141" s="1060"/>
      <c r="AOF141" s="1060"/>
      <c r="AOG141" s="1060"/>
      <c r="AOH141" s="1060"/>
      <c r="AOI141" s="1060"/>
      <c r="AOJ141" s="1060"/>
      <c r="AOK141" s="1060"/>
      <c r="AOL141" s="1060"/>
      <c r="AOM141" s="1060"/>
      <c r="AON141" s="1060"/>
      <c r="AOO141" s="1060"/>
      <c r="AOP141" s="1060"/>
      <c r="AOQ141" s="1060"/>
      <c r="AOR141" s="1060"/>
      <c r="AOS141" s="1060"/>
      <c r="AOT141" s="1060"/>
      <c r="AOU141" s="1060"/>
      <c r="AOV141" s="1060"/>
      <c r="AOW141" s="1060"/>
      <c r="AOX141" s="1060"/>
      <c r="AOY141" s="1060"/>
      <c r="AOZ141" s="1060"/>
      <c r="APA141" s="1060"/>
      <c r="APB141" s="1060"/>
      <c r="APC141" s="1060"/>
      <c r="APD141" s="1060"/>
      <c r="APE141" s="1060"/>
      <c r="APF141" s="1060"/>
      <c r="APG141" s="1060"/>
      <c r="APH141" s="1060"/>
      <c r="API141" s="1060"/>
      <c r="APJ141" s="1060"/>
      <c r="APK141" s="1060"/>
      <c r="APL141" s="1060"/>
      <c r="APM141" s="1060"/>
      <c r="APN141" s="1060"/>
      <c r="APO141" s="1060"/>
      <c r="APP141" s="1060"/>
      <c r="APQ141" s="1060"/>
      <c r="APR141" s="1060"/>
      <c r="APS141" s="1060"/>
      <c r="APT141" s="1060"/>
      <c r="APU141" s="1060"/>
      <c r="APV141" s="1060"/>
      <c r="APW141" s="1060"/>
      <c r="APX141" s="1060"/>
      <c r="APY141" s="1060"/>
      <c r="APZ141" s="1060"/>
      <c r="AQA141" s="1060"/>
      <c r="AQB141" s="1060"/>
      <c r="AQC141" s="1060"/>
      <c r="AQD141" s="1060"/>
      <c r="AQE141" s="1060"/>
      <c r="AQF141" s="1060"/>
      <c r="AQG141" s="1060"/>
      <c r="AQH141" s="1060"/>
      <c r="AQI141" s="1060"/>
      <c r="AQJ141" s="1060"/>
      <c r="AQK141" s="1060"/>
      <c r="AQL141" s="1060"/>
      <c r="AQM141" s="1060"/>
      <c r="AQN141" s="1060"/>
      <c r="AQO141" s="1060"/>
      <c r="AQP141" s="1060"/>
      <c r="AQQ141" s="1060"/>
      <c r="AQR141" s="1060"/>
      <c r="AQS141" s="1060"/>
      <c r="AQT141" s="1060"/>
      <c r="AQU141" s="1060"/>
      <c r="AQV141" s="1060"/>
      <c r="AQW141" s="1060"/>
      <c r="AQX141" s="1060"/>
      <c r="AQY141" s="1060"/>
      <c r="AQZ141" s="1060"/>
      <c r="ARA141" s="1060"/>
      <c r="ARB141" s="1060"/>
      <c r="ARC141" s="1060"/>
      <c r="ARD141" s="1060"/>
      <c r="ARE141" s="1060"/>
      <c r="ARF141" s="1060"/>
      <c r="ARG141" s="1060"/>
      <c r="ARH141" s="1060"/>
      <c r="ARI141" s="1060"/>
      <c r="ARJ141" s="1060"/>
      <c r="ARK141" s="1060"/>
      <c r="ARL141" s="1060"/>
      <c r="ARM141" s="1060"/>
      <c r="ARN141" s="1060"/>
      <c r="ARO141" s="1060"/>
      <c r="ARP141" s="1060"/>
      <c r="ARQ141" s="1060"/>
      <c r="ARR141" s="1060"/>
      <c r="ARS141" s="1060"/>
      <c r="ART141" s="1060"/>
      <c r="ARU141" s="1060"/>
      <c r="ARV141" s="1060"/>
      <c r="ARW141" s="1060"/>
      <c r="ARX141" s="1060"/>
      <c r="ARY141" s="1060"/>
      <c r="ARZ141" s="1060"/>
      <c r="ASA141" s="1060"/>
      <c r="ASB141" s="1060"/>
      <c r="ASC141" s="1060"/>
      <c r="ASD141" s="1060"/>
      <c r="ASE141" s="1060"/>
      <c r="ASF141" s="1060"/>
      <c r="ASG141" s="1060"/>
      <c r="ASH141" s="1060"/>
      <c r="ASI141" s="1060"/>
      <c r="ASJ141" s="1060"/>
      <c r="ASK141" s="1060"/>
      <c r="ASL141" s="1060"/>
      <c r="ASM141" s="1060"/>
      <c r="ASN141" s="1060"/>
      <c r="ASO141" s="1060"/>
      <c r="ASP141" s="1060"/>
      <c r="ASQ141" s="1060"/>
      <c r="ASR141" s="1060"/>
      <c r="ASS141" s="1060"/>
      <c r="AST141" s="1060"/>
      <c r="ASU141" s="1060"/>
      <c r="ASV141" s="1060"/>
      <c r="ASW141" s="1060"/>
      <c r="ASX141" s="1060"/>
      <c r="ASY141" s="1060"/>
      <c r="ASZ141" s="1060"/>
      <c r="ATA141" s="1060"/>
      <c r="ATB141" s="1060"/>
      <c r="ATC141" s="1060"/>
      <c r="ATD141" s="1060"/>
      <c r="ATE141" s="1060"/>
      <c r="ATF141" s="1060"/>
      <c r="ATG141" s="1060"/>
      <c r="ATH141" s="1060"/>
      <c r="ATI141" s="1060"/>
      <c r="ATJ141" s="1060"/>
      <c r="ATK141" s="1060"/>
      <c r="ATL141" s="1060"/>
      <c r="ATM141" s="1060"/>
      <c r="ATN141" s="1060"/>
      <c r="ATO141" s="1060"/>
      <c r="ATP141" s="1060"/>
      <c r="ATQ141" s="1060"/>
      <c r="ATR141" s="1060"/>
      <c r="ATS141" s="1060"/>
      <c r="ATT141" s="1060"/>
      <c r="ATU141" s="1060"/>
      <c r="ATV141" s="1060"/>
      <c r="ATW141" s="1060"/>
      <c r="ATX141" s="1060"/>
      <c r="ATY141" s="1060"/>
      <c r="ATZ141" s="1060"/>
      <c r="AUA141" s="1060"/>
      <c r="AUB141" s="1060"/>
      <c r="AUC141" s="1060"/>
      <c r="AUD141" s="1060"/>
      <c r="AUE141" s="1060"/>
      <c r="AUF141" s="1060"/>
      <c r="AUG141" s="1060"/>
      <c r="AUH141" s="1060"/>
      <c r="AUI141" s="1060"/>
      <c r="AUJ141" s="1060"/>
      <c r="AUK141" s="1060"/>
      <c r="AUL141" s="1060"/>
      <c r="AUM141" s="1060"/>
      <c r="AUN141" s="1060"/>
      <c r="AUO141" s="1060"/>
      <c r="AUP141" s="1060"/>
      <c r="AUQ141" s="1060"/>
      <c r="AUR141" s="1060"/>
      <c r="AUS141" s="1060"/>
      <c r="AUT141" s="1060"/>
      <c r="AUU141" s="1060"/>
      <c r="AUV141" s="1060"/>
      <c r="AUW141" s="1060"/>
      <c r="AUX141" s="1060"/>
      <c r="AUY141" s="1060"/>
      <c r="AUZ141" s="1060"/>
      <c r="AVA141" s="1060"/>
      <c r="AVB141" s="1060"/>
      <c r="AVC141" s="1060"/>
      <c r="AVD141" s="1060"/>
      <c r="AVE141" s="1060"/>
      <c r="AVF141" s="1060"/>
      <c r="AVG141" s="1060"/>
      <c r="AVH141" s="1060"/>
      <c r="AVI141" s="1060"/>
      <c r="AVJ141" s="1060"/>
      <c r="AVK141" s="1060"/>
      <c r="AVL141" s="1060"/>
      <c r="AVM141" s="1060"/>
      <c r="AVN141" s="1060"/>
      <c r="AVO141" s="1060"/>
      <c r="AVP141" s="1060"/>
      <c r="AVQ141" s="1060"/>
      <c r="AVR141" s="1060"/>
      <c r="AVS141" s="1060"/>
      <c r="AVT141" s="1060"/>
      <c r="AVU141" s="1060"/>
      <c r="AVV141" s="1060"/>
      <c r="AVW141" s="1060"/>
      <c r="AVX141" s="1060"/>
      <c r="AVY141" s="1060"/>
      <c r="AVZ141" s="1060"/>
      <c r="AWA141" s="1060"/>
      <c r="AWB141" s="1060"/>
      <c r="AWC141" s="1060"/>
      <c r="AWD141" s="1060"/>
      <c r="AWE141" s="1060"/>
      <c r="AWF141" s="1060"/>
      <c r="AWG141" s="1060"/>
      <c r="AWH141" s="1060"/>
      <c r="AWI141" s="1060"/>
      <c r="AWJ141" s="1060"/>
      <c r="AWK141" s="1060"/>
      <c r="AWL141" s="1060"/>
      <c r="AWM141" s="1060"/>
      <c r="AWN141" s="1060"/>
      <c r="AWO141" s="1060"/>
      <c r="AWP141" s="1060"/>
      <c r="AWQ141" s="1060"/>
      <c r="AWR141" s="1060"/>
      <c r="AWS141" s="1060"/>
      <c r="AWT141" s="1060"/>
      <c r="AWU141" s="1060"/>
      <c r="AWV141" s="1060"/>
      <c r="AWW141" s="1060"/>
      <c r="AWX141" s="1060"/>
      <c r="AWY141" s="1060"/>
      <c r="AWZ141" s="1060"/>
      <c r="AXA141" s="1060"/>
      <c r="AXB141" s="1060"/>
      <c r="AXC141" s="1060"/>
      <c r="AXD141" s="1060"/>
      <c r="AXE141" s="1060"/>
      <c r="AXF141" s="1060"/>
      <c r="AXG141" s="1060"/>
      <c r="AXH141" s="1060"/>
      <c r="AXI141" s="1060"/>
      <c r="AXJ141" s="1060"/>
      <c r="AXK141" s="1060"/>
      <c r="AXL141" s="1060"/>
      <c r="AXM141" s="1060"/>
      <c r="AXN141" s="1060"/>
      <c r="AXO141" s="1060"/>
      <c r="AXP141" s="1060"/>
      <c r="AXQ141" s="1060"/>
      <c r="AXR141" s="1060"/>
      <c r="AXS141" s="1060"/>
      <c r="AXT141" s="1060"/>
      <c r="AXU141" s="1060"/>
      <c r="AXV141" s="1060"/>
      <c r="AXW141" s="1060"/>
      <c r="AXX141" s="1060"/>
      <c r="AXY141" s="1060"/>
      <c r="AXZ141" s="1060"/>
      <c r="AYA141" s="1060"/>
      <c r="AYB141" s="1060"/>
      <c r="AYC141" s="1060"/>
      <c r="AYD141" s="1060"/>
      <c r="AYE141" s="1060"/>
      <c r="AYF141" s="1060"/>
      <c r="AYG141" s="1060"/>
      <c r="AYH141" s="1060"/>
      <c r="AYI141" s="1060"/>
      <c r="AYJ141" s="1060"/>
      <c r="AYK141" s="1060"/>
      <c r="AYL141" s="1060"/>
      <c r="AYM141" s="1060"/>
      <c r="AYN141" s="1060"/>
      <c r="AYO141" s="1060"/>
      <c r="AYP141" s="1060"/>
      <c r="AYQ141" s="1060"/>
      <c r="AYR141" s="1060"/>
      <c r="AYS141" s="1060"/>
      <c r="AYT141" s="1060"/>
      <c r="AYU141" s="1060"/>
      <c r="AYV141" s="1060"/>
      <c r="AYW141" s="1060"/>
      <c r="AYX141" s="1060"/>
      <c r="AYY141" s="1060"/>
      <c r="AYZ141" s="1060"/>
      <c r="AZA141" s="1060"/>
      <c r="AZB141" s="1060"/>
      <c r="AZC141" s="1060"/>
      <c r="AZD141" s="1060"/>
      <c r="AZE141" s="1060"/>
      <c r="AZF141" s="1060"/>
      <c r="AZG141" s="1060"/>
      <c r="AZH141" s="1060"/>
      <c r="AZI141" s="1060"/>
      <c r="AZJ141" s="1060"/>
      <c r="AZK141" s="1060"/>
      <c r="AZL141" s="1060"/>
      <c r="AZM141" s="1060"/>
      <c r="AZN141" s="1060"/>
      <c r="AZO141" s="1060"/>
      <c r="AZP141" s="1060"/>
      <c r="AZQ141" s="1060"/>
      <c r="AZR141" s="1060"/>
      <c r="AZS141" s="1060"/>
      <c r="AZT141" s="1060"/>
      <c r="AZU141" s="1060"/>
      <c r="AZV141" s="1060"/>
      <c r="AZW141" s="1060"/>
      <c r="AZX141" s="1060"/>
      <c r="AZY141" s="1060"/>
      <c r="AZZ141" s="1060"/>
      <c r="BAA141" s="1060"/>
      <c r="BAB141" s="1060"/>
      <c r="BAC141" s="1060"/>
      <c r="BAD141" s="1060"/>
      <c r="BAE141" s="1060"/>
      <c r="BAF141" s="1060"/>
      <c r="BAG141" s="1060"/>
      <c r="BAH141" s="1060"/>
      <c r="BAI141" s="1060"/>
      <c r="BAJ141" s="1060"/>
      <c r="BAK141" s="1060"/>
      <c r="BAL141" s="1060"/>
      <c r="BAM141" s="1060"/>
      <c r="BAN141" s="1060"/>
      <c r="BAO141" s="1060"/>
      <c r="BAP141" s="1060"/>
      <c r="BAQ141" s="1060"/>
      <c r="BAR141" s="1060"/>
      <c r="BAS141" s="1060"/>
      <c r="BAT141" s="1060"/>
      <c r="BAU141" s="1060"/>
      <c r="BAV141" s="1060"/>
      <c r="BAW141" s="1060"/>
      <c r="BAX141" s="1060"/>
      <c r="BAY141" s="1060"/>
      <c r="BAZ141" s="1060"/>
      <c r="BBA141" s="1060"/>
      <c r="BBB141" s="1060"/>
      <c r="BBC141" s="1060"/>
      <c r="BBD141" s="1060"/>
      <c r="BBE141" s="1060"/>
      <c r="BBF141" s="1060"/>
      <c r="BBG141" s="1060"/>
      <c r="BBH141" s="1060"/>
      <c r="BBI141" s="1060"/>
      <c r="BBJ141" s="1060"/>
      <c r="BBK141" s="1060"/>
      <c r="BBL141" s="1060"/>
      <c r="BBM141" s="1060"/>
      <c r="BBN141" s="1060"/>
      <c r="BBO141" s="1060"/>
      <c r="BBP141" s="1060"/>
      <c r="BBQ141" s="1060"/>
      <c r="BBR141" s="1060"/>
      <c r="BBS141" s="1060"/>
      <c r="BBT141" s="1060"/>
      <c r="BBU141" s="1060"/>
      <c r="BBV141" s="1060"/>
      <c r="BBW141" s="1060"/>
      <c r="BBX141" s="1060"/>
      <c r="BBY141" s="1060"/>
      <c r="BBZ141" s="1060"/>
      <c r="BCA141" s="1060"/>
      <c r="BCB141" s="1060"/>
      <c r="BCC141" s="1060"/>
      <c r="BCD141" s="1060"/>
      <c r="BCE141" s="1060"/>
      <c r="BCF141" s="1060"/>
      <c r="BCG141" s="1060"/>
      <c r="BCH141" s="1060"/>
      <c r="BCI141" s="1060"/>
      <c r="BCJ141" s="1060"/>
      <c r="BCK141" s="1060"/>
      <c r="BCL141" s="1060"/>
      <c r="BCM141" s="1060"/>
      <c r="BCN141" s="1060"/>
      <c r="BCO141" s="1060"/>
      <c r="BCP141" s="1060"/>
      <c r="BCQ141" s="1060"/>
      <c r="BCR141" s="1060"/>
      <c r="BCS141" s="1060"/>
      <c r="BCT141" s="1060"/>
      <c r="BCU141" s="1060"/>
      <c r="BCV141" s="1060"/>
      <c r="BCW141" s="1060"/>
      <c r="BCX141" s="1060"/>
      <c r="BCY141" s="1060"/>
      <c r="BCZ141" s="1060"/>
      <c r="BDA141" s="1060"/>
      <c r="BDB141" s="1060"/>
      <c r="BDC141" s="1060"/>
      <c r="BDD141" s="1060"/>
      <c r="BDE141" s="1060"/>
      <c r="BDF141" s="1060"/>
      <c r="BDG141" s="1060"/>
      <c r="BDH141" s="1060"/>
      <c r="BDI141" s="1060"/>
      <c r="BDJ141" s="1060"/>
      <c r="BDK141" s="1060"/>
      <c r="BDL141" s="1060"/>
      <c r="BDM141" s="1060"/>
      <c r="BDN141" s="1060"/>
      <c r="BDO141" s="1060"/>
      <c r="BDP141" s="1060"/>
      <c r="BDQ141" s="1060"/>
      <c r="BDR141" s="1060"/>
      <c r="BDS141" s="1060"/>
      <c r="BDT141" s="1060"/>
      <c r="BDU141" s="1060"/>
      <c r="BDV141" s="1060"/>
      <c r="BDW141" s="1060"/>
      <c r="BDX141" s="1060"/>
      <c r="BDY141" s="1060"/>
      <c r="BDZ141" s="1060"/>
      <c r="BEA141" s="1060"/>
      <c r="BEB141" s="1060"/>
      <c r="BEC141" s="1060"/>
      <c r="BED141" s="1060"/>
      <c r="BEE141" s="1060"/>
      <c r="BEF141" s="1060"/>
      <c r="BEG141" s="1060"/>
      <c r="BEH141" s="1060"/>
      <c r="BEI141" s="1060"/>
      <c r="BEJ141" s="1060"/>
      <c r="BEK141" s="1060"/>
      <c r="BEL141" s="1060"/>
      <c r="BEM141" s="1060"/>
      <c r="BEN141" s="1060"/>
      <c r="BEO141" s="1060"/>
      <c r="BEP141" s="1060"/>
      <c r="BEQ141" s="1060"/>
      <c r="BER141" s="1060"/>
      <c r="BES141" s="1060"/>
      <c r="BET141" s="1060"/>
      <c r="BEU141" s="1060"/>
      <c r="BEV141" s="1060"/>
      <c r="BEW141" s="1060"/>
      <c r="BEX141" s="1060"/>
      <c r="BEY141" s="1060"/>
      <c r="BEZ141" s="1060"/>
      <c r="BFA141" s="1060"/>
      <c r="BFB141" s="1060"/>
      <c r="BFC141" s="1060"/>
      <c r="BFD141" s="1060"/>
      <c r="BFE141" s="1060"/>
      <c r="BFF141" s="1060"/>
      <c r="BFG141" s="1060"/>
      <c r="BFH141" s="1060"/>
      <c r="BFI141" s="1060"/>
      <c r="BFJ141" s="1060"/>
      <c r="BFK141" s="1060"/>
      <c r="BFL141" s="1060"/>
      <c r="BFM141" s="1060"/>
      <c r="BFN141" s="1060"/>
      <c r="BFO141" s="1060"/>
      <c r="BFP141" s="1060"/>
      <c r="BFQ141" s="1060"/>
      <c r="BFR141" s="1060"/>
      <c r="BFS141" s="1060"/>
      <c r="BFT141" s="1060"/>
      <c r="BFU141" s="1060"/>
      <c r="BFV141" s="1060"/>
      <c r="BFW141" s="1060"/>
      <c r="BFX141" s="1060"/>
      <c r="BFY141" s="1060"/>
      <c r="BFZ141" s="1060"/>
      <c r="BGA141" s="1060"/>
      <c r="BGB141" s="1060"/>
      <c r="BGC141" s="1060"/>
      <c r="BGD141" s="1060"/>
      <c r="BGE141" s="1060"/>
      <c r="BGF141" s="1060"/>
      <c r="BGG141" s="1060"/>
      <c r="BGH141" s="1060"/>
      <c r="BGI141" s="1060"/>
      <c r="BGJ141" s="1060"/>
      <c r="BGK141" s="1060"/>
      <c r="BGL141" s="1060"/>
      <c r="BGM141" s="1060"/>
      <c r="BGN141" s="1060"/>
      <c r="BGO141" s="1060"/>
      <c r="BGP141" s="1060"/>
      <c r="BGQ141" s="1060"/>
      <c r="BGR141" s="1060"/>
      <c r="BGS141" s="1060"/>
      <c r="BGT141" s="1060"/>
      <c r="BGU141" s="1060"/>
      <c r="BGV141" s="1060"/>
      <c r="BGW141" s="1060"/>
      <c r="BGX141" s="1060"/>
      <c r="BGY141" s="1060"/>
      <c r="BGZ141" s="1060"/>
      <c r="BHA141" s="1060"/>
      <c r="BHB141" s="1060"/>
      <c r="BHC141" s="1060"/>
      <c r="BHD141" s="1060"/>
      <c r="BHE141" s="1060"/>
      <c r="BHF141" s="1060"/>
      <c r="BHG141" s="1060"/>
      <c r="BHH141" s="1060"/>
      <c r="BHI141" s="1060"/>
      <c r="BHJ141" s="1060"/>
      <c r="BHK141" s="1060"/>
      <c r="BHL141" s="1060"/>
      <c r="BHM141" s="1060"/>
      <c r="BHN141" s="1060"/>
      <c r="BHO141" s="1060"/>
      <c r="BHP141" s="1060"/>
      <c r="BHQ141" s="1060"/>
      <c r="BHR141" s="1060"/>
      <c r="BHS141" s="1060"/>
      <c r="BHT141" s="1060"/>
      <c r="BHU141" s="1060"/>
      <c r="BHV141" s="1060"/>
      <c r="BHW141" s="1060"/>
      <c r="BHX141" s="1060"/>
      <c r="BHY141" s="1060"/>
      <c r="BHZ141" s="1060"/>
      <c r="BIA141" s="1060"/>
      <c r="BIB141" s="1060"/>
      <c r="BIC141" s="1060"/>
      <c r="BID141" s="1060"/>
      <c r="BIE141" s="1060"/>
      <c r="BIF141" s="1060"/>
      <c r="BIG141" s="1060"/>
      <c r="BIH141" s="1060"/>
      <c r="BII141" s="1060"/>
      <c r="BIJ141" s="1060"/>
      <c r="BIK141" s="1060"/>
      <c r="BIL141" s="1060"/>
      <c r="BIM141" s="1060"/>
      <c r="BIN141" s="1060"/>
      <c r="BIO141" s="1060"/>
      <c r="BIP141" s="1060"/>
      <c r="BIQ141" s="1060"/>
      <c r="BIR141" s="1060"/>
      <c r="BIS141" s="1060"/>
      <c r="BIT141" s="1060"/>
      <c r="BIU141" s="1060"/>
      <c r="BIV141" s="1060"/>
      <c r="BIW141" s="1060"/>
      <c r="BIX141" s="1060"/>
      <c r="BIY141" s="1060"/>
      <c r="BIZ141" s="1060"/>
      <c r="BJA141" s="1060"/>
      <c r="BJB141" s="1060"/>
      <c r="BJC141" s="1060"/>
      <c r="BJD141" s="1060"/>
      <c r="BJE141" s="1060"/>
      <c r="BJF141" s="1060"/>
      <c r="BJG141" s="1060"/>
      <c r="BJH141" s="1060"/>
      <c r="BJI141" s="1060"/>
      <c r="BJJ141" s="1060"/>
      <c r="BJK141" s="1060"/>
      <c r="BJL141" s="1060"/>
      <c r="BJM141" s="1060"/>
      <c r="BJN141" s="1060"/>
      <c r="BJO141" s="1060"/>
      <c r="BJP141" s="1060"/>
      <c r="BJQ141" s="1060"/>
      <c r="BJR141" s="1060"/>
      <c r="BJS141" s="1060"/>
      <c r="BJT141" s="1060"/>
      <c r="BJU141" s="1060"/>
      <c r="BJV141" s="1060"/>
      <c r="BJW141" s="1060"/>
      <c r="BJX141" s="1060"/>
      <c r="BJY141" s="1060"/>
      <c r="BJZ141" s="1060"/>
      <c r="BKA141" s="1060"/>
      <c r="BKB141" s="1060"/>
      <c r="BKC141" s="1060"/>
      <c r="BKD141" s="1060"/>
      <c r="BKE141" s="1060"/>
      <c r="BKF141" s="1060"/>
      <c r="BKG141" s="1060"/>
      <c r="BKH141" s="1060"/>
      <c r="BKI141" s="1060"/>
      <c r="BKJ141" s="1060"/>
      <c r="BKK141" s="1060"/>
      <c r="BKL141" s="1060"/>
      <c r="BKM141" s="1060"/>
      <c r="BKN141" s="1060"/>
      <c r="BKO141" s="1060"/>
      <c r="BKP141" s="1060"/>
      <c r="BKQ141" s="1060"/>
      <c r="BKR141" s="1060"/>
      <c r="BKS141" s="1060"/>
      <c r="BKT141" s="1060"/>
      <c r="BKU141" s="1060"/>
      <c r="BKV141" s="1060"/>
      <c r="BKW141" s="1060"/>
      <c r="BKX141" s="1060"/>
      <c r="BKY141" s="1060"/>
      <c r="BKZ141" s="1060"/>
      <c r="BLA141" s="1060"/>
      <c r="BLB141" s="1060"/>
      <c r="BLC141" s="1060"/>
      <c r="BLD141" s="1060"/>
      <c r="BLE141" s="1060"/>
      <c r="BLF141" s="1060"/>
      <c r="BLG141" s="1060"/>
      <c r="BLH141" s="1060"/>
      <c r="BLI141" s="1060"/>
      <c r="BLJ141" s="1060"/>
      <c r="BLK141" s="1060"/>
      <c r="BLL141" s="1060"/>
      <c r="BLM141" s="1060"/>
      <c r="BLN141" s="1060"/>
      <c r="BLO141" s="1060"/>
      <c r="BLP141" s="1060"/>
      <c r="BLQ141" s="1060"/>
      <c r="BLR141" s="1060"/>
      <c r="BLS141" s="1060"/>
      <c r="BLT141" s="1060"/>
      <c r="BLU141" s="1060"/>
      <c r="BLV141" s="1060"/>
      <c r="BLW141" s="1060"/>
      <c r="BLX141" s="1060"/>
      <c r="BLY141" s="1060"/>
      <c r="BLZ141" s="1060"/>
      <c r="BMA141" s="1060"/>
      <c r="BMB141" s="1060"/>
      <c r="BMC141" s="1060"/>
      <c r="BMD141" s="1060"/>
      <c r="BME141" s="1060"/>
      <c r="BMF141" s="1060"/>
      <c r="BMG141" s="1060"/>
      <c r="BMH141" s="1060"/>
      <c r="BMI141" s="1060"/>
      <c r="BMJ141" s="1060"/>
      <c r="BMK141" s="1060"/>
      <c r="BML141" s="1060"/>
      <c r="BMM141" s="1060"/>
      <c r="BMN141" s="1060"/>
      <c r="BMO141" s="1060"/>
      <c r="BMP141" s="1060"/>
      <c r="BMQ141" s="1060"/>
      <c r="BMR141" s="1060"/>
      <c r="BMS141" s="1060"/>
      <c r="BMT141" s="1060"/>
      <c r="BMU141" s="1060"/>
      <c r="BMV141" s="1060"/>
      <c r="BMW141" s="1060"/>
      <c r="BMX141" s="1060"/>
      <c r="BMY141" s="1060"/>
      <c r="BMZ141" s="1060"/>
      <c r="BNA141" s="1060"/>
      <c r="BNB141" s="1060"/>
      <c r="BNC141" s="1060"/>
      <c r="BND141" s="1060"/>
      <c r="BNE141" s="1060"/>
      <c r="BNF141" s="1060"/>
      <c r="BNG141" s="1060"/>
      <c r="BNH141" s="1060"/>
      <c r="BNI141" s="1060"/>
      <c r="BNJ141" s="1060"/>
      <c r="BNK141" s="1060"/>
      <c r="BNL141" s="1060"/>
      <c r="BNM141" s="1060"/>
      <c r="BNN141" s="1060"/>
      <c r="BNO141" s="1060"/>
      <c r="BNP141" s="1060"/>
      <c r="BNQ141" s="1060"/>
      <c r="BNR141" s="1060"/>
      <c r="BNS141" s="1060"/>
      <c r="BNT141" s="1060"/>
      <c r="BNU141" s="1060"/>
      <c r="BNV141" s="1060"/>
      <c r="BNW141" s="1060"/>
      <c r="BNX141" s="1060"/>
      <c r="BNY141" s="1060"/>
      <c r="BNZ141" s="1060"/>
      <c r="BOA141" s="1060"/>
      <c r="BOB141" s="1060"/>
      <c r="BOC141" s="1060"/>
      <c r="BOD141" s="1060"/>
      <c r="BOE141" s="1060"/>
      <c r="BOF141" s="1060"/>
      <c r="BOG141" s="1060"/>
      <c r="BOH141" s="1060"/>
      <c r="BOI141" s="1060"/>
      <c r="BOJ141" s="1060"/>
      <c r="BOK141" s="1060"/>
      <c r="BOL141" s="1060"/>
      <c r="BOM141" s="1060"/>
      <c r="BON141" s="1060"/>
      <c r="BOO141" s="1060"/>
      <c r="BOP141" s="1060"/>
      <c r="BOQ141" s="1060"/>
      <c r="BOR141" s="1060"/>
      <c r="BOS141" s="1060"/>
      <c r="BOT141" s="1060"/>
      <c r="BOU141" s="1060"/>
      <c r="BOV141" s="1060"/>
      <c r="BOW141" s="1060"/>
      <c r="BOX141" s="1060"/>
      <c r="BOY141" s="1060"/>
      <c r="BOZ141" s="1060"/>
      <c r="BPA141" s="1060"/>
      <c r="BPB141" s="1060"/>
      <c r="BPC141" s="1060"/>
      <c r="BPD141" s="1060"/>
      <c r="BPE141" s="1060"/>
      <c r="BPF141" s="1060"/>
      <c r="BPG141" s="1060"/>
      <c r="BPH141" s="1060"/>
      <c r="BPI141" s="1060"/>
      <c r="BPJ141" s="1060"/>
      <c r="BPK141" s="1060"/>
      <c r="BPL141" s="1060"/>
      <c r="BPM141" s="1060"/>
      <c r="BPN141" s="1060"/>
      <c r="BPO141" s="1060"/>
      <c r="BPP141" s="1060"/>
      <c r="BPQ141" s="1060"/>
      <c r="BPR141" s="1060"/>
      <c r="BPS141" s="1060"/>
      <c r="BPT141" s="1060"/>
      <c r="BPU141" s="1060"/>
      <c r="BPV141" s="1060"/>
      <c r="BPW141" s="1060"/>
      <c r="BPX141" s="1060"/>
      <c r="BPY141" s="1060"/>
      <c r="BPZ141" s="1060"/>
      <c r="BQA141" s="1060"/>
      <c r="BQB141" s="1060"/>
      <c r="BQC141" s="1060"/>
      <c r="BQD141" s="1060"/>
      <c r="BQE141" s="1060"/>
      <c r="BQF141" s="1060"/>
      <c r="BQG141" s="1060"/>
      <c r="BQH141" s="1060"/>
      <c r="BQI141" s="1060"/>
      <c r="BQJ141" s="1060"/>
      <c r="BQK141" s="1060"/>
      <c r="BQL141" s="1060"/>
      <c r="BQM141" s="1060"/>
      <c r="BQN141" s="1060"/>
      <c r="BQO141" s="1060"/>
      <c r="BQP141" s="1060"/>
      <c r="BQQ141" s="1060"/>
      <c r="BQR141" s="1060"/>
      <c r="BQS141" s="1060"/>
      <c r="BQT141" s="1060"/>
      <c r="BQU141" s="1060"/>
      <c r="BQV141" s="1060"/>
      <c r="BQW141" s="1060"/>
      <c r="BQX141" s="1060"/>
      <c r="BQY141" s="1060"/>
      <c r="BQZ141" s="1060"/>
      <c r="BRA141" s="1060"/>
      <c r="BRB141" s="1060"/>
      <c r="BRC141" s="1060"/>
      <c r="BRD141" s="1060"/>
      <c r="BRE141" s="1060"/>
      <c r="BRF141" s="1060"/>
      <c r="BRG141" s="1060"/>
      <c r="BRH141" s="1060"/>
      <c r="BRI141" s="1060"/>
      <c r="BRJ141" s="1060"/>
      <c r="BRK141" s="1060"/>
      <c r="BRL141" s="1060"/>
      <c r="BRM141" s="1060"/>
      <c r="BRN141" s="1060"/>
      <c r="BRO141" s="1060"/>
      <c r="BRP141" s="1060"/>
      <c r="BRQ141" s="1060"/>
      <c r="BRR141" s="1060"/>
      <c r="BRS141" s="1060"/>
      <c r="BRT141" s="1060"/>
      <c r="BRU141" s="1060"/>
      <c r="BRV141" s="1060"/>
      <c r="BRW141" s="1060"/>
      <c r="BRX141" s="1060"/>
      <c r="BRY141" s="1060"/>
      <c r="BRZ141" s="1060"/>
      <c r="BSA141" s="1060"/>
      <c r="BSB141" s="1060"/>
      <c r="BSC141" s="1060"/>
      <c r="BSD141" s="1060"/>
      <c r="BSE141" s="1060"/>
      <c r="BSF141" s="1060"/>
      <c r="BSG141" s="1060"/>
      <c r="BSH141" s="1060"/>
      <c r="BSI141" s="1060"/>
      <c r="BSJ141" s="1060"/>
      <c r="BSK141" s="1060"/>
      <c r="BSL141" s="1060"/>
      <c r="BSM141" s="1060"/>
      <c r="BSN141" s="1060"/>
      <c r="BSO141" s="1060"/>
      <c r="BSP141" s="1060"/>
      <c r="BSQ141" s="1060"/>
      <c r="BSR141" s="1060"/>
      <c r="BSS141" s="1060"/>
      <c r="BST141" s="1060"/>
      <c r="BSU141" s="1060"/>
      <c r="BSV141" s="1060"/>
      <c r="BSW141" s="1060"/>
      <c r="BSX141" s="1060"/>
      <c r="BSY141" s="1060"/>
      <c r="BSZ141" s="1060"/>
      <c r="BTA141" s="1060"/>
      <c r="BTB141" s="1060"/>
      <c r="BTC141" s="1060"/>
      <c r="BTD141" s="1060"/>
      <c r="BTE141" s="1060"/>
      <c r="BTF141" s="1060"/>
      <c r="BTG141" s="1060"/>
      <c r="BTH141" s="1060"/>
      <c r="BTI141" s="1060"/>
      <c r="BTJ141" s="1060"/>
      <c r="BTK141" s="1060"/>
      <c r="BTL141" s="1060"/>
      <c r="BTM141" s="1060"/>
      <c r="BTN141" s="1060"/>
      <c r="BTO141" s="1060"/>
      <c r="BTP141" s="1060"/>
      <c r="BTQ141" s="1060"/>
      <c r="BTR141" s="1060"/>
      <c r="BTS141" s="1060"/>
      <c r="BTT141" s="1060"/>
      <c r="BTU141" s="1060"/>
      <c r="BTV141" s="1060"/>
      <c r="BTW141" s="1060"/>
      <c r="BTX141" s="1060"/>
      <c r="BTY141" s="1060"/>
      <c r="BTZ141" s="1060"/>
      <c r="BUA141" s="1060"/>
      <c r="BUB141" s="1060"/>
      <c r="BUC141" s="1060"/>
      <c r="BUD141" s="1060"/>
      <c r="BUE141" s="1060"/>
      <c r="BUF141" s="1060"/>
      <c r="BUG141" s="1060"/>
      <c r="BUH141" s="1060"/>
      <c r="BUI141" s="1060"/>
      <c r="BUJ141" s="1060"/>
      <c r="BUK141" s="1060"/>
      <c r="BUL141" s="1060"/>
      <c r="BUM141" s="1060"/>
      <c r="BUN141" s="1060"/>
      <c r="BUO141" s="1060"/>
      <c r="BUP141" s="1060"/>
      <c r="BUQ141" s="1060"/>
      <c r="BUR141" s="1060"/>
      <c r="BUS141" s="1060"/>
      <c r="BUT141" s="1060"/>
      <c r="BUU141" s="1060"/>
      <c r="BUV141" s="1060"/>
      <c r="BUW141" s="1060"/>
      <c r="BUX141" s="1060"/>
      <c r="BUY141" s="1060"/>
      <c r="BUZ141" s="1060"/>
      <c r="BVA141" s="1060"/>
      <c r="BVB141" s="1060"/>
      <c r="BVC141" s="1060"/>
      <c r="BVD141" s="1060"/>
      <c r="BVE141" s="1060"/>
      <c r="BVF141" s="1060"/>
      <c r="BVG141" s="1060"/>
      <c r="BVH141" s="1060"/>
      <c r="BVI141" s="1060"/>
      <c r="BVJ141" s="1060"/>
      <c r="BVK141" s="1060"/>
      <c r="BVL141" s="1060"/>
      <c r="BVM141" s="1060"/>
      <c r="BVN141" s="1060"/>
      <c r="BVO141" s="1060"/>
      <c r="BVP141" s="1060"/>
      <c r="BVQ141" s="1060"/>
      <c r="BVR141" s="1060"/>
      <c r="BVS141" s="1060"/>
      <c r="BVT141" s="1060"/>
      <c r="BVU141" s="1060"/>
      <c r="BVV141" s="1060"/>
      <c r="BVW141" s="1060"/>
      <c r="BVX141" s="1060"/>
      <c r="BVY141" s="1060"/>
      <c r="BVZ141" s="1060"/>
      <c r="BWA141" s="1060"/>
      <c r="BWB141" s="1060"/>
      <c r="BWC141" s="1060"/>
      <c r="BWD141" s="1060"/>
      <c r="BWE141" s="1060"/>
      <c r="BWF141" s="1060"/>
      <c r="BWG141" s="1060"/>
      <c r="BWH141" s="1060"/>
      <c r="BWI141" s="1060"/>
      <c r="BWJ141" s="1060"/>
      <c r="BWK141" s="1060"/>
      <c r="BWL141" s="1060"/>
      <c r="BWM141" s="1060"/>
      <c r="BWN141" s="1060"/>
      <c r="BWO141" s="1060"/>
      <c r="BWP141" s="1060"/>
      <c r="BWQ141" s="1060"/>
      <c r="BWR141" s="1060"/>
      <c r="BWS141" s="1060"/>
      <c r="BWT141" s="1060"/>
      <c r="BWU141" s="1060"/>
      <c r="BWV141" s="1060"/>
      <c r="BWW141" s="1060"/>
      <c r="BWX141" s="1060"/>
      <c r="BWY141" s="1060"/>
      <c r="BWZ141" s="1060"/>
      <c r="BXA141" s="1060"/>
      <c r="BXB141" s="1060"/>
      <c r="BXC141" s="1060"/>
      <c r="BXD141" s="1060"/>
      <c r="BXE141" s="1060"/>
      <c r="BXF141" s="1060"/>
      <c r="BXG141" s="1060"/>
      <c r="BXH141" s="1060"/>
      <c r="BXI141" s="1060"/>
      <c r="BXJ141" s="1060"/>
      <c r="BXK141" s="1060"/>
      <c r="BXL141" s="1060"/>
      <c r="BXM141" s="1060"/>
      <c r="BXN141" s="1060"/>
      <c r="BXO141" s="1060"/>
      <c r="BXP141" s="1060"/>
      <c r="BXQ141" s="1060"/>
      <c r="BXR141" s="1060"/>
      <c r="BXS141" s="1060"/>
      <c r="BXT141" s="1060"/>
      <c r="BXU141" s="1060"/>
      <c r="BXV141" s="1060"/>
      <c r="BXW141" s="1060"/>
      <c r="BXX141" s="1060"/>
      <c r="BXY141" s="1060"/>
      <c r="BXZ141" s="1060"/>
      <c r="BYA141" s="1060"/>
      <c r="BYB141" s="1060"/>
      <c r="BYC141" s="1060"/>
      <c r="BYD141" s="1060"/>
      <c r="BYE141" s="1060"/>
      <c r="BYF141" s="1060"/>
      <c r="BYG141" s="1060"/>
      <c r="BYH141" s="1060"/>
      <c r="BYI141" s="1060"/>
      <c r="BYJ141" s="1060"/>
      <c r="BYK141" s="1060"/>
      <c r="BYL141" s="1060"/>
      <c r="BYM141" s="1060"/>
      <c r="BYN141" s="1060"/>
      <c r="BYO141" s="1060"/>
      <c r="BYP141" s="1060"/>
      <c r="BYQ141" s="1060"/>
      <c r="BYR141" s="1060"/>
      <c r="BYS141" s="1060"/>
      <c r="BYT141" s="1060"/>
      <c r="BYU141" s="1060"/>
      <c r="BYV141" s="1060"/>
      <c r="BYW141" s="1060"/>
      <c r="BYX141" s="1060"/>
      <c r="BYY141" s="1060"/>
      <c r="BYZ141" s="1060"/>
      <c r="BZA141" s="1060"/>
      <c r="BZB141" s="1060"/>
      <c r="BZC141" s="1060"/>
      <c r="BZD141" s="1060"/>
      <c r="BZE141" s="1060"/>
      <c r="BZF141" s="1060"/>
      <c r="BZG141" s="1060"/>
      <c r="BZH141" s="1060"/>
      <c r="BZI141" s="1060"/>
      <c r="BZJ141" s="1060"/>
      <c r="BZK141" s="1060"/>
      <c r="BZL141" s="1060"/>
      <c r="BZM141" s="1060"/>
      <c r="BZN141" s="1060"/>
      <c r="BZO141" s="1060"/>
      <c r="BZP141" s="1060"/>
      <c r="BZQ141" s="1060"/>
      <c r="BZR141" s="1060"/>
      <c r="BZS141" s="1060"/>
      <c r="BZT141" s="1060"/>
      <c r="BZU141" s="1060"/>
      <c r="BZV141" s="1060"/>
      <c r="BZW141" s="1060"/>
      <c r="BZX141" s="1060"/>
      <c r="BZY141" s="1060"/>
      <c r="BZZ141" s="1060"/>
      <c r="CAA141" s="1060"/>
      <c r="CAB141" s="1060"/>
      <c r="CAC141" s="1060"/>
      <c r="CAD141" s="1060"/>
      <c r="CAE141" s="1060"/>
      <c r="CAF141" s="1060"/>
      <c r="CAG141" s="1060"/>
      <c r="CAH141" s="1060"/>
      <c r="CAI141" s="1060"/>
      <c r="CAJ141" s="1060"/>
      <c r="CAK141" s="1060"/>
      <c r="CAL141" s="1060"/>
      <c r="CAM141" s="1060"/>
      <c r="CAN141" s="1060"/>
      <c r="CAO141" s="1060"/>
      <c r="CAP141" s="1060"/>
      <c r="CAQ141" s="1060"/>
      <c r="CAR141" s="1060"/>
      <c r="CAS141" s="1060"/>
      <c r="CAT141" s="1060"/>
      <c r="CAU141" s="1060"/>
      <c r="CAV141" s="1060"/>
      <c r="CAW141" s="1060"/>
      <c r="CAX141" s="1060"/>
      <c r="CAY141" s="1060"/>
      <c r="CAZ141" s="1060"/>
      <c r="CBA141" s="1060"/>
      <c r="CBB141" s="1060"/>
      <c r="CBC141" s="1060"/>
      <c r="CBD141" s="1060"/>
      <c r="CBE141" s="1060"/>
      <c r="CBF141" s="1060"/>
      <c r="CBG141" s="1060"/>
      <c r="CBH141" s="1060"/>
      <c r="CBI141" s="1060"/>
      <c r="CBJ141" s="1060"/>
      <c r="CBK141" s="1060"/>
      <c r="CBL141" s="1060"/>
      <c r="CBM141" s="1060"/>
      <c r="CBN141" s="1060"/>
      <c r="CBO141" s="1060"/>
      <c r="CBP141" s="1060"/>
      <c r="CBQ141" s="1060"/>
      <c r="CBR141" s="1060"/>
      <c r="CBS141" s="1060"/>
      <c r="CBT141" s="1060"/>
      <c r="CBU141" s="1060"/>
      <c r="CBV141" s="1060"/>
      <c r="CBW141" s="1060"/>
      <c r="CBX141" s="1060"/>
      <c r="CBY141" s="1060"/>
      <c r="CBZ141" s="1060"/>
      <c r="CCA141" s="1060"/>
      <c r="CCB141" s="1060"/>
      <c r="CCC141" s="1060"/>
      <c r="CCD141" s="1060"/>
      <c r="CCE141" s="1060"/>
      <c r="CCF141" s="1060"/>
      <c r="CCG141" s="1060"/>
      <c r="CCH141" s="1060"/>
      <c r="CCI141" s="1060"/>
      <c r="CCJ141" s="1060"/>
      <c r="CCK141" s="1060"/>
      <c r="CCL141" s="1060"/>
      <c r="CCM141" s="1060"/>
      <c r="CCN141" s="1060"/>
      <c r="CCO141" s="1060"/>
      <c r="CCP141" s="1060"/>
      <c r="CCQ141" s="1060"/>
      <c r="CCR141" s="1060"/>
      <c r="CCS141" s="1060"/>
      <c r="CCT141" s="1060"/>
      <c r="CCU141" s="1060"/>
      <c r="CCV141" s="1060"/>
      <c r="CCW141" s="1060"/>
      <c r="CCX141" s="1060"/>
      <c r="CCY141" s="1060"/>
      <c r="CCZ141" s="1060"/>
      <c r="CDA141" s="1060"/>
      <c r="CDB141" s="1060"/>
      <c r="CDC141" s="1060"/>
      <c r="CDD141" s="1060"/>
      <c r="CDE141" s="1060"/>
      <c r="CDF141" s="1060"/>
      <c r="CDG141" s="1060"/>
      <c r="CDH141" s="1060"/>
      <c r="CDI141" s="1060"/>
      <c r="CDJ141" s="1060"/>
      <c r="CDK141" s="1060"/>
      <c r="CDL141" s="1060"/>
      <c r="CDM141" s="1060"/>
      <c r="CDN141" s="1060"/>
      <c r="CDO141" s="1060"/>
      <c r="CDP141" s="1060"/>
      <c r="CDQ141" s="1060"/>
      <c r="CDR141" s="1060"/>
      <c r="CDS141" s="1060"/>
      <c r="CDT141" s="1060"/>
      <c r="CDU141" s="1060"/>
      <c r="CDV141" s="1060"/>
      <c r="CDW141" s="1060"/>
      <c r="CDX141" s="1060"/>
      <c r="CDY141" s="1060"/>
      <c r="CDZ141" s="1060"/>
      <c r="CEA141" s="1060"/>
      <c r="CEB141" s="1060"/>
      <c r="CEC141" s="1060"/>
      <c r="CED141" s="1060"/>
      <c r="CEE141" s="1060"/>
      <c r="CEF141" s="1060"/>
      <c r="CEG141" s="1060"/>
      <c r="CEH141" s="1060"/>
      <c r="CEI141" s="1060"/>
      <c r="CEJ141" s="1060"/>
      <c r="CEK141" s="1060"/>
      <c r="CEL141" s="1060"/>
      <c r="CEM141" s="1060"/>
    </row>
    <row r="142" spans="1:2171" s="254" customFormat="1" x14ac:dyDescent="0.2">
      <c r="B142" s="1029" t="s">
        <v>278</v>
      </c>
      <c r="C142" s="298"/>
      <c r="D142" s="857"/>
      <c r="E142" s="857" t="s">
        <v>413</v>
      </c>
      <c r="F142" s="1030" t="s">
        <v>278</v>
      </c>
      <c r="G142" s="298" t="s">
        <v>57</v>
      </c>
      <c r="H142" s="298" t="s">
        <v>62</v>
      </c>
      <c r="I142" s="1031">
        <f>C142*'Future Practices'!C$117*(D142*0.95+Calculations!$C$163/SUMPRODUCT(Sources!$C$78:$C$81,Defaults!$D$77:$D$80)*(1-D142)*VLOOKUP(G142,Defaults!B$77:D$80,3,FALSE))*3630</f>
        <v>0</v>
      </c>
      <c r="J142" s="1032">
        <f t="shared" si="0"/>
        <v>0</v>
      </c>
      <c r="K142" s="1024">
        <f>Retrofit_Design</f>
        <v>0</v>
      </c>
      <c r="L142" s="1024">
        <f t="shared" si="1"/>
        <v>0</v>
      </c>
      <c r="M142" s="679"/>
      <c r="N142" s="679"/>
      <c r="O142" s="679"/>
      <c r="P142" s="679"/>
      <c r="Q142" s="679"/>
      <c r="R142" s="679"/>
      <c r="S142" s="679"/>
      <c r="T142" s="679"/>
      <c r="U142" s="679"/>
      <c r="V142" s="679"/>
      <c r="W142" s="679"/>
      <c r="X142" s="679"/>
      <c r="Y142" s="679"/>
      <c r="Z142" s="679"/>
      <c r="AA142" s="679"/>
      <c r="AB142" s="679"/>
      <c r="AC142" s="679"/>
      <c r="AD142" s="679"/>
      <c r="AE142" s="679"/>
      <c r="AF142" s="679"/>
      <c r="AG142" s="679"/>
      <c r="AH142" s="679"/>
      <c r="AI142" s="679"/>
      <c r="AJ142" s="679"/>
      <c r="AK142" s="679"/>
      <c r="AL142" s="679"/>
      <c r="AM142" s="679"/>
      <c r="AN142" s="679"/>
      <c r="AO142" s="679"/>
      <c r="AP142" s="679"/>
      <c r="AQ142" s="679"/>
      <c r="AR142" s="1060"/>
      <c r="AS142" s="1060"/>
      <c r="AT142" s="1060"/>
      <c r="AU142" s="1060"/>
      <c r="AV142" s="1060"/>
      <c r="AW142" s="1060"/>
      <c r="AX142" s="1060"/>
      <c r="AY142" s="1060"/>
      <c r="AZ142" s="1060"/>
      <c r="BA142" s="1060"/>
      <c r="BB142" s="1060"/>
      <c r="BC142" s="1060"/>
      <c r="BD142" s="1060"/>
      <c r="BE142" s="1060"/>
      <c r="BF142" s="1060"/>
      <c r="BG142" s="1060"/>
      <c r="BH142" s="1060"/>
      <c r="BI142" s="1060"/>
      <c r="BJ142" s="1060"/>
      <c r="BK142" s="1060"/>
      <c r="BL142" s="1060"/>
      <c r="BM142" s="1060"/>
      <c r="BN142" s="1060"/>
      <c r="BO142" s="1060"/>
      <c r="BP142" s="1060"/>
      <c r="BQ142" s="1060"/>
      <c r="BR142" s="1060"/>
      <c r="BS142" s="1060"/>
      <c r="BT142" s="1060"/>
      <c r="BU142" s="1060"/>
      <c r="BV142" s="1060"/>
      <c r="BW142" s="1060"/>
      <c r="BX142" s="1060"/>
      <c r="BY142" s="1060"/>
      <c r="BZ142" s="1060"/>
      <c r="CA142" s="1060"/>
      <c r="CB142" s="1060"/>
      <c r="CC142" s="1060"/>
      <c r="CD142" s="1060"/>
      <c r="CE142" s="1060"/>
      <c r="CF142" s="1060"/>
      <c r="CG142" s="1060"/>
      <c r="CH142" s="1060"/>
      <c r="CI142" s="1060"/>
      <c r="CJ142" s="1060"/>
      <c r="CK142" s="1060"/>
      <c r="CL142" s="1060"/>
      <c r="CM142" s="1060"/>
      <c r="CN142" s="1060"/>
      <c r="CO142" s="1060"/>
      <c r="CP142" s="1060"/>
      <c r="CQ142" s="1060"/>
      <c r="CR142" s="1060"/>
      <c r="CS142" s="1060"/>
      <c r="CT142" s="1060"/>
      <c r="CU142" s="1060"/>
      <c r="CV142" s="1060"/>
      <c r="CW142" s="1060"/>
      <c r="CX142" s="1060"/>
      <c r="CY142" s="1060"/>
      <c r="CZ142" s="1060"/>
      <c r="DA142" s="1060"/>
      <c r="DB142" s="1060"/>
      <c r="DC142" s="1060"/>
      <c r="DD142" s="1060"/>
      <c r="DE142" s="1060"/>
      <c r="DF142" s="1060"/>
      <c r="DG142" s="1060"/>
      <c r="DH142" s="1060"/>
      <c r="DI142" s="1060"/>
      <c r="DJ142" s="1060"/>
      <c r="DK142" s="1060"/>
      <c r="DL142" s="1060"/>
      <c r="DM142" s="1060"/>
      <c r="DN142" s="1060"/>
      <c r="DO142" s="1060"/>
      <c r="DP142" s="1060"/>
      <c r="DQ142" s="1060"/>
      <c r="DR142" s="1060"/>
      <c r="DS142" s="1060"/>
      <c r="DT142" s="1060"/>
      <c r="DU142" s="1060"/>
      <c r="DV142" s="1060"/>
      <c r="DW142" s="1060"/>
      <c r="DX142" s="1060"/>
      <c r="DY142" s="1060"/>
      <c r="DZ142" s="1060"/>
      <c r="EA142" s="1060"/>
      <c r="EB142" s="1060"/>
      <c r="EC142" s="1060"/>
      <c r="ED142" s="1060"/>
      <c r="EE142" s="1060"/>
      <c r="EF142" s="1060"/>
      <c r="EG142" s="1060"/>
      <c r="EH142" s="1060"/>
      <c r="EI142" s="1060"/>
      <c r="EJ142" s="1060"/>
      <c r="EK142" s="1060"/>
      <c r="EL142" s="1060"/>
      <c r="EM142" s="1060"/>
      <c r="EN142" s="1060"/>
      <c r="EO142" s="1060"/>
      <c r="EP142" s="1060"/>
      <c r="EQ142" s="1060"/>
      <c r="ER142" s="1060"/>
      <c r="ES142" s="1060"/>
      <c r="ET142" s="1060"/>
      <c r="EU142" s="1060"/>
      <c r="EV142" s="1060"/>
      <c r="EW142" s="1060"/>
      <c r="EX142" s="1060"/>
      <c r="EY142" s="1060"/>
      <c r="EZ142" s="1060"/>
      <c r="FA142" s="1060"/>
      <c r="FB142" s="1060"/>
      <c r="FC142" s="1060"/>
      <c r="FD142" s="1060"/>
      <c r="FE142" s="1060"/>
      <c r="FF142" s="1060"/>
      <c r="FG142" s="1060"/>
      <c r="FH142" s="1060"/>
      <c r="FI142" s="1060"/>
      <c r="FJ142" s="1060"/>
      <c r="FK142" s="1060"/>
      <c r="FL142" s="1060"/>
      <c r="FM142" s="1060"/>
      <c r="FN142" s="1060"/>
      <c r="FO142" s="1060"/>
      <c r="FP142" s="1060"/>
      <c r="FQ142" s="1060"/>
      <c r="FR142" s="1060"/>
      <c r="FS142" s="1060"/>
      <c r="FT142" s="1060"/>
      <c r="FU142" s="1060"/>
      <c r="FV142" s="1060"/>
      <c r="FW142" s="1060"/>
      <c r="FX142" s="1060"/>
      <c r="FY142" s="1060"/>
      <c r="FZ142" s="1060"/>
      <c r="GA142" s="1060"/>
      <c r="GB142" s="1060"/>
      <c r="GC142" s="1060"/>
      <c r="GD142" s="1060"/>
      <c r="GE142" s="1060"/>
      <c r="GF142" s="1060"/>
      <c r="GG142" s="1060"/>
      <c r="GH142" s="1060"/>
      <c r="GI142" s="1060"/>
      <c r="GJ142" s="1060"/>
      <c r="GK142" s="1060"/>
      <c r="GL142" s="1060"/>
      <c r="GM142" s="1060"/>
      <c r="GN142" s="1060"/>
      <c r="GO142" s="1060"/>
      <c r="GP142" s="1060"/>
      <c r="GQ142" s="1060"/>
      <c r="GR142" s="1060"/>
      <c r="GS142" s="1060"/>
      <c r="GT142" s="1060"/>
      <c r="GU142" s="1060"/>
      <c r="GV142" s="1060"/>
      <c r="GW142" s="1060"/>
      <c r="GX142" s="1060"/>
      <c r="GY142" s="1060"/>
      <c r="GZ142" s="1060"/>
      <c r="HA142" s="1060"/>
      <c r="HB142" s="1060"/>
      <c r="HC142" s="1060"/>
      <c r="HD142" s="1060"/>
      <c r="HE142" s="1060"/>
      <c r="HF142" s="1060"/>
      <c r="HG142" s="1060"/>
      <c r="HH142" s="1060"/>
      <c r="HI142" s="1060"/>
      <c r="HJ142" s="1060"/>
      <c r="HK142" s="1060"/>
      <c r="HL142" s="1060"/>
      <c r="HM142" s="1060"/>
      <c r="HN142" s="1060"/>
      <c r="HO142" s="1060"/>
      <c r="HP142" s="1060"/>
      <c r="HQ142" s="1060"/>
      <c r="HR142" s="1060"/>
      <c r="HS142" s="1060"/>
      <c r="HT142" s="1060"/>
      <c r="HU142" s="1060"/>
      <c r="HV142" s="1060"/>
      <c r="HW142" s="1060"/>
      <c r="HX142" s="1060"/>
      <c r="HY142" s="1060"/>
      <c r="HZ142" s="1060"/>
      <c r="IA142" s="1060"/>
      <c r="IB142" s="1060"/>
      <c r="IC142" s="1060"/>
      <c r="ID142" s="1060"/>
      <c r="IE142" s="1060"/>
      <c r="IF142" s="1060"/>
      <c r="IG142" s="1060"/>
      <c r="IH142" s="1060"/>
      <c r="II142" s="1060"/>
      <c r="IJ142" s="1060"/>
      <c r="IK142" s="1060"/>
      <c r="IL142" s="1060"/>
      <c r="IM142" s="1060"/>
      <c r="IN142" s="1060"/>
      <c r="IO142" s="1060"/>
      <c r="IP142" s="1060"/>
      <c r="IQ142" s="1060"/>
      <c r="IR142" s="1060"/>
      <c r="IS142" s="1060"/>
      <c r="IT142" s="1060"/>
      <c r="IU142" s="1060"/>
      <c r="IV142" s="1060"/>
      <c r="IW142" s="1060"/>
      <c r="IX142" s="1060"/>
      <c r="IY142" s="1060"/>
      <c r="IZ142" s="1060"/>
      <c r="JA142" s="1060"/>
      <c r="JB142" s="1060"/>
      <c r="JC142" s="1060"/>
      <c r="JD142" s="1060"/>
      <c r="JE142" s="1060"/>
      <c r="JF142" s="1060"/>
      <c r="JG142" s="1060"/>
      <c r="JH142" s="1060"/>
      <c r="JI142" s="1060"/>
      <c r="JJ142" s="1060"/>
      <c r="JK142" s="1060"/>
      <c r="JL142" s="1060"/>
      <c r="JM142" s="1060"/>
      <c r="JN142" s="1060"/>
      <c r="JO142" s="1060"/>
      <c r="JP142" s="1060"/>
      <c r="JQ142" s="1060"/>
      <c r="JR142" s="1060"/>
      <c r="JS142" s="1060"/>
      <c r="JT142" s="1060"/>
      <c r="JU142" s="1060"/>
      <c r="JV142" s="1060"/>
      <c r="JW142" s="1060"/>
      <c r="JX142" s="1060"/>
      <c r="JY142" s="1060"/>
      <c r="JZ142" s="1060"/>
      <c r="KA142" s="1060"/>
      <c r="KB142" s="1060"/>
      <c r="KC142" s="1060"/>
      <c r="KD142" s="1060"/>
      <c r="KE142" s="1060"/>
      <c r="KF142" s="1060"/>
      <c r="KG142" s="1060"/>
      <c r="KH142" s="1060"/>
      <c r="KI142" s="1060"/>
      <c r="KJ142" s="1060"/>
      <c r="KK142" s="1060"/>
      <c r="KL142" s="1060"/>
      <c r="KM142" s="1060"/>
      <c r="KN142" s="1060"/>
      <c r="KO142" s="1060"/>
      <c r="KP142" s="1060"/>
      <c r="KQ142" s="1060"/>
      <c r="KR142" s="1060"/>
      <c r="KS142" s="1060"/>
      <c r="KT142" s="1060"/>
      <c r="KU142" s="1060"/>
      <c r="KV142" s="1060"/>
      <c r="KW142" s="1060"/>
      <c r="KX142" s="1060"/>
      <c r="KY142" s="1060"/>
      <c r="KZ142" s="1060"/>
      <c r="LA142" s="1060"/>
      <c r="LB142" s="1060"/>
      <c r="LC142" s="1060"/>
      <c r="LD142" s="1060"/>
      <c r="LE142" s="1060"/>
      <c r="LF142" s="1060"/>
      <c r="LG142" s="1060"/>
      <c r="LH142" s="1060"/>
      <c r="LI142" s="1060"/>
      <c r="LJ142" s="1060"/>
      <c r="LK142" s="1060"/>
      <c r="LL142" s="1060"/>
      <c r="LM142" s="1060"/>
      <c r="LN142" s="1060"/>
      <c r="LO142" s="1060"/>
      <c r="LP142" s="1060"/>
      <c r="LQ142" s="1060"/>
      <c r="LR142" s="1060"/>
      <c r="LS142" s="1060"/>
      <c r="LT142" s="1060"/>
      <c r="LU142" s="1060"/>
      <c r="LV142" s="1060"/>
      <c r="LW142" s="1060"/>
      <c r="LX142" s="1060"/>
      <c r="LY142" s="1060"/>
      <c r="LZ142" s="1060"/>
      <c r="MA142" s="1060"/>
      <c r="MB142" s="1060"/>
      <c r="MC142" s="1060"/>
      <c r="MD142" s="1060"/>
      <c r="ME142" s="1060"/>
      <c r="MF142" s="1060"/>
      <c r="MG142" s="1060"/>
      <c r="MH142" s="1060"/>
      <c r="MI142" s="1060"/>
      <c r="MJ142" s="1060"/>
      <c r="MK142" s="1060"/>
      <c r="ML142" s="1060"/>
      <c r="MM142" s="1060"/>
      <c r="MN142" s="1060"/>
      <c r="MO142" s="1060"/>
      <c r="MP142" s="1060"/>
      <c r="MQ142" s="1060"/>
      <c r="MR142" s="1060"/>
      <c r="MS142" s="1060"/>
      <c r="MT142" s="1060"/>
      <c r="MU142" s="1060"/>
      <c r="MV142" s="1060"/>
      <c r="MW142" s="1060"/>
      <c r="MX142" s="1060"/>
      <c r="MY142" s="1060"/>
      <c r="MZ142" s="1060"/>
      <c r="NA142" s="1060"/>
      <c r="NB142" s="1060"/>
      <c r="NC142" s="1060"/>
      <c r="ND142" s="1060"/>
      <c r="NE142" s="1060"/>
      <c r="NF142" s="1060"/>
      <c r="NG142" s="1060"/>
      <c r="NH142" s="1060"/>
      <c r="NI142" s="1060"/>
      <c r="NJ142" s="1060"/>
      <c r="NK142" s="1060"/>
      <c r="NL142" s="1060"/>
      <c r="NM142" s="1060"/>
      <c r="NN142" s="1060"/>
      <c r="NO142" s="1060"/>
      <c r="NP142" s="1060"/>
      <c r="NQ142" s="1060"/>
      <c r="NR142" s="1060"/>
      <c r="NS142" s="1060"/>
      <c r="NT142" s="1060"/>
      <c r="NU142" s="1060"/>
      <c r="NV142" s="1060"/>
      <c r="NW142" s="1060"/>
      <c r="NX142" s="1060"/>
      <c r="NY142" s="1060"/>
      <c r="NZ142" s="1060"/>
      <c r="OA142" s="1060"/>
      <c r="OB142" s="1060"/>
      <c r="OC142" s="1060"/>
      <c r="OD142" s="1060"/>
      <c r="OE142" s="1060"/>
      <c r="OF142" s="1060"/>
      <c r="OG142" s="1060"/>
      <c r="OH142" s="1060"/>
      <c r="OI142" s="1060"/>
      <c r="OJ142" s="1060"/>
      <c r="OK142" s="1060"/>
      <c r="OL142" s="1060"/>
      <c r="OM142" s="1060"/>
      <c r="ON142" s="1060"/>
      <c r="OO142" s="1060"/>
      <c r="OP142" s="1060"/>
      <c r="OQ142" s="1060"/>
      <c r="OR142" s="1060"/>
      <c r="OS142" s="1060"/>
      <c r="OT142" s="1060"/>
      <c r="OU142" s="1060"/>
      <c r="OV142" s="1060"/>
      <c r="OW142" s="1060"/>
      <c r="OX142" s="1060"/>
      <c r="OY142" s="1060"/>
      <c r="OZ142" s="1060"/>
      <c r="PA142" s="1060"/>
      <c r="PB142" s="1060"/>
      <c r="PC142" s="1060"/>
      <c r="PD142" s="1060"/>
      <c r="PE142" s="1060"/>
      <c r="PF142" s="1060"/>
      <c r="PG142" s="1060"/>
      <c r="PH142" s="1060"/>
      <c r="PI142" s="1060"/>
      <c r="PJ142" s="1060"/>
      <c r="PK142" s="1060"/>
      <c r="PL142" s="1060"/>
      <c r="PM142" s="1060"/>
      <c r="PN142" s="1060"/>
      <c r="PO142" s="1060"/>
      <c r="PP142" s="1060"/>
      <c r="PQ142" s="1060"/>
      <c r="PR142" s="1060"/>
      <c r="PS142" s="1060"/>
      <c r="PT142" s="1060"/>
      <c r="PU142" s="1060"/>
      <c r="PV142" s="1060"/>
      <c r="PW142" s="1060"/>
      <c r="PX142" s="1060"/>
      <c r="PY142" s="1060"/>
      <c r="PZ142" s="1060"/>
      <c r="QA142" s="1060"/>
      <c r="QB142" s="1060"/>
      <c r="QC142" s="1060"/>
      <c r="QD142" s="1060"/>
      <c r="QE142" s="1060"/>
      <c r="QF142" s="1060"/>
      <c r="QG142" s="1060"/>
      <c r="QH142" s="1060"/>
      <c r="QI142" s="1060"/>
      <c r="QJ142" s="1060"/>
      <c r="QK142" s="1060"/>
      <c r="QL142" s="1060"/>
      <c r="QM142" s="1060"/>
      <c r="QN142" s="1060"/>
      <c r="QO142" s="1060"/>
      <c r="QP142" s="1060"/>
      <c r="QQ142" s="1060"/>
      <c r="QR142" s="1060"/>
      <c r="QS142" s="1060"/>
      <c r="QT142" s="1060"/>
      <c r="QU142" s="1060"/>
      <c r="QV142" s="1060"/>
      <c r="QW142" s="1060"/>
      <c r="QX142" s="1060"/>
      <c r="QY142" s="1060"/>
      <c r="QZ142" s="1060"/>
      <c r="RA142" s="1060"/>
      <c r="RB142" s="1060"/>
      <c r="RC142" s="1060"/>
      <c r="RD142" s="1060"/>
      <c r="RE142" s="1060"/>
      <c r="RF142" s="1060"/>
      <c r="RG142" s="1060"/>
      <c r="RH142" s="1060"/>
      <c r="RI142" s="1060"/>
      <c r="RJ142" s="1060"/>
      <c r="RK142" s="1060"/>
      <c r="RL142" s="1060"/>
      <c r="RM142" s="1060"/>
      <c r="RN142" s="1060"/>
      <c r="RO142" s="1060"/>
      <c r="RP142" s="1060"/>
      <c r="RQ142" s="1060"/>
      <c r="RR142" s="1060"/>
      <c r="RS142" s="1060"/>
      <c r="RT142" s="1060"/>
      <c r="RU142" s="1060"/>
      <c r="RV142" s="1060"/>
      <c r="RW142" s="1060"/>
      <c r="RX142" s="1060"/>
      <c r="RY142" s="1060"/>
      <c r="RZ142" s="1060"/>
      <c r="SA142" s="1060"/>
      <c r="SB142" s="1060"/>
      <c r="SC142" s="1060"/>
      <c r="SD142" s="1060"/>
      <c r="SE142" s="1060"/>
      <c r="SF142" s="1060"/>
      <c r="SG142" s="1060"/>
      <c r="SH142" s="1060"/>
      <c r="SI142" s="1060"/>
      <c r="SJ142" s="1060"/>
      <c r="SK142" s="1060"/>
      <c r="SL142" s="1060"/>
      <c r="SM142" s="1060"/>
      <c r="SN142" s="1060"/>
      <c r="SO142" s="1060"/>
      <c r="SP142" s="1060"/>
      <c r="SQ142" s="1060"/>
      <c r="SR142" s="1060"/>
      <c r="SS142" s="1060"/>
      <c r="ST142" s="1060"/>
      <c r="SU142" s="1060"/>
      <c r="SV142" s="1060"/>
      <c r="SW142" s="1060"/>
      <c r="SX142" s="1060"/>
      <c r="SY142" s="1060"/>
      <c r="SZ142" s="1060"/>
      <c r="TA142" s="1060"/>
      <c r="TB142" s="1060"/>
      <c r="TC142" s="1060"/>
      <c r="TD142" s="1060"/>
      <c r="TE142" s="1060"/>
      <c r="TF142" s="1060"/>
      <c r="TG142" s="1060"/>
      <c r="TH142" s="1060"/>
      <c r="TI142" s="1060"/>
      <c r="TJ142" s="1060"/>
      <c r="TK142" s="1060"/>
      <c r="TL142" s="1060"/>
      <c r="TM142" s="1060"/>
      <c r="TN142" s="1060"/>
      <c r="TO142" s="1060"/>
      <c r="TP142" s="1060"/>
      <c r="TQ142" s="1060"/>
      <c r="TR142" s="1060"/>
      <c r="TS142" s="1060"/>
      <c r="TT142" s="1060"/>
      <c r="TU142" s="1060"/>
      <c r="TV142" s="1060"/>
      <c r="TW142" s="1060"/>
      <c r="TX142" s="1060"/>
      <c r="TY142" s="1060"/>
      <c r="TZ142" s="1060"/>
      <c r="UA142" s="1060"/>
      <c r="UB142" s="1060"/>
      <c r="UC142" s="1060"/>
      <c r="UD142" s="1060"/>
      <c r="UE142" s="1060"/>
      <c r="UF142" s="1060"/>
      <c r="UG142" s="1060"/>
      <c r="UH142" s="1060"/>
      <c r="UI142" s="1060"/>
      <c r="UJ142" s="1060"/>
      <c r="UK142" s="1060"/>
      <c r="UL142" s="1060"/>
      <c r="UM142" s="1060"/>
      <c r="UN142" s="1060"/>
      <c r="UO142" s="1060"/>
      <c r="UP142" s="1060"/>
      <c r="UQ142" s="1060"/>
      <c r="UR142" s="1060"/>
      <c r="US142" s="1060"/>
      <c r="UT142" s="1060"/>
      <c r="UU142" s="1060"/>
      <c r="UV142" s="1060"/>
      <c r="UW142" s="1060"/>
      <c r="UX142" s="1060"/>
      <c r="UY142" s="1060"/>
      <c r="UZ142" s="1060"/>
      <c r="VA142" s="1060"/>
      <c r="VB142" s="1060"/>
      <c r="VC142" s="1060"/>
      <c r="VD142" s="1060"/>
      <c r="VE142" s="1060"/>
      <c r="VF142" s="1060"/>
      <c r="VG142" s="1060"/>
      <c r="VH142" s="1060"/>
      <c r="VI142" s="1060"/>
      <c r="VJ142" s="1060"/>
      <c r="VK142" s="1060"/>
      <c r="VL142" s="1060"/>
      <c r="VM142" s="1060"/>
      <c r="VN142" s="1060"/>
      <c r="VO142" s="1060"/>
      <c r="VP142" s="1060"/>
      <c r="VQ142" s="1060"/>
      <c r="VR142" s="1060"/>
      <c r="VS142" s="1060"/>
      <c r="VT142" s="1060"/>
      <c r="VU142" s="1060"/>
      <c r="VV142" s="1060"/>
      <c r="VW142" s="1060"/>
      <c r="VX142" s="1060"/>
      <c r="VY142" s="1060"/>
      <c r="VZ142" s="1060"/>
      <c r="WA142" s="1060"/>
      <c r="WB142" s="1060"/>
      <c r="WC142" s="1060"/>
      <c r="WD142" s="1060"/>
      <c r="WE142" s="1060"/>
      <c r="WF142" s="1060"/>
      <c r="WG142" s="1060"/>
      <c r="WH142" s="1060"/>
      <c r="WI142" s="1060"/>
      <c r="WJ142" s="1060"/>
      <c r="WK142" s="1060"/>
      <c r="WL142" s="1060"/>
      <c r="WM142" s="1060"/>
      <c r="WN142" s="1060"/>
      <c r="WO142" s="1060"/>
      <c r="WP142" s="1060"/>
      <c r="WQ142" s="1060"/>
      <c r="WR142" s="1060"/>
      <c r="WS142" s="1060"/>
      <c r="WT142" s="1060"/>
      <c r="WU142" s="1060"/>
      <c r="WV142" s="1060"/>
      <c r="WW142" s="1060"/>
      <c r="WX142" s="1060"/>
      <c r="WY142" s="1060"/>
      <c r="WZ142" s="1060"/>
      <c r="XA142" s="1060"/>
      <c r="XB142" s="1060"/>
      <c r="XC142" s="1060"/>
      <c r="XD142" s="1060"/>
      <c r="XE142" s="1060"/>
      <c r="XF142" s="1060"/>
      <c r="XG142" s="1060"/>
      <c r="XH142" s="1060"/>
      <c r="XI142" s="1060"/>
      <c r="XJ142" s="1060"/>
      <c r="XK142" s="1060"/>
      <c r="XL142" s="1060"/>
      <c r="XM142" s="1060"/>
      <c r="XN142" s="1060"/>
      <c r="XO142" s="1060"/>
      <c r="XP142" s="1060"/>
      <c r="XQ142" s="1060"/>
      <c r="XR142" s="1060"/>
      <c r="XS142" s="1060"/>
      <c r="XT142" s="1060"/>
      <c r="XU142" s="1060"/>
      <c r="XV142" s="1060"/>
      <c r="XW142" s="1060"/>
      <c r="XX142" s="1060"/>
      <c r="XY142" s="1060"/>
      <c r="XZ142" s="1060"/>
      <c r="YA142" s="1060"/>
      <c r="YB142" s="1060"/>
      <c r="YC142" s="1060"/>
      <c r="YD142" s="1060"/>
      <c r="YE142" s="1060"/>
      <c r="YF142" s="1060"/>
      <c r="YG142" s="1060"/>
      <c r="YH142" s="1060"/>
      <c r="YI142" s="1060"/>
      <c r="YJ142" s="1060"/>
      <c r="YK142" s="1060"/>
      <c r="YL142" s="1060"/>
      <c r="YM142" s="1060"/>
      <c r="YN142" s="1060"/>
      <c r="YO142" s="1060"/>
      <c r="YP142" s="1060"/>
      <c r="YQ142" s="1060"/>
      <c r="YR142" s="1060"/>
      <c r="YS142" s="1060"/>
      <c r="YT142" s="1060"/>
      <c r="YU142" s="1060"/>
      <c r="YV142" s="1060"/>
      <c r="YW142" s="1060"/>
      <c r="YX142" s="1060"/>
      <c r="YY142" s="1060"/>
      <c r="YZ142" s="1060"/>
      <c r="ZA142" s="1060"/>
      <c r="ZB142" s="1060"/>
      <c r="ZC142" s="1060"/>
      <c r="ZD142" s="1060"/>
      <c r="ZE142" s="1060"/>
      <c r="ZF142" s="1060"/>
      <c r="ZG142" s="1060"/>
      <c r="ZH142" s="1060"/>
      <c r="ZI142" s="1060"/>
      <c r="ZJ142" s="1060"/>
      <c r="ZK142" s="1060"/>
      <c r="ZL142" s="1060"/>
      <c r="ZM142" s="1060"/>
      <c r="ZN142" s="1060"/>
      <c r="ZO142" s="1060"/>
      <c r="ZP142" s="1060"/>
      <c r="ZQ142" s="1060"/>
      <c r="ZR142" s="1060"/>
      <c r="ZS142" s="1060"/>
      <c r="ZT142" s="1060"/>
      <c r="ZU142" s="1060"/>
      <c r="ZV142" s="1060"/>
      <c r="ZW142" s="1060"/>
      <c r="ZX142" s="1060"/>
      <c r="ZY142" s="1060"/>
      <c r="ZZ142" s="1060"/>
      <c r="AAA142" s="1060"/>
      <c r="AAB142" s="1060"/>
      <c r="AAC142" s="1060"/>
      <c r="AAD142" s="1060"/>
      <c r="AAE142" s="1060"/>
      <c r="AAF142" s="1060"/>
      <c r="AAG142" s="1060"/>
      <c r="AAH142" s="1060"/>
      <c r="AAI142" s="1060"/>
      <c r="AAJ142" s="1060"/>
      <c r="AAK142" s="1060"/>
      <c r="AAL142" s="1060"/>
      <c r="AAM142" s="1060"/>
      <c r="AAN142" s="1060"/>
      <c r="AAO142" s="1060"/>
      <c r="AAP142" s="1060"/>
      <c r="AAQ142" s="1060"/>
      <c r="AAR142" s="1060"/>
      <c r="AAS142" s="1060"/>
      <c r="AAT142" s="1060"/>
      <c r="AAU142" s="1060"/>
      <c r="AAV142" s="1060"/>
      <c r="AAW142" s="1060"/>
      <c r="AAX142" s="1060"/>
      <c r="AAY142" s="1060"/>
      <c r="AAZ142" s="1060"/>
      <c r="ABA142" s="1060"/>
      <c r="ABB142" s="1060"/>
      <c r="ABC142" s="1060"/>
      <c r="ABD142" s="1060"/>
      <c r="ABE142" s="1060"/>
      <c r="ABF142" s="1060"/>
      <c r="ABG142" s="1060"/>
      <c r="ABH142" s="1060"/>
      <c r="ABI142" s="1060"/>
      <c r="ABJ142" s="1060"/>
      <c r="ABK142" s="1060"/>
      <c r="ABL142" s="1060"/>
      <c r="ABM142" s="1060"/>
      <c r="ABN142" s="1060"/>
      <c r="ABO142" s="1060"/>
      <c r="ABP142" s="1060"/>
      <c r="ABQ142" s="1060"/>
      <c r="ABR142" s="1060"/>
      <c r="ABS142" s="1060"/>
      <c r="ABT142" s="1060"/>
      <c r="ABU142" s="1060"/>
      <c r="ABV142" s="1060"/>
      <c r="ABW142" s="1060"/>
      <c r="ABX142" s="1060"/>
      <c r="ABY142" s="1060"/>
      <c r="ABZ142" s="1060"/>
      <c r="ACA142" s="1060"/>
      <c r="ACB142" s="1060"/>
      <c r="ACC142" s="1060"/>
      <c r="ACD142" s="1060"/>
      <c r="ACE142" s="1060"/>
      <c r="ACF142" s="1060"/>
      <c r="ACG142" s="1060"/>
      <c r="ACH142" s="1060"/>
      <c r="ACI142" s="1060"/>
      <c r="ACJ142" s="1060"/>
      <c r="ACK142" s="1060"/>
      <c r="ACL142" s="1060"/>
      <c r="ACM142" s="1060"/>
      <c r="ACN142" s="1060"/>
      <c r="ACO142" s="1060"/>
      <c r="ACP142" s="1060"/>
      <c r="ACQ142" s="1060"/>
      <c r="ACR142" s="1060"/>
      <c r="ACS142" s="1060"/>
      <c r="ACT142" s="1060"/>
      <c r="ACU142" s="1060"/>
      <c r="ACV142" s="1060"/>
      <c r="ACW142" s="1060"/>
      <c r="ACX142" s="1060"/>
      <c r="ACY142" s="1060"/>
      <c r="ACZ142" s="1060"/>
      <c r="ADA142" s="1060"/>
      <c r="ADB142" s="1060"/>
      <c r="ADC142" s="1060"/>
      <c r="ADD142" s="1060"/>
      <c r="ADE142" s="1060"/>
      <c r="ADF142" s="1060"/>
      <c r="ADG142" s="1060"/>
      <c r="ADH142" s="1060"/>
      <c r="ADI142" s="1060"/>
      <c r="ADJ142" s="1060"/>
      <c r="ADK142" s="1060"/>
      <c r="ADL142" s="1060"/>
      <c r="ADM142" s="1060"/>
      <c r="ADN142" s="1060"/>
      <c r="ADO142" s="1060"/>
      <c r="ADP142" s="1060"/>
      <c r="ADQ142" s="1060"/>
      <c r="ADR142" s="1060"/>
      <c r="ADS142" s="1060"/>
      <c r="ADT142" s="1060"/>
      <c r="ADU142" s="1060"/>
      <c r="ADV142" s="1060"/>
      <c r="ADW142" s="1060"/>
      <c r="ADX142" s="1060"/>
      <c r="ADY142" s="1060"/>
      <c r="ADZ142" s="1060"/>
      <c r="AEA142" s="1060"/>
      <c r="AEB142" s="1060"/>
      <c r="AEC142" s="1060"/>
      <c r="AED142" s="1060"/>
      <c r="AEE142" s="1060"/>
      <c r="AEF142" s="1060"/>
      <c r="AEG142" s="1060"/>
      <c r="AEH142" s="1060"/>
      <c r="AEI142" s="1060"/>
      <c r="AEJ142" s="1060"/>
      <c r="AEK142" s="1060"/>
      <c r="AEL142" s="1060"/>
      <c r="AEM142" s="1060"/>
      <c r="AEN142" s="1060"/>
      <c r="AEO142" s="1060"/>
      <c r="AEP142" s="1060"/>
      <c r="AEQ142" s="1060"/>
      <c r="AER142" s="1060"/>
      <c r="AES142" s="1060"/>
      <c r="AET142" s="1060"/>
      <c r="AEU142" s="1060"/>
      <c r="AEV142" s="1060"/>
      <c r="AEW142" s="1060"/>
      <c r="AEX142" s="1060"/>
      <c r="AEY142" s="1060"/>
      <c r="AEZ142" s="1060"/>
      <c r="AFA142" s="1060"/>
      <c r="AFB142" s="1060"/>
      <c r="AFC142" s="1060"/>
      <c r="AFD142" s="1060"/>
      <c r="AFE142" s="1060"/>
      <c r="AFF142" s="1060"/>
      <c r="AFG142" s="1060"/>
      <c r="AFH142" s="1060"/>
      <c r="AFI142" s="1060"/>
      <c r="AFJ142" s="1060"/>
      <c r="AFK142" s="1060"/>
      <c r="AFL142" s="1060"/>
      <c r="AFM142" s="1060"/>
      <c r="AFN142" s="1060"/>
      <c r="AFO142" s="1060"/>
      <c r="AFP142" s="1060"/>
      <c r="AFQ142" s="1060"/>
      <c r="AFR142" s="1060"/>
      <c r="AFS142" s="1060"/>
      <c r="AFT142" s="1060"/>
      <c r="AFU142" s="1060"/>
      <c r="AFV142" s="1060"/>
      <c r="AFW142" s="1060"/>
      <c r="AFX142" s="1060"/>
      <c r="AFY142" s="1060"/>
      <c r="AFZ142" s="1060"/>
      <c r="AGA142" s="1060"/>
      <c r="AGB142" s="1060"/>
      <c r="AGC142" s="1060"/>
      <c r="AGD142" s="1060"/>
      <c r="AGE142" s="1060"/>
      <c r="AGF142" s="1060"/>
      <c r="AGG142" s="1060"/>
      <c r="AGH142" s="1060"/>
      <c r="AGI142" s="1060"/>
      <c r="AGJ142" s="1060"/>
      <c r="AGK142" s="1060"/>
      <c r="AGL142" s="1060"/>
      <c r="AGM142" s="1060"/>
      <c r="AGN142" s="1060"/>
      <c r="AGO142" s="1060"/>
      <c r="AGP142" s="1060"/>
      <c r="AGQ142" s="1060"/>
      <c r="AGR142" s="1060"/>
      <c r="AGS142" s="1060"/>
      <c r="AGT142" s="1060"/>
      <c r="AGU142" s="1060"/>
      <c r="AGV142" s="1060"/>
      <c r="AGW142" s="1060"/>
      <c r="AGX142" s="1060"/>
      <c r="AGY142" s="1060"/>
      <c r="AGZ142" s="1060"/>
      <c r="AHA142" s="1060"/>
      <c r="AHB142" s="1060"/>
      <c r="AHC142" s="1060"/>
      <c r="AHD142" s="1060"/>
      <c r="AHE142" s="1060"/>
      <c r="AHF142" s="1060"/>
      <c r="AHG142" s="1060"/>
      <c r="AHH142" s="1060"/>
      <c r="AHI142" s="1060"/>
      <c r="AHJ142" s="1060"/>
      <c r="AHK142" s="1060"/>
      <c r="AHL142" s="1060"/>
      <c r="AHM142" s="1060"/>
      <c r="AHN142" s="1060"/>
      <c r="AHO142" s="1060"/>
      <c r="AHP142" s="1060"/>
      <c r="AHQ142" s="1060"/>
      <c r="AHR142" s="1060"/>
      <c r="AHS142" s="1060"/>
      <c r="AHT142" s="1060"/>
      <c r="AHU142" s="1060"/>
      <c r="AHV142" s="1060"/>
      <c r="AHW142" s="1060"/>
      <c r="AHX142" s="1060"/>
      <c r="AHY142" s="1060"/>
      <c r="AHZ142" s="1060"/>
      <c r="AIA142" s="1060"/>
      <c r="AIB142" s="1060"/>
      <c r="AIC142" s="1060"/>
      <c r="AID142" s="1060"/>
      <c r="AIE142" s="1060"/>
      <c r="AIF142" s="1060"/>
      <c r="AIG142" s="1060"/>
      <c r="AIH142" s="1060"/>
      <c r="AII142" s="1060"/>
      <c r="AIJ142" s="1060"/>
      <c r="AIK142" s="1060"/>
      <c r="AIL142" s="1060"/>
      <c r="AIM142" s="1060"/>
      <c r="AIN142" s="1060"/>
      <c r="AIO142" s="1060"/>
      <c r="AIP142" s="1060"/>
      <c r="AIQ142" s="1060"/>
      <c r="AIR142" s="1060"/>
      <c r="AIS142" s="1060"/>
      <c r="AIT142" s="1060"/>
      <c r="AIU142" s="1060"/>
      <c r="AIV142" s="1060"/>
      <c r="AIW142" s="1060"/>
      <c r="AIX142" s="1060"/>
      <c r="AIY142" s="1060"/>
      <c r="AIZ142" s="1060"/>
      <c r="AJA142" s="1060"/>
      <c r="AJB142" s="1060"/>
      <c r="AJC142" s="1060"/>
      <c r="AJD142" s="1060"/>
      <c r="AJE142" s="1060"/>
      <c r="AJF142" s="1060"/>
      <c r="AJG142" s="1060"/>
      <c r="AJH142" s="1060"/>
      <c r="AJI142" s="1060"/>
      <c r="AJJ142" s="1060"/>
      <c r="AJK142" s="1060"/>
      <c r="AJL142" s="1060"/>
      <c r="AJM142" s="1060"/>
      <c r="AJN142" s="1060"/>
      <c r="AJO142" s="1060"/>
      <c r="AJP142" s="1060"/>
      <c r="AJQ142" s="1060"/>
      <c r="AJR142" s="1060"/>
      <c r="AJS142" s="1060"/>
      <c r="AJT142" s="1060"/>
      <c r="AJU142" s="1060"/>
      <c r="AJV142" s="1060"/>
      <c r="AJW142" s="1060"/>
      <c r="AJX142" s="1060"/>
      <c r="AJY142" s="1060"/>
      <c r="AJZ142" s="1060"/>
      <c r="AKA142" s="1060"/>
      <c r="AKB142" s="1060"/>
      <c r="AKC142" s="1060"/>
      <c r="AKD142" s="1060"/>
      <c r="AKE142" s="1060"/>
      <c r="AKF142" s="1060"/>
      <c r="AKG142" s="1060"/>
      <c r="AKH142" s="1060"/>
      <c r="AKI142" s="1060"/>
      <c r="AKJ142" s="1060"/>
      <c r="AKK142" s="1060"/>
      <c r="AKL142" s="1060"/>
      <c r="AKM142" s="1060"/>
      <c r="AKN142" s="1060"/>
      <c r="AKO142" s="1060"/>
      <c r="AKP142" s="1060"/>
      <c r="AKQ142" s="1060"/>
      <c r="AKR142" s="1060"/>
      <c r="AKS142" s="1060"/>
      <c r="AKT142" s="1060"/>
      <c r="AKU142" s="1060"/>
      <c r="AKV142" s="1060"/>
      <c r="AKW142" s="1060"/>
      <c r="AKX142" s="1060"/>
      <c r="AKY142" s="1060"/>
      <c r="AKZ142" s="1060"/>
      <c r="ALA142" s="1060"/>
      <c r="ALB142" s="1060"/>
      <c r="ALC142" s="1060"/>
      <c r="ALD142" s="1060"/>
      <c r="ALE142" s="1060"/>
      <c r="ALF142" s="1060"/>
      <c r="ALG142" s="1060"/>
      <c r="ALH142" s="1060"/>
      <c r="ALI142" s="1060"/>
      <c r="ALJ142" s="1060"/>
      <c r="ALK142" s="1060"/>
      <c r="ALL142" s="1060"/>
      <c r="ALM142" s="1060"/>
      <c r="ALN142" s="1060"/>
      <c r="ALO142" s="1060"/>
      <c r="ALP142" s="1060"/>
      <c r="ALQ142" s="1060"/>
      <c r="ALR142" s="1060"/>
      <c r="ALS142" s="1060"/>
      <c r="ALT142" s="1060"/>
      <c r="ALU142" s="1060"/>
      <c r="ALV142" s="1060"/>
      <c r="ALW142" s="1060"/>
      <c r="ALX142" s="1060"/>
      <c r="ALY142" s="1060"/>
      <c r="ALZ142" s="1060"/>
      <c r="AMA142" s="1060"/>
      <c r="AMB142" s="1060"/>
      <c r="AMC142" s="1060"/>
      <c r="AMD142" s="1060"/>
      <c r="AME142" s="1060"/>
      <c r="AMF142" s="1060"/>
      <c r="AMG142" s="1060"/>
      <c r="AMH142" s="1060"/>
      <c r="AMI142" s="1060"/>
      <c r="AMJ142" s="1060"/>
      <c r="AMK142" s="1060"/>
      <c r="AML142" s="1060"/>
      <c r="AMM142" s="1060"/>
      <c r="AMN142" s="1060"/>
      <c r="AMO142" s="1060"/>
      <c r="AMP142" s="1060"/>
      <c r="AMQ142" s="1060"/>
      <c r="AMR142" s="1060"/>
      <c r="AMS142" s="1060"/>
      <c r="AMT142" s="1060"/>
      <c r="AMU142" s="1060"/>
      <c r="AMV142" s="1060"/>
      <c r="AMW142" s="1060"/>
      <c r="AMX142" s="1060"/>
      <c r="AMY142" s="1060"/>
      <c r="AMZ142" s="1060"/>
      <c r="ANA142" s="1060"/>
      <c r="ANB142" s="1060"/>
      <c r="ANC142" s="1060"/>
      <c r="AND142" s="1060"/>
      <c r="ANE142" s="1060"/>
      <c r="ANF142" s="1060"/>
      <c r="ANG142" s="1060"/>
      <c r="ANH142" s="1060"/>
      <c r="ANI142" s="1060"/>
      <c r="ANJ142" s="1060"/>
      <c r="ANK142" s="1060"/>
      <c r="ANL142" s="1060"/>
      <c r="ANM142" s="1060"/>
      <c r="ANN142" s="1060"/>
      <c r="ANO142" s="1060"/>
      <c r="ANP142" s="1060"/>
      <c r="ANQ142" s="1060"/>
      <c r="ANR142" s="1060"/>
      <c r="ANS142" s="1060"/>
      <c r="ANT142" s="1060"/>
      <c r="ANU142" s="1060"/>
      <c r="ANV142" s="1060"/>
      <c r="ANW142" s="1060"/>
      <c r="ANX142" s="1060"/>
      <c r="ANY142" s="1060"/>
      <c r="ANZ142" s="1060"/>
      <c r="AOA142" s="1060"/>
      <c r="AOB142" s="1060"/>
      <c r="AOC142" s="1060"/>
      <c r="AOD142" s="1060"/>
      <c r="AOE142" s="1060"/>
      <c r="AOF142" s="1060"/>
      <c r="AOG142" s="1060"/>
      <c r="AOH142" s="1060"/>
      <c r="AOI142" s="1060"/>
      <c r="AOJ142" s="1060"/>
      <c r="AOK142" s="1060"/>
      <c r="AOL142" s="1060"/>
      <c r="AOM142" s="1060"/>
      <c r="AON142" s="1060"/>
      <c r="AOO142" s="1060"/>
      <c r="AOP142" s="1060"/>
      <c r="AOQ142" s="1060"/>
      <c r="AOR142" s="1060"/>
      <c r="AOS142" s="1060"/>
      <c r="AOT142" s="1060"/>
      <c r="AOU142" s="1060"/>
      <c r="AOV142" s="1060"/>
      <c r="AOW142" s="1060"/>
      <c r="AOX142" s="1060"/>
      <c r="AOY142" s="1060"/>
      <c r="AOZ142" s="1060"/>
      <c r="APA142" s="1060"/>
      <c r="APB142" s="1060"/>
      <c r="APC142" s="1060"/>
      <c r="APD142" s="1060"/>
      <c r="APE142" s="1060"/>
      <c r="APF142" s="1060"/>
      <c r="APG142" s="1060"/>
      <c r="APH142" s="1060"/>
      <c r="API142" s="1060"/>
      <c r="APJ142" s="1060"/>
      <c r="APK142" s="1060"/>
      <c r="APL142" s="1060"/>
      <c r="APM142" s="1060"/>
      <c r="APN142" s="1060"/>
      <c r="APO142" s="1060"/>
      <c r="APP142" s="1060"/>
      <c r="APQ142" s="1060"/>
      <c r="APR142" s="1060"/>
      <c r="APS142" s="1060"/>
      <c r="APT142" s="1060"/>
      <c r="APU142" s="1060"/>
      <c r="APV142" s="1060"/>
      <c r="APW142" s="1060"/>
      <c r="APX142" s="1060"/>
      <c r="APY142" s="1060"/>
      <c r="APZ142" s="1060"/>
      <c r="AQA142" s="1060"/>
      <c r="AQB142" s="1060"/>
      <c r="AQC142" s="1060"/>
      <c r="AQD142" s="1060"/>
      <c r="AQE142" s="1060"/>
      <c r="AQF142" s="1060"/>
      <c r="AQG142" s="1060"/>
      <c r="AQH142" s="1060"/>
      <c r="AQI142" s="1060"/>
      <c r="AQJ142" s="1060"/>
      <c r="AQK142" s="1060"/>
      <c r="AQL142" s="1060"/>
      <c r="AQM142" s="1060"/>
      <c r="AQN142" s="1060"/>
      <c r="AQO142" s="1060"/>
      <c r="AQP142" s="1060"/>
      <c r="AQQ142" s="1060"/>
      <c r="AQR142" s="1060"/>
      <c r="AQS142" s="1060"/>
      <c r="AQT142" s="1060"/>
      <c r="AQU142" s="1060"/>
      <c r="AQV142" s="1060"/>
      <c r="AQW142" s="1060"/>
      <c r="AQX142" s="1060"/>
      <c r="AQY142" s="1060"/>
      <c r="AQZ142" s="1060"/>
      <c r="ARA142" s="1060"/>
      <c r="ARB142" s="1060"/>
      <c r="ARC142" s="1060"/>
      <c r="ARD142" s="1060"/>
      <c r="ARE142" s="1060"/>
      <c r="ARF142" s="1060"/>
      <c r="ARG142" s="1060"/>
      <c r="ARH142" s="1060"/>
      <c r="ARI142" s="1060"/>
      <c r="ARJ142" s="1060"/>
      <c r="ARK142" s="1060"/>
      <c r="ARL142" s="1060"/>
      <c r="ARM142" s="1060"/>
      <c r="ARN142" s="1060"/>
      <c r="ARO142" s="1060"/>
      <c r="ARP142" s="1060"/>
      <c r="ARQ142" s="1060"/>
      <c r="ARR142" s="1060"/>
      <c r="ARS142" s="1060"/>
      <c r="ART142" s="1060"/>
      <c r="ARU142" s="1060"/>
      <c r="ARV142" s="1060"/>
      <c r="ARW142" s="1060"/>
      <c r="ARX142" s="1060"/>
      <c r="ARY142" s="1060"/>
      <c r="ARZ142" s="1060"/>
      <c r="ASA142" s="1060"/>
      <c r="ASB142" s="1060"/>
      <c r="ASC142" s="1060"/>
      <c r="ASD142" s="1060"/>
      <c r="ASE142" s="1060"/>
      <c r="ASF142" s="1060"/>
      <c r="ASG142" s="1060"/>
      <c r="ASH142" s="1060"/>
      <c r="ASI142" s="1060"/>
      <c r="ASJ142" s="1060"/>
      <c r="ASK142" s="1060"/>
      <c r="ASL142" s="1060"/>
      <c r="ASM142" s="1060"/>
      <c r="ASN142" s="1060"/>
      <c r="ASO142" s="1060"/>
      <c r="ASP142" s="1060"/>
      <c r="ASQ142" s="1060"/>
      <c r="ASR142" s="1060"/>
      <c r="ASS142" s="1060"/>
      <c r="AST142" s="1060"/>
      <c r="ASU142" s="1060"/>
      <c r="ASV142" s="1060"/>
      <c r="ASW142" s="1060"/>
      <c r="ASX142" s="1060"/>
      <c r="ASY142" s="1060"/>
      <c r="ASZ142" s="1060"/>
      <c r="ATA142" s="1060"/>
      <c r="ATB142" s="1060"/>
      <c r="ATC142" s="1060"/>
      <c r="ATD142" s="1060"/>
      <c r="ATE142" s="1060"/>
      <c r="ATF142" s="1060"/>
      <c r="ATG142" s="1060"/>
      <c r="ATH142" s="1060"/>
      <c r="ATI142" s="1060"/>
      <c r="ATJ142" s="1060"/>
      <c r="ATK142" s="1060"/>
      <c r="ATL142" s="1060"/>
      <c r="ATM142" s="1060"/>
      <c r="ATN142" s="1060"/>
      <c r="ATO142" s="1060"/>
      <c r="ATP142" s="1060"/>
      <c r="ATQ142" s="1060"/>
      <c r="ATR142" s="1060"/>
      <c r="ATS142" s="1060"/>
      <c r="ATT142" s="1060"/>
      <c r="ATU142" s="1060"/>
      <c r="ATV142" s="1060"/>
      <c r="ATW142" s="1060"/>
      <c r="ATX142" s="1060"/>
      <c r="ATY142" s="1060"/>
      <c r="ATZ142" s="1060"/>
      <c r="AUA142" s="1060"/>
      <c r="AUB142" s="1060"/>
      <c r="AUC142" s="1060"/>
      <c r="AUD142" s="1060"/>
      <c r="AUE142" s="1060"/>
      <c r="AUF142" s="1060"/>
      <c r="AUG142" s="1060"/>
      <c r="AUH142" s="1060"/>
      <c r="AUI142" s="1060"/>
      <c r="AUJ142" s="1060"/>
      <c r="AUK142" s="1060"/>
      <c r="AUL142" s="1060"/>
      <c r="AUM142" s="1060"/>
      <c r="AUN142" s="1060"/>
      <c r="AUO142" s="1060"/>
      <c r="AUP142" s="1060"/>
      <c r="AUQ142" s="1060"/>
      <c r="AUR142" s="1060"/>
      <c r="AUS142" s="1060"/>
      <c r="AUT142" s="1060"/>
      <c r="AUU142" s="1060"/>
      <c r="AUV142" s="1060"/>
      <c r="AUW142" s="1060"/>
      <c r="AUX142" s="1060"/>
      <c r="AUY142" s="1060"/>
      <c r="AUZ142" s="1060"/>
      <c r="AVA142" s="1060"/>
      <c r="AVB142" s="1060"/>
      <c r="AVC142" s="1060"/>
      <c r="AVD142" s="1060"/>
      <c r="AVE142" s="1060"/>
      <c r="AVF142" s="1060"/>
      <c r="AVG142" s="1060"/>
      <c r="AVH142" s="1060"/>
      <c r="AVI142" s="1060"/>
      <c r="AVJ142" s="1060"/>
      <c r="AVK142" s="1060"/>
      <c r="AVL142" s="1060"/>
      <c r="AVM142" s="1060"/>
      <c r="AVN142" s="1060"/>
      <c r="AVO142" s="1060"/>
      <c r="AVP142" s="1060"/>
      <c r="AVQ142" s="1060"/>
      <c r="AVR142" s="1060"/>
      <c r="AVS142" s="1060"/>
      <c r="AVT142" s="1060"/>
      <c r="AVU142" s="1060"/>
      <c r="AVV142" s="1060"/>
      <c r="AVW142" s="1060"/>
      <c r="AVX142" s="1060"/>
      <c r="AVY142" s="1060"/>
      <c r="AVZ142" s="1060"/>
      <c r="AWA142" s="1060"/>
      <c r="AWB142" s="1060"/>
      <c r="AWC142" s="1060"/>
      <c r="AWD142" s="1060"/>
      <c r="AWE142" s="1060"/>
      <c r="AWF142" s="1060"/>
      <c r="AWG142" s="1060"/>
      <c r="AWH142" s="1060"/>
      <c r="AWI142" s="1060"/>
      <c r="AWJ142" s="1060"/>
      <c r="AWK142" s="1060"/>
      <c r="AWL142" s="1060"/>
      <c r="AWM142" s="1060"/>
      <c r="AWN142" s="1060"/>
      <c r="AWO142" s="1060"/>
      <c r="AWP142" s="1060"/>
      <c r="AWQ142" s="1060"/>
      <c r="AWR142" s="1060"/>
      <c r="AWS142" s="1060"/>
      <c r="AWT142" s="1060"/>
      <c r="AWU142" s="1060"/>
      <c r="AWV142" s="1060"/>
      <c r="AWW142" s="1060"/>
      <c r="AWX142" s="1060"/>
      <c r="AWY142" s="1060"/>
      <c r="AWZ142" s="1060"/>
      <c r="AXA142" s="1060"/>
      <c r="AXB142" s="1060"/>
      <c r="AXC142" s="1060"/>
      <c r="AXD142" s="1060"/>
      <c r="AXE142" s="1060"/>
      <c r="AXF142" s="1060"/>
      <c r="AXG142" s="1060"/>
      <c r="AXH142" s="1060"/>
      <c r="AXI142" s="1060"/>
      <c r="AXJ142" s="1060"/>
      <c r="AXK142" s="1060"/>
      <c r="AXL142" s="1060"/>
      <c r="AXM142" s="1060"/>
      <c r="AXN142" s="1060"/>
      <c r="AXO142" s="1060"/>
      <c r="AXP142" s="1060"/>
      <c r="AXQ142" s="1060"/>
      <c r="AXR142" s="1060"/>
      <c r="AXS142" s="1060"/>
      <c r="AXT142" s="1060"/>
      <c r="AXU142" s="1060"/>
      <c r="AXV142" s="1060"/>
      <c r="AXW142" s="1060"/>
      <c r="AXX142" s="1060"/>
      <c r="AXY142" s="1060"/>
      <c r="AXZ142" s="1060"/>
      <c r="AYA142" s="1060"/>
      <c r="AYB142" s="1060"/>
      <c r="AYC142" s="1060"/>
      <c r="AYD142" s="1060"/>
      <c r="AYE142" s="1060"/>
      <c r="AYF142" s="1060"/>
      <c r="AYG142" s="1060"/>
      <c r="AYH142" s="1060"/>
      <c r="AYI142" s="1060"/>
      <c r="AYJ142" s="1060"/>
      <c r="AYK142" s="1060"/>
      <c r="AYL142" s="1060"/>
      <c r="AYM142" s="1060"/>
      <c r="AYN142" s="1060"/>
      <c r="AYO142" s="1060"/>
      <c r="AYP142" s="1060"/>
      <c r="AYQ142" s="1060"/>
      <c r="AYR142" s="1060"/>
      <c r="AYS142" s="1060"/>
      <c r="AYT142" s="1060"/>
      <c r="AYU142" s="1060"/>
      <c r="AYV142" s="1060"/>
      <c r="AYW142" s="1060"/>
      <c r="AYX142" s="1060"/>
      <c r="AYY142" s="1060"/>
      <c r="AYZ142" s="1060"/>
      <c r="AZA142" s="1060"/>
      <c r="AZB142" s="1060"/>
      <c r="AZC142" s="1060"/>
      <c r="AZD142" s="1060"/>
      <c r="AZE142" s="1060"/>
      <c r="AZF142" s="1060"/>
      <c r="AZG142" s="1060"/>
      <c r="AZH142" s="1060"/>
      <c r="AZI142" s="1060"/>
      <c r="AZJ142" s="1060"/>
      <c r="AZK142" s="1060"/>
      <c r="AZL142" s="1060"/>
      <c r="AZM142" s="1060"/>
      <c r="AZN142" s="1060"/>
      <c r="AZO142" s="1060"/>
      <c r="AZP142" s="1060"/>
      <c r="AZQ142" s="1060"/>
      <c r="AZR142" s="1060"/>
      <c r="AZS142" s="1060"/>
      <c r="AZT142" s="1060"/>
      <c r="AZU142" s="1060"/>
      <c r="AZV142" s="1060"/>
      <c r="AZW142" s="1060"/>
      <c r="AZX142" s="1060"/>
      <c r="AZY142" s="1060"/>
      <c r="AZZ142" s="1060"/>
      <c r="BAA142" s="1060"/>
      <c r="BAB142" s="1060"/>
      <c r="BAC142" s="1060"/>
      <c r="BAD142" s="1060"/>
      <c r="BAE142" s="1060"/>
      <c r="BAF142" s="1060"/>
      <c r="BAG142" s="1060"/>
      <c r="BAH142" s="1060"/>
      <c r="BAI142" s="1060"/>
      <c r="BAJ142" s="1060"/>
      <c r="BAK142" s="1060"/>
      <c r="BAL142" s="1060"/>
      <c r="BAM142" s="1060"/>
      <c r="BAN142" s="1060"/>
      <c r="BAO142" s="1060"/>
      <c r="BAP142" s="1060"/>
      <c r="BAQ142" s="1060"/>
      <c r="BAR142" s="1060"/>
      <c r="BAS142" s="1060"/>
      <c r="BAT142" s="1060"/>
      <c r="BAU142" s="1060"/>
      <c r="BAV142" s="1060"/>
      <c r="BAW142" s="1060"/>
      <c r="BAX142" s="1060"/>
      <c r="BAY142" s="1060"/>
      <c r="BAZ142" s="1060"/>
      <c r="BBA142" s="1060"/>
      <c r="BBB142" s="1060"/>
      <c r="BBC142" s="1060"/>
      <c r="BBD142" s="1060"/>
      <c r="BBE142" s="1060"/>
      <c r="BBF142" s="1060"/>
      <c r="BBG142" s="1060"/>
      <c r="BBH142" s="1060"/>
      <c r="BBI142" s="1060"/>
      <c r="BBJ142" s="1060"/>
      <c r="BBK142" s="1060"/>
      <c r="BBL142" s="1060"/>
      <c r="BBM142" s="1060"/>
      <c r="BBN142" s="1060"/>
      <c r="BBO142" s="1060"/>
      <c r="BBP142" s="1060"/>
      <c r="BBQ142" s="1060"/>
      <c r="BBR142" s="1060"/>
      <c r="BBS142" s="1060"/>
      <c r="BBT142" s="1060"/>
      <c r="BBU142" s="1060"/>
      <c r="BBV142" s="1060"/>
      <c r="BBW142" s="1060"/>
      <c r="BBX142" s="1060"/>
      <c r="BBY142" s="1060"/>
      <c r="BBZ142" s="1060"/>
      <c r="BCA142" s="1060"/>
      <c r="BCB142" s="1060"/>
      <c r="BCC142" s="1060"/>
      <c r="BCD142" s="1060"/>
      <c r="BCE142" s="1060"/>
      <c r="BCF142" s="1060"/>
      <c r="BCG142" s="1060"/>
      <c r="BCH142" s="1060"/>
      <c r="BCI142" s="1060"/>
      <c r="BCJ142" s="1060"/>
      <c r="BCK142" s="1060"/>
      <c r="BCL142" s="1060"/>
      <c r="BCM142" s="1060"/>
      <c r="BCN142" s="1060"/>
      <c r="BCO142" s="1060"/>
      <c r="BCP142" s="1060"/>
      <c r="BCQ142" s="1060"/>
      <c r="BCR142" s="1060"/>
      <c r="BCS142" s="1060"/>
      <c r="BCT142" s="1060"/>
      <c r="BCU142" s="1060"/>
      <c r="BCV142" s="1060"/>
      <c r="BCW142" s="1060"/>
      <c r="BCX142" s="1060"/>
      <c r="BCY142" s="1060"/>
      <c r="BCZ142" s="1060"/>
      <c r="BDA142" s="1060"/>
      <c r="BDB142" s="1060"/>
      <c r="BDC142" s="1060"/>
      <c r="BDD142" s="1060"/>
      <c r="BDE142" s="1060"/>
      <c r="BDF142" s="1060"/>
      <c r="BDG142" s="1060"/>
      <c r="BDH142" s="1060"/>
      <c r="BDI142" s="1060"/>
      <c r="BDJ142" s="1060"/>
      <c r="BDK142" s="1060"/>
      <c r="BDL142" s="1060"/>
      <c r="BDM142" s="1060"/>
      <c r="BDN142" s="1060"/>
      <c r="BDO142" s="1060"/>
      <c r="BDP142" s="1060"/>
      <c r="BDQ142" s="1060"/>
      <c r="BDR142" s="1060"/>
      <c r="BDS142" s="1060"/>
      <c r="BDT142" s="1060"/>
      <c r="BDU142" s="1060"/>
      <c r="BDV142" s="1060"/>
      <c r="BDW142" s="1060"/>
      <c r="BDX142" s="1060"/>
      <c r="BDY142" s="1060"/>
      <c r="BDZ142" s="1060"/>
      <c r="BEA142" s="1060"/>
      <c r="BEB142" s="1060"/>
      <c r="BEC142" s="1060"/>
      <c r="BED142" s="1060"/>
      <c r="BEE142" s="1060"/>
      <c r="BEF142" s="1060"/>
      <c r="BEG142" s="1060"/>
      <c r="BEH142" s="1060"/>
      <c r="BEI142" s="1060"/>
      <c r="BEJ142" s="1060"/>
      <c r="BEK142" s="1060"/>
      <c r="BEL142" s="1060"/>
      <c r="BEM142" s="1060"/>
      <c r="BEN142" s="1060"/>
      <c r="BEO142" s="1060"/>
      <c r="BEP142" s="1060"/>
      <c r="BEQ142" s="1060"/>
      <c r="BER142" s="1060"/>
      <c r="BES142" s="1060"/>
      <c r="BET142" s="1060"/>
      <c r="BEU142" s="1060"/>
      <c r="BEV142" s="1060"/>
      <c r="BEW142" s="1060"/>
      <c r="BEX142" s="1060"/>
      <c r="BEY142" s="1060"/>
      <c r="BEZ142" s="1060"/>
      <c r="BFA142" s="1060"/>
      <c r="BFB142" s="1060"/>
      <c r="BFC142" s="1060"/>
      <c r="BFD142" s="1060"/>
      <c r="BFE142" s="1060"/>
      <c r="BFF142" s="1060"/>
      <c r="BFG142" s="1060"/>
      <c r="BFH142" s="1060"/>
      <c r="BFI142" s="1060"/>
      <c r="BFJ142" s="1060"/>
      <c r="BFK142" s="1060"/>
      <c r="BFL142" s="1060"/>
      <c r="BFM142" s="1060"/>
      <c r="BFN142" s="1060"/>
      <c r="BFO142" s="1060"/>
      <c r="BFP142" s="1060"/>
      <c r="BFQ142" s="1060"/>
      <c r="BFR142" s="1060"/>
      <c r="BFS142" s="1060"/>
      <c r="BFT142" s="1060"/>
      <c r="BFU142" s="1060"/>
      <c r="BFV142" s="1060"/>
      <c r="BFW142" s="1060"/>
      <c r="BFX142" s="1060"/>
      <c r="BFY142" s="1060"/>
      <c r="BFZ142" s="1060"/>
      <c r="BGA142" s="1060"/>
      <c r="BGB142" s="1060"/>
      <c r="BGC142" s="1060"/>
      <c r="BGD142" s="1060"/>
      <c r="BGE142" s="1060"/>
      <c r="BGF142" s="1060"/>
      <c r="BGG142" s="1060"/>
      <c r="BGH142" s="1060"/>
      <c r="BGI142" s="1060"/>
      <c r="BGJ142" s="1060"/>
      <c r="BGK142" s="1060"/>
      <c r="BGL142" s="1060"/>
      <c r="BGM142" s="1060"/>
      <c r="BGN142" s="1060"/>
      <c r="BGO142" s="1060"/>
      <c r="BGP142" s="1060"/>
      <c r="BGQ142" s="1060"/>
      <c r="BGR142" s="1060"/>
      <c r="BGS142" s="1060"/>
      <c r="BGT142" s="1060"/>
      <c r="BGU142" s="1060"/>
      <c r="BGV142" s="1060"/>
      <c r="BGW142" s="1060"/>
      <c r="BGX142" s="1060"/>
      <c r="BGY142" s="1060"/>
      <c r="BGZ142" s="1060"/>
      <c r="BHA142" s="1060"/>
      <c r="BHB142" s="1060"/>
      <c r="BHC142" s="1060"/>
      <c r="BHD142" s="1060"/>
      <c r="BHE142" s="1060"/>
      <c r="BHF142" s="1060"/>
      <c r="BHG142" s="1060"/>
      <c r="BHH142" s="1060"/>
      <c r="BHI142" s="1060"/>
      <c r="BHJ142" s="1060"/>
      <c r="BHK142" s="1060"/>
      <c r="BHL142" s="1060"/>
      <c r="BHM142" s="1060"/>
      <c r="BHN142" s="1060"/>
      <c r="BHO142" s="1060"/>
      <c r="BHP142" s="1060"/>
      <c r="BHQ142" s="1060"/>
      <c r="BHR142" s="1060"/>
      <c r="BHS142" s="1060"/>
      <c r="BHT142" s="1060"/>
      <c r="BHU142" s="1060"/>
      <c r="BHV142" s="1060"/>
      <c r="BHW142" s="1060"/>
      <c r="BHX142" s="1060"/>
      <c r="BHY142" s="1060"/>
      <c r="BHZ142" s="1060"/>
      <c r="BIA142" s="1060"/>
      <c r="BIB142" s="1060"/>
      <c r="BIC142" s="1060"/>
      <c r="BID142" s="1060"/>
      <c r="BIE142" s="1060"/>
      <c r="BIF142" s="1060"/>
      <c r="BIG142" s="1060"/>
      <c r="BIH142" s="1060"/>
      <c r="BII142" s="1060"/>
      <c r="BIJ142" s="1060"/>
      <c r="BIK142" s="1060"/>
      <c r="BIL142" s="1060"/>
      <c r="BIM142" s="1060"/>
      <c r="BIN142" s="1060"/>
      <c r="BIO142" s="1060"/>
      <c r="BIP142" s="1060"/>
      <c r="BIQ142" s="1060"/>
      <c r="BIR142" s="1060"/>
      <c r="BIS142" s="1060"/>
      <c r="BIT142" s="1060"/>
      <c r="BIU142" s="1060"/>
      <c r="BIV142" s="1060"/>
      <c r="BIW142" s="1060"/>
      <c r="BIX142" s="1060"/>
      <c r="BIY142" s="1060"/>
      <c r="BIZ142" s="1060"/>
      <c r="BJA142" s="1060"/>
      <c r="BJB142" s="1060"/>
      <c r="BJC142" s="1060"/>
      <c r="BJD142" s="1060"/>
      <c r="BJE142" s="1060"/>
      <c r="BJF142" s="1060"/>
      <c r="BJG142" s="1060"/>
      <c r="BJH142" s="1060"/>
      <c r="BJI142" s="1060"/>
      <c r="BJJ142" s="1060"/>
      <c r="BJK142" s="1060"/>
      <c r="BJL142" s="1060"/>
      <c r="BJM142" s="1060"/>
      <c r="BJN142" s="1060"/>
      <c r="BJO142" s="1060"/>
      <c r="BJP142" s="1060"/>
      <c r="BJQ142" s="1060"/>
      <c r="BJR142" s="1060"/>
      <c r="BJS142" s="1060"/>
      <c r="BJT142" s="1060"/>
      <c r="BJU142" s="1060"/>
      <c r="BJV142" s="1060"/>
      <c r="BJW142" s="1060"/>
      <c r="BJX142" s="1060"/>
      <c r="BJY142" s="1060"/>
      <c r="BJZ142" s="1060"/>
      <c r="BKA142" s="1060"/>
      <c r="BKB142" s="1060"/>
      <c r="BKC142" s="1060"/>
      <c r="BKD142" s="1060"/>
      <c r="BKE142" s="1060"/>
      <c r="BKF142" s="1060"/>
      <c r="BKG142" s="1060"/>
      <c r="BKH142" s="1060"/>
      <c r="BKI142" s="1060"/>
      <c r="BKJ142" s="1060"/>
      <c r="BKK142" s="1060"/>
      <c r="BKL142" s="1060"/>
      <c r="BKM142" s="1060"/>
      <c r="BKN142" s="1060"/>
      <c r="BKO142" s="1060"/>
      <c r="BKP142" s="1060"/>
      <c r="BKQ142" s="1060"/>
      <c r="BKR142" s="1060"/>
      <c r="BKS142" s="1060"/>
      <c r="BKT142" s="1060"/>
      <c r="BKU142" s="1060"/>
      <c r="BKV142" s="1060"/>
      <c r="BKW142" s="1060"/>
      <c r="BKX142" s="1060"/>
      <c r="BKY142" s="1060"/>
      <c r="BKZ142" s="1060"/>
      <c r="BLA142" s="1060"/>
      <c r="BLB142" s="1060"/>
      <c r="BLC142" s="1060"/>
      <c r="BLD142" s="1060"/>
      <c r="BLE142" s="1060"/>
      <c r="BLF142" s="1060"/>
      <c r="BLG142" s="1060"/>
      <c r="BLH142" s="1060"/>
      <c r="BLI142" s="1060"/>
      <c r="BLJ142" s="1060"/>
      <c r="BLK142" s="1060"/>
      <c r="BLL142" s="1060"/>
      <c r="BLM142" s="1060"/>
      <c r="BLN142" s="1060"/>
      <c r="BLO142" s="1060"/>
      <c r="BLP142" s="1060"/>
      <c r="BLQ142" s="1060"/>
      <c r="BLR142" s="1060"/>
      <c r="BLS142" s="1060"/>
      <c r="BLT142" s="1060"/>
      <c r="BLU142" s="1060"/>
      <c r="BLV142" s="1060"/>
      <c r="BLW142" s="1060"/>
      <c r="BLX142" s="1060"/>
      <c r="BLY142" s="1060"/>
      <c r="BLZ142" s="1060"/>
      <c r="BMA142" s="1060"/>
      <c r="BMB142" s="1060"/>
      <c r="BMC142" s="1060"/>
      <c r="BMD142" s="1060"/>
      <c r="BME142" s="1060"/>
      <c r="BMF142" s="1060"/>
      <c r="BMG142" s="1060"/>
      <c r="BMH142" s="1060"/>
      <c r="BMI142" s="1060"/>
      <c r="BMJ142" s="1060"/>
      <c r="BMK142" s="1060"/>
      <c r="BML142" s="1060"/>
      <c r="BMM142" s="1060"/>
      <c r="BMN142" s="1060"/>
      <c r="BMO142" s="1060"/>
      <c r="BMP142" s="1060"/>
      <c r="BMQ142" s="1060"/>
      <c r="BMR142" s="1060"/>
      <c r="BMS142" s="1060"/>
      <c r="BMT142" s="1060"/>
      <c r="BMU142" s="1060"/>
      <c r="BMV142" s="1060"/>
      <c r="BMW142" s="1060"/>
      <c r="BMX142" s="1060"/>
      <c r="BMY142" s="1060"/>
      <c r="BMZ142" s="1060"/>
      <c r="BNA142" s="1060"/>
      <c r="BNB142" s="1060"/>
      <c r="BNC142" s="1060"/>
      <c r="BND142" s="1060"/>
      <c r="BNE142" s="1060"/>
      <c r="BNF142" s="1060"/>
      <c r="BNG142" s="1060"/>
      <c r="BNH142" s="1060"/>
      <c r="BNI142" s="1060"/>
      <c r="BNJ142" s="1060"/>
      <c r="BNK142" s="1060"/>
      <c r="BNL142" s="1060"/>
      <c r="BNM142" s="1060"/>
      <c r="BNN142" s="1060"/>
      <c r="BNO142" s="1060"/>
      <c r="BNP142" s="1060"/>
      <c r="BNQ142" s="1060"/>
      <c r="BNR142" s="1060"/>
      <c r="BNS142" s="1060"/>
      <c r="BNT142" s="1060"/>
      <c r="BNU142" s="1060"/>
      <c r="BNV142" s="1060"/>
      <c r="BNW142" s="1060"/>
      <c r="BNX142" s="1060"/>
      <c r="BNY142" s="1060"/>
      <c r="BNZ142" s="1060"/>
      <c r="BOA142" s="1060"/>
      <c r="BOB142" s="1060"/>
      <c r="BOC142" s="1060"/>
      <c r="BOD142" s="1060"/>
      <c r="BOE142" s="1060"/>
      <c r="BOF142" s="1060"/>
      <c r="BOG142" s="1060"/>
      <c r="BOH142" s="1060"/>
      <c r="BOI142" s="1060"/>
      <c r="BOJ142" s="1060"/>
      <c r="BOK142" s="1060"/>
      <c r="BOL142" s="1060"/>
      <c r="BOM142" s="1060"/>
      <c r="BON142" s="1060"/>
      <c r="BOO142" s="1060"/>
      <c r="BOP142" s="1060"/>
      <c r="BOQ142" s="1060"/>
      <c r="BOR142" s="1060"/>
      <c r="BOS142" s="1060"/>
      <c r="BOT142" s="1060"/>
      <c r="BOU142" s="1060"/>
      <c r="BOV142" s="1060"/>
      <c r="BOW142" s="1060"/>
      <c r="BOX142" s="1060"/>
      <c r="BOY142" s="1060"/>
      <c r="BOZ142" s="1060"/>
      <c r="BPA142" s="1060"/>
      <c r="BPB142" s="1060"/>
      <c r="BPC142" s="1060"/>
      <c r="BPD142" s="1060"/>
      <c r="BPE142" s="1060"/>
      <c r="BPF142" s="1060"/>
      <c r="BPG142" s="1060"/>
      <c r="BPH142" s="1060"/>
      <c r="BPI142" s="1060"/>
      <c r="BPJ142" s="1060"/>
      <c r="BPK142" s="1060"/>
      <c r="BPL142" s="1060"/>
      <c r="BPM142" s="1060"/>
      <c r="BPN142" s="1060"/>
      <c r="BPO142" s="1060"/>
      <c r="BPP142" s="1060"/>
      <c r="BPQ142" s="1060"/>
      <c r="BPR142" s="1060"/>
      <c r="BPS142" s="1060"/>
      <c r="BPT142" s="1060"/>
      <c r="BPU142" s="1060"/>
      <c r="BPV142" s="1060"/>
      <c r="BPW142" s="1060"/>
      <c r="BPX142" s="1060"/>
      <c r="BPY142" s="1060"/>
      <c r="BPZ142" s="1060"/>
      <c r="BQA142" s="1060"/>
      <c r="BQB142" s="1060"/>
      <c r="BQC142" s="1060"/>
      <c r="BQD142" s="1060"/>
      <c r="BQE142" s="1060"/>
      <c r="BQF142" s="1060"/>
      <c r="BQG142" s="1060"/>
      <c r="BQH142" s="1060"/>
      <c r="BQI142" s="1060"/>
      <c r="BQJ142" s="1060"/>
      <c r="BQK142" s="1060"/>
      <c r="BQL142" s="1060"/>
      <c r="BQM142" s="1060"/>
      <c r="BQN142" s="1060"/>
      <c r="BQO142" s="1060"/>
      <c r="BQP142" s="1060"/>
      <c r="BQQ142" s="1060"/>
      <c r="BQR142" s="1060"/>
      <c r="BQS142" s="1060"/>
      <c r="BQT142" s="1060"/>
      <c r="BQU142" s="1060"/>
      <c r="BQV142" s="1060"/>
      <c r="BQW142" s="1060"/>
      <c r="BQX142" s="1060"/>
      <c r="BQY142" s="1060"/>
      <c r="BQZ142" s="1060"/>
      <c r="BRA142" s="1060"/>
      <c r="BRB142" s="1060"/>
      <c r="BRC142" s="1060"/>
      <c r="BRD142" s="1060"/>
      <c r="BRE142" s="1060"/>
      <c r="BRF142" s="1060"/>
      <c r="BRG142" s="1060"/>
      <c r="BRH142" s="1060"/>
      <c r="BRI142" s="1060"/>
      <c r="BRJ142" s="1060"/>
      <c r="BRK142" s="1060"/>
      <c r="BRL142" s="1060"/>
      <c r="BRM142" s="1060"/>
      <c r="BRN142" s="1060"/>
      <c r="BRO142" s="1060"/>
      <c r="BRP142" s="1060"/>
      <c r="BRQ142" s="1060"/>
      <c r="BRR142" s="1060"/>
      <c r="BRS142" s="1060"/>
      <c r="BRT142" s="1060"/>
      <c r="BRU142" s="1060"/>
      <c r="BRV142" s="1060"/>
      <c r="BRW142" s="1060"/>
      <c r="BRX142" s="1060"/>
      <c r="BRY142" s="1060"/>
      <c r="BRZ142" s="1060"/>
      <c r="BSA142" s="1060"/>
      <c r="BSB142" s="1060"/>
      <c r="BSC142" s="1060"/>
      <c r="BSD142" s="1060"/>
      <c r="BSE142" s="1060"/>
      <c r="BSF142" s="1060"/>
      <c r="BSG142" s="1060"/>
      <c r="BSH142" s="1060"/>
      <c r="BSI142" s="1060"/>
      <c r="BSJ142" s="1060"/>
      <c r="BSK142" s="1060"/>
      <c r="BSL142" s="1060"/>
      <c r="BSM142" s="1060"/>
      <c r="BSN142" s="1060"/>
      <c r="BSO142" s="1060"/>
      <c r="BSP142" s="1060"/>
      <c r="BSQ142" s="1060"/>
      <c r="BSR142" s="1060"/>
      <c r="BSS142" s="1060"/>
      <c r="BST142" s="1060"/>
      <c r="BSU142" s="1060"/>
      <c r="BSV142" s="1060"/>
      <c r="BSW142" s="1060"/>
      <c r="BSX142" s="1060"/>
      <c r="BSY142" s="1060"/>
      <c r="BSZ142" s="1060"/>
      <c r="BTA142" s="1060"/>
      <c r="BTB142" s="1060"/>
      <c r="BTC142" s="1060"/>
      <c r="BTD142" s="1060"/>
      <c r="BTE142" s="1060"/>
      <c r="BTF142" s="1060"/>
      <c r="BTG142" s="1060"/>
      <c r="BTH142" s="1060"/>
      <c r="BTI142" s="1060"/>
      <c r="BTJ142" s="1060"/>
      <c r="BTK142" s="1060"/>
      <c r="BTL142" s="1060"/>
      <c r="BTM142" s="1060"/>
      <c r="BTN142" s="1060"/>
      <c r="BTO142" s="1060"/>
      <c r="BTP142" s="1060"/>
      <c r="BTQ142" s="1060"/>
      <c r="BTR142" s="1060"/>
      <c r="BTS142" s="1060"/>
      <c r="BTT142" s="1060"/>
      <c r="BTU142" s="1060"/>
      <c r="BTV142" s="1060"/>
      <c r="BTW142" s="1060"/>
      <c r="BTX142" s="1060"/>
      <c r="BTY142" s="1060"/>
      <c r="BTZ142" s="1060"/>
      <c r="BUA142" s="1060"/>
      <c r="BUB142" s="1060"/>
      <c r="BUC142" s="1060"/>
      <c r="BUD142" s="1060"/>
      <c r="BUE142" s="1060"/>
      <c r="BUF142" s="1060"/>
      <c r="BUG142" s="1060"/>
      <c r="BUH142" s="1060"/>
      <c r="BUI142" s="1060"/>
      <c r="BUJ142" s="1060"/>
      <c r="BUK142" s="1060"/>
      <c r="BUL142" s="1060"/>
      <c r="BUM142" s="1060"/>
      <c r="BUN142" s="1060"/>
      <c r="BUO142" s="1060"/>
      <c r="BUP142" s="1060"/>
      <c r="BUQ142" s="1060"/>
      <c r="BUR142" s="1060"/>
      <c r="BUS142" s="1060"/>
      <c r="BUT142" s="1060"/>
      <c r="BUU142" s="1060"/>
      <c r="BUV142" s="1060"/>
      <c r="BUW142" s="1060"/>
      <c r="BUX142" s="1060"/>
      <c r="BUY142" s="1060"/>
      <c r="BUZ142" s="1060"/>
      <c r="BVA142" s="1060"/>
      <c r="BVB142" s="1060"/>
      <c r="BVC142" s="1060"/>
      <c r="BVD142" s="1060"/>
      <c r="BVE142" s="1060"/>
      <c r="BVF142" s="1060"/>
      <c r="BVG142" s="1060"/>
      <c r="BVH142" s="1060"/>
      <c r="BVI142" s="1060"/>
      <c r="BVJ142" s="1060"/>
      <c r="BVK142" s="1060"/>
      <c r="BVL142" s="1060"/>
      <c r="BVM142" s="1060"/>
      <c r="BVN142" s="1060"/>
      <c r="BVO142" s="1060"/>
      <c r="BVP142" s="1060"/>
      <c r="BVQ142" s="1060"/>
      <c r="BVR142" s="1060"/>
      <c r="BVS142" s="1060"/>
      <c r="BVT142" s="1060"/>
      <c r="BVU142" s="1060"/>
      <c r="BVV142" s="1060"/>
      <c r="BVW142" s="1060"/>
      <c r="BVX142" s="1060"/>
      <c r="BVY142" s="1060"/>
      <c r="BVZ142" s="1060"/>
      <c r="BWA142" s="1060"/>
      <c r="BWB142" s="1060"/>
      <c r="BWC142" s="1060"/>
      <c r="BWD142" s="1060"/>
      <c r="BWE142" s="1060"/>
      <c r="BWF142" s="1060"/>
      <c r="BWG142" s="1060"/>
      <c r="BWH142" s="1060"/>
      <c r="BWI142" s="1060"/>
      <c r="BWJ142" s="1060"/>
      <c r="BWK142" s="1060"/>
      <c r="BWL142" s="1060"/>
      <c r="BWM142" s="1060"/>
      <c r="BWN142" s="1060"/>
      <c r="BWO142" s="1060"/>
      <c r="BWP142" s="1060"/>
      <c r="BWQ142" s="1060"/>
      <c r="BWR142" s="1060"/>
      <c r="BWS142" s="1060"/>
      <c r="BWT142" s="1060"/>
      <c r="BWU142" s="1060"/>
      <c r="BWV142" s="1060"/>
      <c r="BWW142" s="1060"/>
      <c r="BWX142" s="1060"/>
      <c r="BWY142" s="1060"/>
      <c r="BWZ142" s="1060"/>
      <c r="BXA142" s="1060"/>
      <c r="BXB142" s="1060"/>
      <c r="BXC142" s="1060"/>
      <c r="BXD142" s="1060"/>
      <c r="BXE142" s="1060"/>
      <c r="BXF142" s="1060"/>
      <c r="BXG142" s="1060"/>
      <c r="BXH142" s="1060"/>
      <c r="BXI142" s="1060"/>
      <c r="BXJ142" s="1060"/>
      <c r="BXK142" s="1060"/>
      <c r="BXL142" s="1060"/>
      <c r="BXM142" s="1060"/>
      <c r="BXN142" s="1060"/>
      <c r="BXO142" s="1060"/>
      <c r="BXP142" s="1060"/>
      <c r="BXQ142" s="1060"/>
      <c r="BXR142" s="1060"/>
      <c r="BXS142" s="1060"/>
      <c r="BXT142" s="1060"/>
      <c r="BXU142" s="1060"/>
      <c r="BXV142" s="1060"/>
      <c r="BXW142" s="1060"/>
      <c r="BXX142" s="1060"/>
      <c r="BXY142" s="1060"/>
      <c r="BXZ142" s="1060"/>
      <c r="BYA142" s="1060"/>
      <c r="BYB142" s="1060"/>
      <c r="BYC142" s="1060"/>
      <c r="BYD142" s="1060"/>
      <c r="BYE142" s="1060"/>
      <c r="BYF142" s="1060"/>
      <c r="BYG142" s="1060"/>
      <c r="BYH142" s="1060"/>
      <c r="BYI142" s="1060"/>
      <c r="BYJ142" s="1060"/>
      <c r="BYK142" s="1060"/>
      <c r="BYL142" s="1060"/>
      <c r="BYM142" s="1060"/>
      <c r="BYN142" s="1060"/>
      <c r="BYO142" s="1060"/>
      <c r="BYP142" s="1060"/>
      <c r="BYQ142" s="1060"/>
      <c r="BYR142" s="1060"/>
      <c r="BYS142" s="1060"/>
      <c r="BYT142" s="1060"/>
      <c r="BYU142" s="1060"/>
      <c r="BYV142" s="1060"/>
      <c r="BYW142" s="1060"/>
      <c r="BYX142" s="1060"/>
      <c r="BYY142" s="1060"/>
      <c r="BYZ142" s="1060"/>
      <c r="BZA142" s="1060"/>
      <c r="BZB142" s="1060"/>
      <c r="BZC142" s="1060"/>
      <c r="BZD142" s="1060"/>
      <c r="BZE142" s="1060"/>
      <c r="BZF142" s="1060"/>
      <c r="BZG142" s="1060"/>
      <c r="BZH142" s="1060"/>
      <c r="BZI142" s="1060"/>
      <c r="BZJ142" s="1060"/>
      <c r="BZK142" s="1060"/>
      <c r="BZL142" s="1060"/>
      <c r="BZM142" s="1060"/>
      <c r="BZN142" s="1060"/>
      <c r="BZO142" s="1060"/>
      <c r="BZP142" s="1060"/>
      <c r="BZQ142" s="1060"/>
      <c r="BZR142" s="1060"/>
      <c r="BZS142" s="1060"/>
      <c r="BZT142" s="1060"/>
      <c r="BZU142" s="1060"/>
      <c r="BZV142" s="1060"/>
      <c r="BZW142" s="1060"/>
      <c r="BZX142" s="1060"/>
      <c r="BZY142" s="1060"/>
      <c r="BZZ142" s="1060"/>
      <c r="CAA142" s="1060"/>
      <c r="CAB142" s="1060"/>
      <c r="CAC142" s="1060"/>
      <c r="CAD142" s="1060"/>
      <c r="CAE142" s="1060"/>
      <c r="CAF142" s="1060"/>
      <c r="CAG142" s="1060"/>
      <c r="CAH142" s="1060"/>
      <c r="CAI142" s="1060"/>
      <c r="CAJ142" s="1060"/>
      <c r="CAK142" s="1060"/>
      <c r="CAL142" s="1060"/>
      <c r="CAM142" s="1060"/>
      <c r="CAN142" s="1060"/>
      <c r="CAO142" s="1060"/>
      <c r="CAP142" s="1060"/>
      <c r="CAQ142" s="1060"/>
      <c r="CAR142" s="1060"/>
      <c r="CAS142" s="1060"/>
      <c r="CAT142" s="1060"/>
      <c r="CAU142" s="1060"/>
      <c r="CAV142" s="1060"/>
      <c r="CAW142" s="1060"/>
      <c r="CAX142" s="1060"/>
      <c r="CAY142" s="1060"/>
      <c r="CAZ142" s="1060"/>
      <c r="CBA142" s="1060"/>
      <c r="CBB142" s="1060"/>
      <c r="CBC142" s="1060"/>
      <c r="CBD142" s="1060"/>
      <c r="CBE142" s="1060"/>
      <c r="CBF142" s="1060"/>
      <c r="CBG142" s="1060"/>
      <c r="CBH142" s="1060"/>
      <c r="CBI142" s="1060"/>
      <c r="CBJ142" s="1060"/>
      <c r="CBK142" s="1060"/>
      <c r="CBL142" s="1060"/>
      <c r="CBM142" s="1060"/>
      <c r="CBN142" s="1060"/>
      <c r="CBO142" s="1060"/>
      <c r="CBP142" s="1060"/>
      <c r="CBQ142" s="1060"/>
      <c r="CBR142" s="1060"/>
      <c r="CBS142" s="1060"/>
      <c r="CBT142" s="1060"/>
      <c r="CBU142" s="1060"/>
      <c r="CBV142" s="1060"/>
      <c r="CBW142" s="1060"/>
      <c r="CBX142" s="1060"/>
      <c r="CBY142" s="1060"/>
      <c r="CBZ142" s="1060"/>
      <c r="CCA142" s="1060"/>
      <c r="CCB142" s="1060"/>
      <c r="CCC142" s="1060"/>
      <c r="CCD142" s="1060"/>
      <c r="CCE142" s="1060"/>
      <c r="CCF142" s="1060"/>
      <c r="CCG142" s="1060"/>
      <c r="CCH142" s="1060"/>
      <c r="CCI142" s="1060"/>
      <c r="CCJ142" s="1060"/>
      <c r="CCK142" s="1060"/>
      <c r="CCL142" s="1060"/>
      <c r="CCM142" s="1060"/>
      <c r="CCN142" s="1060"/>
      <c r="CCO142" s="1060"/>
      <c r="CCP142" s="1060"/>
      <c r="CCQ142" s="1060"/>
      <c r="CCR142" s="1060"/>
      <c r="CCS142" s="1060"/>
      <c r="CCT142" s="1060"/>
      <c r="CCU142" s="1060"/>
      <c r="CCV142" s="1060"/>
      <c r="CCW142" s="1060"/>
      <c r="CCX142" s="1060"/>
      <c r="CCY142" s="1060"/>
      <c r="CCZ142" s="1060"/>
      <c r="CDA142" s="1060"/>
      <c r="CDB142" s="1060"/>
      <c r="CDC142" s="1060"/>
      <c r="CDD142" s="1060"/>
      <c r="CDE142" s="1060"/>
      <c r="CDF142" s="1060"/>
      <c r="CDG142" s="1060"/>
      <c r="CDH142" s="1060"/>
      <c r="CDI142" s="1060"/>
      <c r="CDJ142" s="1060"/>
      <c r="CDK142" s="1060"/>
      <c r="CDL142" s="1060"/>
      <c r="CDM142" s="1060"/>
      <c r="CDN142" s="1060"/>
      <c r="CDO142" s="1060"/>
      <c r="CDP142" s="1060"/>
      <c r="CDQ142" s="1060"/>
      <c r="CDR142" s="1060"/>
      <c r="CDS142" s="1060"/>
      <c r="CDT142" s="1060"/>
      <c r="CDU142" s="1060"/>
      <c r="CDV142" s="1060"/>
      <c r="CDW142" s="1060"/>
      <c r="CDX142" s="1060"/>
      <c r="CDY142" s="1060"/>
      <c r="CDZ142" s="1060"/>
      <c r="CEA142" s="1060"/>
      <c r="CEB142" s="1060"/>
      <c r="CEC142" s="1060"/>
      <c r="CED142" s="1060"/>
      <c r="CEE142" s="1060"/>
      <c r="CEF142" s="1060"/>
      <c r="CEG142" s="1060"/>
      <c r="CEH142" s="1060"/>
      <c r="CEI142" s="1060"/>
      <c r="CEJ142" s="1060"/>
      <c r="CEK142" s="1060"/>
      <c r="CEL142" s="1060"/>
      <c r="CEM142" s="1060"/>
    </row>
    <row r="143" spans="1:2171" s="254" customFormat="1" x14ac:dyDescent="0.2">
      <c r="B143" s="1029" t="s">
        <v>278</v>
      </c>
      <c r="C143" s="298"/>
      <c r="D143" s="857"/>
      <c r="E143" s="857" t="s">
        <v>413</v>
      </c>
      <c r="F143" s="1030" t="s">
        <v>278</v>
      </c>
      <c r="G143" s="298" t="s">
        <v>57</v>
      </c>
      <c r="H143" s="298" t="s">
        <v>62</v>
      </c>
      <c r="I143" s="1031">
        <f>C143*'Future Practices'!C$117*(D143*0.95+Calculations!$C$163/SUMPRODUCT(Sources!$C$78:$C$81,Defaults!$D$77:$D$80)*(1-D143)*VLOOKUP(G143,Defaults!B$77:D$80,3,FALSE))*3630</f>
        <v>0</v>
      </c>
      <c r="J143" s="1032">
        <f t="shared" si="0"/>
        <v>0</v>
      </c>
      <c r="K143" s="1024">
        <f>Retrofit_Design</f>
        <v>0</v>
      </c>
      <c r="L143" s="1024">
        <f t="shared" si="1"/>
        <v>0</v>
      </c>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c r="AJ143" s="679"/>
      <c r="AK143" s="679"/>
      <c r="AL143" s="679"/>
      <c r="AM143" s="679"/>
      <c r="AN143" s="679"/>
      <c r="AO143" s="679"/>
      <c r="AP143" s="679"/>
      <c r="AQ143" s="679"/>
      <c r="AR143" s="1060"/>
      <c r="AS143" s="1060"/>
      <c r="AT143" s="1060"/>
      <c r="AU143" s="1060"/>
      <c r="AV143" s="1060"/>
      <c r="AW143" s="1060"/>
      <c r="AX143" s="1060"/>
      <c r="AY143" s="1060"/>
      <c r="AZ143" s="1060"/>
      <c r="BA143" s="1060"/>
      <c r="BB143" s="1060"/>
      <c r="BC143" s="1060"/>
      <c r="BD143" s="1060"/>
      <c r="BE143" s="1060"/>
      <c r="BF143" s="1060"/>
      <c r="BG143" s="1060"/>
      <c r="BH143" s="1060"/>
      <c r="BI143" s="1060"/>
      <c r="BJ143" s="1060"/>
      <c r="BK143" s="1060"/>
      <c r="BL143" s="1060"/>
      <c r="BM143" s="1060"/>
      <c r="BN143" s="1060"/>
      <c r="BO143" s="1060"/>
      <c r="BP143" s="1060"/>
      <c r="BQ143" s="1060"/>
      <c r="BR143" s="1060"/>
      <c r="BS143" s="1060"/>
      <c r="BT143" s="1060"/>
      <c r="BU143" s="1060"/>
      <c r="BV143" s="1060"/>
      <c r="BW143" s="1060"/>
      <c r="BX143" s="1060"/>
      <c r="BY143" s="1060"/>
      <c r="BZ143" s="1060"/>
      <c r="CA143" s="1060"/>
      <c r="CB143" s="1060"/>
      <c r="CC143" s="1060"/>
      <c r="CD143" s="1060"/>
      <c r="CE143" s="1060"/>
      <c r="CF143" s="1060"/>
      <c r="CG143" s="1060"/>
      <c r="CH143" s="1060"/>
      <c r="CI143" s="1060"/>
      <c r="CJ143" s="1060"/>
      <c r="CK143" s="1060"/>
      <c r="CL143" s="1060"/>
      <c r="CM143" s="1060"/>
      <c r="CN143" s="1060"/>
      <c r="CO143" s="1060"/>
      <c r="CP143" s="1060"/>
      <c r="CQ143" s="1060"/>
      <c r="CR143" s="1060"/>
      <c r="CS143" s="1060"/>
      <c r="CT143" s="1060"/>
      <c r="CU143" s="1060"/>
      <c r="CV143" s="1060"/>
      <c r="CW143" s="1060"/>
      <c r="CX143" s="1060"/>
      <c r="CY143" s="1060"/>
      <c r="CZ143" s="1060"/>
      <c r="DA143" s="1060"/>
      <c r="DB143" s="1060"/>
      <c r="DC143" s="1060"/>
      <c r="DD143" s="1060"/>
      <c r="DE143" s="1060"/>
      <c r="DF143" s="1060"/>
      <c r="DG143" s="1060"/>
      <c r="DH143" s="1060"/>
      <c r="DI143" s="1060"/>
      <c r="DJ143" s="1060"/>
      <c r="DK143" s="1060"/>
      <c r="DL143" s="1060"/>
      <c r="DM143" s="1060"/>
      <c r="DN143" s="1060"/>
      <c r="DO143" s="1060"/>
      <c r="DP143" s="1060"/>
      <c r="DQ143" s="1060"/>
      <c r="DR143" s="1060"/>
      <c r="DS143" s="1060"/>
      <c r="DT143" s="1060"/>
      <c r="DU143" s="1060"/>
      <c r="DV143" s="1060"/>
      <c r="DW143" s="1060"/>
      <c r="DX143" s="1060"/>
      <c r="DY143" s="1060"/>
      <c r="DZ143" s="1060"/>
      <c r="EA143" s="1060"/>
      <c r="EB143" s="1060"/>
      <c r="EC143" s="1060"/>
      <c r="ED143" s="1060"/>
      <c r="EE143" s="1060"/>
      <c r="EF143" s="1060"/>
      <c r="EG143" s="1060"/>
      <c r="EH143" s="1060"/>
      <c r="EI143" s="1060"/>
      <c r="EJ143" s="1060"/>
      <c r="EK143" s="1060"/>
      <c r="EL143" s="1060"/>
      <c r="EM143" s="1060"/>
      <c r="EN143" s="1060"/>
      <c r="EO143" s="1060"/>
      <c r="EP143" s="1060"/>
      <c r="EQ143" s="1060"/>
      <c r="ER143" s="1060"/>
      <c r="ES143" s="1060"/>
      <c r="ET143" s="1060"/>
      <c r="EU143" s="1060"/>
      <c r="EV143" s="1060"/>
      <c r="EW143" s="1060"/>
      <c r="EX143" s="1060"/>
      <c r="EY143" s="1060"/>
      <c r="EZ143" s="1060"/>
      <c r="FA143" s="1060"/>
      <c r="FB143" s="1060"/>
      <c r="FC143" s="1060"/>
      <c r="FD143" s="1060"/>
      <c r="FE143" s="1060"/>
      <c r="FF143" s="1060"/>
      <c r="FG143" s="1060"/>
      <c r="FH143" s="1060"/>
      <c r="FI143" s="1060"/>
      <c r="FJ143" s="1060"/>
      <c r="FK143" s="1060"/>
      <c r="FL143" s="1060"/>
      <c r="FM143" s="1060"/>
      <c r="FN143" s="1060"/>
      <c r="FO143" s="1060"/>
      <c r="FP143" s="1060"/>
      <c r="FQ143" s="1060"/>
      <c r="FR143" s="1060"/>
      <c r="FS143" s="1060"/>
      <c r="FT143" s="1060"/>
      <c r="FU143" s="1060"/>
      <c r="FV143" s="1060"/>
      <c r="FW143" s="1060"/>
      <c r="FX143" s="1060"/>
      <c r="FY143" s="1060"/>
      <c r="FZ143" s="1060"/>
      <c r="GA143" s="1060"/>
      <c r="GB143" s="1060"/>
      <c r="GC143" s="1060"/>
      <c r="GD143" s="1060"/>
      <c r="GE143" s="1060"/>
      <c r="GF143" s="1060"/>
      <c r="GG143" s="1060"/>
      <c r="GH143" s="1060"/>
      <c r="GI143" s="1060"/>
      <c r="GJ143" s="1060"/>
      <c r="GK143" s="1060"/>
      <c r="GL143" s="1060"/>
      <c r="GM143" s="1060"/>
      <c r="GN143" s="1060"/>
      <c r="GO143" s="1060"/>
      <c r="GP143" s="1060"/>
      <c r="GQ143" s="1060"/>
      <c r="GR143" s="1060"/>
      <c r="GS143" s="1060"/>
      <c r="GT143" s="1060"/>
      <c r="GU143" s="1060"/>
      <c r="GV143" s="1060"/>
      <c r="GW143" s="1060"/>
      <c r="GX143" s="1060"/>
      <c r="GY143" s="1060"/>
      <c r="GZ143" s="1060"/>
      <c r="HA143" s="1060"/>
      <c r="HB143" s="1060"/>
      <c r="HC143" s="1060"/>
      <c r="HD143" s="1060"/>
      <c r="HE143" s="1060"/>
      <c r="HF143" s="1060"/>
      <c r="HG143" s="1060"/>
      <c r="HH143" s="1060"/>
      <c r="HI143" s="1060"/>
      <c r="HJ143" s="1060"/>
      <c r="HK143" s="1060"/>
      <c r="HL143" s="1060"/>
      <c r="HM143" s="1060"/>
      <c r="HN143" s="1060"/>
      <c r="HO143" s="1060"/>
      <c r="HP143" s="1060"/>
      <c r="HQ143" s="1060"/>
      <c r="HR143" s="1060"/>
      <c r="HS143" s="1060"/>
      <c r="HT143" s="1060"/>
      <c r="HU143" s="1060"/>
      <c r="HV143" s="1060"/>
      <c r="HW143" s="1060"/>
      <c r="HX143" s="1060"/>
      <c r="HY143" s="1060"/>
      <c r="HZ143" s="1060"/>
      <c r="IA143" s="1060"/>
      <c r="IB143" s="1060"/>
      <c r="IC143" s="1060"/>
      <c r="ID143" s="1060"/>
      <c r="IE143" s="1060"/>
      <c r="IF143" s="1060"/>
      <c r="IG143" s="1060"/>
      <c r="IH143" s="1060"/>
      <c r="II143" s="1060"/>
      <c r="IJ143" s="1060"/>
      <c r="IK143" s="1060"/>
      <c r="IL143" s="1060"/>
      <c r="IM143" s="1060"/>
      <c r="IN143" s="1060"/>
      <c r="IO143" s="1060"/>
      <c r="IP143" s="1060"/>
      <c r="IQ143" s="1060"/>
      <c r="IR143" s="1060"/>
      <c r="IS143" s="1060"/>
      <c r="IT143" s="1060"/>
      <c r="IU143" s="1060"/>
      <c r="IV143" s="1060"/>
      <c r="IW143" s="1060"/>
      <c r="IX143" s="1060"/>
      <c r="IY143" s="1060"/>
      <c r="IZ143" s="1060"/>
      <c r="JA143" s="1060"/>
      <c r="JB143" s="1060"/>
      <c r="JC143" s="1060"/>
      <c r="JD143" s="1060"/>
      <c r="JE143" s="1060"/>
      <c r="JF143" s="1060"/>
      <c r="JG143" s="1060"/>
      <c r="JH143" s="1060"/>
      <c r="JI143" s="1060"/>
      <c r="JJ143" s="1060"/>
      <c r="JK143" s="1060"/>
      <c r="JL143" s="1060"/>
      <c r="JM143" s="1060"/>
      <c r="JN143" s="1060"/>
      <c r="JO143" s="1060"/>
      <c r="JP143" s="1060"/>
      <c r="JQ143" s="1060"/>
      <c r="JR143" s="1060"/>
      <c r="JS143" s="1060"/>
      <c r="JT143" s="1060"/>
      <c r="JU143" s="1060"/>
      <c r="JV143" s="1060"/>
      <c r="JW143" s="1060"/>
      <c r="JX143" s="1060"/>
      <c r="JY143" s="1060"/>
      <c r="JZ143" s="1060"/>
      <c r="KA143" s="1060"/>
      <c r="KB143" s="1060"/>
      <c r="KC143" s="1060"/>
      <c r="KD143" s="1060"/>
      <c r="KE143" s="1060"/>
      <c r="KF143" s="1060"/>
      <c r="KG143" s="1060"/>
      <c r="KH143" s="1060"/>
      <c r="KI143" s="1060"/>
      <c r="KJ143" s="1060"/>
      <c r="KK143" s="1060"/>
      <c r="KL143" s="1060"/>
      <c r="KM143" s="1060"/>
      <c r="KN143" s="1060"/>
      <c r="KO143" s="1060"/>
      <c r="KP143" s="1060"/>
      <c r="KQ143" s="1060"/>
      <c r="KR143" s="1060"/>
      <c r="KS143" s="1060"/>
      <c r="KT143" s="1060"/>
      <c r="KU143" s="1060"/>
      <c r="KV143" s="1060"/>
      <c r="KW143" s="1060"/>
      <c r="KX143" s="1060"/>
      <c r="KY143" s="1060"/>
      <c r="KZ143" s="1060"/>
      <c r="LA143" s="1060"/>
      <c r="LB143" s="1060"/>
      <c r="LC143" s="1060"/>
      <c r="LD143" s="1060"/>
      <c r="LE143" s="1060"/>
      <c r="LF143" s="1060"/>
      <c r="LG143" s="1060"/>
      <c r="LH143" s="1060"/>
      <c r="LI143" s="1060"/>
      <c r="LJ143" s="1060"/>
      <c r="LK143" s="1060"/>
      <c r="LL143" s="1060"/>
      <c r="LM143" s="1060"/>
      <c r="LN143" s="1060"/>
      <c r="LO143" s="1060"/>
      <c r="LP143" s="1060"/>
      <c r="LQ143" s="1060"/>
      <c r="LR143" s="1060"/>
      <c r="LS143" s="1060"/>
      <c r="LT143" s="1060"/>
      <c r="LU143" s="1060"/>
      <c r="LV143" s="1060"/>
      <c r="LW143" s="1060"/>
      <c r="LX143" s="1060"/>
      <c r="LY143" s="1060"/>
      <c r="LZ143" s="1060"/>
      <c r="MA143" s="1060"/>
      <c r="MB143" s="1060"/>
      <c r="MC143" s="1060"/>
      <c r="MD143" s="1060"/>
      <c r="ME143" s="1060"/>
      <c r="MF143" s="1060"/>
      <c r="MG143" s="1060"/>
      <c r="MH143" s="1060"/>
      <c r="MI143" s="1060"/>
      <c r="MJ143" s="1060"/>
      <c r="MK143" s="1060"/>
      <c r="ML143" s="1060"/>
      <c r="MM143" s="1060"/>
      <c r="MN143" s="1060"/>
      <c r="MO143" s="1060"/>
      <c r="MP143" s="1060"/>
      <c r="MQ143" s="1060"/>
      <c r="MR143" s="1060"/>
      <c r="MS143" s="1060"/>
      <c r="MT143" s="1060"/>
      <c r="MU143" s="1060"/>
      <c r="MV143" s="1060"/>
      <c r="MW143" s="1060"/>
      <c r="MX143" s="1060"/>
      <c r="MY143" s="1060"/>
      <c r="MZ143" s="1060"/>
      <c r="NA143" s="1060"/>
      <c r="NB143" s="1060"/>
      <c r="NC143" s="1060"/>
      <c r="ND143" s="1060"/>
      <c r="NE143" s="1060"/>
      <c r="NF143" s="1060"/>
      <c r="NG143" s="1060"/>
      <c r="NH143" s="1060"/>
      <c r="NI143" s="1060"/>
      <c r="NJ143" s="1060"/>
      <c r="NK143" s="1060"/>
      <c r="NL143" s="1060"/>
      <c r="NM143" s="1060"/>
      <c r="NN143" s="1060"/>
      <c r="NO143" s="1060"/>
      <c r="NP143" s="1060"/>
      <c r="NQ143" s="1060"/>
      <c r="NR143" s="1060"/>
      <c r="NS143" s="1060"/>
      <c r="NT143" s="1060"/>
      <c r="NU143" s="1060"/>
      <c r="NV143" s="1060"/>
      <c r="NW143" s="1060"/>
      <c r="NX143" s="1060"/>
      <c r="NY143" s="1060"/>
      <c r="NZ143" s="1060"/>
      <c r="OA143" s="1060"/>
      <c r="OB143" s="1060"/>
      <c r="OC143" s="1060"/>
      <c r="OD143" s="1060"/>
      <c r="OE143" s="1060"/>
      <c r="OF143" s="1060"/>
      <c r="OG143" s="1060"/>
      <c r="OH143" s="1060"/>
      <c r="OI143" s="1060"/>
      <c r="OJ143" s="1060"/>
      <c r="OK143" s="1060"/>
      <c r="OL143" s="1060"/>
      <c r="OM143" s="1060"/>
      <c r="ON143" s="1060"/>
      <c r="OO143" s="1060"/>
      <c r="OP143" s="1060"/>
      <c r="OQ143" s="1060"/>
      <c r="OR143" s="1060"/>
      <c r="OS143" s="1060"/>
      <c r="OT143" s="1060"/>
      <c r="OU143" s="1060"/>
      <c r="OV143" s="1060"/>
      <c r="OW143" s="1060"/>
      <c r="OX143" s="1060"/>
      <c r="OY143" s="1060"/>
      <c r="OZ143" s="1060"/>
      <c r="PA143" s="1060"/>
      <c r="PB143" s="1060"/>
      <c r="PC143" s="1060"/>
      <c r="PD143" s="1060"/>
      <c r="PE143" s="1060"/>
      <c r="PF143" s="1060"/>
      <c r="PG143" s="1060"/>
      <c r="PH143" s="1060"/>
      <c r="PI143" s="1060"/>
      <c r="PJ143" s="1060"/>
      <c r="PK143" s="1060"/>
      <c r="PL143" s="1060"/>
      <c r="PM143" s="1060"/>
      <c r="PN143" s="1060"/>
      <c r="PO143" s="1060"/>
      <c r="PP143" s="1060"/>
      <c r="PQ143" s="1060"/>
      <c r="PR143" s="1060"/>
      <c r="PS143" s="1060"/>
      <c r="PT143" s="1060"/>
      <c r="PU143" s="1060"/>
      <c r="PV143" s="1060"/>
      <c r="PW143" s="1060"/>
      <c r="PX143" s="1060"/>
      <c r="PY143" s="1060"/>
      <c r="PZ143" s="1060"/>
      <c r="QA143" s="1060"/>
      <c r="QB143" s="1060"/>
      <c r="QC143" s="1060"/>
      <c r="QD143" s="1060"/>
      <c r="QE143" s="1060"/>
      <c r="QF143" s="1060"/>
      <c r="QG143" s="1060"/>
      <c r="QH143" s="1060"/>
      <c r="QI143" s="1060"/>
      <c r="QJ143" s="1060"/>
      <c r="QK143" s="1060"/>
      <c r="QL143" s="1060"/>
      <c r="QM143" s="1060"/>
      <c r="QN143" s="1060"/>
      <c r="QO143" s="1060"/>
      <c r="QP143" s="1060"/>
      <c r="QQ143" s="1060"/>
      <c r="QR143" s="1060"/>
      <c r="QS143" s="1060"/>
      <c r="QT143" s="1060"/>
      <c r="QU143" s="1060"/>
      <c r="QV143" s="1060"/>
      <c r="QW143" s="1060"/>
      <c r="QX143" s="1060"/>
      <c r="QY143" s="1060"/>
      <c r="QZ143" s="1060"/>
      <c r="RA143" s="1060"/>
      <c r="RB143" s="1060"/>
      <c r="RC143" s="1060"/>
      <c r="RD143" s="1060"/>
      <c r="RE143" s="1060"/>
      <c r="RF143" s="1060"/>
      <c r="RG143" s="1060"/>
      <c r="RH143" s="1060"/>
      <c r="RI143" s="1060"/>
      <c r="RJ143" s="1060"/>
      <c r="RK143" s="1060"/>
      <c r="RL143" s="1060"/>
      <c r="RM143" s="1060"/>
      <c r="RN143" s="1060"/>
      <c r="RO143" s="1060"/>
      <c r="RP143" s="1060"/>
      <c r="RQ143" s="1060"/>
      <c r="RR143" s="1060"/>
      <c r="RS143" s="1060"/>
      <c r="RT143" s="1060"/>
      <c r="RU143" s="1060"/>
      <c r="RV143" s="1060"/>
      <c r="RW143" s="1060"/>
      <c r="RX143" s="1060"/>
      <c r="RY143" s="1060"/>
      <c r="RZ143" s="1060"/>
      <c r="SA143" s="1060"/>
      <c r="SB143" s="1060"/>
      <c r="SC143" s="1060"/>
      <c r="SD143" s="1060"/>
      <c r="SE143" s="1060"/>
      <c r="SF143" s="1060"/>
      <c r="SG143" s="1060"/>
      <c r="SH143" s="1060"/>
      <c r="SI143" s="1060"/>
      <c r="SJ143" s="1060"/>
      <c r="SK143" s="1060"/>
      <c r="SL143" s="1060"/>
      <c r="SM143" s="1060"/>
      <c r="SN143" s="1060"/>
      <c r="SO143" s="1060"/>
      <c r="SP143" s="1060"/>
      <c r="SQ143" s="1060"/>
      <c r="SR143" s="1060"/>
      <c r="SS143" s="1060"/>
      <c r="ST143" s="1060"/>
      <c r="SU143" s="1060"/>
      <c r="SV143" s="1060"/>
      <c r="SW143" s="1060"/>
      <c r="SX143" s="1060"/>
      <c r="SY143" s="1060"/>
      <c r="SZ143" s="1060"/>
      <c r="TA143" s="1060"/>
      <c r="TB143" s="1060"/>
      <c r="TC143" s="1060"/>
      <c r="TD143" s="1060"/>
      <c r="TE143" s="1060"/>
      <c r="TF143" s="1060"/>
      <c r="TG143" s="1060"/>
      <c r="TH143" s="1060"/>
      <c r="TI143" s="1060"/>
      <c r="TJ143" s="1060"/>
      <c r="TK143" s="1060"/>
      <c r="TL143" s="1060"/>
      <c r="TM143" s="1060"/>
      <c r="TN143" s="1060"/>
      <c r="TO143" s="1060"/>
      <c r="TP143" s="1060"/>
      <c r="TQ143" s="1060"/>
      <c r="TR143" s="1060"/>
      <c r="TS143" s="1060"/>
      <c r="TT143" s="1060"/>
      <c r="TU143" s="1060"/>
      <c r="TV143" s="1060"/>
      <c r="TW143" s="1060"/>
      <c r="TX143" s="1060"/>
      <c r="TY143" s="1060"/>
      <c r="TZ143" s="1060"/>
      <c r="UA143" s="1060"/>
      <c r="UB143" s="1060"/>
      <c r="UC143" s="1060"/>
      <c r="UD143" s="1060"/>
      <c r="UE143" s="1060"/>
      <c r="UF143" s="1060"/>
      <c r="UG143" s="1060"/>
      <c r="UH143" s="1060"/>
      <c r="UI143" s="1060"/>
      <c r="UJ143" s="1060"/>
      <c r="UK143" s="1060"/>
      <c r="UL143" s="1060"/>
      <c r="UM143" s="1060"/>
      <c r="UN143" s="1060"/>
      <c r="UO143" s="1060"/>
      <c r="UP143" s="1060"/>
      <c r="UQ143" s="1060"/>
      <c r="UR143" s="1060"/>
      <c r="US143" s="1060"/>
      <c r="UT143" s="1060"/>
      <c r="UU143" s="1060"/>
      <c r="UV143" s="1060"/>
      <c r="UW143" s="1060"/>
      <c r="UX143" s="1060"/>
      <c r="UY143" s="1060"/>
      <c r="UZ143" s="1060"/>
      <c r="VA143" s="1060"/>
      <c r="VB143" s="1060"/>
      <c r="VC143" s="1060"/>
      <c r="VD143" s="1060"/>
      <c r="VE143" s="1060"/>
      <c r="VF143" s="1060"/>
      <c r="VG143" s="1060"/>
      <c r="VH143" s="1060"/>
      <c r="VI143" s="1060"/>
      <c r="VJ143" s="1060"/>
      <c r="VK143" s="1060"/>
      <c r="VL143" s="1060"/>
      <c r="VM143" s="1060"/>
      <c r="VN143" s="1060"/>
      <c r="VO143" s="1060"/>
      <c r="VP143" s="1060"/>
      <c r="VQ143" s="1060"/>
      <c r="VR143" s="1060"/>
      <c r="VS143" s="1060"/>
      <c r="VT143" s="1060"/>
      <c r="VU143" s="1060"/>
      <c r="VV143" s="1060"/>
      <c r="VW143" s="1060"/>
      <c r="VX143" s="1060"/>
      <c r="VY143" s="1060"/>
      <c r="VZ143" s="1060"/>
      <c r="WA143" s="1060"/>
      <c r="WB143" s="1060"/>
      <c r="WC143" s="1060"/>
      <c r="WD143" s="1060"/>
      <c r="WE143" s="1060"/>
      <c r="WF143" s="1060"/>
      <c r="WG143" s="1060"/>
      <c r="WH143" s="1060"/>
      <c r="WI143" s="1060"/>
      <c r="WJ143" s="1060"/>
      <c r="WK143" s="1060"/>
      <c r="WL143" s="1060"/>
      <c r="WM143" s="1060"/>
      <c r="WN143" s="1060"/>
      <c r="WO143" s="1060"/>
      <c r="WP143" s="1060"/>
      <c r="WQ143" s="1060"/>
      <c r="WR143" s="1060"/>
      <c r="WS143" s="1060"/>
      <c r="WT143" s="1060"/>
      <c r="WU143" s="1060"/>
      <c r="WV143" s="1060"/>
      <c r="WW143" s="1060"/>
      <c r="WX143" s="1060"/>
      <c r="WY143" s="1060"/>
      <c r="WZ143" s="1060"/>
      <c r="XA143" s="1060"/>
      <c r="XB143" s="1060"/>
      <c r="XC143" s="1060"/>
      <c r="XD143" s="1060"/>
      <c r="XE143" s="1060"/>
      <c r="XF143" s="1060"/>
      <c r="XG143" s="1060"/>
      <c r="XH143" s="1060"/>
      <c r="XI143" s="1060"/>
      <c r="XJ143" s="1060"/>
      <c r="XK143" s="1060"/>
      <c r="XL143" s="1060"/>
      <c r="XM143" s="1060"/>
      <c r="XN143" s="1060"/>
      <c r="XO143" s="1060"/>
      <c r="XP143" s="1060"/>
      <c r="XQ143" s="1060"/>
      <c r="XR143" s="1060"/>
      <c r="XS143" s="1060"/>
      <c r="XT143" s="1060"/>
      <c r="XU143" s="1060"/>
      <c r="XV143" s="1060"/>
      <c r="XW143" s="1060"/>
      <c r="XX143" s="1060"/>
      <c r="XY143" s="1060"/>
      <c r="XZ143" s="1060"/>
      <c r="YA143" s="1060"/>
      <c r="YB143" s="1060"/>
      <c r="YC143" s="1060"/>
      <c r="YD143" s="1060"/>
      <c r="YE143" s="1060"/>
      <c r="YF143" s="1060"/>
      <c r="YG143" s="1060"/>
      <c r="YH143" s="1060"/>
      <c r="YI143" s="1060"/>
      <c r="YJ143" s="1060"/>
      <c r="YK143" s="1060"/>
      <c r="YL143" s="1060"/>
      <c r="YM143" s="1060"/>
      <c r="YN143" s="1060"/>
      <c r="YO143" s="1060"/>
      <c r="YP143" s="1060"/>
      <c r="YQ143" s="1060"/>
      <c r="YR143" s="1060"/>
      <c r="YS143" s="1060"/>
      <c r="YT143" s="1060"/>
      <c r="YU143" s="1060"/>
      <c r="YV143" s="1060"/>
      <c r="YW143" s="1060"/>
      <c r="YX143" s="1060"/>
      <c r="YY143" s="1060"/>
      <c r="YZ143" s="1060"/>
      <c r="ZA143" s="1060"/>
      <c r="ZB143" s="1060"/>
      <c r="ZC143" s="1060"/>
      <c r="ZD143" s="1060"/>
      <c r="ZE143" s="1060"/>
      <c r="ZF143" s="1060"/>
      <c r="ZG143" s="1060"/>
      <c r="ZH143" s="1060"/>
      <c r="ZI143" s="1060"/>
      <c r="ZJ143" s="1060"/>
      <c r="ZK143" s="1060"/>
      <c r="ZL143" s="1060"/>
      <c r="ZM143" s="1060"/>
      <c r="ZN143" s="1060"/>
      <c r="ZO143" s="1060"/>
      <c r="ZP143" s="1060"/>
      <c r="ZQ143" s="1060"/>
      <c r="ZR143" s="1060"/>
      <c r="ZS143" s="1060"/>
      <c r="ZT143" s="1060"/>
      <c r="ZU143" s="1060"/>
      <c r="ZV143" s="1060"/>
      <c r="ZW143" s="1060"/>
      <c r="ZX143" s="1060"/>
      <c r="ZY143" s="1060"/>
      <c r="ZZ143" s="1060"/>
      <c r="AAA143" s="1060"/>
      <c r="AAB143" s="1060"/>
      <c r="AAC143" s="1060"/>
      <c r="AAD143" s="1060"/>
      <c r="AAE143" s="1060"/>
      <c r="AAF143" s="1060"/>
      <c r="AAG143" s="1060"/>
      <c r="AAH143" s="1060"/>
      <c r="AAI143" s="1060"/>
      <c r="AAJ143" s="1060"/>
      <c r="AAK143" s="1060"/>
      <c r="AAL143" s="1060"/>
      <c r="AAM143" s="1060"/>
      <c r="AAN143" s="1060"/>
      <c r="AAO143" s="1060"/>
      <c r="AAP143" s="1060"/>
      <c r="AAQ143" s="1060"/>
      <c r="AAR143" s="1060"/>
      <c r="AAS143" s="1060"/>
      <c r="AAT143" s="1060"/>
      <c r="AAU143" s="1060"/>
      <c r="AAV143" s="1060"/>
      <c r="AAW143" s="1060"/>
      <c r="AAX143" s="1060"/>
      <c r="AAY143" s="1060"/>
      <c r="AAZ143" s="1060"/>
      <c r="ABA143" s="1060"/>
      <c r="ABB143" s="1060"/>
      <c r="ABC143" s="1060"/>
      <c r="ABD143" s="1060"/>
      <c r="ABE143" s="1060"/>
      <c r="ABF143" s="1060"/>
      <c r="ABG143" s="1060"/>
      <c r="ABH143" s="1060"/>
      <c r="ABI143" s="1060"/>
      <c r="ABJ143" s="1060"/>
      <c r="ABK143" s="1060"/>
      <c r="ABL143" s="1060"/>
      <c r="ABM143" s="1060"/>
      <c r="ABN143" s="1060"/>
      <c r="ABO143" s="1060"/>
      <c r="ABP143" s="1060"/>
      <c r="ABQ143" s="1060"/>
      <c r="ABR143" s="1060"/>
      <c r="ABS143" s="1060"/>
      <c r="ABT143" s="1060"/>
      <c r="ABU143" s="1060"/>
      <c r="ABV143" s="1060"/>
      <c r="ABW143" s="1060"/>
      <c r="ABX143" s="1060"/>
      <c r="ABY143" s="1060"/>
      <c r="ABZ143" s="1060"/>
      <c r="ACA143" s="1060"/>
      <c r="ACB143" s="1060"/>
      <c r="ACC143" s="1060"/>
      <c r="ACD143" s="1060"/>
      <c r="ACE143" s="1060"/>
      <c r="ACF143" s="1060"/>
      <c r="ACG143" s="1060"/>
      <c r="ACH143" s="1060"/>
      <c r="ACI143" s="1060"/>
      <c r="ACJ143" s="1060"/>
      <c r="ACK143" s="1060"/>
      <c r="ACL143" s="1060"/>
      <c r="ACM143" s="1060"/>
      <c r="ACN143" s="1060"/>
      <c r="ACO143" s="1060"/>
      <c r="ACP143" s="1060"/>
      <c r="ACQ143" s="1060"/>
      <c r="ACR143" s="1060"/>
      <c r="ACS143" s="1060"/>
      <c r="ACT143" s="1060"/>
      <c r="ACU143" s="1060"/>
      <c r="ACV143" s="1060"/>
      <c r="ACW143" s="1060"/>
      <c r="ACX143" s="1060"/>
      <c r="ACY143" s="1060"/>
      <c r="ACZ143" s="1060"/>
      <c r="ADA143" s="1060"/>
      <c r="ADB143" s="1060"/>
      <c r="ADC143" s="1060"/>
      <c r="ADD143" s="1060"/>
      <c r="ADE143" s="1060"/>
      <c r="ADF143" s="1060"/>
      <c r="ADG143" s="1060"/>
      <c r="ADH143" s="1060"/>
      <c r="ADI143" s="1060"/>
      <c r="ADJ143" s="1060"/>
      <c r="ADK143" s="1060"/>
      <c r="ADL143" s="1060"/>
      <c r="ADM143" s="1060"/>
      <c r="ADN143" s="1060"/>
      <c r="ADO143" s="1060"/>
      <c r="ADP143" s="1060"/>
      <c r="ADQ143" s="1060"/>
      <c r="ADR143" s="1060"/>
      <c r="ADS143" s="1060"/>
      <c r="ADT143" s="1060"/>
      <c r="ADU143" s="1060"/>
      <c r="ADV143" s="1060"/>
      <c r="ADW143" s="1060"/>
      <c r="ADX143" s="1060"/>
      <c r="ADY143" s="1060"/>
      <c r="ADZ143" s="1060"/>
      <c r="AEA143" s="1060"/>
      <c r="AEB143" s="1060"/>
      <c r="AEC143" s="1060"/>
      <c r="AED143" s="1060"/>
      <c r="AEE143" s="1060"/>
      <c r="AEF143" s="1060"/>
      <c r="AEG143" s="1060"/>
      <c r="AEH143" s="1060"/>
      <c r="AEI143" s="1060"/>
      <c r="AEJ143" s="1060"/>
      <c r="AEK143" s="1060"/>
      <c r="AEL143" s="1060"/>
      <c r="AEM143" s="1060"/>
      <c r="AEN143" s="1060"/>
      <c r="AEO143" s="1060"/>
      <c r="AEP143" s="1060"/>
      <c r="AEQ143" s="1060"/>
      <c r="AER143" s="1060"/>
      <c r="AES143" s="1060"/>
      <c r="AET143" s="1060"/>
      <c r="AEU143" s="1060"/>
      <c r="AEV143" s="1060"/>
      <c r="AEW143" s="1060"/>
      <c r="AEX143" s="1060"/>
      <c r="AEY143" s="1060"/>
      <c r="AEZ143" s="1060"/>
      <c r="AFA143" s="1060"/>
      <c r="AFB143" s="1060"/>
      <c r="AFC143" s="1060"/>
      <c r="AFD143" s="1060"/>
      <c r="AFE143" s="1060"/>
      <c r="AFF143" s="1060"/>
      <c r="AFG143" s="1060"/>
      <c r="AFH143" s="1060"/>
      <c r="AFI143" s="1060"/>
      <c r="AFJ143" s="1060"/>
      <c r="AFK143" s="1060"/>
      <c r="AFL143" s="1060"/>
      <c r="AFM143" s="1060"/>
      <c r="AFN143" s="1060"/>
      <c r="AFO143" s="1060"/>
      <c r="AFP143" s="1060"/>
      <c r="AFQ143" s="1060"/>
      <c r="AFR143" s="1060"/>
      <c r="AFS143" s="1060"/>
      <c r="AFT143" s="1060"/>
      <c r="AFU143" s="1060"/>
      <c r="AFV143" s="1060"/>
      <c r="AFW143" s="1060"/>
      <c r="AFX143" s="1060"/>
      <c r="AFY143" s="1060"/>
      <c r="AFZ143" s="1060"/>
      <c r="AGA143" s="1060"/>
      <c r="AGB143" s="1060"/>
      <c r="AGC143" s="1060"/>
      <c r="AGD143" s="1060"/>
      <c r="AGE143" s="1060"/>
      <c r="AGF143" s="1060"/>
      <c r="AGG143" s="1060"/>
      <c r="AGH143" s="1060"/>
      <c r="AGI143" s="1060"/>
      <c r="AGJ143" s="1060"/>
      <c r="AGK143" s="1060"/>
      <c r="AGL143" s="1060"/>
      <c r="AGM143" s="1060"/>
      <c r="AGN143" s="1060"/>
      <c r="AGO143" s="1060"/>
      <c r="AGP143" s="1060"/>
      <c r="AGQ143" s="1060"/>
      <c r="AGR143" s="1060"/>
      <c r="AGS143" s="1060"/>
      <c r="AGT143" s="1060"/>
      <c r="AGU143" s="1060"/>
      <c r="AGV143" s="1060"/>
      <c r="AGW143" s="1060"/>
      <c r="AGX143" s="1060"/>
      <c r="AGY143" s="1060"/>
      <c r="AGZ143" s="1060"/>
      <c r="AHA143" s="1060"/>
      <c r="AHB143" s="1060"/>
      <c r="AHC143" s="1060"/>
      <c r="AHD143" s="1060"/>
      <c r="AHE143" s="1060"/>
      <c r="AHF143" s="1060"/>
      <c r="AHG143" s="1060"/>
      <c r="AHH143" s="1060"/>
      <c r="AHI143" s="1060"/>
      <c r="AHJ143" s="1060"/>
      <c r="AHK143" s="1060"/>
      <c r="AHL143" s="1060"/>
      <c r="AHM143" s="1060"/>
      <c r="AHN143" s="1060"/>
      <c r="AHO143" s="1060"/>
      <c r="AHP143" s="1060"/>
      <c r="AHQ143" s="1060"/>
      <c r="AHR143" s="1060"/>
      <c r="AHS143" s="1060"/>
      <c r="AHT143" s="1060"/>
      <c r="AHU143" s="1060"/>
      <c r="AHV143" s="1060"/>
      <c r="AHW143" s="1060"/>
      <c r="AHX143" s="1060"/>
      <c r="AHY143" s="1060"/>
      <c r="AHZ143" s="1060"/>
      <c r="AIA143" s="1060"/>
      <c r="AIB143" s="1060"/>
      <c r="AIC143" s="1060"/>
      <c r="AID143" s="1060"/>
      <c r="AIE143" s="1060"/>
      <c r="AIF143" s="1060"/>
      <c r="AIG143" s="1060"/>
      <c r="AIH143" s="1060"/>
      <c r="AII143" s="1060"/>
      <c r="AIJ143" s="1060"/>
      <c r="AIK143" s="1060"/>
      <c r="AIL143" s="1060"/>
      <c r="AIM143" s="1060"/>
      <c r="AIN143" s="1060"/>
      <c r="AIO143" s="1060"/>
      <c r="AIP143" s="1060"/>
      <c r="AIQ143" s="1060"/>
      <c r="AIR143" s="1060"/>
      <c r="AIS143" s="1060"/>
      <c r="AIT143" s="1060"/>
      <c r="AIU143" s="1060"/>
      <c r="AIV143" s="1060"/>
      <c r="AIW143" s="1060"/>
      <c r="AIX143" s="1060"/>
      <c r="AIY143" s="1060"/>
      <c r="AIZ143" s="1060"/>
      <c r="AJA143" s="1060"/>
      <c r="AJB143" s="1060"/>
      <c r="AJC143" s="1060"/>
      <c r="AJD143" s="1060"/>
      <c r="AJE143" s="1060"/>
      <c r="AJF143" s="1060"/>
      <c r="AJG143" s="1060"/>
      <c r="AJH143" s="1060"/>
      <c r="AJI143" s="1060"/>
      <c r="AJJ143" s="1060"/>
      <c r="AJK143" s="1060"/>
      <c r="AJL143" s="1060"/>
      <c r="AJM143" s="1060"/>
      <c r="AJN143" s="1060"/>
      <c r="AJO143" s="1060"/>
      <c r="AJP143" s="1060"/>
      <c r="AJQ143" s="1060"/>
      <c r="AJR143" s="1060"/>
      <c r="AJS143" s="1060"/>
      <c r="AJT143" s="1060"/>
      <c r="AJU143" s="1060"/>
      <c r="AJV143" s="1060"/>
      <c r="AJW143" s="1060"/>
      <c r="AJX143" s="1060"/>
      <c r="AJY143" s="1060"/>
      <c r="AJZ143" s="1060"/>
      <c r="AKA143" s="1060"/>
      <c r="AKB143" s="1060"/>
      <c r="AKC143" s="1060"/>
      <c r="AKD143" s="1060"/>
      <c r="AKE143" s="1060"/>
      <c r="AKF143" s="1060"/>
      <c r="AKG143" s="1060"/>
      <c r="AKH143" s="1060"/>
      <c r="AKI143" s="1060"/>
      <c r="AKJ143" s="1060"/>
      <c r="AKK143" s="1060"/>
      <c r="AKL143" s="1060"/>
      <c r="AKM143" s="1060"/>
      <c r="AKN143" s="1060"/>
      <c r="AKO143" s="1060"/>
      <c r="AKP143" s="1060"/>
      <c r="AKQ143" s="1060"/>
      <c r="AKR143" s="1060"/>
      <c r="AKS143" s="1060"/>
      <c r="AKT143" s="1060"/>
      <c r="AKU143" s="1060"/>
      <c r="AKV143" s="1060"/>
      <c r="AKW143" s="1060"/>
      <c r="AKX143" s="1060"/>
      <c r="AKY143" s="1060"/>
      <c r="AKZ143" s="1060"/>
      <c r="ALA143" s="1060"/>
      <c r="ALB143" s="1060"/>
      <c r="ALC143" s="1060"/>
      <c r="ALD143" s="1060"/>
      <c r="ALE143" s="1060"/>
      <c r="ALF143" s="1060"/>
      <c r="ALG143" s="1060"/>
      <c r="ALH143" s="1060"/>
      <c r="ALI143" s="1060"/>
      <c r="ALJ143" s="1060"/>
      <c r="ALK143" s="1060"/>
      <c r="ALL143" s="1060"/>
      <c r="ALM143" s="1060"/>
      <c r="ALN143" s="1060"/>
      <c r="ALO143" s="1060"/>
      <c r="ALP143" s="1060"/>
      <c r="ALQ143" s="1060"/>
      <c r="ALR143" s="1060"/>
      <c r="ALS143" s="1060"/>
      <c r="ALT143" s="1060"/>
      <c r="ALU143" s="1060"/>
      <c r="ALV143" s="1060"/>
      <c r="ALW143" s="1060"/>
      <c r="ALX143" s="1060"/>
      <c r="ALY143" s="1060"/>
      <c r="ALZ143" s="1060"/>
      <c r="AMA143" s="1060"/>
      <c r="AMB143" s="1060"/>
      <c r="AMC143" s="1060"/>
      <c r="AMD143" s="1060"/>
      <c r="AME143" s="1060"/>
      <c r="AMF143" s="1060"/>
      <c r="AMG143" s="1060"/>
      <c r="AMH143" s="1060"/>
      <c r="AMI143" s="1060"/>
      <c r="AMJ143" s="1060"/>
      <c r="AMK143" s="1060"/>
      <c r="AML143" s="1060"/>
      <c r="AMM143" s="1060"/>
      <c r="AMN143" s="1060"/>
      <c r="AMO143" s="1060"/>
      <c r="AMP143" s="1060"/>
      <c r="AMQ143" s="1060"/>
      <c r="AMR143" s="1060"/>
      <c r="AMS143" s="1060"/>
      <c r="AMT143" s="1060"/>
      <c r="AMU143" s="1060"/>
      <c r="AMV143" s="1060"/>
      <c r="AMW143" s="1060"/>
      <c r="AMX143" s="1060"/>
      <c r="AMY143" s="1060"/>
      <c r="AMZ143" s="1060"/>
      <c r="ANA143" s="1060"/>
      <c r="ANB143" s="1060"/>
      <c r="ANC143" s="1060"/>
      <c r="AND143" s="1060"/>
      <c r="ANE143" s="1060"/>
      <c r="ANF143" s="1060"/>
      <c r="ANG143" s="1060"/>
      <c r="ANH143" s="1060"/>
      <c r="ANI143" s="1060"/>
      <c r="ANJ143" s="1060"/>
      <c r="ANK143" s="1060"/>
      <c r="ANL143" s="1060"/>
      <c r="ANM143" s="1060"/>
      <c r="ANN143" s="1060"/>
      <c r="ANO143" s="1060"/>
      <c r="ANP143" s="1060"/>
      <c r="ANQ143" s="1060"/>
      <c r="ANR143" s="1060"/>
      <c r="ANS143" s="1060"/>
      <c r="ANT143" s="1060"/>
      <c r="ANU143" s="1060"/>
      <c r="ANV143" s="1060"/>
      <c r="ANW143" s="1060"/>
      <c r="ANX143" s="1060"/>
      <c r="ANY143" s="1060"/>
      <c r="ANZ143" s="1060"/>
      <c r="AOA143" s="1060"/>
      <c r="AOB143" s="1060"/>
      <c r="AOC143" s="1060"/>
      <c r="AOD143" s="1060"/>
      <c r="AOE143" s="1060"/>
      <c r="AOF143" s="1060"/>
      <c r="AOG143" s="1060"/>
      <c r="AOH143" s="1060"/>
      <c r="AOI143" s="1060"/>
      <c r="AOJ143" s="1060"/>
      <c r="AOK143" s="1060"/>
      <c r="AOL143" s="1060"/>
      <c r="AOM143" s="1060"/>
      <c r="AON143" s="1060"/>
      <c r="AOO143" s="1060"/>
      <c r="AOP143" s="1060"/>
      <c r="AOQ143" s="1060"/>
      <c r="AOR143" s="1060"/>
      <c r="AOS143" s="1060"/>
      <c r="AOT143" s="1060"/>
      <c r="AOU143" s="1060"/>
      <c r="AOV143" s="1060"/>
      <c r="AOW143" s="1060"/>
      <c r="AOX143" s="1060"/>
      <c r="AOY143" s="1060"/>
      <c r="AOZ143" s="1060"/>
      <c r="APA143" s="1060"/>
      <c r="APB143" s="1060"/>
      <c r="APC143" s="1060"/>
      <c r="APD143" s="1060"/>
      <c r="APE143" s="1060"/>
      <c r="APF143" s="1060"/>
      <c r="APG143" s="1060"/>
      <c r="APH143" s="1060"/>
      <c r="API143" s="1060"/>
      <c r="APJ143" s="1060"/>
      <c r="APK143" s="1060"/>
      <c r="APL143" s="1060"/>
      <c r="APM143" s="1060"/>
      <c r="APN143" s="1060"/>
      <c r="APO143" s="1060"/>
      <c r="APP143" s="1060"/>
      <c r="APQ143" s="1060"/>
      <c r="APR143" s="1060"/>
      <c r="APS143" s="1060"/>
      <c r="APT143" s="1060"/>
      <c r="APU143" s="1060"/>
      <c r="APV143" s="1060"/>
      <c r="APW143" s="1060"/>
      <c r="APX143" s="1060"/>
      <c r="APY143" s="1060"/>
      <c r="APZ143" s="1060"/>
      <c r="AQA143" s="1060"/>
      <c r="AQB143" s="1060"/>
      <c r="AQC143" s="1060"/>
      <c r="AQD143" s="1060"/>
      <c r="AQE143" s="1060"/>
      <c r="AQF143" s="1060"/>
      <c r="AQG143" s="1060"/>
      <c r="AQH143" s="1060"/>
      <c r="AQI143" s="1060"/>
      <c r="AQJ143" s="1060"/>
      <c r="AQK143" s="1060"/>
      <c r="AQL143" s="1060"/>
      <c r="AQM143" s="1060"/>
      <c r="AQN143" s="1060"/>
      <c r="AQO143" s="1060"/>
      <c r="AQP143" s="1060"/>
      <c r="AQQ143" s="1060"/>
      <c r="AQR143" s="1060"/>
      <c r="AQS143" s="1060"/>
      <c r="AQT143" s="1060"/>
      <c r="AQU143" s="1060"/>
      <c r="AQV143" s="1060"/>
      <c r="AQW143" s="1060"/>
      <c r="AQX143" s="1060"/>
      <c r="AQY143" s="1060"/>
      <c r="AQZ143" s="1060"/>
      <c r="ARA143" s="1060"/>
      <c r="ARB143" s="1060"/>
      <c r="ARC143" s="1060"/>
      <c r="ARD143" s="1060"/>
      <c r="ARE143" s="1060"/>
      <c r="ARF143" s="1060"/>
      <c r="ARG143" s="1060"/>
      <c r="ARH143" s="1060"/>
      <c r="ARI143" s="1060"/>
      <c r="ARJ143" s="1060"/>
      <c r="ARK143" s="1060"/>
      <c r="ARL143" s="1060"/>
      <c r="ARM143" s="1060"/>
      <c r="ARN143" s="1060"/>
      <c r="ARO143" s="1060"/>
      <c r="ARP143" s="1060"/>
      <c r="ARQ143" s="1060"/>
      <c r="ARR143" s="1060"/>
      <c r="ARS143" s="1060"/>
      <c r="ART143" s="1060"/>
      <c r="ARU143" s="1060"/>
      <c r="ARV143" s="1060"/>
      <c r="ARW143" s="1060"/>
      <c r="ARX143" s="1060"/>
      <c r="ARY143" s="1060"/>
      <c r="ARZ143" s="1060"/>
      <c r="ASA143" s="1060"/>
      <c r="ASB143" s="1060"/>
      <c r="ASC143" s="1060"/>
      <c r="ASD143" s="1060"/>
      <c r="ASE143" s="1060"/>
      <c r="ASF143" s="1060"/>
      <c r="ASG143" s="1060"/>
      <c r="ASH143" s="1060"/>
      <c r="ASI143" s="1060"/>
      <c r="ASJ143" s="1060"/>
      <c r="ASK143" s="1060"/>
      <c r="ASL143" s="1060"/>
      <c r="ASM143" s="1060"/>
      <c r="ASN143" s="1060"/>
      <c r="ASO143" s="1060"/>
      <c r="ASP143" s="1060"/>
      <c r="ASQ143" s="1060"/>
      <c r="ASR143" s="1060"/>
      <c r="ASS143" s="1060"/>
      <c r="AST143" s="1060"/>
      <c r="ASU143" s="1060"/>
      <c r="ASV143" s="1060"/>
      <c r="ASW143" s="1060"/>
      <c r="ASX143" s="1060"/>
      <c r="ASY143" s="1060"/>
      <c r="ASZ143" s="1060"/>
      <c r="ATA143" s="1060"/>
      <c r="ATB143" s="1060"/>
      <c r="ATC143" s="1060"/>
      <c r="ATD143" s="1060"/>
      <c r="ATE143" s="1060"/>
      <c r="ATF143" s="1060"/>
      <c r="ATG143" s="1060"/>
      <c r="ATH143" s="1060"/>
      <c r="ATI143" s="1060"/>
      <c r="ATJ143" s="1060"/>
      <c r="ATK143" s="1060"/>
      <c r="ATL143" s="1060"/>
      <c r="ATM143" s="1060"/>
      <c r="ATN143" s="1060"/>
      <c r="ATO143" s="1060"/>
      <c r="ATP143" s="1060"/>
      <c r="ATQ143" s="1060"/>
      <c r="ATR143" s="1060"/>
      <c r="ATS143" s="1060"/>
      <c r="ATT143" s="1060"/>
      <c r="ATU143" s="1060"/>
      <c r="ATV143" s="1060"/>
      <c r="ATW143" s="1060"/>
      <c r="ATX143" s="1060"/>
      <c r="ATY143" s="1060"/>
      <c r="ATZ143" s="1060"/>
      <c r="AUA143" s="1060"/>
      <c r="AUB143" s="1060"/>
      <c r="AUC143" s="1060"/>
      <c r="AUD143" s="1060"/>
      <c r="AUE143" s="1060"/>
      <c r="AUF143" s="1060"/>
      <c r="AUG143" s="1060"/>
      <c r="AUH143" s="1060"/>
      <c r="AUI143" s="1060"/>
      <c r="AUJ143" s="1060"/>
      <c r="AUK143" s="1060"/>
      <c r="AUL143" s="1060"/>
      <c r="AUM143" s="1060"/>
      <c r="AUN143" s="1060"/>
      <c r="AUO143" s="1060"/>
      <c r="AUP143" s="1060"/>
      <c r="AUQ143" s="1060"/>
      <c r="AUR143" s="1060"/>
      <c r="AUS143" s="1060"/>
      <c r="AUT143" s="1060"/>
      <c r="AUU143" s="1060"/>
      <c r="AUV143" s="1060"/>
      <c r="AUW143" s="1060"/>
      <c r="AUX143" s="1060"/>
      <c r="AUY143" s="1060"/>
      <c r="AUZ143" s="1060"/>
      <c r="AVA143" s="1060"/>
      <c r="AVB143" s="1060"/>
      <c r="AVC143" s="1060"/>
      <c r="AVD143" s="1060"/>
      <c r="AVE143" s="1060"/>
      <c r="AVF143" s="1060"/>
      <c r="AVG143" s="1060"/>
      <c r="AVH143" s="1060"/>
      <c r="AVI143" s="1060"/>
      <c r="AVJ143" s="1060"/>
      <c r="AVK143" s="1060"/>
      <c r="AVL143" s="1060"/>
      <c r="AVM143" s="1060"/>
      <c r="AVN143" s="1060"/>
      <c r="AVO143" s="1060"/>
      <c r="AVP143" s="1060"/>
      <c r="AVQ143" s="1060"/>
      <c r="AVR143" s="1060"/>
      <c r="AVS143" s="1060"/>
      <c r="AVT143" s="1060"/>
      <c r="AVU143" s="1060"/>
      <c r="AVV143" s="1060"/>
      <c r="AVW143" s="1060"/>
      <c r="AVX143" s="1060"/>
      <c r="AVY143" s="1060"/>
      <c r="AVZ143" s="1060"/>
      <c r="AWA143" s="1060"/>
      <c r="AWB143" s="1060"/>
      <c r="AWC143" s="1060"/>
      <c r="AWD143" s="1060"/>
      <c r="AWE143" s="1060"/>
      <c r="AWF143" s="1060"/>
      <c r="AWG143" s="1060"/>
      <c r="AWH143" s="1060"/>
      <c r="AWI143" s="1060"/>
      <c r="AWJ143" s="1060"/>
      <c r="AWK143" s="1060"/>
      <c r="AWL143" s="1060"/>
      <c r="AWM143" s="1060"/>
      <c r="AWN143" s="1060"/>
      <c r="AWO143" s="1060"/>
      <c r="AWP143" s="1060"/>
      <c r="AWQ143" s="1060"/>
      <c r="AWR143" s="1060"/>
      <c r="AWS143" s="1060"/>
      <c r="AWT143" s="1060"/>
      <c r="AWU143" s="1060"/>
      <c r="AWV143" s="1060"/>
      <c r="AWW143" s="1060"/>
      <c r="AWX143" s="1060"/>
      <c r="AWY143" s="1060"/>
      <c r="AWZ143" s="1060"/>
      <c r="AXA143" s="1060"/>
      <c r="AXB143" s="1060"/>
      <c r="AXC143" s="1060"/>
      <c r="AXD143" s="1060"/>
      <c r="AXE143" s="1060"/>
      <c r="AXF143" s="1060"/>
      <c r="AXG143" s="1060"/>
      <c r="AXH143" s="1060"/>
      <c r="AXI143" s="1060"/>
      <c r="AXJ143" s="1060"/>
      <c r="AXK143" s="1060"/>
      <c r="AXL143" s="1060"/>
      <c r="AXM143" s="1060"/>
      <c r="AXN143" s="1060"/>
      <c r="AXO143" s="1060"/>
      <c r="AXP143" s="1060"/>
      <c r="AXQ143" s="1060"/>
      <c r="AXR143" s="1060"/>
      <c r="AXS143" s="1060"/>
      <c r="AXT143" s="1060"/>
      <c r="AXU143" s="1060"/>
      <c r="AXV143" s="1060"/>
      <c r="AXW143" s="1060"/>
      <c r="AXX143" s="1060"/>
      <c r="AXY143" s="1060"/>
      <c r="AXZ143" s="1060"/>
      <c r="AYA143" s="1060"/>
      <c r="AYB143" s="1060"/>
      <c r="AYC143" s="1060"/>
      <c r="AYD143" s="1060"/>
      <c r="AYE143" s="1060"/>
      <c r="AYF143" s="1060"/>
      <c r="AYG143" s="1060"/>
      <c r="AYH143" s="1060"/>
      <c r="AYI143" s="1060"/>
      <c r="AYJ143" s="1060"/>
      <c r="AYK143" s="1060"/>
      <c r="AYL143" s="1060"/>
      <c r="AYM143" s="1060"/>
      <c r="AYN143" s="1060"/>
      <c r="AYO143" s="1060"/>
      <c r="AYP143" s="1060"/>
      <c r="AYQ143" s="1060"/>
      <c r="AYR143" s="1060"/>
      <c r="AYS143" s="1060"/>
      <c r="AYT143" s="1060"/>
      <c r="AYU143" s="1060"/>
      <c r="AYV143" s="1060"/>
      <c r="AYW143" s="1060"/>
      <c r="AYX143" s="1060"/>
      <c r="AYY143" s="1060"/>
      <c r="AYZ143" s="1060"/>
      <c r="AZA143" s="1060"/>
      <c r="AZB143" s="1060"/>
      <c r="AZC143" s="1060"/>
      <c r="AZD143" s="1060"/>
      <c r="AZE143" s="1060"/>
      <c r="AZF143" s="1060"/>
      <c r="AZG143" s="1060"/>
      <c r="AZH143" s="1060"/>
      <c r="AZI143" s="1060"/>
      <c r="AZJ143" s="1060"/>
      <c r="AZK143" s="1060"/>
      <c r="AZL143" s="1060"/>
      <c r="AZM143" s="1060"/>
      <c r="AZN143" s="1060"/>
      <c r="AZO143" s="1060"/>
      <c r="AZP143" s="1060"/>
      <c r="AZQ143" s="1060"/>
      <c r="AZR143" s="1060"/>
      <c r="AZS143" s="1060"/>
      <c r="AZT143" s="1060"/>
      <c r="AZU143" s="1060"/>
      <c r="AZV143" s="1060"/>
      <c r="AZW143" s="1060"/>
      <c r="AZX143" s="1060"/>
      <c r="AZY143" s="1060"/>
      <c r="AZZ143" s="1060"/>
      <c r="BAA143" s="1060"/>
      <c r="BAB143" s="1060"/>
      <c r="BAC143" s="1060"/>
      <c r="BAD143" s="1060"/>
      <c r="BAE143" s="1060"/>
      <c r="BAF143" s="1060"/>
      <c r="BAG143" s="1060"/>
      <c r="BAH143" s="1060"/>
      <c r="BAI143" s="1060"/>
      <c r="BAJ143" s="1060"/>
      <c r="BAK143" s="1060"/>
      <c r="BAL143" s="1060"/>
      <c r="BAM143" s="1060"/>
      <c r="BAN143" s="1060"/>
      <c r="BAO143" s="1060"/>
      <c r="BAP143" s="1060"/>
      <c r="BAQ143" s="1060"/>
      <c r="BAR143" s="1060"/>
      <c r="BAS143" s="1060"/>
      <c r="BAT143" s="1060"/>
      <c r="BAU143" s="1060"/>
      <c r="BAV143" s="1060"/>
      <c r="BAW143" s="1060"/>
      <c r="BAX143" s="1060"/>
      <c r="BAY143" s="1060"/>
      <c r="BAZ143" s="1060"/>
      <c r="BBA143" s="1060"/>
      <c r="BBB143" s="1060"/>
      <c r="BBC143" s="1060"/>
      <c r="BBD143" s="1060"/>
      <c r="BBE143" s="1060"/>
      <c r="BBF143" s="1060"/>
      <c r="BBG143" s="1060"/>
      <c r="BBH143" s="1060"/>
      <c r="BBI143" s="1060"/>
      <c r="BBJ143" s="1060"/>
      <c r="BBK143" s="1060"/>
      <c r="BBL143" s="1060"/>
      <c r="BBM143" s="1060"/>
      <c r="BBN143" s="1060"/>
      <c r="BBO143" s="1060"/>
      <c r="BBP143" s="1060"/>
      <c r="BBQ143" s="1060"/>
      <c r="BBR143" s="1060"/>
      <c r="BBS143" s="1060"/>
      <c r="BBT143" s="1060"/>
      <c r="BBU143" s="1060"/>
      <c r="BBV143" s="1060"/>
      <c r="BBW143" s="1060"/>
      <c r="BBX143" s="1060"/>
      <c r="BBY143" s="1060"/>
      <c r="BBZ143" s="1060"/>
      <c r="BCA143" s="1060"/>
      <c r="BCB143" s="1060"/>
      <c r="BCC143" s="1060"/>
      <c r="BCD143" s="1060"/>
      <c r="BCE143" s="1060"/>
      <c r="BCF143" s="1060"/>
      <c r="BCG143" s="1060"/>
      <c r="BCH143" s="1060"/>
      <c r="BCI143" s="1060"/>
      <c r="BCJ143" s="1060"/>
      <c r="BCK143" s="1060"/>
      <c r="BCL143" s="1060"/>
      <c r="BCM143" s="1060"/>
      <c r="BCN143" s="1060"/>
      <c r="BCO143" s="1060"/>
      <c r="BCP143" s="1060"/>
      <c r="BCQ143" s="1060"/>
      <c r="BCR143" s="1060"/>
      <c r="BCS143" s="1060"/>
      <c r="BCT143" s="1060"/>
      <c r="BCU143" s="1060"/>
      <c r="BCV143" s="1060"/>
      <c r="BCW143" s="1060"/>
      <c r="BCX143" s="1060"/>
      <c r="BCY143" s="1060"/>
      <c r="BCZ143" s="1060"/>
      <c r="BDA143" s="1060"/>
      <c r="BDB143" s="1060"/>
      <c r="BDC143" s="1060"/>
      <c r="BDD143" s="1060"/>
      <c r="BDE143" s="1060"/>
      <c r="BDF143" s="1060"/>
      <c r="BDG143" s="1060"/>
      <c r="BDH143" s="1060"/>
      <c r="BDI143" s="1060"/>
      <c r="BDJ143" s="1060"/>
      <c r="BDK143" s="1060"/>
      <c r="BDL143" s="1060"/>
      <c r="BDM143" s="1060"/>
      <c r="BDN143" s="1060"/>
      <c r="BDO143" s="1060"/>
      <c r="BDP143" s="1060"/>
      <c r="BDQ143" s="1060"/>
      <c r="BDR143" s="1060"/>
      <c r="BDS143" s="1060"/>
      <c r="BDT143" s="1060"/>
      <c r="BDU143" s="1060"/>
      <c r="BDV143" s="1060"/>
      <c r="BDW143" s="1060"/>
      <c r="BDX143" s="1060"/>
      <c r="BDY143" s="1060"/>
      <c r="BDZ143" s="1060"/>
      <c r="BEA143" s="1060"/>
      <c r="BEB143" s="1060"/>
      <c r="BEC143" s="1060"/>
      <c r="BED143" s="1060"/>
      <c r="BEE143" s="1060"/>
      <c r="BEF143" s="1060"/>
      <c r="BEG143" s="1060"/>
      <c r="BEH143" s="1060"/>
      <c r="BEI143" s="1060"/>
      <c r="BEJ143" s="1060"/>
      <c r="BEK143" s="1060"/>
      <c r="BEL143" s="1060"/>
      <c r="BEM143" s="1060"/>
      <c r="BEN143" s="1060"/>
      <c r="BEO143" s="1060"/>
      <c r="BEP143" s="1060"/>
      <c r="BEQ143" s="1060"/>
      <c r="BER143" s="1060"/>
      <c r="BES143" s="1060"/>
      <c r="BET143" s="1060"/>
      <c r="BEU143" s="1060"/>
      <c r="BEV143" s="1060"/>
      <c r="BEW143" s="1060"/>
      <c r="BEX143" s="1060"/>
      <c r="BEY143" s="1060"/>
      <c r="BEZ143" s="1060"/>
      <c r="BFA143" s="1060"/>
      <c r="BFB143" s="1060"/>
      <c r="BFC143" s="1060"/>
      <c r="BFD143" s="1060"/>
      <c r="BFE143" s="1060"/>
      <c r="BFF143" s="1060"/>
      <c r="BFG143" s="1060"/>
      <c r="BFH143" s="1060"/>
      <c r="BFI143" s="1060"/>
      <c r="BFJ143" s="1060"/>
      <c r="BFK143" s="1060"/>
      <c r="BFL143" s="1060"/>
      <c r="BFM143" s="1060"/>
      <c r="BFN143" s="1060"/>
      <c r="BFO143" s="1060"/>
      <c r="BFP143" s="1060"/>
      <c r="BFQ143" s="1060"/>
      <c r="BFR143" s="1060"/>
      <c r="BFS143" s="1060"/>
      <c r="BFT143" s="1060"/>
      <c r="BFU143" s="1060"/>
      <c r="BFV143" s="1060"/>
      <c r="BFW143" s="1060"/>
      <c r="BFX143" s="1060"/>
      <c r="BFY143" s="1060"/>
      <c r="BFZ143" s="1060"/>
      <c r="BGA143" s="1060"/>
      <c r="BGB143" s="1060"/>
      <c r="BGC143" s="1060"/>
      <c r="BGD143" s="1060"/>
      <c r="BGE143" s="1060"/>
      <c r="BGF143" s="1060"/>
      <c r="BGG143" s="1060"/>
      <c r="BGH143" s="1060"/>
      <c r="BGI143" s="1060"/>
      <c r="BGJ143" s="1060"/>
      <c r="BGK143" s="1060"/>
      <c r="BGL143" s="1060"/>
      <c r="BGM143" s="1060"/>
      <c r="BGN143" s="1060"/>
      <c r="BGO143" s="1060"/>
      <c r="BGP143" s="1060"/>
      <c r="BGQ143" s="1060"/>
      <c r="BGR143" s="1060"/>
      <c r="BGS143" s="1060"/>
      <c r="BGT143" s="1060"/>
      <c r="BGU143" s="1060"/>
      <c r="BGV143" s="1060"/>
      <c r="BGW143" s="1060"/>
      <c r="BGX143" s="1060"/>
      <c r="BGY143" s="1060"/>
      <c r="BGZ143" s="1060"/>
      <c r="BHA143" s="1060"/>
      <c r="BHB143" s="1060"/>
      <c r="BHC143" s="1060"/>
      <c r="BHD143" s="1060"/>
      <c r="BHE143" s="1060"/>
      <c r="BHF143" s="1060"/>
      <c r="BHG143" s="1060"/>
      <c r="BHH143" s="1060"/>
      <c r="BHI143" s="1060"/>
      <c r="BHJ143" s="1060"/>
      <c r="BHK143" s="1060"/>
      <c r="BHL143" s="1060"/>
      <c r="BHM143" s="1060"/>
      <c r="BHN143" s="1060"/>
      <c r="BHO143" s="1060"/>
      <c r="BHP143" s="1060"/>
      <c r="BHQ143" s="1060"/>
      <c r="BHR143" s="1060"/>
      <c r="BHS143" s="1060"/>
      <c r="BHT143" s="1060"/>
      <c r="BHU143" s="1060"/>
      <c r="BHV143" s="1060"/>
      <c r="BHW143" s="1060"/>
      <c r="BHX143" s="1060"/>
      <c r="BHY143" s="1060"/>
      <c r="BHZ143" s="1060"/>
      <c r="BIA143" s="1060"/>
      <c r="BIB143" s="1060"/>
      <c r="BIC143" s="1060"/>
      <c r="BID143" s="1060"/>
      <c r="BIE143" s="1060"/>
      <c r="BIF143" s="1060"/>
      <c r="BIG143" s="1060"/>
      <c r="BIH143" s="1060"/>
      <c r="BII143" s="1060"/>
      <c r="BIJ143" s="1060"/>
      <c r="BIK143" s="1060"/>
      <c r="BIL143" s="1060"/>
      <c r="BIM143" s="1060"/>
      <c r="BIN143" s="1060"/>
      <c r="BIO143" s="1060"/>
      <c r="BIP143" s="1060"/>
      <c r="BIQ143" s="1060"/>
      <c r="BIR143" s="1060"/>
      <c r="BIS143" s="1060"/>
      <c r="BIT143" s="1060"/>
      <c r="BIU143" s="1060"/>
      <c r="BIV143" s="1060"/>
      <c r="BIW143" s="1060"/>
      <c r="BIX143" s="1060"/>
      <c r="BIY143" s="1060"/>
      <c r="BIZ143" s="1060"/>
      <c r="BJA143" s="1060"/>
      <c r="BJB143" s="1060"/>
      <c r="BJC143" s="1060"/>
      <c r="BJD143" s="1060"/>
      <c r="BJE143" s="1060"/>
      <c r="BJF143" s="1060"/>
      <c r="BJG143" s="1060"/>
      <c r="BJH143" s="1060"/>
      <c r="BJI143" s="1060"/>
      <c r="BJJ143" s="1060"/>
      <c r="BJK143" s="1060"/>
      <c r="BJL143" s="1060"/>
      <c r="BJM143" s="1060"/>
      <c r="BJN143" s="1060"/>
      <c r="BJO143" s="1060"/>
      <c r="BJP143" s="1060"/>
      <c r="BJQ143" s="1060"/>
      <c r="BJR143" s="1060"/>
      <c r="BJS143" s="1060"/>
      <c r="BJT143" s="1060"/>
      <c r="BJU143" s="1060"/>
      <c r="BJV143" s="1060"/>
      <c r="BJW143" s="1060"/>
      <c r="BJX143" s="1060"/>
      <c r="BJY143" s="1060"/>
      <c r="BJZ143" s="1060"/>
      <c r="BKA143" s="1060"/>
      <c r="BKB143" s="1060"/>
      <c r="BKC143" s="1060"/>
      <c r="BKD143" s="1060"/>
      <c r="BKE143" s="1060"/>
      <c r="BKF143" s="1060"/>
      <c r="BKG143" s="1060"/>
      <c r="BKH143" s="1060"/>
      <c r="BKI143" s="1060"/>
      <c r="BKJ143" s="1060"/>
      <c r="BKK143" s="1060"/>
      <c r="BKL143" s="1060"/>
      <c r="BKM143" s="1060"/>
      <c r="BKN143" s="1060"/>
      <c r="BKO143" s="1060"/>
      <c r="BKP143" s="1060"/>
      <c r="BKQ143" s="1060"/>
      <c r="BKR143" s="1060"/>
      <c r="BKS143" s="1060"/>
      <c r="BKT143" s="1060"/>
      <c r="BKU143" s="1060"/>
      <c r="BKV143" s="1060"/>
      <c r="BKW143" s="1060"/>
      <c r="BKX143" s="1060"/>
      <c r="BKY143" s="1060"/>
      <c r="BKZ143" s="1060"/>
      <c r="BLA143" s="1060"/>
      <c r="BLB143" s="1060"/>
      <c r="BLC143" s="1060"/>
      <c r="BLD143" s="1060"/>
      <c r="BLE143" s="1060"/>
      <c r="BLF143" s="1060"/>
      <c r="BLG143" s="1060"/>
      <c r="BLH143" s="1060"/>
      <c r="BLI143" s="1060"/>
      <c r="BLJ143" s="1060"/>
      <c r="BLK143" s="1060"/>
      <c r="BLL143" s="1060"/>
      <c r="BLM143" s="1060"/>
      <c r="BLN143" s="1060"/>
      <c r="BLO143" s="1060"/>
      <c r="BLP143" s="1060"/>
      <c r="BLQ143" s="1060"/>
      <c r="BLR143" s="1060"/>
      <c r="BLS143" s="1060"/>
      <c r="BLT143" s="1060"/>
      <c r="BLU143" s="1060"/>
      <c r="BLV143" s="1060"/>
      <c r="BLW143" s="1060"/>
      <c r="BLX143" s="1060"/>
      <c r="BLY143" s="1060"/>
      <c r="BLZ143" s="1060"/>
      <c r="BMA143" s="1060"/>
      <c r="BMB143" s="1060"/>
      <c r="BMC143" s="1060"/>
      <c r="BMD143" s="1060"/>
      <c r="BME143" s="1060"/>
      <c r="BMF143" s="1060"/>
      <c r="BMG143" s="1060"/>
      <c r="BMH143" s="1060"/>
      <c r="BMI143" s="1060"/>
      <c r="BMJ143" s="1060"/>
      <c r="BMK143" s="1060"/>
      <c r="BML143" s="1060"/>
      <c r="BMM143" s="1060"/>
      <c r="BMN143" s="1060"/>
      <c r="BMO143" s="1060"/>
      <c r="BMP143" s="1060"/>
      <c r="BMQ143" s="1060"/>
      <c r="BMR143" s="1060"/>
      <c r="BMS143" s="1060"/>
      <c r="BMT143" s="1060"/>
      <c r="BMU143" s="1060"/>
      <c r="BMV143" s="1060"/>
      <c r="BMW143" s="1060"/>
      <c r="BMX143" s="1060"/>
      <c r="BMY143" s="1060"/>
      <c r="BMZ143" s="1060"/>
      <c r="BNA143" s="1060"/>
      <c r="BNB143" s="1060"/>
      <c r="BNC143" s="1060"/>
      <c r="BND143" s="1060"/>
      <c r="BNE143" s="1060"/>
      <c r="BNF143" s="1060"/>
      <c r="BNG143" s="1060"/>
      <c r="BNH143" s="1060"/>
      <c r="BNI143" s="1060"/>
      <c r="BNJ143" s="1060"/>
      <c r="BNK143" s="1060"/>
      <c r="BNL143" s="1060"/>
      <c r="BNM143" s="1060"/>
      <c r="BNN143" s="1060"/>
      <c r="BNO143" s="1060"/>
      <c r="BNP143" s="1060"/>
      <c r="BNQ143" s="1060"/>
      <c r="BNR143" s="1060"/>
      <c r="BNS143" s="1060"/>
      <c r="BNT143" s="1060"/>
      <c r="BNU143" s="1060"/>
      <c r="BNV143" s="1060"/>
      <c r="BNW143" s="1060"/>
      <c r="BNX143" s="1060"/>
      <c r="BNY143" s="1060"/>
      <c r="BNZ143" s="1060"/>
      <c r="BOA143" s="1060"/>
      <c r="BOB143" s="1060"/>
      <c r="BOC143" s="1060"/>
      <c r="BOD143" s="1060"/>
      <c r="BOE143" s="1060"/>
      <c r="BOF143" s="1060"/>
      <c r="BOG143" s="1060"/>
      <c r="BOH143" s="1060"/>
      <c r="BOI143" s="1060"/>
      <c r="BOJ143" s="1060"/>
      <c r="BOK143" s="1060"/>
      <c r="BOL143" s="1060"/>
      <c r="BOM143" s="1060"/>
      <c r="BON143" s="1060"/>
      <c r="BOO143" s="1060"/>
      <c r="BOP143" s="1060"/>
      <c r="BOQ143" s="1060"/>
      <c r="BOR143" s="1060"/>
      <c r="BOS143" s="1060"/>
      <c r="BOT143" s="1060"/>
      <c r="BOU143" s="1060"/>
      <c r="BOV143" s="1060"/>
      <c r="BOW143" s="1060"/>
      <c r="BOX143" s="1060"/>
      <c r="BOY143" s="1060"/>
      <c r="BOZ143" s="1060"/>
      <c r="BPA143" s="1060"/>
      <c r="BPB143" s="1060"/>
      <c r="BPC143" s="1060"/>
      <c r="BPD143" s="1060"/>
      <c r="BPE143" s="1060"/>
      <c r="BPF143" s="1060"/>
      <c r="BPG143" s="1060"/>
      <c r="BPH143" s="1060"/>
      <c r="BPI143" s="1060"/>
      <c r="BPJ143" s="1060"/>
      <c r="BPK143" s="1060"/>
      <c r="BPL143" s="1060"/>
      <c r="BPM143" s="1060"/>
      <c r="BPN143" s="1060"/>
      <c r="BPO143" s="1060"/>
      <c r="BPP143" s="1060"/>
      <c r="BPQ143" s="1060"/>
      <c r="BPR143" s="1060"/>
      <c r="BPS143" s="1060"/>
      <c r="BPT143" s="1060"/>
      <c r="BPU143" s="1060"/>
      <c r="BPV143" s="1060"/>
      <c r="BPW143" s="1060"/>
      <c r="BPX143" s="1060"/>
      <c r="BPY143" s="1060"/>
      <c r="BPZ143" s="1060"/>
      <c r="BQA143" s="1060"/>
      <c r="BQB143" s="1060"/>
      <c r="BQC143" s="1060"/>
      <c r="BQD143" s="1060"/>
      <c r="BQE143" s="1060"/>
      <c r="BQF143" s="1060"/>
      <c r="BQG143" s="1060"/>
      <c r="BQH143" s="1060"/>
      <c r="BQI143" s="1060"/>
      <c r="BQJ143" s="1060"/>
      <c r="BQK143" s="1060"/>
      <c r="BQL143" s="1060"/>
      <c r="BQM143" s="1060"/>
      <c r="BQN143" s="1060"/>
      <c r="BQO143" s="1060"/>
      <c r="BQP143" s="1060"/>
      <c r="BQQ143" s="1060"/>
      <c r="BQR143" s="1060"/>
      <c r="BQS143" s="1060"/>
      <c r="BQT143" s="1060"/>
      <c r="BQU143" s="1060"/>
      <c r="BQV143" s="1060"/>
      <c r="BQW143" s="1060"/>
      <c r="BQX143" s="1060"/>
      <c r="BQY143" s="1060"/>
      <c r="BQZ143" s="1060"/>
      <c r="BRA143" s="1060"/>
      <c r="BRB143" s="1060"/>
      <c r="BRC143" s="1060"/>
      <c r="BRD143" s="1060"/>
      <c r="BRE143" s="1060"/>
      <c r="BRF143" s="1060"/>
      <c r="BRG143" s="1060"/>
      <c r="BRH143" s="1060"/>
      <c r="BRI143" s="1060"/>
      <c r="BRJ143" s="1060"/>
      <c r="BRK143" s="1060"/>
      <c r="BRL143" s="1060"/>
      <c r="BRM143" s="1060"/>
      <c r="BRN143" s="1060"/>
      <c r="BRO143" s="1060"/>
      <c r="BRP143" s="1060"/>
      <c r="BRQ143" s="1060"/>
      <c r="BRR143" s="1060"/>
      <c r="BRS143" s="1060"/>
      <c r="BRT143" s="1060"/>
      <c r="BRU143" s="1060"/>
      <c r="BRV143" s="1060"/>
      <c r="BRW143" s="1060"/>
      <c r="BRX143" s="1060"/>
      <c r="BRY143" s="1060"/>
      <c r="BRZ143" s="1060"/>
      <c r="BSA143" s="1060"/>
      <c r="BSB143" s="1060"/>
      <c r="BSC143" s="1060"/>
      <c r="BSD143" s="1060"/>
      <c r="BSE143" s="1060"/>
      <c r="BSF143" s="1060"/>
      <c r="BSG143" s="1060"/>
      <c r="BSH143" s="1060"/>
      <c r="BSI143" s="1060"/>
      <c r="BSJ143" s="1060"/>
      <c r="BSK143" s="1060"/>
      <c r="BSL143" s="1060"/>
      <c r="BSM143" s="1060"/>
      <c r="BSN143" s="1060"/>
      <c r="BSO143" s="1060"/>
      <c r="BSP143" s="1060"/>
      <c r="BSQ143" s="1060"/>
      <c r="BSR143" s="1060"/>
      <c r="BSS143" s="1060"/>
      <c r="BST143" s="1060"/>
      <c r="BSU143" s="1060"/>
      <c r="BSV143" s="1060"/>
      <c r="BSW143" s="1060"/>
      <c r="BSX143" s="1060"/>
      <c r="BSY143" s="1060"/>
      <c r="BSZ143" s="1060"/>
      <c r="BTA143" s="1060"/>
      <c r="BTB143" s="1060"/>
      <c r="BTC143" s="1060"/>
      <c r="BTD143" s="1060"/>
      <c r="BTE143" s="1060"/>
      <c r="BTF143" s="1060"/>
      <c r="BTG143" s="1060"/>
      <c r="BTH143" s="1060"/>
      <c r="BTI143" s="1060"/>
      <c r="BTJ143" s="1060"/>
      <c r="BTK143" s="1060"/>
      <c r="BTL143" s="1060"/>
      <c r="BTM143" s="1060"/>
      <c r="BTN143" s="1060"/>
      <c r="BTO143" s="1060"/>
      <c r="BTP143" s="1060"/>
      <c r="BTQ143" s="1060"/>
      <c r="BTR143" s="1060"/>
      <c r="BTS143" s="1060"/>
      <c r="BTT143" s="1060"/>
      <c r="BTU143" s="1060"/>
      <c r="BTV143" s="1060"/>
      <c r="BTW143" s="1060"/>
      <c r="BTX143" s="1060"/>
      <c r="BTY143" s="1060"/>
      <c r="BTZ143" s="1060"/>
      <c r="BUA143" s="1060"/>
      <c r="BUB143" s="1060"/>
      <c r="BUC143" s="1060"/>
      <c r="BUD143" s="1060"/>
      <c r="BUE143" s="1060"/>
      <c r="BUF143" s="1060"/>
      <c r="BUG143" s="1060"/>
      <c r="BUH143" s="1060"/>
      <c r="BUI143" s="1060"/>
      <c r="BUJ143" s="1060"/>
      <c r="BUK143" s="1060"/>
      <c r="BUL143" s="1060"/>
      <c r="BUM143" s="1060"/>
      <c r="BUN143" s="1060"/>
      <c r="BUO143" s="1060"/>
      <c r="BUP143" s="1060"/>
      <c r="BUQ143" s="1060"/>
      <c r="BUR143" s="1060"/>
      <c r="BUS143" s="1060"/>
      <c r="BUT143" s="1060"/>
      <c r="BUU143" s="1060"/>
      <c r="BUV143" s="1060"/>
      <c r="BUW143" s="1060"/>
      <c r="BUX143" s="1060"/>
      <c r="BUY143" s="1060"/>
      <c r="BUZ143" s="1060"/>
      <c r="BVA143" s="1060"/>
      <c r="BVB143" s="1060"/>
      <c r="BVC143" s="1060"/>
      <c r="BVD143" s="1060"/>
      <c r="BVE143" s="1060"/>
      <c r="BVF143" s="1060"/>
      <c r="BVG143" s="1060"/>
      <c r="BVH143" s="1060"/>
      <c r="BVI143" s="1060"/>
      <c r="BVJ143" s="1060"/>
      <c r="BVK143" s="1060"/>
      <c r="BVL143" s="1060"/>
      <c r="BVM143" s="1060"/>
      <c r="BVN143" s="1060"/>
      <c r="BVO143" s="1060"/>
      <c r="BVP143" s="1060"/>
      <c r="BVQ143" s="1060"/>
      <c r="BVR143" s="1060"/>
      <c r="BVS143" s="1060"/>
      <c r="BVT143" s="1060"/>
      <c r="BVU143" s="1060"/>
      <c r="BVV143" s="1060"/>
      <c r="BVW143" s="1060"/>
      <c r="BVX143" s="1060"/>
      <c r="BVY143" s="1060"/>
      <c r="BVZ143" s="1060"/>
      <c r="BWA143" s="1060"/>
      <c r="BWB143" s="1060"/>
      <c r="BWC143" s="1060"/>
      <c r="BWD143" s="1060"/>
      <c r="BWE143" s="1060"/>
      <c r="BWF143" s="1060"/>
      <c r="BWG143" s="1060"/>
      <c r="BWH143" s="1060"/>
      <c r="BWI143" s="1060"/>
      <c r="BWJ143" s="1060"/>
      <c r="BWK143" s="1060"/>
      <c r="BWL143" s="1060"/>
      <c r="BWM143" s="1060"/>
      <c r="BWN143" s="1060"/>
      <c r="BWO143" s="1060"/>
      <c r="BWP143" s="1060"/>
      <c r="BWQ143" s="1060"/>
      <c r="BWR143" s="1060"/>
      <c r="BWS143" s="1060"/>
      <c r="BWT143" s="1060"/>
      <c r="BWU143" s="1060"/>
      <c r="BWV143" s="1060"/>
      <c r="BWW143" s="1060"/>
      <c r="BWX143" s="1060"/>
      <c r="BWY143" s="1060"/>
      <c r="BWZ143" s="1060"/>
      <c r="BXA143" s="1060"/>
      <c r="BXB143" s="1060"/>
      <c r="BXC143" s="1060"/>
      <c r="BXD143" s="1060"/>
      <c r="BXE143" s="1060"/>
      <c r="BXF143" s="1060"/>
      <c r="BXG143" s="1060"/>
      <c r="BXH143" s="1060"/>
      <c r="BXI143" s="1060"/>
      <c r="BXJ143" s="1060"/>
      <c r="BXK143" s="1060"/>
      <c r="BXL143" s="1060"/>
      <c r="BXM143" s="1060"/>
      <c r="BXN143" s="1060"/>
      <c r="BXO143" s="1060"/>
      <c r="BXP143" s="1060"/>
      <c r="BXQ143" s="1060"/>
      <c r="BXR143" s="1060"/>
      <c r="BXS143" s="1060"/>
      <c r="BXT143" s="1060"/>
      <c r="BXU143" s="1060"/>
      <c r="BXV143" s="1060"/>
      <c r="BXW143" s="1060"/>
      <c r="BXX143" s="1060"/>
      <c r="BXY143" s="1060"/>
      <c r="BXZ143" s="1060"/>
      <c r="BYA143" s="1060"/>
      <c r="BYB143" s="1060"/>
      <c r="BYC143" s="1060"/>
      <c r="BYD143" s="1060"/>
      <c r="BYE143" s="1060"/>
      <c r="BYF143" s="1060"/>
      <c r="BYG143" s="1060"/>
      <c r="BYH143" s="1060"/>
      <c r="BYI143" s="1060"/>
      <c r="BYJ143" s="1060"/>
      <c r="BYK143" s="1060"/>
      <c r="BYL143" s="1060"/>
      <c r="BYM143" s="1060"/>
      <c r="BYN143" s="1060"/>
      <c r="BYO143" s="1060"/>
      <c r="BYP143" s="1060"/>
      <c r="BYQ143" s="1060"/>
      <c r="BYR143" s="1060"/>
      <c r="BYS143" s="1060"/>
      <c r="BYT143" s="1060"/>
      <c r="BYU143" s="1060"/>
      <c r="BYV143" s="1060"/>
      <c r="BYW143" s="1060"/>
      <c r="BYX143" s="1060"/>
      <c r="BYY143" s="1060"/>
      <c r="BYZ143" s="1060"/>
      <c r="BZA143" s="1060"/>
      <c r="BZB143" s="1060"/>
      <c r="BZC143" s="1060"/>
      <c r="BZD143" s="1060"/>
      <c r="BZE143" s="1060"/>
      <c r="BZF143" s="1060"/>
      <c r="BZG143" s="1060"/>
      <c r="BZH143" s="1060"/>
      <c r="BZI143" s="1060"/>
      <c r="BZJ143" s="1060"/>
      <c r="BZK143" s="1060"/>
      <c r="BZL143" s="1060"/>
      <c r="BZM143" s="1060"/>
      <c r="BZN143" s="1060"/>
      <c r="BZO143" s="1060"/>
      <c r="BZP143" s="1060"/>
      <c r="BZQ143" s="1060"/>
      <c r="BZR143" s="1060"/>
      <c r="BZS143" s="1060"/>
      <c r="BZT143" s="1060"/>
      <c r="BZU143" s="1060"/>
      <c r="BZV143" s="1060"/>
      <c r="BZW143" s="1060"/>
      <c r="BZX143" s="1060"/>
      <c r="BZY143" s="1060"/>
      <c r="BZZ143" s="1060"/>
      <c r="CAA143" s="1060"/>
      <c r="CAB143" s="1060"/>
      <c r="CAC143" s="1060"/>
      <c r="CAD143" s="1060"/>
      <c r="CAE143" s="1060"/>
      <c r="CAF143" s="1060"/>
      <c r="CAG143" s="1060"/>
      <c r="CAH143" s="1060"/>
      <c r="CAI143" s="1060"/>
      <c r="CAJ143" s="1060"/>
      <c r="CAK143" s="1060"/>
      <c r="CAL143" s="1060"/>
      <c r="CAM143" s="1060"/>
      <c r="CAN143" s="1060"/>
      <c r="CAO143" s="1060"/>
      <c r="CAP143" s="1060"/>
      <c r="CAQ143" s="1060"/>
      <c r="CAR143" s="1060"/>
      <c r="CAS143" s="1060"/>
      <c r="CAT143" s="1060"/>
      <c r="CAU143" s="1060"/>
      <c r="CAV143" s="1060"/>
      <c r="CAW143" s="1060"/>
      <c r="CAX143" s="1060"/>
      <c r="CAY143" s="1060"/>
      <c r="CAZ143" s="1060"/>
      <c r="CBA143" s="1060"/>
      <c r="CBB143" s="1060"/>
      <c r="CBC143" s="1060"/>
      <c r="CBD143" s="1060"/>
      <c r="CBE143" s="1060"/>
      <c r="CBF143" s="1060"/>
      <c r="CBG143" s="1060"/>
      <c r="CBH143" s="1060"/>
      <c r="CBI143" s="1060"/>
      <c r="CBJ143" s="1060"/>
      <c r="CBK143" s="1060"/>
      <c r="CBL143" s="1060"/>
      <c r="CBM143" s="1060"/>
      <c r="CBN143" s="1060"/>
      <c r="CBO143" s="1060"/>
      <c r="CBP143" s="1060"/>
      <c r="CBQ143" s="1060"/>
      <c r="CBR143" s="1060"/>
      <c r="CBS143" s="1060"/>
      <c r="CBT143" s="1060"/>
      <c r="CBU143" s="1060"/>
      <c r="CBV143" s="1060"/>
      <c r="CBW143" s="1060"/>
      <c r="CBX143" s="1060"/>
      <c r="CBY143" s="1060"/>
      <c r="CBZ143" s="1060"/>
      <c r="CCA143" s="1060"/>
      <c r="CCB143" s="1060"/>
      <c r="CCC143" s="1060"/>
      <c r="CCD143" s="1060"/>
      <c r="CCE143" s="1060"/>
      <c r="CCF143" s="1060"/>
      <c r="CCG143" s="1060"/>
      <c r="CCH143" s="1060"/>
      <c r="CCI143" s="1060"/>
      <c r="CCJ143" s="1060"/>
      <c r="CCK143" s="1060"/>
      <c r="CCL143" s="1060"/>
      <c r="CCM143" s="1060"/>
      <c r="CCN143" s="1060"/>
      <c r="CCO143" s="1060"/>
      <c r="CCP143" s="1060"/>
      <c r="CCQ143" s="1060"/>
      <c r="CCR143" s="1060"/>
      <c r="CCS143" s="1060"/>
      <c r="CCT143" s="1060"/>
      <c r="CCU143" s="1060"/>
      <c r="CCV143" s="1060"/>
      <c r="CCW143" s="1060"/>
      <c r="CCX143" s="1060"/>
      <c r="CCY143" s="1060"/>
      <c r="CCZ143" s="1060"/>
      <c r="CDA143" s="1060"/>
      <c r="CDB143" s="1060"/>
      <c r="CDC143" s="1060"/>
      <c r="CDD143" s="1060"/>
      <c r="CDE143" s="1060"/>
      <c r="CDF143" s="1060"/>
      <c r="CDG143" s="1060"/>
      <c r="CDH143" s="1060"/>
      <c r="CDI143" s="1060"/>
      <c r="CDJ143" s="1060"/>
      <c r="CDK143" s="1060"/>
      <c r="CDL143" s="1060"/>
      <c r="CDM143" s="1060"/>
      <c r="CDN143" s="1060"/>
      <c r="CDO143" s="1060"/>
      <c r="CDP143" s="1060"/>
      <c r="CDQ143" s="1060"/>
      <c r="CDR143" s="1060"/>
      <c r="CDS143" s="1060"/>
      <c r="CDT143" s="1060"/>
      <c r="CDU143" s="1060"/>
      <c r="CDV143" s="1060"/>
      <c r="CDW143" s="1060"/>
      <c r="CDX143" s="1060"/>
      <c r="CDY143" s="1060"/>
      <c r="CDZ143" s="1060"/>
      <c r="CEA143" s="1060"/>
      <c r="CEB143" s="1060"/>
      <c r="CEC143" s="1060"/>
      <c r="CED143" s="1060"/>
      <c r="CEE143" s="1060"/>
      <c r="CEF143" s="1060"/>
      <c r="CEG143" s="1060"/>
      <c r="CEH143" s="1060"/>
      <c r="CEI143" s="1060"/>
      <c r="CEJ143" s="1060"/>
      <c r="CEK143" s="1060"/>
      <c r="CEL143" s="1060"/>
      <c r="CEM143" s="1060"/>
    </row>
    <row r="144" spans="1:2171" s="254" customFormat="1" x14ac:dyDescent="0.2">
      <c r="B144" s="1029" t="s">
        <v>278</v>
      </c>
      <c r="C144" s="298"/>
      <c r="D144" s="857"/>
      <c r="E144" s="857" t="s">
        <v>413</v>
      </c>
      <c r="F144" s="1030" t="s">
        <v>278</v>
      </c>
      <c r="G144" s="298" t="s">
        <v>57</v>
      </c>
      <c r="H144" s="298" t="s">
        <v>62</v>
      </c>
      <c r="I144" s="1031">
        <f>C144*'Future Practices'!C$117*(D144*0.95+Calculations!$C$163/SUMPRODUCT(Sources!$C$78:$C$81,Defaults!$D$77:$D$80)*(1-D144)*VLOOKUP(G144,Defaults!B$77:D$80,3,FALSE))*3630</f>
        <v>0</v>
      </c>
      <c r="J144" s="1032">
        <f t="shared" si="0"/>
        <v>0</v>
      </c>
      <c r="K144" s="1024">
        <f>Retrofit_Design</f>
        <v>0</v>
      </c>
      <c r="L144" s="1024">
        <f t="shared" si="1"/>
        <v>0</v>
      </c>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c r="AJ144" s="679"/>
      <c r="AK144" s="679"/>
      <c r="AL144" s="679"/>
      <c r="AM144" s="679"/>
      <c r="AN144" s="679"/>
      <c r="AO144" s="679"/>
      <c r="AP144" s="679"/>
      <c r="AQ144" s="679"/>
      <c r="AR144" s="1060"/>
      <c r="AS144" s="1060"/>
      <c r="AT144" s="1060"/>
      <c r="AU144" s="1060"/>
      <c r="AV144" s="1060"/>
      <c r="AW144" s="1060"/>
      <c r="AX144" s="1060"/>
      <c r="AY144" s="1060"/>
      <c r="AZ144" s="1060"/>
      <c r="BA144" s="1060"/>
      <c r="BB144" s="1060"/>
      <c r="BC144" s="1060"/>
      <c r="BD144" s="1060"/>
      <c r="BE144" s="1060"/>
      <c r="BF144" s="1060"/>
      <c r="BG144" s="1060"/>
      <c r="BH144" s="1060"/>
      <c r="BI144" s="1060"/>
      <c r="BJ144" s="1060"/>
      <c r="BK144" s="1060"/>
      <c r="BL144" s="1060"/>
      <c r="BM144" s="1060"/>
      <c r="BN144" s="1060"/>
      <c r="BO144" s="1060"/>
      <c r="BP144" s="1060"/>
      <c r="BQ144" s="1060"/>
      <c r="BR144" s="1060"/>
      <c r="BS144" s="1060"/>
      <c r="BT144" s="1060"/>
      <c r="BU144" s="1060"/>
      <c r="BV144" s="1060"/>
      <c r="BW144" s="1060"/>
      <c r="BX144" s="1060"/>
      <c r="BY144" s="1060"/>
      <c r="BZ144" s="1060"/>
      <c r="CA144" s="1060"/>
      <c r="CB144" s="1060"/>
      <c r="CC144" s="1060"/>
      <c r="CD144" s="1060"/>
      <c r="CE144" s="1060"/>
      <c r="CF144" s="1060"/>
      <c r="CG144" s="1060"/>
      <c r="CH144" s="1060"/>
      <c r="CI144" s="1060"/>
      <c r="CJ144" s="1060"/>
      <c r="CK144" s="1060"/>
      <c r="CL144" s="1060"/>
      <c r="CM144" s="1060"/>
      <c r="CN144" s="1060"/>
      <c r="CO144" s="1060"/>
      <c r="CP144" s="1060"/>
      <c r="CQ144" s="1060"/>
      <c r="CR144" s="1060"/>
      <c r="CS144" s="1060"/>
      <c r="CT144" s="1060"/>
      <c r="CU144" s="1060"/>
      <c r="CV144" s="1060"/>
      <c r="CW144" s="1060"/>
      <c r="CX144" s="1060"/>
      <c r="CY144" s="1060"/>
      <c r="CZ144" s="1060"/>
      <c r="DA144" s="1060"/>
      <c r="DB144" s="1060"/>
      <c r="DC144" s="1060"/>
      <c r="DD144" s="1060"/>
      <c r="DE144" s="1060"/>
      <c r="DF144" s="1060"/>
      <c r="DG144" s="1060"/>
      <c r="DH144" s="1060"/>
      <c r="DI144" s="1060"/>
      <c r="DJ144" s="1060"/>
      <c r="DK144" s="1060"/>
      <c r="DL144" s="1060"/>
      <c r="DM144" s="1060"/>
      <c r="DN144" s="1060"/>
      <c r="DO144" s="1060"/>
      <c r="DP144" s="1060"/>
      <c r="DQ144" s="1060"/>
      <c r="DR144" s="1060"/>
      <c r="DS144" s="1060"/>
      <c r="DT144" s="1060"/>
      <c r="DU144" s="1060"/>
      <c r="DV144" s="1060"/>
      <c r="DW144" s="1060"/>
      <c r="DX144" s="1060"/>
      <c r="DY144" s="1060"/>
      <c r="DZ144" s="1060"/>
      <c r="EA144" s="1060"/>
      <c r="EB144" s="1060"/>
      <c r="EC144" s="1060"/>
      <c r="ED144" s="1060"/>
      <c r="EE144" s="1060"/>
      <c r="EF144" s="1060"/>
      <c r="EG144" s="1060"/>
      <c r="EH144" s="1060"/>
      <c r="EI144" s="1060"/>
      <c r="EJ144" s="1060"/>
      <c r="EK144" s="1060"/>
      <c r="EL144" s="1060"/>
      <c r="EM144" s="1060"/>
      <c r="EN144" s="1060"/>
      <c r="EO144" s="1060"/>
      <c r="EP144" s="1060"/>
      <c r="EQ144" s="1060"/>
      <c r="ER144" s="1060"/>
      <c r="ES144" s="1060"/>
      <c r="ET144" s="1060"/>
      <c r="EU144" s="1060"/>
      <c r="EV144" s="1060"/>
      <c r="EW144" s="1060"/>
      <c r="EX144" s="1060"/>
      <c r="EY144" s="1060"/>
      <c r="EZ144" s="1060"/>
      <c r="FA144" s="1060"/>
      <c r="FB144" s="1060"/>
      <c r="FC144" s="1060"/>
      <c r="FD144" s="1060"/>
      <c r="FE144" s="1060"/>
      <c r="FF144" s="1060"/>
      <c r="FG144" s="1060"/>
      <c r="FH144" s="1060"/>
      <c r="FI144" s="1060"/>
      <c r="FJ144" s="1060"/>
      <c r="FK144" s="1060"/>
      <c r="FL144" s="1060"/>
      <c r="FM144" s="1060"/>
      <c r="FN144" s="1060"/>
      <c r="FO144" s="1060"/>
      <c r="FP144" s="1060"/>
      <c r="FQ144" s="1060"/>
      <c r="FR144" s="1060"/>
      <c r="FS144" s="1060"/>
      <c r="FT144" s="1060"/>
      <c r="FU144" s="1060"/>
      <c r="FV144" s="1060"/>
      <c r="FW144" s="1060"/>
      <c r="FX144" s="1060"/>
      <c r="FY144" s="1060"/>
      <c r="FZ144" s="1060"/>
      <c r="GA144" s="1060"/>
      <c r="GB144" s="1060"/>
      <c r="GC144" s="1060"/>
      <c r="GD144" s="1060"/>
      <c r="GE144" s="1060"/>
      <c r="GF144" s="1060"/>
      <c r="GG144" s="1060"/>
      <c r="GH144" s="1060"/>
      <c r="GI144" s="1060"/>
      <c r="GJ144" s="1060"/>
      <c r="GK144" s="1060"/>
      <c r="GL144" s="1060"/>
      <c r="GM144" s="1060"/>
      <c r="GN144" s="1060"/>
      <c r="GO144" s="1060"/>
      <c r="GP144" s="1060"/>
      <c r="GQ144" s="1060"/>
      <c r="GR144" s="1060"/>
      <c r="GS144" s="1060"/>
      <c r="GT144" s="1060"/>
      <c r="GU144" s="1060"/>
      <c r="GV144" s="1060"/>
      <c r="GW144" s="1060"/>
      <c r="GX144" s="1060"/>
      <c r="GY144" s="1060"/>
      <c r="GZ144" s="1060"/>
      <c r="HA144" s="1060"/>
      <c r="HB144" s="1060"/>
      <c r="HC144" s="1060"/>
      <c r="HD144" s="1060"/>
      <c r="HE144" s="1060"/>
      <c r="HF144" s="1060"/>
      <c r="HG144" s="1060"/>
      <c r="HH144" s="1060"/>
      <c r="HI144" s="1060"/>
      <c r="HJ144" s="1060"/>
      <c r="HK144" s="1060"/>
      <c r="HL144" s="1060"/>
      <c r="HM144" s="1060"/>
      <c r="HN144" s="1060"/>
      <c r="HO144" s="1060"/>
      <c r="HP144" s="1060"/>
      <c r="HQ144" s="1060"/>
      <c r="HR144" s="1060"/>
      <c r="HS144" s="1060"/>
      <c r="HT144" s="1060"/>
      <c r="HU144" s="1060"/>
      <c r="HV144" s="1060"/>
      <c r="HW144" s="1060"/>
      <c r="HX144" s="1060"/>
      <c r="HY144" s="1060"/>
      <c r="HZ144" s="1060"/>
      <c r="IA144" s="1060"/>
      <c r="IB144" s="1060"/>
      <c r="IC144" s="1060"/>
      <c r="ID144" s="1060"/>
      <c r="IE144" s="1060"/>
      <c r="IF144" s="1060"/>
      <c r="IG144" s="1060"/>
      <c r="IH144" s="1060"/>
      <c r="II144" s="1060"/>
      <c r="IJ144" s="1060"/>
      <c r="IK144" s="1060"/>
      <c r="IL144" s="1060"/>
      <c r="IM144" s="1060"/>
      <c r="IN144" s="1060"/>
      <c r="IO144" s="1060"/>
      <c r="IP144" s="1060"/>
      <c r="IQ144" s="1060"/>
      <c r="IR144" s="1060"/>
      <c r="IS144" s="1060"/>
      <c r="IT144" s="1060"/>
      <c r="IU144" s="1060"/>
      <c r="IV144" s="1060"/>
      <c r="IW144" s="1060"/>
      <c r="IX144" s="1060"/>
      <c r="IY144" s="1060"/>
      <c r="IZ144" s="1060"/>
      <c r="JA144" s="1060"/>
      <c r="JB144" s="1060"/>
      <c r="JC144" s="1060"/>
      <c r="JD144" s="1060"/>
      <c r="JE144" s="1060"/>
      <c r="JF144" s="1060"/>
      <c r="JG144" s="1060"/>
      <c r="JH144" s="1060"/>
      <c r="JI144" s="1060"/>
      <c r="JJ144" s="1060"/>
      <c r="JK144" s="1060"/>
      <c r="JL144" s="1060"/>
      <c r="JM144" s="1060"/>
      <c r="JN144" s="1060"/>
      <c r="JO144" s="1060"/>
      <c r="JP144" s="1060"/>
      <c r="JQ144" s="1060"/>
      <c r="JR144" s="1060"/>
      <c r="JS144" s="1060"/>
      <c r="JT144" s="1060"/>
      <c r="JU144" s="1060"/>
      <c r="JV144" s="1060"/>
      <c r="JW144" s="1060"/>
      <c r="JX144" s="1060"/>
      <c r="JY144" s="1060"/>
      <c r="JZ144" s="1060"/>
      <c r="KA144" s="1060"/>
      <c r="KB144" s="1060"/>
      <c r="KC144" s="1060"/>
      <c r="KD144" s="1060"/>
      <c r="KE144" s="1060"/>
      <c r="KF144" s="1060"/>
      <c r="KG144" s="1060"/>
      <c r="KH144" s="1060"/>
      <c r="KI144" s="1060"/>
      <c r="KJ144" s="1060"/>
      <c r="KK144" s="1060"/>
      <c r="KL144" s="1060"/>
      <c r="KM144" s="1060"/>
      <c r="KN144" s="1060"/>
      <c r="KO144" s="1060"/>
      <c r="KP144" s="1060"/>
      <c r="KQ144" s="1060"/>
      <c r="KR144" s="1060"/>
      <c r="KS144" s="1060"/>
      <c r="KT144" s="1060"/>
      <c r="KU144" s="1060"/>
      <c r="KV144" s="1060"/>
      <c r="KW144" s="1060"/>
      <c r="KX144" s="1060"/>
      <c r="KY144" s="1060"/>
      <c r="KZ144" s="1060"/>
      <c r="LA144" s="1060"/>
      <c r="LB144" s="1060"/>
      <c r="LC144" s="1060"/>
      <c r="LD144" s="1060"/>
      <c r="LE144" s="1060"/>
      <c r="LF144" s="1060"/>
      <c r="LG144" s="1060"/>
      <c r="LH144" s="1060"/>
      <c r="LI144" s="1060"/>
      <c r="LJ144" s="1060"/>
      <c r="LK144" s="1060"/>
      <c r="LL144" s="1060"/>
      <c r="LM144" s="1060"/>
      <c r="LN144" s="1060"/>
      <c r="LO144" s="1060"/>
      <c r="LP144" s="1060"/>
      <c r="LQ144" s="1060"/>
      <c r="LR144" s="1060"/>
      <c r="LS144" s="1060"/>
      <c r="LT144" s="1060"/>
      <c r="LU144" s="1060"/>
      <c r="LV144" s="1060"/>
      <c r="LW144" s="1060"/>
      <c r="LX144" s="1060"/>
      <c r="LY144" s="1060"/>
      <c r="LZ144" s="1060"/>
      <c r="MA144" s="1060"/>
      <c r="MB144" s="1060"/>
      <c r="MC144" s="1060"/>
      <c r="MD144" s="1060"/>
      <c r="ME144" s="1060"/>
      <c r="MF144" s="1060"/>
      <c r="MG144" s="1060"/>
      <c r="MH144" s="1060"/>
      <c r="MI144" s="1060"/>
      <c r="MJ144" s="1060"/>
      <c r="MK144" s="1060"/>
      <c r="ML144" s="1060"/>
      <c r="MM144" s="1060"/>
      <c r="MN144" s="1060"/>
      <c r="MO144" s="1060"/>
      <c r="MP144" s="1060"/>
      <c r="MQ144" s="1060"/>
      <c r="MR144" s="1060"/>
      <c r="MS144" s="1060"/>
      <c r="MT144" s="1060"/>
      <c r="MU144" s="1060"/>
      <c r="MV144" s="1060"/>
      <c r="MW144" s="1060"/>
      <c r="MX144" s="1060"/>
      <c r="MY144" s="1060"/>
      <c r="MZ144" s="1060"/>
      <c r="NA144" s="1060"/>
      <c r="NB144" s="1060"/>
      <c r="NC144" s="1060"/>
      <c r="ND144" s="1060"/>
      <c r="NE144" s="1060"/>
      <c r="NF144" s="1060"/>
      <c r="NG144" s="1060"/>
      <c r="NH144" s="1060"/>
      <c r="NI144" s="1060"/>
      <c r="NJ144" s="1060"/>
      <c r="NK144" s="1060"/>
      <c r="NL144" s="1060"/>
      <c r="NM144" s="1060"/>
      <c r="NN144" s="1060"/>
      <c r="NO144" s="1060"/>
      <c r="NP144" s="1060"/>
      <c r="NQ144" s="1060"/>
      <c r="NR144" s="1060"/>
      <c r="NS144" s="1060"/>
      <c r="NT144" s="1060"/>
      <c r="NU144" s="1060"/>
      <c r="NV144" s="1060"/>
      <c r="NW144" s="1060"/>
      <c r="NX144" s="1060"/>
      <c r="NY144" s="1060"/>
      <c r="NZ144" s="1060"/>
      <c r="OA144" s="1060"/>
      <c r="OB144" s="1060"/>
      <c r="OC144" s="1060"/>
      <c r="OD144" s="1060"/>
      <c r="OE144" s="1060"/>
      <c r="OF144" s="1060"/>
      <c r="OG144" s="1060"/>
      <c r="OH144" s="1060"/>
      <c r="OI144" s="1060"/>
      <c r="OJ144" s="1060"/>
      <c r="OK144" s="1060"/>
      <c r="OL144" s="1060"/>
      <c r="OM144" s="1060"/>
      <c r="ON144" s="1060"/>
      <c r="OO144" s="1060"/>
      <c r="OP144" s="1060"/>
      <c r="OQ144" s="1060"/>
      <c r="OR144" s="1060"/>
      <c r="OS144" s="1060"/>
      <c r="OT144" s="1060"/>
      <c r="OU144" s="1060"/>
      <c r="OV144" s="1060"/>
      <c r="OW144" s="1060"/>
      <c r="OX144" s="1060"/>
      <c r="OY144" s="1060"/>
      <c r="OZ144" s="1060"/>
      <c r="PA144" s="1060"/>
      <c r="PB144" s="1060"/>
      <c r="PC144" s="1060"/>
      <c r="PD144" s="1060"/>
      <c r="PE144" s="1060"/>
      <c r="PF144" s="1060"/>
      <c r="PG144" s="1060"/>
      <c r="PH144" s="1060"/>
      <c r="PI144" s="1060"/>
      <c r="PJ144" s="1060"/>
      <c r="PK144" s="1060"/>
      <c r="PL144" s="1060"/>
      <c r="PM144" s="1060"/>
      <c r="PN144" s="1060"/>
      <c r="PO144" s="1060"/>
      <c r="PP144" s="1060"/>
      <c r="PQ144" s="1060"/>
      <c r="PR144" s="1060"/>
      <c r="PS144" s="1060"/>
      <c r="PT144" s="1060"/>
      <c r="PU144" s="1060"/>
      <c r="PV144" s="1060"/>
      <c r="PW144" s="1060"/>
      <c r="PX144" s="1060"/>
      <c r="PY144" s="1060"/>
      <c r="PZ144" s="1060"/>
      <c r="QA144" s="1060"/>
      <c r="QB144" s="1060"/>
      <c r="QC144" s="1060"/>
      <c r="QD144" s="1060"/>
      <c r="QE144" s="1060"/>
      <c r="QF144" s="1060"/>
      <c r="QG144" s="1060"/>
      <c r="QH144" s="1060"/>
      <c r="QI144" s="1060"/>
      <c r="QJ144" s="1060"/>
      <c r="QK144" s="1060"/>
      <c r="QL144" s="1060"/>
      <c r="QM144" s="1060"/>
      <c r="QN144" s="1060"/>
      <c r="QO144" s="1060"/>
      <c r="QP144" s="1060"/>
      <c r="QQ144" s="1060"/>
      <c r="QR144" s="1060"/>
      <c r="QS144" s="1060"/>
      <c r="QT144" s="1060"/>
      <c r="QU144" s="1060"/>
      <c r="QV144" s="1060"/>
      <c r="QW144" s="1060"/>
      <c r="QX144" s="1060"/>
      <c r="QY144" s="1060"/>
      <c r="QZ144" s="1060"/>
      <c r="RA144" s="1060"/>
      <c r="RB144" s="1060"/>
      <c r="RC144" s="1060"/>
      <c r="RD144" s="1060"/>
      <c r="RE144" s="1060"/>
      <c r="RF144" s="1060"/>
      <c r="RG144" s="1060"/>
      <c r="RH144" s="1060"/>
      <c r="RI144" s="1060"/>
      <c r="RJ144" s="1060"/>
      <c r="RK144" s="1060"/>
      <c r="RL144" s="1060"/>
      <c r="RM144" s="1060"/>
      <c r="RN144" s="1060"/>
      <c r="RO144" s="1060"/>
      <c r="RP144" s="1060"/>
      <c r="RQ144" s="1060"/>
      <c r="RR144" s="1060"/>
      <c r="RS144" s="1060"/>
      <c r="RT144" s="1060"/>
      <c r="RU144" s="1060"/>
      <c r="RV144" s="1060"/>
      <c r="RW144" s="1060"/>
      <c r="RX144" s="1060"/>
      <c r="RY144" s="1060"/>
      <c r="RZ144" s="1060"/>
      <c r="SA144" s="1060"/>
      <c r="SB144" s="1060"/>
      <c r="SC144" s="1060"/>
      <c r="SD144" s="1060"/>
      <c r="SE144" s="1060"/>
      <c r="SF144" s="1060"/>
      <c r="SG144" s="1060"/>
      <c r="SH144" s="1060"/>
      <c r="SI144" s="1060"/>
      <c r="SJ144" s="1060"/>
      <c r="SK144" s="1060"/>
      <c r="SL144" s="1060"/>
      <c r="SM144" s="1060"/>
      <c r="SN144" s="1060"/>
      <c r="SO144" s="1060"/>
      <c r="SP144" s="1060"/>
      <c r="SQ144" s="1060"/>
      <c r="SR144" s="1060"/>
      <c r="SS144" s="1060"/>
      <c r="ST144" s="1060"/>
      <c r="SU144" s="1060"/>
      <c r="SV144" s="1060"/>
      <c r="SW144" s="1060"/>
      <c r="SX144" s="1060"/>
      <c r="SY144" s="1060"/>
      <c r="SZ144" s="1060"/>
      <c r="TA144" s="1060"/>
      <c r="TB144" s="1060"/>
      <c r="TC144" s="1060"/>
      <c r="TD144" s="1060"/>
      <c r="TE144" s="1060"/>
      <c r="TF144" s="1060"/>
      <c r="TG144" s="1060"/>
      <c r="TH144" s="1060"/>
      <c r="TI144" s="1060"/>
      <c r="TJ144" s="1060"/>
      <c r="TK144" s="1060"/>
      <c r="TL144" s="1060"/>
      <c r="TM144" s="1060"/>
      <c r="TN144" s="1060"/>
      <c r="TO144" s="1060"/>
      <c r="TP144" s="1060"/>
      <c r="TQ144" s="1060"/>
      <c r="TR144" s="1060"/>
      <c r="TS144" s="1060"/>
      <c r="TT144" s="1060"/>
      <c r="TU144" s="1060"/>
      <c r="TV144" s="1060"/>
      <c r="TW144" s="1060"/>
      <c r="TX144" s="1060"/>
      <c r="TY144" s="1060"/>
      <c r="TZ144" s="1060"/>
      <c r="UA144" s="1060"/>
      <c r="UB144" s="1060"/>
      <c r="UC144" s="1060"/>
      <c r="UD144" s="1060"/>
      <c r="UE144" s="1060"/>
      <c r="UF144" s="1060"/>
      <c r="UG144" s="1060"/>
      <c r="UH144" s="1060"/>
      <c r="UI144" s="1060"/>
      <c r="UJ144" s="1060"/>
      <c r="UK144" s="1060"/>
      <c r="UL144" s="1060"/>
      <c r="UM144" s="1060"/>
      <c r="UN144" s="1060"/>
      <c r="UO144" s="1060"/>
      <c r="UP144" s="1060"/>
      <c r="UQ144" s="1060"/>
      <c r="UR144" s="1060"/>
      <c r="US144" s="1060"/>
      <c r="UT144" s="1060"/>
      <c r="UU144" s="1060"/>
      <c r="UV144" s="1060"/>
      <c r="UW144" s="1060"/>
      <c r="UX144" s="1060"/>
      <c r="UY144" s="1060"/>
      <c r="UZ144" s="1060"/>
      <c r="VA144" s="1060"/>
      <c r="VB144" s="1060"/>
      <c r="VC144" s="1060"/>
      <c r="VD144" s="1060"/>
      <c r="VE144" s="1060"/>
      <c r="VF144" s="1060"/>
      <c r="VG144" s="1060"/>
      <c r="VH144" s="1060"/>
      <c r="VI144" s="1060"/>
      <c r="VJ144" s="1060"/>
      <c r="VK144" s="1060"/>
      <c r="VL144" s="1060"/>
      <c r="VM144" s="1060"/>
      <c r="VN144" s="1060"/>
      <c r="VO144" s="1060"/>
      <c r="VP144" s="1060"/>
      <c r="VQ144" s="1060"/>
      <c r="VR144" s="1060"/>
      <c r="VS144" s="1060"/>
      <c r="VT144" s="1060"/>
      <c r="VU144" s="1060"/>
      <c r="VV144" s="1060"/>
      <c r="VW144" s="1060"/>
      <c r="VX144" s="1060"/>
      <c r="VY144" s="1060"/>
      <c r="VZ144" s="1060"/>
      <c r="WA144" s="1060"/>
      <c r="WB144" s="1060"/>
      <c r="WC144" s="1060"/>
      <c r="WD144" s="1060"/>
      <c r="WE144" s="1060"/>
      <c r="WF144" s="1060"/>
      <c r="WG144" s="1060"/>
      <c r="WH144" s="1060"/>
      <c r="WI144" s="1060"/>
      <c r="WJ144" s="1060"/>
      <c r="WK144" s="1060"/>
      <c r="WL144" s="1060"/>
      <c r="WM144" s="1060"/>
      <c r="WN144" s="1060"/>
      <c r="WO144" s="1060"/>
      <c r="WP144" s="1060"/>
      <c r="WQ144" s="1060"/>
      <c r="WR144" s="1060"/>
      <c r="WS144" s="1060"/>
      <c r="WT144" s="1060"/>
      <c r="WU144" s="1060"/>
      <c r="WV144" s="1060"/>
      <c r="WW144" s="1060"/>
      <c r="WX144" s="1060"/>
      <c r="WY144" s="1060"/>
      <c r="WZ144" s="1060"/>
      <c r="XA144" s="1060"/>
      <c r="XB144" s="1060"/>
      <c r="XC144" s="1060"/>
      <c r="XD144" s="1060"/>
      <c r="XE144" s="1060"/>
      <c r="XF144" s="1060"/>
      <c r="XG144" s="1060"/>
      <c r="XH144" s="1060"/>
      <c r="XI144" s="1060"/>
      <c r="XJ144" s="1060"/>
      <c r="XK144" s="1060"/>
      <c r="XL144" s="1060"/>
      <c r="XM144" s="1060"/>
      <c r="XN144" s="1060"/>
      <c r="XO144" s="1060"/>
      <c r="XP144" s="1060"/>
      <c r="XQ144" s="1060"/>
      <c r="XR144" s="1060"/>
      <c r="XS144" s="1060"/>
      <c r="XT144" s="1060"/>
      <c r="XU144" s="1060"/>
      <c r="XV144" s="1060"/>
      <c r="XW144" s="1060"/>
      <c r="XX144" s="1060"/>
      <c r="XY144" s="1060"/>
      <c r="XZ144" s="1060"/>
      <c r="YA144" s="1060"/>
      <c r="YB144" s="1060"/>
      <c r="YC144" s="1060"/>
      <c r="YD144" s="1060"/>
      <c r="YE144" s="1060"/>
      <c r="YF144" s="1060"/>
      <c r="YG144" s="1060"/>
      <c r="YH144" s="1060"/>
      <c r="YI144" s="1060"/>
      <c r="YJ144" s="1060"/>
      <c r="YK144" s="1060"/>
      <c r="YL144" s="1060"/>
      <c r="YM144" s="1060"/>
      <c r="YN144" s="1060"/>
      <c r="YO144" s="1060"/>
      <c r="YP144" s="1060"/>
      <c r="YQ144" s="1060"/>
      <c r="YR144" s="1060"/>
      <c r="YS144" s="1060"/>
      <c r="YT144" s="1060"/>
      <c r="YU144" s="1060"/>
      <c r="YV144" s="1060"/>
      <c r="YW144" s="1060"/>
      <c r="YX144" s="1060"/>
      <c r="YY144" s="1060"/>
      <c r="YZ144" s="1060"/>
      <c r="ZA144" s="1060"/>
      <c r="ZB144" s="1060"/>
      <c r="ZC144" s="1060"/>
      <c r="ZD144" s="1060"/>
      <c r="ZE144" s="1060"/>
      <c r="ZF144" s="1060"/>
      <c r="ZG144" s="1060"/>
      <c r="ZH144" s="1060"/>
      <c r="ZI144" s="1060"/>
      <c r="ZJ144" s="1060"/>
      <c r="ZK144" s="1060"/>
      <c r="ZL144" s="1060"/>
      <c r="ZM144" s="1060"/>
      <c r="ZN144" s="1060"/>
      <c r="ZO144" s="1060"/>
      <c r="ZP144" s="1060"/>
      <c r="ZQ144" s="1060"/>
      <c r="ZR144" s="1060"/>
      <c r="ZS144" s="1060"/>
      <c r="ZT144" s="1060"/>
      <c r="ZU144" s="1060"/>
      <c r="ZV144" s="1060"/>
      <c r="ZW144" s="1060"/>
      <c r="ZX144" s="1060"/>
      <c r="ZY144" s="1060"/>
      <c r="ZZ144" s="1060"/>
      <c r="AAA144" s="1060"/>
      <c r="AAB144" s="1060"/>
      <c r="AAC144" s="1060"/>
      <c r="AAD144" s="1060"/>
      <c r="AAE144" s="1060"/>
      <c r="AAF144" s="1060"/>
      <c r="AAG144" s="1060"/>
      <c r="AAH144" s="1060"/>
      <c r="AAI144" s="1060"/>
      <c r="AAJ144" s="1060"/>
      <c r="AAK144" s="1060"/>
      <c r="AAL144" s="1060"/>
      <c r="AAM144" s="1060"/>
      <c r="AAN144" s="1060"/>
      <c r="AAO144" s="1060"/>
      <c r="AAP144" s="1060"/>
      <c r="AAQ144" s="1060"/>
      <c r="AAR144" s="1060"/>
      <c r="AAS144" s="1060"/>
      <c r="AAT144" s="1060"/>
      <c r="AAU144" s="1060"/>
      <c r="AAV144" s="1060"/>
      <c r="AAW144" s="1060"/>
      <c r="AAX144" s="1060"/>
      <c r="AAY144" s="1060"/>
      <c r="AAZ144" s="1060"/>
      <c r="ABA144" s="1060"/>
      <c r="ABB144" s="1060"/>
      <c r="ABC144" s="1060"/>
      <c r="ABD144" s="1060"/>
      <c r="ABE144" s="1060"/>
      <c r="ABF144" s="1060"/>
      <c r="ABG144" s="1060"/>
      <c r="ABH144" s="1060"/>
      <c r="ABI144" s="1060"/>
      <c r="ABJ144" s="1060"/>
      <c r="ABK144" s="1060"/>
      <c r="ABL144" s="1060"/>
      <c r="ABM144" s="1060"/>
      <c r="ABN144" s="1060"/>
      <c r="ABO144" s="1060"/>
      <c r="ABP144" s="1060"/>
      <c r="ABQ144" s="1060"/>
      <c r="ABR144" s="1060"/>
      <c r="ABS144" s="1060"/>
      <c r="ABT144" s="1060"/>
      <c r="ABU144" s="1060"/>
      <c r="ABV144" s="1060"/>
      <c r="ABW144" s="1060"/>
      <c r="ABX144" s="1060"/>
      <c r="ABY144" s="1060"/>
      <c r="ABZ144" s="1060"/>
      <c r="ACA144" s="1060"/>
      <c r="ACB144" s="1060"/>
      <c r="ACC144" s="1060"/>
      <c r="ACD144" s="1060"/>
      <c r="ACE144" s="1060"/>
      <c r="ACF144" s="1060"/>
      <c r="ACG144" s="1060"/>
      <c r="ACH144" s="1060"/>
      <c r="ACI144" s="1060"/>
      <c r="ACJ144" s="1060"/>
      <c r="ACK144" s="1060"/>
      <c r="ACL144" s="1060"/>
      <c r="ACM144" s="1060"/>
      <c r="ACN144" s="1060"/>
      <c r="ACO144" s="1060"/>
      <c r="ACP144" s="1060"/>
      <c r="ACQ144" s="1060"/>
      <c r="ACR144" s="1060"/>
      <c r="ACS144" s="1060"/>
      <c r="ACT144" s="1060"/>
      <c r="ACU144" s="1060"/>
      <c r="ACV144" s="1060"/>
      <c r="ACW144" s="1060"/>
      <c r="ACX144" s="1060"/>
      <c r="ACY144" s="1060"/>
      <c r="ACZ144" s="1060"/>
      <c r="ADA144" s="1060"/>
      <c r="ADB144" s="1060"/>
      <c r="ADC144" s="1060"/>
      <c r="ADD144" s="1060"/>
      <c r="ADE144" s="1060"/>
      <c r="ADF144" s="1060"/>
      <c r="ADG144" s="1060"/>
      <c r="ADH144" s="1060"/>
      <c r="ADI144" s="1060"/>
      <c r="ADJ144" s="1060"/>
      <c r="ADK144" s="1060"/>
      <c r="ADL144" s="1060"/>
      <c r="ADM144" s="1060"/>
      <c r="ADN144" s="1060"/>
      <c r="ADO144" s="1060"/>
      <c r="ADP144" s="1060"/>
      <c r="ADQ144" s="1060"/>
      <c r="ADR144" s="1060"/>
      <c r="ADS144" s="1060"/>
      <c r="ADT144" s="1060"/>
      <c r="ADU144" s="1060"/>
      <c r="ADV144" s="1060"/>
      <c r="ADW144" s="1060"/>
      <c r="ADX144" s="1060"/>
      <c r="ADY144" s="1060"/>
      <c r="ADZ144" s="1060"/>
      <c r="AEA144" s="1060"/>
      <c r="AEB144" s="1060"/>
      <c r="AEC144" s="1060"/>
      <c r="AED144" s="1060"/>
      <c r="AEE144" s="1060"/>
      <c r="AEF144" s="1060"/>
      <c r="AEG144" s="1060"/>
      <c r="AEH144" s="1060"/>
      <c r="AEI144" s="1060"/>
      <c r="AEJ144" s="1060"/>
      <c r="AEK144" s="1060"/>
      <c r="AEL144" s="1060"/>
      <c r="AEM144" s="1060"/>
      <c r="AEN144" s="1060"/>
      <c r="AEO144" s="1060"/>
      <c r="AEP144" s="1060"/>
      <c r="AEQ144" s="1060"/>
      <c r="AER144" s="1060"/>
      <c r="AES144" s="1060"/>
      <c r="AET144" s="1060"/>
      <c r="AEU144" s="1060"/>
      <c r="AEV144" s="1060"/>
      <c r="AEW144" s="1060"/>
      <c r="AEX144" s="1060"/>
      <c r="AEY144" s="1060"/>
      <c r="AEZ144" s="1060"/>
      <c r="AFA144" s="1060"/>
      <c r="AFB144" s="1060"/>
      <c r="AFC144" s="1060"/>
      <c r="AFD144" s="1060"/>
      <c r="AFE144" s="1060"/>
      <c r="AFF144" s="1060"/>
      <c r="AFG144" s="1060"/>
      <c r="AFH144" s="1060"/>
      <c r="AFI144" s="1060"/>
      <c r="AFJ144" s="1060"/>
      <c r="AFK144" s="1060"/>
      <c r="AFL144" s="1060"/>
      <c r="AFM144" s="1060"/>
      <c r="AFN144" s="1060"/>
      <c r="AFO144" s="1060"/>
      <c r="AFP144" s="1060"/>
      <c r="AFQ144" s="1060"/>
      <c r="AFR144" s="1060"/>
      <c r="AFS144" s="1060"/>
      <c r="AFT144" s="1060"/>
      <c r="AFU144" s="1060"/>
      <c r="AFV144" s="1060"/>
      <c r="AFW144" s="1060"/>
      <c r="AFX144" s="1060"/>
      <c r="AFY144" s="1060"/>
      <c r="AFZ144" s="1060"/>
      <c r="AGA144" s="1060"/>
      <c r="AGB144" s="1060"/>
      <c r="AGC144" s="1060"/>
      <c r="AGD144" s="1060"/>
      <c r="AGE144" s="1060"/>
      <c r="AGF144" s="1060"/>
      <c r="AGG144" s="1060"/>
      <c r="AGH144" s="1060"/>
      <c r="AGI144" s="1060"/>
      <c r="AGJ144" s="1060"/>
      <c r="AGK144" s="1060"/>
      <c r="AGL144" s="1060"/>
      <c r="AGM144" s="1060"/>
      <c r="AGN144" s="1060"/>
      <c r="AGO144" s="1060"/>
      <c r="AGP144" s="1060"/>
      <c r="AGQ144" s="1060"/>
      <c r="AGR144" s="1060"/>
      <c r="AGS144" s="1060"/>
      <c r="AGT144" s="1060"/>
      <c r="AGU144" s="1060"/>
      <c r="AGV144" s="1060"/>
      <c r="AGW144" s="1060"/>
      <c r="AGX144" s="1060"/>
      <c r="AGY144" s="1060"/>
      <c r="AGZ144" s="1060"/>
      <c r="AHA144" s="1060"/>
      <c r="AHB144" s="1060"/>
      <c r="AHC144" s="1060"/>
      <c r="AHD144" s="1060"/>
      <c r="AHE144" s="1060"/>
      <c r="AHF144" s="1060"/>
      <c r="AHG144" s="1060"/>
      <c r="AHH144" s="1060"/>
      <c r="AHI144" s="1060"/>
      <c r="AHJ144" s="1060"/>
      <c r="AHK144" s="1060"/>
      <c r="AHL144" s="1060"/>
      <c r="AHM144" s="1060"/>
      <c r="AHN144" s="1060"/>
      <c r="AHO144" s="1060"/>
      <c r="AHP144" s="1060"/>
      <c r="AHQ144" s="1060"/>
      <c r="AHR144" s="1060"/>
      <c r="AHS144" s="1060"/>
      <c r="AHT144" s="1060"/>
      <c r="AHU144" s="1060"/>
      <c r="AHV144" s="1060"/>
      <c r="AHW144" s="1060"/>
      <c r="AHX144" s="1060"/>
      <c r="AHY144" s="1060"/>
      <c r="AHZ144" s="1060"/>
      <c r="AIA144" s="1060"/>
      <c r="AIB144" s="1060"/>
      <c r="AIC144" s="1060"/>
      <c r="AID144" s="1060"/>
      <c r="AIE144" s="1060"/>
      <c r="AIF144" s="1060"/>
      <c r="AIG144" s="1060"/>
      <c r="AIH144" s="1060"/>
      <c r="AII144" s="1060"/>
      <c r="AIJ144" s="1060"/>
      <c r="AIK144" s="1060"/>
      <c r="AIL144" s="1060"/>
      <c r="AIM144" s="1060"/>
      <c r="AIN144" s="1060"/>
      <c r="AIO144" s="1060"/>
      <c r="AIP144" s="1060"/>
      <c r="AIQ144" s="1060"/>
      <c r="AIR144" s="1060"/>
      <c r="AIS144" s="1060"/>
      <c r="AIT144" s="1060"/>
      <c r="AIU144" s="1060"/>
      <c r="AIV144" s="1060"/>
      <c r="AIW144" s="1060"/>
      <c r="AIX144" s="1060"/>
      <c r="AIY144" s="1060"/>
      <c r="AIZ144" s="1060"/>
      <c r="AJA144" s="1060"/>
      <c r="AJB144" s="1060"/>
      <c r="AJC144" s="1060"/>
      <c r="AJD144" s="1060"/>
      <c r="AJE144" s="1060"/>
      <c r="AJF144" s="1060"/>
      <c r="AJG144" s="1060"/>
      <c r="AJH144" s="1060"/>
      <c r="AJI144" s="1060"/>
      <c r="AJJ144" s="1060"/>
      <c r="AJK144" s="1060"/>
      <c r="AJL144" s="1060"/>
      <c r="AJM144" s="1060"/>
      <c r="AJN144" s="1060"/>
      <c r="AJO144" s="1060"/>
      <c r="AJP144" s="1060"/>
      <c r="AJQ144" s="1060"/>
      <c r="AJR144" s="1060"/>
      <c r="AJS144" s="1060"/>
      <c r="AJT144" s="1060"/>
      <c r="AJU144" s="1060"/>
      <c r="AJV144" s="1060"/>
      <c r="AJW144" s="1060"/>
      <c r="AJX144" s="1060"/>
      <c r="AJY144" s="1060"/>
      <c r="AJZ144" s="1060"/>
      <c r="AKA144" s="1060"/>
      <c r="AKB144" s="1060"/>
      <c r="AKC144" s="1060"/>
      <c r="AKD144" s="1060"/>
      <c r="AKE144" s="1060"/>
      <c r="AKF144" s="1060"/>
      <c r="AKG144" s="1060"/>
      <c r="AKH144" s="1060"/>
      <c r="AKI144" s="1060"/>
      <c r="AKJ144" s="1060"/>
      <c r="AKK144" s="1060"/>
      <c r="AKL144" s="1060"/>
      <c r="AKM144" s="1060"/>
      <c r="AKN144" s="1060"/>
      <c r="AKO144" s="1060"/>
      <c r="AKP144" s="1060"/>
      <c r="AKQ144" s="1060"/>
      <c r="AKR144" s="1060"/>
      <c r="AKS144" s="1060"/>
      <c r="AKT144" s="1060"/>
      <c r="AKU144" s="1060"/>
      <c r="AKV144" s="1060"/>
      <c r="AKW144" s="1060"/>
      <c r="AKX144" s="1060"/>
      <c r="AKY144" s="1060"/>
      <c r="AKZ144" s="1060"/>
      <c r="ALA144" s="1060"/>
      <c r="ALB144" s="1060"/>
      <c r="ALC144" s="1060"/>
      <c r="ALD144" s="1060"/>
      <c r="ALE144" s="1060"/>
      <c r="ALF144" s="1060"/>
      <c r="ALG144" s="1060"/>
      <c r="ALH144" s="1060"/>
      <c r="ALI144" s="1060"/>
      <c r="ALJ144" s="1060"/>
      <c r="ALK144" s="1060"/>
      <c r="ALL144" s="1060"/>
      <c r="ALM144" s="1060"/>
      <c r="ALN144" s="1060"/>
      <c r="ALO144" s="1060"/>
      <c r="ALP144" s="1060"/>
      <c r="ALQ144" s="1060"/>
      <c r="ALR144" s="1060"/>
      <c r="ALS144" s="1060"/>
      <c r="ALT144" s="1060"/>
      <c r="ALU144" s="1060"/>
      <c r="ALV144" s="1060"/>
      <c r="ALW144" s="1060"/>
      <c r="ALX144" s="1060"/>
      <c r="ALY144" s="1060"/>
      <c r="ALZ144" s="1060"/>
      <c r="AMA144" s="1060"/>
      <c r="AMB144" s="1060"/>
      <c r="AMC144" s="1060"/>
      <c r="AMD144" s="1060"/>
      <c r="AME144" s="1060"/>
      <c r="AMF144" s="1060"/>
      <c r="AMG144" s="1060"/>
      <c r="AMH144" s="1060"/>
      <c r="AMI144" s="1060"/>
      <c r="AMJ144" s="1060"/>
      <c r="AMK144" s="1060"/>
      <c r="AML144" s="1060"/>
      <c r="AMM144" s="1060"/>
      <c r="AMN144" s="1060"/>
      <c r="AMO144" s="1060"/>
      <c r="AMP144" s="1060"/>
      <c r="AMQ144" s="1060"/>
      <c r="AMR144" s="1060"/>
      <c r="AMS144" s="1060"/>
      <c r="AMT144" s="1060"/>
      <c r="AMU144" s="1060"/>
      <c r="AMV144" s="1060"/>
      <c r="AMW144" s="1060"/>
      <c r="AMX144" s="1060"/>
      <c r="AMY144" s="1060"/>
      <c r="AMZ144" s="1060"/>
      <c r="ANA144" s="1060"/>
      <c r="ANB144" s="1060"/>
      <c r="ANC144" s="1060"/>
      <c r="AND144" s="1060"/>
      <c r="ANE144" s="1060"/>
      <c r="ANF144" s="1060"/>
      <c r="ANG144" s="1060"/>
      <c r="ANH144" s="1060"/>
      <c r="ANI144" s="1060"/>
      <c r="ANJ144" s="1060"/>
      <c r="ANK144" s="1060"/>
      <c r="ANL144" s="1060"/>
      <c r="ANM144" s="1060"/>
      <c r="ANN144" s="1060"/>
      <c r="ANO144" s="1060"/>
      <c r="ANP144" s="1060"/>
      <c r="ANQ144" s="1060"/>
      <c r="ANR144" s="1060"/>
      <c r="ANS144" s="1060"/>
      <c r="ANT144" s="1060"/>
      <c r="ANU144" s="1060"/>
      <c r="ANV144" s="1060"/>
      <c r="ANW144" s="1060"/>
      <c r="ANX144" s="1060"/>
      <c r="ANY144" s="1060"/>
      <c r="ANZ144" s="1060"/>
      <c r="AOA144" s="1060"/>
      <c r="AOB144" s="1060"/>
      <c r="AOC144" s="1060"/>
      <c r="AOD144" s="1060"/>
      <c r="AOE144" s="1060"/>
      <c r="AOF144" s="1060"/>
      <c r="AOG144" s="1060"/>
      <c r="AOH144" s="1060"/>
      <c r="AOI144" s="1060"/>
      <c r="AOJ144" s="1060"/>
      <c r="AOK144" s="1060"/>
      <c r="AOL144" s="1060"/>
      <c r="AOM144" s="1060"/>
      <c r="AON144" s="1060"/>
      <c r="AOO144" s="1060"/>
      <c r="AOP144" s="1060"/>
      <c r="AOQ144" s="1060"/>
      <c r="AOR144" s="1060"/>
      <c r="AOS144" s="1060"/>
      <c r="AOT144" s="1060"/>
      <c r="AOU144" s="1060"/>
      <c r="AOV144" s="1060"/>
      <c r="AOW144" s="1060"/>
      <c r="AOX144" s="1060"/>
      <c r="AOY144" s="1060"/>
      <c r="AOZ144" s="1060"/>
      <c r="APA144" s="1060"/>
      <c r="APB144" s="1060"/>
      <c r="APC144" s="1060"/>
      <c r="APD144" s="1060"/>
      <c r="APE144" s="1060"/>
      <c r="APF144" s="1060"/>
      <c r="APG144" s="1060"/>
      <c r="APH144" s="1060"/>
      <c r="API144" s="1060"/>
      <c r="APJ144" s="1060"/>
      <c r="APK144" s="1060"/>
      <c r="APL144" s="1060"/>
      <c r="APM144" s="1060"/>
      <c r="APN144" s="1060"/>
      <c r="APO144" s="1060"/>
      <c r="APP144" s="1060"/>
      <c r="APQ144" s="1060"/>
      <c r="APR144" s="1060"/>
      <c r="APS144" s="1060"/>
      <c r="APT144" s="1060"/>
      <c r="APU144" s="1060"/>
      <c r="APV144" s="1060"/>
      <c r="APW144" s="1060"/>
      <c r="APX144" s="1060"/>
      <c r="APY144" s="1060"/>
      <c r="APZ144" s="1060"/>
      <c r="AQA144" s="1060"/>
      <c r="AQB144" s="1060"/>
      <c r="AQC144" s="1060"/>
      <c r="AQD144" s="1060"/>
      <c r="AQE144" s="1060"/>
      <c r="AQF144" s="1060"/>
      <c r="AQG144" s="1060"/>
      <c r="AQH144" s="1060"/>
      <c r="AQI144" s="1060"/>
      <c r="AQJ144" s="1060"/>
      <c r="AQK144" s="1060"/>
      <c r="AQL144" s="1060"/>
      <c r="AQM144" s="1060"/>
      <c r="AQN144" s="1060"/>
      <c r="AQO144" s="1060"/>
      <c r="AQP144" s="1060"/>
      <c r="AQQ144" s="1060"/>
      <c r="AQR144" s="1060"/>
      <c r="AQS144" s="1060"/>
      <c r="AQT144" s="1060"/>
      <c r="AQU144" s="1060"/>
      <c r="AQV144" s="1060"/>
      <c r="AQW144" s="1060"/>
      <c r="AQX144" s="1060"/>
      <c r="AQY144" s="1060"/>
      <c r="AQZ144" s="1060"/>
      <c r="ARA144" s="1060"/>
      <c r="ARB144" s="1060"/>
      <c r="ARC144" s="1060"/>
      <c r="ARD144" s="1060"/>
      <c r="ARE144" s="1060"/>
      <c r="ARF144" s="1060"/>
      <c r="ARG144" s="1060"/>
      <c r="ARH144" s="1060"/>
      <c r="ARI144" s="1060"/>
      <c r="ARJ144" s="1060"/>
      <c r="ARK144" s="1060"/>
      <c r="ARL144" s="1060"/>
      <c r="ARM144" s="1060"/>
      <c r="ARN144" s="1060"/>
      <c r="ARO144" s="1060"/>
      <c r="ARP144" s="1060"/>
      <c r="ARQ144" s="1060"/>
      <c r="ARR144" s="1060"/>
      <c r="ARS144" s="1060"/>
      <c r="ART144" s="1060"/>
      <c r="ARU144" s="1060"/>
      <c r="ARV144" s="1060"/>
      <c r="ARW144" s="1060"/>
      <c r="ARX144" s="1060"/>
      <c r="ARY144" s="1060"/>
      <c r="ARZ144" s="1060"/>
      <c r="ASA144" s="1060"/>
      <c r="ASB144" s="1060"/>
      <c r="ASC144" s="1060"/>
      <c r="ASD144" s="1060"/>
      <c r="ASE144" s="1060"/>
      <c r="ASF144" s="1060"/>
      <c r="ASG144" s="1060"/>
      <c r="ASH144" s="1060"/>
      <c r="ASI144" s="1060"/>
      <c r="ASJ144" s="1060"/>
      <c r="ASK144" s="1060"/>
      <c r="ASL144" s="1060"/>
      <c r="ASM144" s="1060"/>
      <c r="ASN144" s="1060"/>
      <c r="ASO144" s="1060"/>
      <c r="ASP144" s="1060"/>
      <c r="ASQ144" s="1060"/>
      <c r="ASR144" s="1060"/>
      <c r="ASS144" s="1060"/>
      <c r="AST144" s="1060"/>
      <c r="ASU144" s="1060"/>
      <c r="ASV144" s="1060"/>
      <c r="ASW144" s="1060"/>
      <c r="ASX144" s="1060"/>
      <c r="ASY144" s="1060"/>
      <c r="ASZ144" s="1060"/>
      <c r="ATA144" s="1060"/>
      <c r="ATB144" s="1060"/>
      <c r="ATC144" s="1060"/>
      <c r="ATD144" s="1060"/>
      <c r="ATE144" s="1060"/>
      <c r="ATF144" s="1060"/>
      <c r="ATG144" s="1060"/>
      <c r="ATH144" s="1060"/>
      <c r="ATI144" s="1060"/>
      <c r="ATJ144" s="1060"/>
      <c r="ATK144" s="1060"/>
      <c r="ATL144" s="1060"/>
      <c r="ATM144" s="1060"/>
      <c r="ATN144" s="1060"/>
      <c r="ATO144" s="1060"/>
      <c r="ATP144" s="1060"/>
      <c r="ATQ144" s="1060"/>
      <c r="ATR144" s="1060"/>
      <c r="ATS144" s="1060"/>
      <c r="ATT144" s="1060"/>
      <c r="ATU144" s="1060"/>
      <c r="ATV144" s="1060"/>
      <c r="ATW144" s="1060"/>
      <c r="ATX144" s="1060"/>
      <c r="ATY144" s="1060"/>
      <c r="ATZ144" s="1060"/>
      <c r="AUA144" s="1060"/>
      <c r="AUB144" s="1060"/>
      <c r="AUC144" s="1060"/>
      <c r="AUD144" s="1060"/>
      <c r="AUE144" s="1060"/>
      <c r="AUF144" s="1060"/>
      <c r="AUG144" s="1060"/>
      <c r="AUH144" s="1060"/>
      <c r="AUI144" s="1060"/>
      <c r="AUJ144" s="1060"/>
      <c r="AUK144" s="1060"/>
      <c r="AUL144" s="1060"/>
      <c r="AUM144" s="1060"/>
      <c r="AUN144" s="1060"/>
      <c r="AUO144" s="1060"/>
      <c r="AUP144" s="1060"/>
      <c r="AUQ144" s="1060"/>
      <c r="AUR144" s="1060"/>
      <c r="AUS144" s="1060"/>
      <c r="AUT144" s="1060"/>
      <c r="AUU144" s="1060"/>
      <c r="AUV144" s="1060"/>
      <c r="AUW144" s="1060"/>
      <c r="AUX144" s="1060"/>
      <c r="AUY144" s="1060"/>
      <c r="AUZ144" s="1060"/>
      <c r="AVA144" s="1060"/>
      <c r="AVB144" s="1060"/>
      <c r="AVC144" s="1060"/>
      <c r="AVD144" s="1060"/>
      <c r="AVE144" s="1060"/>
      <c r="AVF144" s="1060"/>
      <c r="AVG144" s="1060"/>
      <c r="AVH144" s="1060"/>
      <c r="AVI144" s="1060"/>
      <c r="AVJ144" s="1060"/>
      <c r="AVK144" s="1060"/>
      <c r="AVL144" s="1060"/>
      <c r="AVM144" s="1060"/>
      <c r="AVN144" s="1060"/>
      <c r="AVO144" s="1060"/>
      <c r="AVP144" s="1060"/>
      <c r="AVQ144" s="1060"/>
      <c r="AVR144" s="1060"/>
      <c r="AVS144" s="1060"/>
      <c r="AVT144" s="1060"/>
      <c r="AVU144" s="1060"/>
      <c r="AVV144" s="1060"/>
      <c r="AVW144" s="1060"/>
      <c r="AVX144" s="1060"/>
      <c r="AVY144" s="1060"/>
      <c r="AVZ144" s="1060"/>
      <c r="AWA144" s="1060"/>
      <c r="AWB144" s="1060"/>
      <c r="AWC144" s="1060"/>
      <c r="AWD144" s="1060"/>
      <c r="AWE144" s="1060"/>
      <c r="AWF144" s="1060"/>
      <c r="AWG144" s="1060"/>
      <c r="AWH144" s="1060"/>
      <c r="AWI144" s="1060"/>
      <c r="AWJ144" s="1060"/>
      <c r="AWK144" s="1060"/>
      <c r="AWL144" s="1060"/>
      <c r="AWM144" s="1060"/>
      <c r="AWN144" s="1060"/>
      <c r="AWO144" s="1060"/>
      <c r="AWP144" s="1060"/>
      <c r="AWQ144" s="1060"/>
      <c r="AWR144" s="1060"/>
      <c r="AWS144" s="1060"/>
      <c r="AWT144" s="1060"/>
      <c r="AWU144" s="1060"/>
      <c r="AWV144" s="1060"/>
      <c r="AWW144" s="1060"/>
      <c r="AWX144" s="1060"/>
      <c r="AWY144" s="1060"/>
      <c r="AWZ144" s="1060"/>
      <c r="AXA144" s="1060"/>
      <c r="AXB144" s="1060"/>
      <c r="AXC144" s="1060"/>
      <c r="AXD144" s="1060"/>
      <c r="AXE144" s="1060"/>
      <c r="AXF144" s="1060"/>
      <c r="AXG144" s="1060"/>
      <c r="AXH144" s="1060"/>
      <c r="AXI144" s="1060"/>
      <c r="AXJ144" s="1060"/>
      <c r="AXK144" s="1060"/>
      <c r="AXL144" s="1060"/>
      <c r="AXM144" s="1060"/>
      <c r="AXN144" s="1060"/>
      <c r="AXO144" s="1060"/>
      <c r="AXP144" s="1060"/>
      <c r="AXQ144" s="1060"/>
      <c r="AXR144" s="1060"/>
      <c r="AXS144" s="1060"/>
      <c r="AXT144" s="1060"/>
      <c r="AXU144" s="1060"/>
      <c r="AXV144" s="1060"/>
      <c r="AXW144" s="1060"/>
      <c r="AXX144" s="1060"/>
      <c r="AXY144" s="1060"/>
      <c r="AXZ144" s="1060"/>
      <c r="AYA144" s="1060"/>
      <c r="AYB144" s="1060"/>
      <c r="AYC144" s="1060"/>
      <c r="AYD144" s="1060"/>
      <c r="AYE144" s="1060"/>
      <c r="AYF144" s="1060"/>
      <c r="AYG144" s="1060"/>
      <c r="AYH144" s="1060"/>
      <c r="AYI144" s="1060"/>
      <c r="AYJ144" s="1060"/>
      <c r="AYK144" s="1060"/>
      <c r="AYL144" s="1060"/>
      <c r="AYM144" s="1060"/>
      <c r="AYN144" s="1060"/>
      <c r="AYO144" s="1060"/>
      <c r="AYP144" s="1060"/>
      <c r="AYQ144" s="1060"/>
      <c r="AYR144" s="1060"/>
      <c r="AYS144" s="1060"/>
      <c r="AYT144" s="1060"/>
      <c r="AYU144" s="1060"/>
      <c r="AYV144" s="1060"/>
      <c r="AYW144" s="1060"/>
      <c r="AYX144" s="1060"/>
      <c r="AYY144" s="1060"/>
      <c r="AYZ144" s="1060"/>
      <c r="AZA144" s="1060"/>
      <c r="AZB144" s="1060"/>
      <c r="AZC144" s="1060"/>
      <c r="AZD144" s="1060"/>
      <c r="AZE144" s="1060"/>
      <c r="AZF144" s="1060"/>
      <c r="AZG144" s="1060"/>
      <c r="AZH144" s="1060"/>
      <c r="AZI144" s="1060"/>
      <c r="AZJ144" s="1060"/>
      <c r="AZK144" s="1060"/>
      <c r="AZL144" s="1060"/>
      <c r="AZM144" s="1060"/>
      <c r="AZN144" s="1060"/>
      <c r="AZO144" s="1060"/>
      <c r="AZP144" s="1060"/>
      <c r="AZQ144" s="1060"/>
      <c r="AZR144" s="1060"/>
      <c r="AZS144" s="1060"/>
      <c r="AZT144" s="1060"/>
      <c r="AZU144" s="1060"/>
      <c r="AZV144" s="1060"/>
      <c r="AZW144" s="1060"/>
      <c r="AZX144" s="1060"/>
      <c r="AZY144" s="1060"/>
      <c r="AZZ144" s="1060"/>
      <c r="BAA144" s="1060"/>
      <c r="BAB144" s="1060"/>
      <c r="BAC144" s="1060"/>
      <c r="BAD144" s="1060"/>
      <c r="BAE144" s="1060"/>
      <c r="BAF144" s="1060"/>
      <c r="BAG144" s="1060"/>
      <c r="BAH144" s="1060"/>
      <c r="BAI144" s="1060"/>
      <c r="BAJ144" s="1060"/>
      <c r="BAK144" s="1060"/>
      <c r="BAL144" s="1060"/>
      <c r="BAM144" s="1060"/>
      <c r="BAN144" s="1060"/>
      <c r="BAO144" s="1060"/>
      <c r="BAP144" s="1060"/>
      <c r="BAQ144" s="1060"/>
      <c r="BAR144" s="1060"/>
      <c r="BAS144" s="1060"/>
      <c r="BAT144" s="1060"/>
      <c r="BAU144" s="1060"/>
      <c r="BAV144" s="1060"/>
      <c r="BAW144" s="1060"/>
      <c r="BAX144" s="1060"/>
      <c r="BAY144" s="1060"/>
      <c r="BAZ144" s="1060"/>
      <c r="BBA144" s="1060"/>
      <c r="BBB144" s="1060"/>
      <c r="BBC144" s="1060"/>
      <c r="BBD144" s="1060"/>
      <c r="BBE144" s="1060"/>
      <c r="BBF144" s="1060"/>
      <c r="BBG144" s="1060"/>
      <c r="BBH144" s="1060"/>
      <c r="BBI144" s="1060"/>
      <c r="BBJ144" s="1060"/>
      <c r="BBK144" s="1060"/>
      <c r="BBL144" s="1060"/>
      <c r="BBM144" s="1060"/>
      <c r="BBN144" s="1060"/>
      <c r="BBO144" s="1060"/>
      <c r="BBP144" s="1060"/>
      <c r="BBQ144" s="1060"/>
      <c r="BBR144" s="1060"/>
      <c r="BBS144" s="1060"/>
      <c r="BBT144" s="1060"/>
      <c r="BBU144" s="1060"/>
      <c r="BBV144" s="1060"/>
      <c r="BBW144" s="1060"/>
      <c r="BBX144" s="1060"/>
      <c r="BBY144" s="1060"/>
      <c r="BBZ144" s="1060"/>
      <c r="BCA144" s="1060"/>
      <c r="BCB144" s="1060"/>
      <c r="BCC144" s="1060"/>
      <c r="BCD144" s="1060"/>
      <c r="BCE144" s="1060"/>
      <c r="BCF144" s="1060"/>
      <c r="BCG144" s="1060"/>
      <c r="BCH144" s="1060"/>
      <c r="BCI144" s="1060"/>
      <c r="BCJ144" s="1060"/>
      <c r="BCK144" s="1060"/>
      <c r="BCL144" s="1060"/>
      <c r="BCM144" s="1060"/>
      <c r="BCN144" s="1060"/>
      <c r="BCO144" s="1060"/>
      <c r="BCP144" s="1060"/>
      <c r="BCQ144" s="1060"/>
      <c r="BCR144" s="1060"/>
      <c r="BCS144" s="1060"/>
      <c r="BCT144" s="1060"/>
      <c r="BCU144" s="1060"/>
      <c r="BCV144" s="1060"/>
      <c r="BCW144" s="1060"/>
      <c r="BCX144" s="1060"/>
      <c r="BCY144" s="1060"/>
      <c r="BCZ144" s="1060"/>
      <c r="BDA144" s="1060"/>
      <c r="BDB144" s="1060"/>
      <c r="BDC144" s="1060"/>
      <c r="BDD144" s="1060"/>
      <c r="BDE144" s="1060"/>
      <c r="BDF144" s="1060"/>
      <c r="BDG144" s="1060"/>
      <c r="BDH144" s="1060"/>
      <c r="BDI144" s="1060"/>
      <c r="BDJ144" s="1060"/>
      <c r="BDK144" s="1060"/>
      <c r="BDL144" s="1060"/>
      <c r="BDM144" s="1060"/>
      <c r="BDN144" s="1060"/>
      <c r="BDO144" s="1060"/>
      <c r="BDP144" s="1060"/>
      <c r="BDQ144" s="1060"/>
      <c r="BDR144" s="1060"/>
      <c r="BDS144" s="1060"/>
      <c r="BDT144" s="1060"/>
      <c r="BDU144" s="1060"/>
      <c r="BDV144" s="1060"/>
      <c r="BDW144" s="1060"/>
      <c r="BDX144" s="1060"/>
      <c r="BDY144" s="1060"/>
      <c r="BDZ144" s="1060"/>
      <c r="BEA144" s="1060"/>
      <c r="BEB144" s="1060"/>
      <c r="BEC144" s="1060"/>
      <c r="BED144" s="1060"/>
      <c r="BEE144" s="1060"/>
      <c r="BEF144" s="1060"/>
      <c r="BEG144" s="1060"/>
      <c r="BEH144" s="1060"/>
      <c r="BEI144" s="1060"/>
      <c r="BEJ144" s="1060"/>
      <c r="BEK144" s="1060"/>
      <c r="BEL144" s="1060"/>
      <c r="BEM144" s="1060"/>
      <c r="BEN144" s="1060"/>
      <c r="BEO144" s="1060"/>
      <c r="BEP144" s="1060"/>
      <c r="BEQ144" s="1060"/>
      <c r="BER144" s="1060"/>
      <c r="BES144" s="1060"/>
      <c r="BET144" s="1060"/>
      <c r="BEU144" s="1060"/>
      <c r="BEV144" s="1060"/>
      <c r="BEW144" s="1060"/>
      <c r="BEX144" s="1060"/>
      <c r="BEY144" s="1060"/>
      <c r="BEZ144" s="1060"/>
      <c r="BFA144" s="1060"/>
      <c r="BFB144" s="1060"/>
      <c r="BFC144" s="1060"/>
      <c r="BFD144" s="1060"/>
      <c r="BFE144" s="1060"/>
      <c r="BFF144" s="1060"/>
      <c r="BFG144" s="1060"/>
      <c r="BFH144" s="1060"/>
      <c r="BFI144" s="1060"/>
      <c r="BFJ144" s="1060"/>
      <c r="BFK144" s="1060"/>
      <c r="BFL144" s="1060"/>
      <c r="BFM144" s="1060"/>
      <c r="BFN144" s="1060"/>
      <c r="BFO144" s="1060"/>
      <c r="BFP144" s="1060"/>
      <c r="BFQ144" s="1060"/>
      <c r="BFR144" s="1060"/>
      <c r="BFS144" s="1060"/>
      <c r="BFT144" s="1060"/>
      <c r="BFU144" s="1060"/>
      <c r="BFV144" s="1060"/>
      <c r="BFW144" s="1060"/>
      <c r="BFX144" s="1060"/>
      <c r="BFY144" s="1060"/>
      <c r="BFZ144" s="1060"/>
      <c r="BGA144" s="1060"/>
      <c r="BGB144" s="1060"/>
      <c r="BGC144" s="1060"/>
      <c r="BGD144" s="1060"/>
      <c r="BGE144" s="1060"/>
      <c r="BGF144" s="1060"/>
      <c r="BGG144" s="1060"/>
      <c r="BGH144" s="1060"/>
      <c r="BGI144" s="1060"/>
      <c r="BGJ144" s="1060"/>
      <c r="BGK144" s="1060"/>
      <c r="BGL144" s="1060"/>
      <c r="BGM144" s="1060"/>
      <c r="BGN144" s="1060"/>
      <c r="BGO144" s="1060"/>
      <c r="BGP144" s="1060"/>
      <c r="BGQ144" s="1060"/>
      <c r="BGR144" s="1060"/>
      <c r="BGS144" s="1060"/>
      <c r="BGT144" s="1060"/>
      <c r="BGU144" s="1060"/>
      <c r="BGV144" s="1060"/>
      <c r="BGW144" s="1060"/>
      <c r="BGX144" s="1060"/>
      <c r="BGY144" s="1060"/>
      <c r="BGZ144" s="1060"/>
      <c r="BHA144" s="1060"/>
      <c r="BHB144" s="1060"/>
      <c r="BHC144" s="1060"/>
      <c r="BHD144" s="1060"/>
      <c r="BHE144" s="1060"/>
      <c r="BHF144" s="1060"/>
      <c r="BHG144" s="1060"/>
      <c r="BHH144" s="1060"/>
      <c r="BHI144" s="1060"/>
      <c r="BHJ144" s="1060"/>
      <c r="BHK144" s="1060"/>
      <c r="BHL144" s="1060"/>
      <c r="BHM144" s="1060"/>
      <c r="BHN144" s="1060"/>
      <c r="BHO144" s="1060"/>
      <c r="BHP144" s="1060"/>
      <c r="BHQ144" s="1060"/>
      <c r="BHR144" s="1060"/>
      <c r="BHS144" s="1060"/>
      <c r="BHT144" s="1060"/>
      <c r="BHU144" s="1060"/>
      <c r="BHV144" s="1060"/>
      <c r="BHW144" s="1060"/>
      <c r="BHX144" s="1060"/>
      <c r="BHY144" s="1060"/>
      <c r="BHZ144" s="1060"/>
      <c r="BIA144" s="1060"/>
      <c r="BIB144" s="1060"/>
      <c r="BIC144" s="1060"/>
      <c r="BID144" s="1060"/>
      <c r="BIE144" s="1060"/>
      <c r="BIF144" s="1060"/>
      <c r="BIG144" s="1060"/>
      <c r="BIH144" s="1060"/>
      <c r="BII144" s="1060"/>
      <c r="BIJ144" s="1060"/>
      <c r="BIK144" s="1060"/>
      <c r="BIL144" s="1060"/>
      <c r="BIM144" s="1060"/>
      <c r="BIN144" s="1060"/>
      <c r="BIO144" s="1060"/>
      <c r="BIP144" s="1060"/>
      <c r="BIQ144" s="1060"/>
      <c r="BIR144" s="1060"/>
      <c r="BIS144" s="1060"/>
      <c r="BIT144" s="1060"/>
      <c r="BIU144" s="1060"/>
      <c r="BIV144" s="1060"/>
      <c r="BIW144" s="1060"/>
      <c r="BIX144" s="1060"/>
      <c r="BIY144" s="1060"/>
      <c r="BIZ144" s="1060"/>
      <c r="BJA144" s="1060"/>
      <c r="BJB144" s="1060"/>
      <c r="BJC144" s="1060"/>
      <c r="BJD144" s="1060"/>
      <c r="BJE144" s="1060"/>
      <c r="BJF144" s="1060"/>
      <c r="BJG144" s="1060"/>
      <c r="BJH144" s="1060"/>
      <c r="BJI144" s="1060"/>
      <c r="BJJ144" s="1060"/>
      <c r="BJK144" s="1060"/>
      <c r="BJL144" s="1060"/>
      <c r="BJM144" s="1060"/>
      <c r="BJN144" s="1060"/>
      <c r="BJO144" s="1060"/>
      <c r="BJP144" s="1060"/>
      <c r="BJQ144" s="1060"/>
      <c r="BJR144" s="1060"/>
      <c r="BJS144" s="1060"/>
      <c r="BJT144" s="1060"/>
      <c r="BJU144" s="1060"/>
      <c r="BJV144" s="1060"/>
      <c r="BJW144" s="1060"/>
      <c r="BJX144" s="1060"/>
      <c r="BJY144" s="1060"/>
      <c r="BJZ144" s="1060"/>
      <c r="BKA144" s="1060"/>
      <c r="BKB144" s="1060"/>
      <c r="BKC144" s="1060"/>
      <c r="BKD144" s="1060"/>
      <c r="BKE144" s="1060"/>
      <c r="BKF144" s="1060"/>
      <c r="BKG144" s="1060"/>
      <c r="BKH144" s="1060"/>
      <c r="BKI144" s="1060"/>
      <c r="BKJ144" s="1060"/>
      <c r="BKK144" s="1060"/>
      <c r="BKL144" s="1060"/>
      <c r="BKM144" s="1060"/>
      <c r="BKN144" s="1060"/>
      <c r="BKO144" s="1060"/>
      <c r="BKP144" s="1060"/>
      <c r="BKQ144" s="1060"/>
      <c r="BKR144" s="1060"/>
      <c r="BKS144" s="1060"/>
      <c r="BKT144" s="1060"/>
      <c r="BKU144" s="1060"/>
      <c r="BKV144" s="1060"/>
      <c r="BKW144" s="1060"/>
      <c r="BKX144" s="1060"/>
      <c r="BKY144" s="1060"/>
      <c r="BKZ144" s="1060"/>
      <c r="BLA144" s="1060"/>
      <c r="BLB144" s="1060"/>
      <c r="BLC144" s="1060"/>
      <c r="BLD144" s="1060"/>
      <c r="BLE144" s="1060"/>
      <c r="BLF144" s="1060"/>
      <c r="BLG144" s="1060"/>
      <c r="BLH144" s="1060"/>
      <c r="BLI144" s="1060"/>
      <c r="BLJ144" s="1060"/>
      <c r="BLK144" s="1060"/>
      <c r="BLL144" s="1060"/>
      <c r="BLM144" s="1060"/>
      <c r="BLN144" s="1060"/>
      <c r="BLO144" s="1060"/>
      <c r="BLP144" s="1060"/>
      <c r="BLQ144" s="1060"/>
      <c r="BLR144" s="1060"/>
      <c r="BLS144" s="1060"/>
      <c r="BLT144" s="1060"/>
      <c r="BLU144" s="1060"/>
      <c r="BLV144" s="1060"/>
      <c r="BLW144" s="1060"/>
      <c r="BLX144" s="1060"/>
      <c r="BLY144" s="1060"/>
      <c r="BLZ144" s="1060"/>
      <c r="BMA144" s="1060"/>
      <c r="BMB144" s="1060"/>
      <c r="BMC144" s="1060"/>
      <c r="BMD144" s="1060"/>
      <c r="BME144" s="1060"/>
      <c r="BMF144" s="1060"/>
      <c r="BMG144" s="1060"/>
      <c r="BMH144" s="1060"/>
      <c r="BMI144" s="1060"/>
      <c r="BMJ144" s="1060"/>
      <c r="BMK144" s="1060"/>
      <c r="BML144" s="1060"/>
      <c r="BMM144" s="1060"/>
      <c r="BMN144" s="1060"/>
      <c r="BMO144" s="1060"/>
      <c r="BMP144" s="1060"/>
      <c r="BMQ144" s="1060"/>
      <c r="BMR144" s="1060"/>
      <c r="BMS144" s="1060"/>
      <c r="BMT144" s="1060"/>
      <c r="BMU144" s="1060"/>
      <c r="BMV144" s="1060"/>
      <c r="BMW144" s="1060"/>
      <c r="BMX144" s="1060"/>
      <c r="BMY144" s="1060"/>
      <c r="BMZ144" s="1060"/>
      <c r="BNA144" s="1060"/>
      <c r="BNB144" s="1060"/>
      <c r="BNC144" s="1060"/>
      <c r="BND144" s="1060"/>
      <c r="BNE144" s="1060"/>
      <c r="BNF144" s="1060"/>
      <c r="BNG144" s="1060"/>
      <c r="BNH144" s="1060"/>
      <c r="BNI144" s="1060"/>
      <c r="BNJ144" s="1060"/>
      <c r="BNK144" s="1060"/>
      <c r="BNL144" s="1060"/>
      <c r="BNM144" s="1060"/>
      <c r="BNN144" s="1060"/>
      <c r="BNO144" s="1060"/>
      <c r="BNP144" s="1060"/>
      <c r="BNQ144" s="1060"/>
      <c r="BNR144" s="1060"/>
      <c r="BNS144" s="1060"/>
      <c r="BNT144" s="1060"/>
      <c r="BNU144" s="1060"/>
      <c r="BNV144" s="1060"/>
      <c r="BNW144" s="1060"/>
      <c r="BNX144" s="1060"/>
      <c r="BNY144" s="1060"/>
      <c r="BNZ144" s="1060"/>
      <c r="BOA144" s="1060"/>
      <c r="BOB144" s="1060"/>
      <c r="BOC144" s="1060"/>
      <c r="BOD144" s="1060"/>
      <c r="BOE144" s="1060"/>
      <c r="BOF144" s="1060"/>
      <c r="BOG144" s="1060"/>
      <c r="BOH144" s="1060"/>
      <c r="BOI144" s="1060"/>
      <c r="BOJ144" s="1060"/>
      <c r="BOK144" s="1060"/>
      <c r="BOL144" s="1060"/>
      <c r="BOM144" s="1060"/>
      <c r="BON144" s="1060"/>
      <c r="BOO144" s="1060"/>
      <c r="BOP144" s="1060"/>
      <c r="BOQ144" s="1060"/>
      <c r="BOR144" s="1060"/>
      <c r="BOS144" s="1060"/>
      <c r="BOT144" s="1060"/>
      <c r="BOU144" s="1060"/>
      <c r="BOV144" s="1060"/>
      <c r="BOW144" s="1060"/>
      <c r="BOX144" s="1060"/>
      <c r="BOY144" s="1060"/>
      <c r="BOZ144" s="1060"/>
      <c r="BPA144" s="1060"/>
      <c r="BPB144" s="1060"/>
      <c r="BPC144" s="1060"/>
      <c r="BPD144" s="1060"/>
      <c r="BPE144" s="1060"/>
      <c r="BPF144" s="1060"/>
      <c r="BPG144" s="1060"/>
      <c r="BPH144" s="1060"/>
      <c r="BPI144" s="1060"/>
      <c r="BPJ144" s="1060"/>
      <c r="BPK144" s="1060"/>
      <c r="BPL144" s="1060"/>
      <c r="BPM144" s="1060"/>
      <c r="BPN144" s="1060"/>
      <c r="BPO144" s="1060"/>
      <c r="BPP144" s="1060"/>
      <c r="BPQ144" s="1060"/>
      <c r="BPR144" s="1060"/>
      <c r="BPS144" s="1060"/>
      <c r="BPT144" s="1060"/>
      <c r="BPU144" s="1060"/>
      <c r="BPV144" s="1060"/>
      <c r="BPW144" s="1060"/>
      <c r="BPX144" s="1060"/>
      <c r="BPY144" s="1060"/>
      <c r="BPZ144" s="1060"/>
      <c r="BQA144" s="1060"/>
      <c r="BQB144" s="1060"/>
      <c r="BQC144" s="1060"/>
      <c r="BQD144" s="1060"/>
      <c r="BQE144" s="1060"/>
      <c r="BQF144" s="1060"/>
      <c r="BQG144" s="1060"/>
      <c r="BQH144" s="1060"/>
      <c r="BQI144" s="1060"/>
      <c r="BQJ144" s="1060"/>
      <c r="BQK144" s="1060"/>
      <c r="BQL144" s="1060"/>
      <c r="BQM144" s="1060"/>
      <c r="BQN144" s="1060"/>
      <c r="BQO144" s="1060"/>
      <c r="BQP144" s="1060"/>
      <c r="BQQ144" s="1060"/>
      <c r="BQR144" s="1060"/>
      <c r="BQS144" s="1060"/>
      <c r="BQT144" s="1060"/>
      <c r="BQU144" s="1060"/>
      <c r="BQV144" s="1060"/>
      <c r="BQW144" s="1060"/>
      <c r="BQX144" s="1060"/>
      <c r="BQY144" s="1060"/>
      <c r="BQZ144" s="1060"/>
      <c r="BRA144" s="1060"/>
      <c r="BRB144" s="1060"/>
      <c r="BRC144" s="1060"/>
      <c r="BRD144" s="1060"/>
      <c r="BRE144" s="1060"/>
      <c r="BRF144" s="1060"/>
      <c r="BRG144" s="1060"/>
      <c r="BRH144" s="1060"/>
      <c r="BRI144" s="1060"/>
      <c r="BRJ144" s="1060"/>
      <c r="BRK144" s="1060"/>
      <c r="BRL144" s="1060"/>
      <c r="BRM144" s="1060"/>
      <c r="BRN144" s="1060"/>
      <c r="BRO144" s="1060"/>
      <c r="BRP144" s="1060"/>
      <c r="BRQ144" s="1060"/>
      <c r="BRR144" s="1060"/>
      <c r="BRS144" s="1060"/>
      <c r="BRT144" s="1060"/>
      <c r="BRU144" s="1060"/>
      <c r="BRV144" s="1060"/>
      <c r="BRW144" s="1060"/>
      <c r="BRX144" s="1060"/>
      <c r="BRY144" s="1060"/>
      <c r="BRZ144" s="1060"/>
      <c r="BSA144" s="1060"/>
      <c r="BSB144" s="1060"/>
      <c r="BSC144" s="1060"/>
      <c r="BSD144" s="1060"/>
      <c r="BSE144" s="1060"/>
      <c r="BSF144" s="1060"/>
      <c r="BSG144" s="1060"/>
      <c r="BSH144" s="1060"/>
      <c r="BSI144" s="1060"/>
      <c r="BSJ144" s="1060"/>
      <c r="BSK144" s="1060"/>
      <c r="BSL144" s="1060"/>
      <c r="BSM144" s="1060"/>
      <c r="BSN144" s="1060"/>
      <c r="BSO144" s="1060"/>
      <c r="BSP144" s="1060"/>
      <c r="BSQ144" s="1060"/>
      <c r="BSR144" s="1060"/>
      <c r="BSS144" s="1060"/>
      <c r="BST144" s="1060"/>
      <c r="BSU144" s="1060"/>
      <c r="BSV144" s="1060"/>
      <c r="BSW144" s="1060"/>
      <c r="BSX144" s="1060"/>
      <c r="BSY144" s="1060"/>
      <c r="BSZ144" s="1060"/>
      <c r="BTA144" s="1060"/>
      <c r="BTB144" s="1060"/>
      <c r="BTC144" s="1060"/>
      <c r="BTD144" s="1060"/>
      <c r="BTE144" s="1060"/>
      <c r="BTF144" s="1060"/>
      <c r="BTG144" s="1060"/>
      <c r="BTH144" s="1060"/>
      <c r="BTI144" s="1060"/>
      <c r="BTJ144" s="1060"/>
      <c r="BTK144" s="1060"/>
      <c r="BTL144" s="1060"/>
      <c r="BTM144" s="1060"/>
      <c r="BTN144" s="1060"/>
      <c r="BTO144" s="1060"/>
      <c r="BTP144" s="1060"/>
      <c r="BTQ144" s="1060"/>
      <c r="BTR144" s="1060"/>
      <c r="BTS144" s="1060"/>
      <c r="BTT144" s="1060"/>
      <c r="BTU144" s="1060"/>
      <c r="BTV144" s="1060"/>
      <c r="BTW144" s="1060"/>
      <c r="BTX144" s="1060"/>
      <c r="BTY144" s="1060"/>
      <c r="BTZ144" s="1060"/>
      <c r="BUA144" s="1060"/>
      <c r="BUB144" s="1060"/>
      <c r="BUC144" s="1060"/>
      <c r="BUD144" s="1060"/>
      <c r="BUE144" s="1060"/>
      <c r="BUF144" s="1060"/>
      <c r="BUG144" s="1060"/>
      <c r="BUH144" s="1060"/>
      <c r="BUI144" s="1060"/>
      <c r="BUJ144" s="1060"/>
      <c r="BUK144" s="1060"/>
      <c r="BUL144" s="1060"/>
      <c r="BUM144" s="1060"/>
      <c r="BUN144" s="1060"/>
      <c r="BUO144" s="1060"/>
      <c r="BUP144" s="1060"/>
      <c r="BUQ144" s="1060"/>
      <c r="BUR144" s="1060"/>
      <c r="BUS144" s="1060"/>
      <c r="BUT144" s="1060"/>
      <c r="BUU144" s="1060"/>
      <c r="BUV144" s="1060"/>
      <c r="BUW144" s="1060"/>
      <c r="BUX144" s="1060"/>
      <c r="BUY144" s="1060"/>
      <c r="BUZ144" s="1060"/>
      <c r="BVA144" s="1060"/>
      <c r="BVB144" s="1060"/>
      <c r="BVC144" s="1060"/>
      <c r="BVD144" s="1060"/>
      <c r="BVE144" s="1060"/>
      <c r="BVF144" s="1060"/>
      <c r="BVG144" s="1060"/>
      <c r="BVH144" s="1060"/>
      <c r="BVI144" s="1060"/>
      <c r="BVJ144" s="1060"/>
      <c r="BVK144" s="1060"/>
      <c r="BVL144" s="1060"/>
      <c r="BVM144" s="1060"/>
      <c r="BVN144" s="1060"/>
      <c r="BVO144" s="1060"/>
      <c r="BVP144" s="1060"/>
      <c r="BVQ144" s="1060"/>
      <c r="BVR144" s="1060"/>
      <c r="BVS144" s="1060"/>
      <c r="BVT144" s="1060"/>
      <c r="BVU144" s="1060"/>
      <c r="BVV144" s="1060"/>
      <c r="BVW144" s="1060"/>
      <c r="BVX144" s="1060"/>
      <c r="BVY144" s="1060"/>
      <c r="BVZ144" s="1060"/>
      <c r="BWA144" s="1060"/>
      <c r="BWB144" s="1060"/>
      <c r="BWC144" s="1060"/>
      <c r="BWD144" s="1060"/>
      <c r="BWE144" s="1060"/>
      <c r="BWF144" s="1060"/>
      <c r="BWG144" s="1060"/>
      <c r="BWH144" s="1060"/>
      <c r="BWI144" s="1060"/>
      <c r="BWJ144" s="1060"/>
      <c r="BWK144" s="1060"/>
      <c r="BWL144" s="1060"/>
      <c r="BWM144" s="1060"/>
      <c r="BWN144" s="1060"/>
      <c r="BWO144" s="1060"/>
      <c r="BWP144" s="1060"/>
      <c r="BWQ144" s="1060"/>
      <c r="BWR144" s="1060"/>
      <c r="BWS144" s="1060"/>
      <c r="BWT144" s="1060"/>
      <c r="BWU144" s="1060"/>
      <c r="BWV144" s="1060"/>
      <c r="BWW144" s="1060"/>
      <c r="BWX144" s="1060"/>
      <c r="BWY144" s="1060"/>
      <c r="BWZ144" s="1060"/>
      <c r="BXA144" s="1060"/>
      <c r="BXB144" s="1060"/>
      <c r="BXC144" s="1060"/>
      <c r="BXD144" s="1060"/>
      <c r="BXE144" s="1060"/>
      <c r="BXF144" s="1060"/>
      <c r="BXG144" s="1060"/>
      <c r="BXH144" s="1060"/>
      <c r="BXI144" s="1060"/>
      <c r="BXJ144" s="1060"/>
      <c r="BXK144" s="1060"/>
      <c r="BXL144" s="1060"/>
      <c r="BXM144" s="1060"/>
      <c r="BXN144" s="1060"/>
      <c r="BXO144" s="1060"/>
      <c r="BXP144" s="1060"/>
      <c r="BXQ144" s="1060"/>
      <c r="BXR144" s="1060"/>
      <c r="BXS144" s="1060"/>
      <c r="BXT144" s="1060"/>
      <c r="BXU144" s="1060"/>
      <c r="BXV144" s="1060"/>
      <c r="BXW144" s="1060"/>
      <c r="BXX144" s="1060"/>
      <c r="BXY144" s="1060"/>
      <c r="BXZ144" s="1060"/>
      <c r="BYA144" s="1060"/>
      <c r="BYB144" s="1060"/>
      <c r="BYC144" s="1060"/>
      <c r="BYD144" s="1060"/>
      <c r="BYE144" s="1060"/>
      <c r="BYF144" s="1060"/>
      <c r="BYG144" s="1060"/>
      <c r="BYH144" s="1060"/>
      <c r="BYI144" s="1060"/>
      <c r="BYJ144" s="1060"/>
      <c r="BYK144" s="1060"/>
      <c r="BYL144" s="1060"/>
      <c r="BYM144" s="1060"/>
      <c r="BYN144" s="1060"/>
      <c r="BYO144" s="1060"/>
      <c r="BYP144" s="1060"/>
      <c r="BYQ144" s="1060"/>
      <c r="BYR144" s="1060"/>
      <c r="BYS144" s="1060"/>
      <c r="BYT144" s="1060"/>
      <c r="BYU144" s="1060"/>
      <c r="BYV144" s="1060"/>
      <c r="BYW144" s="1060"/>
      <c r="BYX144" s="1060"/>
      <c r="BYY144" s="1060"/>
      <c r="BYZ144" s="1060"/>
      <c r="BZA144" s="1060"/>
      <c r="BZB144" s="1060"/>
      <c r="BZC144" s="1060"/>
      <c r="BZD144" s="1060"/>
      <c r="BZE144" s="1060"/>
      <c r="BZF144" s="1060"/>
      <c r="BZG144" s="1060"/>
      <c r="BZH144" s="1060"/>
      <c r="BZI144" s="1060"/>
      <c r="BZJ144" s="1060"/>
      <c r="BZK144" s="1060"/>
      <c r="BZL144" s="1060"/>
      <c r="BZM144" s="1060"/>
      <c r="BZN144" s="1060"/>
      <c r="BZO144" s="1060"/>
      <c r="BZP144" s="1060"/>
      <c r="BZQ144" s="1060"/>
      <c r="BZR144" s="1060"/>
      <c r="BZS144" s="1060"/>
      <c r="BZT144" s="1060"/>
      <c r="BZU144" s="1060"/>
      <c r="BZV144" s="1060"/>
      <c r="BZW144" s="1060"/>
      <c r="BZX144" s="1060"/>
      <c r="BZY144" s="1060"/>
      <c r="BZZ144" s="1060"/>
      <c r="CAA144" s="1060"/>
      <c r="CAB144" s="1060"/>
      <c r="CAC144" s="1060"/>
      <c r="CAD144" s="1060"/>
      <c r="CAE144" s="1060"/>
      <c r="CAF144" s="1060"/>
      <c r="CAG144" s="1060"/>
      <c r="CAH144" s="1060"/>
      <c r="CAI144" s="1060"/>
      <c r="CAJ144" s="1060"/>
      <c r="CAK144" s="1060"/>
      <c r="CAL144" s="1060"/>
      <c r="CAM144" s="1060"/>
      <c r="CAN144" s="1060"/>
      <c r="CAO144" s="1060"/>
      <c r="CAP144" s="1060"/>
      <c r="CAQ144" s="1060"/>
      <c r="CAR144" s="1060"/>
      <c r="CAS144" s="1060"/>
      <c r="CAT144" s="1060"/>
      <c r="CAU144" s="1060"/>
      <c r="CAV144" s="1060"/>
      <c r="CAW144" s="1060"/>
      <c r="CAX144" s="1060"/>
      <c r="CAY144" s="1060"/>
      <c r="CAZ144" s="1060"/>
      <c r="CBA144" s="1060"/>
      <c r="CBB144" s="1060"/>
      <c r="CBC144" s="1060"/>
      <c r="CBD144" s="1060"/>
      <c r="CBE144" s="1060"/>
      <c r="CBF144" s="1060"/>
      <c r="CBG144" s="1060"/>
      <c r="CBH144" s="1060"/>
      <c r="CBI144" s="1060"/>
      <c r="CBJ144" s="1060"/>
      <c r="CBK144" s="1060"/>
      <c r="CBL144" s="1060"/>
      <c r="CBM144" s="1060"/>
      <c r="CBN144" s="1060"/>
      <c r="CBO144" s="1060"/>
      <c r="CBP144" s="1060"/>
      <c r="CBQ144" s="1060"/>
      <c r="CBR144" s="1060"/>
      <c r="CBS144" s="1060"/>
      <c r="CBT144" s="1060"/>
      <c r="CBU144" s="1060"/>
      <c r="CBV144" s="1060"/>
      <c r="CBW144" s="1060"/>
      <c r="CBX144" s="1060"/>
      <c r="CBY144" s="1060"/>
      <c r="CBZ144" s="1060"/>
      <c r="CCA144" s="1060"/>
      <c r="CCB144" s="1060"/>
      <c r="CCC144" s="1060"/>
      <c r="CCD144" s="1060"/>
      <c r="CCE144" s="1060"/>
      <c r="CCF144" s="1060"/>
      <c r="CCG144" s="1060"/>
      <c r="CCH144" s="1060"/>
      <c r="CCI144" s="1060"/>
      <c r="CCJ144" s="1060"/>
      <c r="CCK144" s="1060"/>
      <c r="CCL144" s="1060"/>
      <c r="CCM144" s="1060"/>
      <c r="CCN144" s="1060"/>
      <c r="CCO144" s="1060"/>
      <c r="CCP144" s="1060"/>
      <c r="CCQ144" s="1060"/>
      <c r="CCR144" s="1060"/>
      <c r="CCS144" s="1060"/>
      <c r="CCT144" s="1060"/>
      <c r="CCU144" s="1060"/>
      <c r="CCV144" s="1060"/>
      <c r="CCW144" s="1060"/>
      <c r="CCX144" s="1060"/>
      <c r="CCY144" s="1060"/>
      <c r="CCZ144" s="1060"/>
      <c r="CDA144" s="1060"/>
      <c r="CDB144" s="1060"/>
      <c r="CDC144" s="1060"/>
      <c r="CDD144" s="1060"/>
      <c r="CDE144" s="1060"/>
      <c r="CDF144" s="1060"/>
      <c r="CDG144" s="1060"/>
      <c r="CDH144" s="1060"/>
      <c r="CDI144" s="1060"/>
      <c r="CDJ144" s="1060"/>
      <c r="CDK144" s="1060"/>
      <c r="CDL144" s="1060"/>
      <c r="CDM144" s="1060"/>
      <c r="CDN144" s="1060"/>
      <c r="CDO144" s="1060"/>
      <c r="CDP144" s="1060"/>
      <c r="CDQ144" s="1060"/>
      <c r="CDR144" s="1060"/>
      <c r="CDS144" s="1060"/>
      <c r="CDT144" s="1060"/>
      <c r="CDU144" s="1060"/>
      <c r="CDV144" s="1060"/>
      <c r="CDW144" s="1060"/>
      <c r="CDX144" s="1060"/>
      <c r="CDY144" s="1060"/>
      <c r="CDZ144" s="1060"/>
      <c r="CEA144" s="1060"/>
      <c r="CEB144" s="1060"/>
      <c r="CEC144" s="1060"/>
      <c r="CED144" s="1060"/>
      <c r="CEE144" s="1060"/>
      <c r="CEF144" s="1060"/>
      <c r="CEG144" s="1060"/>
      <c r="CEH144" s="1060"/>
      <c r="CEI144" s="1060"/>
      <c r="CEJ144" s="1060"/>
      <c r="CEK144" s="1060"/>
      <c r="CEL144" s="1060"/>
      <c r="CEM144" s="1060"/>
    </row>
    <row r="145" spans="2:2171" s="254" customFormat="1" x14ac:dyDescent="0.2">
      <c r="B145" s="1029" t="s">
        <v>278</v>
      </c>
      <c r="C145" s="298"/>
      <c r="D145" s="857"/>
      <c r="E145" s="857" t="s">
        <v>413</v>
      </c>
      <c r="F145" s="1030" t="s">
        <v>278</v>
      </c>
      <c r="G145" s="298" t="s">
        <v>57</v>
      </c>
      <c r="H145" s="298" t="s">
        <v>62</v>
      </c>
      <c r="I145" s="1031">
        <f>C145*'Future Practices'!C$117*(D145*0.95+Calculations!$C$163/SUMPRODUCT(Sources!$C$78:$C$81,Defaults!$D$77:$D$80)*(1-D145)*VLOOKUP(G145,Defaults!B$77:D$80,3,FALSE))*3630</f>
        <v>0</v>
      </c>
      <c r="J145" s="1032">
        <f t="shared" si="0"/>
        <v>0</v>
      </c>
      <c r="K145" s="1024">
        <f>Retrofit_Design</f>
        <v>0</v>
      </c>
      <c r="L145" s="1024">
        <f t="shared" si="1"/>
        <v>0</v>
      </c>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c r="AJ145" s="679"/>
      <c r="AK145" s="679"/>
      <c r="AL145" s="679"/>
      <c r="AM145" s="679"/>
      <c r="AN145" s="679"/>
      <c r="AO145" s="679"/>
      <c r="AP145" s="679"/>
      <c r="AQ145" s="679"/>
      <c r="AR145" s="1060"/>
      <c r="AS145" s="1060"/>
      <c r="AT145" s="1060"/>
      <c r="AU145" s="1060"/>
      <c r="AV145" s="1060"/>
      <c r="AW145" s="1060"/>
      <c r="AX145" s="1060"/>
      <c r="AY145" s="1060"/>
      <c r="AZ145" s="1060"/>
      <c r="BA145" s="1060"/>
      <c r="BB145" s="1060"/>
      <c r="BC145" s="1060"/>
      <c r="BD145" s="1060"/>
      <c r="BE145" s="1060"/>
      <c r="BF145" s="1060"/>
      <c r="BG145" s="1060"/>
      <c r="BH145" s="1060"/>
      <c r="BI145" s="1060"/>
      <c r="BJ145" s="1060"/>
      <c r="BK145" s="1060"/>
      <c r="BL145" s="1060"/>
      <c r="BM145" s="1060"/>
      <c r="BN145" s="1060"/>
      <c r="BO145" s="1060"/>
      <c r="BP145" s="1060"/>
      <c r="BQ145" s="1060"/>
      <c r="BR145" s="1060"/>
      <c r="BS145" s="1060"/>
      <c r="BT145" s="1060"/>
      <c r="BU145" s="1060"/>
      <c r="BV145" s="1060"/>
      <c r="BW145" s="1060"/>
      <c r="BX145" s="1060"/>
      <c r="BY145" s="1060"/>
      <c r="BZ145" s="1060"/>
      <c r="CA145" s="1060"/>
      <c r="CB145" s="1060"/>
      <c r="CC145" s="1060"/>
      <c r="CD145" s="1060"/>
      <c r="CE145" s="1060"/>
      <c r="CF145" s="1060"/>
      <c r="CG145" s="1060"/>
      <c r="CH145" s="1060"/>
      <c r="CI145" s="1060"/>
      <c r="CJ145" s="1060"/>
      <c r="CK145" s="1060"/>
      <c r="CL145" s="1060"/>
      <c r="CM145" s="1060"/>
      <c r="CN145" s="1060"/>
      <c r="CO145" s="1060"/>
      <c r="CP145" s="1060"/>
      <c r="CQ145" s="1060"/>
      <c r="CR145" s="1060"/>
      <c r="CS145" s="1060"/>
      <c r="CT145" s="1060"/>
      <c r="CU145" s="1060"/>
      <c r="CV145" s="1060"/>
      <c r="CW145" s="1060"/>
      <c r="CX145" s="1060"/>
      <c r="CY145" s="1060"/>
      <c r="CZ145" s="1060"/>
      <c r="DA145" s="1060"/>
      <c r="DB145" s="1060"/>
      <c r="DC145" s="1060"/>
      <c r="DD145" s="1060"/>
      <c r="DE145" s="1060"/>
      <c r="DF145" s="1060"/>
      <c r="DG145" s="1060"/>
      <c r="DH145" s="1060"/>
      <c r="DI145" s="1060"/>
      <c r="DJ145" s="1060"/>
      <c r="DK145" s="1060"/>
      <c r="DL145" s="1060"/>
      <c r="DM145" s="1060"/>
      <c r="DN145" s="1060"/>
      <c r="DO145" s="1060"/>
      <c r="DP145" s="1060"/>
      <c r="DQ145" s="1060"/>
      <c r="DR145" s="1060"/>
      <c r="DS145" s="1060"/>
      <c r="DT145" s="1060"/>
      <c r="DU145" s="1060"/>
      <c r="DV145" s="1060"/>
      <c r="DW145" s="1060"/>
      <c r="DX145" s="1060"/>
      <c r="DY145" s="1060"/>
      <c r="DZ145" s="1060"/>
      <c r="EA145" s="1060"/>
      <c r="EB145" s="1060"/>
      <c r="EC145" s="1060"/>
      <c r="ED145" s="1060"/>
      <c r="EE145" s="1060"/>
      <c r="EF145" s="1060"/>
      <c r="EG145" s="1060"/>
      <c r="EH145" s="1060"/>
      <c r="EI145" s="1060"/>
      <c r="EJ145" s="1060"/>
      <c r="EK145" s="1060"/>
      <c r="EL145" s="1060"/>
      <c r="EM145" s="1060"/>
      <c r="EN145" s="1060"/>
      <c r="EO145" s="1060"/>
      <c r="EP145" s="1060"/>
      <c r="EQ145" s="1060"/>
      <c r="ER145" s="1060"/>
      <c r="ES145" s="1060"/>
      <c r="ET145" s="1060"/>
      <c r="EU145" s="1060"/>
      <c r="EV145" s="1060"/>
      <c r="EW145" s="1060"/>
      <c r="EX145" s="1060"/>
      <c r="EY145" s="1060"/>
      <c r="EZ145" s="1060"/>
      <c r="FA145" s="1060"/>
      <c r="FB145" s="1060"/>
      <c r="FC145" s="1060"/>
      <c r="FD145" s="1060"/>
      <c r="FE145" s="1060"/>
      <c r="FF145" s="1060"/>
      <c r="FG145" s="1060"/>
      <c r="FH145" s="1060"/>
      <c r="FI145" s="1060"/>
      <c r="FJ145" s="1060"/>
      <c r="FK145" s="1060"/>
      <c r="FL145" s="1060"/>
      <c r="FM145" s="1060"/>
      <c r="FN145" s="1060"/>
      <c r="FO145" s="1060"/>
      <c r="FP145" s="1060"/>
      <c r="FQ145" s="1060"/>
      <c r="FR145" s="1060"/>
      <c r="FS145" s="1060"/>
      <c r="FT145" s="1060"/>
      <c r="FU145" s="1060"/>
      <c r="FV145" s="1060"/>
      <c r="FW145" s="1060"/>
      <c r="FX145" s="1060"/>
      <c r="FY145" s="1060"/>
      <c r="FZ145" s="1060"/>
      <c r="GA145" s="1060"/>
      <c r="GB145" s="1060"/>
      <c r="GC145" s="1060"/>
      <c r="GD145" s="1060"/>
      <c r="GE145" s="1060"/>
      <c r="GF145" s="1060"/>
      <c r="GG145" s="1060"/>
      <c r="GH145" s="1060"/>
      <c r="GI145" s="1060"/>
      <c r="GJ145" s="1060"/>
      <c r="GK145" s="1060"/>
      <c r="GL145" s="1060"/>
      <c r="GM145" s="1060"/>
      <c r="GN145" s="1060"/>
      <c r="GO145" s="1060"/>
      <c r="GP145" s="1060"/>
      <c r="GQ145" s="1060"/>
      <c r="GR145" s="1060"/>
      <c r="GS145" s="1060"/>
      <c r="GT145" s="1060"/>
      <c r="GU145" s="1060"/>
      <c r="GV145" s="1060"/>
      <c r="GW145" s="1060"/>
      <c r="GX145" s="1060"/>
      <c r="GY145" s="1060"/>
      <c r="GZ145" s="1060"/>
      <c r="HA145" s="1060"/>
      <c r="HB145" s="1060"/>
      <c r="HC145" s="1060"/>
      <c r="HD145" s="1060"/>
      <c r="HE145" s="1060"/>
      <c r="HF145" s="1060"/>
      <c r="HG145" s="1060"/>
      <c r="HH145" s="1060"/>
      <c r="HI145" s="1060"/>
      <c r="HJ145" s="1060"/>
      <c r="HK145" s="1060"/>
      <c r="HL145" s="1060"/>
      <c r="HM145" s="1060"/>
      <c r="HN145" s="1060"/>
      <c r="HO145" s="1060"/>
      <c r="HP145" s="1060"/>
      <c r="HQ145" s="1060"/>
      <c r="HR145" s="1060"/>
      <c r="HS145" s="1060"/>
      <c r="HT145" s="1060"/>
      <c r="HU145" s="1060"/>
      <c r="HV145" s="1060"/>
      <c r="HW145" s="1060"/>
      <c r="HX145" s="1060"/>
      <c r="HY145" s="1060"/>
      <c r="HZ145" s="1060"/>
      <c r="IA145" s="1060"/>
      <c r="IB145" s="1060"/>
      <c r="IC145" s="1060"/>
      <c r="ID145" s="1060"/>
      <c r="IE145" s="1060"/>
      <c r="IF145" s="1060"/>
      <c r="IG145" s="1060"/>
      <c r="IH145" s="1060"/>
      <c r="II145" s="1060"/>
      <c r="IJ145" s="1060"/>
      <c r="IK145" s="1060"/>
      <c r="IL145" s="1060"/>
      <c r="IM145" s="1060"/>
      <c r="IN145" s="1060"/>
      <c r="IO145" s="1060"/>
      <c r="IP145" s="1060"/>
      <c r="IQ145" s="1060"/>
      <c r="IR145" s="1060"/>
      <c r="IS145" s="1060"/>
      <c r="IT145" s="1060"/>
      <c r="IU145" s="1060"/>
      <c r="IV145" s="1060"/>
      <c r="IW145" s="1060"/>
      <c r="IX145" s="1060"/>
      <c r="IY145" s="1060"/>
      <c r="IZ145" s="1060"/>
      <c r="JA145" s="1060"/>
      <c r="JB145" s="1060"/>
      <c r="JC145" s="1060"/>
      <c r="JD145" s="1060"/>
      <c r="JE145" s="1060"/>
      <c r="JF145" s="1060"/>
      <c r="JG145" s="1060"/>
      <c r="JH145" s="1060"/>
      <c r="JI145" s="1060"/>
      <c r="JJ145" s="1060"/>
      <c r="JK145" s="1060"/>
      <c r="JL145" s="1060"/>
      <c r="JM145" s="1060"/>
      <c r="JN145" s="1060"/>
      <c r="JO145" s="1060"/>
      <c r="JP145" s="1060"/>
      <c r="JQ145" s="1060"/>
      <c r="JR145" s="1060"/>
      <c r="JS145" s="1060"/>
      <c r="JT145" s="1060"/>
      <c r="JU145" s="1060"/>
      <c r="JV145" s="1060"/>
      <c r="JW145" s="1060"/>
      <c r="JX145" s="1060"/>
      <c r="JY145" s="1060"/>
      <c r="JZ145" s="1060"/>
      <c r="KA145" s="1060"/>
      <c r="KB145" s="1060"/>
      <c r="KC145" s="1060"/>
      <c r="KD145" s="1060"/>
      <c r="KE145" s="1060"/>
      <c r="KF145" s="1060"/>
      <c r="KG145" s="1060"/>
      <c r="KH145" s="1060"/>
      <c r="KI145" s="1060"/>
      <c r="KJ145" s="1060"/>
      <c r="KK145" s="1060"/>
      <c r="KL145" s="1060"/>
      <c r="KM145" s="1060"/>
      <c r="KN145" s="1060"/>
      <c r="KO145" s="1060"/>
      <c r="KP145" s="1060"/>
      <c r="KQ145" s="1060"/>
      <c r="KR145" s="1060"/>
      <c r="KS145" s="1060"/>
      <c r="KT145" s="1060"/>
      <c r="KU145" s="1060"/>
      <c r="KV145" s="1060"/>
      <c r="KW145" s="1060"/>
      <c r="KX145" s="1060"/>
      <c r="KY145" s="1060"/>
      <c r="KZ145" s="1060"/>
      <c r="LA145" s="1060"/>
      <c r="LB145" s="1060"/>
      <c r="LC145" s="1060"/>
      <c r="LD145" s="1060"/>
      <c r="LE145" s="1060"/>
      <c r="LF145" s="1060"/>
      <c r="LG145" s="1060"/>
      <c r="LH145" s="1060"/>
      <c r="LI145" s="1060"/>
      <c r="LJ145" s="1060"/>
      <c r="LK145" s="1060"/>
      <c r="LL145" s="1060"/>
      <c r="LM145" s="1060"/>
      <c r="LN145" s="1060"/>
      <c r="LO145" s="1060"/>
      <c r="LP145" s="1060"/>
      <c r="LQ145" s="1060"/>
      <c r="LR145" s="1060"/>
      <c r="LS145" s="1060"/>
      <c r="LT145" s="1060"/>
      <c r="LU145" s="1060"/>
      <c r="LV145" s="1060"/>
      <c r="LW145" s="1060"/>
      <c r="LX145" s="1060"/>
      <c r="LY145" s="1060"/>
      <c r="LZ145" s="1060"/>
      <c r="MA145" s="1060"/>
      <c r="MB145" s="1060"/>
      <c r="MC145" s="1060"/>
      <c r="MD145" s="1060"/>
      <c r="ME145" s="1060"/>
      <c r="MF145" s="1060"/>
      <c r="MG145" s="1060"/>
      <c r="MH145" s="1060"/>
      <c r="MI145" s="1060"/>
      <c r="MJ145" s="1060"/>
      <c r="MK145" s="1060"/>
      <c r="ML145" s="1060"/>
      <c r="MM145" s="1060"/>
      <c r="MN145" s="1060"/>
      <c r="MO145" s="1060"/>
      <c r="MP145" s="1060"/>
      <c r="MQ145" s="1060"/>
      <c r="MR145" s="1060"/>
      <c r="MS145" s="1060"/>
      <c r="MT145" s="1060"/>
      <c r="MU145" s="1060"/>
      <c r="MV145" s="1060"/>
      <c r="MW145" s="1060"/>
      <c r="MX145" s="1060"/>
      <c r="MY145" s="1060"/>
      <c r="MZ145" s="1060"/>
      <c r="NA145" s="1060"/>
      <c r="NB145" s="1060"/>
      <c r="NC145" s="1060"/>
      <c r="ND145" s="1060"/>
      <c r="NE145" s="1060"/>
      <c r="NF145" s="1060"/>
      <c r="NG145" s="1060"/>
      <c r="NH145" s="1060"/>
      <c r="NI145" s="1060"/>
      <c r="NJ145" s="1060"/>
      <c r="NK145" s="1060"/>
      <c r="NL145" s="1060"/>
      <c r="NM145" s="1060"/>
      <c r="NN145" s="1060"/>
      <c r="NO145" s="1060"/>
      <c r="NP145" s="1060"/>
      <c r="NQ145" s="1060"/>
      <c r="NR145" s="1060"/>
      <c r="NS145" s="1060"/>
      <c r="NT145" s="1060"/>
      <c r="NU145" s="1060"/>
      <c r="NV145" s="1060"/>
      <c r="NW145" s="1060"/>
      <c r="NX145" s="1060"/>
      <c r="NY145" s="1060"/>
      <c r="NZ145" s="1060"/>
      <c r="OA145" s="1060"/>
      <c r="OB145" s="1060"/>
      <c r="OC145" s="1060"/>
      <c r="OD145" s="1060"/>
      <c r="OE145" s="1060"/>
      <c r="OF145" s="1060"/>
      <c r="OG145" s="1060"/>
      <c r="OH145" s="1060"/>
      <c r="OI145" s="1060"/>
      <c r="OJ145" s="1060"/>
      <c r="OK145" s="1060"/>
      <c r="OL145" s="1060"/>
      <c r="OM145" s="1060"/>
      <c r="ON145" s="1060"/>
      <c r="OO145" s="1060"/>
      <c r="OP145" s="1060"/>
      <c r="OQ145" s="1060"/>
      <c r="OR145" s="1060"/>
      <c r="OS145" s="1060"/>
      <c r="OT145" s="1060"/>
      <c r="OU145" s="1060"/>
      <c r="OV145" s="1060"/>
      <c r="OW145" s="1060"/>
      <c r="OX145" s="1060"/>
      <c r="OY145" s="1060"/>
      <c r="OZ145" s="1060"/>
      <c r="PA145" s="1060"/>
      <c r="PB145" s="1060"/>
      <c r="PC145" s="1060"/>
      <c r="PD145" s="1060"/>
      <c r="PE145" s="1060"/>
      <c r="PF145" s="1060"/>
      <c r="PG145" s="1060"/>
      <c r="PH145" s="1060"/>
      <c r="PI145" s="1060"/>
      <c r="PJ145" s="1060"/>
      <c r="PK145" s="1060"/>
      <c r="PL145" s="1060"/>
      <c r="PM145" s="1060"/>
      <c r="PN145" s="1060"/>
      <c r="PO145" s="1060"/>
      <c r="PP145" s="1060"/>
      <c r="PQ145" s="1060"/>
      <c r="PR145" s="1060"/>
      <c r="PS145" s="1060"/>
      <c r="PT145" s="1060"/>
      <c r="PU145" s="1060"/>
      <c r="PV145" s="1060"/>
      <c r="PW145" s="1060"/>
      <c r="PX145" s="1060"/>
      <c r="PY145" s="1060"/>
      <c r="PZ145" s="1060"/>
      <c r="QA145" s="1060"/>
      <c r="QB145" s="1060"/>
      <c r="QC145" s="1060"/>
      <c r="QD145" s="1060"/>
      <c r="QE145" s="1060"/>
      <c r="QF145" s="1060"/>
      <c r="QG145" s="1060"/>
      <c r="QH145" s="1060"/>
      <c r="QI145" s="1060"/>
      <c r="QJ145" s="1060"/>
      <c r="QK145" s="1060"/>
      <c r="QL145" s="1060"/>
      <c r="QM145" s="1060"/>
      <c r="QN145" s="1060"/>
      <c r="QO145" s="1060"/>
      <c r="QP145" s="1060"/>
      <c r="QQ145" s="1060"/>
      <c r="QR145" s="1060"/>
      <c r="QS145" s="1060"/>
      <c r="QT145" s="1060"/>
      <c r="QU145" s="1060"/>
      <c r="QV145" s="1060"/>
      <c r="QW145" s="1060"/>
      <c r="QX145" s="1060"/>
      <c r="QY145" s="1060"/>
      <c r="QZ145" s="1060"/>
      <c r="RA145" s="1060"/>
      <c r="RB145" s="1060"/>
      <c r="RC145" s="1060"/>
      <c r="RD145" s="1060"/>
      <c r="RE145" s="1060"/>
      <c r="RF145" s="1060"/>
      <c r="RG145" s="1060"/>
      <c r="RH145" s="1060"/>
      <c r="RI145" s="1060"/>
      <c r="RJ145" s="1060"/>
      <c r="RK145" s="1060"/>
      <c r="RL145" s="1060"/>
      <c r="RM145" s="1060"/>
      <c r="RN145" s="1060"/>
      <c r="RO145" s="1060"/>
      <c r="RP145" s="1060"/>
      <c r="RQ145" s="1060"/>
      <c r="RR145" s="1060"/>
      <c r="RS145" s="1060"/>
      <c r="RT145" s="1060"/>
      <c r="RU145" s="1060"/>
      <c r="RV145" s="1060"/>
      <c r="RW145" s="1060"/>
      <c r="RX145" s="1060"/>
      <c r="RY145" s="1060"/>
      <c r="RZ145" s="1060"/>
      <c r="SA145" s="1060"/>
      <c r="SB145" s="1060"/>
      <c r="SC145" s="1060"/>
      <c r="SD145" s="1060"/>
      <c r="SE145" s="1060"/>
      <c r="SF145" s="1060"/>
      <c r="SG145" s="1060"/>
      <c r="SH145" s="1060"/>
      <c r="SI145" s="1060"/>
      <c r="SJ145" s="1060"/>
      <c r="SK145" s="1060"/>
      <c r="SL145" s="1060"/>
      <c r="SM145" s="1060"/>
      <c r="SN145" s="1060"/>
      <c r="SO145" s="1060"/>
      <c r="SP145" s="1060"/>
      <c r="SQ145" s="1060"/>
      <c r="SR145" s="1060"/>
      <c r="SS145" s="1060"/>
      <c r="ST145" s="1060"/>
      <c r="SU145" s="1060"/>
      <c r="SV145" s="1060"/>
      <c r="SW145" s="1060"/>
      <c r="SX145" s="1060"/>
      <c r="SY145" s="1060"/>
      <c r="SZ145" s="1060"/>
      <c r="TA145" s="1060"/>
      <c r="TB145" s="1060"/>
      <c r="TC145" s="1060"/>
      <c r="TD145" s="1060"/>
      <c r="TE145" s="1060"/>
      <c r="TF145" s="1060"/>
      <c r="TG145" s="1060"/>
      <c r="TH145" s="1060"/>
      <c r="TI145" s="1060"/>
      <c r="TJ145" s="1060"/>
      <c r="TK145" s="1060"/>
      <c r="TL145" s="1060"/>
      <c r="TM145" s="1060"/>
      <c r="TN145" s="1060"/>
      <c r="TO145" s="1060"/>
      <c r="TP145" s="1060"/>
      <c r="TQ145" s="1060"/>
      <c r="TR145" s="1060"/>
      <c r="TS145" s="1060"/>
      <c r="TT145" s="1060"/>
      <c r="TU145" s="1060"/>
      <c r="TV145" s="1060"/>
      <c r="TW145" s="1060"/>
      <c r="TX145" s="1060"/>
      <c r="TY145" s="1060"/>
      <c r="TZ145" s="1060"/>
      <c r="UA145" s="1060"/>
      <c r="UB145" s="1060"/>
      <c r="UC145" s="1060"/>
      <c r="UD145" s="1060"/>
      <c r="UE145" s="1060"/>
      <c r="UF145" s="1060"/>
      <c r="UG145" s="1060"/>
      <c r="UH145" s="1060"/>
      <c r="UI145" s="1060"/>
      <c r="UJ145" s="1060"/>
      <c r="UK145" s="1060"/>
      <c r="UL145" s="1060"/>
      <c r="UM145" s="1060"/>
      <c r="UN145" s="1060"/>
      <c r="UO145" s="1060"/>
      <c r="UP145" s="1060"/>
      <c r="UQ145" s="1060"/>
      <c r="UR145" s="1060"/>
      <c r="US145" s="1060"/>
      <c r="UT145" s="1060"/>
      <c r="UU145" s="1060"/>
      <c r="UV145" s="1060"/>
      <c r="UW145" s="1060"/>
      <c r="UX145" s="1060"/>
      <c r="UY145" s="1060"/>
      <c r="UZ145" s="1060"/>
      <c r="VA145" s="1060"/>
      <c r="VB145" s="1060"/>
      <c r="VC145" s="1060"/>
      <c r="VD145" s="1060"/>
      <c r="VE145" s="1060"/>
      <c r="VF145" s="1060"/>
      <c r="VG145" s="1060"/>
      <c r="VH145" s="1060"/>
      <c r="VI145" s="1060"/>
      <c r="VJ145" s="1060"/>
      <c r="VK145" s="1060"/>
      <c r="VL145" s="1060"/>
      <c r="VM145" s="1060"/>
      <c r="VN145" s="1060"/>
      <c r="VO145" s="1060"/>
      <c r="VP145" s="1060"/>
      <c r="VQ145" s="1060"/>
      <c r="VR145" s="1060"/>
      <c r="VS145" s="1060"/>
      <c r="VT145" s="1060"/>
      <c r="VU145" s="1060"/>
      <c r="VV145" s="1060"/>
      <c r="VW145" s="1060"/>
      <c r="VX145" s="1060"/>
      <c r="VY145" s="1060"/>
      <c r="VZ145" s="1060"/>
      <c r="WA145" s="1060"/>
      <c r="WB145" s="1060"/>
      <c r="WC145" s="1060"/>
      <c r="WD145" s="1060"/>
      <c r="WE145" s="1060"/>
      <c r="WF145" s="1060"/>
      <c r="WG145" s="1060"/>
      <c r="WH145" s="1060"/>
      <c r="WI145" s="1060"/>
      <c r="WJ145" s="1060"/>
      <c r="WK145" s="1060"/>
      <c r="WL145" s="1060"/>
      <c r="WM145" s="1060"/>
      <c r="WN145" s="1060"/>
      <c r="WO145" s="1060"/>
      <c r="WP145" s="1060"/>
      <c r="WQ145" s="1060"/>
      <c r="WR145" s="1060"/>
      <c r="WS145" s="1060"/>
      <c r="WT145" s="1060"/>
      <c r="WU145" s="1060"/>
      <c r="WV145" s="1060"/>
      <c r="WW145" s="1060"/>
      <c r="WX145" s="1060"/>
      <c r="WY145" s="1060"/>
      <c r="WZ145" s="1060"/>
      <c r="XA145" s="1060"/>
      <c r="XB145" s="1060"/>
      <c r="XC145" s="1060"/>
      <c r="XD145" s="1060"/>
      <c r="XE145" s="1060"/>
      <c r="XF145" s="1060"/>
      <c r="XG145" s="1060"/>
      <c r="XH145" s="1060"/>
      <c r="XI145" s="1060"/>
      <c r="XJ145" s="1060"/>
      <c r="XK145" s="1060"/>
      <c r="XL145" s="1060"/>
      <c r="XM145" s="1060"/>
      <c r="XN145" s="1060"/>
      <c r="XO145" s="1060"/>
      <c r="XP145" s="1060"/>
      <c r="XQ145" s="1060"/>
      <c r="XR145" s="1060"/>
      <c r="XS145" s="1060"/>
      <c r="XT145" s="1060"/>
      <c r="XU145" s="1060"/>
      <c r="XV145" s="1060"/>
      <c r="XW145" s="1060"/>
      <c r="XX145" s="1060"/>
      <c r="XY145" s="1060"/>
      <c r="XZ145" s="1060"/>
      <c r="YA145" s="1060"/>
      <c r="YB145" s="1060"/>
      <c r="YC145" s="1060"/>
      <c r="YD145" s="1060"/>
      <c r="YE145" s="1060"/>
      <c r="YF145" s="1060"/>
      <c r="YG145" s="1060"/>
      <c r="YH145" s="1060"/>
      <c r="YI145" s="1060"/>
      <c r="YJ145" s="1060"/>
      <c r="YK145" s="1060"/>
      <c r="YL145" s="1060"/>
      <c r="YM145" s="1060"/>
      <c r="YN145" s="1060"/>
      <c r="YO145" s="1060"/>
      <c r="YP145" s="1060"/>
      <c r="YQ145" s="1060"/>
      <c r="YR145" s="1060"/>
      <c r="YS145" s="1060"/>
      <c r="YT145" s="1060"/>
      <c r="YU145" s="1060"/>
      <c r="YV145" s="1060"/>
      <c r="YW145" s="1060"/>
      <c r="YX145" s="1060"/>
      <c r="YY145" s="1060"/>
      <c r="YZ145" s="1060"/>
      <c r="ZA145" s="1060"/>
      <c r="ZB145" s="1060"/>
      <c r="ZC145" s="1060"/>
      <c r="ZD145" s="1060"/>
      <c r="ZE145" s="1060"/>
      <c r="ZF145" s="1060"/>
      <c r="ZG145" s="1060"/>
      <c r="ZH145" s="1060"/>
      <c r="ZI145" s="1060"/>
      <c r="ZJ145" s="1060"/>
      <c r="ZK145" s="1060"/>
      <c r="ZL145" s="1060"/>
      <c r="ZM145" s="1060"/>
      <c r="ZN145" s="1060"/>
      <c r="ZO145" s="1060"/>
      <c r="ZP145" s="1060"/>
      <c r="ZQ145" s="1060"/>
      <c r="ZR145" s="1060"/>
      <c r="ZS145" s="1060"/>
      <c r="ZT145" s="1060"/>
      <c r="ZU145" s="1060"/>
      <c r="ZV145" s="1060"/>
      <c r="ZW145" s="1060"/>
      <c r="ZX145" s="1060"/>
      <c r="ZY145" s="1060"/>
      <c r="ZZ145" s="1060"/>
      <c r="AAA145" s="1060"/>
      <c r="AAB145" s="1060"/>
      <c r="AAC145" s="1060"/>
      <c r="AAD145" s="1060"/>
      <c r="AAE145" s="1060"/>
      <c r="AAF145" s="1060"/>
      <c r="AAG145" s="1060"/>
      <c r="AAH145" s="1060"/>
      <c r="AAI145" s="1060"/>
      <c r="AAJ145" s="1060"/>
      <c r="AAK145" s="1060"/>
      <c r="AAL145" s="1060"/>
      <c r="AAM145" s="1060"/>
      <c r="AAN145" s="1060"/>
      <c r="AAO145" s="1060"/>
      <c r="AAP145" s="1060"/>
      <c r="AAQ145" s="1060"/>
      <c r="AAR145" s="1060"/>
      <c r="AAS145" s="1060"/>
      <c r="AAT145" s="1060"/>
      <c r="AAU145" s="1060"/>
      <c r="AAV145" s="1060"/>
      <c r="AAW145" s="1060"/>
      <c r="AAX145" s="1060"/>
      <c r="AAY145" s="1060"/>
      <c r="AAZ145" s="1060"/>
      <c r="ABA145" s="1060"/>
      <c r="ABB145" s="1060"/>
      <c r="ABC145" s="1060"/>
      <c r="ABD145" s="1060"/>
      <c r="ABE145" s="1060"/>
      <c r="ABF145" s="1060"/>
      <c r="ABG145" s="1060"/>
      <c r="ABH145" s="1060"/>
      <c r="ABI145" s="1060"/>
      <c r="ABJ145" s="1060"/>
      <c r="ABK145" s="1060"/>
      <c r="ABL145" s="1060"/>
      <c r="ABM145" s="1060"/>
      <c r="ABN145" s="1060"/>
      <c r="ABO145" s="1060"/>
      <c r="ABP145" s="1060"/>
      <c r="ABQ145" s="1060"/>
      <c r="ABR145" s="1060"/>
      <c r="ABS145" s="1060"/>
      <c r="ABT145" s="1060"/>
      <c r="ABU145" s="1060"/>
      <c r="ABV145" s="1060"/>
      <c r="ABW145" s="1060"/>
      <c r="ABX145" s="1060"/>
      <c r="ABY145" s="1060"/>
      <c r="ABZ145" s="1060"/>
      <c r="ACA145" s="1060"/>
      <c r="ACB145" s="1060"/>
      <c r="ACC145" s="1060"/>
      <c r="ACD145" s="1060"/>
      <c r="ACE145" s="1060"/>
      <c r="ACF145" s="1060"/>
      <c r="ACG145" s="1060"/>
      <c r="ACH145" s="1060"/>
      <c r="ACI145" s="1060"/>
      <c r="ACJ145" s="1060"/>
      <c r="ACK145" s="1060"/>
      <c r="ACL145" s="1060"/>
      <c r="ACM145" s="1060"/>
      <c r="ACN145" s="1060"/>
      <c r="ACO145" s="1060"/>
      <c r="ACP145" s="1060"/>
      <c r="ACQ145" s="1060"/>
      <c r="ACR145" s="1060"/>
      <c r="ACS145" s="1060"/>
      <c r="ACT145" s="1060"/>
      <c r="ACU145" s="1060"/>
      <c r="ACV145" s="1060"/>
      <c r="ACW145" s="1060"/>
      <c r="ACX145" s="1060"/>
      <c r="ACY145" s="1060"/>
      <c r="ACZ145" s="1060"/>
      <c r="ADA145" s="1060"/>
      <c r="ADB145" s="1060"/>
      <c r="ADC145" s="1060"/>
      <c r="ADD145" s="1060"/>
      <c r="ADE145" s="1060"/>
      <c r="ADF145" s="1060"/>
      <c r="ADG145" s="1060"/>
      <c r="ADH145" s="1060"/>
      <c r="ADI145" s="1060"/>
      <c r="ADJ145" s="1060"/>
      <c r="ADK145" s="1060"/>
      <c r="ADL145" s="1060"/>
      <c r="ADM145" s="1060"/>
      <c r="ADN145" s="1060"/>
      <c r="ADO145" s="1060"/>
      <c r="ADP145" s="1060"/>
      <c r="ADQ145" s="1060"/>
      <c r="ADR145" s="1060"/>
      <c r="ADS145" s="1060"/>
      <c r="ADT145" s="1060"/>
      <c r="ADU145" s="1060"/>
      <c r="ADV145" s="1060"/>
      <c r="ADW145" s="1060"/>
      <c r="ADX145" s="1060"/>
      <c r="ADY145" s="1060"/>
      <c r="ADZ145" s="1060"/>
      <c r="AEA145" s="1060"/>
      <c r="AEB145" s="1060"/>
      <c r="AEC145" s="1060"/>
      <c r="AED145" s="1060"/>
      <c r="AEE145" s="1060"/>
      <c r="AEF145" s="1060"/>
      <c r="AEG145" s="1060"/>
      <c r="AEH145" s="1060"/>
      <c r="AEI145" s="1060"/>
      <c r="AEJ145" s="1060"/>
      <c r="AEK145" s="1060"/>
      <c r="AEL145" s="1060"/>
      <c r="AEM145" s="1060"/>
      <c r="AEN145" s="1060"/>
      <c r="AEO145" s="1060"/>
      <c r="AEP145" s="1060"/>
      <c r="AEQ145" s="1060"/>
      <c r="AER145" s="1060"/>
      <c r="AES145" s="1060"/>
      <c r="AET145" s="1060"/>
      <c r="AEU145" s="1060"/>
      <c r="AEV145" s="1060"/>
      <c r="AEW145" s="1060"/>
      <c r="AEX145" s="1060"/>
      <c r="AEY145" s="1060"/>
      <c r="AEZ145" s="1060"/>
      <c r="AFA145" s="1060"/>
      <c r="AFB145" s="1060"/>
      <c r="AFC145" s="1060"/>
      <c r="AFD145" s="1060"/>
      <c r="AFE145" s="1060"/>
      <c r="AFF145" s="1060"/>
      <c r="AFG145" s="1060"/>
      <c r="AFH145" s="1060"/>
      <c r="AFI145" s="1060"/>
      <c r="AFJ145" s="1060"/>
      <c r="AFK145" s="1060"/>
      <c r="AFL145" s="1060"/>
      <c r="AFM145" s="1060"/>
      <c r="AFN145" s="1060"/>
      <c r="AFO145" s="1060"/>
      <c r="AFP145" s="1060"/>
      <c r="AFQ145" s="1060"/>
      <c r="AFR145" s="1060"/>
      <c r="AFS145" s="1060"/>
      <c r="AFT145" s="1060"/>
      <c r="AFU145" s="1060"/>
      <c r="AFV145" s="1060"/>
      <c r="AFW145" s="1060"/>
      <c r="AFX145" s="1060"/>
      <c r="AFY145" s="1060"/>
      <c r="AFZ145" s="1060"/>
      <c r="AGA145" s="1060"/>
      <c r="AGB145" s="1060"/>
      <c r="AGC145" s="1060"/>
      <c r="AGD145" s="1060"/>
      <c r="AGE145" s="1060"/>
      <c r="AGF145" s="1060"/>
      <c r="AGG145" s="1060"/>
      <c r="AGH145" s="1060"/>
      <c r="AGI145" s="1060"/>
      <c r="AGJ145" s="1060"/>
      <c r="AGK145" s="1060"/>
      <c r="AGL145" s="1060"/>
      <c r="AGM145" s="1060"/>
      <c r="AGN145" s="1060"/>
      <c r="AGO145" s="1060"/>
      <c r="AGP145" s="1060"/>
      <c r="AGQ145" s="1060"/>
      <c r="AGR145" s="1060"/>
      <c r="AGS145" s="1060"/>
      <c r="AGT145" s="1060"/>
      <c r="AGU145" s="1060"/>
      <c r="AGV145" s="1060"/>
      <c r="AGW145" s="1060"/>
      <c r="AGX145" s="1060"/>
      <c r="AGY145" s="1060"/>
      <c r="AGZ145" s="1060"/>
      <c r="AHA145" s="1060"/>
      <c r="AHB145" s="1060"/>
      <c r="AHC145" s="1060"/>
      <c r="AHD145" s="1060"/>
      <c r="AHE145" s="1060"/>
      <c r="AHF145" s="1060"/>
      <c r="AHG145" s="1060"/>
      <c r="AHH145" s="1060"/>
      <c r="AHI145" s="1060"/>
      <c r="AHJ145" s="1060"/>
      <c r="AHK145" s="1060"/>
      <c r="AHL145" s="1060"/>
      <c r="AHM145" s="1060"/>
      <c r="AHN145" s="1060"/>
      <c r="AHO145" s="1060"/>
      <c r="AHP145" s="1060"/>
      <c r="AHQ145" s="1060"/>
      <c r="AHR145" s="1060"/>
      <c r="AHS145" s="1060"/>
      <c r="AHT145" s="1060"/>
      <c r="AHU145" s="1060"/>
      <c r="AHV145" s="1060"/>
      <c r="AHW145" s="1060"/>
      <c r="AHX145" s="1060"/>
      <c r="AHY145" s="1060"/>
      <c r="AHZ145" s="1060"/>
      <c r="AIA145" s="1060"/>
      <c r="AIB145" s="1060"/>
      <c r="AIC145" s="1060"/>
      <c r="AID145" s="1060"/>
      <c r="AIE145" s="1060"/>
      <c r="AIF145" s="1060"/>
      <c r="AIG145" s="1060"/>
      <c r="AIH145" s="1060"/>
      <c r="AII145" s="1060"/>
      <c r="AIJ145" s="1060"/>
      <c r="AIK145" s="1060"/>
      <c r="AIL145" s="1060"/>
      <c r="AIM145" s="1060"/>
      <c r="AIN145" s="1060"/>
      <c r="AIO145" s="1060"/>
      <c r="AIP145" s="1060"/>
      <c r="AIQ145" s="1060"/>
      <c r="AIR145" s="1060"/>
      <c r="AIS145" s="1060"/>
      <c r="AIT145" s="1060"/>
      <c r="AIU145" s="1060"/>
      <c r="AIV145" s="1060"/>
      <c r="AIW145" s="1060"/>
      <c r="AIX145" s="1060"/>
      <c r="AIY145" s="1060"/>
      <c r="AIZ145" s="1060"/>
      <c r="AJA145" s="1060"/>
      <c r="AJB145" s="1060"/>
      <c r="AJC145" s="1060"/>
      <c r="AJD145" s="1060"/>
      <c r="AJE145" s="1060"/>
      <c r="AJF145" s="1060"/>
      <c r="AJG145" s="1060"/>
      <c r="AJH145" s="1060"/>
      <c r="AJI145" s="1060"/>
      <c r="AJJ145" s="1060"/>
      <c r="AJK145" s="1060"/>
      <c r="AJL145" s="1060"/>
      <c r="AJM145" s="1060"/>
      <c r="AJN145" s="1060"/>
      <c r="AJO145" s="1060"/>
      <c r="AJP145" s="1060"/>
      <c r="AJQ145" s="1060"/>
      <c r="AJR145" s="1060"/>
      <c r="AJS145" s="1060"/>
      <c r="AJT145" s="1060"/>
      <c r="AJU145" s="1060"/>
      <c r="AJV145" s="1060"/>
      <c r="AJW145" s="1060"/>
      <c r="AJX145" s="1060"/>
      <c r="AJY145" s="1060"/>
      <c r="AJZ145" s="1060"/>
      <c r="AKA145" s="1060"/>
      <c r="AKB145" s="1060"/>
      <c r="AKC145" s="1060"/>
      <c r="AKD145" s="1060"/>
      <c r="AKE145" s="1060"/>
      <c r="AKF145" s="1060"/>
      <c r="AKG145" s="1060"/>
      <c r="AKH145" s="1060"/>
      <c r="AKI145" s="1060"/>
      <c r="AKJ145" s="1060"/>
      <c r="AKK145" s="1060"/>
      <c r="AKL145" s="1060"/>
      <c r="AKM145" s="1060"/>
      <c r="AKN145" s="1060"/>
      <c r="AKO145" s="1060"/>
      <c r="AKP145" s="1060"/>
      <c r="AKQ145" s="1060"/>
      <c r="AKR145" s="1060"/>
      <c r="AKS145" s="1060"/>
      <c r="AKT145" s="1060"/>
      <c r="AKU145" s="1060"/>
      <c r="AKV145" s="1060"/>
      <c r="AKW145" s="1060"/>
      <c r="AKX145" s="1060"/>
      <c r="AKY145" s="1060"/>
      <c r="AKZ145" s="1060"/>
      <c r="ALA145" s="1060"/>
      <c r="ALB145" s="1060"/>
      <c r="ALC145" s="1060"/>
      <c r="ALD145" s="1060"/>
      <c r="ALE145" s="1060"/>
      <c r="ALF145" s="1060"/>
      <c r="ALG145" s="1060"/>
      <c r="ALH145" s="1060"/>
      <c r="ALI145" s="1060"/>
      <c r="ALJ145" s="1060"/>
      <c r="ALK145" s="1060"/>
      <c r="ALL145" s="1060"/>
      <c r="ALM145" s="1060"/>
      <c r="ALN145" s="1060"/>
      <c r="ALO145" s="1060"/>
      <c r="ALP145" s="1060"/>
      <c r="ALQ145" s="1060"/>
      <c r="ALR145" s="1060"/>
      <c r="ALS145" s="1060"/>
      <c r="ALT145" s="1060"/>
      <c r="ALU145" s="1060"/>
      <c r="ALV145" s="1060"/>
      <c r="ALW145" s="1060"/>
      <c r="ALX145" s="1060"/>
      <c r="ALY145" s="1060"/>
      <c r="ALZ145" s="1060"/>
      <c r="AMA145" s="1060"/>
      <c r="AMB145" s="1060"/>
      <c r="AMC145" s="1060"/>
      <c r="AMD145" s="1060"/>
      <c r="AME145" s="1060"/>
      <c r="AMF145" s="1060"/>
      <c r="AMG145" s="1060"/>
      <c r="AMH145" s="1060"/>
      <c r="AMI145" s="1060"/>
      <c r="AMJ145" s="1060"/>
      <c r="AMK145" s="1060"/>
      <c r="AML145" s="1060"/>
      <c r="AMM145" s="1060"/>
      <c r="AMN145" s="1060"/>
      <c r="AMO145" s="1060"/>
      <c r="AMP145" s="1060"/>
      <c r="AMQ145" s="1060"/>
      <c r="AMR145" s="1060"/>
      <c r="AMS145" s="1060"/>
      <c r="AMT145" s="1060"/>
      <c r="AMU145" s="1060"/>
      <c r="AMV145" s="1060"/>
      <c r="AMW145" s="1060"/>
      <c r="AMX145" s="1060"/>
      <c r="AMY145" s="1060"/>
      <c r="AMZ145" s="1060"/>
      <c r="ANA145" s="1060"/>
      <c r="ANB145" s="1060"/>
      <c r="ANC145" s="1060"/>
      <c r="AND145" s="1060"/>
      <c r="ANE145" s="1060"/>
      <c r="ANF145" s="1060"/>
      <c r="ANG145" s="1060"/>
      <c r="ANH145" s="1060"/>
      <c r="ANI145" s="1060"/>
      <c r="ANJ145" s="1060"/>
      <c r="ANK145" s="1060"/>
      <c r="ANL145" s="1060"/>
      <c r="ANM145" s="1060"/>
      <c r="ANN145" s="1060"/>
      <c r="ANO145" s="1060"/>
      <c r="ANP145" s="1060"/>
      <c r="ANQ145" s="1060"/>
      <c r="ANR145" s="1060"/>
      <c r="ANS145" s="1060"/>
      <c r="ANT145" s="1060"/>
      <c r="ANU145" s="1060"/>
      <c r="ANV145" s="1060"/>
      <c r="ANW145" s="1060"/>
      <c r="ANX145" s="1060"/>
      <c r="ANY145" s="1060"/>
      <c r="ANZ145" s="1060"/>
      <c r="AOA145" s="1060"/>
      <c r="AOB145" s="1060"/>
      <c r="AOC145" s="1060"/>
      <c r="AOD145" s="1060"/>
      <c r="AOE145" s="1060"/>
      <c r="AOF145" s="1060"/>
      <c r="AOG145" s="1060"/>
      <c r="AOH145" s="1060"/>
      <c r="AOI145" s="1060"/>
      <c r="AOJ145" s="1060"/>
      <c r="AOK145" s="1060"/>
      <c r="AOL145" s="1060"/>
      <c r="AOM145" s="1060"/>
      <c r="AON145" s="1060"/>
      <c r="AOO145" s="1060"/>
      <c r="AOP145" s="1060"/>
      <c r="AOQ145" s="1060"/>
      <c r="AOR145" s="1060"/>
      <c r="AOS145" s="1060"/>
      <c r="AOT145" s="1060"/>
      <c r="AOU145" s="1060"/>
      <c r="AOV145" s="1060"/>
      <c r="AOW145" s="1060"/>
      <c r="AOX145" s="1060"/>
      <c r="AOY145" s="1060"/>
      <c r="AOZ145" s="1060"/>
      <c r="APA145" s="1060"/>
      <c r="APB145" s="1060"/>
      <c r="APC145" s="1060"/>
      <c r="APD145" s="1060"/>
      <c r="APE145" s="1060"/>
      <c r="APF145" s="1060"/>
      <c r="APG145" s="1060"/>
      <c r="APH145" s="1060"/>
      <c r="API145" s="1060"/>
      <c r="APJ145" s="1060"/>
      <c r="APK145" s="1060"/>
      <c r="APL145" s="1060"/>
      <c r="APM145" s="1060"/>
      <c r="APN145" s="1060"/>
      <c r="APO145" s="1060"/>
      <c r="APP145" s="1060"/>
      <c r="APQ145" s="1060"/>
      <c r="APR145" s="1060"/>
      <c r="APS145" s="1060"/>
      <c r="APT145" s="1060"/>
      <c r="APU145" s="1060"/>
      <c r="APV145" s="1060"/>
      <c r="APW145" s="1060"/>
      <c r="APX145" s="1060"/>
      <c r="APY145" s="1060"/>
      <c r="APZ145" s="1060"/>
      <c r="AQA145" s="1060"/>
      <c r="AQB145" s="1060"/>
      <c r="AQC145" s="1060"/>
      <c r="AQD145" s="1060"/>
      <c r="AQE145" s="1060"/>
      <c r="AQF145" s="1060"/>
      <c r="AQG145" s="1060"/>
      <c r="AQH145" s="1060"/>
      <c r="AQI145" s="1060"/>
      <c r="AQJ145" s="1060"/>
      <c r="AQK145" s="1060"/>
      <c r="AQL145" s="1060"/>
      <c r="AQM145" s="1060"/>
      <c r="AQN145" s="1060"/>
      <c r="AQO145" s="1060"/>
      <c r="AQP145" s="1060"/>
      <c r="AQQ145" s="1060"/>
      <c r="AQR145" s="1060"/>
      <c r="AQS145" s="1060"/>
      <c r="AQT145" s="1060"/>
      <c r="AQU145" s="1060"/>
      <c r="AQV145" s="1060"/>
      <c r="AQW145" s="1060"/>
      <c r="AQX145" s="1060"/>
      <c r="AQY145" s="1060"/>
      <c r="AQZ145" s="1060"/>
      <c r="ARA145" s="1060"/>
      <c r="ARB145" s="1060"/>
      <c r="ARC145" s="1060"/>
      <c r="ARD145" s="1060"/>
      <c r="ARE145" s="1060"/>
      <c r="ARF145" s="1060"/>
      <c r="ARG145" s="1060"/>
      <c r="ARH145" s="1060"/>
      <c r="ARI145" s="1060"/>
      <c r="ARJ145" s="1060"/>
      <c r="ARK145" s="1060"/>
      <c r="ARL145" s="1060"/>
      <c r="ARM145" s="1060"/>
      <c r="ARN145" s="1060"/>
      <c r="ARO145" s="1060"/>
      <c r="ARP145" s="1060"/>
      <c r="ARQ145" s="1060"/>
      <c r="ARR145" s="1060"/>
      <c r="ARS145" s="1060"/>
      <c r="ART145" s="1060"/>
      <c r="ARU145" s="1060"/>
      <c r="ARV145" s="1060"/>
      <c r="ARW145" s="1060"/>
      <c r="ARX145" s="1060"/>
      <c r="ARY145" s="1060"/>
      <c r="ARZ145" s="1060"/>
      <c r="ASA145" s="1060"/>
      <c r="ASB145" s="1060"/>
      <c r="ASC145" s="1060"/>
      <c r="ASD145" s="1060"/>
      <c r="ASE145" s="1060"/>
      <c r="ASF145" s="1060"/>
      <c r="ASG145" s="1060"/>
      <c r="ASH145" s="1060"/>
      <c r="ASI145" s="1060"/>
      <c r="ASJ145" s="1060"/>
      <c r="ASK145" s="1060"/>
      <c r="ASL145" s="1060"/>
      <c r="ASM145" s="1060"/>
      <c r="ASN145" s="1060"/>
      <c r="ASO145" s="1060"/>
      <c r="ASP145" s="1060"/>
      <c r="ASQ145" s="1060"/>
      <c r="ASR145" s="1060"/>
      <c r="ASS145" s="1060"/>
      <c r="AST145" s="1060"/>
      <c r="ASU145" s="1060"/>
      <c r="ASV145" s="1060"/>
      <c r="ASW145" s="1060"/>
      <c r="ASX145" s="1060"/>
      <c r="ASY145" s="1060"/>
      <c r="ASZ145" s="1060"/>
      <c r="ATA145" s="1060"/>
      <c r="ATB145" s="1060"/>
      <c r="ATC145" s="1060"/>
      <c r="ATD145" s="1060"/>
      <c r="ATE145" s="1060"/>
      <c r="ATF145" s="1060"/>
      <c r="ATG145" s="1060"/>
      <c r="ATH145" s="1060"/>
      <c r="ATI145" s="1060"/>
      <c r="ATJ145" s="1060"/>
      <c r="ATK145" s="1060"/>
      <c r="ATL145" s="1060"/>
      <c r="ATM145" s="1060"/>
      <c r="ATN145" s="1060"/>
      <c r="ATO145" s="1060"/>
      <c r="ATP145" s="1060"/>
      <c r="ATQ145" s="1060"/>
      <c r="ATR145" s="1060"/>
      <c r="ATS145" s="1060"/>
      <c r="ATT145" s="1060"/>
      <c r="ATU145" s="1060"/>
      <c r="ATV145" s="1060"/>
      <c r="ATW145" s="1060"/>
      <c r="ATX145" s="1060"/>
      <c r="ATY145" s="1060"/>
      <c r="ATZ145" s="1060"/>
      <c r="AUA145" s="1060"/>
      <c r="AUB145" s="1060"/>
      <c r="AUC145" s="1060"/>
      <c r="AUD145" s="1060"/>
      <c r="AUE145" s="1060"/>
      <c r="AUF145" s="1060"/>
      <c r="AUG145" s="1060"/>
      <c r="AUH145" s="1060"/>
      <c r="AUI145" s="1060"/>
      <c r="AUJ145" s="1060"/>
      <c r="AUK145" s="1060"/>
      <c r="AUL145" s="1060"/>
      <c r="AUM145" s="1060"/>
      <c r="AUN145" s="1060"/>
      <c r="AUO145" s="1060"/>
      <c r="AUP145" s="1060"/>
      <c r="AUQ145" s="1060"/>
      <c r="AUR145" s="1060"/>
      <c r="AUS145" s="1060"/>
      <c r="AUT145" s="1060"/>
      <c r="AUU145" s="1060"/>
      <c r="AUV145" s="1060"/>
      <c r="AUW145" s="1060"/>
      <c r="AUX145" s="1060"/>
      <c r="AUY145" s="1060"/>
      <c r="AUZ145" s="1060"/>
      <c r="AVA145" s="1060"/>
      <c r="AVB145" s="1060"/>
      <c r="AVC145" s="1060"/>
      <c r="AVD145" s="1060"/>
      <c r="AVE145" s="1060"/>
      <c r="AVF145" s="1060"/>
      <c r="AVG145" s="1060"/>
      <c r="AVH145" s="1060"/>
      <c r="AVI145" s="1060"/>
      <c r="AVJ145" s="1060"/>
      <c r="AVK145" s="1060"/>
      <c r="AVL145" s="1060"/>
      <c r="AVM145" s="1060"/>
      <c r="AVN145" s="1060"/>
      <c r="AVO145" s="1060"/>
      <c r="AVP145" s="1060"/>
      <c r="AVQ145" s="1060"/>
      <c r="AVR145" s="1060"/>
      <c r="AVS145" s="1060"/>
      <c r="AVT145" s="1060"/>
      <c r="AVU145" s="1060"/>
      <c r="AVV145" s="1060"/>
      <c r="AVW145" s="1060"/>
      <c r="AVX145" s="1060"/>
      <c r="AVY145" s="1060"/>
      <c r="AVZ145" s="1060"/>
      <c r="AWA145" s="1060"/>
      <c r="AWB145" s="1060"/>
      <c r="AWC145" s="1060"/>
      <c r="AWD145" s="1060"/>
      <c r="AWE145" s="1060"/>
      <c r="AWF145" s="1060"/>
      <c r="AWG145" s="1060"/>
      <c r="AWH145" s="1060"/>
      <c r="AWI145" s="1060"/>
      <c r="AWJ145" s="1060"/>
      <c r="AWK145" s="1060"/>
      <c r="AWL145" s="1060"/>
      <c r="AWM145" s="1060"/>
      <c r="AWN145" s="1060"/>
      <c r="AWO145" s="1060"/>
      <c r="AWP145" s="1060"/>
      <c r="AWQ145" s="1060"/>
      <c r="AWR145" s="1060"/>
      <c r="AWS145" s="1060"/>
      <c r="AWT145" s="1060"/>
      <c r="AWU145" s="1060"/>
      <c r="AWV145" s="1060"/>
      <c r="AWW145" s="1060"/>
      <c r="AWX145" s="1060"/>
      <c r="AWY145" s="1060"/>
      <c r="AWZ145" s="1060"/>
      <c r="AXA145" s="1060"/>
      <c r="AXB145" s="1060"/>
      <c r="AXC145" s="1060"/>
      <c r="AXD145" s="1060"/>
      <c r="AXE145" s="1060"/>
      <c r="AXF145" s="1060"/>
      <c r="AXG145" s="1060"/>
      <c r="AXH145" s="1060"/>
      <c r="AXI145" s="1060"/>
      <c r="AXJ145" s="1060"/>
      <c r="AXK145" s="1060"/>
      <c r="AXL145" s="1060"/>
      <c r="AXM145" s="1060"/>
      <c r="AXN145" s="1060"/>
      <c r="AXO145" s="1060"/>
      <c r="AXP145" s="1060"/>
      <c r="AXQ145" s="1060"/>
      <c r="AXR145" s="1060"/>
      <c r="AXS145" s="1060"/>
      <c r="AXT145" s="1060"/>
      <c r="AXU145" s="1060"/>
      <c r="AXV145" s="1060"/>
      <c r="AXW145" s="1060"/>
      <c r="AXX145" s="1060"/>
      <c r="AXY145" s="1060"/>
      <c r="AXZ145" s="1060"/>
      <c r="AYA145" s="1060"/>
      <c r="AYB145" s="1060"/>
      <c r="AYC145" s="1060"/>
      <c r="AYD145" s="1060"/>
      <c r="AYE145" s="1060"/>
      <c r="AYF145" s="1060"/>
      <c r="AYG145" s="1060"/>
      <c r="AYH145" s="1060"/>
      <c r="AYI145" s="1060"/>
      <c r="AYJ145" s="1060"/>
      <c r="AYK145" s="1060"/>
      <c r="AYL145" s="1060"/>
      <c r="AYM145" s="1060"/>
      <c r="AYN145" s="1060"/>
      <c r="AYO145" s="1060"/>
      <c r="AYP145" s="1060"/>
      <c r="AYQ145" s="1060"/>
      <c r="AYR145" s="1060"/>
      <c r="AYS145" s="1060"/>
      <c r="AYT145" s="1060"/>
      <c r="AYU145" s="1060"/>
      <c r="AYV145" s="1060"/>
      <c r="AYW145" s="1060"/>
      <c r="AYX145" s="1060"/>
      <c r="AYY145" s="1060"/>
      <c r="AYZ145" s="1060"/>
      <c r="AZA145" s="1060"/>
      <c r="AZB145" s="1060"/>
      <c r="AZC145" s="1060"/>
      <c r="AZD145" s="1060"/>
      <c r="AZE145" s="1060"/>
      <c r="AZF145" s="1060"/>
      <c r="AZG145" s="1060"/>
      <c r="AZH145" s="1060"/>
      <c r="AZI145" s="1060"/>
      <c r="AZJ145" s="1060"/>
      <c r="AZK145" s="1060"/>
      <c r="AZL145" s="1060"/>
      <c r="AZM145" s="1060"/>
      <c r="AZN145" s="1060"/>
      <c r="AZO145" s="1060"/>
      <c r="AZP145" s="1060"/>
      <c r="AZQ145" s="1060"/>
      <c r="AZR145" s="1060"/>
      <c r="AZS145" s="1060"/>
      <c r="AZT145" s="1060"/>
      <c r="AZU145" s="1060"/>
      <c r="AZV145" s="1060"/>
      <c r="AZW145" s="1060"/>
      <c r="AZX145" s="1060"/>
      <c r="AZY145" s="1060"/>
      <c r="AZZ145" s="1060"/>
      <c r="BAA145" s="1060"/>
      <c r="BAB145" s="1060"/>
      <c r="BAC145" s="1060"/>
      <c r="BAD145" s="1060"/>
      <c r="BAE145" s="1060"/>
      <c r="BAF145" s="1060"/>
      <c r="BAG145" s="1060"/>
      <c r="BAH145" s="1060"/>
      <c r="BAI145" s="1060"/>
      <c r="BAJ145" s="1060"/>
      <c r="BAK145" s="1060"/>
      <c r="BAL145" s="1060"/>
      <c r="BAM145" s="1060"/>
      <c r="BAN145" s="1060"/>
      <c r="BAO145" s="1060"/>
      <c r="BAP145" s="1060"/>
      <c r="BAQ145" s="1060"/>
      <c r="BAR145" s="1060"/>
      <c r="BAS145" s="1060"/>
      <c r="BAT145" s="1060"/>
      <c r="BAU145" s="1060"/>
      <c r="BAV145" s="1060"/>
      <c r="BAW145" s="1060"/>
      <c r="BAX145" s="1060"/>
      <c r="BAY145" s="1060"/>
      <c r="BAZ145" s="1060"/>
      <c r="BBA145" s="1060"/>
      <c r="BBB145" s="1060"/>
      <c r="BBC145" s="1060"/>
      <c r="BBD145" s="1060"/>
      <c r="BBE145" s="1060"/>
      <c r="BBF145" s="1060"/>
      <c r="BBG145" s="1060"/>
      <c r="BBH145" s="1060"/>
      <c r="BBI145" s="1060"/>
      <c r="BBJ145" s="1060"/>
      <c r="BBK145" s="1060"/>
      <c r="BBL145" s="1060"/>
      <c r="BBM145" s="1060"/>
      <c r="BBN145" s="1060"/>
      <c r="BBO145" s="1060"/>
      <c r="BBP145" s="1060"/>
      <c r="BBQ145" s="1060"/>
      <c r="BBR145" s="1060"/>
      <c r="BBS145" s="1060"/>
      <c r="BBT145" s="1060"/>
      <c r="BBU145" s="1060"/>
      <c r="BBV145" s="1060"/>
      <c r="BBW145" s="1060"/>
      <c r="BBX145" s="1060"/>
      <c r="BBY145" s="1060"/>
      <c r="BBZ145" s="1060"/>
      <c r="BCA145" s="1060"/>
      <c r="BCB145" s="1060"/>
      <c r="BCC145" s="1060"/>
      <c r="BCD145" s="1060"/>
      <c r="BCE145" s="1060"/>
      <c r="BCF145" s="1060"/>
      <c r="BCG145" s="1060"/>
      <c r="BCH145" s="1060"/>
      <c r="BCI145" s="1060"/>
      <c r="BCJ145" s="1060"/>
      <c r="BCK145" s="1060"/>
      <c r="BCL145" s="1060"/>
      <c r="BCM145" s="1060"/>
      <c r="BCN145" s="1060"/>
      <c r="BCO145" s="1060"/>
      <c r="BCP145" s="1060"/>
      <c r="BCQ145" s="1060"/>
      <c r="BCR145" s="1060"/>
      <c r="BCS145" s="1060"/>
      <c r="BCT145" s="1060"/>
      <c r="BCU145" s="1060"/>
      <c r="BCV145" s="1060"/>
      <c r="BCW145" s="1060"/>
      <c r="BCX145" s="1060"/>
      <c r="BCY145" s="1060"/>
      <c r="BCZ145" s="1060"/>
      <c r="BDA145" s="1060"/>
      <c r="BDB145" s="1060"/>
      <c r="BDC145" s="1060"/>
      <c r="BDD145" s="1060"/>
      <c r="BDE145" s="1060"/>
      <c r="BDF145" s="1060"/>
      <c r="BDG145" s="1060"/>
      <c r="BDH145" s="1060"/>
      <c r="BDI145" s="1060"/>
      <c r="BDJ145" s="1060"/>
      <c r="BDK145" s="1060"/>
      <c r="BDL145" s="1060"/>
      <c r="BDM145" s="1060"/>
      <c r="BDN145" s="1060"/>
      <c r="BDO145" s="1060"/>
      <c r="BDP145" s="1060"/>
      <c r="BDQ145" s="1060"/>
      <c r="BDR145" s="1060"/>
      <c r="BDS145" s="1060"/>
      <c r="BDT145" s="1060"/>
      <c r="BDU145" s="1060"/>
      <c r="BDV145" s="1060"/>
      <c r="BDW145" s="1060"/>
      <c r="BDX145" s="1060"/>
      <c r="BDY145" s="1060"/>
      <c r="BDZ145" s="1060"/>
      <c r="BEA145" s="1060"/>
      <c r="BEB145" s="1060"/>
      <c r="BEC145" s="1060"/>
      <c r="BED145" s="1060"/>
      <c r="BEE145" s="1060"/>
      <c r="BEF145" s="1060"/>
      <c r="BEG145" s="1060"/>
      <c r="BEH145" s="1060"/>
      <c r="BEI145" s="1060"/>
      <c r="BEJ145" s="1060"/>
      <c r="BEK145" s="1060"/>
      <c r="BEL145" s="1060"/>
      <c r="BEM145" s="1060"/>
      <c r="BEN145" s="1060"/>
      <c r="BEO145" s="1060"/>
      <c r="BEP145" s="1060"/>
      <c r="BEQ145" s="1060"/>
      <c r="BER145" s="1060"/>
      <c r="BES145" s="1060"/>
      <c r="BET145" s="1060"/>
      <c r="BEU145" s="1060"/>
      <c r="BEV145" s="1060"/>
      <c r="BEW145" s="1060"/>
      <c r="BEX145" s="1060"/>
      <c r="BEY145" s="1060"/>
      <c r="BEZ145" s="1060"/>
      <c r="BFA145" s="1060"/>
      <c r="BFB145" s="1060"/>
      <c r="BFC145" s="1060"/>
      <c r="BFD145" s="1060"/>
      <c r="BFE145" s="1060"/>
      <c r="BFF145" s="1060"/>
      <c r="BFG145" s="1060"/>
      <c r="BFH145" s="1060"/>
      <c r="BFI145" s="1060"/>
      <c r="BFJ145" s="1060"/>
      <c r="BFK145" s="1060"/>
      <c r="BFL145" s="1060"/>
      <c r="BFM145" s="1060"/>
      <c r="BFN145" s="1060"/>
      <c r="BFO145" s="1060"/>
      <c r="BFP145" s="1060"/>
      <c r="BFQ145" s="1060"/>
      <c r="BFR145" s="1060"/>
      <c r="BFS145" s="1060"/>
      <c r="BFT145" s="1060"/>
      <c r="BFU145" s="1060"/>
      <c r="BFV145" s="1060"/>
      <c r="BFW145" s="1060"/>
      <c r="BFX145" s="1060"/>
      <c r="BFY145" s="1060"/>
      <c r="BFZ145" s="1060"/>
      <c r="BGA145" s="1060"/>
      <c r="BGB145" s="1060"/>
      <c r="BGC145" s="1060"/>
      <c r="BGD145" s="1060"/>
      <c r="BGE145" s="1060"/>
      <c r="BGF145" s="1060"/>
      <c r="BGG145" s="1060"/>
      <c r="BGH145" s="1060"/>
      <c r="BGI145" s="1060"/>
      <c r="BGJ145" s="1060"/>
      <c r="BGK145" s="1060"/>
      <c r="BGL145" s="1060"/>
      <c r="BGM145" s="1060"/>
      <c r="BGN145" s="1060"/>
      <c r="BGO145" s="1060"/>
      <c r="BGP145" s="1060"/>
      <c r="BGQ145" s="1060"/>
      <c r="BGR145" s="1060"/>
      <c r="BGS145" s="1060"/>
      <c r="BGT145" s="1060"/>
      <c r="BGU145" s="1060"/>
      <c r="BGV145" s="1060"/>
      <c r="BGW145" s="1060"/>
      <c r="BGX145" s="1060"/>
      <c r="BGY145" s="1060"/>
      <c r="BGZ145" s="1060"/>
      <c r="BHA145" s="1060"/>
      <c r="BHB145" s="1060"/>
      <c r="BHC145" s="1060"/>
      <c r="BHD145" s="1060"/>
      <c r="BHE145" s="1060"/>
      <c r="BHF145" s="1060"/>
      <c r="BHG145" s="1060"/>
      <c r="BHH145" s="1060"/>
      <c r="BHI145" s="1060"/>
      <c r="BHJ145" s="1060"/>
      <c r="BHK145" s="1060"/>
      <c r="BHL145" s="1060"/>
      <c r="BHM145" s="1060"/>
      <c r="BHN145" s="1060"/>
      <c r="BHO145" s="1060"/>
      <c r="BHP145" s="1060"/>
      <c r="BHQ145" s="1060"/>
      <c r="BHR145" s="1060"/>
      <c r="BHS145" s="1060"/>
      <c r="BHT145" s="1060"/>
      <c r="BHU145" s="1060"/>
      <c r="BHV145" s="1060"/>
      <c r="BHW145" s="1060"/>
      <c r="BHX145" s="1060"/>
      <c r="BHY145" s="1060"/>
      <c r="BHZ145" s="1060"/>
      <c r="BIA145" s="1060"/>
      <c r="BIB145" s="1060"/>
      <c r="BIC145" s="1060"/>
      <c r="BID145" s="1060"/>
      <c r="BIE145" s="1060"/>
      <c r="BIF145" s="1060"/>
      <c r="BIG145" s="1060"/>
      <c r="BIH145" s="1060"/>
      <c r="BII145" s="1060"/>
      <c r="BIJ145" s="1060"/>
      <c r="BIK145" s="1060"/>
      <c r="BIL145" s="1060"/>
      <c r="BIM145" s="1060"/>
      <c r="BIN145" s="1060"/>
      <c r="BIO145" s="1060"/>
      <c r="BIP145" s="1060"/>
      <c r="BIQ145" s="1060"/>
      <c r="BIR145" s="1060"/>
      <c r="BIS145" s="1060"/>
      <c r="BIT145" s="1060"/>
      <c r="BIU145" s="1060"/>
      <c r="BIV145" s="1060"/>
      <c r="BIW145" s="1060"/>
      <c r="BIX145" s="1060"/>
      <c r="BIY145" s="1060"/>
      <c r="BIZ145" s="1060"/>
      <c r="BJA145" s="1060"/>
      <c r="BJB145" s="1060"/>
      <c r="BJC145" s="1060"/>
      <c r="BJD145" s="1060"/>
      <c r="BJE145" s="1060"/>
      <c r="BJF145" s="1060"/>
      <c r="BJG145" s="1060"/>
      <c r="BJH145" s="1060"/>
      <c r="BJI145" s="1060"/>
      <c r="BJJ145" s="1060"/>
      <c r="BJK145" s="1060"/>
      <c r="BJL145" s="1060"/>
      <c r="BJM145" s="1060"/>
      <c r="BJN145" s="1060"/>
      <c r="BJO145" s="1060"/>
      <c r="BJP145" s="1060"/>
      <c r="BJQ145" s="1060"/>
      <c r="BJR145" s="1060"/>
      <c r="BJS145" s="1060"/>
      <c r="BJT145" s="1060"/>
      <c r="BJU145" s="1060"/>
      <c r="BJV145" s="1060"/>
      <c r="BJW145" s="1060"/>
      <c r="BJX145" s="1060"/>
      <c r="BJY145" s="1060"/>
      <c r="BJZ145" s="1060"/>
      <c r="BKA145" s="1060"/>
      <c r="BKB145" s="1060"/>
      <c r="BKC145" s="1060"/>
      <c r="BKD145" s="1060"/>
      <c r="BKE145" s="1060"/>
      <c r="BKF145" s="1060"/>
      <c r="BKG145" s="1060"/>
      <c r="BKH145" s="1060"/>
      <c r="BKI145" s="1060"/>
      <c r="BKJ145" s="1060"/>
      <c r="BKK145" s="1060"/>
      <c r="BKL145" s="1060"/>
      <c r="BKM145" s="1060"/>
      <c r="BKN145" s="1060"/>
      <c r="BKO145" s="1060"/>
      <c r="BKP145" s="1060"/>
      <c r="BKQ145" s="1060"/>
      <c r="BKR145" s="1060"/>
      <c r="BKS145" s="1060"/>
      <c r="BKT145" s="1060"/>
      <c r="BKU145" s="1060"/>
      <c r="BKV145" s="1060"/>
      <c r="BKW145" s="1060"/>
      <c r="BKX145" s="1060"/>
      <c r="BKY145" s="1060"/>
      <c r="BKZ145" s="1060"/>
      <c r="BLA145" s="1060"/>
      <c r="BLB145" s="1060"/>
      <c r="BLC145" s="1060"/>
      <c r="BLD145" s="1060"/>
      <c r="BLE145" s="1060"/>
      <c r="BLF145" s="1060"/>
      <c r="BLG145" s="1060"/>
      <c r="BLH145" s="1060"/>
      <c r="BLI145" s="1060"/>
      <c r="BLJ145" s="1060"/>
      <c r="BLK145" s="1060"/>
      <c r="BLL145" s="1060"/>
      <c r="BLM145" s="1060"/>
      <c r="BLN145" s="1060"/>
      <c r="BLO145" s="1060"/>
      <c r="BLP145" s="1060"/>
      <c r="BLQ145" s="1060"/>
      <c r="BLR145" s="1060"/>
      <c r="BLS145" s="1060"/>
      <c r="BLT145" s="1060"/>
      <c r="BLU145" s="1060"/>
      <c r="BLV145" s="1060"/>
      <c r="BLW145" s="1060"/>
      <c r="BLX145" s="1060"/>
      <c r="BLY145" s="1060"/>
      <c r="BLZ145" s="1060"/>
      <c r="BMA145" s="1060"/>
      <c r="BMB145" s="1060"/>
      <c r="BMC145" s="1060"/>
      <c r="BMD145" s="1060"/>
      <c r="BME145" s="1060"/>
      <c r="BMF145" s="1060"/>
      <c r="BMG145" s="1060"/>
      <c r="BMH145" s="1060"/>
      <c r="BMI145" s="1060"/>
      <c r="BMJ145" s="1060"/>
      <c r="BMK145" s="1060"/>
      <c r="BML145" s="1060"/>
      <c r="BMM145" s="1060"/>
      <c r="BMN145" s="1060"/>
      <c r="BMO145" s="1060"/>
      <c r="BMP145" s="1060"/>
      <c r="BMQ145" s="1060"/>
      <c r="BMR145" s="1060"/>
      <c r="BMS145" s="1060"/>
      <c r="BMT145" s="1060"/>
      <c r="BMU145" s="1060"/>
      <c r="BMV145" s="1060"/>
      <c r="BMW145" s="1060"/>
      <c r="BMX145" s="1060"/>
      <c r="BMY145" s="1060"/>
      <c r="BMZ145" s="1060"/>
      <c r="BNA145" s="1060"/>
      <c r="BNB145" s="1060"/>
      <c r="BNC145" s="1060"/>
      <c r="BND145" s="1060"/>
      <c r="BNE145" s="1060"/>
      <c r="BNF145" s="1060"/>
      <c r="BNG145" s="1060"/>
      <c r="BNH145" s="1060"/>
      <c r="BNI145" s="1060"/>
      <c r="BNJ145" s="1060"/>
      <c r="BNK145" s="1060"/>
      <c r="BNL145" s="1060"/>
      <c r="BNM145" s="1060"/>
      <c r="BNN145" s="1060"/>
      <c r="BNO145" s="1060"/>
      <c r="BNP145" s="1060"/>
      <c r="BNQ145" s="1060"/>
      <c r="BNR145" s="1060"/>
      <c r="BNS145" s="1060"/>
      <c r="BNT145" s="1060"/>
      <c r="BNU145" s="1060"/>
      <c r="BNV145" s="1060"/>
      <c r="BNW145" s="1060"/>
      <c r="BNX145" s="1060"/>
      <c r="BNY145" s="1060"/>
      <c r="BNZ145" s="1060"/>
      <c r="BOA145" s="1060"/>
      <c r="BOB145" s="1060"/>
      <c r="BOC145" s="1060"/>
      <c r="BOD145" s="1060"/>
      <c r="BOE145" s="1060"/>
      <c r="BOF145" s="1060"/>
      <c r="BOG145" s="1060"/>
      <c r="BOH145" s="1060"/>
      <c r="BOI145" s="1060"/>
      <c r="BOJ145" s="1060"/>
      <c r="BOK145" s="1060"/>
      <c r="BOL145" s="1060"/>
      <c r="BOM145" s="1060"/>
      <c r="BON145" s="1060"/>
      <c r="BOO145" s="1060"/>
      <c r="BOP145" s="1060"/>
      <c r="BOQ145" s="1060"/>
      <c r="BOR145" s="1060"/>
      <c r="BOS145" s="1060"/>
      <c r="BOT145" s="1060"/>
      <c r="BOU145" s="1060"/>
      <c r="BOV145" s="1060"/>
      <c r="BOW145" s="1060"/>
      <c r="BOX145" s="1060"/>
      <c r="BOY145" s="1060"/>
      <c r="BOZ145" s="1060"/>
      <c r="BPA145" s="1060"/>
      <c r="BPB145" s="1060"/>
      <c r="BPC145" s="1060"/>
      <c r="BPD145" s="1060"/>
      <c r="BPE145" s="1060"/>
      <c r="BPF145" s="1060"/>
      <c r="BPG145" s="1060"/>
      <c r="BPH145" s="1060"/>
      <c r="BPI145" s="1060"/>
      <c r="BPJ145" s="1060"/>
      <c r="BPK145" s="1060"/>
      <c r="BPL145" s="1060"/>
      <c r="BPM145" s="1060"/>
      <c r="BPN145" s="1060"/>
      <c r="BPO145" s="1060"/>
      <c r="BPP145" s="1060"/>
      <c r="BPQ145" s="1060"/>
      <c r="BPR145" s="1060"/>
      <c r="BPS145" s="1060"/>
      <c r="BPT145" s="1060"/>
      <c r="BPU145" s="1060"/>
      <c r="BPV145" s="1060"/>
      <c r="BPW145" s="1060"/>
      <c r="BPX145" s="1060"/>
      <c r="BPY145" s="1060"/>
      <c r="BPZ145" s="1060"/>
      <c r="BQA145" s="1060"/>
      <c r="BQB145" s="1060"/>
      <c r="BQC145" s="1060"/>
      <c r="BQD145" s="1060"/>
      <c r="BQE145" s="1060"/>
      <c r="BQF145" s="1060"/>
      <c r="BQG145" s="1060"/>
      <c r="BQH145" s="1060"/>
      <c r="BQI145" s="1060"/>
      <c r="BQJ145" s="1060"/>
      <c r="BQK145" s="1060"/>
      <c r="BQL145" s="1060"/>
      <c r="BQM145" s="1060"/>
      <c r="BQN145" s="1060"/>
      <c r="BQO145" s="1060"/>
      <c r="BQP145" s="1060"/>
      <c r="BQQ145" s="1060"/>
      <c r="BQR145" s="1060"/>
      <c r="BQS145" s="1060"/>
      <c r="BQT145" s="1060"/>
      <c r="BQU145" s="1060"/>
      <c r="BQV145" s="1060"/>
      <c r="BQW145" s="1060"/>
      <c r="BQX145" s="1060"/>
      <c r="BQY145" s="1060"/>
      <c r="BQZ145" s="1060"/>
      <c r="BRA145" s="1060"/>
      <c r="BRB145" s="1060"/>
      <c r="BRC145" s="1060"/>
      <c r="BRD145" s="1060"/>
      <c r="BRE145" s="1060"/>
      <c r="BRF145" s="1060"/>
      <c r="BRG145" s="1060"/>
      <c r="BRH145" s="1060"/>
      <c r="BRI145" s="1060"/>
      <c r="BRJ145" s="1060"/>
      <c r="BRK145" s="1060"/>
      <c r="BRL145" s="1060"/>
      <c r="BRM145" s="1060"/>
      <c r="BRN145" s="1060"/>
      <c r="BRO145" s="1060"/>
      <c r="BRP145" s="1060"/>
      <c r="BRQ145" s="1060"/>
      <c r="BRR145" s="1060"/>
      <c r="BRS145" s="1060"/>
      <c r="BRT145" s="1060"/>
      <c r="BRU145" s="1060"/>
      <c r="BRV145" s="1060"/>
      <c r="BRW145" s="1060"/>
      <c r="BRX145" s="1060"/>
      <c r="BRY145" s="1060"/>
      <c r="BRZ145" s="1060"/>
      <c r="BSA145" s="1060"/>
      <c r="BSB145" s="1060"/>
      <c r="BSC145" s="1060"/>
      <c r="BSD145" s="1060"/>
      <c r="BSE145" s="1060"/>
      <c r="BSF145" s="1060"/>
      <c r="BSG145" s="1060"/>
      <c r="BSH145" s="1060"/>
      <c r="BSI145" s="1060"/>
      <c r="BSJ145" s="1060"/>
      <c r="BSK145" s="1060"/>
      <c r="BSL145" s="1060"/>
      <c r="BSM145" s="1060"/>
      <c r="BSN145" s="1060"/>
      <c r="BSO145" s="1060"/>
      <c r="BSP145" s="1060"/>
      <c r="BSQ145" s="1060"/>
      <c r="BSR145" s="1060"/>
      <c r="BSS145" s="1060"/>
      <c r="BST145" s="1060"/>
      <c r="BSU145" s="1060"/>
      <c r="BSV145" s="1060"/>
      <c r="BSW145" s="1060"/>
      <c r="BSX145" s="1060"/>
      <c r="BSY145" s="1060"/>
      <c r="BSZ145" s="1060"/>
      <c r="BTA145" s="1060"/>
      <c r="BTB145" s="1060"/>
      <c r="BTC145" s="1060"/>
      <c r="BTD145" s="1060"/>
      <c r="BTE145" s="1060"/>
      <c r="BTF145" s="1060"/>
      <c r="BTG145" s="1060"/>
      <c r="BTH145" s="1060"/>
      <c r="BTI145" s="1060"/>
      <c r="BTJ145" s="1060"/>
      <c r="BTK145" s="1060"/>
      <c r="BTL145" s="1060"/>
      <c r="BTM145" s="1060"/>
      <c r="BTN145" s="1060"/>
      <c r="BTO145" s="1060"/>
      <c r="BTP145" s="1060"/>
      <c r="BTQ145" s="1060"/>
      <c r="BTR145" s="1060"/>
      <c r="BTS145" s="1060"/>
      <c r="BTT145" s="1060"/>
      <c r="BTU145" s="1060"/>
      <c r="BTV145" s="1060"/>
      <c r="BTW145" s="1060"/>
      <c r="BTX145" s="1060"/>
      <c r="BTY145" s="1060"/>
      <c r="BTZ145" s="1060"/>
      <c r="BUA145" s="1060"/>
      <c r="BUB145" s="1060"/>
      <c r="BUC145" s="1060"/>
      <c r="BUD145" s="1060"/>
      <c r="BUE145" s="1060"/>
      <c r="BUF145" s="1060"/>
      <c r="BUG145" s="1060"/>
      <c r="BUH145" s="1060"/>
      <c r="BUI145" s="1060"/>
      <c r="BUJ145" s="1060"/>
      <c r="BUK145" s="1060"/>
      <c r="BUL145" s="1060"/>
      <c r="BUM145" s="1060"/>
      <c r="BUN145" s="1060"/>
      <c r="BUO145" s="1060"/>
      <c r="BUP145" s="1060"/>
      <c r="BUQ145" s="1060"/>
      <c r="BUR145" s="1060"/>
      <c r="BUS145" s="1060"/>
      <c r="BUT145" s="1060"/>
      <c r="BUU145" s="1060"/>
      <c r="BUV145" s="1060"/>
      <c r="BUW145" s="1060"/>
      <c r="BUX145" s="1060"/>
      <c r="BUY145" s="1060"/>
      <c r="BUZ145" s="1060"/>
      <c r="BVA145" s="1060"/>
      <c r="BVB145" s="1060"/>
      <c r="BVC145" s="1060"/>
      <c r="BVD145" s="1060"/>
      <c r="BVE145" s="1060"/>
      <c r="BVF145" s="1060"/>
      <c r="BVG145" s="1060"/>
      <c r="BVH145" s="1060"/>
      <c r="BVI145" s="1060"/>
      <c r="BVJ145" s="1060"/>
      <c r="BVK145" s="1060"/>
      <c r="BVL145" s="1060"/>
      <c r="BVM145" s="1060"/>
      <c r="BVN145" s="1060"/>
      <c r="BVO145" s="1060"/>
      <c r="BVP145" s="1060"/>
      <c r="BVQ145" s="1060"/>
      <c r="BVR145" s="1060"/>
      <c r="BVS145" s="1060"/>
      <c r="BVT145" s="1060"/>
      <c r="BVU145" s="1060"/>
      <c r="BVV145" s="1060"/>
      <c r="BVW145" s="1060"/>
      <c r="BVX145" s="1060"/>
      <c r="BVY145" s="1060"/>
      <c r="BVZ145" s="1060"/>
      <c r="BWA145" s="1060"/>
      <c r="BWB145" s="1060"/>
      <c r="BWC145" s="1060"/>
      <c r="BWD145" s="1060"/>
      <c r="BWE145" s="1060"/>
      <c r="BWF145" s="1060"/>
      <c r="BWG145" s="1060"/>
      <c r="BWH145" s="1060"/>
      <c r="BWI145" s="1060"/>
      <c r="BWJ145" s="1060"/>
      <c r="BWK145" s="1060"/>
      <c r="BWL145" s="1060"/>
      <c r="BWM145" s="1060"/>
      <c r="BWN145" s="1060"/>
      <c r="BWO145" s="1060"/>
      <c r="BWP145" s="1060"/>
      <c r="BWQ145" s="1060"/>
      <c r="BWR145" s="1060"/>
      <c r="BWS145" s="1060"/>
      <c r="BWT145" s="1060"/>
      <c r="BWU145" s="1060"/>
      <c r="BWV145" s="1060"/>
      <c r="BWW145" s="1060"/>
      <c r="BWX145" s="1060"/>
      <c r="BWY145" s="1060"/>
      <c r="BWZ145" s="1060"/>
      <c r="BXA145" s="1060"/>
      <c r="BXB145" s="1060"/>
      <c r="BXC145" s="1060"/>
      <c r="BXD145" s="1060"/>
      <c r="BXE145" s="1060"/>
      <c r="BXF145" s="1060"/>
      <c r="BXG145" s="1060"/>
      <c r="BXH145" s="1060"/>
      <c r="BXI145" s="1060"/>
      <c r="BXJ145" s="1060"/>
      <c r="BXK145" s="1060"/>
      <c r="BXL145" s="1060"/>
      <c r="BXM145" s="1060"/>
      <c r="BXN145" s="1060"/>
      <c r="BXO145" s="1060"/>
      <c r="BXP145" s="1060"/>
      <c r="BXQ145" s="1060"/>
      <c r="BXR145" s="1060"/>
      <c r="BXS145" s="1060"/>
      <c r="BXT145" s="1060"/>
      <c r="BXU145" s="1060"/>
      <c r="BXV145" s="1060"/>
      <c r="BXW145" s="1060"/>
      <c r="BXX145" s="1060"/>
      <c r="BXY145" s="1060"/>
      <c r="BXZ145" s="1060"/>
      <c r="BYA145" s="1060"/>
      <c r="BYB145" s="1060"/>
      <c r="BYC145" s="1060"/>
      <c r="BYD145" s="1060"/>
      <c r="BYE145" s="1060"/>
      <c r="BYF145" s="1060"/>
      <c r="BYG145" s="1060"/>
      <c r="BYH145" s="1060"/>
      <c r="BYI145" s="1060"/>
      <c r="BYJ145" s="1060"/>
      <c r="BYK145" s="1060"/>
      <c r="BYL145" s="1060"/>
      <c r="BYM145" s="1060"/>
      <c r="BYN145" s="1060"/>
      <c r="BYO145" s="1060"/>
      <c r="BYP145" s="1060"/>
      <c r="BYQ145" s="1060"/>
      <c r="BYR145" s="1060"/>
      <c r="BYS145" s="1060"/>
      <c r="BYT145" s="1060"/>
      <c r="BYU145" s="1060"/>
      <c r="BYV145" s="1060"/>
      <c r="BYW145" s="1060"/>
      <c r="BYX145" s="1060"/>
      <c r="BYY145" s="1060"/>
      <c r="BYZ145" s="1060"/>
      <c r="BZA145" s="1060"/>
      <c r="BZB145" s="1060"/>
      <c r="BZC145" s="1060"/>
      <c r="BZD145" s="1060"/>
      <c r="BZE145" s="1060"/>
      <c r="BZF145" s="1060"/>
      <c r="BZG145" s="1060"/>
      <c r="BZH145" s="1060"/>
      <c r="BZI145" s="1060"/>
      <c r="BZJ145" s="1060"/>
      <c r="BZK145" s="1060"/>
      <c r="BZL145" s="1060"/>
      <c r="BZM145" s="1060"/>
      <c r="BZN145" s="1060"/>
      <c r="BZO145" s="1060"/>
      <c r="BZP145" s="1060"/>
      <c r="BZQ145" s="1060"/>
      <c r="BZR145" s="1060"/>
      <c r="BZS145" s="1060"/>
      <c r="BZT145" s="1060"/>
      <c r="BZU145" s="1060"/>
      <c r="BZV145" s="1060"/>
      <c r="BZW145" s="1060"/>
      <c r="BZX145" s="1060"/>
      <c r="BZY145" s="1060"/>
      <c r="BZZ145" s="1060"/>
      <c r="CAA145" s="1060"/>
      <c r="CAB145" s="1060"/>
      <c r="CAC145" s="1060"/>
      <c r="CAD145" s="1060"/>
      <c r="CAE145" s="1060"/>
      <c r="CAF145" s="1060"/>
      <c r="CAG145" s="1060"/>
      <c r="CAH145" s="1060"/>
      <c r="CAI145" s="1060"/>
      <c r="CAJ145" s="1060"/>
      <c r="CAK145" s="1060"/>
      <c r="CAL145" s="1060"/>
      <c r="CAM145" s="1060"/>
      <c r="CAN145" s="1060"/>
      <c r="CAO145" s="1060"/>
      <c r="CAP145" s="1060"/>
      <c r="CAQ145" s="1060"/>
      <c r="CAR145" s="1060"/>
      <c r="CAS145" s="1060"/>
      <c r="CAT145" s="1060"/>
      <c r="CAU145" s="1060"/>
      <c r="CAV145" s="1060"/>
      <c r="CAW145" s="1060"/>
      <c r="CAX145" s="1060"/>
      <c r="CAY145" s="1060"/>
      <c r="CAZ145" s="1060"/>
      <c r="CBA145" s="1060"/>
      <c r="CBB145" s="1060"/>
      <c r="CBC145" s="1060"/>
      <c r="CBD145" s="1060"/>
      <c r="CBE145" s="1060"/>
      <c r="CBF145" s="1060"/>
      <c r="CBG145" s="1060"/>
      <c r="CBH145" s="1060"/>
      <c r="CBI145" s="1060"/>
      <c r="CBJ145" s="1060"/>
      <c r="CBK145" s="1060"/>
      <c r="CBL145" s="1060"/>
      <c r="CBM145" s="1060"/>
      <c r="CBN145" s="1060"/>
      <c r="CBO145" s="1060"/>
      <c r="CBP145" s="1060"/>
      <c r="CBQ145" s="1060"/>
      <c r="CBR145" s="1060"/>
      <c r="CBS145" s="1060"/>
      <c r="CBT145" s="1060"/>
      <c r="CBU145" s="1060"/>
      <c r="CBV145" s="1060"/>
      <c r="CBW145" s="1060"/>
      <c r="CBX145" s="1060"/>
      <c r="CBY145" s="1060"/>
      <c r="CBZ145" s="1060"/>
      <c r="CCA145" s="1060"/>
      <c r="CCB145" s="1060"/>
      <c r="CCC145" s="1060"/>
      <c r="CCD145" s="1060"/>
      <c r="CCE145" s="1060"/>
      <c r="CCF145" s="1060"/>
      <c r="CCG145" s="1060"/>
      <c r="CCH145" s="1060"/>
      <c r="CCI145" s="1060"/>
      <c r="CCJ145" s="1060"/>
      <c r="CCK145" s="1060"/>
      <c r="CCL145" s="1060"/>
      <c r="CCM145" s="1060"/>
      <c r="CCN145" s="1060"/>
      <c r="CCO145" s="1060"/>
      <c r="CCP145" s="1060"/>
      <c r="CCQ145" s="1060"/>
      <c r="CCR145" s="1060"/>
      <c r="CCS145" s="1060"/>
      <c r="CCT145" s="1060"/>
      <c r="CCU145" s="1060"/>
      <c r="CCV145" s="1060"/>
      <c r="CCW145" s="1060"/>
      <c r="CCX145" s="1060"/>
      <c r="CCY145" s="1060"/>
      <c r="CCZ145" s="1060"/>
      <c r="CDA145" s="1060"/>
      <c r="CDB145" s="1060"/>
      <c r="CDC145" s="1060"/>
      <c r="CDD145" s="1060"/>
      <c r="CDE145" s="1060"/>
      <c r="CDF145" s="1060"/>
      <c r="CDG145" s="1060"/>
      <c r="CDH145" s="1060"/>
      <c r="CDI145" s="1060"/>
      <c r="CDJ145" s="1060"/>
      <c r="CDK145" s="1060"/>
      <c r="CDL145" s="1060"/>
      <c r="CDM145" s="1060"/>
      <c r="CDN145" s="1060"/>
      <c r="CDO145" s="1060"/>
      <c r="CDP145" s="1060"/>
      <c r="CDQ145" s="1060"/>
      <c r="CDR145" s="1060"/>
      <c r="CDS145" s="1060"/>
      <c r="CDT145" s="1060"/>
      <c r="CDU145" s="1060"/>
      <c r="CDV145" s="1060"/>
      <c r="CDW145" s="1060"/>
      <c r="CDX145" s="1060"/>
      <c r="CDY145" s="1060"/>
      <c r="CDZ145" s="1060"/>
      <c r="CEA145" s="1060"/>
      <c r="CEB145" s="1060"/>
      <c r="CEC145" s="1060"/>
      <c r="CED145" s="1060"/>
      <c r="CEE145" s="1060"/>
      <c r="CEF145" s="1060"/>
      <c r="CEG145" s="1060"/>
      <c r="CEH145" s="1060"/>
      <c r="CEI145" s="1060"/>
      <c r="CEJ145" s="1060"/>
      <c r="CEK145" s="1060"/>
      <c r="CEL145" s="1060"/>
      <c r="CEM145" s="1060"/>
    </row>
    <row r="146" spans="2:2171" s="254" customFormat="1" x14ac:dyDescent="0.2">
      <c r="B146" s="1029" t="s">
        <v>278</v>
      </c>
      <c r="C146" s="298"/>
      <c r="D146" s="857"/>
      <c r="E146" s="857" t="s">
        <v>413</v>
      </c>
      <c r="F146" s="1030" t="s">
        <v>278</v>
      </c>
      <c r="G146" s="298" t="s">
        <v>57</v>
      </c>
      <c r="H146" s="298" t="s">
        <v>62</v>
      </c>
      <c r="I146" s="1031">
        <f>C146*'Future Practices'!C$117*(D146*0.95+Calculations!$C$163/SUMPRODUCT(Sources!$C$78:$C$81,Defaults!$D$77:$D$80)*(1-D146)*VLOOKUP(G146,Defaults!B$77:D$80,3,FALSE))*3630</f>
        <v>0</v>
      </c>
      <c r="J146" s="1032">
        <f t="shared" si="0"/>
        <v>0</v>
      </c>
      <c r="K146" s="1024">
        <f>Retrofit_Design</f>
        <v>0</v>
      </c>
      <c r="L146" s="1024">
        <f t="shared" si="1"/>
        <v>0</v>
      </c>
      <c r="M146" s="679"/>
      <c r="N146" s="679"/>
      <c r="O146" s="679"/>
      <c r="P146" s="679"/>
      <c r="Q146" s="679"/>
      <c r="R146" s="679"/>
      <c r="S146" s="679"/>
      <c r="T146" s="679"/>
      <c r="U146" s="679"/>
      <c r="V146" s="679"/>
      <c r="W146" s="679"/>
      <c r="X146" s="679"/>
      <c r="Y146" s="679"/>
      <c r="Z146" s="679"/>
      <c r="AA146" s="679"/>
      <c r="AB146" s="679"/>
      <c r="AC146" s="679"/>
      <c r="AD146" s="679"/>
      <c r="AE146" s="679"/>
      <c r="AF146" s="679"/>
      <c r="AG146" s="679"/>
      <c r="AH146" s="679"/>
      <c r="AI146" s="679"/>
      <c r="AJ146" s="679"/>
      <c r="AK146" s="679"/>
      <c r="AL146" s="679"/>
      <c r="AM146" s="679"/>
      <c r="AN146" s="679"/>
      <c r="AO146" s="679"/>
      <c r="AP146" s="679"/>
      <c r="AQ146" s="679"/>
      <c r="AR146" s="1060"/>
      <c r="AS146" s="1060"/>
      <c r="AT146" s="1060"/>
      <c r="AU146" s="1060"/>
      <c r="AV146" s="1060"/>
      <c r="AW146" s="1060"/>
      <c r="AX146" s="1060"/>
      <c r="AY146" s="1060"/>
      <c r="AZ146" s="1060"/>
      <c r="BA146" s="1060"/>
      <c r="BB146" s="1060"/>
      <c r="BC146" s="1060"/>
      <c r="BD146" s="1060"/>
      <c r="BE146" s="1060"/>
      <c r="BF146" s="1060"/>
      <c r="BG146" s="1060"/>
      <c r="BH146" s="1060"/>
      <c r="BI146" s="1060"/>
      <c r="BJ146" s="1060"/>
      <c r="BK146" s="1060"/>
      <c r="BL146" s="1060"/>
      <c r="BM146" s="1060"/>
      <c r="BN146" s="1060"/>
      <c r="BO146" s="1060"/>
      <c r="BP146" s="1060"/>
      <c r="BQ146" s="1060"/>
      <c r="BR146" s="1060"/>
      <c r="BS146" s="1060"/>
      <c r="BT146" s="1060"/>
      <c r="BU146" s="1060"/>
      <c r="BV146" s="1060"/>
      <c r="BW146" s="1060"/>
      <c r="BX146" s="1060"/>
      <c r="BY146" s="1060"/>
      <c r="BZ146" s="1060"/>
      <c r="CA146" s="1060"/>
      <c r="CB146" s="1060"/>
      <c r="CC146" s="1060"/>
      <c r="CD146" s="1060"/>
      <c r="CE146" s="1060"/>
      <c r="CF146" s="1060"/>
      <c r="CG146" s="1060"/>
      <c r="CH146" s="1060"/>
      <c r="CI146" s="1060"/>
      <c r="CJ146" s="1060"/>
      <c r="CK146" s="1060"/>
      <c r="CL146" s="1060"/>
      <c r="CM146" s="1060"/>
      <c r="CN146" s="1060"/>
      <c r="CO146" s="1060"/>
      <c r="CP146" s="1060"/>
      <c r="CQ146" s="1060"/>
      <c r="CR146" s="1060"/>
      <c r="CS146" s="1060"/>
      <c r="CT146" s="1060"/>
      <c r="CU146" s="1060"/>
      <c r="CV146" s="1060"/>
      <c r="CW146" s="1060"/>
      <c r="CX146" s="1060"/>
      <c r="CY146" s="1060"/>
      <c r="CZ146" s="1060"/>
      <c r="DA146" s="1060"/>
      <c r="DB146" s="1060"/>
      <c r="DC146" s="1060"/>
      <c r="DD146" s="1060"/>
      <c r="DE146" s="1060"/>
      <c r="DF146" s="1060"/>
      <c r="DG146" s="1060"/>
      <c r="DH146" s="1060"/>
      <c r="DI146" s="1060"/>
      <c r="DJ146" s="1060"/>
      <c r="DK146" s="1060"/>
      <c r="DL146" s="1060"/>
      <c r="DM146" s="1060"/>
      <c r="DN146" s="1060"/>
      <c r="DO146" s="1060"/>
      <c r="DP146" s="1060"/>
      <c r="DQ146" s="1060"/>
      <c r="DR146" s="1060"/>
      <c r="DS146" s="1060"/>
      <c r="DT146" s="1060"/>
      <c r="DU146" s="1060"/>
      <c r="DV146" s="1060"/>
      <c r="DW146" s="1060"/>
      <c r="DX146" s="1060"/>
      <c r="DY146" s="1060"/>
      <c r="DZ146" s="1060"/>
      <c r="EA146" s="1060"/>
      <c r="EB146" s="1060"/>
      <c r="EC146" s="1060"/>
      <c r="ED146" s="1060"/>
      <c r="EE146" s="1060"/>
      <c r="EF146" s="1060"/>
      <c r="EG146" s="1060"/>
      <c r="EH146" s="1060"/>
      <c r="EI146" s="1060"/>
      <c r="EJ146" s="1060"/>
      <c r="EK146" s="1060"/>
      <c r="EL146" s="1060"/>
      <c r="EM146" s="1060"/>
      <c r="EN146" s="1060"/>
      <c r="EO146" s="1060"/>
      <c r="EP146" s="1060"/>
      <c r="EQ146" s="1060"/>
      <c r="ER146" s="1060"/>
      <c r="ES146" s="1060"/>
      <c r="ET146" s="1060"/>
      <c r="EU146" s="1060"/>
      <c r="EV146" s="1060"/>
      <c r="EW146" s="1060"/>
      <c r="EX146" s="1060"/>
      <c r="EY146" s="1060"/>
      <c r="EZ146" s="1060"/>
      <c r="FA146" s="1060"/>
      <c r="FB146" s="1060"/>
      <c r="FC146" s="1060"/>
      <c r="FD146" s="1060"/>
      <c r="FE146" s="1060"/>
      <c r="FF146" s="1060"/>
      <c r="FG146" s="1060"/>
      <c r="FH146" s="1060"/>
      <c r="FI146" s="1060"/>
      <c r="FJ146" s="1060"/>
      <c r="FK146" s="1060"/>
      <c r="FL146" s="1060"/>
      <c r="FM146" s="1060"/>
      <c r="FN146" s="1060"/>
      <c r="FO146" s="1060"/>
      <c r="FP146" s="1060"/>
      <c r="FQ146" s="1060"/>
      <c r="FR146" s="1060"/>
      <c r="FS146" s="1060"/>
      <c r="FT146" s="1060"/>
      <c r="FU146" s="1060"/>
      <c r="FV146" s="1060"/>
      <c r="FW146" s="1060"/>
      <c r="FX146" s="1060"/>
      <c r="FY146" s="1060"/>
      <c r="FZ146" s="1060"/>
      <c r="GA146" s="1060"/>
      <c r="GB146" s="1060"/>
      <c r="GC146" s="1060"/>
      <c r="GD146" s="1060"/>
      <c r="GE146" s="1060"/>
      <c r="GF146" s="1060"/>
      <c r="GG146" s="1060"/>
      <c r="GH146" s="1060"/>
      <c r="GI146" s="1060"/>
      <c r="GJ146" s="1060"/>
      <c r="GK146" s="1060"/>
      <c r="GL146" s="1060"/>
      <c r="GM146" s="1060"/>
      <c r="GN146" s="1060"/>
      <c r="GO146" s="1060"/>
      <c r="GP146" s="1060"/>
      <c r="GQ146" s="1060"/>
      <c r="GR146" s="1060"/>
      <c r="GS146" s="1060"/>
      <c r="GT146" s="1060"/>
      <c r="GU146" s="1060"/>
      <c r="GV146" s="1060"/>
      <c r="GW146" s="1060"/>
      <c r="GX146" s="1060"/>
      <c r="GY146" s="1060"/>
      <c r="GZ146" s="1060"/>
      <c r="HA146" s="1060"/>
      <c r="HB146" s="1060"/>
      <c r="HC146" s="1060"/>
      <c r="HD146" s="1060"/>
      <c r="HE146" s="1060"/>
      <c r="HF146" s="1060"/>
      <c r="HG146" s="1060"/>
      <c r="HH146" s="1060"/>
      <c r="HI146" s="1060"/>
      <c r="HJ146" s="1060"/>
      <c r="HK146" s="1060"/>
      <c r="HL146" s="1060"/>
      <c r="HM146" s="1060"/>
      <c r="HN146" s="1060"/>
      <c r="HO146" s="1060"/>
      <c r="HP146" s="1060"/>
      <c r="HQ146" s="1060"/>
      <c r="HR146" s="1060"/>
      <c r="HS146" s="1060"/>
      <c r="HT146" s="1060"/>
      <c r="HU146" s="1060"/>
      <c r="HV146" s="1060"/>
      <c r="HW146" s="1060"/>
      <c r="HX146" s="1060"/>
      <c r="HY146" s="1060"/>
      <c r="HZ146" s="1060"/>
      <c r="IA146" s="1060"/>
      <c r="IB146" s="1060"/>
      <c r="IC146" s="1060"/>
      <c r="ID146" s="1060"/>
      <c r="IE146" s="1060"/>
      <c r="IF146" s="1060"/>
      <c r="IG146" s="1060"/>
      <c r="IH146" s="1060"/>
      <c r="II146" s="1060"/>
      <c r="IJ146" s="1060"/>
      <c r="IK146" s="1060"/>
      <c r="IL146" s="1060"/>
      <c r="IM146" s="1060"/>
      <c r="IN146" s="1060"/>
      <c r="IO146" s="1060"/>
      <c r="IP146" s="1060"/>
      <c r="IQ146" s="1060"/>
      <c r="IR146" s="1060"/>
      <c r="IS146" s="1060"/>
      <c r="IT146" s="1060"/>
      <c r="IU146" s="1060"/>
      <c r="IV146" s="1060"/>
      <c r="IW146" s="1060"/>
      <c r="IX146" s="1060"/>
      <c r="IY146" s="1060"/>
      <c r="IZ146" s="1060"/>
      <c r="JA146" s="1060"/>
      <c r="JB146" s="1060"/>
      <c r="JC146" s="1060"/>
      <c r="JD146" s="1060"/>
      <c r="JE146" s="1060"/>
      <c r="JF146" s="1060"/>
      <c r="JG146" s="1060"/>
      <c r="JH146" s="1060"/>
      <c r="JI146" s="1060"/>
      <c r="JJ146" s="1060"/>
      <c r="JK146" s="1060"/>
      <c r="JL146" s="1060"/>
      <c r="JM146" s="1060"/>
      <c r="JN146" s="1060"/>
      <c r="JO146" s="1060"/>
      <c r="JP146" s="1060"/>
      <c r="JQ146" s="1060"/>
      <c r="JR146" s="1060"/>
      <c r="JS146" s="1060"/>
      <c r="JT146" s="1060"/>
      <c r="JU146" s="1060"/>
      <c r="JV146" s="1060"/>
      <c r="JW146" s="1060"/>
      <c r="JX146" s="1060"/>
      <c r="JY146" s="1060"/>
      <c r="JZ146" s="1060"/>
      <c r="KA146" s="1060"/>
      <c r="KB146" s="1060"/>
      <c r="KC146" s="1060"/>
      <c r="KD146" s="1060"/>
      <c r="KE146" s="1060"/>
      <c r="KF146" s="1060"/>
      <c r="KG146" s="1060"/>
      <c r="KH146" s="1060"/>
      <c r="KI146" s="1060"/>
      <c r="KJ146" s="1060"/>
      <c r="KK146" s="1060"/>
      <c r="KL146" s="1060"/>
      <c r="KM146" s="1060"/>
      <c r="KN146" s="1060"/>
      <c r="KO146" s="1060"/>
      <c r="KP146" s="1060"/>
      <c r="KQ146" s="1060"/>
      <c r="KR146" s="1060"/>
      <c r="KS146" s="1060"/>
      <c r="KT146" s="1060"/>
      <c r="KU146" s="1060"/>
      <c r="KV146" s="1060"/>
      <c r="KW146" s="1060"/>
      <c r="KX146" s="1060"/>
      <c r="KY146" s="1060"/>
      <c r="KZ146" s="1060"/>
      <c r="LA146" s="1060"/>
      <c r="LB146" s="1060"/>
      <c r="LC146" s="1060"/>
      <c r="LD146" s="1060"/>
      <c r="LE146" s="1060"/>
      <c r="LF146" s="1060"/>
      <c r="LG146" s="1060"/>
      <c r="LH146" s="1060"/>
      <c r="LI146" s="1060"/>
      <c r="LJ146" s="1060"/>
      <c r="LK146" s="1060"/>
      <c r="LL146" s="1060"/>
      <c r="LM146" s="1060"/>
      <c r="LN146" s="1060"/>
      <c r="LO146" s="1060"/>
      <c r="LP146" s="1060"/>
      <c r="LQ146" s="1060"/>
      <c r="LR146" s="1060"/>
      <c r="LS146" s="1060"/>
      <c r="LT146" s="1060"/>
      <c r="LU146" s="1060"/>
      <c r="LV146" s="1060"/>
      <c r="LW146" s="1060"/>
      <c r="LX146" s="1060"/>
      <c r="LY146" s="1060"/>
      <c r="LZ146" s="1060"/>
      <c r="MA146" s="1060"/>
      <c r="MB146" s="1060"/>
      <c r="MC146" s="1060"/>
      <c r="MD146" s="1060"/>
      <c r="ME146" s="1060"/>
      <c r="MF146" s="1060"/>
      <c r="MG146" s="1060"/>
      <c r="MH146" s="1060"/>
      <c r="MI146" s="1060"/>
      <c r="MJ146" s="1060"/>
      <c r="MK146" s="1060"/>
      <c r="ML146" s="1060"/>
      <c r="MM146" s="1060"/>
      <c r="MN146" s="1060"/>
      <c r="MO146" s="1060"/>
      <c r="MP146" s="1060"/>
      <c r="MQ146" s="1060"/>
      <c r="MR146" s="1060"/>
      <c r="MS146" s="1060"/>
      <c r="MT146" s="1060"/>
      <c r="MU146" s="1060"/>
      <c r="MV146" s="1060"/>
      <c r="MW146" s="1060"/>
      <c r="MX146" s="1060"/>
      <c r="MY146" s="1060"/>
      <c r="MZ146" s="1060"/>
      <c r="NA146" s="1060"/>
      <c r="NB146" s="1060"/>
      <c r="NC146" s="1060"/>
      <c r="ND146" s="1060"/>
      <c r="NE146" s="1060"/>
      <c r="NF146" s="1060"/>
      <c r="NG146" s="1060"/>
      <c r="NH146" s="1060"/>
      <c r="NI146" s="1060"/>
      <c r="NJ146" s="1060"/>
      <c r="NK146" s="1060"/>
      <c r="NL146" s="1060"/>
      <c r="NM146" s="1060"/>
      <c r="NN146" s="1060"/>
      <c r="NO146" s="1060"/>
      <c r="NP146" s="1060"/>
      <c r="NQ146" s="1060"/>
      <c r="NR146" s="1060"/>
      <c r="NS146" s="1060"/>
      <c r="NT146" s="1060"/>
      <c r="NU146" s="1060"/>
      <c r="NV146" s="1060"/>
      <c r="NW146" s="1060"/>
      <c r="NX146" s="1060"/>
      <c r="NY146" s="1060"/>
      <c r="NZ146" s="1060"/>
      <c r="OA146" s="1060"/>
      <c r="OB146" s="1060"/>
      <c r="OC146" s="1060"/>
      <c r="OD146" s="1060"/>
      <c r="OE146" s="1060"/>
      <c r="OF146" s="1060"/>
      <c r="OG146" s="1060"/>
      <c r="OH146" s="1060"/>
      <c r="OI146" s="1060"/>
      <c r="OJ146" s="1060"/>
      <c r="OK146" s="1060"/>
      <c r="OL146" s="1060"/>
      <c r="OM146" s="1060"/>
      <c r="ON146" s="1060"/>
      <c r="OO146" s="1060"/>
      <c r="OP146" s="1060"/>
      <c r="OQ146" s="1060"/>
      <c r="OR146" s="1060"/>
      <c r="OS146" s="1060"/>
      <c r="OT146" s="1060"/>
      <c r="OU146" s="1060"/>
      <c r="OV146" s="1060"/>
      <c r="OW146" s="1060"/>
      <c r="OX146" s="1060"/>
      <c r="OY146" s="1060"/>
      <c r="OZ146" s="1060"/>
      <c r="PA146" s="1060"/>
      <c r="PB146" s="1060"/>
      <c r="PC146" s="1060"/>
      <c r="PD146" s="1060"/>
      <c r="PE146" s="1060"/>
      <c r="PF146" s="1060"/>
      <c r="PG146" s="1060"/>
      <c r="PH146" s="1060"/>
      <c r="PI146" s="1060"/>
      <c r="PJ146" s="1060"/>
      <c r="PK146" s="1060"/>
      <c r="PL146" s="1060"/>
      <c r="PM146" s="1060"/>
      <c r="PN146" s="1060"/>
      <c r="PO146" s="1060"/>
      <c r="PP146" s="1060"/>
      <c r="PQ146" s="1060"/>
      <c r="PR146" s="1060"/>
      <c r="PS146" s="1060"/>
      <c r="PT146" s="1060"/>
      <c r="PU146" s="1060"/>
      <c r="PV146" s="1060"/>
      <c r="PW146" s="1060"/>
      <c r="PX146" s="1060"/>
      <c r="PY146" s="1060"/>
      <c r="PZ146" s="1060"/>
      <c r="QA146" s="1060"/>
      <c r="QB146" s="1060"/>
      <c r="QC146" s="1060"/>
      <c r="QD146" s="1060"/>
      <c r="QE146" s="1060"/>
      <c r="QF146" s="1060"/>
      <c r="QG146" s="1060"/>
      <c r="QH146" s="1060"/>
      <c r="QI146" s="1060"/>
      <c r="QJ146" s="1060"/>
      <c r="QK146" s="1060"/>
      <c r="QL146" s="1060"/>
      <c r="QM146" s="1060"/>
      <c r="QN146" s="1060"/>
      <c r="QO146" s="1060"/>
      <c r="QP146" s="1060"/>
      <c r="QQ146" s="1060"/>
      <c r="QR146" s="1060"/>
      <c r="QS146" s="1060"/>
      <c r="QT146" s="1060"/>
      <c r="QU146" s="1060"/>
      <c r="QV146" s="1060"/>
      <c r="QW146" s="1060"/>
      <c r="QX146" s="1060"/>
      <c r="QY146" s="1060"/>
      <c r="QZ146" s="1060"/>
      <c r="RA146" s="1060"/>
      <c r="RB146" s="1060"/>
      <c r="RC146" s="1060"/>
      <c r="RD146" s="1060"/>
      <c r="RE146" s="1060"/>
      <c r="RF146" s="1060"/>
      <c r="RG146" s="1060"/>
      <c r="RH146" s="1060"/>
      <c r="RI146" s="1060"/>
      <c r="RJ146" s="1060"/>
      <c r="RK146" s="1060"/>
      <c r="RL146" s="1060"/>
      <c r="RM146" s="1060"/>
      <c r="RN146" s="1060"/>
      <c r="RO146" s="1060"/>
      <c r="RP146" s="1060"/>
      <c r="RQ146" s="1060"/>
      <c r="RR146" s="1060"/>
      <c r="RS146" s="1060"/>
      <c r="RT146" s="1060"/>
      <c r="RU146" s="1060"/>
      <c r="RV146" s="1060"/>
      <c r="RW146" s="1060"/>
      <c r="RX146" s="1060"/>
      <c r="RY146" s="1060"/>
      <c r="RZ146" s="1060"/>
      <c r="SA146" s="1060"/>
      <c r="SB146" s="1060"/>
      <c r="SC146" s="1060"/>
      <c r="SD146" s="1060"/>
      <c r="SE146" s="1060"/>
      <c r="SF146" s="1060"/>
      <c r="SG146" s="1060"/>
      <c r="SH146" s="1060"/>
      <c r="SI146" s="1060"/>
      <c r="SJ146" s="1060"/>
      <c r="SK146" s="1060"/>
      <c r="SL146" s="1060"/>
      <c r="SM146" s="1060"/>
      <c r="SN146" s="1060"/>
      <c r="SO146" s="1060"/>
      <c r="SP146" s="1060"/>
      <c r="SQ146" s="1060"/>
      <c r="SR146" s="1060"/>
      <c r="SS146" s="1060"/>
      <c r="ST146" s="1060"/>
      <c r="SU146" s="1060"/>
      <c r="SV146" s="1060"/>
      <c r="SW146" s="1060"/>
      <c r="SX146" s="1060"/>
      <c r="SY146" s="1060"/>
      <c r="SZ146" s="1060"/>
      <c r="TA146" s="1060"/>
      <c r="TB146" s="1060"/>
      <c r="TC146" s="1060"/>
      <c r="TD146" s="1060"/>
      <c r="TE146" s="1060"/>
      <c r="TF146" s="1060"/>
      <c r="TG146" s="1060"/>
      <c r="TH146" s="1060"/>
      <c r="TI146" s="1060"/>
      <c r="TJ146" s="1060"/>
      <c r="TK146" s="1060"/>
      <c r="TL146" s="1060"/>
      <c r="TM146" s="1060"/>
      <c r="TN146" s="1060"/>
      <c r="TO146" s="1060"/>
      <c r="TP146" s="1060"/>
      <c r="TQ146" s="1060"/>
      <c r="TR146" s="1060"/>
      <c r="TS146" s="1060"/>
      <c r="TT146" s="1060"/>
      <c r="TU146" s="1060"/>
      <c r="TV146" s="1060"/>
      <c r="TW146" s="1060"/>
      <c r="TX146" s="1060"/>
      <c r="TY146" s="1060"/>
      <c r="TZ146" s="1060"/>
      <c r="UA146" s="1060"/>
      <c r="UB146" s="1060"/>
      <c r="UC146" s="1060"/>
      <c r="UD146" s="1060"/>
      <c r="UE146" s="1060"/>
      <c r="UF146" s="1060"/>
      <c r="UG146" s="1060"/>
      <c r="UH146" s="1060"/>
      <c r="UI146" s="1060"/>
      <c r="UJ146" s="1060"/>
      <c r="UK146" s="1060"/>
      <c r="UL146" s="1060"/>
      <c r="UM146" s="1060"/>
      <c r="UN146" s="1060"/>
      <c r="UO146" s="1060"/>
      <c r="UP146" s="1060"/>
      <c r="UQ146" s="1060"/>
      <c r="UR146" s="1060"/>
      <c r="US146" s="1060"/>
      <c r="UT146" s="1060"/>
      <c r="UU146" s="1060"/>
      <c r="UV146" s="1060"/>
      <c r="UW146" s="1060"/>
      <c r="UX146" s="1060"/>
      <c r="UY146" s="1060"/>
      <c r="UZ146" s="1060"/>
      <c r="VA146" s="1060"/>
      <c r="VB146" s="1060"/>
      <c r="VC146" s="1060"/>
      <c r="VD146" s="1060"/>
      <c r="VE146" s="1060"/>
      <c r="VF146" s="1060"/>
      <c r="VG146" s="1060"/>
      <c r="VH146" s="1060"/>
      <c r="VI146" s="1060"/>
      <c r="VJ146" s="1060"/>
      <c r="VK146" s="1060"/>
      <c r="VL146" s="1060"/>
      <c r="VM146" s="1060"/>
      <c r="VN146" s="1060"/>
      <c r="VO146" s="1060"/>
      <c r="VP146" s="1060"/>
      <c r="VQ146" s="1060"/>
      <c r="VR146" s="1060"/>
      <c r="VS146" s="1060"/>
      <c r="VT146" s="1060"/>
      <c r="VU146" s="1060"/>
      <c r="VV146" s="1060"/>
      <c r="VW146" s="1060"/>
      <c r="VX146" s="1060"/>
      <c r="VY146" s="1060"/>
      <c r="VZ146" s="1060"/>
      <c r="WA146" s="1060"/>
      <c r="WB146" s="1060"/>
      <c r="WC146" s="1060"/>
      <c r="WD146" s="1060"/>
      <c r="WE146" s="1060"/>
      <c r="WF146" s="1060"/>
      <c r="WG146" s="1060"/>
      <c r="WH146" s="1060"/>
      <c r="WI146" s="1060"/>
      <c r="WJ146" s="1060"/>
      <c r="WK146" s="1060"/>
      <c r="WL146" s="1060"/>
      <c r="WM146" s="1060"/>
      <c r="WN146" s="1060"/>
      <c r="WO146" s="1060"/>
      <c r="WP146" s="1060"/>
      <c r="WQ146" s="1060"/>
      <c r="WR146" s="1060"/>
      <c r="WS146" s="1060"/>
      <c r="WT146" s="1060"/>
      <c r="WU146" s="1060"/>
      <c r="WV146" s="1060"/>
      <c r="WW146" s="1060"/>
      <c r="WX146" s="1060"/>
      <c r="WY146" s="1060"/>
      <c r="WZ146" s="1060"/>
      <c r="XA146" s="1060"/>
      <c r="XB146" s="1060"/>
      <c r="XC146" s="1060"/>
      <c r="XD146" s="1060"/>
      <c r="XE146" s="1060"/>
      <c r="XF146" s="1060"/>
      <c r="XG146" s="1060"/>
      <c r="XH146" s="1060"/>
      <c r="XI146" s="1060"/>
      <c r="XJ146" s="1060"/>
      <c r="XK146" s="1060"/>
      <c r="XL146" s="1060"/>
      <c r="XM146" s="1060"/>
      <c r="XN146" s="1060"/>
      <c r="XO146" s="1060"/>
      <c r="XP146" s="1060"/>
      <c r="XQ146" s="1060"/>
      <c r="XR146" s="1060"/>
      <c r="XS146" s="1060"/>
      <c r="XT146" s="1060"/>
      <c r="XU146" s="1060"/>
      <c r="XV146" s="1060"/>
      <c r="XW146" s="1060"/>
      <c r="XX146" s="1060"/>
      <c r="XY146" s="1060"/>
      <c r="XZ146" s="1060"/>
      <c r="YA146" s="1060"/>
      <c r="YB146" s="1060"/>
      <c r="YC146" s="1060"/>
      <c r="YD146" s="1060"/>
      <c r="YE146" s="1060"/>
      <c r="YF146" s="1060"/>
      <c r="YG146" s="1060"/>
      <c r="YH146" s="1060"/>
      <c r="YI146" s="1060"/>
      <c r="YJ146" s="1060"/>
      <c r="YK146" s="1060"/>
      <c r="YL146" s="1060"/>
      <c r="YM146" s="1060"/>
      <c r="YN146" s="1060"/>
      <c r="YO146" s="1060"/>
      <c r="YP146" s="1060"/>
      <c r="YQ146" s="1060"/>
      <c r="YR146" s="1060"/>
      <c r="YS146" s="1060"/>
      <c r="YT146" s="1060"/>
      <c r="YU146" s="1060"/>
      <c r="YV146" s="1060"/>
      <c r="YW146" s="1060"/>
      <c r="YX146" s="1060"/>
      <c r="YY146" s="1060"/>
      <c r="YZ146" s="1060"/>
      <c r="ZA146" s="1060"/>
      <c r="ZB146" s="1060"/>
      <c r="ZC146" s="1060"/>
      <c r="ZD146" s="1060"/>
      <c r="ZE146" s="1060"/>
      <c r="ZF146" s="1060"/>
      <c r="ZG146" s="1060"/>
      <c r="ZH146" s="1060"/>
      <c r="ZI146" s="1060"/>
      <c r="ZJ146" s="1060"/>
      <c r="ZK146" s="1060"/>
      <c r="ZL146" s="1060"/>
      <c r="ZM146" s="1060"/>
      <c r="ZN146" s="1060"/>
      <c r="ZO146" s="1060"/>
      <c r="ZP146" s="1060"/>
      <c r="ZQ146" s="1060"/>
      <c r="ZR146" s="1060"/>
      <c r="ZS146" s="1060"/>
      <c r="ZT146" s="1060"/>
      <c r="ZU146" s="1060"/>
      <c r="ZV146" s="1060"/>
      <c r="ZW146" s="1060"/>
      <c r="ZX146" s="1060"/>
      <c r="ZY146" s="1060"/>
      <c r="ZZ146" s="1060"/>
      <c r="AAA146" s="1060"/>
      <c r="AAB146" s="1060"/>
      <c r="AAC146" s="1060"/>
      <c r="AAD146" s="1060"/>
      <c r="AAE146" s="1060"/>
      <c r="AAF146" s="1060"/>
      <c r="AAG146" s="1060"/>
      <c r="AAH146" s="1060"/>
      <c r="AAI146" s="1060"/>
      <c r="AAJ146" s="1060"/>
      <c r="AAK146" s="1060"/>
      <c r="AAL146" s="1060"/>
      <c r="AAM146" s="1060"/>
      <c r="AAN146" s="1060"/>
      <c r="AAO146" s="1060"/>
      <c r="AAP146" s="1060"/>
      <c r="AAQ146" s="1060"/>
      <c r="AAR146" s="1060"/>
      <c r="AAS146" s="1060"/>
      <c r="AAT146" s="1060"/>
      <c r="AAU146" s="1060"/>
      <c r="AAV146" s="1060"/>
      <c r="AAW146" s="1060"/>
      <c r="AAX146" s="1060"/>
      <c r="AAY146" s="1060"/>
      <c r="AAZ146" s="1060"/>
      <c r="ABA146" s="1060"/>
      <c r="ABB146" s="1060"/>
      <c r="ABC146" s="1060"/>
      <c r="ABD146" s="1060"/>
      <c r="ABE146" s="1060"/>
      <c r="ABF146" s="1060"/>
      <c r="ABG146" s="1060"/>
      <c r="ABH146" s="1060"/>
      <c r="ABI146" s="1060"/>
      <c r="ABJ146" s="1060"/>
      <c r="ABK146" s="1060"/>
      <c r="ABL146" s="1060"/>
      <c r="ABM146" s="1060"/>
      <c r="ABN146" s="1060"/>
      <c r="ABO146" s="1060"/>
      <c r="ABP146" s="1060"/>
      <c r="ABQ146" s="1060"/>
      <c r="ABR146" s="1060"/>
      <c r="ABS146" s="1060"/>
      <c r="ABT146" s="1060"/>
      <c r="ABU146" s="1060"/>
      <c r="ABV146" s="1060"/>
      <c r="ABW146" s="1060"/>
      <c r="ABX146" s="1060"/>
      <c r="ABY146" s="1060"/>
      <c r="ABZ146" s="1060"/>
      <c r="ACA146" s="1060"/>
      <c r="ACB146" s="1060"/>
      <c r="ACC146" s="1060"/>
      <c r="ACD146" s="1060"/>
      <c r="ACE146" s="1060"/>
      <c r="ACF146" s="1060"/>
      <c r="ACG146" s="1060"/>
      <c r="ACH146" s="1060"/>
      <c r="ACI146" s="1060"/>
      <c r="ACJ146" s="1060"/>
      <c r="ACK146" s="1060"/>
      <c r="ACL146" s="1060"/>
      <c r="ACM146" s="1060"/>
      <c r="ACN146" s="1060"/>
      <c r="ACO146" s="1060"/>
      <c r="ACP146" s="1060"/>
      <c r="ACQ146" s="1060"/>
      <c r="ACR146" s="1060"/>
      <c r="ACS146" s="1060"/>
      <c r="ACT146" s="1060"/>
      <c r="ACU146" s="1060"/>
      <c r="ACV146" s="1060"/>
      <c r="ACW146" s="1060"/>
      <c r="ACX146" s="1060"/>
      <c r="ACY146" s="1060"/>
      <c r="ACZ146" s="1060"/>
      <c r="ADA146" s="1060"/>
      <c r="ADB146" s="1060"/>
      <c r="ADC146" s="1060"/>
      <c r="ADD146" s="1060"/>
      <c r="ADE146" s="1060"/>
      <c r="ADF146" s="1060"/>
      <c r="ADG146" s="1060"/>
      <c r="ADH146" s="1060"/>
      <c r="ADI146" s="1060"/>
      <c r="ADJ146" s="1060"/>
      <c r="ADK146" s="1060"/>
      <c r="ADL146" s="1060"/>
      <c r="ADM146" s="1060"/>
      <c r="ADN146" s="1060"/>
      <c r="ADO146" s="1060"/>
      <c r="ADP146" s="1060"/>
      <c r="ADQ146" s="1060"/>
      <c r="ADR146" s="1060"/>
      <c r="ADS146" s="1060"/>
      <c r="ADT146" s="1060"/>
      <c r="ADU146" s="1060"/>
      <c r="ADV146" s="1060"/>
      <c r="ADW146" s="1060"/>
      <c r="ADX146" s="1060"/>
      <c r="ADY146" s="1060"/>
      <c r="ADZ146" s="1060"/>
      <c r="AEA146" s="1060"/>
      <c r="AEB146" s="1060"/>
      <c r="AEC146" s="1060"/>
      <c r="AED146" s="1060"/>
      <c r="AEE146" s="1060"/>
      <c r="AEF146" s="1060"/>
      <c r="AEG146" s="1060"/>
      <c r="AEH146" s="1060"/>
      <c r="AEI146" s="1060"/>
      <c r="AEJ146" s="1060"/>
      <c r="AEK146" s="1060"/>
      <c r="AEL146" s="1060"/>
      <c r="AEM146" s="1060"/>
      <c r="AEN146" s="1060"/>
      <c r="AEO146" s="1060"/>
      <c r="AEP146" s="1060"/>
      <c r="AEQ146" s="1060"/>
      <c r="AER146" s="1060"/>
      <c r="AES146" s="1060"/>
      <c r="AET146" s="1060"/>
      <c r="AEU146" s="1060"/>
      <c r="AEV146" s="1060"/>
      <c r="AEW146" s="1060"/>
      <c r="AEX146" s="1060"/>
      <c r="AEY146" s="1060"/>
      <c r="AEZ146" s="1060"/>
      <c r="AFA146" s="1060"/>
      <c r="AFB146" s="1060"/>
      <c r="AFC146" s="1060"/>
      <c r="AFD146" s="1060"/>
      <c r="AFE146" s="1060"/>
      <c r="AFF146" s="1060"/>
      <c r="AFG146" s="1060"/>
      <c r="AFH146" s="1060"/>
      <c r="AFI146" s="1060"/>
      <c r="AFJ146" s="1060"/>
      <c r="AFK146" s="1060"/>
      <c r="AFL146" s="1060"/>
      <c r="AFM146" s="1060"/>
      <c r="AFN146" s="1060"/>
      <c r="AFO146" s="1060"/>
      <c r="AFP146" s="1060"/>
      <c r="AFQ146" s="1060"/>
      <c r="AFR146" s="1060"/>
      <c r="AFS146" s="1060"/>
      <c r="AFT146" s="1060"/>
      <c r="AFU146" s="1060"/>
      <c r="AFV146" s="1060"/>
      <c r="AFW146" s="1060"/>
      <c r="AFX146" s="1060"/>
      <c r="AFY146" s="1060"/>
      <c r="AFZ146" s="1060"/>
      <c r="AGA146" s="1060"/>
      <c r="AGB146" s="1060"/>
      <c r="AGC146" s="1060"/>
      <c r="AGD146" s="1060"/>
      <c r="AGE146" s="1060"/>
      <c r="AGF146" s="1060"/>
      <c r="AGG146" s="1060"/>
      <c r="AGH146" s="1060"/>
      <c r="AGI146" s="1060"/>
      <c r="AGJ146" s="1060"/>
      <c r="AGK146" s="1060"/>
      <c r="AGL146" s="1060"/>
      <c r="AGM146" s="1060"/>
      <c r="AGN146" s="1060"/>
      <c r="AGO146" s="1060"/>
      <c r="AGP146" s="1060"/>
      <c r="AGQ146" s="1060"/>
      <c r="AGR146" s="1060"/>
      <c r="AGS146" s="1060"/>
      <c r="AGT146" s="1060"/>
      <c r="AGU146" s="1060"/>
      <c r="AGV146" s="1060"/>
      <c r="AGW146" s="1060"/>
      <c r="AGX146" s="1060"/>
      <c r="AGY146" s="1060"/>
      <c r="AGZ146" s="1060"/>
      <c r="AHA146" s="1060"/>
      <c r="AHB146" s="1060"/>
      <c r="AHC146" s="1060"/>
      <c r="AHD146" s="1060"/>
      <c r="AHE146" s="1060"/>
      <c r="AHF146" s="1060"/>
      <c r="AHG146" s="1060"/>
      <c r="AHH146" s="1060"/>
      <c r="AHI146" s="1060"/>
      <c r="AHJ146" s="1060"/>
      <c r="AHK146" s="1060"/>
      <c r="AHL146" s="1060"/>
      <c r="AHM146" s="1060"/>
      <c r="AHN146" s="1060"/>
      <c r="AHO146" s="1060"/>
      <c r="AHP146" s="1060"/>
      <c r="AHQ146" s="1060"/>
      <c r="AHR146" s="1060"/>
      <c r="AHS146" s="1060"/>
      <c r="AHT146" s="1060"/>
      <c r="AHU146" s="1060"/>
      <c r="AHV146" s="1060"/>
      <c r="AHW146" s="1060"/>
      <c r="AHX146" s="1060"/>
      <c r="AHY146" s="1060"/>
      <c r="AHZ146" s="1060"/>
      <c r="AIA146" s="1060"/>
      <c r="AIB146" s="1060"/>
      <c r="AIC146" s="1060"/>
      <c r="AID146" s="1060"/>
      <c r="AIE146" s="1060"/>
      <c r="AIF146" s="1060"/>
      <c r="AIG146" s="1060"/>
      <c r="AIH146" s="1060"/>
      <c r="AII146" s="1060"/>
      <c r="AIJ146" s="1060"/>
      <c r="AIK146" s="1060"/>
      <c r="AIL146" s="1060"/>
      <c r="AIM146" s="1060"/>
      <c r="AIN146" s="1060"/>
      <c r="AIO146" s="1060"/>
      <c r="AIP146" s="1060"/>
      <c r="AIQ146" s="1060"/>
      <c r="AIR146" s="1060"/>
      <c r="AIS146" s="1060"/>
      <c r="AIT146" s="1060"/>
      <c r="AIU146" s="1060"/>
      <c r="AIV146" s="1060"/>
      <c r="AIW146" s="1060"/>
      <c r="AIX146" s="1060"/>
      <c r="AIY146" s="1060"/>
      <c r="AIZ146" s="1060"/>
      <c r="AJA146" s="1060"/>
      <c r="AJB146" s="1060"/>
      <c r="AJC146" s="1060"/>
      <c r="AJD146" s="1060"/>
      <c r="AJE146" s="1060"/>
      <c r="AJF146" s="1060"/>
      <c r="AJG146" s="1060"/>
      <c r="AJH146" s="1060"/>
      <c r="AJI146" s="1060"/>
      <c r="AJJ146" s="1060"/>
      <c r="AJK146" s="1060"/>
      <c r="AJL146" s="1060"/>
      <c r="AJM146" s="1060"/>
      <c r="AJN146" s="1060"/>
      <c r="AJO146" s="1060"/>
      <c r="AJP146" s="1060"/>
      <c r="AJQ146" s="1060"/>
      <c r="AJR146" s="1060"/>
      <c r="AJS146" s="1060"/>
      <c r="AJT146" s="1060"/>
      <c r="AJU146" s="1060"/>
      <c r="AJV146" s="1060"/>
      <c r="AJW146" s="1060"/>
      <c r="AJX146" s="1060"/>
      <c r="AJY146" s="1060"/>
      <c r="AJZ146" s="1060"/>
      <c r="AKA146" s="1060"/>
      <c r="AKB146" s="1060"/>
      <c r="AKC146" s="1060"/>
      <c r="AKD146" s="1060"/>
      <c r="AKE146" s="1060"/>
      <c r="AKF146" s="1060"/>
      <c r="AKG146" s="1060"/>
      <c r="AKH146" s="1060"/>
      <c r="AKI146" s="1060"/>
      <c r="AKJ146" s="1060"/>
      <c r="AKK146" s="1060"/>
      <c r="AKL146" s="1060"/>
      <c r="AKM146" s="1060"/>
      <c r="AKN146" s="1060"/>
      <c r="AKO146" s="1060"/>
      <c r="AKP146" s="1060"/>
      <c r="AKQ146" s="1060"/>
      <c r="AKR146" s="1060"/>
      <c r="AKS146" s="1060"/>
      <c r="AKT146" s="1060"/>
      <c r="AKU146" s="1060"/>
      <c r="AKV146" s="1060"/>
      <c r="AKW146" s="1060"/>
      <c r="AKX146" s="1060"/>
      <c r="AKY146" s="1060"/>
      <c r="AKZ146" s="1060"/>
      <c r="ALA146" s="1060"/>
      <c r="ALB146" s="1060"/>
      <c r="ALC146" s="1060"/>
      <c r="ALD146" s="1060"/>
      <c r="ALE146" s="1060"/>
      <c r="ALF146" s="1060"/>
      <c r="ALG146" s="1060"/>
      <c r="ALH146" s="1060"/>
      <c r="ALI146" s="1060"/>
      <c r="ALJ146" s="1060"/>
      <c r="ALK146" s="1060"/>
      <c r="ALL146" s="1060"/>
      <c r="ALM146" s="1060"/>
      <c r="ALN146" s="1060"/>
      <c r="ALO146" s="1060"/>
      <c r="ALP146" s="1060"/>
      <c r="ALQ146" s="1060"/>
      <c r="ALR146" s="1060"/>
      <c r="ALS146" s="1060"/>
      <c r="ALT146" s="1060"/>
      <c r="ALU146" s="1060"/>
      <c r="ALV146" s="1060"/>
      <c r="ALW146" s="1060"/>
      <c r="ALX146" s="1060"/>
      <c r="ALY146" s="1060"/>
      <c r="ALZ146" s="1060"/>
      <c r="AMA146" s="1060"/>
      <c r="AMB146" s="1060"/>
      <c r="AMC146" s="1060"/>
      <c r="AMD146" s="1060"/>
      <c r="AME146" s="1060"/>
      <c r="AMF146" s="1060"/>
      <c r="AMG146" s="1060"/>
      <c r="AMH146" s="1060"/>
      <c r="AMI146" s="1060"/>
      <c r="AMJ146" s="1060"/>
      <c r="AMK146" s="1060"/>
      <c r="AML146" s="1060"/>
      <c r="AMM146" s="1060"/>
      <c r="AMN146" s="1060"/>
      <c r="AMO146" s="1060"/>
      <c r="AMP146" s="1060"/>
      <c r="AMQ146" s="1060"/>
      <c r="AMR146" s="1060"/>
      <c r="AMS146" s="1060"/>
      <c r="AMT146" s="1060"/>
      <c r="AMU146" s="1060"/>
      <c r="AMV146" s="1060"/>
      <c r="AMW146" s="1060"/>
      <c r="AMX146" s="1060"/>
      <c r="AMY146" s="1060"/>
      <c r="AMZ146" s="1060"/>
      <c r="ANA146" s="1060"/>
      <c r="ANB146" s="1060"/>
      <c r="ANC146" s="1060"/>
      <c r="AND146" s="1060"/>
      <c r="ANE146" s="1060"/>
      <c r="ANF146" s="1060"/>
      <c r="ANG146" s="1060"/>
      <c r="ANH146" s="1060"/>
      <c r="ANI146" s="1060"/>
      <c r="ANJ146" s="1060"/>
      <c r="ANK146" s="1060"/>
      <c r="ANL146" s="1060"/>
      <c r="ANM146" s="1060"/>
      <c r="ANN146" s="1060"/>
      <c r="ANO146" s="1060"/>
      <c r="ANP146" s="1060"/>
      <c r="ANQ146" s="1060"/>
      <c r="ANR146" s="1060"/>
      <c r="ANS146" s="1060"/>
      <c r="ANT146" s="1060"/>
      <c r="ANU146" s="1060"/>
      <c r="ANV146" s="1060"/>
      <c r="ANW146" s="1060"/>
      <c r="ANX146" s="1060"/>
      <c r="ANY146" s="1060"/>
      <c r="ANZ146" s="1060"/>
      <c r="AOA146" s="1060"/>
      <c r="AOB146" s="1060"/>
      <c r="AOC146" s="1060"/>
      <c r="AOD146" s="1060"/>
      <c r="AOE146" s="1060"/>
      <c r="AOF146" s="1060"/>
      <c r="AOG146" s="1060"/>
      <c r="AOH146" s="1060"/>
      <c r="AOI146" s="1060"/>
      <c r="AOJ146" s="1060"/>
      <c r="AOK146" s="1060"/>
      <c r="AOL146" s="1060"/>
      <c r="AOM146" s="1060"/>
      <c r="AON146" s="1060"/>
      <c r="AOO146" s="1060"/>
      <c r="AOP146" s="1060"/>
      <c r="AOQ146" s="1060"/>
      <c r="AOR146" s="1060"/>
      <c r="AOS146" s="1060"/>
      <c r="AOT146" s="1060"/>
      <c r="AOU146" s="1060"/>
      <c r="AOV146" s="1060"/>
      <c r="AOW146" s="1060"/>
      <c r="AOX146" s="1060"/>
      <c r="AOY146" s="1060"/>
      <c r="AOZ146" s="1060"/>
      <c r="APA146" s="1060"/>
      <c r="APB146" s="1060"/>
      <c r="APC146" s="1060"/>
      <c r="APD146" s="1060"/>
      <c r="APE146" s="1060"/>
      <c r="APF146" s="1060"/>
      <c r="APG146" s="1060"/>
      <c r="APH146" s="1060"/>
      <c r="API146" s="1060"/>
      <c r="APJ146" s="1060"/>
      <c r="APK146" s="1060"/>
      <c r="APL146" s="1060"/>
      <c r="APM146" s="1060"/>
      <c r="APN146" s="1060"/>
      <c r="APO146" s="1060"/>
      <c r="APP146" s="1060"/>
      <c r="APQ146" s="1060"/>
      <c r="APR146" s="1060"/>
      <c r="APS146" s="1060"/>
      <c r="APT146" s="1060"/>
      <c r="APU146" s="1060"/>
      <c r="APV146" s="1060"/>
      <c r="APW146" s="1060"/>
      <c r="APX146" s="1060"/>
      <c r="APY146" s="1060"/>
      <c r="APZ146" s="1060"/>
      <c r="AQA146" s="1060"/>
      <c r="AQB146" s="1060"/>
      <c r="AQC146" s="1060"/>
      <c r="AQD146" s="1060"/>
      <c r="AQE146" s="1060"/>
      <c r="AQF146" s="1060"/>
      <c r="AQG146" s="1060"/>
      <c r="AQH146" s="1060"/>
      <c r="AQI146" s="1060"/>
      <c r="AQJ146" s="1060"/>
      <c r="AQK146" s="1060"/>
      <c r="AQL146" s="1060"/>
      <c r="AQM146" s="1060"/>
      <c r="AQN146" s="1060"/>
      <c r="AQO146" s="1060"/>
      <c r="AQP146" s="1060"/>
      <c r="AQQ146" s="1060"/>
      <c r="AQR146" s="1060"/>
      <c r="AQS146" s="1060"/>
      <c r="AQT146" s="1060"/>
      <c r="AQU146" s="1060"/>
      <c r="AQV146" s="1060"/>
      <c r="AQW146" s="1060"/>
      <c r="AQX146" s="1060"/>
      <c r="AQY146" s="1060"/>
      <c r="AQZ146" s="1060"/>
      <c r="ARA146" s="1060"/>
      <c r="ARB146" s="1060"/>
      <c r="ARC146" s="1060"/>
      <c r="ARD146" s="1060"/>
      <c r="ARE146" s="1060"/>
      <c r="ARF146" s="1060"/>
      <c r="ARG146" s="1060"/>
      <c r="ARH146" s="1060"/>
      <c r="ARI146" s="1060"/>
      <c r="ARJ146" s="1060"/>
      <c r="ARK146" s="1060"/>
      <c r="ARL146" s="1060"/>
      <c r="ARM146" s="1060"/>
      <c r="ARN146" s="1060"/>
      <c r="ARO146" s="1060"/>
      <c r="ARP146" s="1060"/>
      <c r="ARQ146" s="1060"/>
      <c r="ARR146" s="1060"/>
      <c r="ARS146" s="1060"/>
      <c r="ART146" s="1060"/>
      <c r="ARU146" s="1060"/>
      <c r="ARV146" s="1060"/>
      <c r="ARW146" s="1060"/>
      <c r="ARX146" s="1060"/>
      <c r="ARY146" s="1060"/>
      <c r="ARZ146" s="1060"/>
      <c r="ASA146" s="1060"/>
      <c r="ASB146" s="1060"/>
      <c r="ASC146" s="1060"/>
      <c r="ASD146" s="1060"/>
      <c r="ASE146" s="1060"/>
      <c r="ASF146" s="1060"/>
      <c r="ASG146" s="1060"/>
      <c r="ASH146" s="1060"/>
      <c r="ASI146" s="1060"/>
      <c r="ASJ146" s="1060"/>
      <c r="ASK146" s="1060"/>
      <c r="ASL146" s="1060"/>
      <c r="ASM146" s="1060"/>
      <c r="ASN146" s="1060"/>
      <c r="ASO146" s="1060"/>
      <c r="ASP146" s="1060"/>
      <c r="ASQ146" s="1060"/>
      <c r="ASR146" s="1060"/>
      <c r="ASS146" s="1060"/>
      <c r="AST146" s="1060"/>
      <c r="ASU146" s="1060"/>
      <c r="ASV146" s="1060"/>
      <c r="ASW146" s="1060"/>
      <c r="ASX146" s="1060"/>
      <c r="ASY146" s="1060"/>
      <c r="ASZ146" s="1060"/>
      <c r="ATA146" s="1060"/>
      <c r="ATB146" s="1060"/>
      <c r="ATC146" s="1060"/>
      <c r="ATD146" s="1060"/>
      <c r="ATE146" s="1060"/>
      <c r="ATF146" s="1060"/>
      <c r="ATG146" s="1060"/>
      <c r="ATH146" s="1060"/>
      <c r="ATI146" s="1060"/>
      <c r="ATJ146" s="1060"/>
      <c r="ATK146" s="1060"/>
      <c r="ATL146" s="1060"/>
      <c r="ATM146" s="1060"/>
      <c r="ATN146" s="1060"/>
      <c r="ATO146" s="1060"/>
      <c r="ATP146" s="1060"/>
      <c r="ATQ146" s="1060"/>
      <c r="ATR146" s="1060"/>
      <c r="ATS146" s="1060"/>
      <c r="ATT146" s="1060"/>
      <c r="ATU146" s="1060"/>
      <c r="ATV146" s="1060"/>
      <c r="ATW146" s="1060"/>
      <c r="ATX146" s="1060"/>
      <c r="ATY146" s="1060"/>
      <c r="ATZ146" s="1060"/>
      <c r="AUA146" s="1060"/>
      <c r="AUB146" s="1060"/>
      <c r="AUC146" s="1060"/>
      <c r="AUD146" s="1060"/>
      <c r="AUE146" s="1060"/>
      <c r="AUF146" s="1060"/>
      <c r="AUG146" s="1060"/>
      <c r="AUH146" s="1060"/>
      <c r="AUI146" s="1060"/>
      <c r="AUJ146" s="1060"/>
      <c r="AUK146" s="1060"/>
      <c r="AUL146" s="1060"/>
      <c r="AUM146" s="1060"/>
      <c r="AUN146" s="1060"/>
      <c r="AUO146" s="1060"/>
      <c r="AUP146" s="1060"/>
      <c r="AUQ146" s="1060"/>
      <c r="AUR146" s="1060"/>
      <c r="AUS146" s="1060"/>
      <c r="AUT146" s="1060"/>
      <c r="AUU146" s="1060"/>
      <c r="AUV146" s="1060"/>
      <c r="AUW146" s="1060"/>
      <c r="AUX146" s="1060"/>
      <c r="AUY146" s="1060"/>
      <c r="AUZ146" s="1060"/>
      <c r="AVA146" s="1060"/>
      <c r="AVB146" s="1060"/>
      <c r="AVC146" s="1060"/>
      <c r="AVD146" s="1060"/>
      <c r="AVE146" s="1060"/>
      <c r="AVF146" s="1060"/>
      <c r="AVG146" s="1060"/>
      <c r="AVH146" s="1060"/>
      <c r="AVI146" s="1060"/>
      <c r="AVJ146" s="1060"/>
      <c r="AVK146" s="1060"/>
      <c r="AVL146" s="1060"/>
      <c r="AVM146" s="1060"/>
      <c r="AVN146" s="1060"/>
      <c r="AVO146" s="1060"/>
      <c r="AVP146" s="1060"/>
      <c r="AVQ146" s="1060"/>
      <c r="AVR146" s="1060"/>
      <c r="AVS146" s="1060"/>
      <c r="AVT146" s="1060"/>
      <c r="AVU146" s="1060"/>
      <c r="AVV146" s="1060"/>
      <c r="AVW146" s="1060"/>
      <c r="AVX146" s="1060"/>
      <c r="AVY146" s="1060"/>
      <c r="AVZ146" s="1060"/>
      <c r="AWA146" s="1060"/>
      <c r="AWB146" s="1060"/>
      <c r="AWC146" s="1060"/>
      <c r="AWD146" s="1060"/>
      <c r="AWE146" s="1060"/>
      <c r="AWF146" s="1060"/>
      <c r="AWG146" s="1060"/>
      <c r="AWH146" s="1060"/>
      <c r="AWI146" s="1060"/>
      <c r="AWJ146" s="1060"/>
      <c r="AWK146" s="1060"/>
      <c r="AWL146" s="1060"/>
      <c r="AWM146" s="1060"/>
      <c r="AWN146" s="1060"/>
      <c r="AWO146" s="1060"/>
      <c r="AWP146" s="1060"/>
      <c r="AWQ146" s="1060"/>
      <c r="AWR146" s="1060"/>
      <c r="AWS146" s="1060"/>
      <c r="AWT146" s="1060"/>
      <c r="AWU146" s="1060"/>
      <c r="AWV146" s="1060"/>
      <c r="AWW146" s="1060"/>
      <c r="AWX146" s="1060"/>
      <c r="AWY146" s="1060"/>
      <c r="AWZ146" s="1060"/>
      <c r="AXA146" s="1060"/>
      <c r="AXB146" s="1060"/>
      <c r="AXC146" s="1060"/>
      <c r="AXD146" s="1060"/>
      <c r="AXE146" s="1060"/>
      <c r="AXF146" s="1060"/>
      <c r="AXG146" s="1060"/>
      <c r="AXH146" s="1060"/>
      <c r="AXI146" s="1060"/>
      <c r="AXJ146" s="1060"/>
      <c r="AXK146" s="1060"/>
      <c r="AXL146" s="1060"/>
      <c r="AXM146" s="1060"/>
      <c r="AXN146" s="1060"/>
      <c r="AXO146" s="1060"/>
      <c r="AXP146" s="1060"/>
      <c r="AXQ146" s="1060"/>
      <c r="AXR146" s="1060"/>
      <c r="AXS146" s="1060"/>
      <c r="AXT146" s="1060"/>
      <c r="AXU146" s="1060"/>
      <c r="AXV146" s="1060"/>
      <c r="AXW146" s="1060"/>
      <c r="AXX146" s="1060"/>
      <c r="AXY146" s="1060"/>
      <c r="AXZ146" s="1060"/>
      <c r="AYA146" s="1060"/>
      <c r="AYB146" s="1060"/>
      <c r="AYC146" s="1060"/>
      <c r="AYD146" s="1060"/>
      <c r="AYE146" s="1060"/>
      <c r="AYF146" s="1060"/>
      <c r="AYG146" s="1060"/>
      <c r="AYH146" s="1060"/>
      <c r="AYI146" s="1060"/>
      <c r="AYJ146" s="1060"/>
      <c r="AYK146" s="1060"/>
      <c r="AYL146" s="1060"/>
      <c r="AYM146" s="1060"/>
      <c r="AYN146" s="1060"/>
      <c r="AYO146" s="1060"/>
      <c r="AYP146" s="1060"/>
      <c r="AYQ146" s="1060"/>
      <c r="AYR146" s="1060"/>
      <c r="AYS146" s="1060"/>
      <c r="AYT146" s="1060"/>
      <c r="AYU146" s="1060"/>
      <c r="AYV146" s="1060"/>
      <c r="AYW146" s="1060"/>
      <c r="AYX146" s="1060"/>
      <c r="AYY146" s="1060"/>
      <c r="AYZ146" s="1060"/>
      <c r="AZA146" s="1060"/>
      <c r="AZB146" s="1060"/>
      <c r="AZC146" s="1060"/>
      <c r="AZD146" s="1060"/>
      <c r="AZE146" s="1060"/>
      <c r="AZF146" s="1060"/>
      <c r="AZG146" s="1060"/>
      <c r="AZH146" s="1060"/>
      <c r="AZI146" s="1060"/>
      <c r="AZJ146" s="1060"/>
      <c r="AZK146" s="1060"/>
      <c r="AZL146" s="1060"/>
      <c r="AZM146" s="1060"/>
      <c r="AZN146" s="1060"/>
      <c r="AZO146" s="1060"/>
      <c r="AZP146" s="1060"/>
      <c r="AZQ146" s="1060"/>
      <c r="AZR146" s="1060"/>
      <c r="AZS146" s="1060"/>
      <c r="AZT146" s="1060"/>
      <c r="AZU146" s="1060"/>
      <c r="AZV146" s="1060"/>
      <c r="AZW146" s="1060"/>
      <c r="AZX146" s="1060"/>
      <c r="AZY146" s="1060"/>
      <c r="AZZ146" s="1060"/>
      <c r="BAA146" s="1060"/>
      <c r="BAB146" s="1060"/>
      <c r="BAC146" s="1060"/>
      <c r="BAD146" s="1060"/>
      <c r="BAE146" s="1060"/>
      <c r="BAF146" s="1060"/>
      <c r="BAG146" s="1060"/>
      <c r="BAH146" s="1060"/>
      <c r="BAI146" s="1060"/>
      <c r="BAJ146" s="1060"/>
      <c r="BAK146" s="1060"/>
      <c r="BAL146" s="1060"/>
      <c r="BAM146" s="1060"/>
      <c r="BAN146" s="1060"/>
      <c r="BAO146" s="1060"/>
      <c r="BAP146" s="1060"/>
      <c r="BAQ146" s="1060"/>
      <c r="BAR146" s="1060"/>
      <c r="BAS146" s="1060"/>
      <c r="BAT146" s="1060"/>
      <c r="BAU146" s="1060"/>
      <c r="BAV146" s="1060"/>
      <c r="BAW146" s="1060"/>
      <c r="BAX146" s="1060"/>
      <c r="BAY146" s="1060"/>
      <c r="BAZ146" s="1060"/>
      <c r="BBA146" s="1060"/>
      <c r="BBB146" s="1060"/>
      <c r="BBC146" s="1060"/>
      <c r="BBD146" s="1060"/>
      <c r="BBE146" s="1060"/>
      <c r="BBF146" s="1060"/>
      <c r="BBG146" s="1060"/>
      <c r="BBH146" s="1060"/>
      <c r="BBI146" s="1060"/>
      <c r="BBJ146" s="1060"/>
      <c r="BBK146" s="1060"/>
      <c r="BBL146" s="1060"/>
      <c r="BBM146" s="1060"/>
      <c r="BBN146" s="1060"/>
      <c r="BBO146" s="1060"/>
      <c r="BBP146" s="1060"/>
      <c r="BBQ146" s="1060"/>
      <c r="BBR146" s="1060"/>
      <c r="BBS146" s="1060"/>
      <c r="BBT146" s="1060"/>
      <c r="BBU146" s="1060"/>
      <c r="BBV146" s="1060"/>
      <c r="BBW146" s="1060"/>
      <c r="BBX146" s="1060"/>
      <c r="BBY146" s="1060"/>
      <c r="BBZ146" s="1060"/>
      <c r="BCA146" s="1060"/>
      <c r="BCB146" s="1060"/>
      <c r="BCC146" s="1060"/>
      <c r="BCD146" s="1060"/>
      <c r="BCE146" s="1060"/>
      <c r="BCF146" s="1060"/>
      <c r="BCG146" s="1060"/>
      <c r="BCH146" s="1060"/>
      <c r="BCI146" s="1060"/>
      <c r="BCJ146" s="1060"/>
      <c r="BCK146" s="1060"/>
      <c r="BCL146" s="1060"/>
      <c r="BCM146" s="1060"/>
      <c r="BCN146" s="1060"/>
      <c r="BCO146" s="1060"/>
      <c r="BCP146" s="1060"/>
      <c r="BCQ146" s="1060"/>
      <c r="BCR146" s="1060"/>
      <c r="BCS146" s="1060"/>
      <c r="BCT146" s="1060"/>
      <c r="BCU146" s="1060"/>
      <c r="BCV146" s="1060"/>
      <c r="BCW146" s="1060"/>
      <c r="BCX146" s="1060"/>
      <c r="BCY146" s="1060"/>
      <c r="BCZ146" s="1060"/>
      <c r="BDA146" s="1060"/>
      <c r="BDB146" s="1060"/>
      <c r="BDC146" s="1060"/>
      <c r="BDD146" s="1060"/>
      <c r="BDE146" s="1060"/>
      <c r="BDF146" s="1060"/>
      <c r="BDG146" s="1060"/>
      <c r="BDH146" s="1060"/>
      <c r="BDI146" s="1060"/>
      <c r="BDJ146" s="1060"/>
      <c r="BDK146" s="1060"/>
      <c r="BDL146" s="1060"/>
      <c r="BDM146" s="1060"/>
      <c r="BDN146" s="1060"/>
      <c r="BDO146" s="1060"/>
      <c r="BDP146" s="1060"/>
      <c r="BDQ146" s="1060"/>
      <c r="BDR146" s="1060"/>
      <c r="BDS146" s="1060"/>
      <c r="BDT146" s="1060"/>
      <c r="BDU146" s="1060"/>
      <c r="BDV146" s="1060"/>
      <c r="BDW146" s="1060"/>
      <c r="BDX146" s="1060"/>
      <c r="BDY146" s="1060"/>
      <c r="BDZ146" s="1060"/>
      <c r="BEA146" s="1060"/>
      <c r="BEB146" s="1060"/>
      <c r="BEC146" s="1060"/>
      <c r="BED146" s="1060"/>
      <c r="BEE146" s="1060"/>
      <c r="BEF146" s="1060"/>
      <c r="BEG146" s="1060"/>
      <c r="BEH146" s="1060"/>
      <c r="BEI146" s="1060"/>
      <c r="BEJ146" s="1060"/>
      <c r="BEK146" s="1060"/>
      <c r="BEL146" s="1060"/>
      <c r="BEM146" s="1060"/>
      <c r="BEN146" s="1060"/>
      <c r="BEO146" s="1060"/>
      <c r="BEP146" s="1060"/>
      <c r="BEQ146" s="1060"/>
      <c r="BER146" s="1060"/>
      <c r="BES146" s="1060"/>
      <c r="BET146" s="1060"/>
      <c r="BEU146" s="1060"/>
      <c r="BEV146" s="1060"/>
      <c r="BEW146" s="1060"/>
      <c r="BEX146" s="1060"/>
      <c r="BEY146" s="1060"/>
      <c r="BEZ146" s="1060"/>
      <c r="BFA146" s="1060"/>
      <c r="BFB146" s="1060"/>
      <c r="BFC146" s="1060"/>
      <c r="BFD146" s="1060"/>
      <c r="BFE146" s="1060"/>
      <c r="BFF146" s="1060"/>
      <c r="BFG146" s="1060"/>
      <c r="BFH146" s="1060"/>
      <c r="BFI146" s="1060"/>
      <c r="BFJ146" s="1060"/>
      <c r="BFK146" s="1060"/>
      <c r="BFL146" s="1060"/>
      <c r="BFM146" s="1060"/>
      <c r="BFN146" s="1060"/>
      <c r="BFO146" s="1060"/>
      <c r="BFP146" s="1060"/>
      <c r="BFQ146" s="1060"/>
      <c r="BFR146" s="1060"/>
      <c r="BFS146" s="1060"/>
      <c r="BFT146" s="1060"/>
      <c r="BFU146" s="1060"/>
      <c r="BFV146" s="1060"/>
      <c r="BFW146" s="1060"/>
      <c r="BFX146" s="1060"/>
      <c r="BFY146" s="1060"/>
      <c r="BFZ146" s="1060"/>
      <c r="BGA146" s="1060"/>
      <c r="BGB146" s="1060"/>
      <c r="BGC146" s="1060"/>
      <c r="BGD146" s="1060"/>
      <c r="BGE146" s="1060"/>
      <c r="BGF146" s="1060"/>
      <c r="BGG146" s="1060"/>
      <c r="BGH146" s="1060"/>
      <c r="BGI146" s="1060"/>
      <c r="BGJ146" s="1060"/>
      <c r="BGK146" s="1060"/>
      <c r="BGL146" s="1060"/>
      <c r="BGM146" s="1060"/>
      <c r="BGN146" s="1060"/>
      <c r="BGO146" s="1060"/>
      <c r="BGP146" s="1060"/>
      <c r="BGQ146" s="1060"/>
      <c r="BGR146" s="1060"/>
      <c r="BGS146" s="1060"/>
      <c r="BGT146" s="1060"/>
      <c r="BGU146" s="1060"/>
      <c r="BGV146" s="1060"/>
      <c r="BGW146" s="1060"/>
      <c r="BGX146" s="1060"/>
      <c r="BGY146" s="1060"/>
      <c r="BGZ146" s="1060"/>
      <c r="BHA146" s="1060"/>
      <c r="BHB146" s="1060"/>
      <c r="BHC146" s="1060"/>
      <c r="BHD146" s="1060"/>
      <c r="BHE146" s="1060"/>
      <c r="BHF146" s="1060"/>
      <c r="BHG146" s="1060"/>
      <c r="BHH146" s="1060"/>
      <c r="BHI146" s="1060"/>
      <c r="BHJ146" s="1060"/>
      <c r="BHK146" s="1060"/>
      <c r="BHL146" s="1060"/>
      <c r="BHM146" s="1060"/>
      <c r="BHN146" s="1060"/>
      <c r="BHO146" s="1060"/>
      <c r="BHP146" s="1060"/>
      <c r="BHQ146" s="1060"/>
      <c r="BHR146" s="1060"/>
      <c r="BHS146" s="1060"/>
      <c r="BHT146" s="1060"/>
      <c r="BHU146" s="1060"/>
      <c r="BHV146" s="1060"/>
      <c r="BHW146" s="1060"/>
      <c r="BHX146" s="1060"/>
      <c r="BHY146" s="1060"/>
      <c r="BHZ146" s="1060"/>
      <c r="BIA146" s="1060"/>
      <c r="BIB146" s="1060"/>
      <c r="BIC146" s="1060"/>
      <c r="BID146" s="1060"/>
      <c r="BIE146" s="1060"/>
      <c r="BIF146" s="1060"/>
      <c r="BIG146" s="1060"/>
      <c r="BIH146" s="1060"/>
      <c r="BII146" s="1060"/>
      <c r="BIJ146" s="1060"/>
      <c r="BIK146" s="1060"/>
      <c r="BIL146" s="1060"/>
      <c r="BIM146" s="1060"/>
      <c r="BIN146" s="1060"/>
      <c r="BIO146" s="1060"/>
      <c r="BIP146" s="1060"/>
      <c r="BIQ146" s="1060"/>
      <c r="BIR146" s="1060"/>
      <c r="BIS146" s="1060"/>
      <c r="BIT146" s="1060"/>
      <c r="BIU146" s="1060"/>
      <c r="BIV146" s="1060"/>
      <c r="BIW146" s="1060"/>
      <c r="BIX146" s="1060"/>
      <c r="BIY146" s="1060"/>
      <c r="BIZ146" s="1060"/>
      <c r="BJA146" s="1060"/>
      <c r="BJB146" s="1060"/>
      <c r="BJC146" s="1060"/>
      <c r="BJD146" s="1060"/>
      <c r="BJE146" s="1060"/>
      <c r="BJF146" s="1060"/>
      <c r="BJG146" s="1060"/>
      <c r="BJH146" s="1060"/>
      <c r="BJI146" s="1060"/>
      <c r="BJJ146" s="1060"/>
      <c r="BJK146" s="1060"/>
      <c r="BJL146" s="1060"/>
      <c r="BJM146" s="1060"/>
      <c r="BJN146" s="1060"/>
      <c r="BJO146" s="1060"/>
      <c r="BJP146" s="1060"/>
      <c r="BJQ146" s="1060"/>
      <c r="BJR146" s="1060"/>
      <c r="BJS146" s="1060"/>
      <c r="BJT146" s="1060"/>
      <c r="BJU146" s="1060"/>
      <c r="BJV146" s="1060"/>
      <c r="BJW146" s="1060"/>
      <c r="BJX146" s="1060"/>
      <c r="BJY146" s="1060"/>
      <c r="BJZ146" s="1060"/>
      <c r="BKA146" s="1060"/>
      <c r="BKB146" s="1060"/>
      <c r="BKC146" s="1060"/>
      <c r="BKD146" s="1060"/>
      <c r="BKE146" s="1060"/>
      <c r="BKF146" s="1060"/>
      <c r="BKG146" s="1060"/>
      <c r="BKH146" s="1060"/>
      <c r="BKI146" s="1060"/>
      <c r="BKJ146" s="1060"/>
      <c r="BKK146" s="1060"/>
      <c r="BKL146" s="1060"/>
      <c r="BKM146" s="1060"/>
      <c r="BKN146" s="1060"/>
      <c r="BKO146" s="1060"/>
      <c r="BKP146" s="1060"/>
      <c r="BKQ146" s="1060"/>
      <c r="BKR146" s="1060"/>
      <c r="BKS146" s="1060"/>
      <c r="BKT146" s="1060"/>
      <c r="BKU146" s="1060"/>
      <c r="BKV146" s="1060"/>
      <c r="BKW146" s="1060"/>
      <c r="BKX146" s="1060"/>
      <c r="BKY146" s="1060"/>
      <c r="BKZ146" s="1060"/>
      <c r="BLA146" s="1060"/>
      <c r="BLB146" s="1060"/>
      <c r="BLC146" s="1060"/>
      <c r="BLD146" s="1060"/>
      <c r="BLE146" s="1060"/>
      <c r="BLF146" s="1060"/>
      <c r="BLG146" s="1060"/>
      <c r="BLH146" s="1060"/>
      <c r="BLI146" s="1060"/>
      <c r="BLJ146" s="1060"/>
      <c r="BLK146" s="1060"/>
      <c r="BLL146" s="1060"/>
      <c r="BLM146" s="1060"/>
      <c r="BLN146" s="1060"/>
      <c r="BLO146" s="1060"/>
      <c r="BLP146" s="1060"/>
      <c r="BLQ146" s="1060"/>
      <c r="BLR146" s="1060"/>
      <c r="BLS146" s="1060"/>
      <c r="BLT146" s="1060"/>
      <c r="BLU146" s="1060"/>
      <c r="BLV146" s="1060"/>
      <c r="BLW146" s="1060"/>
      <c r="BLX146" s="1060"/>
      <c r="BLY146" s="1060"/>
      <c r="BLZ146" s="1060"/>
      <c r="BMA146" s="1060"/>
      <c r="BMB146" s="1060"/>
      <c r="BMC146" s="1060"/>
      <c r="BMD146" s="1060"/>
      <c r="BME146" s="1060"/>
      <c r="BMF146" s="1060"/>
      <c r="BMG146" s="1060"/>
      <c r="BMH146" s="1060"/>
      <c r="BMI146" s="1060"/>
      <c r="BMJ146" s="1060"/>
      <c r="BMK146" s="1060"/>
      <c r="BML146" s="1060"/>
      <c r="BMM146" s="1060"/>
      <c r="BMN146" s="1060"/>
      <c r="BMO146" s="1060"/>
      <c r="BMP146" s="1060"/>
      <c r="BMQ146" s="1060"/>
      <c r="BMR146" s="1060"/>
      <c r="BMS146" s="1060"/>
      <c r="BMT146" s="1060"/>
      <c r="BMU146" s="1060"/>
      <c r="BMV146" s="1060"/>
      <c r="BMW146" s="1060"/>
      <c r="BMX146" s="1060"/>
      <c r="BMY146" s="1060"/>
      <c r="BMZ146" s="1060"/>
      <c r="BNA146" s="1060"/>
      <c r="BNB146" s="1060"/>
      <c r="BNC146" s="1060"/>
      <c r="BND146" s="1060"/>
      <c r="BNE146" s="1060"/>
      <c r="BNF146" s="1060"/>
      <c r="BNG146" s="1060"/>
      <c r="BNH146" s="1060"/>
      <c r="BNI146" s="1060"/>
      <c r="BNJ146" s="1060"/>
      <c r="BNK146" s="1060"/>
      <c r="BNL146" s="1060"/>
      <c r="BNM146" s="1060"/>
      <c r="BNN146" s="1060"/>
      <c r="BNO146" s="1060"/>
      <c r="BNP146" s="1060"/>
      <c r="BNQ146" s="1060"/>
      <c r="BNR146" s="1060"/>
      <c r="BNS146" s="1060"/>
      <c r="BNT146" s="1060"/>
      <c r="BNU146" s="1060"/>
      <c r="BNV146" s="1060"/>
      <c r="BNW146" s="1060"/>
      <c r="BNX146" s="1060"/>
      <c r="BNY146" s="1060"/>
      <c r="BNZ146" s="1060"/>
      <c r="BOA146" s="1060"/>
      <c r="BOB146" s="1060"/>
      <c r="BOC146" s="1060"/>
      <c r="BOD146" s="1060"/>
      <c r="BOE146" s="1060"/>
      <c r="BOF146" s="1060"/>
      <c r="BOG146" s="1060"/>
      <c r="BOH146" s="1060"/>
      <c r="BOI146" s="1060"/>
      <c r="BOJ146" s="1060"/>
      <c r="BOK146" s="1060"/>
      <c r="BOL146" s="1060"/>
      <c r="BOM146" s="1060"/>
      <c r="BON146" s="1060"/>
      <c r="BOO146" s="1060"/>
      <c r="BOP146" s="1060"/>
      <c r="BOQ146" s="1060"/>
      <c r="BOR146" s="1060"/>
      <c r="BOS146" s="1060"/>
      <c r="BOT146" s="1060"/>
      <c r="BOU146" s="1060"/>
      <c r="BOV146" s="1060"/>
      <c r="BOW146" s="1060"/>
      <c r="BOX146" s="1060"/>
      <c r="BOY146" s="1060"/>
      <c r="BOZ146" s="1060"/>
      <c r="BPA146" s="1060"/>
      <c r="BPB146" s="1060"/>
      <c r="BPC146" s="1060"/>
      <c r="BPD146" s="1060"/>
      <c r="BPE146" s="1060"/>
      <c r="BPF146" s="1060"/>
      <c r="BPG146" s="1060"/>
      <c r="BPH146" s="1060"/>
      <c r="BPI146" s="1060"/>
      <c r="BPJ146" s="1060"/>
      <c r="BPK146" s="1060"/>
      <c r="BPL146" s="1060"/>
      <c r="BPM146" s="1060"/>
      <c r="BPN146" s="1060"/>
      <c r="BPO146" s="1060"/>
      <c r="BPP146" s="1060"/>
      <c r="BPQ146" s="1060"/>
      <c r="BPR146" s="1060"/>
      <c r="BPS146" s="1060"/>
      <c r="BPT146" s="1060"/>
      <c r="BPU146" s="1060"/>
      <c r="BPV146" s="1060"/>
      <c r="BPW146" s="1060"/>
      <c r="BPX146" s="1060"/>
      <c r="BPY146" s="1060"/>
      <c r="BPZ146" s="1060"/>
      <c r="BQA146" s="1060"/>
      <c r="BQB146" s="1060"/>
      <c r="BQC146" s="1060"/>
      <c r="BQD146" s="1060"/>
      <c r="BQE146" s="1060"/>
      <c r="BQF146" s="1060"/>
      <c r="BQG146" s="1060"/>
      <c r="BQH146" s="1060"/>
      <c r="BQI146" s="1060"/>
      <c r="BQJ146" s="1060"/>
      <c r="BQK146" s="1060"/>
      <c r="BQL146" s="1060"/>
      <c r="BQM146" s="1060"/>
      <c r="BQN146" s="1060"/>
      <c r="BQO146" s="1060"/>
      <c r="BQP146" s="1060"/>
      <c r="BQQ146" s="1060"/>
      <c r="BQR146" s="1060"/>
      <c r="BQS146" s="1060"/>
      <c r="BQT146" s="1060"/>
      <c r="BQU146" s="1060"/>
      <c r="BQV146" s="1060"/>
      <c r="BQW146" s="1060"/>
      <c r="BQX146" s="1060"/>
      <c r="BQY146" s="1060"/>
      <c r="BQZ146" s="1060"/>
      <c r="BRA146" s="1060"/>
      <c r="BRB146" s="1060"/>
      <c r="BRC146" s="1060"/>
      <c r="BRD146" s="1060"/>
      <c r="BRE146" s="1060"/>
      <c r="BRF146" s="1060"/>
      <c r="BRG146" s="1060"/>
      <c r="BRH146" s="1060"/>
      <c r="BRI146" s="1060"/>
      <c r="BRJ146" s="1060"/>
      <c r="BRK146" s="1060"/>
      <c r="BRL146" s="1060"/>
      <c r="BRM146" s="1060"/>
      <c r="BRN146" s="1060"/>
      <c r="BRO146" s="1060"/>
      <c r="BRP146" s="1060"/>
      <c r="BRQ146" s="1060"/>
      <c r="BRR146" s="1060"/>
      <c r="BRS146" s="1060"/>
      <c r="BRT146" s="1060"/>
      <c r="BRU146" s="1060"/>
      <c r="BRV146" s="1060"/>
      <c r="BRW146" s="1060"/>
      <c r="BRX146" s="1060"/>
      <c r="BRY146" s="1060"/>
      <c r="BRZ146" s="1060"/>
      <c r="BSA146" s="1060"/>
      <c r="BSB146" s="1060"/>
      <c r="BSC146" s="1060"/>
      <c r="BSD146" s="1060"/>
      <c r="BSE146" s="1060"/>
      <c r="BSF146" s="1060"/>
      <c r="BSG146" s="1060"/>
      <c r="BSH146" s="1060"/>
      <c r="BSI146" s="1060"/>
      <c r="BSJ146" s="1060"/>
      <c r="BSK146" s="1060"/>
      <c r="BSL146" s="1060"/>
      <c r="BSM146" s="1060"/>
      <c r="BSN146" s="1060"/>
      <c r="BSO146" s="1060"/>
      <c r="BSP146" s="1060"/>
      <c r="BSQ146" s="1060"/>
      <c r="BSR146" s="1060"/>
      <c r="BSS146" s="1060"/>
      <c r="BST146" s="1060"/>
      <c r="BSU146" s="1060"/>
      <c r="BSV146" s="1060"/>
      <c r="BSW146" s="1060"/>
      <c r="BSX146" s="1060"/>
      <c r="BSY146" s="1060"/>
      <c r="BSZ146" s="1060"/>
      <c r="BTA146" s="1060"/>
      <c r="BTB146" s="1060"/>
      <c r="BTC146" s="1060"/>
      <c r="BTD146" s="1060"/>
      <c r="BTE146" s="1060"/>
      <c r="BTF146" s="1060"/>
      <c r="BTG146" s="1060"/>
      <c r="BTH146" s="1060"/>
      <c r="BTI146" s="1060"/>
      <c r="BTJ146" s="1060"/>
      <c r="BTK146" s="1060"/>
      <c r="BTL146" s="1060"/>
      <c r="BTM146" s="1060"/>
      <c r="BTN146" s="1060"/>
      <c r="BTO146" s="1060"/>
      <c r="BTP146" s="1060"/>
      <c r="BTQ146" s="1060"/>
      <c r="BTR146" s="1060"/>
      <c r="BTS146" s="1060"/>
      <c r="BTT146" s="1060"/>
      <c r="BTU146" s="1060"/>
      <c r="BTV146" s="1060"/>
      <c r="BTW146" s="1060"/>
      <c r="BTX146" s="1060"/>
      <c r="BTY146" s="1060"/>
      <c r="BTZ146" s="1060"/>
      <c r="BUA146" s="1060"/>
      <c r="BUB146" s="1060"/>
      <c r="BUC146" s="1060"/>
      <c r="BUD146" s="1060"/>
      <c r="BUE146" s="1060"/>
      <c r="BUF146" s="1060"/>
      <c r="BUG146" s="1060"/>
      <c r="BUH146" s="1060"/>
      <c r="BUI146" s="1060"/>
      <c r="BUJ146" s="1060"/>
      <c r="BUK146" s="1060"/>
      <c r="BUL146" s="1060"/>
      <c r="BUM146" s="1060"/>
      <c r="BUN146" s="1060"/>
      <c r="BUO146" s="1060"/>
      <c r="BUP146" s="1060"/>
      <c r="BUQ146" s="1060"/>
      <c r="BUR146" s="1060"/>
      <c r="BUS146" s="1060"/>
      <c r="BUT146" s="1060"/>
      <c r="BUU146" s="1060"/>
      <c r="BUV146" s="1060"/>
      <c r="BUW146" s="1060"/>
      <c r="BUX146" s="1060"/>
      <c r="BUY146" s="1060"/>
      <c r="BUZ146" s="1060"/>
      <c r="BVA146" s="1060"/>
      <c r="BVB146" s="1060"/>
      <c r="BVC146" s="1060"/>
      <c r="BVD146" s="1060"/>
      <c r="BVE146" s="1060"/>
      <c r="BVF146" s="1060"/>
      <c r="BVG146" s="1060"/>
      <c r="BVH146" s="1060"/>
      <c r="BVI146" s="1060"/>
      <c r="BVJ146" s="1060"/>
      <c r="BVK146" s="1060"/>
      <c r="BVL146" s="1060"/>
      <c r="BVM146" s="1060"/>
      <c r="BVN146" s="1060"/>
      <c r="BVO146" s="1060"/>
      <c r="BVP146" s="1060"/>
      <c r="BVQ146" s="1060"/>
      <c r="BVR146" s="1060"/>
      <c r="BVS146" s="1060"/>
      <c r="BVT146" s="1060"/>
      <c r="BVU146" s="1060"/>
      <c r="BVV146" s="1060"/>
      <c r="BVW146" s="1060"/>
      <c r="BVX146" s="1060"/>
      <c r="BVY146" s="1060"/>
      <c r="BVZ146" s="1060"/>
      <c r="BWA146" s="1060"/>
      <c r="BWB146" s="1060"/>
      <c r="BWC146" s="1060"/>
      <c r="BWD146" s="1060"/>
      <c r="BWE146" s="1060"/>
      <c r="BWF146" s="1060"/>
      <c r="BWG146" s="1060"/>
      <c r="BWH146" s="1060"/>
      <c r="BWI146" s="1060"/>
      <c r="BWJ146" s="1060"/>
      <c r="BWK146" s="1060"/>
      <c r="BWL146" s="1060"/>
      <c r="BWM146" s="1060"/>
      <c r="BWN146" s="1060"/>
      <c r="BWO146" s="1060"/>
      <c r="BWP146" s="1060"/>
      <c r="BWQ146" s="1060"/>
      <c r="BWR146" s="1060"/>
      <c r="BWS146" s="1060"/>
      <c r="BWT146" s="1060"/>
      <c r="BWU146" s="1060"/>
      <c r="BWV146" s="1060"/>
      <c r="BWW146" s="1060"/>
      <c r="BWX146" s="1060"/>
      <c r="BWY146" s="1060"/>
      <c r="BWZ146" s="1060"/>
      <c r="BXA146" s="1060"/>
      <c r="BXB146" s="1060"/>
      <c r="BXC146" s="1060"/>
      <c r="BXD146" s="1060"/>
      <c r="BXE146" s="1060"/>
      <c r="BXF146" s="1060"/>
      <c r="BXG146" s="1060"/>
      <c r="BXH146" s="1060"/>
      <c r="BXI146" s="1060"/>
      <c r="BXJ146" s="1060"/>
      <c r="BXK146" s="1060"/>
      <c r="BXL146" s="1060"/>
      <c r="BXM146" s="1060"/>
      <c r="BXN146" s="1060"/>
      <c r="BXO146" s="1060"/>
      <c r="BXP146" s="1060"/>
      <c r="BXQ146" s="1060"/>
      <c r="BXR146" s="1060"/>
      <c r="BXS146" s="1060"/>
      <c r="BXT146" s="1060"/>
      <c r="BXU146" s="1060"/>
      <c r="BXV146" s="1060"/>
      <c r="BXW146" s="1060"/>
      <c r="BXX146" s="1060"/>
      <c r="BXY146" s="1060"/>
      <c r="BXZ146" s="1060"/>
      <c r="BYA146" s="1060"/>
      <c r="BYB146" s="1060"/>
      <c r="BYC146" s="1060"/>
      <c r="BYD146" s="1060"/>
      <c r="BYE146" s="1060"/>
      <c r="BYF146" s="1060"/>
      <c r="BYG146" s="1060"/>
      <c r="BYH146" s="1060"/>
      <c r="BYI146" s="1060"/>
      <c r="BYJ146" s="1060"/>
      <c r="BYK146" s="1060"/>
      <c r="BYL146" s="1060"/>
      <c r="BYM146" s="1060"/>
      <c r="BYN146" s="1060"/>
      <c r="BYO146" s="1060"/>
      <c r="BYP146" s="1060"/>
      <c r="BYQ146" s="1060"/>
      <c r="BYR146" s="1060"/>
      <c r="BYS146" s="1060"/>
      <c r="BYT146" s="1060"/>
      <c r="BYU146" s="1060"/>
      <c r="BYV146" s="1060"/>
      <c r="BYW146" s="1060"/>
      <c r="BYX146" s="1060"/>
      <c r="BYY146" s="1060"/>
      <c r="BYZ146" s="1060"/>
      <c r="BZA146" s="1060"/>
      <c r="BZB146" s="1060"/>
      <c r="BZC146" s="1060"/>
      <c r="BZD146" s="1060"/>
      <c r="BZE146" s="1060"/>
      <c r="BZF146" s="1060"/>
      <c r="BZG146" s="1060"/>
      <c r="BZH146" s="1060"/>
      <c r="BZI146" s="1060"/>
      <c r="BZJ146" s="1060"/>
      <c r="BZK146" s="1060"/>
      <c r="BZL146" s="1060"/>
      <c r="BZM146" s="1060"/>
      <c r="BZN146" s="1060"/>
      <c r="BZO146" s="1060"/>
      <c r="BZP146" s="1060"/>
      <c r="BZQ146" s="1060"/>
      <c r="BZR146" s="1060"/>
      <c r="BZS146" s="1060"/>
      <c r="BZT146" s="1060"/>
      <c r="BZU146" s="1060"/>
      <c r="BZV146" s="1060"/>
      <c r="BZW146" s="1060"/>
      <c r="BZX146" s="1060"/>
      <c r="BZY146" s="1060"/>
      <c r="BZZ146" s="1060"/>
      <c r="CAA146" s="1060"/>
      <c r="CAB146" s="1060"/>
      <c r="CAC146" s="1060"/>
      <c r="CAD146" s="1060"/>
      <c r="CAE146" s="1060"/>
      <c r="CAF146" s="1060"/>
      <c r="CAG146" s="1060"/>
      <c r="CAH146" s="1060"/>
      <c r="CAI146" s="1060"/>
      <c r="CAJ146" s="1060"/>
      <c r="CAK146" s="1060"/>
      <c r="CAL146" s="1060"/>
      <c r="CAM146" s="1060"/>
      <c r="CAN146" s="1060"/>
      <c r="CAO146" s="1060"/>
      <c r="CAP146" s="1060"/>
      <c r="CAQ146" s="1060"/>
      <c r="CAR146" s="1060"/>
      <c r="CAS146" s="1060"/>
      <c r="CAT146" s="1060"/>
      <c r="CAU146" s="1060"/>
      <c r="CAV146" s="1060"/>
      <c r="CAW146" s="1060"/>
      <c r="CAX146" s="1060"/>
      <c r="CAY146" s="1060"/>
      <c r="CAZ146" s="1060"/>
      <c r="CBA146" s="1060"/>
      <c r="CBB146" s="1060"/>
      <c r="CBC146" s="1060"/>
      <c r="CBD146" s="1060"/>
      <c r="CBE146" s="1060"/>
      <c r="CBF146" s="1060"/>
      <c r="CBG146" s="1060"/>
      <c r="CBH146" s="1060"/>
      <c r="CBI146" s="1060"/>
      <c r="CBJ146" s="1060"/>
      <c r="CBK146" s="1060"/>
      <c r="CBL146" s="1060"/>
      <c r="CBM146" s="1060"/>
      <c r="CBN146" s="1060"/>
      <c r="CBO146" s="1060"/>
      <c r="CBP146" s="1060"/>
      <c r="CBQ146" s="1060"/>
      <c r="CBR146" s="1060"/>
      <c r="CBS146" s="1060"/>
      <c r="CBT146" s="1060"/>
      <c r="CBU146" s="1060"/>
      <c r="CBV146" s="1060"/>
      <c r="CBW146" s="1060"/>
      <c r="CBX146" s="1060"/>
      <c r="CBY146" s="1060"/>
      <c r="CBZ146" s="1060"/>
      <c r="CCA146" s="1060"/>
      <c r="CCB146" s="1060"/>
      <c r="CCC146" s="1060"/>
      <c r="CCD146" s="1060"/>
      <c r="CCE146" s="1060"/>
      <c r="CCF146" s="1060"/>
      <c r="CCG146" s="1060"/>
      <c r="CCH146" s="1060"/>
      <c r="CCI146" s="1060"/>
      <c r="CCJ146" s="1060"/>
      <c r="CCK146" s="1060"/>
      <c r="CCL146" s="1060"/>
      <c r="CCM146" s="1060"/>
      <c r="CCN146" s="1060"/>
      <c r="CCO146" s="1060"/>
      <c r="CCP146" s="1060"/>
      <c r="CCQ146" s="1060"/>
      <c r="CCR146" s="1060"/>
      <c r="CCS146" s="1060"/>
      <c r="CCT146" s="1060"/>
      <c r="CCU146" s="1060"/>
      <c r="CCV146" s="1060"/>
      <c r="CCW146" s="1060"/>
      <c r="CCX146" s="1060"/>
      <c r="CCY146" s="1060"/>
      <c r="CCZ146" s="1060"/>
      <c r="CDA146" s="1060"/>
      <c r="CDB146" s="1060"/>
      <c r="CDC146" s="1060"/>
      <c r="CDD146" s="1060"/>
      <c r="CDE146" s="1060"/>
      <c r="CDF146" s="1060"/>
      <c r="CDG146" s="1060"/>
      <c r="CDH146" s="1060"/>
      <c r="CDI146" s="1060"/>
      <c r="CDJ146" s="1060"/>
      <c r="CDK146" s="1060"/>
      <c r="CDL146" s="1060"/>
      <c r="CDM146" s="1060"/>
      <c r="CDN146" s="1060"/>
      <c r="CDO146" s="1060"/>
      <c r="CDP146" s="1060"/>
      <c r="CDQ146" s="1060"/>
      <c r="CDR146" s="1060"/>
      <c r="CDS146" s="1060"/>
      <c r="CDT146" s="1060"/>
      <c r="CDU146" s="1060"/>
      <c r="CDV146" s="1060"/>
      <c r="CDW146" s="1060"/>
      <c r="CDX146" s="1060"/>
      <c r="CDY146" s="1060"/>
      <c r="CDZ146" s="1060"/>
      <c r="CEA146" s="1060"/>
      <c r="CEB146" s="1060"/>
      <c r="CEC146" s="1060"/>
      <c r="CED146" s="1060"/>
      <c r="CEE146" s="1060"/>
      <c r="CEF146" s="1060"/>
      <c r="CEG146" s="1060"/>
      <c r="CEH146" s="1060"/>
      <c r="CEI146" s="1060"/>
      <c r="CEJ146" s="1060"/>
      <c r="CEK146" s="1060"/>
      <c r="CEL146" s="1060"/>
      <c r="CEM146" s="1060"/>
    </row>
    <row r="147" spans="2:2171" s="254" customFormat="1" x14ac:dyDescent="0.2">
      <c r="B147" s="1029" t="s">
        <v>278</v>
      </c>
      <c r="C147" s="298"/>
      <c r="D147" s="857"/>
      <c r="E147" s="857" t="s">
        <v>413</v>
      </c>
      <c r="F147" s="1030" t="s">
        <v>278</v>
      </c>
      <c r="G147" s="298" t="s">
        <v>57</v>
      </c>
      <c r="H147" s="298" t="s">
        <v>62</v>
      </c>
      <c r="I147" s="1031">
        <f>C147*'Future Practices'!C$117*(D147*0.95+Calculations!$C$163/SUMPRODUCT(Sources!$C$78:$C$81,Defaults!$D$77:$D$80)*(1-D147)*VLOOKUP(G147,Defaults!B$77:D$80,3,FALSE))*3630</f>
        <v>0</v>
      </c>
      <c r="J147" s="1032">
        <f t="shared" si="0"/>
        <v>0</v>
      </c>
      <c r="K147" s="1024">
        <f>Retrofit_Design</f>
        <v>0</v>
      </c>
      <c r="L147" s="1024">
        <f t="shared" si="1"/>
        <v>0</v>
      </c>
      <c r="M147" s="679"/>
      <c r="N147" s="679"/>
      <c r="O147" s="679"/>
      <c r="P147" s="679"/>
      <c r="Q147" s="679"/>
      <c r="R147" s="679"/>
      <c r="S147" s="679"/>
      <c r="T147" s="679"/>
      <c r="U147" s="679"/>
      <c r="V147" s="679"/>
      <c r="W147" s="679"/>
      <c r="X147" s="679"/>
      <c r="Y147" s="679"/>
      <c r="Z147" s="679"/>
      <c r="AA147" s="679"/>
      <c r="AB147" s="679"/>
      <c r="AC147" s="679"/>
      <c r="AD147" s="679"/>
      <c r="AE147" s="679"/>
      <c r="AF147" s="679"/>
      <c r="AG147" s="679"/>
      <c r="AH147" s="679"/>
      <c r="AI147" s="679"/>
      <c r="AJ147" s="679"/>
      <c r="AK147" s="679"/>
      <c r="AL147" s="679"/>
      <c r="AM147" s="679"/>
      <c r="AN147" s="679"/>
      <c r="AO147" s="679"/>
      <c r="AP147" s="679"/>
      <c r="AQ147" s="679"/>
      <c r="AR147" s="1060"/>
      <c r="AS147" s="1060"/>
      <c r="AT147" s="1060"/>
      <c r="AU147" s="1060"/>
      <c r="AV147" s="1060"/>
      <c r="AW147" s="1060"/>
      <c r="AX147" s="1060"/>
      <c r="AY147" s="1060"/>
      <c r="AZ147" s="1060"/>
      <c r="BA147" s="1060"/>
      <c r="BB147" s="1060"/>
      <c r="BC147" s="1060"/>
      <c r="BD147" s="1060"/>
      <c r="BE147" s="1060"/>
      <c r="BF147" s="1060"/>
      <c r="BG147" s="1060"/>
      <c r="BH147" s="1060"/>
      <c r="BI147" s="1060"/>
      <c r="BJ147" s="1060"/>
      <c r="BK147" s="1060"/>
      <c r="BL147" s="1060"/>
      <c r="BM147" s="1060"/>
      <c r="BN147" s="1060"/>
      <c r="BO147" s="1060"/>
      <c r="BP147" s="1060"/>
      <c r="BQ147" s="1060"/>
      <c r="BR147" s="1060"/>
      <c r="BS147" s="1060"/>
      <c r="BT147" s="1060"/>
      <c r="BU147" s="1060"/>
      <c r="BV147" s="1060"/>
      <c r="BW147" s="1060"/>
      <c r="BX147" s="1060"/>
      <c r="BY147" s="1060"/>
      <c r="BZ147" s="1060"/>
      <c r="CA147" s="1060"/>
      <c r="CB147" s="1060"/>
      <c r="CC147" s="1060"/>
      <c r="CD147" s="1060"/>
      <c r="CE147" s="1060"/>
      <c r="CF147" s="1060"/>
      <c r="CG147" s="1060"/>
      <c r="CH147" s="1060"/>
      <c r="CI147" s="1060"/>
      <c r="CJ147" s="1060"/>
      <c r="CK147" s="1060"/>
      <c r="CL147" s="1060"/>
      <c r="CM147" s="1060"/>
      <c r="CN147" s="1060"/>
      <c r="CO147" s="1060"/>
      <c r="CP147" s="1060"/>
      <c r="CQ147" s="1060"/>
      <c r="CR147" s="1060"/>
      <c r="CS147" s="1060"/>
      <c r="CT147" s="1060"/>
      <c r="CU147" s="1060"/>
      <c r="CV147" s="1060"/>
      <c r="CW147" s="1060"/>
      <c r="CX147" s="1060"/>
      <c r="CY147" s="1060"/>
      <c r="CZ147" s="1060"/>
      <c r="DA147" s="1060"/>
      <c r="DB147" s="1060"/>
      <c r="DC147" s="1060"/>
      <c r="DD147" s="1060"/>
      <c r="DE147" s="1060"/>
      <c r="DF147" s="1060"/>
      <c r="DG147" s="1060"/>
      <c r="DH147" s="1060"/>
      <c r="DI147" s="1060"/>
      <c r="DJ147" s="1060"/>
      <c r="DK147" s="1060"/>
      <c r="DL147" s="1060"/>
      <c r="DM147" s="1060"/>
      <c r="DN147" s="1060"/>
      <c r="DO147" s="1060"/>
      <c r="DP147" s="1060"/>
      <c r="DQ147" s="1060"/>
      <c r="DR147" s="1060"/>
      <c r="DS147" s="1060"/>
      <c r="DT147" s="1060"/>
      <c r="DU147" s="1060"/>
      <c r="DV147" s="1060"/>
      <c r="DW147" s="1060"/>
      <c r="DX147" s="1060"/>
      <c r="DY147" s="1060"/>
      <c r="DZ147" s="1060"/>
      <c r="EA147" s="1060"/>
      <c r="EB147" s="1060"/>
      <c r="EC147" s="1060"/>
      <c r="ED147" s="1060"/>
      <c r="EE147" s="1060"/>
      <c r="EF147" s="1060"/>
      <c r="EG147" s="1060"/>
      <c r="EH147" s="1060"/>
      <c r="EI147" s="1060"/>
      <c r="EJ147" s="1060"/>
      <c r="EK147" s="1060"/>
      <c r="EL147" s="1060"/>
      <c r="EM147" s="1060"/>
      <c r="EN147" s="1060"/>
      <c r="EO147" s="1060"/>
      <c r="EP147" s="1060"/>
      <c r="EQ147" s="1060"/>
      <c r="ER147" s="1060"/>
      <c r="ES147" s="1060"/>
      <c r="ET147" s="1060"/>
      <c r="EU147" s="1060"/>
      <c r="EV147" s="1060"/>
      <c r="EW147" s="1060"/>
      <c r="EX147" s="1060"/>
      <c r="EY147" s="1060"/>
      <c r="EZ147" s="1060"/>
      <c r="FA147" s="1060"/>
      <c r="FB147" s="1060"/>
      <c r="FC147" s="1060"/>
      <c r="FD147" s="1060"/>
      <c r="FE147" s="1060"/>
      <c r="FF147" s="1060"/>
      <c r="FG147" s="1060"/>
      <c r="FH147" s="1060"/>
      <c r="FI147" s="1060"/>
      <c r="FJ147" s="1060"/>
      <c r="FK147" s="1060"/>
      <c r="FL147" s="1060"/>
      <c r="FM147" s="1060"/>
      <c r="FN147" s="1060"/>
      <c r="FO147" s="1060"/>
      <c r="FP147" s="1060"/>
      <c r="FQ147" s="1060"/>
      <c r="FR147" s="1060"/>
      <c r="FS147" s="1060"/>
      <c r="FT147" s="1060"/>
      <c r="FU147" s="1060"/>
      <c r="FV147" s="1060"/>
      <c r="FW147" s="1060"/>
      <c r="FX147" s="1060"/>
      <c r="FY147" s="1060"/>
      <c r="FZ147" s="1060"/>
      <c r="GA147" s="1060"/>
      <c r="GB147" s="1060"/>
      <c r="GC147" s="1060"/>
      <c r="GD147" s="1060"/>
      <c r="GE147" s="1060"/>
      <c r="GF147" s="1060"/>
      <c r="GG147" s="1060"/>
      <c r="GH147" s="1060"/>
      <c r="GI147" s="1060"/>
      <c r="GJ147" s="1060"/>
      <c r="GK147" s="1060"/>
      <c r="GL147" s="1060"/>
      <c r="GM147" s="1060"/>
      <c r="GN147" s="1060"/>
      <c r="GO147" s="1060"/>
      <c r="GP147" s="1060"/>
      <c r="GQ147" s="1060"/>
      <c r="GR147" s="1060"/>
      <c r="GS147" s="1060"/>
      <c r="GT147" s="1060"/>
      <c r="GU147" s="1060"/>
      <c r="GV147" s="1060"/>
      <c r="GW147" s="1060"/>
      <c r="GX147" s="1060"/>
      <c r="GY147" s="1060"/>
      <c r="GZ147" s="1060"/>
      <c r="HA147" s="1060"/>
      <c r="HB147" s="1060"/>
      <c r="HC147" s="1060"/>
      <c r="HD147" s="1060"/>
      <c r="HE147" s="1060"/>
      <c r="HF147" s="1060"/>
      <c r="HG147" s="1060"/>
      <c r="HH147" s="1060"/>
      <c r="HI147" s="1060"/>
      <c r="HJ147" s="1060"/>
      <c r="HK147" s="1060"/>
      <c r="HL147" s="1060"/>
      <c r="HM147" s="1060"/>
      <c r="HN147" s="1060"/>
      <c r="HO147" s="1060"/>
      <c r="HP147" s="1060"/>
      <c r="HQ147" s="1060"/>
      <c r="HR147" s="1060"/>
      <c r="HS147" s="1060"/>
      <c r="HT147" s="1060"/>
      <c r="HU147" s="1060"/>
      <c r="HV147" s="1060"/>
      <c r="HW147" s="1060"/>
      <c r="HX147" s="1060"/>
      <c r="HY147" s="1060"/>
      <c r="HZ147" s="1060"/>
      <c r="IA147" s="1060"/>
      <c r="IB147" s="1060"/>
      <c r="IC147" s="1060"/>
      <c r="ID147" s="1060"/>
      <c r="IE147" s="1060"/>
      <c r="IF147" s="1060"/>
      <c r="IG147" s="1060"/>
      <c r="IH147" s="1060"/>
      <c r="II147" s="1060"/>
      <c r="IJ147" s="1060"/>
      <c r="IK147" s="1060"/>
      <c r="IL147" s="1060"/>
      <c r="IM147" s="1060"/>
      <c r="IN147" s="1060"/>
      <c r="IO147" s="1060"/>
      <c r="IP147" s="1060"/>
      <c r="IQ147" s="1060"/>
      <c r="IR147" s="1060"/>
      <c r="IS147" s="1060"/>
      <c r="IT147" s="1060"/>
      <c r="IU147" s="1060"/>
      <c r="IV147" s="1060"/>
      <c r="IW147" s="1060"/>
      <c r="IX147" s="1060"/>
      <c r="IY147" s="1060"/>
      <c r="IZ147" s="1060"/>
      <c r="JA147" s="1060"/>
      <c r="JB147" s="1060"/>
      <c r="JC147" s="1060"/>
      <c r="JD147" s="1060"/>
      <c r="JE147" s="1060"/>
      <c r="JF147" s="1060"/>
      <c r="JG147" s="1060"/>
      <c r="JH147" s="1060"/>
      <c r="JI147" s="1060"/>
      <c r="JJ147" s="1060"/>
      <c r="JK147" s="1060"/>
      <c r="JL147" s="1060"/>
      <c r="JM147" s="1060"/>
      <c r="JN147" s="1060"/>
      <c r="JO147" s="1060"/>
      <c r="JP147" s="1060"/>
      <c r="JQ147" s="1060"/>
      <c r="JR147" s="1060"/>
      <c r="JS147" s="1060"/>
      <c r="JT147" s="1060"/>
      <c r="JU147" s="1060"/>
      <c r="JV147" s="1060"/>
      <c r="JW147" s="1060"/>
      <c r="JX147" s="1060"/>
      <c r="JY147" s="1060"/>
      <c r="JZ147" s="1060"/>
      <c r="KA147" s="1060"/>
      <c r="KB147" s="1060"/>
      <c r="KC147" s="1060"/>
      <c r="KD147" s="1060"/>
      <c r="KE147" s="1060"/>
      <c r="KF147" s="1060"/>
      <c r="KG147" s="1060"/>
      <c r="KH147" s="1060"/>
      <c r="KI147" s="1060"/>
      <c r="KJ147" s="1060"/>
      <c r="KK147" s="1060"/>
      <c r="KL147" s="1060"/>
      <c r="KM147" s="1060"/>
      <c r="KN147" s="1060"/>
      <c r="KO147" s="1060"/>
      <c r="KP147" s="1060"/>
      <c r="KQ147" s="1060"/>
      <c r="KR147" s="1060"/>
      <c r="KS147" s="1060"/>
      <c r="KT147" s="1060"/>
      <c r="KU147" s="1060"/>
      <c r="KV147" s="1060"/>
      <c r="KW147" s="1060"/>
      <c r="KX147" s="1060"/>
      <c r="KY147" s="1060"/>
      <c r="KZ147" s="1060"/>
      <c r="LA147" s="1060"/>
      <c r="LB147" s="1060"/>
      <c r="LC147" s="1060"/>
      <c r="LD147" s="1060"/>
      <c r="LE147" s="1060"/>
      <c r="LF147" s="1060"/>
      <c r="LG147" s="1060"/>
      <c r="LH147" s="1060"/>
      <c r="LI147" s="1060"/>
      <c r="LJ147" s="1060"/>
      <c r="LK147" s="1060"/>
      <c r="LL147" s="1060"/>
      <c r="LM147" s="1060"/>
      <c r="LN147" s="1060"/>
      <c r="LO147" s="1060"/>
      <c r="LP147" s="1060"/>
      <c r="LQ147" s="1060"/>
      <c r="LR147" s="1060"/>
      <c r="LS147" s="1060"/>
      <c r="LT147" s="1060"/>
      <c r="LU147" s="1060"/>
      <c r="LV147" s="1060"/>
      <c r="LW147" s="1060"/>
      <c r="LX147" s="1060"/>
      <c r="LY147" s="1060"/>
      <c r="LZ147" s="1060"/>
      <c r="MA147" s="1060"/>
      <c r="MB147" s="1060"/>
      <c r="MC147" s="1060"/>
      <c r="MD147" s="1060"/>
      <c r="ME147" s="1060"/>
      <c r="MF147" s="1060"/>
      <c r="MG147" s="1060"/>
      <c r="MH147" s="1060"/>
      <c r="MI147" s="1060"/>
      <c r="MJ147" s="1060"/>
      <c r="MK147" s="1060"/>
      <c r="ML147" s="1060"/>
      <c r="MM147" s="1060"/>
      <c r="MN147" s="1060"/>
      <c r="MO147" s="1060"/>
      <c r="MP147" s="1060"/>
      <c r="MQ147" s="1060"/>
      <c r="MR147" s="1060"/>
      <c r="MS147" s="1060"/>
      <c r="MT147" s="1060"/>
      <c r="MU147" s="1060"/>
      <c r="MV147" s="1060"/>
      <c r="MW147" s="1060"/>
      <c r="MX147" s="1060"/>
      <c r="MY147" s="1060"/>
      <c r="MZ147" s="1060"/>
      <c r="NA147" s="1060"/>
      <c r="NB147" s="1060"/>
      <c r="NC147" s="1060"/>
      <c r="ND147" s="1060"/>
      <c r="NE147" s="1060"/>
      <c r="NF147" s="1060"/>
      <c r="NG147" s="1060"/>
      <c r="NH147" s="1060"/>
      <c r="NI147" s="1060"/>
      <c r="NJ147" s="1060"/>
      <c r="NK147" s="1060"/>
      <c r="NL147" s="1060"/>
      <c r="NM147" s="1060"/>
      <c r="NN147" s="1060"/>
      <c r="NO147" s="1060"/>
      <c r="NP147" s="1060"/>
      <c r="NQ147" s="1060"/>
      <c r="NR147" s="1060"/>
      <c r="NS147" s="1060"/>
      <c r="NT147" s="1060"/>
      <c r="NU147" s="1060"/>
      <c r="NV147" s="1060"/>
      <c r="NW147" s="1060"/>
      <c r="NX147" s="1060"/>
      <c r="NY147" s="1060"/>
      <c r="NZ147" s="1060"/>
      <c r="OA147" s="1060"/>
      <c r="OB147" s="1060"/>
      <c r="OC147" s="1060"/>
      <c r="OD147" s="1060"/>
      <c r="OE147" s="1060"/>
      <c r="OF147" s="1060"/>
      <c r="OG147" s="1060"/>
      <c r="OH147" s="1060"/>
      <c r="OI147" s="1060"/>
      <c r="OJ147" s="1060"/>
      <c r="OK147" s="1060"/>
      <c r="OL147" s="1060"/>
      <c r="OM147" s="1060"/>
      <c r="ON147" s="1060"/>
      <c r="OO147" s="1060"/>
      <c r="OP147" s="1060"/>
      <c r="OQ147" s="1060"/>
      <c r="OR147" s="1060"/>
      <c r="OS147" s="1060"/>
      <c r="OT147" s="1060"/>
      <c r="OU147" s="1060"/>
      <c r="OV147" s="1060"/>
      <c r="OW147" s="1060"/>
      <c r="OX147" s="1060"/>
      <c r="OY147" s="1060"/>
      <c r="OZ147" s="1060"/>
      <c r="PA147" s="1060"/>
      <c r="PB147" s="1060"/>
      <c r="PC147" s="1060"/>
      <c r="PD147" s="1060"/>
      <c r="PE147" s="1060"/>
      <c r="PF147" s="1060"/>
      <c r="PG147" s="1060"/>
      <c r="PH147" s="1060"/>
      <c r="PI147" s="1060"/>
      <c r="PJ147" s="1060"/>
      <c r="PK147" s="1060"/>
      <c r="PL147" s="1060"/>
      <c r="PM147" s="1060"/>
      <c r="PN147" s="1060"/>
      <c r="PO147" s="1060"/>
      <c r="PP147" s="1060"/>
      <c r="PQ147" s="1060"/>
      <c r="PR147" s="1060"/>
      <c r="PS147" s="1060"/>
      <c r="PT147" s="1060"/>
      <c r="PU147" s="1060"/>
      <c r="PV147" s="1060"/>
      <c r="PW147" s="1060"/>
      <c r="PX147" s="1060"/>
      <c r="PY147" s="1060"/>
      <c r="PZ147" s="1060"/>
      <c r="QA147" s="1060"/>
      <c r="QB147" s="1060"/>
      <c r="QC147" s="1060"/>
      <c r="QD147" s="1060"/>
      <c r="QE147" s="1060"/>
      <c r="QF147" s="1060"/>
      <c r="QG147" s="1060"/>
      <c r="QH147" s="1060"/>
      <c r="QI147" s="1060"/>
      <c r="QJ147" s="1060"/>
      <c r="QK147" s="1060"/>
      <c r="QL147" s="1060"/>
      <c r="QM147" s="1060"/>
      <c r="QN147" s="1060"/>
      <c r="QO147" s="1060"/>
      <c r="QP147" s="1060"/>
      <c r="QQ147" s="1060"/>
      <c r="QR147" s="1060"/>
      <c r="QS147" s="1060"/>
      <c r="QT147" s="1060"/>
      <c r="QU147" s="1060"/>
      <c r="QV147" s="1060"/>
      <c r="QW147" s="1060"/>
      <c r="QX147" s="1060"/>
      <c r="QY147" s="1060"/>
      <c r="QZ147" s="1060"/>
      <c r="RA147" s="1060"/>
      <c r="RB147" s="1060"/>
      <c r="RC147" s="1060"/>
      <c r="RD147" s="1060"/>
      <c r="RE147" s="1060"/>
      <c r="RF147" s="1060"/>
      <c r="RG147" s="1060"/>
      <c r="RH147" s="1060"/>
      <c r="RI147" s="1060"/>
      <c r="RJ147" s="1060"/>
      <c r="RK147" s="1060"/>
      <c r="RL147" s="1060"/>
      <c r="RM147" s="1060"/>
      <c r="RN147" s="1060"/>
      <c r="RO147" s="1060"/>
      <c r="RP147" s="1060"/>
      <c r="RQ147" s="1060"/>
      <c r="RR147" s="1060"/>
      <c r="RS147" s="1060"/>
      <c r="RT147" s="1060"/>
      <c r="RU147" s="1060"/>
      <c r="RV147" s="1060"/>
      <c r="RW147" s="1060"/>
      <c r="RX147" s="1060"/>
      <c r="RY147" s="1060"/>
      <c r="RZ147" s="1060"/>
      <c r="SA147" s="1060"/>
      <c r="SB147" s="1060"/>
      <c r="SC147" s="1060"/>
      <c r="SD147" s="1060"/>
      <c r="SE147" s="1060"/>
      <c r="SF147" s="1060"/>
      <c r="SG147" s="1060"/>
      <c r="SH147" s="1060"/>
      <c r="SI147" s="1060"/>
      <c r="SJ147" s="1060"/>
      <c r="SK147" s="1060"/>
      <c r="SL147" s="1060"/>
      <c r="SM147" s="1060"/>
      <c r="SN147" s="1060"/>
      <c r="SO147" s="1060"/>
      <c r="SP147" s="1060"/>
      <c r="SQ147" s="1060"/>
      <c r="SR147" s="1060"/>
      <c r="SS147" s="1060"/>
      <c r="ST147" s="1060"/>
      <c r="SU147" s="1060"/>
      <c r="SV147" s="1060"/>
      <c r="SW147" s="1060"/>
      <c r="SX147" s="1060"/>
      <c r="SY147" s="1060"/>
      <c r="SZ147" s="1060"/>
      <c r="TA147" s="1060"/>
      <c r="TB147" s="1060"/>
      <c r="TC147" s="1060"/>
      <c r="TD147" s="1060"/>
      <c r="TE147" s="1060"/>
      <c r="TF147" s="1060"/>
      <c r="TG147" s="1060"/>
      <c r="TH147" s="1060"/>
      <c r="TI147" s="1060"/>
      <c r="TJ147" s="1060"/>
      <c r="TK147" s="1060"/>
      <c r="TL147" s="1060"/>
      <c r="TM147" s="1060"/>
      <c r="TN147" s="1060"/>
      <c r="TO147" s="1060"/>
      <c r="TP147" s="1060"/>
      <c r="TQ147" s="1060"/>
      <c r="TR147" s="1060"/>
      <c r="TS147" s="1060"/>
      <c r="TT147" s="1060"/>
      <c r="TU147" s="1060"/>
      <c r="TV147" s="1060"/>
      <c r="TW147" s="1060"/>
      <c r="TX147" s="1060"/>
      <c r="TY147" s="1060"/>
      <c r="TZ147" s="1060"/>
      <c r="UA147" s="1060"/>
      <c r="UB147" s="1060"/>
      <c r="UC147" s="1060"/>
      <c r="UD147" s="1060"/>
      <c r="UE147" s="1060"/>
      <c r="UF147" s="1060"/>
      <c r="UG147" s="1060"/>
      <c r="UH147" s="1060"/>
      <c r="UI147" s="1060"/>
      <c r="UJ147" s="1060"/>
      <c r="UK147" s="1060"/>
      <c r="UL147" s="1060"/>
      <c r="UM147" s="1060"/>
      <c r="UN147" s="1060"/>
      <c r="UO147" s="1060"/>
      <c r="UP147" s="1060"/>
      <c r="UQ147" s="1060"/>
      <c r="UR147" s="1060"/>
      <c r="US147" s="1060"/>
      <c r="UT147" s="1060"/>
      <c r="UU147" s="1060"/>
      <c r="UV147" s="1060"/>
      <c r="UW147" s="1060"/>
      <c r="UX147" s="1060"/>
      <c r="UY147" s="1060"/>
      <c r="UZ147" s="1060"/>
      <c r="VA147" s="1060"/>
      <c r="VB147" s="1060"/>
      <c r="VC147" s="1060"/>
      <c r="VD147" s="1060"/>
      <c r="VE147" s="1060"/>
      <c r="VF147" s="1060"/>
      <c r="VG147" s="1060"/>
      <c r="VH147" s="1060"/>
      <c r="VI147" s="1060"/>
      <c r="VJ147" s="1060"/>
      <c r="VK147" s="1060"/>
      <c r="VL147" s="1060"/>
      <c r="VM147" s="1060"/>
      <c r="VN147" s="1060"/>
      <c r="VO147" s="1060"/>
      <c r="VP147" s="1060"/>
      <c r="VQ147" s="1060"/>
      <c r="VR147" s="1060"/>
      <c r="VS147" s="1060"/>
      <c r="VT147" s="1060"/>
      <c r="VU147" s="1060"/>
      <c r="VV147" s="1060"/>
      <c r="VW147" s="1060"/>
      <c r="VX147" s="1060"/>
      <c r="VY147" s="1060"/>
      <c r="VZ147" s="1060"/>
      <c r="WA147" s="1060"/>
      <c r="WB147" s="1060"/>
      <c r="WC147" s="1060"/>
      <c r="WD147" s="1060"/>
      <c r="WE147" s="1060"/>
      <c r="WF147" s="1060"/>
      <c r="WG147" s="1060"/>
      <c r="WH147" s="1060"/>
      <c r="WI147" s="1060"/>
      <c r="WJ147" s="1060"/>
      <c r="WK147" s="1060"/>
      <c r="WL147" s="1060"/>
      <c r="WM147" s="1060"/>
      <c r="WN147" s="1060"/>
      <c r="WO147" s="1060"/>
      <c r="WP147" s="1060"/>
      <c r="WQ147" s="1060"/>
      <c r="WR147" s="1060"/>
      <c r="WS147" s="1060"/>
      <c r="WT147" s="1060"/>
      <c r="WU147" s="1060"/>
      <c r="WV147" s="1060"/>
      <c r="WW147" s="1060"/>
      <c r="WX147" s="1060"/>
      <c r="WY147" s="1060"/>
      <c r="WZ147" s="1060"/>
      <c r="XA147" s="1060"/>
      <c r="XB147" s="1060"/>
      <c r="XC147" s="1060"/>
      <c r="XD147" s="1060"/>
      <c r="XE147" s="1060"/>
      <c r="XF147" s="1060"/>
      <c r="XG147" s="1060"/>
      <c r="XH147" s="1060"/>
      <c r="XI147" s="1060"/>
      <c r="XJ147" s="1060"/>
      <c r="XK147" s="1060"/>
      <c r="XL147" s="1060"/>
      <c r="XM147" s="1060"/>
      <c r="XN147" s="1060"/>
      <c r="XO147" s="1060"/>
      <c r="XP147" s="1060"/>
      <c r="XQ147" s="1060"/>
      <c r="XR147" s="1060"/>
      <c r="XS147" s="1060"/>
      <c r="XT147" s="1060"/>
      <c r="XU147" s="1060"/>
      <c r="XV147" s="1060"/>
      <c r="XW147" s="1060"/>
      <c r="XX147" s="1060"/>
      <c r="XY147" s="1060"/>
      <c r="XZ147" s="1060"/>
      <c r="YA147" s="1060"/>
      <c r="YB147" s="1060"/>
      <c r="YC147" s="1060"/>
      <c r="YD147" s="1060"/>
      <c r="YE147" s="1060"/>
      <c r="YF147" s="1060"/>
      <c r="YG147" s="1060"/>
      <c r="YH147" s="1060"/>
      <c r="YI147" s="1060"/>
      <c r="YJ147" s="1060"/>
      <c r="YK147" s="1060"/>
      <c r="YL147" s="1060"/>
      <c r="YM147" s="1060"/>
      <c r="YN147" s="1060"/>
      <c r="YO147" s="1060"/>
      <c r="YP147" s="1060"/>
      <c r="YQ147" s="1060"/>
      <c r="YR147" s="1060"/>
      <c r="YS147" s="1060"/>
      <c r="YT147" s="1060"/>
      <c r="YU147" s="1060"/>
      <c r="YV147" s="1060"/>
      <c r="YW147" s="1060"/>
      <c r="YX147" s="1060"/>
      <c r="YY147" s="1060"/>
      <c r="YZ147" s="1060"/>
      <c r="ZA147" s="1060"/>
      <c r="ZB147" s="1060"/>
      <c r="ZC147" s="1060"/>
      <c r="ZD147" s="1060"/>
      <c r="ZE147" s="1060"/>
      <c r="ZF147" s="1060"/>
      <c r="ZG147" s="1060"/>
      <c r="ZH147" s="1060"/>
      <c r="ZI147" s="1060"/>
      <c r="ZJ147" s="1060"/>
      <c r="ZK147" s="1060"/>
      <c r="ZL147" s="1060"/>
      <c r="ZM147" s="1060"/>
      <c r="ZN147" s="1060"/>
      <c r="ZO147" s="1060"/>
      <c r="ZP147" s="1060"/>
      <c r="ZQ147" s="1060"/>
      <c r="ZR147" s="1060"/>
      <c r="ZS147" s="1060"/>
      <c r="ZT147" s="1060"/>
      <c r="ZU147" s="1060"/>
      <c r="ZV147" s="1060"/>
      <c r="ZW147" s="1060"/>
      <c r="ZX147" s="1060"/>
      <c r="ZY147" s="1060"/>
      <c r="ZZ147" s="1060"/>
      <c r="AAA147" s="1060"/>
      <c r="AAB147" s="1060"/>
      <c r="AAC147" s="1060"/>
      <c r="AAD147" s="1060"/>
      <c r="AAE147" s="1060"/>
      <c r="AAF147" s="1060"/>
      <c r="AAG147" s="1060"/>
      <c r="AAH147" s="1060"/>
      <c r="AAI147" s="1060"/>
      <c r="AAJ147" s="1060"/>
      <c r="AAK147" s="1060"/>
      <c r="AAL147" s="1060"/>
      <c r="AAM147" s="1060"/>
      <c r="AAN147" s="1060"/>
      <c r="AAO147" s="1060"/>
      <c r="AAP147" s="1060"/>
      <c r="AAQ147" s="1060"/>
      <c r="AAR147" s="1060"/>
      <c r="AAS147" s="1060"/>
      <c r="AAT147" s="1060"/>
      <c r="AAU147" s="1060"/>
      <c r="AAV147" s="1060"/>
      <c r="AAW147" s="1060"/>
      <c r="AAX147" s="1060"/>
      <c r="AAY147" s="1060"/>
      <c r="AAZ147" s="1060"/>
      <c r="ABA147" s="1060"/>
      <c r="ABB147" s="1060"/>
      <c r="ABC147" s="1060"/>
      <c r="ABD147" s="1060"/>
      <c r="ABE147" s="1060"/>
      <c r="ABF147" s="1060"/>
      <c r="ABG147" s="1060"/>
      <c r="ABH147" s="1060"/>
      <c r="ABI147" s="1060"/>
      <c r="ABJ147" s="1060"/>
      <c r="ABK147" s="1060"/>
      <c r="ABL147" s="1060"/>
      <c r="ABM147" s="1060"/>
      <c r="ABN147" s="1060"/>
      <c r="ABO147" s="1060"/>
      <c r="ABP147" s="1060"/>
      <c r="ABQ147" s="1060"/>
      <c r="ABR147" s="1060"/>
      <c r="ABS147" s="1060"/>
      <c r="ABT147" s="1060"/>
      <c r="ABU147" s="1060"/>
      <c r="ABV147" s="1060"/>
      <c r="ABW147" s="1060"/>
      <c r="ABX147" s="1060"/>
      <c r="ABY147" s="1060"/>
      <c r="ABZ147" s="1060"/>
      <c r="ACA147" s="1060"/>
      <c r="ACB147" s="1060"/>
      <c r="ACC147" s="1060"/>
      <c r="ACD147" s="1060"/>
      <c r="ACE147" s="1060"/>
      <c r="ACF147" s="1060"/>
      <c r="ACG147" s="1060"/>
      <c r="ACH147" s="1060"/>
      <c r="ACI147" s="1060"/>
      <c r="ACJ147" s="1060"/>
      <c r="ACK147" s="1060"/>
      <c r="ACL147" s="1060"/>
      <c r="ACM147" s="1060"/>
      <c r="ACN147" s="1060"/>
      <c r="ACO147" s="1060"/>
      <c r="ACP147" s="1060"/>
      <c r="ACQ147" s="1060"/>
      <c r="ACR147" s="1060"/>
      <c r="ACS147" s="1060"/>
      <c r="ACT147" s="1060"/>
      <c r="ACU147" s="1060"/>
      <c r="ACV147" s="1060"/>
      <c r="ACW147" s="1060"/>
      <c r="ACX147" s="1060"/>
      <c r="ACY147" s="1060"/>
      <c r="ACZ147" s="1060"/>
      <c r="ADA147" s="1060"/>
      <c r="ADB147" s="1060"/>
      <c r="ADC147" s="1060"/>
      <c r="ADD147" s="1060"/>
      <c r="ADE147" s="1060"/>
      <c r="ADF147" s="1060"/>
      <c r="ADG147" s="1060"/>
      <c r="ADH147" s="1060"/>
      <c r="ADI147" s="1060"/>
      <c r="ADJ147" s="1060"/>
      <c r="ADK147" s="1060"/>
      <c r="ADL147" s="1060"/>
      <c r="ADM147" s="1060"/>
      <c r="ADN147" s="1060"/>
      <c r="ADO147" s="1060"/>
      <c r="ADP147" s="1060"/>
      <c r="ADQ147" s="1060"/>
      <c r="ADR147" s="1060"/>
      <c r="ADS147" s="1060"/>
      <c r="ADT147" s="1060"/>
      <c r="ADU147" s="1060"/>
      <c r="ADV147" s="1060"/>
      <c r="ADW147" s="1060"/>
      <c r="ADX147" s="1060"/>
      <c r="ADY147" s="1060"/>
      <c r="ADZ147" s="1060"/>
      <c r="AEA147" s="1060"/>
      <c r="AEB147" s="1060"/>
      <c r="AEC147" s="1060"/>
      <c r="AED147" s="1060"/>
      <c r="AEE147" s="1060"/>
      <c r="AEF147" s="1060"/>
      <c r="AEG147" s="1060"/>
      <c r="AEH147" s="1060"/>
      <c r="AEI147" s="1060"/>
      <c r="AEJ147" s="1060"/>
      <c r="AEK147" s="1060"/>
      <c r="AEL147" s="1060"/>
      <c r="AEM147" s="1060"/>
      <c r="AEN147" s="1060"/>
      <c r="AEO147" s="1060"/>
      <c r="AEP147" s="1060"/>
      <c r="AEQ147" s="1060"/>
      <c r="AER147" s="1060"/>
      <c r="AES147" s="1060"/>
      <c r="AET147" s="1060"/>
      <c r="AEU147" s="1060"/>
      <c r="AEV147" s="1060"/>
      <c r="AEW147" s="1060"/>
      <c r="AEX147" s="1060"/>
      <c r="AEY147" s="1060"/>
      <c r="AEZ147" s="1060"/>
      <c r="AFA147" s="1060"/>
      <c r="AFB147" s="1060"/>
      <c r="AFC147" s="1060"/>
      <c r="AFD147" s="1060"/>
      <c r="AFE147" s="1060"/>
      <c r="AFF147" s="1060"/>
      <c r="AFG147" s="1060"/>
      <c r="AFH147" s="1060"/>
      <c r="AFI147" s="1060"/>
      <c r="AFJ147" s="1060"/>
      <c r="AFK147" s="1060"/>
      <c r="AFL147" s="1060"/>
      <c r="AFM147" s="1060"/>
      <c r="AFN147" s="1060"/>
      <c r="AFO147" s="1060"/>
      <c r="AFP147" s="1060"/>
      <c r="AFQ147" s="1060"/>
      <c r="AFR147" s="1060"/>
      <c r="AFS147" s="1060"/>
      <c r="AFT147" s="1060"/>
      <c r="AFU147" s="1060"/>
      <c r="AFV147" s="1060"/>
      <c r="AFW147" s="1060"/>
      <c r="AFX147" s="1060"/>
      <c r="AFY147" s="1060"/>
      <c r="AFZ147" s="1060"/>
      <c r="AGA147" s="1060"/>
      <c r="AGB147" s="1060"/>
      <c r="AGC147" s="1060"/>
      <c r="AGD147" s="1060"/>
      <c r="AGE147" s="1060"/>
      <c r="AGF147" s="1060"/>
      <c r="AGG147" s="1060"/>
      <c r="AGH147" s="1060"/>
      <c r="AGI147" s="1060"/>
      <c r="AGJ147" s="1060"/>
      <c r="AGK147" s="1060"/>
      <c r="AGL147" s="1060"/>
      <c r="AGM147" s="1060"/>
      <c r="AGN147" s="1060"/>
      <c r="AGO147" s="1060"/>
      <c r="AGP147" s="1060"/>
      <c r="AGQ147" s="1060"/>
      <c r="AGR147" s="1060"/>
      <c r="AGS147" s="1060"/>
      <c r="AGT147" s="1060"/>
      <c r="AGU147" s="1060"/>
      <c r="AGV147" s="1060"/>
      <c r="AGW147" s="1060"/>
      <c r="AGX147" s="1060"/>
      <c r="AGY147" s="1060"/>
      <c r="AGZ147" s="1060"/>
      <c r="AHA147" s="1060"/>
      <c r="AHB147" s="1060"/>
      <c r="AHC147" s="1060"/>
      <c r="AHD147" s="1060"/>
      <c r="AHE147" s="1060"/>
      <c r="AHF147" s="1060"/>
      <c r="AHG147" s="1060"/>
      <c r="AHH147" s="1060"/>
      <c r="AHI147" s="1060"/>
      <c r="AHJ147" s="1060"/>
      <c r="AHK147" s="1060"/>
      <c r="AHL147" s="1060"/>
      <c r="AHM147" s="1060"/>
      <c r="AHN147" s="1060"/>
      <c r="AHO147" s="1060"/>
      <c r="AHP147" s="1060"/>
      <c r="AHQ147" s="1060"/>
      <c r="AHR147" s="1060"/>
      <c r="AHS147" s="1060"/>
      <c r="AHT147" s="1060"/>
      <c r="AHU147" s="1060"/>
      <c r="AHV147" s="1060"/>
      <c r="AHW147" s="1060"/>
      <c r="AHX147" s="1060"/>
      <c r="AHY147" s="1060"/>
      <c r="AHZ147" s="1060"/>
      <c r="AIA147" s="1060"/>
      <c r="AIB147" s="1060"/>
      <c r="AIC147" s="1060"/>
      <c r="AID147" s="1060"/>
      <c r="AIE147" s="1060"/>
      <c r="AIF147" s="1060"/>
      <c r="AIG147" s="1060"/>
      <c r="AIH147" s="1060"/>
      <c r="AII147" s="1060"/>
      <c r="AIJ147" s="1060"/>
      <c r="AIK147" s="1060"/>
      <c r="AIL147" s="1060"/>
      <c r="AIM147" s="1060"/>
      <c r="AIN147" s="1060"/>
      <c r="AIO147" s="1060"/>
      <c r="AIP147" s="1060"/>
      <c r="AIQ147" s="1060"/>
      <c r="AIR147" s="1060"/>
      <c r="AIS147" s="1060"/>
      <c r="AIT147" s="1060"/>
      <c r="AIU147" s="1060"/>
      <c r="AIV147" s="1060"/>
      <c r="AIW147" s="1060"/>
      <c r="AIX147" s="1060"/>
      <c r="AIY147" s="1060"/>
      <c r="AIZ147" s="1060"/>
      <c r="AJA147" s="1060"/>
      <c r="AJB147" s="1060"/>
      <c r="AJC147" s="1060"/>
      <c r="AJD147" s="1060"/>
      <c r="AJE147" s="1060"/>
      <c r="AJF147" s="1060"/>
      <c r="AJG147" s="1060"/>
      <c r="AJH147" s="1060"/>
      <c r="AJI147" s="1060"/>
      <c r="AJJ147" s="1060"/>
      <c r="AJK147" s="1060"/>
      <c r="AJL147" s="1060"/>
      <c r="AJM147" s="1060"/>
      <c r="AJN147" s="1060"/>
      <c r="AJO147" s="1060"/>
      <c r="AJP147" s="1060"/>
      <c r="AJQ147" s="1060"/>
      <c r="AJR147" s="1060"/>
      <c r="AJS147" s="1060"/>
      <c r="AJT147" s="1060"/>
      <c r="AJU147" s="1060"/>
      <c r="AJV147" s="1060"/>
      <c r="AJW147" s="1060"/>
      <c r="AJX147" s="1060"/>
      <c r="AJY147" s="1060"/>
      <c r="AJZ147" s="1060"/>
      <c r="AKA147" s="1060"/>
      <c r="AKB147" s="1060"/>
      <c r="AKC147" s="1060"/>
      <c r="AKD147" s="1060"/>
      <c r="AKE147" s="1060"/>
      <c r="AKF147" s="1060"/>
      <c r="AKG147" s="1060"/>
      <c r="AKH147" s="1060"/>
      <c r="AKI147" s="1060"/>
      <c r="AKJ147" s="1060"/>
      <c r="AKK147" s="1060"/>
      <c r="AKL147" s="1060"/>
      <c r="AKM147" s="1060"/>
      <c r="AKN147" s="1060"/>
      <c r="AKO147" s="1060"/>
      <c r="AKP147" s="1060"/>
      <c r="AKQ147" s="1060"/>
      <c r="AKR147" s="1060"/>
      <c r="AKS147" s="1060"/>
      <c r="AKT147" s="1060"/>
      <c r="AKU147" s="1060"/>
      <c r="AKV147" s="1060"/>
      <c r="AKW147" s="1060"/>
      <c r="AKX147" s="1060"/>
      <c r="AKY147" s="1060"/>
      <c r="AKZ147" s="1060"/>
      <c r="ALA147" s="1060"/>
      <c r="ALB147" s="1060"/>
      <c r="ALC147" s="1060"/>
      <c r="ALD147" s="1060"/>
      <c r="ALE147" s="1060"/>
      <c r="ALF147" s="1060"/>
      <c r="ALG147" s="1060"/>
      <c r="ALH147" s="1060"/>
      <c r="ALI147" s="1060"/>
      <c r="ALJ147" s="1060"/>
      <c r="ALK147" s="1060"/>
      <c r="ALL147" s="1060"/>
      <c r="ALM147" s="1060"/>
      <c r="ALN147" s="1060"/>
      <c r="ALO147" s="1060"/>
      <c r="ALP147" s="1060"/>
      <c r="ALQ147" s="1060"/>
      <c r="ALR147" s="1060"/>
      <c r="ALS147" s="1060"/>
      <c r="ALT147" s="1060"/>
      <c r="ALU147" s="1060"/>
      <c r="ALV147" s="1060"/>
      <c r="ALW147" s="1060"/>
      <c r="ALX147" s="1060"/>
      <c r="ALY147" s="1060"/>
      <c r="ALZ147" s="1060"/>
      <c r="AMA147" s="1060"/>
      <c r="AMB147" s="1060"/>
      <c r="AMC147" s="1060"/>
      <c r="AMD147" s="1060"/>
      <c r="AME147" s="1060"/>
      <c r="AMF147" s="1060"/>
      <c r="AMG147" s="1060"/>
      <c r="AMH147" s="1060"/>
      <c r="AMI147" s="1060"/>
      <c r="AMJ147" s="1060"/>
      <c r="AMK147" s="1060"/>
      <c r="AML147" s="1060"/>
      <c r="AMM147" s="1060"/>
      <c r="AMN147" s="1060"/>
      <c r="AMO147" s="1060"/>
      <c r="AMP147" s="1060"/>
      <c r="AMQ147" s="1060"/>
      <c r="AMR147" s="1060"/>
      <c r="AMS147" s="1060"/>
      <c r="AMT147" s="1060"/>
      <c r="AMU147" s="1060"/>
      <c r="AMV147" s="1060"/>
      <c r="AMW147" s="1060"/>
      <c r="AMX147" s="1060"/>
      <c r="AMY147" s="1060"/>
      <c r="AMZ147" s="1060"/>
      <c r="ANA147" s="1060"/>
      <c r="ANB147" s="1060"/>
      <c r="ANC147" s="1060"/>
      <c r="AND147" s="1060"/>
      <c r="ANE147" s="1060"/>
      <c r="ANF147" s="1060"/>
      <c r="ANG147" s="1060"/>
      <c r="ANH147" s="1060"/>
      <c r="ANI147" s="1060"/>
      <c r="ANJ147" s="1060"/>
      <c r="ANK147" s="1060"/>
      <c r="ANL147" s="1060"/>
      <c r="ANM147" s="1060"/>
      <c r="ANN147" s="1060"/>
      <c r="ANO147" s="1060"/>
      <c r="ANP147" s="1060"/>
      <c r="ANQ147" s="1060"/>
      <c r="ANR147" s="1060"/>
      <c r="ANS147" s="1060"/>
      <c r="ANT147" s="1060"/>
      <c r="ANU147" s="1060"/>
      <c r="ANV147" s="1060"/>
      <c r="ANW147" s="1060"/>
      <c r="ANX147" s="1060"/>
      <c r="ANY147" s="1060"/>
      <c r="ANZ147" s="1060"/>
      <c r="AOA147" s="1060"/>
      <c r="AOB147" s="1060"/>
      <c r="AOC147" s="1060"/>
      <c r="AOD147" s="1060"/>
      <c r="AOE147" s="1060"/>
      <c r="AOF147" s="1060"/>
      <c r="AOG147" s="1060"/>
      <c r="AOH147" s="1060"/>
      <c r="AOI147" s="1060"/>
      <c r="AOJ147" s="1060"/>
      <c r="AOK147" s="1060"/>
      <c r="AOL147" s="1060"/>
      <c r="AOM147" s="1060"/>
      <c r="AON147" s="1060"/>
      <c r="AOO147" s="1060"/>
      <c r="AOP147" s="1060"/>
      <c r="AOQ147" s="1060"/>
      <c r="AOR147" s="1060"/>
      <c r="AOS147" s="1060"/>
      <c r="AOT147" s="1060"/>
      <c r="AOU147" s="1060"/>
      <c r="AOV147" s="1060"/>
      <c r="AOW147" s="1060"/>
      <c r="AOX147" s="1060"/>
      <c r="AOY147" s="1060"/>
      <c r="AOZ147" s="1060"/>
      <c r="APA147" s="1060"/>
      <c r="APB147" s="1060"/>
      <c r="APC147" s="1060"/>
      <c r="APD147" s="1060"/>
      <c r="APE147" s="1060"/>
      <c r="APF147" s="1060"/>
      <c r="APG147" s="1060"/>
      <c r="APH147" s="1060"/>
      <c r="API147" s="1060"/>
      <c r="APJ147" s="1060"/>
      <c r="APK147" s="1060"/>
      <c r="APL147" s="1060"/>
      <c r="APM147" s="1060"/>
      <c r="APN147" s="1060"/>
      <c r="APO147" s="1060"/>
      <c r="APP147" s="1060"/>
      <c r="APQ147" s="1060"/>
      <c r="APR147" s="1060"/>
      <c r="APS147" s="1060"/>
      <c r="APT147" s="1060"/>
      <c r="APU147" s="1060"/>
      <c r="APV147" s="1060"/>
      <c r="APW147" s="1060"/>
      <c r="APX147" s="1060"/>
      <c r="APY147" s="1060"/>
      <c r="APZ147" s="1060"/>
      <c r="AQA147" s="1060"/>
      <c r="AQB147" s="1060"/>
      <c r="AQC147" s="1060"/>
      <c r="AQD147" s="1060"/>
      <c r="AQE147" s="1060"/>
      <c r="AQF147" s="1060"/>
      <c r="AQG147" s="1060"/>
      <c r="AQH147" s="1060"/>
      <c r="AQI147" s="1060"/>
      <c r="AQJ147" s="1060"/>
      <c r="AQK147" s="1060"/>
      <c r="AQL147" s="1060"/>
      <c r="AQM147" s="1060"/>
      <c r="AQN147" s="1060"/>
      <c r="AQO147" s="1060"/>
      <c r="AQP147" s="1060"/>
      <c r="AQQ147" s="1060"/>
      <c r="AQR147" s="1060"/>
      <c r="AQS147" s="1060"/>
      <c r="AQT147" s="1060"/>
      <c r="AQU147" s="1060"/>
      <c r="AQV147" s="1060"/>
      <c r="AQW147" s="1060"/>
      <c r="AQX147" s="1060"/>
      <c r="AQY147" s="1060"/>
      <c r="AQZ147" s="1060"/>
      <c r="ARA147" s="1060"/>
      <c r="ARB147" s="1060"/>
      <c r="ARC147" s="1060"/>
      <c r="ARD147" s="1060"/>
      <c r="ARE147" s="1060"/>
      <c r="ARF147" s="1060"/>
      <c r="ARG147" s="1060"/>
      <c r="ARH147" s="1060"/>
      <c r="ARI147" s="1060"/>
      <c r="ARJ147" s="1060"/>
      <c r="ARK147" s="1060"/>
      <c r="ARL147" s="1060"/>
      <c r="ARM147" s="1060"/>
      <c r="ARN147" s="1060"/>
      <c r="ARO147" s="1060"/>
      <c r="ARP147" s="1060"/>
      <c r="ARQ147" s="1060"/>
      <c r="ARR147" s="1060"/>
      <c r="ARS147" s="1060"/>
      <c r="ART147" s="1060"/>
      <c r="ARU147" s="1060"/>
      <c r="ARV147" s="1060"/>
      <c r="ARW147" s="1060"/>
      <c r="ARX147" s="1060"/>
      <c r="ARY147" s="1060"/>
      <c r="ARZ147" s="1060"/>
      <c r="ASA147" s="1060"/>
      <c r="ASB147" s="1060"/>
      <c r="ASC147" s="1060"/>
      <c r="ASD147" s="1060"/>
      <c r="ASE147" s="1060"/>
      <c r="ASF147" s="1060"/>
      <c r="ASG147" s="1060"/>
      <c r="ASH147" s="1060"/>
      <c r="ASI147" s="1060"/>
      <c r="ASJ147" s="1060"/>
      <c r="ASK147" s="1060"/>
      <c r="ASL147" s="1060"/>
      <c r="ASM147" s="1060"/>
      <c r="ASN147" s="1060"/>
      <c r="ASO147" s="1060"/>
      <c r="ASP147" s="1060"/>
      <c r="ASQ147" s="1060"/>
      <c r="ASR147" s="1060"/>
      <c r="ASS147" s="1060"/>
      <c r="AST147" s="1060"/>
      <c r="ASU147" s="1060"/>
      <c r="ASV147" s="1060"/>
      <c r="ASW147" s="1060"/>
      <c r="ASX147" s="1060"/>
      <c r="ASY147" s="1060"/>
      <c r="ASZ147" s="1060"/>
      <c r="ATA147" s="1060"/>
      <c r="ATB147" s="1060"/>
      <c r="ATC147" s="1060"/>
      <c r="ATD147" s="1060"/>
      <c r="ATE147" s="1060"/>
      <c r="ATF147" s="1060"/>
      <c r="ATG147" s="1060"/>
      <c r="ATH147" s="1060"/>
      <c r="ATI147" s="1060"/>
      <c r="ATJ147" s="1060"/>
      <c r="ATK147" s="1060"/>
      <c r="ATL147" s="1060"/>
      <c r="ATM147" s="1060"/>
      <c r="ATN147" s="1060"/>
      <c r="ATO147" s="1060"/>
      <c r="ATP147" s="1060"/>
      <c r="ATQ147" s="1060"/>
      <c r="ATR147" s="1060"/>
      <c r="ATS147" s="1060"/>
      <c r="ATT147" s="1060"/>
      <c r="ATU147" s="1060"/>
      <c r="ATV147" s="1060"/>
      <c r="ATW147" s="1060"/>
      <c r="ATX147" s="1060"/>
      <c r="ATY147" s="1060"/>
      <c r="ATZ147" s="1060"/>
      <c r="AUA147" s="1060"/>
      <c r="AUB147" s="1060"/>
      <c r="AUC147" s="1060"/>
      <c r="AUD147" s="1060"/>
      <c r="AUE147" s="1060"/>
      <c r="AUF147" s="1060"/>
      <c r="AUG147" s="1060"/>
      <c r="AUH147" s="1060"/>
      <c r="AUI147" s="1060"/>
      <c r="AUJ147" s="1060"/>
      <c r="AUK147" s="1060"/>
      <c r="AUL147" s="1060"/>
      <c r="AUM147" s="1060"/>
      <c r="AUN147" s="1060"/>
      <c r="AUO147" s="1060"/>
      <c r="AUP147" s="1060"/>
      <c r="AUQ147" s="1060"/>
      <c r="AUR147" s="1060"/>
      <c r="AUS147" s="1060"/>
      <c r="AUT147" s="1060"/>
      <c r="AUU147" s="1060"/>
      <c r="AUV147" s="1060"/>
      <c r="AUW147" s="1060"/>
      <c r="AUX147" s="1060"/>
      <c r="AUY147" s="1060"/>
      <c r="AUZ147" s="1060"/>
      <c r="AVA147" s="1060"/>
      <c r="AVB147" s="1060"/>
      <c r="AVC147" s="1060"/>
      <c r="AVD147" s="1060"/>
      <c r="AVE147" s="1060"/>
      <c r="AVF147" s="1060"/>
      <c r="AVG147" s="1060"/>
      <c r="AVH147" s="1060"/>
      <c r="AVI147" s="1060"/>
      <c r="AVJ147" s="1060"/>
      <c r="AVK147" s="1060"/>
      <c r="AVL147" s="1060"/>
      <c r="AVM147" s="1060"/>
      <c r="AVN147" s="1060"/>
      <c r="AVO147" s="1060"/>
      <c r="AVP147" s="1060"/>
      <c r="AVQ147" s="1060"/>
      <c r="AVR147" s="1060"/>
      <c r="AVS147" s="1060"/>
      <c r="AVT147" s="1060"/>
      <c r="AVU147" s="1060"/>
      <c r="AVV147" s="1060"/>
      <c r="AVW147" s="1060"/>
      <c r="AVX147" s="1060"/>
      <c r="AVY147" s="1060"/>
      <c r="AVZ147" s="1060"/>
      <c r="AWA147" s="1060"/>
      <c r="AWB147" s="1060"/>
      <c r="AWC147" s="1060"/>
      <c r="AWD147" s="1060"/>
      <c r="AWE147" s="1060"/>
      <c r="AWF147" s="1060"/>
      <c r="AWG147" s="1060"/>
      <c r="AWH147" s="1060"/>
      <c r="AWI147" s="1060"/>
      <c r="AWJ147" s="1060"/>
      <c r="AWK147" s="1060"/>
      <c r="AWL147" s="1060"/>
      <c r="AWM147" s="1060"/>
      <c r="AWN147" s="1060"/>
      <c r="AWO147" s="1060"/>
      <c r="AWP147" s="1060"/>
      <c r="AWQ147" s="1060"/>
      <c r="AWR147" s="1060"/>
      <c r="AWS147" s="1060"/>
      <c r="AWT147" s="1060"/>
      <c r="AWU147" s="1060"/>
      <c r="AWV147" s="1060"/>
      <c r="AWW147" s="1060"/>
      <c r="AWX147" s="1060"/>
      <c r="AWY147" s="1060"/>
      <c r="AWZ147" s="1060"/>
      <c r="AXA147" s="1060"/>
      <c r="AXB147" s="1060"/>
      <c r="AXC147" s="1060"/>
      <c r="AXD147" s="1060"/>
      <c r="AXE147" s="1060"/>
      <c r="AXF147" s="1060"/>
      <c r="AXG147" s="1060"/>
      <c r="AXH147" s="1060"/>
      <c r="AXI147" s="1060"/>
      <c r="AXJ147" s="1060"/>
      <c r="AXK147" s="1060"/>
      <c r="AXL147" s="1060"/>
      <c r="AXM147" s="1060"/>
      <c r="AXN147" s="1060"/>
      <c r="AXO147" s="1060"/>
      <c r="AXP147" s="1060"/>
      <c r="AXQ147" s="1060"/>
      <c r="AXR147" s="1060"/>
      <c r="AXS147" s="1060"/>
      <c r="AXT147" s="1060"/>
      <c r="AXU147" s="1060"/>
      <c r="AXV147" s="1060"/>
      <c r="AXW147" s="1060"/>
      <c r="AXX147" s="1060"/>
      <c r="AXY147" s="1060"/>
      <c r="AXZ147" s="1060"/>
      <c r="AYA147" s="1060"/>
      <c r="AYB147" s="1060"/>
      <c r="AYC147" s="1060"/>
      <c r="AYD147" s="1060"/>
      <c r="AYE147" s="1060"/>
      <c r="AYF147" s="1060"/>
      <c r="AYG147" s="1060"/>
      <c r="AYH147" s="1060"/>
      <c r="AYI147" s="1060"/>
      <c r="AYJ147" s="1060"/>
      <c r="AYK147" s="1060"/>
      <c r="AYL147" s="1060"/>
      <c r="AYM147" s="1060"/>
      <c r="AYN147" s="1060"/>
      <c r="AYO147" s="1060"/>
      <c r="AYP147" s="1060"/>
      <c r="AYQ147" s="1060"/>
      <c r="AYR147" s="1060"/>
      <c r="AYS147" s="1060"/>
      <c r="AYT147" s="1060"/>
      <c r="AYU147" s="1060"/>
      <c r="AYV147" s="1060"/>
      <c r="AYW147" s="1060"/>
      <c r="AYX147" s="1060"/>
      <c r="AYY147" s="1060"/>
      <c r="AYZ147" s="1060"/>
      <c r="AZA147" s="1060"/>
      <c r="AZB147" s="1060"/>
      <c r="AZC147" s="1060"/>
      <c r="AZD147" s="1060"/>
      <c r="AZE147" s="1060"/>
      <c r="AZF147" s="1060"/>
      <c r="AZG147" s="1060"/>
      <c r="AZH147" s="1060"/>
      <c r="AZI147" s="1060"/>
      <c r="AZJ147" s="1060"/>
      <c r="AZK147" s="1060"/>
      <c r="AZL147" s="1060"/>
      <c r="AZM147" s="1060"/>
      <c r="AZN147" s="1060"/>
      <c r="AZO147" s="1060"/>
      <c r="AZP147" s="1060"/>
      <c r="AZQ147" s="1060"/>
      <c r="AZR147" s="1060"/>
      <c r="AZS147" s="1060"/>
      <c r="AZT147" s="1060"/>
      <c r="AZU147" s="1060"/>
      <c r="AZV147" s="1060"/>
      <c r="AZW147" s="1060"/>
      <c r="AZX147" s="1060"/>
      <c r="AZY147" s="1060"/>
      <c r="AZZ147" s="1060"/>
      <c r="BAA147" s="1060"/>
      <c r="BAB147" s="1060"/>
      <c r="BAC147" s="1060"/>
      <c r="BAD147" s="1060"/>
      <c r="BAE147" s="1060"/>
      <c r="BAF147" s="1060"/>
      <c r="BAG147" s="1060"/>
      <c r="BAH147" s="1060"/>
      <c r="BAI147" s="1060"/>
      <c r="BAJ147" s="1060"/>
      <c r="BAK147" s="1060"/>
      <c r="BAL147" s="1060"/>
      <c r="BAM147" s="1060"/>
      <c r="BAN147" s="1060"/>
      <c r="BAO147" s="1060"/>
      <c r="BAP147" s="1060"/>
      <c r="BAQ147" s="1060"/>
      <c r="BAR147" s="1060"/>
      <c r="BAS147" s="1060"/>
      <c r="BAT147" s="1060"/>
      <c r="BAU147" s="1060"/>
      <c r="BAV147" s="1060"/>
      <c r="BAW147" s="1060"/>
      <c r="BAX147" s="1060"/>
      <c r="BAY147" s="1060"/>
      <c r="BAZ147" s="1060"/>
      <c r="BBA147" s="1060"/>
      <c r="BBB147" s="1060"/>
      <c r="BBC147" s="1060"/>
      <c r="BBD147" s="1060"/>
      <c r="BBE147" s="1060"/>
      <c r="BBF147" s="1060"/>
      <c r="BBG147" s="1060"/>
      <c r="BBH147" s="1060"/>
      <c r="BBI147" s="1060"/>
      <c r="BBJ147" s="1060"/>
      <c r="BBK147" s="1060"/>
      <c r="BBL147" s="1060"/>
      <c r="BBM147" s="1060"/>
      <c r="BBN147" s="1060"/>
      <c r="BBO147" s="1060"/>
      <c r="BBP147" s="1060"/>
      <c r="BBQ147" s="1060"/>
      <c r="BBR147" s="1060"/>
      <c r="BBS147" s="1060"/>
      <c r="BBT147" s="1060"/>
      <c r="BBU147" s="1060"/>
      <c r="BBV147" s="1060"/>
      <c r="BBW147" s="1060"/>
      <c r="BBX147" s="1060"/>
      <c r="BBY147" s="1060"/>
      <c r="BBZ147" s="1060"/>
      <c r="BCA147" s="1060"/>
      <c r="BCB147" s="1060"/>
      <c r="BCC147" s="1060"/>
      <c r="BCD147" s="1060"/>
      <c r="BCE147" s="1060"/>
      <c r="BCF147" s="1060"/>
      <c r="BCG147" s="1060"/>
      <c r="BCH147" s="1060"/>
      <c r="BCI147" s="1060"/>
      <c r="BCJ147" s="1060"/>
      <c r="BCK147" s="1060"/>
      <c r="BCL147" s="1060"/>
      <c r="BCM147" s="1060"/>
      <c r="BCN147" s="1060"/>
      <c r="BCO147" s="1060"/>
      <c r="BCP147" s="1060"/>
      <c r="BCQ147" s="1060"/>
      <c r="BCR147" s="1060"/>
      <c r="BCS147" s="1060"/>
      <c r="BCT147" s="1060"/>
      <c r="BCU147" s="1060"/>
      <c r="BCV147" s="1060"/>
      <c r="BCW147" s="1060"/>
      <c r="BCX147" s="1060"/>
      <c r="BCY147" s="1060"/>
      <c r="BCZ147" s="1060"/>
      <c r="BDA147" s="1060"/>
      <c r="BDB147" s="1060"/>
      <c r="BDC147" s="1060"/>
      <c r="BDD147" s="1060"/>
      <c r="BDE147" s="1060"/>
      <c r="BDF147" s="1060"/>
      <c r="BDG147" s="1060"/>
      <c r="BDH147" s="1060"/>
      <c r="BDI147" s="1060"/>
      <c r="BDJ147" s="1060"/>
      <c r="BDK147" s="1060"/>
      <c r="BDL147" s="1060"/>
      <c r="BDM147" s="1060"/>
      <c r="BDN147" s="1060"/>
      <c r="BDO147" s="1060"/>
      <c r="BDP147" s="1060"/>
      <c r="BDQ147" s="1060"/>
      <c r="BDR147" s="1060"/>
      <c r="BDS147" s="1060"/>
      <c r="BDT147" s="1060"/>
      <c r="BDU147" s="1060"/>
      <c r="BDV147" s="1060"/>
      <c r="BDW147" s="1060"/>
      <c r="BDX147" s="1060"/>
      <c r="BDY147" s="1060"/>
      <c r="BDZ147" s="1060"/>
      <c r="BEA147" s="1060"/>
      <c r="BEB147" s="1060"/>
      <c r="BEC147" s="1060"/>
      <c r="BED147" s="1060"/>
      <c r="BEE147" s="1060"/>
      <c r="BEF147" s="1060"/>
      <c r="BEG147" s="1060"/>
      <c r="BEH147" s="1060"/>
      <c r="BEI147" s="1060"/>
      <c r="BEJ147" s="1060"/>
      <c r="BEK147" s="1060"/>
      <c r="BEL147" s="1060"/>
      <c r="BEM147" s="1060"/>
      <c r="BEN147" s="1060"/>
      <c r="BEO147" s="1060"/>
      <c r="BEP147" s="1060"/>
      <c r="BEQ147" s="1060"/>
      <c r="BER147" s="1060"/>
      <c r="BES147" s="1060"/>
      <c r="BET147" s="1060"/>
      <c r="BEU147" s="1060"/>
      <c r="BEV147" s="1060"/>
      <c r="BEW147" s="1060"/>
      <c r="BEX147" s="1060"/>
      <c r="BEY147" s="1060"/>
      <c r="BEZ147" s="1060"/>
      <c r="BFA147" s="1060"/>
      <c r="BFB147" s="1060"/>
      <c r="BFC147" s="1060"/>
      <c r="BFD147" s="1060"/>
      <c r="BFE147" s="1060"/>
      <c r="BFF147" s="1060"/>
      <c r="BFG147" s="1060"/>
      <c r="BFH147" s="1060"/>
      <c r="BFI147" s="1060"/>
      <c r="BFJ147" s="1060"/>
      <c r="BFK147" s="1060"/>
      <c r="BFL147" s="1060"/>
      <c r="BFM147" s="1060"/>
      <c r="BFN147" s="1060"/>
      <c r="BFO147" s="1060"/>
      <c r="BFP147" s="1060"/>
      <c r="BFQ147" s="1060"/>
      <c r="BFR147" s="1060"/>
      <c r="BFS147" s="1060"/>
      <c r="BFT147" s="1060"/>
      <c r="BFU147" s="1060"/>
      <c r="BFV147" s="1060"/>
      <c r="BFW147" s="1060"/>
      <c r="BFX147" s="1060"/>
      <c r="BFY147" s="1060"/>
      <c r="BFZ147" s="1060"/>
      <c r="BGA147" s="1060"/>
      <c r="BGB147" s="1060"/>
      <c r="BGC147" s="1060"/>
      <c r="BGD147" s="1060"/>
      <c r="BGE147" s="1060"/>
      <c r="BGF147" s="1060"/>
      <c r="BGG147" s="1060"/>
      <c r="BGH147" s="1060"/>
      <c r="BGI147" s="1060"/>
      <c r="BGJ147" s="1060"/>
      <c r="BGK147" s="1060"/>
      <c r="BGL147" s="1060"/>
      <c r="BGM147" s="1060"/>
      <c r="BGN147" s="1060"/>
      <c r="BGO147" s="1060"/>
      <c r="BGP147" s="1060"/>
      <c r="BGQ147" s="1060"/>
      <c r="BGR147" s="1060"/>
      <c r="BGS147" s="1060"/>
      <c r="BGT147" s="1060"/>
      <c r="BGU147" s="1060"/>
      <c r="BGV147" s="1060"/>
      <c r="BGW147" s="1060"/>
      <c r="BGX147" s="1060"/>
      <c r="BGY147" s="1060"/>
      <c r="BGZ147" s="1060"/>
      <c r="BHA147" s="1060"/>
      <c r="BHB147" s="1060"/>
      <c r="BHC147" s="1060"/>
      <c r="BHD147" s="1060"/>
      <c r="BHE147" s="1060"/>
      <c r="BHF147" s="1060"/>
      <c r="BHG147" s="1060"/>
      <c r="BHH147" s="1060"/>
      <c r="BHI147" s="1060"/>
      <c r="BHJ147" s="1060"/>
      <c r="BHK147" s="1060"/>
      <c r="BHL147" s="1060"/>
      <c r="BHM147" s="1060"/>
      <c r="BHN147" s="1060"/>
      <c r="BHO147" s="1060"/>
      <c r="BHP147" s="1060"/>
      <c r="BHQ147" s="1060"/>
      <c r="BHR147" s="1060"/>
      <c r="BHS147" s="1060"/>
      <c r="BHT147" s="1060"/>
      <c r="BHU147" s="1060"/>
      <c r="BHV147" s="1060"/>
      <c r="BHW147" s="1060"/>
      <c r="BHX147" s="1060"/>
      <c r="BHY147" s="1060"/>
      <c r="BHZ147" s="1060"/>
      <c r="BIA147" s="1060"/>
      <c r="BIB147" s="1060"/>
      <c r="BIC147" s="1060"/>
      <c r="BID147" s="1060"/>
      <c r="BIE147" s="1060"/>
      <c r="BIF147" s="1060"/>
      <c r="BIG147" s="1060"/>
      <c r="BIH147" s="1060"/>
      <c r="BII147" s="1060"/>
      <c r="BIJ147" s="1060"/>
      <c r="BIK147" s="1060"/>
      <c r="BIL147" s="1060"/>
      <c r="BIM147" s="1060"/>
      <c r="BIN147" s="1060"/>
      <c r="BIO147" s="1060"/>
      <c r="BIP147" s="1060"/>
      <c r="BIQ147" s="1060"/>
      <c r="BIR147" s="1060"/>
      <c r="BIS147" s="1060"/>
      <c r="BIT147" s="1060"/>
      <c r="BIU147" s="1060"/>
      <c r="BIV147" s="1060"/>
      <c r="BIW147" s="1060"/>
      <c r="BIX147" s="1060"/>
      <c r="BIY147" s="1060"/>
      <c r="BIZ147" s="1060"/>
      <c r="BJA147" s="1060"/>
      <c r="BJB147" s="1060"/>
      <c r="BJC147" s="1060"/>
      <c r="BJD147" s="1060"/>
      <c r="BJE147" s="1060"/>
      <c r="BJF147" s="1060"/>
      <c r="BJG147" s="1060"/>
      <c r="BJH147" s="1060"/>
      <c r="BJI147" s="1060"/>
      <c r="BJJ147" s="1060"/>
      <c r="BJK147" s="1060"/>
      <c r="BJL147" s="1060"/>
      <c r="BJM147" s="1060"/>
      <c r="BJN147" s="1060"/>
      <c r="BJO147" s="1060"/>
      <c r="BJP147" s="1060"/>
      <c r="BJQ147" s="1060"/>
      <c r="BJR147" s="1060"/>
      <c r="BJS147" s="1060"/>
      <c r="BJT147" s="1060"/>
      <c r="BJU147" s="1060"/>
      <c r="BJV147" s="1060"/>
      <c r="BJW147" s="1060"/>
      <c r="BJX147" s="1060"/>
      <c r="BJY147" s="1060"/>
      <c r="BJZ147" s="1060"/>
      <c r="BKA147" s="1060"/>
      <c r="BKB147" s="1060"/>
      <c r="BKC147" s="1060"/>
      <c r="BKD147" s="1060"/>
      <c r="BKE147" s="1060"/>
      <c r="BKF147" s="1060"/>
      <c r="BKG147" s="1060"/>
      <c r="BKH147" s="1060"/>
      <c r="BKI147" s="1060"/>
      <c r="BKJ147" s="1060"/>
      <c r="BKK147" s="1060"/>
      <c r="BKL147" s="1060"/>
      <c r="BKM147" s="1060"/>
      <c r="BKN147" s="1060"/>
      <c r="BKO147" s="1060"/>
      <c r="BKP147" s="1060"/>
      <c r="BKQ147" s="1060"/>
      <c r="BKR147" s="1060"/>
      <c r="BKS147" s="1060"/>
      <c r="BKT147" s="1060"/>
      <c r="BKU147" s="1060"/>
      <c r="BKV147" s="1060"/>
      <c r="BKW147" s="1060"/>
      <c r="BKX147" s="1060"/>
      <c r="BKY147" s="1060"/>
      <c r="BKZ147" s="1060"/>
      <c r="BLA147" s="1060"/>
      <c r="BLB147" s="1060"/>
      <c r="BLC147" s="1060"/>
      <c r="BLD147" s="1060"/>
      <c r="BLE147" s="1060"/>
      <c r="BLF147" s="1060"/>
      <c r="BLG147" s="1060"/>
      <c r="BLH147" s="1060"/>
      <c r="BLI147" s="1060"/>
      <c r="BLJ147" s="1060"/>
      <c r="BLK147" s="1060"/>
      <c r="BLL147" s="1060"/>
      <c r="BLM147" s="1060"/>
      <c r="BLN147" s="1060"/>
      <c r="BLO147" s="1060"/>
      <c r="BLP147" s="1060"/>
      <c r="BLQ147" s="1060"/>
      <c r="BLR147" s="1060"/>
      <c r="BLS147" s="1060"/>
      <c r="BLT147" s="1060"/>
      <c r="BLU147" s="1060"/>
      <c r="BLV147" s="1060"/>
      <c r="BLW147" s="1060"/>
      <c r="BLX147" s="1060"/>
      <c r="BLY147" s="1060"/>
      <c r="BLZ147" s="1060"/>
      <c r="BMA147" s="1060"/>
      <c r="BMB147" s="1060"/>
      <c r="BMC147" s="1060"/>
      <c r="BMD147" s="1060"/>
      <c r="BME147" s="1060"/>
      <c r="BMF147" s="1060"/>
      <c r="BMG147" s="1060"/>
      <c r="BMH147" s="1060"/>
      <c r="BMI147" s="1060"/>
      <c r="BMJ147" s="1060"/>
      <c r="BMK147" s="1060"/>
      <c r="BML147" s="1060"/>
      <c r="BMM147" s="1060"/>
      <c r="BMN147" s="1060"/>
      <c r="BMO147" s="1060"/>
      <c r="BMP147" s="1060"/>
      <c r="BMQ147" s="1060"/>
      <c r="BMR147" s="1060"/>
      <c r="BMS147" s="1060"/>
      <c r="BMT147" s="1060"/>
      <c r="BMU147" s="1060"/>
      <c r="BMV147" s="1060"/>
      <c r="BMW147" s="1060"/>
      <c r="BMX147" s="1060"/>
      <c r="BMY147" s="1060"/>
      <c r="BMZ147" s="1060"/>
      <c r="BNA147" s="1060"/>
      <c r="BNB147" s="1060"/>
      <c r="BNC147" s="1060"/>
      <c r="BND147" s="1060"/>
      <c r="BNE147" s="1060"/>
      <c r="BNF147" s="1060"/>
      <c r="BNG147" s="1060"/>
      <c r="BNH147" s="1060"/>
      <c r="BNI147" s="1060"/>
      <c r="BNJ147" s="1060"/>
      <c r="BNK147" s="1060"/>
      <c r="BNL147" s="1060"/>
      <c r="BNM147" s="1060"/>
      <c r="BNN147" s="1060"/>
      <c r="BNO147" s="1060"/>
      <c r="BNP147" s="1060"/>
      <c r="BNQ147" s="1060"/>
      <c r="BNR147" s="1060"/>
      <c r="BNS147" s="1060"/>
      <c r="BNT147" s="1060"/>
      <c r="BNU147" s="1060"/>
      <c r="BNV147" s="1060"/>
      <c r="BNW147" s="1060"/>
      <c r="BNX147" s="1060"/>
      <c r="BNY147" s="1060"/>
      <c r="BNZ147" s="1060"/>
      <c r="BOA147" s="1060"/>
      <c r="BOB147" s="1060"/>
      <c r="BOC147" s="1060"/>
      <c r="BOD147" s="1060"/>
      <c r="BOE147" s="1060"/>
      <c r="BOF147" s="1060"/>
      <c r="BOG147" s="1060"/>
      <c r="BOH147" s="1060"/>
      <c r="BOI147" s="1060"/>
      <c r="BOJ147" s="1060"/>
      <c r="BOK147" s="1060"/>
      <c r="BOL147" s="1060"/>
      <c r="BOM147" s="1060"/>
      <c r="BON147" s="1060"/>
      <c r="BOO147" s="1060"/>
      <c r="BOP147" s="1060"/>
      <c r="BOQ147" s="1060"/>
      <c r="BOR147" s="1060"/>
      <c r="BOS147" s="1060"/>
      <c r="BOT147" s="1060"/>
      <c r="BOU147" s="1060"/>
      <c r="BOV147" s="1060"/>
      <c r="BOW147" s="1060"/>
      <c r="BOX147" s="1060"/>
      <c r="BOY147" s="1060"/>
      <c r="BOZ147" s="1060"/>
      <c r="BPA147" s="1060"/>
      <c r="BPB147" s="1060"/>
      <c r="BPC147" s="1060"/>
      <c r="BPD147" s="1060"/>
      <c r="BPE147" s="1060"/>
      <c r="BPF147" s="1060"/>
      <c r="BPG147" s="1060"/>
      <c r="BPH147" s="1060"/>
      <c r="BPI147" s="1060"/>
      <c r="BPJ147" s="1060"/>
      <c r="BPK147" s="1060"/>
      <c r="BPL147" s="1060"/>
      <c r="BPM147" s="1060"/>
      <c r="BPN147" s="1060"/>
      <c r="BPO147" s="1060"/>
      <c r="BPP147" s="1060"/>
      <c r="BPQ147" s="1060"/>
      <c r="BPR147" s="1060"/>
      <c r="BPS147" s="1060"/>
      <c r="BPT147" s="1060"/>
      <c r="BPU147" s="1060"/>
      <c r="BPV147" s="1060"/>
      <c r="BPW147" s="1060"/>
      <c r="BPX147" s="1060"/>
      <c r="BPY147" s="1060"/>
      <c r="BPZ147" s="1060"/>
      <c r="BQA147" s="1060"/>
      <c r="BQB147" s="1060"/>
      <c r="BQC147" s="1060"/>
      <c r="BQD147" s="1060"/>
      <c r="BQE147" s="1060"/>
      <c r="BQF147" s="1060"/>
      <c r="BQG147" s="1060"/>
      <c r="BQH147" s="1060"/>
      <c r="BQI147" s="1060"/>
      <c r="BQJ147" s="1060"/>
      <c r="BQK147" s="1060"/>
      <c r="BQL147" s="1060"/>
      <c r="BQM147" s="1060"/>
      <c r="BQN147" s="1060"/>
      <c r="BQO147" s="1060"/>
      <c r="BQP147" s="1060"/>
      <c r="BQQ147" s="1060"/>
      <c r="BQR147" s="1060"/>
      <c r="BQS147" s="1060"/>
      <c r="BQT147" s="1060"/>
      <c r="BQU147" s="1060"/>
      <c r="BQV147" s="1060"/>
      <c r="BQW147" s="1060"/>
      <c r="BQX147" s="1060"/>
      <c r="BQY147" s="1060"/>
      <c r="BQZ147" s="1060"/>
      <c r="BRA147" s="1060"/>
      <c r="BRB147" s="1060"/>
      <c r="BRC147" s="1060"/>
      <c r="BRD147" s="1060"/>
      <c r="BRE147" s="1060"/>
      <c r="BRF147" s="1060"/>
      <c r="BRG147" s="1060"/>
      <c r="BRH147" s="1060"/>
      <c r="BRI147" s="1060"/>
      <c r="BRJ147" s="1060"/>
      <c r="BRK147" s="1060"/>
      <c r="BRL147" s="1060"/>
      <c r="BRM147" s="1060"/>
      <c r="BRN147" s="1060"/>
      <c r="BRO147" s="1060"/>
      <c r="BRP147" s="1060"/>
      <c r="BRQ147" s="1060"/>
      <c r="BRR147" s="1060"/>
      <c r="BRS147" s="1060"/>
      <c r="BRT147" s="1060"/>
      <c r="BRU147" s="1060"/>
      <c r="BRV147" s="1060"/>
      <c r="BRW147" s="1060"/>
      <c r="BRX147" s="1060"/>
      <c r="BRY147" s="1060"/>
      <c r="BRZ147" s="1060"/>
      <c r="BSA147" s="1060"/>
      <c r="BSB147" s="1060"/>
      <c r="BSC147" s="1060"/>
      <c r="BSD147" s="1060"/>
      <c r="BSE147" s="1060"/>
      <c r="BSF147" s="1060"/>
      <c r="BSG147" s="1060"/>
      <c r="BSH147" s="1060"/>
      <c r="BSI147" s="1060"/>
      <c r="BSJ147" s="1060"/>
      <c r="BSK147" s="1060"/>
      <c r="BSL147" s="1060"/>
      <c r="BSM147" s="1060"/>
      <c r="BSN147" s="1060"/>
      <c r="BSO147" s="1060"/>
      <c r="BSP147" s="1060"/>
      <c r="BSQ147" s="1060"/>
      <c r="BSR147" s="1060"/>
      <c r="BSS147" s="1060"/>
      <c r="BST147" s="1060"/>
      <c r="BSU147" s="1060"/>
      <c r="BSV147" s="1060"/>
      <c r="BSW147" s="1060"/>
      <c r="BSX147" s="1060"/>
      <c r="BSY147" s="1060"/>
      <c r="BSZ147" s="1060"/>
      <c r="BTA147" s="1060"/>
      <c r="BTB147" s="1060"/>
      <c r="BTC147" s="1060"/>
      <c r="BTD147" s="1060"/>
      <c r="BTE147" s="1060"/>
      <c r="BTF147" s="1060"/>
      <c r="BTG147" s="1060"/>
      <c r="BTH147" s="1060"/>
      <c r="BTI147" s="1060"/>
      <c r="BTJ147" s="1060"/>
      <c r="BTK147" s="1060"/>
      <c r="BTL147" s="1060"/>
      <c r="BTM147" s="1060"/>
      <c r="BTN147" s="1060"/>
      <c r="BTO147" s="1060"/>
      <c r="BTP147" s="1060"/>
      <c r="BTQ147" s="1060"/>
      <c r="BTR147" s="1060"/>
      <c r="BTS147" s="1060"/>
      <c r="BTT147" s="1060"/>
      <c r="BTU147" s="1060"/>
      <c r="BTV147" s="1060"/>
      <c r="BTW147" s="1060"/>
      <c r="BTX147" s="1060"/>
      <c r="BTY147" s="1060"/>
      <c r="BTZ147" s="1060"/>
      <c r="BUA147" s="1060"/>
      <c r="BUB147" s="1060"/>
      <c r="BUC147" s="1060"/>
      <c r="BUD147" s="1060"/>
      <c r="BUE147" s="1060"/>
      <c r="BUF147" s="1060"/>
      <c r="BUG147" s="1060"/>
      <c r="BUH147" s="1060"/>
      <c r="BUI147" s="1060"/>
      <c r="BUJ147" s="1060"/>
      <c r="BUK147" s="1060"/>
      <c r="BUL147" s="1060"/>
      <c r="BUM147" s="1060"/>
      <c r="BUN147" s="1060"/>
      <c r="BUO147" s="1060"/>
      <c r="BUP147" s="1060"/>
      <c r="BUQ147" s="1060"/>
      <c r="BUR147" s="1060"/>
      <c r="BUS147" s="1060"/>
      <c r="BUT147" s="1060"/>
      <c r="BUU147" s="1060"/>
      <c r="BUV147" s="1060"/>
      <c r="BUW147" s="1060"/>
      <c r="BUX147" s="1060"/>
      <c r="BUY147" s="1060"/>
      <c r="BUZ147" s="1060"/>
      <c r="BVA147" s="1060"/>
      <c r="BVB147" s="1060"/>
      <c r="BVC147" s="1060"/>
      <c r="BVD147" s="1060"/>
      <c r="BVE147" s="1060"/>
      <c r="BVF147" s="1060"/>
      <c r="BVG147" s="1060"/>
      <c r="BVH147" s="1060"/>
      <c r="BVI147" s="1060"/>
      <c r="BVJ147" s="1060"/>
      <c r="BVK147" s="1060"/>
      <c r="BVL147" s="1060"/>
      <c r="BVM147" s="1060"/>
      <c r="BVN147" s="1060"/>
      <c r="BVO147" s="1060"/>
      <c r="BVP147" s="1060"/>
      <c r="BVQ147" s="1060"/>
      <c r="BVR147" s="1060"/>
      <c r="BVS147" s="1060"/>
      <c r="BVT147" s="1060"/>
      <c r="BVU147" s="1060"/>
      <c r="BVV147" s="1060"/>
      <c r="BVW147" s="1060"/>
      <c r="BVX147" s="1060"/>
      <c r="BVY147" s="1060"/>
      <c r="BVZ147" s="1060"/>
      <c r="BWA147" s="1060"/>
      <c r="BWB147" s="1060"/>
      <c r="BWC147" s="1060"/>
      <c r="BWD147" s="1060"/>
      <c r="BWE147" s="1060"/>
      <c r="BWF147" s="1060"/>
      <c r="BWG147" s="1060"/>
      <c r="BWH147" s="1060"/>
      <c r="BWI147" s="1060"/>
      <c r="BWJ147" s="1060"/>
      <c r="BWK147" s="1060"/>
      <c r="BWL147" s="1060"/>
      <c r="BWM147" s="1060"/>
      <c r="BWN147" s="1060"/>
      <c r="BWO147" s="1060"/>
      <c r="BWP147" s="1060"/>
      <c r="BWQ147" s="1060"/>
      <c r="BWR147" s="1060"/>
      <c r="BWS147" s="1060"/>
      <c r="BWT147" s="1060"/>
      <c r="BWU147" s="1060"/>
      <c r="BWV147" s="1060"/>
      <c r="BWW147" s="1060"/>
      <c r="BWX147" s="1060"/>
      <c r="BWY147" s="1060"/>
      <c r="BWZ147" s="1060"/>
      <c r="BXA147" s="1060"/>
      <c r="BXB147" s="1060"/>
      <c r="BXC147" s="1060"/>
      <c r="BXD147" s="1060"/>
      <c r="BXE147" s="1060"/>
      <c r="BXF147" s="1060"/>
      <c r="BXG147" s="1060"/>
      <c r="BXH147" s="1060"/>
      <c r="BXI147" s="1060"/>
      <c r="BXJ147" s="1060"/>
      <c r="BXK147" s="1060"/>
      <c r="BXL147" s="1060"/>
      <c r="BXM147" s="1060"/>
      <c r="BXN147" s="1060"/>
      <c r="BXO147" s="1060"/>
      <c r="BXP147" s="1060"/>
      <c r="BXQ147" s="1060"/>
      <c r="BXR147" s="1060"/>
      <c r="BXS147" s="1060"/>
      <c r="BXT147" s="1060"/>
      <c r="BXU147" s="1060"/>
      <c r="BXV147" s="1060"/>
      <c r="BXW147" s="1060"/>
      <c r="BXX147" s="1060"/>
      <c r="BXY147" s="1060"/>
      <c r="BXZ147" s="1060"/>
      <c r="BYA147" s="1060"/>
      <c r="BYB147" s="1060"/>
      <c r="BYC147" s="1060"/>
      <c r="BYD147" s="1060"/>
      <c r="BYE147" s="1060"/>
      <c r="BYF147" s="1060"/>
      <c r="BYG147" s="1060"/>
      <c r="BYH147" s="1060"/>
      <c r="BYI147" s="1060"/>
      <c r="BYJ147" s="1060"/>
      <c r="BYK147" s="1060"/>
      <c r="BYL147" s="1060"/>
      <c r="BYM147" s="1060"/>
      <c r="BYN147" s="1060"/>
      <c r="BYO147" s="1060"/>
      <c r="BYP147" s="1060"/>
      <c r="BYQ147" s="1060"/>
      <c r="BYR147" s="1060"/>
      <c r="BYS147" s="1060"/>
      <c r="BYT147" s="1060"/>
      <c r="BYU147" s="1060"/>
      <c r="BYV147" s="1060"/>
      <c r="BYW147" s="1060"/>
      <c r="BYX147" s="1060"/>
      <c r="BYY147" s="1060"/>
      <c r="BYZ147" s="1060"/>
      <c r="BZA147" s="1060"/>
      <c r="BZB147" s="1060"/>
      <c r="BZC147" s="1060"/>
      <c r="BZD147" s="1060"/>
      <c r="BZE147" s="1060"/>
      <c r="BZF147" s="1060"/>
      <c r="BZG147" s="1060"/>
      <c r="BZH147" s="1060"/>
      <c r="BZI147" s="1060"/>
      <c r="BZJ147" s="1060"/>
      <c r="BZK147" s="1060"/>
      <c r="BZL147" s="1060"/>
      <c r="BZM147" s="1060"/>
      <c r="BZN147" s="1060"/>
      <c r="BZO147" s="1060"/>
      <c r="BZP147" s="1060"/>
      <c r="BZQ147" s="1060"/>
      <c r="BZR147" s="1060"/>
      <c r="BZS147" s="1060"/>
      <c r="BZT147" s="1060"/>
      <c r="BZU147" s="1060"/>
      <c r="BZV147" s="1060"/>
      <c r="BZW147" s="1060"/>
      <c r="BZX147" s="1060"/>
      <c r="BZY147" s="1060"/>
      <c r="BZZ147" s="1060"/>
      <c r="CAA147" s="1060"/>
      <c r="CAB147" s="1060"/>
      <c r="CAC147" s="1060"/>
      <c r="CAD147" s="1060"/>
      <c r="CAE147" s="1060"/>
      <c r="CAF147" s="1060"/>
      <c r="CAG147" s="1060"/>
      <c r="CAH147" s="1060"/>
      <c r="CAI147" s="1060"/>
      <c r="CAJ147" s="1060"/>
      <c r="CAK147" s="1060"/>
      <c r="CAL147" s="1060"/>
      <c r="CAM147" s="1060"/>
      <c r="CAN147" s="1060"/>
      <c r="CAO147" s="1060"/>
      <c r="CAP147" s="1060"/>
      <c r="CAQ147" s="1060"/>
      <c r="CAR147" s="1060"/>
      <c r="CAS147" s="1060"/>
      <c r="CAT147" s="1060"/>
      <c r="CAU147" s="1060"/>
      <c r="CAV147" s="1060"/>
      <c r="CAW147" s="1060"/>
      <c r="CAX147" s="1060"/>
      <c r="CAY147" s="1060"/>
      <c r="CAZ147" s="1060"/>
      <c r="CBA147" s="1060"/>
      <c r="CBB147" s="1060"/>
      <c r="CBC147" s="1060"/>
      <c r="CBD147" s="1060"/>
      <c r="CBE147" s="1060"/>
      <c r="CBF147" s="1060"/>
      <c r="CBG147" s="1060"/>
      <c r="CBH147" s="1060"/>
      <c r="CBI147" s="1060"/>
      <c r="CBJ147" s="1060"/>
      <c r="CBK147" s="1060"/>
      <c r="CBL147" s="1060"/>
      <c r="CBM147" s="1060"/>
      <c r="CBN147" s="1060"/>
      <c r="CBO147" s="1060"/>
      <c r="CBP147" s="1060"/>
      <c r="CBQ147" s="1060"/>
      <c r="CBR147" s="1060"/>
      <c r="CBS147" s="1060"/>
      <c r="CBT147" s="1060"/>
      <c r="CBU147" s="1060"/>
      <c r="CBV147" s="1060"/>
      <c r="CBW147" s="1060"/>
      <c r="CBX147" s="1060"/>
      <c r="CBY147" s="1060"/>
      <c r="CBZ147" s="1060"/>
      <c r="CCA147" s="1060"/>
      <c r="CCB147" s="1060"/>
      <c r="CCC147" s="1060"/>
      <c r="CCD147" s="1060"/>
      <c r="CCE147" s="1060"/>
      <c r="CCF147" s="1060"/>
      <c r="CCG147" s="1060"/>
      <c r="CCH147" s="1060"/>
      <c r="CCI147" s="1060"/>
      <c r="CCJ147" s="1060"/>
      <c r="CCK147" s="1060"/>
      <c r="CCL147" s="1060"/>
      <c r="CCM147" s="1060"/>
      <c r="CCN147" s="1060"/>
      <c r="CCO147" s="1060"/>
      <c r="CCP147" s="1060"/>
      <c r="CCQ147" s="1060"/>
      <c r="CCR147" s="1060"/>
      <c r="CCS147" s="1060"/>
      <c r="CCT147" s="1060"/>
      <c r="CCU147" s="1060"/>
      <c r="CCV147" s="1060"/>
      <c r="CCW147" s="1060"/>
      <c r="CCX147" s="1060"/>
      <c r="CCY147" s="1060"/>
      <c r="CCZ147" s="1060"/>
      <c r="CDA147" s="1060"/>
      <c r="CDB147" s="1060"/>
      <c r="CDC147" s="1060"/>
      <c r="CDD147" s="1060"/>
      <c r="CDE147" s="1060"/>
      <c r="CDF147" s="1060"/>
      <c r="CDG147" s="1060"/>
      <c r="CDH147" s="1060"/>
      <c r="CDI147" s="1060"/>
      <c r="CDJ147" s="1060"/>
      <c r="CDK147" s="1060"/>
      <c r="CDL147" s="1060"/>
      <c r="CDM147" s="1060"/>
      <c r="CDN147" s="1060"/>
      <c r="CDO147" s="1060"/>
      <c r="CDP147" s="1060"/>
      <c r="CDQ147" s="1060"/>
      <c r="CDR147" s="1060"/>
      <c r="CDS147" s="1060"/>
      <c r="CDT147" s="1060"/>
      <c r="CDU147" s="1060"/>
      <c r="CDV147" s="1060"/>
      <c r="CDW147" s="1060"/>
      <c r="CDX147" s="1060"/>
      <c r="CDY147" s="1060"/>
      <c r="CDZ147" s="1060"/>
      <c r="CEA147" s="1060"/>
      <c r="CEB147" s="1060"/>
      <c r="CEC147" s="1060"/>
      <c r="CED147" s="1060"/>
      <c r="CEE147" s="1060"/>
      <c r="CEF147" s="1060"/>
      <c r="CEG147" s="1060"/>
      <c r="CEH147" s="1060"/>
      <c r="CEI147" s="1060"/>
      <c r="CEJ147" s="1060"/>
      <c r="CEK147" s="1060"/>
      <c r="CEL147" s="1060"/>
      <c r="CEM147" s="1060"/>
    </row>
    <row r="148" spans="2:2171" s="254" customFormat="1" x14ac:dyDescent="0.2">
      <c r="B148" s="1029" t="s">
        <v>278</v>
      </c>
      <c r="C148" s="298"/>
      <c r="D148" s="857"/>
      <c r="E148" s="857" t="s">
        <v>413</v>
      </c>
      <c r="F148" s="1030" t="s">
        <v>278</v>
      </c>
      <c r="G148" s="298" t="s">
        <v>57</v>
      </c>
      <c r="H148" s="298" t="s">
        <v>62</v>
      </c>
      <c r="I148" s="1031">
        <f>C148*'Future Practices'!C$117*(D148*0.95+Calculations!$C$163/SUMPRODUCT(Sources!$C$78:$C$81,Defaults!$D$77:$D$80)*(1-D148)*VLOOKUP(G148,Defaults!B$77:D$80,3,FALSE))*3630</f>
        <v>0</v>
      </c>
      <c r="J148" s="1032">
        <f t="shared" si="0"/>
        <v>0</v>
      </c>
      <c r="K148" s="1024">
        <f>Retrofit_Design</f>
        <v>0</v>
      </c>
      <c r="L148" s="1024">
        <f t="shared" si="1"/>
        <v>0</v>
      </c>
      <c r="M148" s="679"/>
      <c r="N148" s="679"/>
      <c r="O148" s="679"/>
      <c r="P148" s="679"/>
      <c r="Q148" s="679"/>
      <c r="R148" s="679"/>
      <c r="S148" s="679"/>
      <c r="T148" s="679"/>
      <c r="U148" s="679"/>
      <c r="V148" s="679"/>
      <c r="W148" s="679"/>
      <c r="X148" s="679"/>
      <c r="Y148" s="679"/>
      <c r="Z148" s="679"/>
      <c r="AA148" s="679"/>
      <c r="AB148" s="679"/>
      <c r="AC148" s="679"/>
      <c r="AD148" s="679"/>
      <c r="AE148" s="679"/>
      <c r="AF148" s="679"/>
      <c r="AG148" s="679"/>
      <c r="AH148" s="679"/>
      <c r="AI148" s="679"/>
      <c r="AJ148" s="679"/>
      <c r="AK148" s="679"/>
      <c r="AL148" s="679"/>
      <c r="AM148" s="679"/>
      <c r="AN148" s="679"/>
      <c r="AO148" s="679"/>
      <c r="AP148" s="679"/>
      <c r="AQ148" s="679"/>
      <c r="AR148" s="1060"/>
      <c r="AS148" s="1060"/>
      <c r="AT148" s="1060"/>
      <c r="AU148" s="1060"/>
      <c r="AV148" s="1060"/>
      <c r="AW148" s="1060"/>
      <c r="AX148" s="1060"/>
      <c r="AY148" s="1060"/>
      <c r="AZ148" s="1060"/>
      <c r="BA148" s="1060"/>
      <c r="BB148" s="1060"/>
      <c r="BC148" s="1060"/>
      <c r="BD148" s="1060"/>
      <c r="BE148" s="1060"/>
      <c r="BF148" s="1060"/>
      <c r="BG148" s="1060"/>
      <c r="BH148" s="1060"/>
      <c r="BI148" s="1060"/>
      <c r="BJ148" s="1060"/>
      <c r="BK148" s="1060"/>
      <c r="BL148" s="1060"/>
      <c r="BM148" s="1060"/>
      <c r="BN148" s="1060"/>
      <c r="BO148" s="1060"/>
      <c r="BP148" s="1060"/>
      <c r="BQ148" s="1060"/>
      <c r="BR148" s="1060"/>
      <c r="BS148" s="1060"/>
      <c r="BT148" s="1060"/>
      <c r="BU148" s="1060"/>
      <c r="BV148" s="1060"/>
      <c r="BW148" s="1060"/>
      <c r="BX148" s="1060"/>
      <c r="BY148" s="1060"/>
      <c r="BZ148" s="1060"/>
      <c r="CA148" s="1060"/>
      <c r="CB148" s="1060"/>
      <c r="CC148" s="1060"/>
      <c r="CD148" s="1060"/>
      <c r="CE148" s="1060"/>
      <c r="CF148" s="1060"/>
      <c r="CG148" s="1060"/>
      <c r="CH148" s="1060"/>
      <c r="CI148" s="1060"/>
      <c r="CJ148" s="1060"/>
      <c r="CK148" s="1060"/>
      <c r="CL148" s="1060"/>
      <c r="CM148" s="1060"/>
      <c r="CN148" s="1060"/>
      <c r="CO148" s="1060"/>
      <c r="CP148" s="1060"/>
      <c r="CQ148" s="1060"/>
      <c r="CR148" s="1060"/>
      <c r="CS148" s="1060"/>
      <c r="CT148" s="1060"/>
      <c r="CU148" s="1060"/>
      <c r="CV148" s="1060"/>
      <c r="CW148" s="1060"/>
      <c r="CX148" s="1060"/>
      <c r="CY148" s="1060"/>
      <c r="CZ148" s="1060"/>
      <c r="DA148" s="1060"/>
      <c r="DB148" s="1060"/>
      <c r="DC148" s="1060"/>
      <c r="DD148" s="1060"/>
      <c r="DE148" s="1060"/>
      <c r="DF148" s="1060"/>
      <c r="DG148" s="1060"/>
      <c r="DH148" s="1060"/>
      <c r="DI148" s="1060"/>
      <c r="DJ148" s="1060"/>
      <c r="DK148" s="1060"/>
      <c r="DL148" s="1060"/>
      <c r="DM148" s="1060"/>
      <c r="DN148" s="1060"/>
      <c r="DO148" s="1060"/>
      <c r="DP148" s="1060"/>
      <c r="DQ148" s="1060"/>
      <c r="DR148" s="1060"/>
      <c r="DS148" s="1060"/>
      <c r="DT148" s="1060"/>
      <c r="DU148" s="1060"/>
      <c r="DV148" s="1060"/>
      <c r="DW148" s="1060"/>
      <c r="DX148" s="1060"/>
      <c r="DY148" s="1060"/>
      <c r="DZ148" s="1060"/>
      <c r="EA148" s="1060"/>
      <c r="EB148" s="1060"/>
      <c r="EC148" s="1060"/>
      <c r="ED148" s="1060"/>
      <c r="EE148" s="1060"/>
      <c r="EF148" s="1060"/>
      <c r="EG148" s="1060"/>
      <c r="EH148" s="1060"/>
      <c r="EI148" s="1060"/>
      <c r="EJ148" s="1060"/>
      <c r="EK148" s="1060"/>
      <c r="EL148" s="1060"/>
      <c r="EM148" s="1060"/>
      <c r="EN148" s="1060"/>
      <c r="EO148" s="1060"/>
      <c r="EP148" s="1060"/>
      <c r="EQ148" s="1060"/>
      <c r="ER148" s="1060"/>
      <c r="ES148" s="1060"/>
      <c r="ET148" s="1060"/>
      <c r="EU148" s="1060"/>
      <c r="EV148" s="1060"/>
      <c r="EW148" s="1060"/>
      <c r="EX148" s="1060"/>
      <c r="EY148" s="1060"/>
      <c r="EZ148" s="1060"/>
      <c r="FA148" s="1060"/>
      <c r="FB148" s="1060"/>
      <c r="FC148" s="1060"/>
      <c r="FD148" s="1060"/>
      <c r="FE148" s="1060"/>
      <c r="FF148" s="1060"/>
      <c r="FG148" s="1060"/>
      <c r="FH148" s="1060"/>
      <c r="FI148" s="1060"/>
      <c r="FJ148" s="1060"/>
      <c r="FK148" s="1060"/>
      <c r="FL148" s="1060"/>
      <c r="FM148" s="1060"/>
      <c r="FN148" s="1060"/>
      <c r="FO148" s="1060"/>
      <c r="FP148" s="1060"/>
      <c r="FQ148" s="1060"/>
      <c r="FR148" s="1060"/>
      <c r="FS148" s="1060"/>
      <c r="FT148" s="1060"/>
      <c r="FU148" s="1060"/>
      <c r="FV148" s="1060"/>
      <c r="FW148" s="1060"/>
      <c r="FX148" s="1060"/>
      <c r="FY148" s="1060"/>
      <c r="FZ148" s="1060"/>
      <c r="GA148" s="1060"/>
      <c r="GB148" s="1060"/>
      <c r="GC148" s="1060"/>
      <c r="GD148" s="1060"/>
      <c r="GE148" s="1060"/>
      <c r="GF148" s="1060"/>
      <c r="GG148" s="1060"/>
      <c r="GH148" s="1060"/>
      <c r="GI148" s="1060"/>
      <c r="GJ148" s="1060"/>
      <c r="GK148" s="1060"/>
      <c r="GL148" s="1060"/>
      <c r="GM148" s="1060"/>
      <c r="GN148" s="1060"/>
      <c r="GO148" s="1060"/>
      <c r="GP148" s="1060"/>
      <c r="GQ148" s="1060"/>
      <c r="GR148" s="1060"/>
      <c r="GS148" s="1060"/>
      <c r="GT148" s="1060"/>
      <c r="GU148" s="1060"/>
      <c r="GV148" s="1060"/>
      <c r="GW148" s="1060"/>
      <c r="GX148" s="1060"/>
      <c r="GY148" s="1060"/>
      <c r="GZ148" s="1060"/>
      <c r="HA148" s="1060"/>
      <c r="HB148" s="1060"/>
      <c r="HC148" s="1060"/>
      <c r="HD148" s="1060"/>
      <c r="HE148" s="1060"/>
      <c r="HF148" s="1060"/>
      <c r="HG148" s="1060"/>
      <c r="HH148" s="1060"/>
      <c r="HI148" s="1060"/>
      <c r="HJ148" s="1060"/>
      <c r="HK148" s="1060"/>
      <c r="HL148" s="1060"/>
      <c r="HM148" s="1060"/>
      <c r="HN148" s="1060"/>
      <c r="HO148" s="1060"/>
      <c r="HP148" s="1060"/>
      <c r="HQ148" s="1060"/>
      <c r="HR148" s="1060"/>
      <c r="HS148" s="1060"/>
      <c r="HT148" s="1060"/>
      <c r="HU148" s="1060"/>
      <c r="HV148" s="1060"/>
      <c r="HW148" s="1060"/>
      <c r="HX148" s="1060"/>
      <c r="HY148" s="1060"/>
      <c r="HZ148" s="1060"/>
      <c r="IA148" s="1060"/>
      <c r="IB148" s="1060"/>
      <c r="IC148" s="1060"/>
      <c r="ID148" s="1060"/>
      <c r="IE148" s="1060"/>
      <c r="IF148" s="1060"/>
      <c r="IG148" s="1060"/>
      <c r="IH148" s="1060"/>
      <c r="II148" s="1060"/>
      <c r="IJ148" s="1060"/>
      <c r="IK148" s="1060"/>
      <c r="IL148" s="1060"/>
      <c r="IM148" s="1060"/>
      <c r="IN148" s="1060"/>
      <c r="IO148" s="1060"/>
      <c r="IP148" s="1060"/>
      <c r="IQ148" s="1060"/>
      <c r="IR148" s="1060"/>
      <c r="IS148" s="1060"/>
      <c r="IT148" s="1060"/>
      <c r="IU148" s="1060"/>
      <c r="IV148" s="1060"/>
      <c r="IW148" s="1060"/>
      <c r="IX148" s="1060"/>
      <c r="IY148" s="1060"/>
      <c r="IZ148" s="1060"/>
      <c r="JA148" s="1060"/>
      <c r="JB148" s="1060"/>
      <c r="JC148" s="1060"/>
      <c r="JD148" s="1060"/>
      <c r="JE148" s="1060"/>
      <c r="JF148" s="1060"/>
      <c r="JG148" s="1060"/>
      <c r="JH148" s="1060"/>
      <c r="JI148" s="1060"/>
      <c r="JJ148" s="1060"/>
      <c r="JK148" s="1060"/>
      <c r="JL148" s="1060"/>
      <c r="JM148" s="1060"/>
      <c r="JN148" s="1060"/>
      <c r="JO148" s="1060"/>
      <c r="JP148" s="1060"/>
      <c r="JQ148" s="1060"/>
      <c r="JR148" s="1060"/>
      <c r="JS148" s="1060"/>
      <c r="JT148" s="1060"/>
      <c r="JU148" s="1060"/>
      <c r="JV148" s="1060"/>
      <c r="JW148" s="1060"/>
      <c r="JX148" s="1060"/>
      <c r="JY148" s="1060"/>
      <c r="JZ148" s="1060"/>
      <c r="KA148" s="1060"/>
      <c r="KB148" s="1060"/>
      <c r="KC148" s="1060"/>
      <c r="KD148" s="1060"/>
      <c r="KE148" s="1060"/>
      <c r="KF148" s="1060"/>
      <c r="KG148" s="1060"/>
      <c r="KH148" s="1060"/>
      <c r="KI148" s="1060"/>
      <c r="KJ148" s="1060"/>
      <c r="KK148" s="1060"/>
      <c r="KL148" s="1060"/>
      <c r="KM148" s="1060"/>
      <c r="KN148" s="1060"/>
      <c r="KO148" s="1060"/>
      <c r="KP148" s="1060"/>
      <c r="KQ148" s="1060"/>
      <c r="KR148" s="1060"/>
      <c r="KS148" s="1060"/>
      <c r="KT148" s="1060"/>
      <c r="KU148" s="1060"/>
      <c r="KV148" s="1060"/>
      <c r="KW148" s="1060"/>
      <c r="KX148" s="1060"/>
      <c r="KY148" s="1060"/>
      <c r="KZ148" s="1060"/>
      <c r="LA148" s="1060"/>
      <c r="LB148" s="1060"/>
      <c r="LC148" s="1060"/>
      <c r="LD148" s="1060"/>
      <c r="LE148" s="1060"/>
      <c r="LF148" s="1060"/>
      <c r="LG148" s="1060"/>
      <c r="LH148" s="1060"/>
      <c r="LI148" s="1060"/>
      <c r="LJ148" s="1060"/>
      <c r="LK148" s="1060"/>
      <c r="LL148" s="1060"/>
      <c r="LM148" s="1060"/>
      <c r="LN148" s="1060"/>
      <c r="LO148" s="1060"/>
      <c r="LP148" s="1060"/>
      <c r="LQ148" s="1060"/>
      <c r="LR148" s="1060"/>
      <c r="LS148" s="1060"/>
      <c r="LT148" s="1060"/>
      <c r="LU148" s="1060"/>
      <c r="LV148" s="1060"/>
      <c r="LW148" s="1060"/>
      <c r="LX148" s="1060"/>
      <c r="LY148" s="1060"/>
      <c r="LZ148" s="1060"/>
      <c r="MA148" s="1060"/>
      <c r="MB148" s="1060"/>
      <c r="MC148" s="1060"/>
      <c r="MD148" s="1060"/>
      <c r="ME148" s="1060"/>
      <c r="MF148" s="1060"/>
      <c r="MG148" s="1060"/>
      <c r="MH148" s="1060"/>
      <c r="MI148" s="1060"/>
      <c r="MJ148" s="1060"/>
      <c r="MK148" s="1060"/>
      <c r="ML148" s="1060"/>
      <c r="MM148" s="1060"/>
      <c r="MN148" s="1060"/>
      <c r="MO148" s="1060"/>
      <c r="MP148" s="1060"/>
      <c r="MQ148" s="1060"/>
      <c r="MR148" s="1060"/>
      <c r="MS148" s="1060"/>
      <c r="MT148" s="1060"/>
      <c r="MU148" s="1060"/>
      <c r="MV148" s="1060"/>
      <c r="MW148" s="1060"/>
      <c r="MX148" s="1060"/>
      <c r="MY148" s="1060"/>
      <c r="MZ148" s="1060"/>
      <c r="NA148" s="1060"/>
      <c r="NB148" s="1060"/>
      <c r="NC148" s="1060"/>
      <c r="ND148" s="1060"/>
      <c r="NE148" s="1060"/>
      <c r="NF148" s="1060"/>
      <c r="NG148" s="1060"/>
      <c r="NH148" s="1060"/>
      <c r="NI148" s="1060"/>
      <c r="NJ148" s="1060"/>
      <c r="NK148" s="1060"/>
      <c r="NL148" s="1060"/>
      <c r="NM148" s="1060"/>
      <c r="NN148" s="1060"/>
      <c r="NO148" s="1060"/>
      <c r="NP148" s="1060"/>
      <c r="NQ148" s="1060"/>
      <c r="NR148" s="1060"/>
      <c r="NS148" s="1060"/>
      <c r="NT148" s="1060"/>
      <c r="NU148" s="1060"/>
      <c r="NV148" s="1060"/>
      <c r="NW148" s="1060"/>
      <c r="NX148" s="1060"/>
      <c r="NY148" s="1060"/>
      <c r="NZ148" s="1060"/>
      <c r="OA148" s="1060"/>
      <c r="OB148" s="1060"/>
      <c r="OC148" s="1060"/>
      <c r="OD148" s="1060"/>
      <c r="OE148" s="1060"/>
      <c r="OF148" s="1060"/>
      <c r="OG148" s="1060"/>
      <c r="OH148" s="1060"/>
      <c r="OI148" s="1060"/>
      <c r="OJ148" s="1060"/>
      <c r="OK148" s="1060"/>
      <c r="OL148" s="1060"/>
      <c r="OM148" s="1060"/>
      <c r="ON148" s="1060"/>
      <c r="OO148" s="1060"/>
      <c r="OP148" s="1060"/>
      <c r="OQ148" s="1060"/>
      <c r="OR148" s="1060"/>
      <c r="OS148" s="1060"/>
      <c r="OT148" s="1060"/>
      <c r="OU148" s="1060"/>
      <c r="OV148" s="1060"/>
      <c r="OW148" s="1060"/>
      <c r="OX148" s="1060"/>
      <c r="OY148" s="1060"/>
      <c r="OZ148" s="1060"/>
      <c r="PA148" s="1060"/>
      <c r="PB148" s="1060"/>
      <c r="PC148" s="1060"/>
      <c r="PD148" s="1060"/>
      <c r="PE148" s="1060"/>
      <c r="PF148" s="1060"/>
      <c r="PG148" s="1060"/>
      <c r="PH148" s="1060"/>
      <c r="PI148" s="1060"/>
      <c r="PJ148" s="1060"/>
      <c r="PK148" s="1060"/>
      <c r="PL148" s="1060"/>
      <c r="PM148" s="1060"/>
      <c r="PN148" s="1060"/>
      <c r="PO148" s="1060"/>
      <c r="PP148" s="1060"/>
      <c r="PQ148" s="1060"/>
      <c r="PR148" s="1060"/>
      <c r="PS148" s="1060"/>
      <c r="PT148" s="1060"/>
      <c r="PU148" s="1060"/>
      <c r="PV148" s="1060"/>
      <c r="PW148" s="1060"/>
      <c r="PX148" s="1060"/>
      <c r="PY148" s="1060"/>
      <c r="PZ148" s="1060"/>
      <c r="QA148" s="1060"/>
      <c r="QB148" s="1060"/>
      <c r="QC148" s="1060"/>
      <c r="QD148" s="1060"/>
      <c r="QE148" s="1060"/>
      <c r="QF148" s="1060"/>
      <c r="QG148" s="1060"/>
      <c r="QH148" s="1060"/>
      <c r="QI148" s="1060"/>
      <c r="QJ148" s="1060"/>
      <c r="QK148" s="1060"/>
      <c r="QL148" s="1060"/>
      <c r="QM148" s="1060"/>
      <c r="QN148" s="1060"/>
      <c r="QO148" s="1060"/>
      <c r="QP148" s="1060"/>
      <c r="QQ148" s="1060"/>
      <c r="QR148" s="1060"/>
      <c r="QS148" s="1060"/>
      <c r="QT148" s="1060"/>
      <c r="QU148" s="1060"/>
      <c r="QV148" s="1060"/>
      <c r="QW148" s="1060"/>
      <c r="QX148" s="1060"/>
      <c r="QY148" s="1060"/>
      <c r="QZ148" s="1060"/>
      <c r="RA148" s="1060"/>
      <c r="RB148" s="1060"/>
      <c r="RC148" s="1060"/>
      <c r="RD148" s="1060"/>
      <c r="RE148" s="1060"/>
      <c r="RF148" s="1060"/>
      <c r="RG148" s="1060"/>
      <c r="RH148" s="1060"/>
      <c r="RI148" s="1060"/>
      <c r="RJ148" s="1060"/>
      <c r="RK148" s="1060"/>
      <c r="RL148" s="1060"/>
      <c r="RM148" s="1060"/>
      <c r="RN148" s="1060"/>
      <c r="RO148" s="1060"/>
      <c r="RP148" s="1060"/>
      <c r="RQ148" s="1060"/>
      <c r="RR148" s="1060"/>
      <c r="RS148" s="1060"/>
      <c r="RT148" s="1060"/>
      <c r="RU148" s="1060"/>
      <c r="RV148" s="1060"/>
      <c r="RW148" s="1060"/>
      <c r="RX148" s="1060"/>
      <c r="RY148" s="1060"/>
      <c r="RZ148" s="1060"/>
      <c r="SA148" s="1060"/>
      <c r="SB148" s="1060"/>
      <c r="SC148" s="1060"/>
      <c r="SD148" s="1060"/>
      <c r="SE148" s="1060"/>
      <c r="SF148" s="1060"/>
      <c r="SG148" s="1060"/>
      <c r="SH148" s="1060"/>
      <c r="SI148" s="1060"/>
      <c r="SJ148" s="1060"/>
      <c r="SK148" s="1060"/>
      <c r="SL148" s="1060"/>
      <c r="SM148" s="1060"/>
      <c r="SN148" s="1060"/>
      <c r="SO148" s="1060"/>
      <c r="SP148" s="1060"/>
      <c r="SQ148" s="1060"/>
      <c r="SR148" s="1060"/>
      <c r="SS148" s="1060"/>
      <c r="ST148" s="1060"/>
      <c r="SU148" s="1060"/>
      <c r="SV148" s="1060"/>
      <c r="SW148" s="1060"/>
      <c r="SX148" s="1060"/>
      <c r="SY148" s="1060"/>
      <c r="SZ148" s="1060"/>
      <c r="TA148" s="1060"/>
      <c r="TB148" s="1060"/>
      <c r="TC148" s="1060"/>
      <c r="TD148" s="1060"/>
      <c r="TE148" s="1060"/>
      <c r="TF148" s="1060"/>
      <c r="TG148" s="1060"/>
      <c r="TH148" s="1060"/>
      <c r="TI148" s="1060"/>
      <c r="TJ148" s="1060"/>
      <c r="TK148" s="1060"/>
      <c r="TL148" s="1060"/>
      <c r="TM148" s="1060"/>
      <c r="TN148" s="1060"/>
      <c r="TO148" s="1060"/>
      <c r="TP148" s="1060"/>
      <c r="TQ148" s="1060"/>
      <c r="TR148" s="1060"/>
      <c r="TS148" s="1060"/>
      <c r="TT148" s="1060"/>
      <c r="TU148" s="1060"/>
      <c r="TV148" s="1060"/>
      <c r="TW148" s="1060"/>
      <c r="TX148" s="1060"/>
      <c r="TY148" s="1060"/>
      <c r="TZ148" s="1060"/>
      <c r="UA148" s="1060"/>
      <c r="UB148" s="1060"/>
      <c r="UC148" s="1060"/>
      <c r="UD148" s="1060"/>
      <c r="UE148" s="1060"/>
      <c r="UF148" s="1060"/>
      <c r="UG148" s="1060"/>
      <c r="UH148" s="1060"/>
      <c r="UI148" s="1060"/>
      <c r="UJ148" s="1060"/>
      <c r="UK148" s="1060"/>
      <c r="UL148" s="1060"/>
      <c r="UM148" s="1060"/>
      <c r="UN148" s="1060"/>
      <c r="UO148" s="1060"/>
      <c r="UP148" s="1060"/>
      <c r="UQ148" s="1060"/>
      <c r="UR148" s="1060"/>
      <c r="US148" s="1060"/>
      <c r="UT148" s="1060"/>
      <c r="UU148" s="1060"/>
      <c r="UV148" s="1060"/>
      <c r="UW148" s="1060"/>
      <c r="UX148" s="1060"/>
      <c r="UY148" s="1060"/>
      <c r="UZ148" s="1060"/>
      <c r="VA148" s="1060"/>
      <c r="VB148" s="1060"/>
      <c r="VC148" s="1060"/>
      <c r="VD148" s="1060"/>
      <c r="VE148" s="1060"/>
      <c r="VF148" s="1060"/>
      <c r="VG148" s="1060"/>
      <c r="VH148" s="1060"/>
      <c r="VI148" s="1060"/>
      <c r="VJ148" s="1060"/>
      <c r="VK148" s="1060"/>
      <c r="VL148" s="1060"/>
      <c r="VM148" s="1060"/>
      <c r="VN148" s="1060"/>
      <c r="VO148" s="1060"/>
      <c r="VP148" s="1060"/>
      <c r="VQ148" s="1060"/>
      <c r="VR148" s="1060"/>
      <c r="VS148" s="1060"/>
      <c r="VT148" s="1060"/>
      <c r="VU148" s="1060"/>
      <c r="VV148" s="1060"/>
      <c r="VW148" s="1060"/>
      <c r="VX148" s="1060"/>
      <c r="VY148" s="1060"/>
      <c r="VZ148" s="1060"/>
      <c r="WA148" s="1060"/>
      <c r="WB148" s="1060"/>
      <c r="WC148" s="1060"/>
      <c r="WD148" s="1060"/>
      <c r="WE148" s="1060"/>
      <c r="WF148" s="1060"/>
      <c r="WG148" s="1060"/>
      <c r="WH148" s="1060"/>
      <c r="WI148" s="1060"/>
      <c r="WJ148" s="1060"/>
      <c r="WK148" s="1060"/>
      <c r="WL148" s="1060"/>
      <c r="WM148" s="1060"/>
      <c r="WN148" s="1060"/>
      <c r="WO148" s="1060"/>
      <c r="WP148" s="1060"/>
      <c r="WQ148" s="1060"/>
      <c r="WR148" s="1060"/>
      <c r="WS148" s="1060"/>
      <c r="WT148" s="1060"/>
      <c r="WU148" s="1060"/>
      <c r="WV148" s="1060"/>
      <c r="WW148" s="1060"/>
      <c r="WX148" s="1060"/>
      <c r="WY148" s="1060"/>
      <c r="WZ148" s="1060"/>
      <c r="XA148" s="1060"/>
      <c r="XB148" s="1060"/>
      <c r="XC148" s="1060"/>
      <c r="XD148" s="1060"/>
      <c r="XE148" s="1060"/>
      <c r="XF148" s="1060"/>
      <c r="XG148" s="1060"/>
      <c r="XH148" s="1060"/>
      <c r="XI148" s="1060"/>
      <c r="XJ148" s="1060"/>
      <c r="XK148" s="1060"/>
      <c r="XL148" s="1060"/>
      <c r="XM148" s="1060"/>
      <c r="XN148" s="1060"/>
      <c r="XO148" s="1060"/>
      <c r="XP148" s="1060"/>
      <c r="XQ148" s="1060"/>
      <c r="XR148" s="1060"/>
      <c r="XS148" s="1060"/>
      <c r="XT148" s="1060"/>
      <c r="XU148" s="1060"/>
      <c r="XV148" s="1060"/>
      <c r="XW148" s="1060"/>
      <c r="XX148" s="1060"/>
      <c r="XY148" s="1060"/>
      <c r="XZ148" s="1060"/>
      <c r="YA148" s="1060"/>
      <c r="YB148" s="1060"/>
      <c r="YC148" s="1060"/>
      <c r="YD148" s="1060"/>
      <c r="YE148" s="1060"/>
      <c r="YF148" s="1060"/>
      <c r="YG148" s="1060"/>
      <c r="YH148" s="1060"/>
      <c r="YI148" s="1060"/>
      <c r="YJ148" s="1060"/>
      <c r="YK148" s="1060"/>
      <c r="YL148" s="1060"/>
      <c r="YM148" s="1060"/>
      <c r="YN148" s="1060"/>
      <c r="YO148" s="1060"/>
      <c r="YP148" s="1060"/>
      <c r="YQ148" s="1060"/>
      <c r="YR148" s="1060"/>
      <c r="YS148" s="1060"/>
      <c r="YT148" s="1060"/>
      <c r="YU148" s="1060"/>
      <c r="YV148" s="1060"/>
      <c r="YW148" s="1060"/>
      <c r="YX148" s="1060"/>
      <c r="YY148" s="1060"/>
      <c r="YZ148" s="1060"/>
      <c r="ZA148" s="1060"/>
      <c r="ZB148" s="1060"/>
      <c r="ZC148" s="1060"/>
      <c r="ZD148" s="1060"/>
      <c r="ZE148" s="1060"/>
      <c r="ZF148" s="1060"/>
      <c r="ZG148" s="1060"/>
      <c r="ZH148" s="1060"/>
      <c r="ZI148" s="1060"/>
      <c r="ZJ148" s="1060"/>
      <c r="ZK148" s="1060"/>
      <c r="ZL148" s="1060"/>
      <c r="ZM148" s="1060"/>
      <c r="ZN148" s="1060"/>
      <c r="ZO148" s="1060"/>
      <c r="ZP148" s="1060"/>
      <c r="ZQ148" s="1060"/>
      <c r="ZR148" s="1060"/>
      <c r="ZS148" s="1060"/>
      <c r="ZT148" s="1060"/>
      <c r="ZU148" s="1060"/>
      <c r="ZV148" s="1060"/>
      <c r="ZW148" s="1060"/>
      <c r="ZX148" s="1060"/>
      <c r="ZY148" s="1060"/>
      <c r="ZZ148" s="1060"/>
      <c r="AAA148" s="1060"/>
      <c r="AAB148" s="1060"/>
      <c r="AAC148" s="1060"/>
      <c r="AAD148" s="1060"/>
      <c r="AAE148" s="1060"/>
      <c r="AAF148" s="1060"/>
      <c r="AAG148" s="1060"/>
      <c r="AAH148" s="1060"/>
      <c r="AAI148" s="1060"/>
      <c r="AAJ148" s="1060"/>
      <c r="AAK148" s="1060"/>
      <c r="AAL148" s="1060"/>
      <c r="AAM148" s="1060"/>
      <c r="AAN148" s="1060"/>
      <c r="AAO148" s="1060"/>
      <c r="AAP148" s="1060"/>
      <c r="AAQ148" s="1060"/>
      <c r="AAR148" s="1060"/>
      <c r="AAS148" s="1060"/>
      <c r="AAT148" s="1060"/>
      <c r="AAU148" s="1060"/>
      <c r="AAV148" s="1060"/>
      <c r="AAW148" s="1060"/>
      <c r="AAX148" s="1060"/>
      <c r="AAY148" s="1060"/>
      <c r="AAZ148" s="1060"/>
      <c r="ABA148" s="1060"/>
      <c r="ABB148" s="1060"/>
      <c r="ABC148" s="1060"/>
      <c r="ABD148" s="1060"/>
      <c r="ABE148" s="1060"/>
      <c r="ABF148" s="1060"/>
      <c r="ABG148" s="1060"/>
      <c r="ABH148" s="1060"/>
      <c r="ABI148" s="1060"/>
      <c r="ABJ148" s="1060"/>
      <c r="ABK148" s="1060"/>
      <c r="ABL148" s="1060"/>
      <c r="ABM148" s="1060"/>
      <c r="ABN148" s="1060"/>
      <c r="ABO148" s="1060"/>
      <c r="ABP148" s="1060"/>
      <c r="ABQ148" s="1060"/>
      <c r="ABR148" s="1060"/>
      <c r="ABS148" s="1060"/>
      <c r="ABT148" s="1060"/>
      <c r="ABU148" s="1060"/>
      <c r="ABV148" s="1060"/>
      <c r="ABW148" s="1060"/>
      <c r="ABX148" s="1060"/>
      <c r="ABY148" s="1060"/>
      <c r="ABZ148" s="1060"/>
      <c r="ACA148" s="1060"/>
      <c r="ACB148" s="1060"/>
      <c r="ACC148" s="1060"/>
      <c r="ACD148" s="1060"/>
      <c r="ACE148" s="1060"/>
      <c r="ACF148" s="1060"/>
      <c r="ACG148" s="1060"/>
      <c r="ACH148" s="1060"/>
      <c r="ACI148" s="1060"/>
      <c r="ACJ148" s="1060"/>
      <c r="ACK148" s="1060"/>
      <c r="ACL148" s="1060"/>
      <c r="ACM148" s="1060"/>
      <c r="ACN148" s="1060"/>
      <c r="ACO148" s="1060"/>
      <c r="ACP148" s="1060"/>
      <c r="ACQ148" s="1060"/>
      <c r="ACR148" s="1060"/>
      <c r="ACS148" s="1060"/>
      <c r="ACT148" s="1060"/>
      <c r="ACU148" s="1060"/>
      <c r="ACV148" s="1060"/>
      <c r="ACW148" s="1060"/>
      <c r="ACX148" s="1060"/>
      <c r="ACY148" s="1060"/>
      <c r="ACZ148" s="1060"/>
      <c r="ADA148" s="1060"/>
      <c r="ADB148" s="1060"/>
      <c r="ADC148" s="1060"/>
      <c r="ADD148" s="1060"/>
      <c r="ADE148" s="1060"/>
      <c r="ADF148" s="1060"/>
      <c r="ADG148" s="1060"/>
      <c r="ADH148" s="1060"/>
      <c r="ADI148" s="1060"/>
      <c r="ADJ148" s="1060"/>
      <c r="ADK148" s="1060"/>
      <c r="ADL148" s="1060"/>
      <c r="ADM148" s="1060"/>
      <c r="ADN148" s="1060"/>
      <c r="ADO148" s="1060"/>
      <c r="ADP148" s="1060"/>
      <c r="ADQ148" s="1060"/>
      <c r="ADR148" s="1060"/>
      <c r="ADS148" s="1060"/>
      <c r="ADT148" s="1060"/>
      <c r="ADU148" s="1060"/>
      <c r="ADV148" s="1060"/>
      <c r="ADW148" s="1060"/>
      <c r="ADX148" s="1060"/>
      <c r="ADY148" s="1060"/>
      <c r="ADZ148" s="1060"/>
      <c r="AEA148" s="1060"/>
      <c r="AEB148" s="1060"/>
      <c r="AEC148" s="1060"/>
      <c r="AED148" s="1060"/>
      <c r="AEE148" s="1060"/>
      <c r="AEF148" s="1060"/>
      <c r="AEG148" s="1060"/>
      <c r="AEH148" s="1060"/>
      <c r="AEI148" s="1060"/>
      <c r="AEJ148" s="1060"/>
      <c r="AEK148" s="1060"/>
      <c r="AEL148" s="1060"/>
      <c r="AEM148" s="1060"/>
      <c r="AEN148" s="1060"/>
      <c r="AEO148" s="1060"/>
      <c r="AEP148" s="1060"/>
      <c r="AEQ148" s="1060"/>
      <c r="AER148" s="1060"/>
      <c r="AES148" s="1060"/>
      <c r="AET148" s="1060"/>
      <c r="AEU148" s="1060"/>
      <c r="AEV148" s="1060"/>
      <c r="AEW148" s="1060"/>
      <c r="AEX148" s="1060"/>
      <c r="AEY148" s="1060"/>
      <c r="AEZ148" s="1060"/>
      <c r="AFA148" s="1060"/>
      <c r="AFB148" s="1060"/>
      <c r="AFC148" s="1060"/>
      <c r="AFD148" s="1060"/>
      <c r="AFE148" s="1060"/>
      <c r="AFF148" s="1060"/>
      <c r="AFG148" s="1060"/>
      <c r="AFH148" s="1060"/>
      <c r="AFI148" s="1060"/>
      <c r="AFJ148" s="1060"/>
      <c r="AFK148" s="1060"/>
      <c r="AFL148" s="1060"/>
      <c r="AFM148" s="1060"/>
      <c r="AFN148" s="1060"/>
      <c r="AFO148" s="1060"/>
      <c r="AFP148" s="1060"/>
      <c r="AFQ148" s="1060"/>
      <c r="AFR148" s="1060"/>
      <c r="AFS148" s="1060"/>
      <c r="AFT148" s="1060"/>
      <c r="AFU148" s="1060"/>
      <c r="AFV148" s="1060"/>
      <c r="AFW148" s="1060"/>
      <c r="AFX148" s="1060"/>
      <c r="AFY148" s="1060"/>
      <c r="AFZ148" s="1060"/>
      <c r="AGA148" s="1060"/>
      <c r="AGB148" s="1060"/>
      <c r="AGC148" s="1060"/>
      <c r="AGD148" s="1060"/>
      <c r="AGE148" s="1060"/>
      <c r="AGF148" s="1060"/>
      <c r="AGG148" s="1060"/>
      <c r="AGH148" s="1060"/>
      <c r="AGI148" s="1060"/>
      <c r="AGJ148" s="1060"/>
      <c r="AGK148" s="1060"/>
      <c r="AGL148" s="1060"/>
      <c r="AGM148" s="1060"/>
      <c r="AGN148" s="1060"/>
      <c r="AGO148" s="1060"/>
      <c r="AGP148" s="1060"/>
      <c r="AGQ148" s="1060"/>
      <c r="AGR148" s="1060"/>
      <c r="AGS148" s="1060"/>
      <c r="AGT148" s="1060"/>
      <c r="AGU148" s="1060"/>
      <c r="AGV148" s="1060"/>
      <c r="AGW148" s="1060"/>
      <c r="AGX148" s="1060"/>
      <c r="AGY148" s="1060"/>
      <c r="AGZ148" s="1060"/>
      <c r="AHA148" s="1060"/>
      <c r="AHB148" s="1060"/>
      <c r="AHC148" s="1060"/>
      <c r="AHD148" s="1060"/>
      <c r="AHE148" s="1060"/>
      <c r="AHF148" s="1060"/>
      <c r="AHG148" s="1060"/>
      <c r="AHH148" s="1060"/>
      <c r="AHI148" s="1060"/>
      <c r="AHJ148" s="1060"/>
      <c r="AHK148" s="1060"/>
      <c r="AHL148" s="1060"/>
      <c r="AHM148" s="1060"/>
      <c r="AHN148" s="1060"/>
      <c r="AHO148" s="1060"/>
      <c r="AHP148" s="1060"/>
      <c r="AHQ148" s="1060"/>
      <c r="AHR148" s="1060"/>
      <c r="AHS148" s="1060"/>
      <c r="AHT148" s="1060"/>
      <c r="AHU148" s="1060"/>
      <c r="AHV148" s="1060"/>
      <c r="AHW148" s="1060"/>
      <c r="AHX148" s="1060"/>
      <c r="AHY148" s="1060"/>
      <c r="AHZ148" s="1060"/>
      <c r="AIA148" s="1060"/>
      <c r="AIB148" s="1060"/>
      <c r="AIC148" s="1060"/>
      <c r="AID148" s="1060"/>
      <c r="AIE148" s="1060"/>
      <c r="AIF148" s="1060"/>
      <c r="AIG148" s="1060"/>
      <c r="AIH148" s="1060"/>
      <c r="AII148" s="1060"/>
      <c r="AIJ148" s="1060"/>
      <c r="AIK148" s="1060"/>
      <c r="AIL148" s="1060"/>
      <c r="AIM148" s="1060"/>
      <c r="AIN148" s="1060"/>
      <c r="AIO148" s="1060"/>
      <c r="AIP148" s="1060"/>
      <c r="AIQ148" s="1060"/>
      <c r="AIR148" s="1060"/>
      <c r="AIS148" s="1060"/>
      <c r="AIT148" s="1060"/>
      <c r="AIU148" s="1060"/>
      <c r="AIV148" s="1060"/>
      <c r="AIW148" s="1060"/>
      <c r="AIX148" s="1060"/>
      <c r="AIY148" s="1060"/>
      <c r="AIZ148" s="1060"/>
      <c r="AJA148" s="1060"/>
      <c r="AJB148" s="1060"/>
      <c r="AJC148" s="1060"/>
      <c r="AJD148" s="1060"/>
      <c r="AJE148" s="1060"/>
      <c r="AJF148" s="1060"/>
      <c r="AJG148" s="1060"/>
      <c r="AJH148" s="1060"/>
      <c r="AJI148" s="1060"/>
      <c r="AJJ148" s="1060"/>
      <c r="AJK148" s="1060"/>
      <c r="AJL148" s="1060"/>
      <c r="AJM148" s="1060"/>
      <c r="AJN148" s="1060"/>
      <c r="AJO148" s="1060"/>
      <c r="AJP148" s="1060"/>
      <c r="AJQ148" s="1060"/>
      <c r="AJR148" s="1060"/>
      <c r="AJS148" s="1060"/>
      <c r="AJT148" s="1060"/>
      <c r="AJU148" s="1060"/>
      <c r="AJV148" s="1060"/>
      <c r="AJW148" s="1060"/>
      <c r="AJX148" s="1060"/>
      <c r="AJY148" s="1060"/>
      <c r="AJZ148" s="1060"/>
      <c r="AKA148" s="1060"/>
      <c r="AKB148" s="1060"/>
      <c r="AKC148" s="1060"/>
      <c r="AKD148" s="1060"/>
      <c r="AKE148" s="1060"/>
      <c r="AKF148" s="1060"/>
      <c r="AKG148" s="1060"/>
      <c r="AKH148" s="1060"/>
      <c r="AKI148" s="1060"/>
      <c r="AKJ148" s="1060"/>
      <c r="AKK148" s="1060"/>
      <c r="AKL148" s="1060"/>
      <c r="AKM148" s="1060"/>
      <c r="AKN148" s="1060"/>
      <c r="AKO148" s="1060"/>
      <c r="AKP148" s="1060"/>
      <c r="AKQ148" s="1060"/>
      <c r="AKR148" s="1060"/>
      <c r="AKS148" s="1060"/>
      <c r="AKT148" s="1060"/>
      <c r="AKU148" s="1060"/>
      <c r="AKV148" s="1060"/>
      <c r="AKW148" s="1060"/>
      <c r="AKX148" s="1060"/>
      <c r="AKY148" s="1060"/>
      <c r="AKZ148" s="1060"/>
      <c r="ALA148" s="1060"/>
      <c r="ALB148" s="1060"/>
      <c r="ALC148" s="1060"/>
      <c r="ALD148" s="1060"/>
      <c r="ALE148" s="1060"/>
      <c r="ALF148" s="1060"/>
      <c r="ALG148" s="1060"/>
      <c r="ALH148" s="1060"/>
      <c r="ALI148" s="1060"/>
      <c r="ALJ148" s="1060"/>
      <c r="ALK148" s="1060"/>
      <c r="ALL148" s="1060"/>
      <c r="ALM148" s="1060"/>
      <c r="ALN148" s="1060"/>
      <c r="ALO148" s="1060"/>
      <c r="ALP148" s="1060"/>
      <c r="ALQ148" s="1060"/>
      <c r="ALR148" s="1060"/>
      <c r="ALS148" s="1060"/>
      <c r="ALT148" s="1060"/>
      <c r="ALU148" s="1060"/>
      <c r="ALV148" s="1060"/>
      <c r="ALW148" s="1060"/>
      <c r="ALX148" s="1060"/>
      <c r="ALY148" s="1060"/>
      <c r="ALZ148" s="1060"/>
      <c r="AMA148" s="1060"/>
      <c r="AMB148" s="1060"/>
      <c r="AMC148" s="1060"/>
      <c r="AMD148" s="1060"/>
      <c r="AME148" s="1060"/>
      <c r="AMF148" s="1060"/>
      <c r="AMG148" s="1060"/>
      <c r="AMH148" s="1060"/>
      <c r="AMI148" s="1060"/>
      <c r="AMJ148" s="1060"/>
      <c r="AMK148" s="1060"/>
      <c r="AML148" s="1060"/>
      <c r="AMM148" s="1060"/>
      <c r="AMN148" s="1060"/>
      <c r="AMO148" s="1060"/>
      <c r="AMP148" s="1060"/>
      <c r="AMQ148" s="1060"/>
      <c r="AMR148" s="1060"/>
      <c r="AMS148" s="1060"/>
      <c r="AMT148" s="1060"/>
      <c r="AMU148" s="1060"/>
      <c r="AMV148" s="1060"/>
      <c r="AMW148" s="1060"/>
      <c r="AMX148" s="1060"/>
      <c r="AMY148" s="1060"/>
      <c r="AMZ148" s="1060"/>
      <c r="ANA148" s="1060"/>
      <c r="ANB148" s="1060"/>
      <c r="ANC148" s="1060"/>
      <c r="AND148" s="1060"/>
      <c r="ANE148" s="1060"/>
      <c r="ANF148" s="1060"/>
      <c r="ANG148" s="1060"/>
      <c r="ANH148" s="1060"/>
      <c r="ANI148" s="1060"/>
      <c r="ANJ148" s="1060"/>
      <c r="ANK148" s="1060"/>
      <c r="ANL148" s="1060"/>
      <c r="ANM148" s="1060"/>
      <c r="ANN148" s="1060"/>
      <c r="ANO148" s="1060"/>
      <c r="ANP148" s="1060"/>
      <c r="ANQ148" s="1060"/>
      <c r="ANR148" s="1060"/>
      <c r="ANS148" s="1060"/>
      <c r="ANT148" s="1060"/>
      <c r="ANU148" s="1060"/>
      <c r="ANV148" s="1060"/>
      <c r="ANW148" s="1060"/>
      <c r="ANX148" s="1060"/>
      <c r="ANY148" s="1060"/>
      <c r="ANZ148" s="1060"/>
      <c r="AOA148" s="1060"/>
      <c r="AOB148" s="1060"/>
      <c r="AOC148" s="1060"/>
      <c r="AOD148" s="1060"/>
      <c r="AOE148" s="1060"/>
      <c r="AOF148" s="1060"/>
      <c r="AOG148" s="1060"/>
      <c r="AOH148" s="1060"/>
      <c r="AOI148" s="1060"/>
      <c r="AOJ148" s="1060"/>
      <c r="AOK148" s="1060"/>
      <c r="AOL148" s="1060"/>
      <c r="AOM148" s="1060"/>
      <c r="AON148" s="1060"/>
      <c r="AOO148" s="1060"/>
      <c r="AOP148" s="1060"/>
      <c r="AOQ148" s="1060"/>
      <c r="AOR148" s="1060"/>
      <c r="AOS148" s="1060"/>
      <c r="AOT148" s="1060"/>
      <c r="AOU148" s="1060"/>
      <c r="AOV148" s="1060"/>
      <c r="AOW148" s="1060"/>
      <c r="AOX148" s="1060"/>
      <c r="AOY148" s="1060"/>
      <c r="AOZ148" s="1060"/>
      <c r="APA148" s="1060"/>
      <c r="APB148" s="1060"/>
      <c r="APC148" s="1060"/>
      <c r="APD148" s="1060"/>
      <c r="APE148" s="1060"/>
      <c r="APF148" s="1060"/>
      <c r="APG148" s="1060"/>
      <c r="APH148" s="1060"/>
      <c r="API148" s="1060"/>
      <c r="APJ148" s="1060"/>
      <c r="APK148" s="1060"/>
      <c r="APL148" s="1060"/>
      <c r="APM148" s="1060"/>
      <c r="APN148" s="1060"/>
      <c r="APO148" s="1060"/>
      <c r="APP148" s="1060"/>
      <c r="APQ148" s="1060"/>
      <c r="APR148" s="1060"/>
      <c r="APS148" s="1060"/>
      <c r="APT148" s="1060"/>
      <c r="APU148" s="1060"/>
      <c r="APV148" s="1060"/>
      <c r="APW148" s="1060"/>
      <c r="APX148" s="1060"/>
      <c r="APY148" s="1060"/>
      <c r="APZ148" s="1060"/>
      <c r="AQA148" s="1060"/>
      <c r="AQB148" s="1060"/>
      <c r="AQC148" s="1060"/>
      <c r="AQD148" s="1060"/>
      <c r="AQE148" s="1060"/>
      <c r="AQF148" s="1060"/>
      <c r="AQG148" s="1060"/>
      <c r="AQH148" s="1060"/>
      <c r="AQI148" s="1060"/>
      <c r="AQJ148" s="1060"/>
      <c r="AQK148" s="1060"/>
      <c r="AQL148" s="1060"/>
      <c r="AQM148" s="1060"/>
      <c r="AQN148" s="1060"/>
      <c r="AQO148" s="1060"/>
      <c r="AQP148" s="1060"/>
      <c r="AQQ148" s="1060"/>
      <c r="AQR148" s="1060"/>
      <c r="AQS148" s="1060"/>
      <c r="AQT148" s="1060"/>
      <c r="AQU148" s="1060"/>
      <c r="AQV148" s="1060"/>
      <c r="AQW148" s="1060"/>
      <c r="AQX148" s="1060"/>
      <c r="AQY148" s="1060"/>
      <c r="AQZ148" s="1060"/>
      <c r="ARA148" s="1060"/>
      <c r="ARB148" s="1060"/>
      <c r="ARC148" s="1060"/>
      <c r="ARD148" s="1060"/>
      <c r="ARE148" s="1060"/>
      <c r="ARF148" s="1060"/>
      <c r="ARG148" s="1060"/>
      <c r="ARH148" s="1060"/>
      <c r="ARI148" s="1060"/>
      <c r="ARJ148" s="1060"/>
      <c r="ARK148" s="1060"/>
      <c r="ARL148" s="1060"/>
      <c r="ARM148" s="1060"/>
      <c r="ARN148" s="1060"/>
      <c r="ARO148" s="1060"/>
      <c r="ARP148" s="1060"/>
      <c r="ARQ148" s="1060"/>
      <c r="ARR148" s="1060"/>
      <c r="ARS148" s="1060"/>
      <c r="ART148" s="1060"/>
      <c r="ARU148" s="1060"/>
      <c r="ARV148" s="1060"/>
      <c r="ARW148" s="1060"/>
      <c r="ARX148" s="1060"/>
      <c r="ARY148" s="1060"/>
      <c r="ARZ148" s="1060"/>
      <c r="ASA148" s="1060"/>
      <c r="ASB148" s="1060"/>
      <c r="ASC148" s="1060"/>
      <c r="ASD148" s="1060"/>
      <c r="ASE148" s="1060"/>
      <c r="ASF148" s="1060"/>
      <c r="ASG148" s="1060"/>
      <c r="ASH148" s="1060"/>
      <c r="ASI148" s="1060"/>
      <c r="ASJ148" s="1060"/>
      <c r="ASK148" s="1060"/>
      <c r="ASL148" s="1060"/>
      <c r="ASM148" s="1060"/>
      <c r="ASN148" s="1060"/>
      <c r="ASO148" s="1060"/>
      <c r="ASP148" s="1060"/>
      <c r="ASQ148" s="1060"/>
      <c r="ASR148" s="1060"/>
      <c r="ASS148" s="1060"/>
      <c r="AST148" s="1060"/>
      <c r="ASU148" s="1060"/>
      <c r="ASV148" s="1060"/>
      <c r="ASW148" s="1060"/>
      <c r="ASX148" s="1060"/>
      <c r="ASY148" s="1060"/>
      <c r="ASZ148" s="1060"/>
      <c r="ATA148" s="1060"/>
      <c r="ATB148" s="1060"/>
      <c r="ATC148" s="1060"/>
      <c r="ATD148" s="1060"/>
      <c r="ATE148" s="1060"/>
      <c r="ATF148" s="1060"/>
      <c r="ATG148" s="1060"/>
      <c r="ATH148" s="1060"/>
      <c r="ATI148" s="1060"/>
      <c r="ATJ148" s="1060"/>
      <c r="ATK148" s="1060"/>
      <c r="ATL148" s="1060"/>
      <c r="ATM148" s="1060"/>
      <c r="ATN148" s="1060"/>
      <c r="ATO148" s="1060"/>
      <c r="ATP148" s="1060"/>
      <c r="ATQ148" s="1060"/>
      <c r="ATR148" s="1060"/>
      <c r="ATS148" s="1060"/>
      <c r="ATT148" s="1060"/>
      <c r="ATU148" s="1060"/>
      <c r="ATV148" s="1060"/>
      <c r="ATW148" s="1060"/>
      <c r="ATX148" s="1060"/>
      <c r="ATY148" s="1060"/>
      <c r="ATZ148" s="1060"/>
      <c r="AUA148" s="1060"/>
      <c r="AUB148" s="1060"/>
      <c r="AUC148" s="1060"/>
      <c r="AUD148" s="1060"/>
      <c r="AUE148" s="1060"/>
      <c r="AUF148" s="1060"/>
      <c r="AUG148" s="1060"/>
      <c r="AUH148" s="1060"/>
      <c r="AUI148" s="1060"/>
      <c r="AUJ148" s="1060"/>
      <c r="AUK148" s="1060"/>
      <c r="AUL148" s="1060"/>
      <c r="AUM148" s="1060"/>
      <c r="AUN148" s="1060"/>
      <c r="AUO148" s="1060"/>
      <c r="AUP148" s="1060"/>
      <c r="AUQ148" s="1060"/>
      <c r="AUR148" s="1060"/>
      <c r="AUS148" s="1060"/>
      <c r="AUT148" s="1060"/>
      <c r="AUU148" s="1060"/>
      <c r="AUV148" s="1060"/>
      <c r="AUW148" s="1060"/>
      <c r="AUX148" s="1060"/>
      <c r="AUY148" s="1060"/>
      <c r="AUZ148" s="1060"/>
      <c r="AVA148" s="1060"/>
      <c r="AVB148" s="1060"/>
      <c r="AVC148" s="1060"/>
      <c r="AVD148" s="1060"/>
      <c r="AVE148" s="1060"/>
      <c r="AVF148" s="1060"/>
      <c r="AVG148" s="1060"/>
      <c r="AVH148" s="1060"/>
      <c r="AVI148" s="1060"/>
      <c r="AVJ148" s="1060"/>
      <c r="AVK148" s="1060"/>
      <c r="AVL148" s="1060"/>
      <c r="AVM148" s="1060"/>
      <c r="AVN148" s="1060"/>
      <c r="AVO148" s="1060"/>
      <c r="AVP148" s="1060"/>
      <c r="AVQ148" s="1060"/>
      <c r="AVR148" s="1060"/>
      <c r="AVS148" s="1060"/>
      <c r="AVT148" s="1060"/>
      <c r="AVU148" s="1060"/>
      <c r="AVV148" s="1060"/>
      <c r="AVW148" s="1060"/>
      <c r="AVX148" s="1060"/>
      <c r="AVY148" s="1060"/>
      <c r="AVZ148" s="1060"/>
      <c r="AWA148" s="1060"/>
      <c r="AWB148" s="1060"/>
      <c r="AWC148" s="1060"/>
      <c r="AWD148" s="1060"/>
      <c r="AWE148" s="1060"/>
      <c r="AWF148" s="1060"/>
      <c r="AWG148" s="1060"/>
      <c r="AWH148" s="1060"/>
      <c r="AWI148" s="1060"/>
      <c r="AWJ148" s="1060"/>
      <c r="AWK148" s="1060"/>
      <c r="AWL148" s="1060"/>
      <c r="AWM148" s="1060"/>
      <c r="AWN148" s="1060"/>
      <c r="AWO148" s="1060"/>
      <c r="AWP148" s="1060"/>
      <c r="AWQ148" s="1060"/>
      <c r="AWR148" s="1060"/>
      <c r="AWS148" s="1060"/>
      <c r="AWT148" s="1060"/>
      <c r="AWU148" s="1060"/>
      <c r="AWV148" s="1060"/>
      <c r="AWW148" s="1060"/>
      <c r="AWX148" s="1060"/>
      <c r="AWY148" s="1060"/>
      <c r="AWZ148" s="1060"/>
      <c r="AXA148" s="1060"/>
      <c r="AXB148" s="1060"/>
      <c r="AXC148" s="1060"/>
      <c r="AXD148" s="1060"/>
      <c r="AXE148" s="1060"/>
      <c r="AXF148" s="1060"/>
      <c r="AXG148" s="1060"/>
      <c r="AXH148" s="1060"/>
      <c r="AXI148" s="1060"/>
      <c r="AXJ148" s="1060"/>
      <c r="AXK148" s="1060"/>
      <c r="AXL148" s="1060"/>
      <c r="AXM148" s="1060"/>
      <c r="AXN148" s="1060"/>
      <c r="AXO148" s="1060"/>
      <c r="AXP148" s="1060"/>
      <c r="AXQ148" s="1060"/>
      <c r="AXR148" s="1060"/>
      <c r="AXS148" s="1060"/>
      <c r="AXT148" s="1060"/>
      <c r="AXU148" s="1060"/>
      <c r="AXV148" s="1060"/>
      <c r="AXW148" s="1060"/>
      <c r="AXX148" s="1060"/>
      <c r="AXY148" s="1060"/>
      <c r="AXZ148" s="1060"/>
      <c r="AYA148" s="1060"/>
      <c r="AYB148" s="1060"/>
      <c r="AYC148" s="1060"/>
      <c r="AYD148" s="1060"/>
      <c r="AYE148" s="1060"/>
      <c r="AYF148" s="1060"/>
      <c r="AYG148" s="1060"/>
      <c r="AYH148" s="1060"/>
      <c r="AYI148" s="1060"/>
      <c r="AYJ148" s="1060"/>
      <c r="AYK148" s="1060"/>
      <c r="AYL148" s="1060"/>
      <c r="AYM148" s="1060"/>
      <c r="AYN148" s="1060"/>
      <c r="AYO148" s="1060"/>
      <c r="AYP148" s="1060"/>
      <c r="AYQ148" s="1060"/>
      <c r="AYR148" s="1060"/>
      <c r="AYS148" s="1060"/>
      <c r="AYT148" s="1060"/>
      <c r="AYU148" s="1060"/>
      <c r="AYV148" s="1060"/>
      <c r="AYW148" s="1060"/>
      <c r="AYX148" s="1060"/>
      <c r="AYY148" s="1060"/>
      <c r="AYZ148" s="1060"/>
      <c r="AZA148" s="1060"/>
      <c r="AZB148" s="1060"/>
      <c r="AZC148" s="1060"/>
      <c r="AZD148" s="1060"/>
      <c r="AZE148" s="1060"/>
      <c r="AZF148" s="1060"/>
      <c r="AZG148" s="1060"/>
      <c r="AZH148" s="1060"/>
      <c r="AZI148" s="1060"/>
      <c r="AZJ148" s="1060"/>
      <c r="AZK148" s="1060"/>
      <c r="AZL148" s="1060"/>
      <c r="AZM148" s="1060"/>
      <c r="AZN148" s="1060"/>
      <c r="AZO148" s="1060"/>
      <c r="AZP148" s="1060"/>
      <c r="AZQ148" s="1060"/>
      <c r="AZR148" s="1060"/>
      <c r="AZS148" s="1060"/>
      <c r="AZT148" s="1060"/>
      <c r="AZU148" s="1060"/>
      <c r="AZV148" s="1060"/>
      <c r="AZW148" s="1060"/>
      <c r="AZX148" s="1060"/>
      <c r="AZY148" s="1060"/>
      <c r="AZZ148" s="1060"/>
      <c r="BAA148" s="1060"/>
      <c r="BAB148" s="1060"/>
      <c r="BAC148" s="1060"/>
      <c r="BAD148" s="1060"/>
      <c r="BAE148" s="1060"/>
      <c r="BAF148" s="1060"/>
      <c r="BAG148" s="1060"/>
      <c r="BAH148" s="1060"/>
      <c r="BAI148" s="1060"/>
      <c r="BAJ148" s="1060"/>
      <c r="BAK148" s="1060"/>
      <c r="BAL148" s="1060"/>
      <c r="BAM148" s="1060"/>
      <c r="BAN148" s="1060"/>
      <c r="BAO148" s="1060"/>
      <c r="BAP148" s="1060"/>
      <c r="BAQ148" s="1060"/>
      <c r="BAR148" s="1060"/>
      <c r="BAS148" s="1060"/>
      <c r="BAT148" s="1060"/>
      <c r="BAU148" s="1060"/>
      <c r="BAV148" s="1060"/>
      <c r="BAW148" s="1060"/>
      <c r="BAX148" s="1060"/>
      <c r="BAY148" s="1060"/>
      <c r="BAZ148" s="1060"/>
      <c r="BBA148" s="1060"/>
      <c r="BBB148" s="1060"/>
      <c r="BBC148" s="1060"/>
      <c r="BBD148" s="1060"/>
      <c r="BBE148" s="1060"/>
      <c r="BBF148" s="1060"/>
      <c r="BBG148" s="1060"/>
      <c r="BBH148" s="1060"/>
      <c r="BBI148" s="1060"/>
      <c r="BBJ148" s="1060"/>
      <c r="BBK148" s="1060"/>
      <c r="BBL148" s="1060"/>
      <c r="BBM148" s="1060"/>
      <c r="BBN148" s="1060"/>
      <c r="BBO148" s="1060"/>
      <c r="BBP148" s="1060"/>
      <c r="BBQ148" s="1060"/>
      <c r="BBR148" s="1060"/>
      <c r="BBS148" s="1060"/>
      <c r="BBT148" s="1060"/>
      <c r="BBU148" s="1060"/>
      <c r="BBV148" s="1060"/>
      <c r="BBW148" s="1060"/>
      <c r="BBX148" s="1060"/>
      <c r="BBY148" s="1060"/>
      <c r="BBZ148" s="1060"/>
      <c r="BCA148" s="1060"/>
      <c r="BCB148" s="1060"/>
      <c r="BCC148" s="1060"/>
      <c r="BCD148" s="1060"/>
      <c r="BCE148" s="1060"/>
      <c r="BCF148" s="1060"/>
      <c r="BCG148" s="1060"/>
      <c r="BCH148" s="1060"/>
      <c r="BCI148" s="1060"/>
      <c r="BCJ148" s="1060"/>
      <c r="BCK148" s="1060"/>
      <c r="BCL148" s="1060"/>
      <c r="BCM148" s="1060"/>
      <c r="BCN148" s="1060"/>
      <c r="BCO148" s="1060"/>
      <c r="BCP148" s="1060"/>
      <c r="BCQ148" s="1060"/>
      <c r="BCR148" s="1060"/>
      <c r="BCS148" s="1060"/>
      <c r="BCT148" s="1060"/>
      <c r="BCU148" s="1060"/>
      <c r="BCV148" s="1060"/>
      <c r="BCW148" s="1060"/>
      <c r="BCX148" s="1060"/>
      <c r="BCY148" s="1060"/>
      <c r="BCZ148" s="1060"/>
      <c r="BDA148" s="1060"/>
      <c r="BDB148" s="1060"/>
      <c r="BDC148" s="1060"/>
      <c r="BDD148" s="1060"/>
      <c r="BDE148" s="1060"/>
      <c r="BDF148" s="1060"/>
      <c r="BDG148" s="1060"/>
      <c r="BDH148" s="1060"/>
      <c r="BDI148" s="1060"/>
      <c r="BDJ148" s="1060"/>
      <c r="BDK148" s="1060"/>
      <c r="BDL148" s="1060"/>
      <c r="BDM148" s="1060"/>
      <c r="BDN148" s="1060"/>
      <c r="BDO148" s="1060"/>
      <c r="BDP148" s="1060"/>
      <c r="BDQ148" s="1060"/>
      <c r="BDR148" s="1060"/>
      <c r="BDS148" s="1060"/>
      <c r="BDT148" s="1060"/>
      <c r="BDU148" s="1060"/>
      <c r="BDV148" s="1060"/>
      <c r="BDW148" s="1060"/>
      <c r="BDX148" s="1060"/>
      <c r="BDY148" s="1060"/>
      <c r="BDZ148" s="1060"/>
      <c r="BEA148" s="1060"/>
      <c r="BEB148" s="1060"/>
      <c r="BEC148" s="1060"/>
      <c r="BED148" s="1060"/>
      <c r="BEE148" s="1060"/>
      <c r="BEF148" s="1060"/>
      <c r="BEG148" s="1060"/>
      <c r="BEH148" s="1060"/>
      <c r="BEI148" s="1060"/>
      <c r="BEJ148" s="1060"/>
      <c r="BEK148" s="1060"/>
      <c r="BEL148" s="1060"/>
      <c r="BEM148" s="1060"/>
      <c r="BEN148" s="1060"/>
      <c r="BEO148" s="1060"/>
      <c r="BEP148" s="1060"/>
      <c r="BEQ148" s="1060"/>
      <c r="BER148" s="1060"/>
      <c r="BES148" s="1060"/>
      <c r="BET148" s="1060"/>
      <c r="BEU148" s="1060"/>
      <c r="BEV148" s="1060"/>
      <c r="BEW148" s="1060"/>
      <c r="BEX148" s="1060"/>
      <c r="BEY148" s="1060"/>
      <c r="BEZ148" s="1060"/>
      <c r="BFA148" s="1060"/>
      <c r="BFB148" s="1060"/>
      <c r="BFC148" s="1060"/>
      <c r="BFD148" s="1060"/>
      <c r="BFE148" s="1060"/>
      <c r="BFF148" s="1060"/>
      <c r="BFG148" s="1060"/>
      <c r="BFH148" s="1060"/>
      <c r="BFI148" s="1060"/>
      <c r="BFJ148" s="1060"/>
      <c r="BFK148" s="1060"/>
      <c r="BFL148" s="1060"/>
      <c r="BFM148" s="1060"/>
      <c r="BFN148" s="1060"/>
      <c r="BFO148" s="1060"/>
      <c r="BFP148" s="1060"/>
      <c r="BFQ148" s="1060"/>
      <c r="BFR148" s="1060"/>
      <c r="BFS148" s="1060"/>
      <c r="BFT148" s="1060"/>
      <c r="BFU148" s="1060"/>
      <c r="BFV148" s="1060"/>
      <c r="BFW148" s="1060"/>
      <c r="BFX148" s="1060"/>
      <c r="BFY148" s="1060"/>
      <c r="BFZ148" s="1060"/>
      <c r="BGA148" s="1060"/>
      <c r="BGB148" s="1060"/>
      <c r="BGC148" s="1060"/>
      <c r="BGD148" s="1060"/>
      <c r="BGE148" s="1060"/>
      <c r="BGF148" s="1060"/>
      <c r="BGG148" s="1060"/>
      <c r="BGH148" s="1060"/>
      <c r="BGI148" s="1060"/>
      <c r="BGJ148" s="1060"/>
      <c r="BGK148" s="1060"/>
      <c r="BGL148" s="1060"/>
      <c r="BGM148" s="1060"/>
      <c r="BGN148" s="1060"/>
      <c r="BGO148" s="1060"/>
      <c r="BGP148" s="1060"/>
      <c r="BGQ148" s="1060"/>
      <c r="BGR148" s="1060"/>
      <c r="BGS148" s="1060"/>
      <c r="BGT148" s="1060"/>
      <c r="BGU148" s="1060"/>
      <c r="BGV148" s="1060"/>
      <c r="BGW148" s="1060"/>
      <c r="BGX148" s="1060"/>
      <c r="BGY148" s="1060"/>
      <c r="BGZ148" s="1060"/>
      <c r="BHA148" s="1060"/>
      <c r="BHB148" s="1060"/>
      <c r="BHC148" s="1060"/>
      <c r="BHD148" s="1060"/>
      <c r="BHE148" s="1060"/>
      <c r="BHF148" s="1060"/>
      <c r="BHG148" s="1060"/>
      <c r="BHH148" s="1060"/>
      <c r="BHI148" s="1060"/>
      <c r="BHJ148" s="1060"/>
      <c r="BHK148" s="1060"/>
      <c r="BHL148" s="1060"/>
      <c r="BHM148" s="1060"/>
      <c r="BHN148" s="1060"/>
      <c r="BHO148" s="1060"/>
      <c r="BHP148" s="1060"/>
      <c r="BHQ148" s="1060"/>
      <c r="BHR148" s="1060"/>
      <c r="BHS148" s="1060"/>
      <c r="BHT148" s="1060"/>
      <c r="BHU148" s="1060"/>
      <c r="BHV148" s="1060"/>
      <c r="BHW148" s="1060"/>
      <c r="BHX148" s="1060"/>
      <c r="BHY148" s="1060"/>
      <c r="BHZ148" s="1060"/>
      <c r="BIA148" s="1060"/>
      <c r="BIB148" s="1060"/>
      <c r="BIC148" s="1060"/>
      <c r="BID148" s="1060"/>
      <c r="BIE148" s="1060"/>
      <c r="BIF148" s="1060"/>
      <c r="BIG148" s="1060"/>
      <c r="BIH148" s="1060"/>
      <c r="BII148" s="1060"/>
      <c r="BIJ148" s="1060"/>
      <c r="BIK148" s="1060"/>
      <c r="BIL148" s="1060"/>
      <c r="BIM148" s="1060"/>
      <c r="BIN148" s="1060"/>
      <c r="BIO148" s="1060"/>
      <c r="BIP148" s="1060"/>
      <c r="BIQ148" s="1060"/>
      <c r="BIR148" s="1060"/>
      <c r="BIS148" s="1060"/>
      <c r="BIT148" s="1060"/>
      <c r="BIU148" s="1060"/>
      <c r="BIV148" s="1060"/>
      <c r="BIW148" s="1060"/>
      <c r="BIX148" s="1060"/>
      <c r="BIY148" s="1060"/>
      <c r="BIZ148" s="1060"/>
      <c r="BJA148" s="1060"/>
      <c r="BJB148" s="1060"/>
      <c r="BJC148" s="1060"/>
      <c r="BJD148" s="1060"/>
      <c r="BJE148" s="1060"/>
      <c r="BJF148" s="1060"/>
      <c r="BJG148" s="1060"/>
      <c r="BJH148" s="1060"/>
      <c r="BJI148" s="1060"/>
      <c r="BJJ148" s="1060"/>
      <c r="BJK148" s="1060"/>
      <c r="BJL148" s="1060"/>
      <c r="BJM148" s="1060"/>
      <c r="BJN148" s="1060"/>
      <c r="BJO148" s="1060"/>
      <c r="BJP148" s="1060"/>
      <c r="BJQ148" s="1060"/>
      <c r="BJR148" s="1060"/>
      <c r="BJS148" s="1060"/>
      <c r="BJT148" s="1060"/>
      <c r="BJU148" s="1060"/>
      <c r="BJV148" s="1060"/>
      <c r="BJW148" s="1060"/>
      <c r="BJX148" s="1060"/>
      <c r="BJY148" s="1060"/>
      <c r="BJZ148" s="1060"/>
      <c r="BKA148" s="1060"/>
      <c r="BKB148" s="1060"/>
      <c r="BKC148" s="1060"/>
      <c r="BKD148" s="1060"/>
      <c r="BKE148" s="1060"/>
      <c r="BKF148" s="1060"/>
      <c r="BKG148" s="1060"/>
      <c r="BKH148" s="1060"/>
      <c r="BKI148" s="1060"/>
      <c r="BKJ148" s="1060"/>
      <c r="BKK148" s="1060"/>
      <c r="BKL148" s="1060"/>
      <c r="BKM148" s="1060"/>
      <c r="BKN148" s="1060"/>
      <c r="BKO148" s="1060"/>
      <c r="BKP148" s="1060"/>
      <c r="BKQ148" s="1060"/>
      <c r="BKR148" s="1060"/>
      <c r="BKS148" s="1060"/>
      <c r="BKT148" s="1060"/>
      <c r="BKU148" s="1060"/>
      <c r="BKV148" s="1060"/>
      <c r="BKW148" s="1060"/>
      <c r="BKX148" s="1060"/>
      <c r="BKY148" s="1060"/>
      <c r="BKZ148" s="1060"/>
      <c r="BLA148" s="1060"/>
      <c r="BLB148" s="1060"/>
      <c r="BLC148" s="1060"/>
      <c r="BLD148" s="1060"/>
      <c r="BLE148" s="1060"/>
      <c r="BLF148" s="1060"/>
      <c r="BLG148" s="1060"/>
      <c r="BLH148" s="1060"/>
      <c r="BLI148" s="1060"/>
      <c r="BLJ148" s="1060"/>
      <c r="BLK148" s="1060"/>
      <c r="BLL148" s="1060"/>
      <c r="BLM148" s="1060"/>
      <c r="BLN148" s="1060"/>
      <c r="BLO148" s="1060"/>
      <c r="BLP148" s="1060"/>
      <c r="BLQ148" s="1060"/>
      <c r="BLR148" s="1060"/>
      <c r="BLS148" s="1060"/>
      <c r="BLT148" s="1060"/>
      <c r="BLU148" s="1060"/>
      <c r="BLV148" s="1060"/>
      <c r="BLW148" s="1060"/>
      <c r="BLX148" s="1060"/>
      <c r="BLY148" s="1060"/>
      <c r="BLZ148" s="1060"/>
      <c r="BMA148" s="1060"/>
      <c r="BMB148" s="1060"/>
      <c r="BMC148" s="1060"/>
      <c r="BMD148" s="1060"/>
      <c r="BME148" s="1060"/>
      <c r="BMF148" s="1060"/>
      <c r="BMG148" s="1060"/>
      <c r="BMH148" s="1060"/>
      <c r="BMI148" s="1060"/>
      <c r="BMJ148" s="1060"/>
      <c r="BMK148" s="1060"/>
      <c r="BML148" s="1060"/>
      <c r="BMM148" s="1060"/>
      <c r="BMN148" s="1060"/>
      <c r="BMO148" s="1060"/>
      <c r="BMP148" s="1060"/>
      <c r="BMQ148" s="1060"/>
      <c r="BMR148" s="1060"/>
      <c r="BMS148" s="1060"/>
      <c r="BMT148" s="1060"/>
      <c r="BMU148" s="1060"/>
      <c r="BMV148" s="1060"/>
      <c r="BMW148" s="1060"/>
      <c r="BMX148" s="1060"/>
      <c r="BMY148" s="1060"/>
      <c r="BMZ148" s="1060"/>
      <c r="BNA148" s="1060"/>
      <c r="BNB148" s="1060"/>
      <c r="BNC148" s="1060"/>
      <c r="BND148" s="1060"/>
      <c r="BNE148" s="1060"/>
      <c r="BNF148" s="1060"/>
      <c r="BNG148" s="1060"/>
      <c r="BNH148" s="1060"/>
      <c r="BNI148" s="1060"/>
      <c r="BNJ148" s="1060"/>
      <c r="BNK148" s="1060"/>
      <c r="BNL148" s="1060"/>
      <c r="BNM148" s="1060"/>
      <c r="BNN148" s="1060"/>
      <c r="BNO148" s="1060"/>
      <c r="BNP148" s="1060"/>
      <c r="BNQ148" s="1060"/>
      <c r="BNR148" s="1060"/>
      <c r="BNS148" s="1060"/>
      <c r="BNT148" s="1060"/>
      <c r="BNU148" s="1060"/>
      <c r="BNV148" s="1060"/>
      <c r="BNW148" s="1060"/>
      <c r="BNX148" s="1060"/>
      <c r="BNY148" s="1060"/>
      <c r="BNZ148" s="1060"/>
      <c r="BOA148" s="1060"/>
      <c r="BOB148" s="1060"/>
      <c r="BOC148" s="1060"/>
      <c r="BOD148" s="1060"/>
      <c r="BOE148" s="1060"/>
      <c r="BOF148" s="1060"/>
      <c r="BOG148" s="1060"/>
      <c r="BOH148" s="1060"/>
      <c r="BOI148" s="1060"/>
      <c r="BOJ148" s="1060"/>
      <c r="BOK148" s="1060"/>
      <c r="BOL148" s="1060"/>
      <c r="BOM148" s="1060"/>
      <c r="BON148" s="1060"/>
      <c r="BOO148" s="1060"/>
      <c r="BOP148" s="1060"/>
      <c r="BOQ148" s="1060"/>
      <c r="BOR148" s="1060"/>
      <c r="BOS148" s="1060"/>
      <c r="BOT148" s="1060"/>
      <c r="BOU148" s="1060"/>
      <c r="BOV148" s="1060"/>
      <c r="BOW148" s="1060"/>
      <c r="BOX148" s="1060"/>
      <c r="BOY148" s="1060"/>
      <c r="BOZ148" s="1060"/>
      <c r="BPA148" s="1060"/>
      <c r="BPB148" s="1060"/>
      <c r="BPC148" s="1060"/>
      <c r="BPD148" s="1060"/>
      <c r="BPE148" s="1060"/>
      <c r="BPF148" s="1060"/>
      <c r="BPG148" s="1060"/>
      <c r="BPH148" s="1060"/>
      <c r="BPI148" s="1060"/>
      <c r="BPJ148" s="1060"/>
      <c r="BPK148" s="1060"/>
      <c r="BPL148" s="1060"/>
      <c r="BPM148" s="1060"/>
      <c r="BPN148" s="1060"/>
      <c r="BPO148" s="1060"/>
      <c r="BPP148" s="1060"/>
      <c r="BPQ148" s="1060"/>
      <c r="BPR148" s="1060"/>
      <c r="BPS148" s="1060"/>
      <c r="BPT148" s="1060"/>
      <c r="BPU148" s="1060"/>
      <c r="BPV148" s="1060"/>
      <c r="BPW148" s="1060"/>
      <c r="BPX148" s="1060"/>
      <c r="BPY148" s="1060"/>
      <c r="BPZ148" s="1060"/>
      <c r="BQA148" s="1060"/>
      <c r="BQB148" s="1060"/>
      <c r="BQC148" s="1060"/>
      <c r="BQD148" s="1060"/>
      <c r="BQE148" s="1060"/>
      <c r="BQF148" s="1060"/>
      <c r="BQG148" s="1060"/>
      <c r="BQH148" s="1060"/>
      <c r="BQI148" s="1060"/>
      <c r="BQJ148" s="1060"/>
      <c r="BQK148" s="1060"/>
      <c r="BQL148" s="1060"/>
      <c r="BQM148" s="1060"/>
      <c r="BQN148" s="1060"/>
      <c r="BQO148" s="1060"/>
      <c r="BQP148" s="1060"/>
      <c r="BQQ148" s="1060"/>
      <c r="BQR148" s="1060"/>
      <c r="BQS148" s="1060"/>
      <c r="BQT148" s="1060"/>
      <c r="BQU148" s="1060"/>
      <c r="BQV148" s="1060"/>
      <c r="BQW148" s="1060"/>
      <c r="BQX148" s="1060"/>
      <c r="BQY148" s="1060"/>
      <c r="BQZ148" s="1060"/>
      <c r="BRA148" s="1060"/>
      <c r="BRB148" s="1060"/>
      <c r="BRC148" s="1060"/>
      <c r="BRD148" s="1060"/>
      <c r="BRE148" s="1060"/>
      <c r="BRF148" s="1060"/>
      <c r="BRG148" s="1060"/>
      <c r="BRH148" s="1060"/>
      <c r="BRI148" s="1060"/>
      <c r="BRJ148" s="1060"/>
      <c r="BRK148" s="1060"/>
      <c r="BRL148" s="1060"/>
      <c r="BRM148" s="1060"/>
      <c r="BRN148" s="1060"/>
      <c r="BRO148" s="1060"/>
      <c r="BRP148" s="1060"/>
      <c r="BRQ148" s="1060"/>
      <c r="BRR148" s="1060"/>
      <c r="BRS148" s="1060"/>
      <c r="BRT148" s="1060"/>
      <c r="BRU148" s="1060"/>
      <c r="BRV148" s="1060"/>
      <c r="BRW148" s="1060"/>
      <c r="BRX148" s="1060"/>
      <c r="BRY148" s="1060"/>
      <c r="BRZ148" s="1060"/>
      <c r="BSA148" s="1060"/>
      <c r="BSB148" s="1060"/>
      <c r="BSC148" s="1060"/>
      <c r="BSD148" s="1060"/>
      <c r="BSE148" s="1060"/>
      <c r="BSF148" s="1060"/>
      <c r="BSG148" s="1060"/>
      <c r="BSH148" s="1060"/>
      <c r="BSI148" s="1060"/>
      <c r="BSJ148" s="1060"/>
      <c r="BSK148" s="1060"/>
      <c r="BSL148" s="1060"/>
      <c r="BSM148" s="1060"/>
      <c r="BSN148" s="1060"/>
      <c r="BSO148" s="1060"/>
      <c r="BSP148" s="1060"/>
      <c r="BSQ148" s="1060"/>
      <c r="BSR148" s="1060"/>
      <c r="BSS148" s="1060"/>
      <c r="BST148" s="1060"/>
      <c r="BSU148" s="1060"/>
      <c r="BSV148" s="1060"/>
      <c r="BSW148" s="1060"/>
      <c r="BSX148" s="1060"/>
      <c r="BSY148" s="1060"/>
      <c r="BSZ148" s="1060"/>
      <c r="BTA148" s="1060"/>
      <c r="BTB148" s="1060"/>
      <c r="BTC148" s="1060"/>
      <c r="BTD148" s="1060"/>
      <c r="BTE148" s="1060"/>
      <c r="BTF148" s="1060"/>
      <c r="BTG148" s="1060"/>
      <c r="BTH148" s="1060"/>
      <c r="BTI148" s="1060"/>
      <c r="BTJ148" s="1060"/>
      <c r="BTK148" s="1060"/>
      <c r="BTL148" s="1060"/>
      <c r="BTM148" s="1060"/>
      <c r="BTN148" s="1060"/>
      <c r="BTO148" s="1060"/>
      <c r="BTP148" s="1060"/>
      <c r="BTQ148" s="1060"/>
      <c r="BTR148" s="1060"/>
      <c r="BTS148" s="1060"/>
      <c r="BTT148" s="1060"/>
      <c r="BTU148" s="1060"/>
      <c r="BTV148" s="1060"/>
      <c r="BTW148" s="1060"/>
      <c r="BTX148" s="1060"/>
      <c r="BTY148" s="1060"/>
      <c r="BTZ148" s="1060"/>
      <c r="BUA148" s="1060"/>
      <c r="BUB148" s="1060"/>
      <c r="BUC148" s="1060"/>
      <c r="BUD148" s="1060"/>
      <c r="BUE148" s="1060"/>
      <c r="BUF148" s="1060"/>
      <c r="BUG148" s="1060"/>
      <c r="BUH148" s="1060"/>
      <c r="BUI148" s="1060"/>
      <c r="BUJ148" s="1060"/>
      <c r="BUK148" s="1060"/>
      <c r="BUL148" s="1060"/>
      <c r="BUM148" s="1060"/>
      <c r="BUN148" s="1060"/>
      <c r="BUO148" s="1060"/>
      <c r="BUP148" s="1060"/>
      <c r="BUQ148" s="1060"/>
      <c r="BUR148" s="1060"/>
      <c r="BUS148" s="1060"/>
      <c r="BUT148" s="1060"/>
      <c r="BUU148" s="1060"/>
      <c r="BUV148" s="1060"/>
      <c r="BUW148" s="1060"/>
      <c r="BUX148" s="1060"/>
      <c r="BUY148" s="1060"/>
      <c r="BUZ148" s="1060"/>
      <c r="BVA148" s="1060"/>
      <c r="BVB148" s="1060"/>
      <c r="BVC148" s="1060"/>
      <c r="BVD148" s="1060"/>
      <c r="BVE148" s="1060"/>
      <c r="BVF148" s="1060"/>
      <c r="BVG148" s="1060"/>
      <c r="BVH148" s="1060"/>
      <c r="BVI148" s="1060"/>
      <c r="BVJ148" s="1060"/>
      <c r="BVK148" s="1060"/>
      <c r="BVL148" s="1060"/>
      <c r="BVM148" s="1060"/>
      <c r="BVN148" s="1060"/>
      <c r="BVO148" s="1060"/>
      <c r="BVP148" s="1060"/>
      <c r="BVQ148" s="1060"/>
      <c r="BVR148" s="1060"/>
      <c r="BVS148" s="1060"/>
      <c r="BVT148" s="1060"/>
      <c r="BVU148" s="1060"/>
      <c r="BVV148" s="1060"/>
      <c r="BVW148" s="1060"/>
      <c r="BVX148" s="1060"/>
      <c r="BVY148" s="1060"/>
      <c r="BVZ148" s="1060"/>
      <c r="BWA148" s="1060"/>
      <c r="BWB148" s="1060"/>
      <c r="BWC148" s="1060"/>
      <c r="BWD148" s="1060"/>
      <c r="BWE148" s="1060"/>
      <c r="BWF148" s="1060"/>
      <c r="BWG148" s="1060"/>
      <c r="BWH148" s="1060"/>
      <c r="BWI148" s="1060"/>
      <c r="BWJ148" s="1060"/>
      <c r="BWK148" s="1060"/>
      <c r="BWL148" s="1060"/>
      <c r="BWM148" s="1060"/>
      <c r="BWN148" s="1060"/>
      <c r="BWO148" s="1060"/>
      <c r="BWP148" s="1060"/>
      <c r="BWQ148" s="1060"/>
      <c r="BWR148" s="1060"/>
      <c r="BWS148" s="1060"/>
      <c r="BWT148" s="1060"/>
      <c r="BWU148" s="1060"/>
      <c r="BWV148" s="1060"/>
      <c r="BWW148" s="1060"/>
      <c r="BWX148" s="1060"/>
      <c r="BWY148" s="1060"/>
      <c r="BWZ148" s="1060"/>
      <c r="BXA148" s="1060"/>
      <c r="BXB148" s="1060"/>
      <c r="BXC148" s="1060"/>
      <c r="BXD148" s="1060"/>
      <c r="BXE148" s="1060"/>
      <c r="BXF148" s="1060"/>
      <c r="BXG148" s="1060"/>
      <c r="BXH148" s="1060"/>
      <c r="BXI148" s="1060"/>
      <c r="BXJ148" s="1060"/>
      <c r="BXK148" s="1060"/>
      <c r="BXL148" s="1060"/>
      <c r="BXM148" s="1060"/>
      <c r="BXN148" s="1060"/>
      <c r="BXO148" s="1060"/>
      <c r="BXP148" s="1060"/>
      <c r="BXQ148" s="1060"/>
      <c r="BXR148" s="1060"/>
      <c r="BXS148" s="1060"/>
      <c r="BXT148" s="1060"/>
      <c r="BXU148" s="1060"/>
      <c r="BXV148" s="1060"/>
      <c r="BXW148" s="1060"/>
      <c r="BXX148" s="1060"/>
      <c r="BXY148" s="1060"/>
      <c r="BXZ148" s="1060"/>
      <c r="BYA148" s="1060"/>
      <c r="BYB148" s="1060"/>
      <c r="BYC148" s="1060"/>
      <c r="BYD148" s="1060"/>
      <c r="BYE148" s="1060"/>
      <c r="BYF148" s="1060"/>
      <c r="BYG148" s="1060"/>
      <c r="BYH148" s="1060"/>
      <c r="BYI148" s="1060"/>
      <c r="BYJ148" s="1060"/>
      <c r="BYK148" s="1060"/>
      <c r="BYL148" s="1060"/>
      <c r="BYM148" s="1060"/>
      <c r="BYN148" s="1060"/>
      <c r="BYO148" s="1060"/>
      <c r="BYP148" s="1060"/>
      <c r="BYQ148" s="1060"/>
      <c r="BYR148" s="1060"/>
      <c r="BYS148" s="1060"/>
      <c r="BYT148" s="1060"/>
      <c r="BYU148" s="1060"/>
      <c r="BYV148" s="1060"/>
      <c r="BYW148" s="1060"/>
      <c r="BYX148" s="1060"/>
      <c r="BYY148" s="1060"/>
      <c r="BYZ148" s="1060"/>
      <c r="BZA148" s="1060"/>
      <c r="BZB148" s="1060"/>
      <c r="BZC148" s="1060"/>
      <c r="BZD148" s="1060"/>
      <c r="BZE148" s="1060"/>
      <c r="BZF148" s="1060"/>
      <c r="BZG148" s="1060"/>
      <c r="BZH148" s="1060"/>
      <c r="BZI148" s="1060"/>
      <c r="BZJ148" s="1060"/>
      <c r="BZK148" s="1060"/>
      <c r="BZL148" s="1060"/>
      <c r="BZM148" s="1060"/>
      <c r="BZN148" s="1060"/>
      <c r="BZO148" s="1060"/>
      <c r="BZP148" s="1060"/>
      <c r="BZQ148" s="1060"/>
      <c r="BZR148" s="1060"/>
      <c r="BZS148" s="1060"/>
      <c r="BZT148" s="1060"/>
      <c r="BZU148" s="1060"/>
      <c r="BZV148" s="1060"/>
      <c r="BZW148" s="1060"/>
      <c r="BZX148" s="1060"/>
      <c r="BZY148" s="1060"/>
      <c r="BZZ148" s="1060"/>
      <c r="CAA148" s="1060"/>
      <c r="CAB148" s="1060"/>
      <c r="CAC148" s="1060"/>
      <c r="CAD148" s="1060"/>
      <c r="CAE148" s="1060"/>
      <c r="CAF148" s="1060"/>
      <c r="CAG148" s="1060"/>
      <c r="CAH148" s="1060"/>
      <c r="CAI148" s="1060"/>
      <c r="CAJ148" s="1060"/>
      <c r="CAK148" s="1060"/>
      <c r="CAL148" s="1060"/>
      <c r="CAM148" s="1060"/>
      <c r="CAN148" s="1060"/>
      <c r="CAO148" s="1060"/>
      <c r="CAP148" s="1060"/>
      <c r="CAQ148" s="1060"/>
      <c r="CAR148" s="1060"/>
      <c r="CAS148" s="1060"/>
      <c r="CAT148" s="1060"/>
      <c r="CAU148" s="1060"/>
      <c r="CAV148" s="1060"/>
      <c r="CAW148" s="1060"/>
      <c r="CAX148" s="1060"/>
      <c r="CAY148" s="1060"/>
      <c r="CAZ148" s="1060"/>
      <c r="CBA148" s="1060"/>
      <c r="CBB148" s="1060"/>
      <c r="CBC148" s="1060"/>
      <c r="CBD148" s="1060"/>
      <c r="CBE148" s="1060"/>
      <c r="CBF148" s="1060"/>
      <c r="CBG148" s="1060"/>
      <c r="CBH148" s="1060"/>
      <c r="CBI148" s="1060"/>
      <c r="CBJ148" s="1060"/>
      <c r="CBK148" s="1060"/>
      <c r="CBL148" s="1060"/>
      <c r="CBM148" s="1060"/>
      <c r="CBN148" s="1060"/>
      <c r="CBO148" s="1060"/>
      <c r="CBP148" s="1060"/>
      <c r="CBQ148" s="1060"/>
      <c r="CBR148" s="1060"/>
      <c r="CBS148" s="1060"/>
      <c r="CBT148" s="1060"/>
      <c r="CBU148" s="1060"/>
      <c r="CBV148" s="1060"/>
      <c r="CBW148" s="1060"/>
      <c r="CBX148" s="1060"/>
      <c r="CBY148" s="1060"/>
      <c r="CBZ148" s="1060"/>
      <c r="CCA148" s="1060"/>
      <c r="CCB148" s="1060"/>
      <c r="CCC148" s="1060"/>
      <c r="CCD148" s="1060"/>
      <c r="CCE148" s="1060"/>
      <c r="CCF148" s="1060"/>
      <c r="CCG148" s="1060"/>
      <c r="CCH148" s="1060"/>
      <c r="CCI148" s="1060"/>
      <c r="CCJ148" s="1060"/>
      <c r="CCK148" s="1060"/>
      <c r="CCL148" s="1060"/>
      <c r="CCM148" s="1060"/>
      <c r="CCN148" s="1060"/>
      <c r="CCO148" s="1060"/>
      <c r="CCP148" s="1060"/>
      <c r="CCQ148" s="1060"/>
      <c r="CCR148" s="1060"/>
      <c r="CCS148" s="1060"/>
      <c r="CCT148" s="1060"/>
      <c r="CCU148" s="1060"/>
      <c r="CCV148" s="1060"/>
      <c r="CCW148" s="1060"/>
      <c r="CCX148" s="1060"/>
      <c r="CCY148" s="1060"/>
      <c r="CCZ148" s="1060"/>
      <c r="CDA148" s="1060"/>
      <c r="CDB148" s="1060"/>
      <c r="CDC148" s="1060"/>
      <c r="CDD148" s="1060"/>
      <c r="CDE148" s="1060"/>
      <c r="CDF148" s="1060"/>
      <c r="CDG148" s="1060"/>
      <c r="CDH148" s="1060"/>
      <c r="CDI148" s="1060"/>
      <c r="CDJ148" s="1060"/>
      <c r="CDK148" s="1060"/>
      <c r="CDL148" s="1060"/>
      <c r="CDM148" s="1060"/>
      <c r="CDN148" s="1060"/>
      <c r="CDO148" s="1060"/>
      <c r="CDP148" s="1060"/>
      <c r="CDQ148" s="1060"/>
      <c r="CDR148" s="1060"/>
      <c r="CDS148" s="1060"/>
      <c r="CDT148" s="1060"/>
      <c r="CDU148" s="1060"/>
      <c r="CDV148" s="1060"/>
      <c r="CDW148" s="1060"/>
      <c r="CDX148" s="1060"/>
      <c r="CDY148" s="1060"/>
      <c r="CDZ148" s="1060"/>
      <c r="CEA148" s="1060"/>
      <c r="CEB148" s="1060"/>
      <c r="CEC148" s="1060"/>
      <c r="CED148" s="1060"/>
      <c r="CEE148" s="1060"/>
      <c r="CEF148" s="1060"/>
      <c r="CEG148" s="1060"/>
      <c r="CEH148" s="1060"/>
      <c r="CEI148" s="1060"/>
      <c r="CEJ148" s="1060"/>
      <c r="CEK148" s="1060"/>
      <c r="CEL148" s="1060"/>
      <c r="CEM148" s="1060"/>
    </row>
    <row r="149" spans="2:2171" s="254" customFormat="1" x14ac:dyDescent="0.2">
      <c r="B149" s="1029" t="s">
        <v>278</v>
      </c>
      <c r="C149" s="298"/>
      <c r="D149" s="857"/>
      <c r="E149" s="857" t="s">
        <v>413</v>
      </c>
      <c r="F149" s="1030" t="s">
        <v>278</v>
      </c>
      <c r="G149" s="298" t="s">
        <v>57</v>
      </c>
      <c r="H149" s="298" t="s">
        <v>62</v>
      </c>
      <c r="I149" s="1031">
        <f>C149*'Future Practices'!C$117*(D149*0.95+Calculations!$C$163/SUMPRODUCT(Sources!$C$78:$C$81,Defaults!$D$77:$D$80)*(1-D149)*VLOOKUP(G149,Defaults!B$77:D$80,3,FALSE))*3630</f>
        <v>0</v>
      </c>
      <c r="J149" s="1032">
        <f t="shared" si="0"/>
        <v>0</v>
      </c>
      <c r="K149" s="1024">
        <f>Retrofit_Design</f>
        <v>0</v>
      </c>
      <c r="L149" s="1024">
        <f t="shared" si="1"/>
        <v>0</v>
      </c>
      <c r="M149" s="679"/>
      <c r="N149" s="679"/>
      <c r="O149" s="679"/>
      <c r="P149" s="679"/>
      <c r="Q149" s="679"/>
      <c r="R149" s="679"/>
      <c r="S149" s="679"/>
      <c r="T149" s="679"/>
      <c r="U149" s="679"/>
      <c r="V149" s="679"/>
      <c r="W149" s="679"/>
      <c r="X149" s="679"/>
      <c r="Y149" s="679"/>
      <c r="Z149" s="679"/>
      <c r="AA149" s="679"/>
      <c r="AB149" s="679"/>
      <c r="AC149" s="679"/>
      <c r="AD149" s="679"/>
      <c r="AE149" s="679"/>
      <c r="AF149" s="679"/>
      <c r="AG149" s="679"/>
      <c r="AH149" s="679"/>
      <c r="AI149" s="679"/>
      <c r="AJ149" s="679"/>
      <c r="AK149" s="679"/>
      <c r="AL149" s="679"/>
      <c r="AM149" s="679"/>
      <c r="AN149" s="679"/>
      <c r="AO149" s="679"/>
      <c r="AP149" s="679"/>
      <c r="AQ149" s="679"/>
      <c r="AR149" s="1060"/>
      <c r="AS149" s="1060"/>
      <c r="AT149" s="1060"/>
      <c r="AU149" s="1060"/>
      <c r="AV149" s="1060"/>
      <c r="AW149" s="1060"/>
      <c r="AX149" s="1060"/>
      <c r="AY149" s="1060"/>
      <c r="AZ149" s="1060"/>
      <c r="BA149" s="1060"/>
      <c r="BB149" s="1060"/>
      <c r="BC149" s="1060"/>
      <c r="BD149" s="1060"/>
      <c r="BE149" s="1060"/>
      <c r="BF149" s="1060"/>
      <c r="BG149" s="1060"/>
      <c r="BH149" s="1060"/>
      <c r="BI149" s="1060"/>
      <c r="BJ149" s="1060"/>
      <c r="BK149" s="1060"/>
      <c r="BL149" s="1060"/>
      <c r="BM149" s="1060"/>
      <c r="BN149" s="1060"/>
      <c r="BO149" s="1060"/>
      <c r="BP149" s="1060"/>
      <c r="BQ149" s="1060"/>
      <c r="BR149" s="1060"/>
      <c r="BS149" s="1060"/>
      <c r="BT149" s="1060"/>
      <c r="BU149" s="1060"/>
      <c r="BV149" s="1060"/>
      <c r="BW149" s="1060"/>
      <c r="BX149" s="1060"/>
      <c r="BY149" s="1060"/>
      <c r="BZ149" s="1060"/>
      <c r="CA149" s="1060"/>
      <c r="CB149" s="1060"/>
      <c r="CC149" s="1060"/>
      <c r="CD149" s="1060"/>
      <c r="CE149" s="1060"/>
      <c r="CF149" s="1060"/>
      <c r="CG149" s="1060"/>
      <c r="CH149" s="1060"/>
      <c r="CI149" s="1060"/>
      <c r="CJ149" s="1060"/>
      <c r="CK149" s="1060"/>
      <c r="CL149" s="1060"/>
      <c r="CM149" s="1060"/>
      <c r="CN149" s="1060"/>
      <c r="CO149" s="1060"/>
      <c r="CP149" s="1060"/>
      <c r="CQ149" s="1060"/>
      <c r="CR149" s="1060"/>
      <c r="CS149" s="1060"/>
      <c r="CT149" s="1060"/>
      <c r="CU149" s="1060"/>
      <c r="CV149" s="1060"/>
      <c r="CW149" s="1060"/>
      <c r="CX149" s="1060"/>
      <c r="CY149" s="1060"/>
      <c r="CZ149" s="1060"/>
      <c r="DA149" s="1060"/>
      <c r="DB149" s="1060"/>
      <c r="DC149" s="1060"/>
      <c r="DD149" s="1060"/>
      <c r="DE149" s="1060"/>
      <c r="DF149" s="1060"/>
      <c r="DG149" s="1060"/>
      <c r="DH149" s="1060"/>
      <c r="DI149" s="1060"/>
      <c r="DJ149" s="1060"/>
      <c r="DK149" s="1060"/>
      <c r="DL149" s="1060"/>
      <c r="DM149" s="1060"/>
      <c r="DN149" s="1060"/>
      <c r="DO149" s="1060"/>
      <c r="DP149" s="1060"/>
      <c r="DQ149" s="1060"/>
      <c r="DR149" s="1060"/>
      <c r="DS149" s="1060"/>
      <c r="DT149" s="1060"/>
      <c r="DU149" s="1060"/>
      <c r="DV149" s="1060"/>
      <c r="DW149" s="1060"/>
      <c r="DX149" s="1060"/>
      <c r="DY149" s="1060"/>
      <c r="DZ149" s="1060"/>
      <c r="EA149" s="1060"/>
      <c r="EB149" s="1060"/>
      <c r="EC149" s="1060"/>
      <c r="ED149" s="1060"/>
      <c r="EE149" s="1060"/>
      <c r="EF149" s="1060"/>
      <c r="EG149" s="1060"/>
      <c r="EH149" s="1060"/>
      <c r="EI149" s="1060"/>
      <c r="EJ149" s="1060"/>
      <c r="EK149" s="1060"/>
      <c r="EL149" s="1060"/>
      <c r="EM149" s="1060"/>
      <c r="EN149" s="1060"/>
      <c r="EO149" s="1060"/>
      <c r="EP149" s="1060"/>
      <c r="EQ149" s="1060"/>
      <c r="ER149" s="1060"/>
      <c r="ES149" s="1060"/>
      <c r="ET149" s="1060"/>
      <c r="EU149" s="1060"/>
      <c r="EV149" s="1060"/>
      <c r="EW149" s="1060"/>
      <c r="EX149" s="1060"/>
      <c r="EY149" s="1060"/>
      <c r="EZ149" s="1060"/>
      <c r="FA149" s="1060"/>
      <c r="FB149" s="1060"/>
      <c r="FC149" s="1060"/>
      <c r="FD149" s="1060"/>
      <c r="FE149" s="1060"/>
      <c r="FF149" s="1060"/>
      <c r="FG149" s="1060"/>
      <c r="FH149" s="1060"/>
      <c r="FI149" s="1060"/>
      <c r="FJ149" s="1060"/>
      <c r="FK149" s="1060"/>
      <c r="FL149" s="1060"/>
      <c r="FM149" s="1060"/>
      <c r="FN149" s="1060"/>
      <c r="FO149" s="1060"/>
      <c r="FP149" s="1060"/>
      <c r="FQ149" s="1060"/>
      <c r="FR149" s="1060"/>
      <c r="FS149" s="1060"/>
      <c r="FT149" s="1060"/>
      <c r="FU149" s="1060"/>
      <c r="FV149" s="1060"/>
      <c r="FW149" s="1060"/>
      <c r="FX149" s="1060"/>
      <c r="FY149" s="1060"/>
      <c r="FZ149" s="1060"/>
      <c r="GA149" s="1060"/>
      <c r="GB149" s="1060"/>
      <c r="GC149" s="1060"/>
      <c r="GD149" s="1060"/>
      <c r="GE149" s="1060"/>
      <c r="GF149" s="1060"/>
      <c r="GG149" s="1060"/>
      <c r="GH149" s="1060"/>
      <c r="GI149" s="1060"/>
      <c r="GJ149" s="1060"/>
      <c r="GK149" s="1060"/>
      <c r="GL149" s="1060"/>
      <c r="GM149" s="1060"/>
      <c r="GN149" s="1060"/>
      <c r="GO149" s="1060"/>
      <c r="GP149" s="1060"/>
      <c r="GQ149" s="1060"/>
      <c r="GR149" s="1060"/>
      <c r="GS149" s="1060"/>
      <c r="GT149" s="1060"/>
      <c r="GU149" s="1060"/>
      <c r="GV149" s="1060"/>
      <c r="GW149" s="1060"/>
      <c r="GX149" s="1060"/>
      <c r="GY149" s="1060"/>
      <c r="GZ149" s="1060"/>
      <c r="HA149" s="1060"/>
      <c r="HB149" s="1060"/>
      <c r="HC149" s="1060"/>
      <c r="HD149" s="1060"/>
      <c r="HE149" s="1060"/>
      <c r="HF149" s="1060"/>
      <c r="HG149" s="1060"/>
      <c r="HH149" s="1060"/>
      <c r="HI149" s="1060"/>
      <c r="HJ149" s="1060"/>
      <c r="HK149" s="1060"/>
      <c r="HL149" s="1060"/>
      <c r="HM149" s="1060"/>
      <c r="HN149" s="1060"/>
      <c r="HO149" s="1060"/>
      <c r="HP149" s="1060"/>
      <c r="HQ149" s="1060"/>
      <c r="HR149" s="1060"/>
      <c r="HS149" s="1060"/>
      <c r="HT149" s="1060"/>
      <c r="HU149" s="1060"/>
      <c r="HV149" s="1060"/>
      <c r="HW149" s="1060"/>
      <c r="HX149" s="1060"/>
      <c r="HY149" s="1060"/>
      <c r="HZ149" s="1060"/>
      <c r="IA149" s="1060"/>
      <c r="IB149" s="1060"/>
      <c r="IC149" s="1060"/>
      <c r="ID149" s="1060"/>
      <c r="IE149" s="1060"/>
      <c r="IF149" s="1060"/>
      <c r="IG149" s="1060"/>
      <c r="IH149" s="1060"/>
      <c r="II149" s="1060"/>
      <c r="IJ149" s="1060"/>
      <c r="IK149" s="1060"/>
      <c r="IL149" s="1060"/>
      <c r="IM149" s="1060"/>
      <c r="IN149" s="1060"/>
      <c r="IO149" s="1060"/>
      <c r="IP149" s="1060"/>
      <c r="IQ149" s="1060"/>
      <c r="IR149" s="1060"/>
      <c r="IS149" s="1060"/>
      <c r="IT149" s="1060"/>
      <c r="IU149" s="1060"/>
      <c r="IV149" s="1060"/>
      <c r="IW149" s="1060"/>
      <c r="IX149" s="1060"/>
      <c r="IY149" s="1060"/>
      <c r="IZ149" s="1060"/>
      <c r="JA149" s="1060"/>
      <c r="JB149" s="1060"/>
      <c r="JC149" s="1060"/>
      <c r="JD149" s="1060"/>
      <c r="JE149" s="1060"/>
      <c r="JF149" s="1060"/>
      <c r="JG149" s="1060"/>
      <c r="JH149" s="1060"/>
      <c r="JI149" s="1060"/>
      <c r="JJ149" s="1060"/>
      <c r="JK149" s="1060"/>
      <c r="JL149" s="1060"/>
      <c r="JM149" s="1060"/>
      <c r="JN149" s="1060"/>
      <c r="JO149" s="1060"/>
      <c r="JP149" s="1060"/>
      <c r="JQ149" s="1060"/>
      <c r="JR149" s="1060"/>
      <c r="JS149" s="1060"/>
      <c r="JT149" s="1060"/>
      <c r="JU149" s="1060"/>
      <c r="JV149" s="1060"/>
      <c r="JW149" s="1060"/>
      <c r="JX149" s="1060"/>
      <c r="JY149" s="1060"/>
      <c r="JZ149" s="1060"/>
      <c r="KA149" s="1060"/>
      <c r="KB149" s="1060"/>
      <c r="KC149" s="1060"/>
      <c r="KD149" s="1060"/>
      <c r="KE149" s="1060"/>
      <c r="KF149" s="1060"/>
      <c r="KG149" s="1060"/>
      <c r="KH149" s="1060"/>
      <c r="KI149" s="1060"/>
      <c r="KJ149" s="1060"/>
      <c r="KK149" s="1060"/>
      <c r="KL149" s="1060"/>
      <c r="KM149" s="1060"/>
      <c r="KN149" s="1060"/>
      <c r="KO149" s="1060"/>
      <c r="KP149" s="1060"/>
      <c r="KQ149" s="1060"/>
      <c r="KR149" s="1060"/>
      <c r="KS149" s="1060"/>
      <c r="KT149" s="1060"/>
      <c r="KU149" s="1060"/>
      <c r="KV149" s="1060"/>
      <c r="KW149" s="1060"/>
      <c r="KX149" s="1060"/>
      <c r="KY149" s="1060"/>
      <c r="KZ149" s="1060"/>
      <c r="LA149" s="1060"/>
      <c r="LB149" s="1060"/>
      <c r="LC149" s="1060"/>
      <c r="LD149" s="1060"/>
      <c r="LE149" s="1060"/>
      <c r="LF149" s="1060"/>
      <c r="LG149" s="1060"/>
      <c r="LH149" s="1060"/>
      <c r="LI149" s="1060"/>
      <c r="LJ149" s="1060"/>
      <c r="LK149" s="1060"/>
      <c r="LL149" s="1060"/>
      <c r="LM149" s="1060"/>
      <c r="LN149" s="1060"/>
      <c r="LO149" s="1060"/>
      <c r="LP149" s="1060"/>
      <c r="LQ149" s="1060"/>
      <c r="LR149" s="1060"/>
      <c r="LS149" s="1060"/>
      <c r="LT149" s="1060"/>
      <c r="LU149" s="1060"/>
      <c r="LV149" s="1060"/>
      <c r="LW149" s="1060"/>
      <c r="LX149" s="1060"/>
      <c r="LY149" s="1060"/>
      <c r="LZ149" s="1060"/>
      <c r="MA149" s="1060"/>
      <c r="MB149" s="1060"/>
      <c r="MC149" s="1060"/>
      <c r="MD149" s="1060"/>
      <c r="ME149" s="1060"/>
      <c r="MF149" s="1060"/>
      <c r="MG149" s="1060"/>
      <c r="MH149" s="1060"/>
      <c r="MI149" s="1060"/>
      <c r="MJ149" s="1060"/>
      <c r="MK149" s="1060"/>
      <c r="ML149" s="1060"/>
      <c r="MM149" s="1060"/>
      <c r="MN149" s="1060"/>
      <c r="MO149" s="1060"/>
      <c r="MP149" s="1060"/>
      <c r="MQ149" s="1060"/>
      <c r="MR149" s="1060"/>
      <c r="MS149" s="1060"/>
      <c r="MT149" s="1060"/>
      <c r="MU149" s="1060"/>
      <c r="MV149" s="1060"/>
      <c r="MW149" s="1060"/>
      <c r="MX149" s="1060"/>
      <c r="MY149" s="1060"/>
      <c r="MZ149" s="1060"/>
      <c r="NA149" s="1060"/>
      <c r="NB149" s="1060"/>
      <c r="NC149" s="1060"/>
      <c r="ND149" s="1060"/>
      <c r="NE149" s="1060"/>
      <c r="NF149" s="1060"/>
      <c r="NG149" s="1060"/>
      <c r="NH149" s="1060"/>
      <c r="NI149" s="1060"/>
      <c r="NJ149" s="1060"/>
      <c r="NK149" s="1060"/>
      <c r="NL149" s="1060"/>
      <c r="NM149" s="1060"/>
      <c r="NN149" s="1060"/>
      <c r="NO149" s="1060"/>
      <c r="NP149" s="1060"/>
      <c r="NQ149" s="1060"/>
      <c r="NR149" s="1060"/>
      <c r="NS149" s="1060"/>
      <c r="NT149" s="1060"/>
      <c r="NU149" s="1060"/>
      <c r="NV149" s="1060"/>
      <c r="NW149" s="1060"/>
      <c r="NX149" s="1060"/>
      <c r="NY149" s="1060"/>
      <c r="NZ149" s="1060"/>
      <c r="OA149" s="1060"/>
      <c r="OB149" s="1060"/>
      <c r="OC149" s="1060"/>
      <c r="OD149" s="1060"/>
      <c r="OE149" s="1060"/>
      <c r="OF149" s="1060"/>
      <c r="OG149" s="1060"/>
      <c r="OH149" s="1060"/>
      <c r="OI149" s="1060"/>
      <c r="OJ149" s="1060"/>
      <c r="OK149" s="1060"/>
      <c r="OL149" s="1060"/>
      <c r="OM149" s="1060"/>
      <c r="ON149" s="1060"/>
      <c r="OO149" s="1060"/>
      <c r="OP149" s="1060"/>
      <c r="OQ149" s="1060"/>
      <c r="OR149" s="1060"/>
      <c r="OS149" s="1060"/>
      <c r="OT149" s="1060"/>
      <c r="OU149" s="1060"/>
      <c r="OV149" s="1060"/>
      <c r="OW149" s="1060"/>
      <c r="OX149" s="1060"/>
      <c r="OY149" s="1060"/>
      <c r="OZ149" s="1060"/>
      <c r="PA149" s="1060"/>
      <c r="PB149" s="1060"/>
      <c r="PC149" s="1060"/>
      <c r="PD149" s="1060"/>
      <c r="PE149" s="1060"/>
      <c r="PF149" s="1060"/>
      <c r="PG149" s="1060"/>
      <c r="PH149" s="1060"/>
      <c r="PI149" s="1060"/>
      <c r="PJ149" s="1060"/>
      <c r="PK149" s="1060"/>
      <c r="PL149" s="1060"/>
      <c r="PM149" s="1060"/>
      <c r="PN149" s="1060"/>
      <c r="PO149" s="1060"/>
      <c r="PP149" s="1060"/>
      <c r="PQ149" s="1060"/>
      <c r="PR149" s="1060"/>
      <c r="PS149" s="1060"/>
      <c r="PT149" s="1060"/>
      <c r="PU149" s="1060"/>
      <c r="PV149" s="1060"/>
      <c r="PW149" s="1060"/>
      <c r="PX149" s="1060"/>
      <c r="PY149" s="1060"/>
      <c r="PZ149" s="1060"/>
      <c r="QA149" s="1060"/>
      <c r="QB149" s="1060"/>
      <c r="QC149" s="1060"/>
      <c r="QD149" s="1060"/>
      <c r="QE149" s="1060"/>
      <c r="QF149" s="1060"/>
      <c r="QG149" s="1060"/>
      <c r="QH149" s="1060"/>
      <c r="QI149" s="1060"/>
      <c r="QJ149" s="1060"/>
      <c r="QK149" s="1060"/>
      <c r="QL149" s="1060"/>
      <c r="QM149" s="1060"/>
      <c r="QN149" s="1060"/>
      <c r="QO149" s="1060"/>
      <c r="QP149" s="1060"/>
      <c r="QQ149" s="1060"/>
      <c r="QR149" s="1060"/>
      <c r="QS149" s="1060"/>
      <c r="QT149" s="1060"/>
      <c r="QU149" s="1060"/>
      <c r="QV149" s="1060"/>
      <c r="QW149" s="1060"/>
      <c r="QX149" s="1060"/>
      <c r="QY149" s="1060"/>
      <c r="QZ149" s="1060"/>
      <c r="RA149" s="1060"/>
      <c r="RB149" s="1060"/>
      <c r="RC149" s="1060"/>
      <c r="RD149" s="1060"/>
      <c r="RE149" s="1060"/>
      <c r="RF149" s="1060"/>
      <c r="RG149" s="1060"/>
      <c r="RH149" s="1060"/>
      <c r="RI149" s="1060"/>
      <c r="RJ149" s="1060"/>
      <c r="RK149" s="1060"/>
      <c r="RL149" s="1060"/>
      <c r="RM149" s="1060"/>
      <c r="RN149" s="1060"/>
      <c r="RO149" s="1060"/>
      <c r="RP149" s="1060"/>
      <c r="RQ149" s="1060"/>
      <c r="RR149" s="1060"/>
      <c r="RS149" s="1060"/>
      <c r="RT149" s="1060"/>
      <c r="RU149" s="1060"/>
      <c r="RV149" s="1060"/>
      <c r="RW149" s="1060"/>
      <c r="RX149" s="1060"/>
      <c r="RY149" s="1060"/>
      <c r="RZ149" s="1060"/>
      <c r="SA149" s="1060"/>
      <c r="SB149" s="1060"/>
      <c r="SC149" s="1060"/>
      <c r="SD149" s="1060"/>
      <c r="SE149" s="1060"/>
      <c r="SF149" s="1060"/>
      <c r="SG149" s="1060"/>
      <c r="SH149" s="1060"/>
      <c r="SI149" s="1060"/>
      <c r="SJ149" s="1060"/>
      <c r="SK149" s="1060"/>
      <c r="SL149" s="1060"/>
      <c r="SM149" s="1060"/>
      <c r="SN149" s="1060"/>
      <c r="SO149" s="1060"/>
      <c r="SP149" s="1060"/>
      <c r="SQ149" s="1060"/>
      <c r="SR149" s="1060"/>
      <c r="SS149" s="1060"/>
      <c r="ST149" s="1060"/>
      <c r="SU149" s="1060"/>
      <c r="SV149" s="1060"/>
      <c r="SW149" s="1060"/>
      <c r="SX149" s="1060"/>
      <c r="SY149" s="1060"/>
      <c r="SZ149" s="1060"/>
      <c r="TA149" s="1060"/>
      <c r="TB149" s="1060"/>
      <c r="TC149" s="1060"/>
      <c r="TD149" s="1060"/>
      <c r="TE149" s="1060"/>
      <c r="TF149" s="1060"/>
      <c r="TG149" s="1060"/>
      <c r="TH149" s="1060"/>
      <c r="TI149" s="1060"/>
      <c r="TJ149" s="1060"/>
      <c r="TK149" s="1060"/>
      <c r="TL149" s="1060"/>
      <c r="TM149" s="1060"/>
      <c r="TN149" s="1060"/>
      <c r="TO149" s="1060"/>
      <c r="TP149" s="1060"/>
      <c r="TQ149" s="1060"/>
      <c r="TR149" s="1060"/>
      <c r="TS149" s="1060"/>
      <c r="TT149" s="1060"/>
      <c r="TU149" s="1060"/>
      <c r="TV149" s="1060"/>
      <c r="TW149" s="1060"/>
      <c r="TX149" s="1060"/>
      <c r="TY149" s="1060"/>
      <c r="TZ149" s="1060"/>
      <c r="UA149" s="1060"/>
      <c r="UB149" s="1060"/>
      <c r="UC149" s="1060"/>
      <c r="UD149" s="1060"/>
      <c r="UE149" s="1060"/>
      <c r="UF149" s="1060"/>
      <c r="UG149" s="1060"/>
      <c r="UH149" s="1060"/>
      <c r="UI149" s="1060"/>
      <c r="UJ149" s="1060"/>
      <c r="UK149" s="1060"/>
      <c r="UL149" s="1060"/>
      <c r="UM149" s="1060"/>
      <c r="UN149" s="1060"/>
      <c r="UO149" s="1060"/>
      <c r="UP149" s="1060"/>
      <c r="UQ149" s="1060"/>
      <c r="UR149" s="1060"/>
      <c r="US149" s="1060"/>
      <c r="UT149" s="1060"/>
      <c r="UU149" s="1060"/>
      <c r="UV149" s="1060"/>
      <c r="UW149" s="1060"/>
      <c r="UX149" s="1060"/>
      <c r="UY149" s="1060"/>
      <c r="UZ149" s="1060"/>
      <c r="VA149" s="1060"/>
      <c r="VB149" s="1060"/>
      <c r="VC149" s="1060"/>
      <c r="VD149" s="1060"/>
      <c r="VE149" s="1060"/>
      <c r="VF149" s="1060"/>
      <c r="VG149" s="1060"/>
      <c r="VH149" s="1060"/>
      <c r="VI149" s="1060"/>
      <c r="VJ149" s="1060"/>
      <c r="VK149" s="1060"/>
      <c r="VL149" s="1060"/>
      <c r="VM149" s="1060"/>
      <c r="VN149" s="1060"/>
      <c r="VO149" s="1060"/>
      <c r="VP149" s="1060"/>
      <c r="VQ149" s="1060"/>
      <c r="VR149" s="1060"/>
      <c r="VS149" s="1060"/>
      <c r="VT149" s="1060"/>
      <c r="VU149" s="1060"/>
      <c r="VV149" s="1060"/>
      <c r="VW149" s="1060"/>
      <c r="VX149" s="1060"/>
      <c r="VY149" s="1060"/>
      <c r="VZ149" s="1060"/>
      <c r="WA149" s="1060"/>
      <c r="WB149" s="1060"/>
      <c r="WC149" s="1060"/>
      <c r="WD149" s="1060"/>
      <c r="WE149" s="1060"/>
      <c r="WF149" s="1060"/>
      <c r="WG149" s="1060"/>
      <c r="WH149" s="1060"/>
      <c r="WI149" s="1060"/>
      <c r="WJ149" s="1060"/>
      <c r="WK149" s="1060"/>
      <c r="WL149" s="1060"/>
      <c r="WM149" s="1060"/>
      <c r="WN149" s="1060"/>
      <c r="WO149" s="1060"/>
      <c r="WP149" s="1060"/>
      <c r="WQ149" s="1060"/>
      <c r="WR149" s="1060"/>
      <c r="WS149" s="1060"/>
      <c r="WT149" s="1060"/>
      <c r="WU149" s="1060"/>
      <c r="WV149" s="1060"/>
      <c r="WW149" s="1060"/>
      <c r="WX149" s="1060"/>
      <c r="WY149" s="1060"/>
      <c r="WZ149" s="1060"/>
      <c r="XA149" s="1060"/>
      <c r="XB149" s="1060"/>
      <c r="XC149" s="1060"/>
      <c r="XD149" s="1060"/>
      <c r="XE149" s="1060"/>
      <c r="XF149" s="1060"/>
      <c r="XG149" s="1060"/>
      <c r="XH149" s="1060"/>
      <c r="XI149" s="1060"/>
      <c r="XJ149" s="1060"/>
      <c r="XK149" s="1060"/>
      <c r="XL149" s="1060"/>
      <c r="XM149" s="1060"/>
      <c r="XN149" s="1060"/>
      <c r="XO149" s="1060"/>
      <c r="XP149" s="1060"/>
      <c r="XQ149" s="1060"/>
      <c r="XR149" s="1060"/>
      <c r="XS149" s="1060"/>
      <c r="XT149" s="1060"/>
      <c r="XU149" s="1060"/>
      <c r="XV149" s="1060"/>
      <c r="XW149" s="1060"/>
      <c r="XX149" s="1060"/>
      <c r="XY149" s="1060"/>
      <c r="XZ149" s="1060"/>
      <c r="YA149" s="1060"/>
      <c r="YB149" s="1060"/>
      <c r="YC149" s="1060"/>
      <c r="YD149" s="1060"/>
      <c r="YE149" s="1060"/>
      <c r="YF149" s="1060"/>
      <c r="YG149" s="1060"/>
      <c r="YH149" s="1060"/>
      <c r="YI149" s="1060"/>
      <c r="YJ149" s="1060"/>
      <c r="YK149" s="1060"/>
      <c r="YL149" s="1060"/>
      <c r="YM149" s="1060"/>
      <c r="YN149" s="1060"/>
      <c r="YO149" s="1060"/>
      <c r="YP149" s="1060"/>
      <c r="YQ149" s="1060"/>
      <c r="YR149" s="1060"/>
      <c r="YS149" s="1060"/>
      <c r="YT149" s="1060"/>
      <c r="YU149" s="1060"/>
      <c r="YV149" s="1060"/>
      <c r="YW149" s="1060"/>
      <c r="YX149" s="1060"/>
      <c r="YY149" s="1060"/>
      <c r="YZ149" s="1060"/>
      <c r="ZA149" s="1060"/>
      <c r="ZB149" s="1060"/>
      <c r="ZC149" s="1060"/>
      <c r="ZD149" s="1060"/>
      <c r="ZE149" s="1060"/>
      <c r="ZF149" s="1060"/>
      <c r="ZG149" s="1060"/>
      <c r="ZH149" s="1060"/>
      <c r="ZI149" s="1060"/>
      <c r="ZJ149" s="1060"/>
      <c r="ZK149" s="1060"/>
      <c r="ZL149" s="1060"/>
      <c r="ZM149" s="1060"/>
      <c r="ZN149" s="1060"/>
      <c r="ZO149" s="1060"/>
      <c r="ZP149" s="1060"/>
      <c r="ZQ149" s="1060"/>
      <c r="ZR149" s="1060"/>
      <c r="ZS149" s="1060"/>
      <c r="ZT149" s="1060"/>
      <c r="ZU149" s="1060"/>
      <c r="ZV149" s="1060"/>
      <c r="ZW149" s="1060"/>
      <c r="ZX149" s="1060"/>
      <c r="ZY149" s="1060"/>
      <c r="ZZ149" s="1060"/>
      <c r="AAA149" s="1060"/>
      <c r="AAB149" s="1060"/>
      <c r="AAC149" s="1060"/>
      <c r="AAD149" s="1060"/>
      <c r="AAE149" s="1060"/>
      <c r="AAF149" s="1060"/>
      <c r="AAG149" s="1060"/>
      <c r="AAH149" s="1060"/>
      <c r="AAI149" s="1060"/>
      <c r="AAJ149" s="1060"/>
      <c r="AAK149" s="1060"/>
      <c r="AAL149" s="1060"/>
      <c r="AAM149" s="1060"/>
      <c r="AAN149" s="1060"/>
      <c r="AAO149" s="1060"/>
      <c r="AAP149" s="1060"/>
      <c r="AAQ149" s="1060"/>
      <c r="AAR149" s="1060"/>
      <c r="AAS149" s="1060"/>
      <c r="AAT149" s="1060"/>
      <c r="AAU149" s="1060"/>
      <c r="AAV149" s="1060"/>
      <c r="AAW149" s="1060"/>
      <c r="AAX149" s="1060"/>
      <c r="AAY149" s="1060"/>
      <c r="AAZ149" s="1060"/>
      <c r="ABA149" s="1060"/>
      <c r="ABB149" s="1060"/>
      <c r="ABC149" s="1060"/>
      <c r="ABD149" s="1060"/>
      <c r="ABE149" s="1060"/>
      <c r="ABF149" s="1060"/>
      <c r="ABG149" s="1060"/>
      <c r="ABH149" s="1060"/>
      <c r="ABI149" s="1060"/>
      <c r="ABJ149" s="1060"/>
      <c r="ABK149" s="1060"/>
      <c r="ABL149" s="1060"/>
      <c r="ABM149" s="1060"/>
      <c r="ABN149" s="1060"/>
      <c r="ABO149" s="1060"/>
      <c r="ABP149" s="1060"/>
      <c r="ABQ149" s="1060"/>
      <c r="ABR149" s="1060"/>
      <c r="ABS149" s="1060"/>
      <c r="ABT149" s="1060"/>
      <c r="ABU149" s="1060"/>
      <c r="ABV149" s="1060"/>
      <c r="ABW149" s="1060"/>
      <c r="ABX149" s="1060"/>
      <c r="ABY149" s="1060"/>
      <c r="ABZ149" s="1060"/>
      <c r="ACA149" s="1060"/>
      <c r="ACB149" s="1060"/>
      <c r="ACC149" s="1060"/>
      <c r="ACD149" s="1060"/>
      <c r="ACE149" s="1060"/>
      <c r="ACF149" s="1060"/>
      <c r="ACG149" s="1060"/>
      <c r="ACH149" s="1060"/>
      <c r="ACI149" s="1060"/>
      <c r="ACJ149" s="1060"/>
      <c r="ACK149" s="1060"/>
      <c r="ACL149" s="1060"/>
      <c r="ACM149" s="1060"/>
      <c r="ACN149" s="1060"/>
      <c r="ACO149" s="1060"/>
      <c r="ACP149" s="1060"/>
      <c r="ACQ149" s="1060"/>
      <c r="ACR149" s="1060"/>
      <c r="ACS149" s="1060"/>
      <c r="ACT149" s="1060"/>
      <c r="ACU149" s="1060"/>
      <c r="ACV149" s="1060"/>
      <c r="ACW149" s="1060"/>
      <c r="ACX149" s="1060"/>
      <c r="ACY149" s="1060"/>
      <c r="ACZ149" s="1060"/>
      <c r="ADA149" s="1060"/>
      <c r="ADB149" s="1060"/>
      <c r="ADC149" s="1060"/>
      <c r="ADD149" s="1060"/>
      <c r="ADE149" s="1060"/>
      <c r="ADF149" s="1060"/>
      <c r="ADG149" s="1060"/>
      <c r="ADH149" s="1060"/>
      <c r="ADI149" s="1060"/>
      <c r="ADJ149" s="1060"/>
      <c r="ADK149" s="1060"/>
      <c r="ADL149" s="1060"/>
      <c r="ADM149" s="1060"/>
      <c r="ADN149" s="1060"/>
      <c r="ADO149" s="1060"/>
      <c r="ADP149" s="1060"/>
      <c r="ADQ149" s="1060"/>
      <c r="ADR149" s="1060"/>
      <c r="ADS149" s="1060"/>
      <c r="ADT149" s="1060"/>
      <c r="ADU149" s="1060"/>
      <c r="ADV149" s="1060"/>
      <c r="ADW149" s="1060"/>
      <c r="ADX149" s="1060"/>
      <c r="ADY149" s="1060"/>
      <c r="ADZ149" s="1060"/>
      <c r="AEA149" s="1060"/>
      <c r="AEB149" s="1060"/>
      <c r="AEC149" s="1060"/>
      <c r="AED149" s="1060"/>
      <c r="AEE149" s="1060"/>
      <c r="AEF149" s="1060"/>
      <c r="AEG149" s="1060"/>
      <c r="AEH149" s="1060"/>
      <c r="AEI149" s="1060"/>
      <c r="AEJ149" s="1060"/>
      <c r="AEK149" s="1060"/>
      <c r="AEL149" s="1060"/>
      <c r="AEM149" s="1060"/>
      <c r="AEN149" s="1060"/>
      <c r="AEO149" s="1060"/>
      <c r="AEP149" s="1060"/>
      <c r="AEQ149" s="1060"/>
      <c r="AER149" s="1060"/>
      <c r="AES149" s="1060"/>
      <c r="AET149" s="1060"/>
      <c r="AEU149" s="1060"/>
      <c r="AEV149" s="1060"/>
      <c r="AEW149" s="1060"/>
      <c r="AEX149" s="1060"/>
      <c r="AEY149" s="1060"/>
      <c r="AEZ149" s="1060"/>
      <c r="AFA149" s="1060"/>
      <c r="AFB149" s="1060"/>
      <c r="AFC149" s="1060"/>
      <c r="AFD149" s="1060"/>
      <c r="AFE149" s="1060"/>
      <c r="AFF149" s="1060"/>
      <c r="AFG149" s="1060"/>
      <c r="AFH149" s="1060"/>
      <c r="AFI149" s="1060"/>
      <c r="AFJ149" s="1060"/>
      <c r="AFK149" s="1060"/>
      <c r="AFL149" s="1060"/>
      <c r="AFM149" s="1060"/>
      <c r="AFN149" s="1060"/>
      <c r="AFO149" s="1060"/>
      <c r="AFP149" s="1060"/>
      <c r="AFQ149" s="1060"/>
      <c r="AFR149" s="1060"/>
      <c r="AFS149" s="1060"/>
      <c r="AFT149" s="1060"/>
      <c r="AFU149" s="1060"/>
      <c r="AFV149" s="1060"/>
      <c r="AFW149" s="1060"/>
      <c r="AFX149" s="1060"/>
      <c r="AFY149" s="1060"/>
      <c r="AFZ149" s="1060"/>
      <c r="AGA149" s="1060"/>
      <c r="AGB149" s="1060"/>
      <c r="AGC149" s="1060"/>
      <c r="AGD149" s="1060"/>
      <c r="AGE149" s="1060"/>
      <c r="AGF149" s="1060"/>
      <c r="AGG149" s="1060"/>
      <c r="AGH149" s="1060"/>
      <c r="AGI149" s="1060"/>
      <c r="AGJ149" s="1060"/>
      <c r="AGK149" s="1060"/>
      <c r="AGL149" s="1060"/>
      <c r="AGM149" s="1060"/>
      <c r="AGN149" s="1060"/>
      <c r="AGO149" s="1060"/>
      <c r="AGP149" s="1060"/>
      <c r="AGQ149" s="1060"/>
      <c r="AGR149" s="1060"/>
      <c r="AGS149" s="1060"/>
      <c r="AGT149" s="1060"/>
      <c r="AGU149" s="1060"/>
      <c r="AGV149" s="1060"/>
      <c r="AGW149" s="1060"/>
      <c r="AGX149" s="1060"/>
      <c r="AGY149" s="1060"/>
      <c r="AGZ149" s="1060"/>
      <c r="AHA149" s="1060"/>
      <c r="AHB149" s="1060"/>
      <c r="AHC149" s="1060"/>
      <c r="AHD149" s="1060"/>
      <c r="AHE149" s="1060"/>
      <c r="AHF149" s="1060"/>
      <c r="AHG149" s="1060"/>
      <c r="AHH149" s="1060"/>
      <c r="AHI149" s="1060"/>
      <c r="AHJ149" s="1060"/>
      <c r="AHK149" s="1060"/>
      <c r="AHL149" s="1060"/>
      <c r="AHM149" s="1060"/>
      <c r="AHN149" s="1060"/>
      <c r="AHO149" s="1060"/>
      <c r="AHP149" s="1060"/>
      <c r="AHQ149" s="1060"/>
      <c r="AHR149" s="1060"/>
      <c r="AHS149" s="1060"/>
      <c r="AHT149" s="1060"/>
      <c r="AHU149" s="1060"/>
      <c r="AHV149" s="1060"/>
      <c r="AHW149" s="1060"/>
      <c r="AHX149" s="1060"/>
      <c r="AHY149" s="1060"/>
      <c r="AHZ149" s="1060"/>
      <c r="AIA149" s="1060"/>
      <c r="AIB149" s="1060"/>
      <c r="AIC149" s="1060"/>
      <c r="AID149" s="1060"/>
      <c r="AIE149" s="1060"/>
      <c r="AIF149" s="1060"/>
      <c r="AIG149" s="1060"/>
      <c r="AIH149" s="1060"/>
      <c r="AII149" s="1060"/>
      <c r="AIJ149" s="1060"/>
      <c r="AIK149" s="1060"/>
      <c r="AIL149" s="1060"/>
      <c r="AIM149" s="1060"/>
      <c r="AIN149" s="1060"/>
      <c r="AIO149" s="1060"/>
      <c r="AIP149" s="1060"/>
      <c r="AIQ149" s="1060"/>
      <c r="AIR149" s="1060"/>
      <c r="AIS149" s="1060"/>
      <c r="AIT149" s="1060"/>
      <c r="AIU149" s="1060"/>
      <c r="AIV149" s="1060"/>
      <c r="AIW149" s="1060"/>
      <c r="AIX149" s="1060"/>
      <c r="AIY149" s="1060"/>
      <c r="AIZ149" s="1060"/>
      <c r="AJA149" s="1060"/>
      <c r="AJB149" s="1060"/>
      <c r="AJC149" s="1060"/>
      <c r="AJD149" s="1060"/>
      <c r="AJE149" s="1060"/>
      <c r="AJF149" s="1060"/>
      <c r="AJG149" s="1060"/>
      <c r="AJH149" s="1060"/>
      <c r="AJI149" s="1060"/>
      <c r="AJJ149" s="1060"/>
      <c r="AJK149" s="1060"/>
      <c r="AJL149" s="1060"/>
      <c r="AJM149" s="1060"/>
      <c r="AJN149" s="1060"/>
      <c r="AJO149" s="1060"/>
      <c r="AJP149" s="1060"/>
      <c r="AJQ149" s="1060"/>
      <c r="AJR149" s="1060"/>
      <c r="AJS149" s="1060"/>
      <c r="AJT149" s="1060"/>
      <c r="AJU149" s="1060"/>
      <c r="AJV149" s="1060"/>
      <c r="AJW149" s="1060"/>
      <c r="AJX149" s="1060"/>
      <c r="AJY149" s="1060"/>
      <c r="AJZ149" s="1060"/>
      <c r="AKA149" s="1060"/>
      <c r="AKB149" s="1060"/>
      <c r="AKC149" s="1060"/>
      <c r="AKD149" s="1060"/>
      <c r="AKE149" s="1060"/>
      <c r="AKF149" s="1060"/>
      <c r="AKG149" s="1060"/>
      <c r="AKH149" s="1060"/>
      <c r="AKI149" s="1060"/>
      <c r="AKJ149" s="1060"/>
      <c r="AKK149" s="1060"/>
      <c r="AKL149" s="1060"/>
      <c r="AKM149" s="1060"/>
      <c r="AKN149" s="1060"/>
      <c r="AKO149" s="1060"/>
      <c r="AKP149" s="1060"/>
      <c r="AKQ149" s="1060"/>
      <c r="AKR149" s="1060"/>
      <c r="AKS149" s="1060"/>
      <c r="AKT149" s="1060"/>
      <c r="AKU149" s="1060"/>
      <c r="AKV149" s="1060"/>
      <c r="AKW149" s="1060"/>
      <c r="AKX149" s="1060"/>
      <c r="AKY149" s="1060"/>
      <c r="AKZ149" s="1060"/>
      <c r="ALA149" s="1060"/>
      <c r="ALB149" s="1060"/>
      <c r="ALC149" s="1060"/>
      <c r="ALD149" s="1060"/>
      <c r="ALE149" s="1060"/>
      <c r="ALF149" s="1060"/>
      <c r="ALG149" s="1060"/>
      <c r="ALH149" s="1060"/>
      <c r="ALI149" s="1060"/>
      <c r="ALJ149" s="1060"/>
      <c r="ALK149" s="1060"/>
      <c r="ALL149" s="1060"/>
      <c r="ALM149" s="1060"/>
      <c r="ALN149" s="1060"/>
      <c r="ALO149" s="1060"/>
      <c r="ALP149" s="1060"/>
      <c r="ALQ149" s="1060"/>
      <c r="ALR149" s="1060"/>
      <c r="ALS149" s="1060"/>
      <c r="ALT149" s="1060"/>
      <c r="ALU149" s="1060"/>
      <c r="ALV149" s="1060"/>
      <c r="ALW149" s="1060"/>
      <c r="ALX149" s="1060"/>
      <c r="ALY149" s="1060"/>
      <c r="ALZ149" s="1060"/>
      <c r="AMA149" s="1060"/>
      <c r="AMB149" s="1060"/>
      <c r="AMC149" s="1060"/>
      <c r="AMD149" s="1060"/>
      <c r="AME149" s="1060"/>
      <c r="AMF149" s="1060"/>
      <c r="AMG149" s="1060"/>
      <c r="AMH149" s="1060"/>
      <c r="AMI149" s="1060"/>
      <c r="AMJ149" s="1060"/>
      <c r="AMK149" s="1060"/>
      <c r="AML149" s="1060"/>
      <c r="AMM149" s="1060"/>
      <c r="AMN149" s="1060"/>
      <c r="AMO149" s="1060"/>
      <c r="AMP149" s="1060"/>
      <c r="AMQ149" s="1060"/>
      <c r="AMR149" s="1060"/>
      <c r="AMS149" s="1060"/>
      <c r="AMT149" s="1060"/>
      <c r="AMU149" s="1060"/>
      <c r="AMV149" s="1060"/>
      <c r="AMW149" s="1060"/>
      <c r="AMX149" s="1060"/>
      <c r="AMY149" s="1060"/>
      <c r="AMZ149" s="1060"/>
      <c r="ANA149" s="1060"/>
      <c r="ANB149" s="1060"/>
      <c r="ANC149" s="1060"/>
      <c r="AND149" s="1060"/>
      <c r="ANE149" s="1060"/>
      <c r="ANF149" s="1060"/>
      <c r="ANG149" s="1060"/>
      <c r="ANH149" s="1060"/>
      <c r="ANI149" s="1060"/>
      <c r="ANJ149" s="1060"/>
      <c r="ANK149" s="1060"/>
      <c r="ANL149" s="1060"/>
      <c r="ANM149" s="1060"/>
      <c r="ANN149" s="1060"/>
      <c r="ANO149" s="1060"/>
      <c r="ANP149" s="1060"/>
      <c r="ANQ149" s="1060"/>
      <c r="ANR149" s="1060"/>
      <c r="ANS149" s="1060"/>
      <c r="ANT149" s="1060"/>
      <c r="ANU149" s="1060"/>
      <c r="ANV149" s="1060"/>
      <c r="ANW149" s="1060"/>
      <c r="ANX149" s="1060"/>
      <c r="ANY149" s="1060"/>
      <c r="ANZ149" s="1060"/>
      <c r="AOA149" s="1060"/>
      <c r="AOB149" s="1060"/>
      <c r="AOC149" s="1060"/>
      <c r="AOD149" s="1060"/>
      <c r="AOE149" s="1060"/>
      <c r="AOF149" s="1060"/>
      <c r="AOG149" s="1060"/>
      <c r="AOH149" s="1060"/>
      <c r="AOI149" s="1060"/>
      <c r="AOJ149" s="1060"/>
      <c r="AOK149" s="1060"/>
      <c r="AOL149" s="1060"/>
      <c r="AOM149" s="1060"/>
      <c r="AON149" s="1060"/>
      <c r="AOO149" s="1060"/>
      <c r="AOP149" s="1060"/>
      <c r="AOQ149" s="1060"/>
      <c r="AOR149" s="1060"/>
      <c r="AOS149" s="1060"/>
      <c r="AOT149" s="1060"/>
      <c r="AOU149" s="1060"/>
      <c r="AOV149" s="1060"/>
      <c r="AOW149" s="1060"/>
      <c r="AOX149" s="1060"/>
      <c r="AOY149" s="1060"/>
      <c r="AOZ149" s="1060"/>
      <c r="APA149" s="1060"/>
      <c r="APB149" s="1060"/>
      <c r="APC149" s="1060"/>
      <c r="APD149" s="1060"/>
      <c r="APE149" s="1060"/>
      <c r="APF149" s="1060"/>
      <c r="APG149" s="1060"/>
      <c r="APH149" s="1060"/>
      <c r="API149" s="1060"/>
      <c r="APJ149" s="1060"/>
      <c r="APK149" s="1060"/>
      <c r="APL149" s="1060"/>
      <c r="APM149" s="1060"/>
      <c r="APN149" s="1060"/>
      <c r="APO149" s="1060"/>
      <c r="APP149" s="1060"/>
      <c r="APQ149" s="1060"/>
      <c r="APR149" s="1060"/>
      <c r="APS149" s="1060"/>
      <c r="APT149" s="1060"/>
      <c r="APU149" s="1060"/>
      <c r="APV149" s="1060"/>
      <c r="APW149" s="1060"/>
      <c r="APX149" s="1060"/>
      <c r="APY149" s="1060"/>
      <c r="APZ149" s="1060"/>
      <c r="AQA149" s="1060"/>
      <c r="AQB149" s="1060"/>
      <c r="AQC149" s="1060"/>
      <c r="AQD149" s="1060"/>
      <c r="AQE149" s="1060"/>
      <c r="AQF149" s="1060"/>
      <c r="AQG149" s="1060"/>
      <c r="AQH149" s="1060"/>
      <c r="AQI149" s="1060"/>
      <c r="AQJ149" s="1060"/>
      <c r="AQK149" s="1060"/>
      <c r="AQL149" s="1060"/>
      <c r="AQM149" s="1060"/>
      <c r="AQN149" s="1060"/>
      <c r="AQO149" s="1060"/>
      <c r="AQP149" s="1060"/>
      <c r="AQQ149" s="1060"/>
      <c r="AQR149" s="1060"/>
      <c r="AQS149" s="1060"/>
      <c r="AQT149" s="1060"/>
      <c r="AQU149" s="1060"/>
      <c r="AQV149" s="1060"/>
      <c r="AQW149" s="1060"/>
      <c r="AQX149" s="1060"/>
      <c r="AQY149" s="1060"/>
      <c r="AQZ149" s="1060"/>
      <c r="ARA149" s="1060"/>
      <c r="ARB149" s="1060"/>
      <c r="ARC149" s="1060"/>
      <c r="ARD149" s="1060"/>
      <c r="ARE149" s="1060"/>
      <c r="ARF149" s="1060"/>
      <c r="ARG149" s="1060"/>
      <c r="ARH149" s="1060"/>
      <c r="ARI149" s="1060"/>
      <c r="ARJ149" s="1060"/>
      <c r="ARK149" s="1060"/>
      <c r="ARL149" s="1060"/>
      <c r="ARM149" s="1060"/>
      <c r="ARN149" s="1060"/>
      <c r="ARO149" s="1060"/>
      <c r="ARP149" s="1060"/>
      <c r="ARQ149" s="1060"/>
      <c r="ARR149" s="1060"/>
      <c r="ARS149" s="1060"/>
      <c r="ART149" s="1060"/>
      <c r="ARU149" s="1060"/>
      <c r="ARV149" s="1060"/>
      <c r="ARW149" s="1060"/>
      <c r="ARX149" s="1060"/>
      <c r="ARY149" s="1060"/>
      <c r="ARZ149" s="1060"/>
      <c r="ASA149" s="1060"/>
      <c r="ASB149" s="1060"/>
      <c r="ASC149" s="1060"/>
      <c r="ASD149" s="1060"/>
      <c r="ASE149" s="1060"/>
      <c r="ASF149" s="1060"/>
      <c r="ASG149" s="1060"/>
      <c r="ASH149" s="1060"/>
      <c r="ASI149" s="1060"/>
      <c r="ASJ149" s="1060"/>
      <c r="ASK149" s="1060"/>
      <c r="ASL149" s="1060"/>
      <c r="ASM149" s="1060"/>
      <c r="ASN149" s="1060"/>
      <c r="ASO149" s="1060"/>
      <c r="ASP149" s="1060"/>
      <c r="ASQ149" s="1060"/>
      <c r="ASR149" s="1060"/>
      <c r="ASS149" s="1060"/>
      <c r="AST149" s="1060"/>
      <c r="ASU149" s="1060"/>
      <c r="ASV149" s="1060"/>
      <c r="ASW149" s="1060"/>
      <c r="ASX149" s="1060"/>
      <c r="ASY149" s="1060"/>
      <c r="ASZ149" s="1060"/>
      <c r="ATA149" s="1060"/>
      <c r="ATB149" s="1060"/>
      <c r="ATC149" s="1060"/>
      <c r="ATD149" s="1060"/>
      <c r="ATE149" s="1060"/>
      <c r="ATF149" s="1060"/>
      <c r="ATG149" s="1060"/>
      <c r="ATH149" s="1060"/>
      <c r="ATI149" s="1060"/>
      <c r="ATJ149" s="1060"/>
      <c r="ATK149" s="1060"/>
      <c r="ATL149" s="1060"/>
      <c r="ATM149" s="1060"/>
      <c r="ATN149" s="1060"/>
      <c r="ATO149" s="1060"/>
      <c r="ATP149" s="1060"/>
      <c r="ATQ149" s="1060"/>
      <c r="ATR149" s="1060"/>
      <c r="ATS149" s="1060"/>
      <c r="ATT149" s="1060"/>
      <c r="ATU149" s="1060"/>
      <c r="ATV149" s="1060"/>
      <c r="ATW149" s="1060"/>
      <c r="ATX149" s="1060"/>
      <c r="ATY149" s="1060"/>
      <c r="ATZ149" s="1060"/>
      <c r="AUA149" s="1060"/>
      <c r="AUB149" s="1060"/>
      <c r="AUC149" s="1060"/>
      <c r="AUD149" s="1060"/>
      <c r="AUE149" s="1060"/>
      <c r="AUF149" s="1060"/>
      <c r="AUG149" s="1060"/>
      <c r="AUH149" s="1060"/>
      <c r="AUI149" s="1060"/>
      <c r="AUJ149" s="1060"/>
      <c r="AUK149" s="1060"/>
      <c r="AUL149" s="1060"/>
      <c r="AUM149" s="1060"/>
      <c r="AUN149" s="1060"/>
      <c r="AUO149" s="1060"/>
      <c r="AUP149" s="1060"/>
      <c r="AUQ149" s="1060"/>
      <c r="AUR149" s="1060"/>
      <c r="AUS149" s="1060"/>
      <c r="AUT149" s="1060"/>
      <c r="AUU149" s="1060"/>
      <c r="AUV149" s="1060"/>
      <c r="AUW149" s="1060"/>
      <c r="AUX149" s="1060"/>
      <c r="AUY149" s="1060"/>
      <c r="AUZ149" s="1060"/>
      <c r="AVA149" s="1060"/>
      <c r="AVB149" s="1060"/>
      <c r="AVC149" s="1060"/>
      <c r="AVD149" s="1060"/>
      <c r="AVE149" s="1060"/>
      <c r="AVF149" s="1060"/>
      <c r="AVG149" s="1060"/>
      <c r="AVH149" s="1060"/>
      <c r="AVI149" s="1060"/>
      <c r="AVJ149" s="1060"/>
      <c r="AVK149" s="1060"/>
      <c r="AVL149" s="1060"/>
      <c r="AVM149" s="1060"/>
      <c r="AVN149" s="1060"/>
      <c r="AVO149" s="1060"/>
      <c r="AVP149" s="1060"/>
      <c r="AVQ149" s="1060"/>
      <c r="AVR149" s="1060"/>
      <c r="AVS149" s="1060"/>
      <c r="AVT149" s="1060"/>
      <c r="AVU149" s="1060"/>
      <c r="AVV149" s="1060"/>
      <c r="AVW149" s="1060"/>
      <c r="AVX149" s="1060"/>
      <c r="AVY149" s="1060"/>
      <c r="AVZ149" s="1060"/>
      <c r="AWA149" s="1060"/>
      <c r="AWB149" s="1060"/>
      <c r="AWC149" s="1060"/>
      <c r="AWD149" s="1060"/>
      <c r="AWE149" s="1060"/>
      <c r="AWF149" s="1060"/>
      <c r="AWG149" s="1060"/>
      <c r="AWH149" s="1060"/>
      <c r="AWI149" s="1060"/>
      <c r="AWJ149" s="1060"/>
      <c r="AWK149" s="1060"/>
      <c r="AWL149" s="1060"/>
      <c r="AWM149" s="1060"/>
      <c r="AWN149" s="1060"/>
      <c r="AWO149" s="1060"/>
      <c r="AWP149" s="1060"/>
      <c r="AWQ149" s="1060"/>
      <c r="AWR149" s="1060"/>
      <c r="AWS149" s="1060"/>
      <c r="AWT149" s="1060"/>
      <c r="AWU149" s="1060"/>
      <c r="AWV149" s="1060"/>
      <c r="AWW149" s="1060"/>
      <c r="AWX149" s="1060"/>
      <c r="AWY149" s="1060"/>
      <c r="AWZ149" s="1060"/>
      <c r="AXA149" s="1060"/>
      <c r="AXB149" s="1060"/>
      <c r="AXC149" s="1060"/>
      <c r="AXD149" s="1060"/>
      <c r="AXE149" s="1060"/>
      <c r="AXF149" s="1060"/>
      <c r="AXG149" s="1060"/>
      <c r="AXH149" s="1060"/>
      <c r="AXI149" s="1060"/>
      <c r="AXJ149" s="1060"/>
      <c r="AXK149" s="1060"/>
      <c r="AXL149" s="1060"/>
      <c r="AXM149" s="1060"/>
      <c r="AXN149" s="1060"/>
      <c r="AXO149" s="1060"/>
      <c r="AXP149" s="1060"/>
      <c r="AXQ149" s="1060"/>
      <c r="AXR149" s="1060"/>
      <c r="AXS149" s="1060"/>
      <c r="AXT149" s="1060"/>
      <c r="AXU149" s="1060"/>
      <c r="AXV149" s="1060"/>
      <c r="AXW149" s="1060"/>
      <c r="AXX149" s="1060"/>
      <c r="AXY149" s="1060"/>
      <c r="AXZ149" s="1060"/>
      <c r="AYA149" s="1060"/>
      <c r="AYB149" s="1060"/>
      <c r="AYC149" s="1060"/>
      <c r="AYD149" s="1060"/>
      <c r="AYE149" s="1060"/>
      <c r="AYF149" s="1060"/>
      <c r="AYG149" s="1060"/>
      <c r="AYH149" s="1060"/>
      <c r="AYI149" s="1060"/>
      <c r="AYJ149" s="1060"/>
      <c r="AYK149" s="1060"/>
      <c r="AYL149" s="1060"/>
      <c r="AYM149" s="1060"/>
      <c r="AYN149" s="1060"/>
      <c r="AYO149" s="1060"/>
      <c r="AYP149" s="1060"/>
      <c r="AYQ149" s="1060"/>
      <c r="AYR149" s="1060"/>
      <c r="AYS149" s="1060"/>
      <c r="AYT149" s="1060"/>
      <c r="AYU149" s="1060"/>
      <c r="AYV149" s="1060"/>
      <c r="AYW149" s="1060"/>
      <c r="AYX149" s="1060"/>
      <c r="AYY149" s="1060"/>
      <c r="AYZ149" s="1060"/>
      <c r="AZA149" s="1060"/>
      <c r="AZB149" s="1060"/>
      <c r="AZC149" s="1060"/>
      <c r="AZD149" s="1060"/>
      <c r="AZE149" s="1060"/>
      <c r="AZF149" s="1060"/>
      <c r="AZG149" s="1060"/>
      <c r="AZH149" s="1060"/>
      <c r="AZI149" s="1060"/>
      <c r="AZJ149" s="1060"/>
      <c r="AZK149" s="1060"/>
      <c r="AZL149" s="1060"/>
      <c r="AZM149" s="1060"/>
      <c r="AZN149" s="1060"/>
      <c r="AZO149" s="1060"/>
      <c r="AZP149" s="1060"/>
      <c r="AZQ149" s="1060"/>
      <c r="AZR149" s="1060"/>
      <c r="AZS149" s="1060"/>
      <c r="AZT149" s="1060"/>
      <c r="AZU149" s="1060"/>
      <c r="AZV149" s="1060"/>
      <c r="AZW149" s="1060"/>
      <c r="AZX149" s="1060"/>
      <c r="AZY149" s="1060"/>
      <c r="AZZ149" s="1060"/>
      <c r="BAA149" s="1060"/>
      <c r="BAB149" s="1060"/>
      <c r="BAC149" s="1060"/>
      <c r="BAD149" s="1060"/>
      <c r="BAE149" s="1060"/>
      <c r="BAF149" s="1060"/>
      <c r="BAG149" s="1060"/>
      <c r="BAH149" s="1060"/>
      <c r="BAI149" s="1060"/>
      <c r="BAJ149" s="1060"/>
      <c r="BAK149" s="1060"/>
      <c r="BAL149" s="1060"/>
      <c r="BAM149" s="1060"/>
      <c r="BAN149" s="1060"/>
      <c r="BAO149" s="1060"/>
      <c r="BAP149" s="1060"/>
      <c r="BAQ149" s="1060"/>
      <c r="BAR149" s="1060"/>
      <c r="BAS149" s="1060"/>
      <c r="BAT149" s="1060"/>
      <c r="BAU149" s="1060"/>
      <c r="BAV149" s="1060"/>
      <c r="BAW149" s="1060"/>
      <c r="BAX149" s="1060"/>
      <c r="BAY149" s="1060"/>
      <c r="BAZ149" s="1060"/>
      <c r="BBA149" s="1060"/>
      <c r="BBB149" s="1060"/>
      <c r="BBC149" s="1060"/>
      <c r="BBD149" s="1060"/>
      <c r="BBE149" s="1060"/>
      <c r="BBF149" s="1060"/>
      <c r="BBG149" s="1060"/>
      <c r="BBH149" s="1060"/>
      <c r="BBI149" s="1060"/>
      <c r="BBJ149" s="1060"/>
      <c r="BBK149" s="1060"/>
      <c r="BBL149" s="1060"/>
      <c r="BBM149" s="1060"/>
      <c r="BBN149" s="1060"/>
      <c r="BBO149" s="1060"/>
      <c r="BBP149" s="1060"/>
      <c r="BBQ149" s="1060"/>
      <c r="BBR149" s="1060"/>
      <c r="BBS149" s="1060"/>
      <c r="BBT149" s="1060"/>
      <c r="BBU149" s="1060"/>
      <c r="BBV149" s="1060"/>
      <c r="BBW149" s="1060"/>
      <c r="BBX149" s="1060"/>
      <c r="BBY149" s="1060"/>
      <c r="BBZ149" s="1060"/>
      <c r="BCA149" s="1060"/>
      <c r="BCB149" s="1060"/>
      <c r="BCC149" s="1060"/>
      <c r="BCD149" s="1060"/>
      <c r="BCE149" s="1060"/>
      <c r="BCF149" s="1060"/>
      <c r="BCG149" s="1060"/>
      <c r="BCH149" s="1060"/>
      <c r="BCI149" s="1060"/>
      <c r="BCJ149" s="1060"/>
      <c r="BCK149" s="1060"/>
      <c r="BCL149" s="1060"/>
      <c r="BCM149" s="1060"/>
      <c r="BCN149" s="1060"/>
      <c r="BCO149" s="1060"/>
      <c r="BCP149" s="1060"/>
      <c r="BCQ149" s="1060"/>
      <c r="BCR149" s="1060"/>
      <c r="BCS149" s="1060"/>
      <c r="BCT149" s="1060"/>
      <c r="BCU149" s="1060"/>
      <c r="BCV149" s="1060"/>
      <c r="BCW149" s="1060"/>
      <c r="BCX149" s="1060"/>
      <c r="BCY149" s="1060"/>
      <c r="BCZ149" s="1060"/>
      <c r="BDA149" s="1060"/>
      <c r="BDB149" s="1060"/>
      <c r="BDC149" s="1060"/>
      <c r="BDD149" s="1060"/>
      <c r="BDE149" s="1060"/>
      <c r="BDF149" s="1060"/>
      <c r="BDG149" s="1060"/>
      <c r="BDH149" s="1060"/>
      <c r="BDI149" s="1060"/>
      <c r="BDJ149" s="1060"/>
      <c r="BDK149" s="1060"/>
      <c r="BDL149" s="1060"/>
      <c r="BDM149" s="1060"/>
      <c r="BDN149" s="1060"/>
      <c r="BDO149" s="1060"/>
      <c r="BDP149" s="1060"/>
      <c r="BDQ149" s="1060"/>
      <c r="BDR149" s="1060"/>
      <c r="BDS149" s="1060"/>
      <c r="BDT149" s="1060"/>
      <c r="BDU149" s="1060"/>
      <c r="BDV149" s="1060"/>
      <c r="BDW149" s="1060"/>
      <c r="BDX149" s="1060"/>
      <c r="BDY149" s="1060"/>
      <c r="BDZ149" s="1060"/>
      <c r="BEA149" s="1060"/>
      <c r="BEB149" s="1060"/>
      <c r="BEC149" s="1060"/>
      <c r="BED149" s="1060"/>
      <c r="BEE149" s="1060"/>
      <c r="BEF149" s="1060"/>
      <c r="BEG149" s="1060"/>
      <c r="BEH149" s="1060"/>
      <c r="BEI149" s="1060"/>
      <c r="BEJ149" s="1060"/>
      <c r="BEK149" s="1060"/>
      <c r="BEL149" s="1060"/>
      <c r="BEM149" s="1060"/>
      <c r="BEN149" s="1060"/>
      <c r="BEO149" s="1060"/>
      <c r="BEP149" s="1060"/>
      <c r="BEQ149" s="1060"/>
      <c r="BER149" s="1060"/>
      <c r="BES149" s="1060"/>
      <c r="BET149" s="1060"/>
      <c r="BEU149" s="1060"/>
      <c r="BEV149" s="1060"/>
      <c r="BEW149" s="1060"/>
      <c r="BEX149" s="1060"/>
      <c r="BEY149" s="1060"/>
      <c r="BEZ149" s="1060"/>
      <c r="BFA149" s="1060"/>
      <c r="BFB149" s="1060"/>
      <c r="BFC149" s="1060"/>
      <c r="BFD149" s="1060"/>
      <c r="BFE149" s="1060"/>
      <c r="BFF149" s="1060"/>
      <c r="BFG149" s="1060"/>
      <c r="BFH149" s="1060"/>
      <c r="BFI149" s="1060"/>
      <c r="BFJ149" s="1060"/>
      <c r="BFK149" s="1060"/>
      <c r="BFL149" s="1060"/>
      <c r="BFM149" s="1060"/>
      <c r="BFN149" s="1060"/>
      <c r="BFO149" s="1060"/>
      <c r="BFP149" s="1060"/>
      <c r="BFQ149" s="1060"/>
      <c r="BFR149" s="1060"/>
      <c r="BFS149" s="1060"/>
      <c r="BFT149" s="1060"/>
      <c r="BFU149" s="1060"/>
      <c r="BFV149" s="1060"/>
      <c r="BFW149" s="1060"/>
      <c r="BFX149" s="1060"/>
      <c r="BFY149" s="1060"/>
      <c r="BFZ149" s="1060"/>
      <c r="BGA149" s="1060"/>
      <c r="BGB149" s="1060"/>
      <c r="BGC149" s="1060"/>
      <c r="BGD149" s="1060"/>
      <c r="BGE149" s="1060"/>
      <c r="BGF149" s="1060"/>
      <c r="BGG149" s="1060"/>
      <c r="BGH149" s="1060"/>
      <c r="BGI149" s="1060"/>
      <c r="BGJ149" s="1060"/>
      <c r="BGK149" s="1060"/>
      <c r="BGL149" s="1060"/>
      <c r="BGM149" s="1060"/>
      <c r="BGN149" s="1060"/>
      <c r="BGO149" s="1060"/>
      <c r="BGP149" s="1060"/>
      <c r="BGQ149" s="1060"/>
      <c r="BGR149" s="1060"/>
      <c r="BGS149" s="1060"/>
      <c r="BGT149" s="1060"/>
      <c r="BGU149" s="1060"/>
      <c r="BGV149" s="1060"/>
      <c r="BGW149" s="1060"/>
      <c r="BGX149" s="1060"/>
      <c r="BGY149" s="1060"/>
      <c r="BGZ149" s="1060"/>
      <c r="BHA149" s="1060"/>
      <c r="BHB149" s="1060"/>
      <c r="BHC149" s="1060"/>
      <c r="BHD149" s="1060"/>
      <c r="BHE149" s="1060"/>
      <c r="BHF149" s="1060"/>
      <c r="BHG149" s="1060"/>
      <c r="BHH149" s="1060"/>
      <c r="BHI149" s="1060"/>
      <c r="BHJ149" s="1060"/>
      <c r="BHK149" s="1060"/>
      <c r="BHL149" s="1060"/>
      <c r="BHM149" s="1060"/>
      <c r="BHN149" s="1060"/>
      <c r="BHO149" s="1060"/>
      <c r="BHP149" s="1060"/>
      <c r="BHQ149" s="1060"/>
      <c r="BHR149" s="1060"/>
      <c r="BHS149" s="1060"/>
      <c r="BHT149" s="1060"/>
      <c r="BHU149" s="1060"/>
      <c r="BHV149" s="1060"/>
      <c r="BHW149" s="1060"/>
      <c r="BHX149" s="1060"/>
      <c r="BHY149" s="1060"/>
      <c r="BHZ149" s="1060"/>
      <c r="BIA149" s="1060"/>
      <c r="BIB149" s="1060"/>
      <c r="BIC149" s="1060"/>
      <c r="BID149" s="1060"/>
      <c r="BIE149" s="1060"/>
      <c r="BIF149" s="1060"/>
      <c r="BIG149" s="1060"/>
      <c r="BIH149" s="1060"/>
      <c r="BII149" s="1060"/>
      <c r="BIJ149" s="1060"/>
      <c r="BIK149" s="1060"/>
      <c r="BIL149" s="1060"/>
      <c r="BIM149" s="1060"/>
      <c r="BIN149" s="1060"/>
      <c r="BIO149" s="1060"/>
      <c r="BIP149" s="1060"/>
      <c r="BIQ149" s="1060"/>
      <c r="BIR149" s="1060"/>
      <c r="BIS149" s="1060"/>
      <c r="BIT149" s="1060"/>
      <c r="BIU149" s="1060"/>
      <c r="BIV149" s="1060"/>
      <c r="BIW149" s="1060"/>
      <c r="BIX149" s="1060"/>
      <c r="BIY149" s="1060"/>
      <c r="BIZ149" s="1060"/>
      <c r="BJA149" s="1060"/>
      <c r="BJB149" s="1060"/>
      <c r="BJC149" s="1060"/>
      <c r="BJD149" s="1060"/>
      <c r="BJE149" s="1060"/>
      <c r="BJF149" s="1060"/>
      <c r="BJG149" s="1060"/>
      <c r="BJH149" s="1060"/>
      <c r="BJI149" s="1060"/>
      <c r="BJJ149" s="1060"/>
      <c r="BJK149" s="1060"/>
      <c r="BJL149" s="1060"/>
      <c r="BJM149" s="1060"/>
      <c r="BJN149" s="1060"/>
      <c r="BJO149" s="1060"/>
      <c r="BJP149" s="1060"/>
      <c r="BJQ149" s="1060"/>
      <c r="BJR149" s="1060"/>
      <c r="BJS149" s="1060"/>
      <c r="BJT149" s="1060"/>
      <c r="BJU149" s="1060"/>
      <c r="BJV149" s="1060"/>
      <c r="BJW149" s="1060"/>
      <c r="BJX149" s="1060"/>
      <c r="BJY149" s="1060"/>
      <c r="BJZ149" s="1060"/>
      <c r="BKA149" s="1060"/>
      <c r="BKB149" s="1060"/>
      <c r="BKC149" s="1060"/>
      <c r="BKD149" s="1060"/>
      <c r="BKE149" s="1060"/>
      <c r="BKF149" s="1060"/>
      <c r="BKG149" s="1060"/>
      <c r="BKH149" s="1060"/>
      <c r="BKI149" s="1060"/>
      <c r="BKJ149" s="1060"/>
      <c r="BKK149" s="1060"/>
      <c r="BKL149" s="1060"/>
      <c r="BKM149" s="1060"/>
      <c r="BKN149" s="1060"/>
      <c r="BKO149" s="1060"/>
      <c r="BKP149" s="1060"/>
      <c r="BKQ149" s="1060"/>
      <c r="BKR149" s="1060"/>
      <c r="BKS149" s="1060"/>
      <c r="BKT149" s="1060"/>
      <c r="BKU149" s="1060"/>
      <c r="BKV149" s="1060"/>
      <c r="BKW149" s="1060"/>
      <c r="BKX149" s="1060"/>
      <c r="BKY149" s="1060"/>
      <c r="BKZ149" s="1060"/>
      <c r="BLA149" s="1060"/>
      <c r="BLB149" s="1060"/>
      <c r="BLC149" s="1060"/>
      <c r="BLD149" s="1060"/>
      <c r="BLE149" s="1060"/>
      <c r="BLF149" s="1060"/>
      <c r="BLG149" s="1060"/>
      <c r="BLH149" s="1060"/>
      <c r="BLI149" s="1060"/>
      <c r="BLJ149" s="1060"/>
      <c r="BLK149" s="1060"/>
      <c r="BLL149" s="1060"/>
      <c r="BLM149" s="1060"/>
      <c r="BLN149" s="1060"/>
      <c r="BLO149" s="1060"/>
      <c r="BLP149" s="1060"/>
      <c r="BLQ149" s="1060"/>
      <c r="BLR149" s="1060"/>
      <c r="BLS149" s="1060"/>
      <c r="BLT149" s="1060"/>
      <c r="BLU149" s="1060"/>
      <c r="BLV149" s="1060"/>
      <c r="BLW149" s="1060"/>
      <c r="BLX149" s="1060"/>
      <c r="BLY149" s="1060"/>
      <c r="BLZ149" s="1060"/>
      <c r="BMA149" s="1060"/>
      <c r="BMB149" s="1060"/>
      <c r="BMC149" s="1060"/>
      <c r="BMD149" s="1060"/>
      <c r="BME149" s="1060"/>
      <c r="BMF149" s="1060"/>
      <c r="BMG149" s="1060"/>
      <c r="BMH149" s="1060"/>
      <c r="BMI149" s="1060"/>
      <c r="BMJ149" s="1060"/>
      <c r="BMK149" s="1060"/>
      <c r="BML149" s="1060"/>
      <c r="BMM149" s="1060"/>
      <c r="BMN149" s="1060"/>
      <c r="BMO149" s="1060"/>
      <c r="BMP149" s="1060"/>
      <c r="BMQ149" s="1060"/>
      <c r="BMR149" s="1060"/>
      <c r="BMS149" s="1060"/>
      <c r="BMT149" s="1060"/>
      <c r="BMU149" s="1060"/>
      <c r="BMV149" s="1060"/>
      <c r="BMW149" s="1060"/>
      <c r="BMX149" s="1060"/>
      <c r="BMY149" s="1060"/>
      <c r="BMZ149" s="1060"/>
      <c r="BNA149" s="1060"/>
      <c r="BNB149" s="1060"/>
      <c r="BNC149" s="1060"/>
      <c r="BND149" s="1060"/>
      <c r="BNE149" s="1060"/>
      <c r="BNF149" s="1060"/>
      <c r="BNG149" s="1060"/>
      <c r="BNH149" s="1060"/>
      <c r="BNI149" s="1060"/>
      <c r="BNJ149" s="1060"/>
      <c r="BNK149" s="1060"/>
      <c r="BNL149" s="1060"/>
      <c r="BNM149" s="1060"/>
      <c r="BNN149" s="1060"/>
      <c r="BNO149" s="1060"/>
      <c r="BNP149" s="1060"/>
      <c r="BNQ149" s="1060"/>
      <c r="BNR149" s="1060"/>
      <c r="BNS149" s="1060"/>
      <c r="BNT149" s="1060"/>
      <c r="BNU149" s="1060"/>
      <c r="BNV149" s="1060"/>
      <c r="BNW149" s="1060"/>
      <c r="BNX149" s="1060"/>
      <c r="BNY149" s="1060"/>
      <c r="BNZ149" s="1060"/>
      <c r="BOA149" s="1060"/>
      <c r="BOB149" s="1060"/>
      <c r="BOC149" s="1060"/>
      <c r="BOD149" s="1060"/>
      <c r="BOE149" s="1060"/>
      <c r="BOF149" s="1060"/>
      <c r="BOG149" s="1060"/>
      <c r="BOH149" s="1060"/>
      <c r="BOI149" s="1060"/>
      <c r="BOJ149" s="1060"/>
      <c r="BOK149" s="1060"/>
      <c r="BOL149" s="1060"/>
      <c r="BOM149" s="1060"/>
      <c r="BON149" s="1060"/>
      <c r="BOO149" s="1060"/>
      <c r="BOP149" s="1060"/>
      <c r="BOQ149" s="1060"/>
      <c r="BOR149" s="1060"/>
      <c r="BOS149" s="1060"/>
      <c r="BOT149" s="1060"/>
      <c r="BOU149" s="1060"/>
      <c r="BOV149" s="1060"/>
      <c r="BOW149" s="1060"/>
      <c r="BOX149" s="1060"/>
      <c r="BOY149" s="1060"/>
      <c r="BOZ149" s="1060"/>
      <c r="BPA149" s="1060"/>
      <c r="BPB149" s="1060"/>
      <c r="BPC149" s="1060"/>
      <c r="BPD149" s="1060"/>
      <c r="BPE149" s="1060"/>
      <c r="BPF149" s="1060"/>
      <c r="BPG149" s="1060"/>
      <c r="BPH149" s="1060"/>
      <c r="BPI149" s="1060"/>
      <c r="BPJ149" s="1060"/>
      <c r="BPK149" s="1060"/>
      <c r="BPL149" s="1060"/>
      <c r="BPM149" s="1060"/>
      <c r="BPN149" s="1060"/>
      <c r="BPO149" s="1060"/>
      <c r="BPP149" s="1060"/>
      <c r="BPQ149" s="1060"/>
      <c r="BPR149" s="1060"/>
      <c r="BPS149" s="1060"/>
      <c r="BPT149" s="1060"/>
      <c r="BPU149" s="1060"/>
      <c r="BPV149" s="1060"/>
      <c r="BPW149" s="1060"/>
      <c r="BPX149" s="1060"/>
      <c r="BPY149" s="1060"/>
      <c r="BPZ149" s="1060"/>
      <c r="BQA149" s="1060"/>
      <c r="BQB149" s="1060"/>
      <c r="BQC149" s="1060"/>
      <c r="BQD149" s="1060"/>
      <c r="BQE149" s="1060"/>
      <c r="BQF149" s="1060"/>
      <c r="BQG149" s="1060"/>
      <c r="BQH149" s="1060"/>
      <c r="BQI149" s="1060"/>
      <c r="BQJ149" s="1060"/>
      <c r="BQK149" s="1060"/>
      <c r="BQL149" s="1060"/>
      <c r="BQM149" s="1060"/>
      <c r="BQN149" s="1060"/>
      <c r="BQO149" s="1060"/>
      <c r="BQP149" s="1060"/>
      <c r="BQQ149" s="1060"/>
      <c r="BQR149" s="1060"/>
      <c r="BQS149" s="1060"/>
      <c r="BQT149" s="1060"/>
      <c r="BQU149" s="1060"/>
      <c r="BQV149" s="1060"/>
      <c r="BQW149" s="1060"/>
      <c r="BQX149" s="1060"/>
      <c r="BQY149" s="1060"/>
      <c r="BQZ149" s="1060"/>
      <c r="BRA149" s="1060"/>
      <c r="BRB149" s="1060"/>
      <c r="BRC149" s="1060"/>
      <c r="BRD149" s="1060"/>
      <c r="BRE149" s="1060"/>
      <c r="BRF149" s="1060"/>
      <c r="BRG149" s="1060"/>
      <c r="BRH149" s="1060"/>
      <c r="BRI149" s="1060"/>
      <c r="BRJ149" s="1060"/>
      <c r="BRK149" s="1060"/>
      <c r="BRL149" s="1060"/>
      <c r="BRM149" s="1060"/>
      <c r="BRN149" s="1060"/>
      <c r="BRO149" s="1060"/>
      <c r="BRP149" s="1060"/>
      <c r="BRQ149" s="1060"/>
      <c r="BRR149" s="1060"/>
      <c r="BRS149" s="1060"/>
      <c r="BRT149" s="1060"/>
      <c r="BRU149" s="1060"/>
      <c r="BRV149" s="1060"/>
      <c r="BRW149" s="1060"/>
      <c r="BRX149" s="1060"/>
      <c r="BRY149" s="1060"/>
      <c r="BRZ149" s="1060"/>
      <c r="BSA149" s="1060"/>
      <c r="BSB149" s="1060"/>
      <c r="BSC149" s="1060"/>
      <c r="BSD149" s="1060"/>
      <c r="BSE149" s="1060"/>
      <c r="BSF149" s="1060"/>
      <c r="BSG149" s="1060"/>
      <c r="BSH149" s="1060"/>
      <c r="BSI149" s="1060"/>
      <c r="BSJ149" s="1060"/>
      <c r="BSK149" s="1060"/>
      <c r="BSL149" s="1060"/>
      <c r="BSM149" s="1060"/>
      <c r="BSN149" s="1060"/>
      <c r="BSO149" s="1060"/>
      <c r="BSP149" s="1060"/>
      <c r="BSQ149" s="1060"/>
      <c r="BSR149" s="1060"/>
      <c r="BSS149" s="1060"/>
      <c r="BST149" s="1060"/>
      <c r="BSU149" s="1060"/>
      <c r="BSV149" s="1060"/>
      <c r="BSW149" s="1060"/>
      <c r="BSX149" s="1060"/>
      <c r="BSY149" s="1060"/>
      <c r="BSZ149" s="1060"/>
      <c r="BTA149" s="1060"/>
      <c r="BTB149" s="1060"/>
      <c r="BTC149" s="1060"/>
      <c r="BTD149" s="1060"/>
      <c r="BTE149" s="1060"/>
      <c r="BTF149" s="1060"/>
      <c r="BTG149" s="1060"/>
      <c r="BTH149" s="1060"/>
      <c r="BTI149" s="1060"/>
      <c r="BTJ149" s="1060"/>
      <c r="BTK149" s="1060"/>
      <c r="BTL149" s="1060"/>
      <c r="BTM149" s="1060"/>
      <c r="BTN149" s="1060"/>
      <c r="BTO149" s="1060"/>
      <c r="BTP149" s="1060"/>
      <c r="BTQ149" s="1060"/>
      <c r="BTR149" s="1060"/>
      <c r="BTS149" s="1060"/>
      <c r="BTT149" s="1060"/>
      <c r="BTU149" s="1060"/>
      <c r="BTV149" s="1060"/>
      <c r="BTW149" s="1060"/>
      <c r="BTX149" s="1060"/>
      <c r="BTY149" s="1060"/>
      <c r="BTZ149" s="1060"/>
      <c r="BUA149" s="1060"/>
      <c r="BUB149" s="1060"/>
      <c r="BUC149" s="1060"/>
      <c r="BUD149" s="1060"/>
      <c r="BUE149" s="1060"/>
      <c r="BUF149" s="1060"/>
      <c r="BUG149" s="1060"/>
      <c r="BUH149" s="1060"/>
      <c r="BUI149" s="1060"/>
      <c r="BUJ149" s="1060"/>
      <c r="BUK149" s="1060"/>
      <c r="BUL149" s="1060"/>
      <c r="BUM149" s="1060"/>
      <c r="BUN149" s="1060"/>
      <c r="BUO149" s="1060"/>
      <c r="BUP149" s="1060"/>
      <c r="BUQ149" s="1060"/>
      <c r="BUR149" s="1060"/>
      <c r="BUS149" s="1060"/>
      <c r="BUT149" s="1060"/>
      <c r="BUU149" s="1060"/>
      <c r="BUV149" s="1060"/>
      <c r="BUW149" s="1060"/>
      <c r="BUX149" s="1060"/>
      <c r="BUY149" s="1060"/>
      <c r="BUZ149" s="1060"/>
      <c r="BVA149" s="1060"/>
      <c r="BVB149" s="1060"/>
      <c r="BVC149" s="1060"/>
      <c r="BVD149" s="1060"/>
      <c r="BVE149" s="1060"/>
      <c r="BVF149" s="1060"/>
      <c r="BVG149" s="1060"/>
      <c r="BVH149" s="1060"/>
      <c r="BVI149" s="1060"/>
      <c r="BVJ149" s="1060"/>
      <c r="BVK149" s="1060"/>
      <c r="BVL149" s="1060"/>
      <c r="BVM149" s="1060"/>
      <c r="BVN149" s="1060"/>
      <c r="BVO149" s="1060"/>
      <c r="BVP149" s="1060"/>
      <c r="BVQ149" s="1060"/>
      <c r="BVR149" s="1060"/>
      <c r="BVS149" s="1060"/>
      <c r="BVT149" s="1060"/>
      <c r="BVU149" s="1060"/>
      <c r="BVV149" s="1060"/>
      <c r="BVW149" s="1060"/>
      <c r="BVX149" s="1060"/>
      <c r="BVY149" s="1060"/>
      <c r="BVZ149" s="1060"/>
      <c r="BWA149" s="1060"/>
      <c r="BWB149" s="1060"/>
      <c r="BWC149" s="1060"/>
      <c r="BWD149" s="1060"/>
      <c r="BWE149" s="1060"/>
      <c r="BWF149" s="1060"/>
      <c r="BWG149" s="1060"/>
      <c r="BWH149" s="1060"/>
      <c r="BWI149" s="1060"/>
      <c r="BWJ149" s="1060"/>
      <c r="BWK149" s="1060"/>
      <c r="BWL149" s="1060"/>
      <c r="BWM149" s="1060"/>
      <c r="BWN149" s="1060"/>
      <c r="BWO149" s="1060"/>
      <c r="BWP149" s="1060"/>
      <c r="BWQ149" s="1060"/>
      <c r="BWR149" s="1060"/>
      <c r="BWS149" s="1060"/>
      <c r="BWT149" s="1060"/>
      <c r="BWU149" s="1060"/>
      <c r="BWV149" s="1060"/>
      <c r="BWW149" s="1060"/>
      <c r="BWX149" s="1060"/>
      <c r="BWY149" s="1060"/>
      <c r="BWZ149" s="1060"/>
      <c r="BXA149" s="1060"/>
      <c r="BXB149" s="1060"/>
      <c r="BXC149" s="1060"/>
      <c r="BXD149" s="1060"/>
      <c r="BXE149" s="1060"/>
      <c r="BXF149" s="1060"/>
      <c r="BXG149" s="1060"/>
      <c r="BXH149" s="1060"/>
      <c r="BXI149" s="1060"/>
      <c r="BXJ149" s="1060"/>
      <c r="BXK149" s="1060"/>
      <c r="BXL149" s="1060"/>
      <c r="BXM149" s="1060"/>
      <c r="BXN149" s="1060"/>
      <c r="BXO149" s="1060"/>
      <c r="BXP149" s="1060"/>
      <c r="BXQ149" s="1060"/>
      <c r="BXR149" s="1060"/>
      <c r="BXS149" s="1060"/>
      <c r="BXT149" s="1060"/>
      <c r="BXU149" s="1060"/>
      <c r="BXV149" s="1060"/>
      <c r="BXW149" s="1060"/>
      <c r="BXX149" s="1060"/>
      <c r="BXY149" s="1060"/>
      <c r="BXZ149" s="1060"/>
      <c r="BYA149" s="1060"/>
      <c r="BYB149" s="1060"/>
      <c r="BYC149" s="1060"/>
      <c r="BYD149" s="1060"/>
      <c r="BYE149" s="1060"/>
      <c r="BYF149" s="1060"/>
      <c r="BYG149" s="1060"/>
      <c r="BYH149" s="1060"/>
      <c r="BYI149" s="1060"/>
      <c r="BYJ149" s="1060"/>
      <c r="BYK149" s="1060"/>
      <c r="BYL149" s="1060"/>
      <c r="BYM149" s="1060"/>
      <c r="BYN149" s="1060"/>
      <c r="BYO149" s="1060"/>
      <c r="BYP149" s="1060"/>
      <c r="BYQ149" s="1060"/>
      <c r="BYR149" s="1060"/>
      <c r="BYS149" s="1060"/>
      <c r="BYT149" s="1060"/>
      <c r="BYU149" s="1060"/>
      <c r="BYV149" s="1060"/>
      <c r="BYW149" s="1060"/>
      <c r="BYX149" s="1060"/>
      <c r="BYY149" s="1060"/>
      <c r="BYZ149" s="1060"/>
      <c r="BZA149" s="1060"/>
      <c r="BZB149" s="1060"/>
      <c r="BZC149" s="1060"/>
      <c r="BZD149" s="1060"/>
      <c r="BZE149" s="1060"/>
      <c r="BZF149" s="1060"/>
      <c r="BZG149" s="1060"/>
      <c r="BZH149" s="1060"/>
      <c r="BZI149" s="1060"/>
      <c r="BZJ149" s="1060"/>
      <c r="BZK149" s="1060"/>
      <c r="BZL149" s="1060"/>
      <c r="BZM149" s="1060"/>
      <c r="BZN149" s="1060"/>
      <c r="BZO149" s="1060"/>
      <c r="BZP149" s="1060"/>
      <c r="BZQ149" s="1060"/>
      <c r="BZR149" s="1060"/>
      <c r="BZS149" s="1060"/>
      <c r="BZT149" s="1060"/>
      <c r="BZU149" s="1060"/>
      <c r="BZV149" s="1060"/>
      <c r="BZW149" s="1060"/>
      <c r="BZX149" s="1060"/>
      <c r="BZY149" s="1060"/>
      <c r="BZZ149" s="1060"/>
      <c r="CAA149" s="1060"/>
      <c r="CAB149" s="1060"/>
      <c r="CAC149" s="1060"/>
      <c r="CAD149" s="1060"/>
      <c r="CAE149" s="1060"/>
      <c r="CAF149" s="1060"/>
      <c r="CAG149" s="1060"/>
      <c r="CAH149" s="1060"/>
      <c r="CAI149" s="1060"/>
      <c r="CAJ149" s="1060"/>
      <c r="CAK149" s="1060"/>
      <c r="CAL149" s="1060"/>
      <c r="CAM149" s="1060"/>
      <c r="CAN149" s="1060"/>
      <c r="CAO149" s="1060"/>
      <c r="CAP149" s="1060"/>
      <c r="CAQ149" s="1060"/>
      <c r="CAR149" s="1060"/>
      <c r="CAS149" s="1060"/>
      <c r="CAT149" s="1060"/>
      <c r="CAU149" s="1060"/>
      <c r="CAV149" s="1060"/>
      <c r="CAW149" s="1060"/>
      <c r="CAX149" s="1060"/>
      <c r="CAY149" s="1060"/>
      <c r="CAZ149" s="1060"/>
      <c r="CBA149" s="1060"/>
      <c r="CBB149" s="1060"/>
      <c r="CBC149" s="1060"/>
      <c r="CBD149" s="1060"/>
      <c r="CBE149" s="1060"/>
      <c r="CBF149" s="1060"/>
      <c r="CBG149" s="1060"/>
      <c r="CBH149" s="1060"/>
      <c r="CBI149" s="1060"/>
      <c r="CBJ149" s="1060"/>
      <c r="CBK149" s="1060"/>
      <c r="CBL149" s="1060"/>
      <c r="CBM149" s="1060"/>
      <c r="CBN149" s="1060"/>
      <c r="CBO149" s="1060"/>
      <c r="CBP149" s="1060"/>
      <c r="CBQ149" s="1060"/>
      <c r="CBR149" s="1060"/>
      <c r="CBS149" s="1060"/>
      <c r="CBT149" s="1060"/>
      <c r="CBU149" s="1060"/>
      <c r="CBV149" s="1060"/>
      <c r="CBW149" s="1060"/>
      <c r="CBX149" s="1060"/>
      <c r="CBY149" s="1060"/>
      <c r="CBZ149" s="1060"/>
      <c r="CCA149" s="1060"/>
      <c r="CCB149" s="1060"/>
      <c r="CCC149" s="1060"/>
      <c r="CCD149" s="1060"/>
      <c r="CCE149" s="1060"/>
      <c r="CCF149" s="1060"/>
      <c r="CCG149" s="1060"/>
      <c r="CCH149" s="1060"/>
      <c r="CCI149" s="1060"/>
      <c r="CCJ149" s="1060"/>
      <c r="CCK149" s="1060"/>
      <c r="CCL149" s="1060"/>
      <c r="CCM149" s="1060"/>
      <c r="CCN149" s="1060"/>
      <c r="CCO149" s="1060"/>
      <c r="CCP149" s="1060"/>
      <c r="CCQ149" s="1060"/>
      <c r="CCR149" s="1060"/>
      <c r="CCS149" s="1060"/>
      <c r="CCT149" s="1060"/>
      <c r="CCU149" s="1060"/>
      <c r="CCV149" s="1060"/>
      <c r="CCW149" s="1060"/>
      <c r="CCX149" s="1060"/>
      <c r="CCY149" s="1060"/>
      <c r="CCZ149" s="1060"/>
      <c r="CDA149" s="1060"/>
      <c r="CDB149" s="1060"/>
      <c r="CDC149" s="1060"/>
      <c r="CDD149" s="1060"/>
      <c r="CDE149" s="1060"/>
      <c r="CDF149" s="1060"/>
      <c r="CDG149" s="1060"/>
      <c r="CDH149" s="1060"/>
      <c r="CDI149" s="1060"/>
      <c r="CDJ149" s="1060"/>
      <c r="CDK149" s="1060"/>
      <c r="CDL149" s="1060"/>
      <c r="CDM149" s="1060"/>
      <c r="CDN149" s="1060"/>
      <c r="CDO149" s="1060"/>
      <c r="CDP149" s="1060"/>
      <c r="CDQ149" s="1060"/>
      <c r="CDR149" s="1060"/>
      <c r="CDS149" s="1060"/>
      <c r="CDT149" s="1060"/>
      <c r="CDU149" s="1060"/>
      <c r="CDV149" s="1060"/>
      <c r="CDW149" s="1060"/>
      <c r="CDX149" s="1060"/>
      <c r="CDY149" s="1060"/>
      <c r="CDZ149" s="1060"/>
      <c r="CEA149" s="1060"/>
      <c r="CEB149" s="1060"/>
      <c r="CEC149" s="1060"/>
      <c r="CED149" s="1060"/>
      <c r="CEE149" s="1060"/>
      <c r="CEF149" s="1060"/>
      <c r="CEG149" s="1060"/>
      <c r="CEH149" s="1060"/>
      <c r="CEI149" s="1060"/>
      <c r="CEJ149" s="1060"/>
      <c r="CEK149" s="1060"/>
      <c r="CEL149" s="1060"/>
      <c r="CEM149" s="1060"/>
    </row>
    <row r="150" spans="2:2171" s="254" customFormat="1" x14ac:dyDescent="0.2">
      <c r="B150" s="1029" t="s">
        <v>278</v>
      </c>
      <c r="C150" s="298"/>
      <c r="D150" s="857"/>
      <c r="E150" s="857" t="s">
        <v>413</v>
      </c>
      <c r="F150" s="1030" t="s">
        <v>278</v>
      </c>
      <c r="G150" s="298" t="s">
        <v>57</v>
      </c>
      <c r="H150" s="298" t="s">
        <v>62</v>
      </c>
      <c r="I150" s="1031">
        <f>C150*'Future Practices'!C$117*(D150*0.95+Calculations!$C$163/SUMPRODUCT(Sources!$C$78:$C$81,Defaults!$D$77:$D$80)*(1-D150)*VLOOKUP(G150,Defaults!B$77:D$80,3,FALSE))*3630</f>
        <v>0</v>
      </c>
      <c r="J150" s="1032">
        <f t="shared" si="0"/>
        <v>0</v>
      </c>
      <c r="K150" s="1024">
        <f>Retrofit_Design</f>
        <v>0</v>
      </c>
      <c r="L150" s="1024">
        <f t="shared" si="1"/>
        <v>0</v>
      </c>
      <c r="M150" s="679"/>
      <c r="N150" s="679"/>
      <c r="O150" s="679"/>
      <c r="P150" s="679"/>
      <c r="Q150" s="679"/>
      <c r="R150" s="679"/>
      <c r="S150" s="679"/>
      <c r="T150" s="679"/>
      <c r="U150" s="679"/>
      <c r="V150" s="679"/>
      <c r="W150" s="679"/>
      <c r="X150" s="679"/>
      <c r="Y150" s="679"/>
      <c r="Z150" s="679"/>
      <c r="AA150" s="679"/>
      <c r="AB150" s="679"/>
      <c r="AC150" s="679"/>
      <c r="AD150" s="679"/>
      <c r="AE150" s="679"/>
      <c r="AF150" s="679"/>
      <c r="AG150" s="679"/>
      <c r="AH150" s="679"/>
      <c r="AI150" s="679"/>
      <c r="AJ150" s="679"/>
      <c r="AK150" s="679"/>
      <c r="AL150" s="679"/>
      <c r="AM150" s="679"/>
      <c r="AN150" s="679"/>
      <c r="AO150" s="679"/>
      <c r="AP150" s="679"/>
      <c r="AQ150" s="679"/>
      <c r="AR150" s="1060"/>
      <c r="AS150" s="1060"/>
      <c r="AT150" s="1060"/>
      <c r="AU150" s="1060"/>
      <c r="AV150" s="1060"/>
      <c r="AW150" s="1060"/>
      <c r="AX150" s="1060"/>
      <c r="AY150" s="1060"/>
      <c r="AZ150" s="1060"/>
      <c r="BA150" s="1060"/>
      <c r="BB150" s="1060"/>
      <c r="BC150" s="1060"/>
      <c r="BD150" s="1060"/>
      <c r="BE150" s="1060"/>
      <c r="BF150" s="1060"/>
      <c r="BG150" s="1060"/>
      <c r="BH150" s="1060"/>
      <c r="BI150" s="1060"/>
      <c r="BJ150" s="1060"/>
      <c r="BK150" s="1060"/>
      <c r="BL150" s="1060"/>
      <c r="BM150" s="1060"/>
      <c r="BN150" s="1060"/>
      <c r="BO150" s="1060"/>
      <c r="BP150" s="1060"/>
      <c r="BQ150" s="1060"/>
      <c r="BR150" s="1060"/>
      <c r="BS150" s="1060"/>
      <c r="BT150" s="1060"/>
      <c r="BU150" s="1060"/>
      <c r="BV150" s="1060"/>
      <c r="BW150" s="1060"/>
      <c r="BX150" s="1060"/>
      <c r="BY150" s="1060"/>
      <c r="BZ150" s="1060"/>
      <c r="CA150" s="1060"/>
      <c r="CB150" s="1060"/>
      <c r="CC150" s="1060"/>
      <c r="CD150" s="1060"/>
      <c r="CE150" s="1060"/>
      <c r="CF150" s="1060"/>
      <c r="CG150" s="1060"/>
      <c r="CH150" s="1060"/>
      <c r="CI150" s="1060"/>
      <c r="CJ150" s="1060"/>
      <c r="CK150" s="1060"/>
      <c r="CL150" s="1060"/>
      <c r="CM150" s="1060"/>
      <c r="CN150" s="1060"/>
      <c r="CO150" s="1060"/>
      <c r="CP150" s="1060"/>
      <c r="CQ150" s="1060"/>
      <c r="CR150" s="1060"/>
      <c r="CS150" s="1060"/>
      <c r="CT150" s="1060"/>
      <c r="CU150" s="1060"/>
      <c r="CV150" s="1060"/>
      <c r="CW150" s="1060"/>
      <c r="CX150" s="1060"/>
      <c r="CY150" s="1060"/>
      <c r="CZ150" s="1060"/>
      <c r="DA150" s="1060"/>
      <c r="DB150" s="1060"/>
      <c r="DC150" s="1060"/>
      <c r="DD150" s="1060"/>
      <c r="DE150" s="1060"/>
      <c r="DF150" s="1060"/>
      <c r="DG150" s="1060"/>
      <c r="DH150" s="1060"/>
      <c r="DI150" s="1060"/>
      <c r="DJ150" s="1060"/>
      <c r="DK150" s="1060"/>
      <c r="DL150" s="1060"/>
      <c r="DM150" s="1060"/>
      <c r="DN150" s="1060"/>
      <c r="DO150" s="1060"/>
      <c r="DP150" s="1060"/>
      <c r="DQ150" s="1060"/>
      <c r="DR150" s="1060"/>
      <c r="DS150" s="1060"/>
      <c r="DT150" s="1060"/>
      <c r="DU150" s="1060"/>
      <c r="DV150" s="1060"/>
      <c r="DW150" s="1060"/>
      <c r="DX150" s="1060"/>
      <c r="DY150" s="1060"/>
      <c r="DZ150" s="1060"/>
      <c r="EA150" s="1060"/>
      <c r="EB150" s="1060"/>
      <c r="EC150" s="1060"/>
      <c r="ED150" s="1060"/>
      <c r="EE150" s="1060"/>
      <c r="EF150" s="1060"/>
      <c r="EG150" s="1060"/>
      <c r="EH150" s="1060"/>
      <c r="EI150" s="1060"/>
      <c r="EJ150" s="1060"/>
      <c r="EK150" s="1060"/>
      <c r="EL150" s="1060"/>
      <c r="EM150" s="1060"/>
      <c r="EN150" s="1060"/>
      <c r="EO150" s="1060"/>
      <c r="EP150" s="1060"/>
      <c r="EQ150" s="1060"/>
      <c r="ER150" s="1060"/>
      <c r="ES150" s="1060"/>
      <c r="ET150" s="1060"/>
      <c r="EU150" s="1060"/>
      <c r="EV150" s="1060"/>
      <c r="EW150" s="1060"/>
      <c r="EX150" s="1060"/>
      <c r="EY150" s="1060"/>
      <c r="EZ150" s="1060"/>
      <c r="FA150" s="1060"/>
      <c r="FB150" s="1060"/>
      <c r="FC150" s="1060"/>
      <c r="FD150" s="1060"/>
      <c r="FE150" s="1060"/>
      <c r="FF150" s="1060"/>
      <c r="FG150" s="1060"/>
      <c r="FH150" s="1060"/>
      <c r="FI150" s="1060"/>
      <c r="FJ150" s="1060"/>
      <c r="FK150" s="1060"/>
      <c r="FL150" s="1060"/>
      <c r="FM150" s="1060"/>
      <c r="FN150" s="1060"/>
      <c r="FO150" s="1060"/>
      <c r="FP150" s="1060"/>
      <c r="FQ150" s="1060"/>
      <c r="FR150" s="1060"/>
      <c r="FS150" s="1060"/>
      <c r="FT150" s="1060"/>
      <c r="FU150" s="1060"/>
      <c r="FV150" s="1060"/>
      <c r="FW150" s="1060"/>
      <c r="FX150" s="1060"/>
      <c r="FY150" s="1060"/>
      <c r="FZ150" s="1060"/>
      <c r="GA150" s="1060"/>
      <c r="GB150" s="1060"/>
      <c r="GC150" s="1060"/>
      <c r="GD150" s="1060"/>
      <c r="GE150" s="1060"/>
      <c r="GF150" s="1060"/>
      <c r="GG150" s="1060"/>
      <c r="GH150" s="1060"/>
      <c r="GI150" s="1060"/>
      <c r="GJ150" s="1060"/>
      <c r="GK150" s="1060"/>
      <c r="GL150" s="1060"/>
      <c r="GM150" s="1060"/>
      <c r="GN150" s="1060"/>
      <c r="GO150" s="1060"/>
      <c r="GP150" s="1060"/>
      <c r="GQ150" s="1060"/>
      <c r="GR150" s="1060"/>
      <c r="GS150" s="1060"/>
      <c r="GT150" s="1060"/>
      <c r="GU150" s="1060"/>
      <c r="GV150" s="1060"/>
      <c r="GW150" s="1060"/>
      <c r="GX150" s="1060"/>
      <c r="GY150" s="1060"/>
      <c r="GZ150" s="1060"/>
      <c r="HA150" s="1060"/>
      <c r="HB150" s="1060"/>
      <c r="HC150" s="1060"/>
      <c r="HD150" s="1060"/>
      <c r="HE150" s="1060"/>
      <c r="HF150" s="1060"/>
      <c r="HG150" s="1060"/>
      <c r="HH150" s="1060"/>
      <c r="HI150" s="1060"/>
      <c r="HJ150" s="1060"/>
      <c r="HK150" s="1060"/>
      <c r="HL150" s="1060"/>
      <c r="HM150" s="1060"/>
      <c r="HN150" s="1060"/>
      <c r="HO150" s="1060"/>
      <c r="HP150" s="1060"/>
      <c r="HQ150" s="1060"/>
      <c r="HR150" s="1060"/>
      <c r="HS150" s="1060"/>
      <c r="HT150" s="1060"/>
      <c r="HU150" s="1060"/>
      <c r="HV150" s="1060"/>
      <c r="HW150" s="1060"/>
      <c r="HX150" s="1060"/>
      <c r="HY150" s="1060"/>
      <c r="HZ150" s="1060"/>
      <c r="IA150" s="1060"/>
      <c r="IB150" s="1060"/>
      <c r="IC150" s="1060"/>
      <c r="ID150" s="1060"/>
      <c r="IE150" s="1060"/>
      <c r="IF150" s="1060"/>
      <c r="IG150" s="1060"/>
      <c r="IH150" s="1060"/>
      <c r="II150" s="1060"/>
      <c r="IJ150" s="1060"/>
      <c r="IK150" s="1060"/>
      <c r="IL150" s="1060"/>
      <c r="IM150" s="1060"/>
      <c r="IN150" s="1060"/>
      <c r="IO150" s="1060"/>
      <c r="IP150" s="1060"/>
      <c r="IQ150" s="1060"/>
      <c r="IR150" s="1060"/>
      <c r="IS150" s="1060"/>
      <c r="IT150" s="1060"/>
      <c r="IU150" s="1060"/>
      <c r="IV150" s="1060"/>
      <c r="IW150" s="1060"/>
      <c r="IX150" s="1060"/>
      <c r="IY150" s="1060"/>
      <c r="IZ150" s="1060"/>
      <c r="JA150" s="1060"/>
      <c r="JB150" s="1060"/>
      <c r="JC150" s="1060"/>
      <c r="JD150" s="1060"/>
      <c r="JE150" s="1060"/>
      <c r="JF150" s="1060"/>
      <c r="JG150" s="1060"/>
      <c r="JH150" s="1060"/>
      <c r="JI150" s="1060"/>
      <c r="JJ150" s="1060"/>
      <c r="JK150" s="1060"/>
      <c r="JL150" s="1060"/>
      <c r="JM150" s="1060"/>
      <c r="JN150" s="1060"/>
      <c r="JO150" s="1060"/>
      <c r="JP150" s="1060"/>
      <c r="JQ150" s="1060"/>
      <c r="JR150" s="1060"/>
      <c r="JS150" s="1060"/>
      <c r="JT150" s="1060"/>
      <c r="JU150" s="1060"/>
      <c r="JV150" s="1060"/>
      <c r="JW150" s="1060"/>
      <c r="JX150" s="1060"/>
      <c r="JY150" s="1060"/>
      <c r="JZ150" s="1060"/>
      <c r="KA150" s="1060"/>
      <c r="KB150" s="1060"/>
      <c r="KC150" s="1060"/>
      <c r="KD150" s="1060"/>
      <c r="KE150" s="1060"/>
      <c r="KF150" s="1060"/>
      <c r="KG150" s="1060"/>
      <c r="KH150" s="1060"/>
      <c r="KI150" s="1060"/>
      <c r="KJ150" s="1060"/>
      <c r="KK150" s="1060"/>
      <c r="KL150" s="1060"/>
      <c r="KM150" s="1060"/>
      <c r="KN150" s="1060"/>
      <c r="KO150" s="1060"/>
      <c r="KP150" s="1060"/>
      <c r="KQ150" s="1060"/>
      <c r="KR150" s="1060"/>
      <c r="KS150" s="1060"/>
      <c r="KT150" s="1060"/>
      <c r="KU150" s="1060"/>
      <c r="KV150" s="1060"/>
      <c r="KW150" s="1060"/>
      <c r="KX150" s="1060"/>
      <c r="KY150" s="1060"/>
      <c r="KZ150" s="1060"/>
      <c r="LA150" s="1060"/>
      <c r="LB150" s="1060"/>
      <c r="LC150" s="1060"/>
      <c r="LD150" s="1060"/>
      <c r="LE150" s="1060"/>
      <c r="LF150" s="1060"/>
      <c r="LG150" s="1060"/>
      <c r="LH150" s="1060"/>
      <c r="LI150" s="1060"/>
      <c r="LJ150" s="1060"/>
      <c r="LK150" s="1060"/>
      <c r="LL150" s="1060"/>
      <c r="LM150" s="1060"/>
      <c r="LN150" s="1060"/>
      <c r="LO150" s="1060"/>
      <c r="LP150" s="1060"/>
      <c r="LQ150" s="1060"/>
      <c r="LR150" s="1060"/>
      <c r="LS150" s="1060"/>
      <c r="LT150" s="1060"/>
      <c r="LU150" s="1060"/>
      <c r="LV150" s="1060"/>
      <c r="LW150" s="1060"/>
      <c r="LX150" s="1060"/>
      <c r="LY150" s="1060"/>
      <c r="LZ150" s="1060"/>
      <c r="MA150" s="1060"/>
      <c r="MB150" s="1060"/>
      <c r="MC150" s="1060"/>
      <c r="MD150" s="1060"/>
      <c r="ME150" s="1060"/>
      <c r="MF150" s="1060"/>
      <c r="MG150" s="1060"/>
      <c r="MH150" s="1060"/>
      <c r="MI150" s="1060"/>
      <c r="MJ150" s="1060"/>
      <c r="MK150" s="1060"/>
      <c r="ML150" s="1060"/>
      <c r="MM150" s="1060"/>
      <c r="MN150" s="1060"/>
      <c r="MO150" s="1060"/>
      <c r="MP150" s="1060"/>
      <c r="MQ150" s="1060"/>
      <c r="MR150" s="1060"/>
      <c r="MS150" s="1060"/>
      <c r="MT150" s="1060"/>
      <c r="MU150" s="1060"/>
      <c r="MV150" s="1060"/>
      <c r="MW150" s="1060"/>
      <c r="MX150" s="1060"/>
      <c r="MY150" s="1060"/>
      <c r="MZ150" s="1060"/>
      <c r="NA150" s="1060"/>
      <c r="NB150" s="1060"/>
      <c r="NC150" s="1060"/>
      <c r="ND150" s="1060"/>
      <c r="NE150" s="1060"/>
      <c r="NF150" s="1060"/>
      <c r="NG150" s="1060"/>
      <c r="NH150" s="1060"/>
      <c r="NI150" s="1060"/>
      <c r="NJ150" s="1060"/>
      <c r="NK150" s="1060"/>
      <c r="NL150" s="1060"/>
      <c r="NM150" s="1060"/>
      <c r="NN150" s="1060"/>
      <c r="NO150" s="1060"/>
      <c r="NP150" s="1060"/>
      <c r="NQ150" s="1060"/>
      <c r="NR150" s="1060"/>
      <c r="NS150" s="1060"/>
      <c r="NT150" s="1060"/>
      <c r="NU150" s="1060"/>
      <c r="NV150" s="1060"/>
      <c r="NW150" s="1060"/>
      <c r="NX150" s="1060"/>
      <c r="NY150" s="1060"/>
      <c r="NZ150" s="1060"/>
      <c r="OA150" s="1060"/>
      <c r="OB150" s="1060"/>
      <c r="OC150" s="1060"/>
      <c r="OD150" s="1060"/>
      <c r="OE150" s="1060"/>
      <c r="OF150" s="1060"/>
      <c r="OG150" s="1060"/>
      <c r="OH150" s="1060"/>
      <c r="OI150" s="1060"/>
      <c r="OJ150" s="1060"/>
      <c r="OK150" s="1060"/>
      <c r="OL150" s="1060"/>
      <c r="OM150" s="1060"/>
      <c r="ON150" s="1060"/>
      <c r="OO150" s="1060"/>
      <c r="OP150" s="1060"/>
      <c r="OQ150" s="1060"/>
      <c r="OR150" s="1060"/>
      <c r="OS150" s="1060"/>
      <c r="OT150" s="1060"/>
      <c r="OU150" s="1060"/>
      <c r="OV150" s="1060"/>
      <c r="OW150" s="1060"/>
      <c r="OX150" s="1060"/>
      <c r="OY150" s="1060"/>
      <c r="OZ150" s="1060"/>
      <c r="PA150" s="1060"/>
      <c r="PB150" s="1060"/>
      <c r="PC150" s="1060"/>
      <c r="PD150" s="1060"/>
      <c r="PE150" s="1060"/>
      <c r="PF150" s="1060"/>
      <c r="PG150" s="1060"/>
      <c r="PH150" s="1060"/>
      <c r="PI150" s="1060"/>
      <c r="PJ150" s="1060"/>
      <c r="PK150" s="1060"/>
      <c r="PL150" s="1060"/>
      <c r="PM150" s="1060"/>
      <c r="PN150" s="1060"/>
      <c r="PO150" s="1060"/>
      <c r="PP150" s="1060"/>
      <c r="PQ150" s="1060"/>
      <c r="PR150" s="1060"/>
      <c r="PS150" s="1060"/>
      <c r="PT150" s="1060"/>
      <c r="PU150" s="1060"/>
      <c r="PV150" s="1060"/>
      <c r="PW150" s="1060"/>
      <c r="PX150" s="1060"/>
      <c r="PY150" s="1060"/>
      <c r="PZ150" s="1060"/>
      <c r="QA150" s="1060"/>
      <c r="QB150" s="1060"/>
      <c r="QC150" s="1060"/>
      <c r="QD150" s="1060"/>
      <c r="QE150" s="1060"/>
      <c r="QF150" s="1060"/>
      <c r="QG150" s="1060"/>
      <c r="QH150" s="1060"/>
      <c r="QI150" s="1060"/>
      <c r="QJ150" s="1060"/>
      <c r="QK150" s="1060"/>
      <c r="QL150" s="1060"/>
      <c r="QM150" s="1060"/>
      <c r="QN150" s="1060"/>
      <c r="QO150" s="1060"/>
      <c r="QP150" s="1060"/>
      <c r="QQ150" s="1060"/>
      <c r="QR150" s="1060"/>
      <c r="QS150" s="1060"/>
      <c r="QT150" s="1060"/>
      <c r="QU150" s="1060"/>
      <c r="QV150" s="1060"/>
      <c r="QW150" s="1060"/>
      <c r="QX150" s="1060"/>
      <c r="QY150" s="1060"/>
      <c r="QZ150" s="1060"/>
      <c r="RA150" s="1060"/>
      <c r="RB150" s="1060"/>
      <c r="RC150" s="1060"/>
      <c r="RD150" s="1060"/>
      <c r="RE150" s="1060"/>
      <c r="RF150" s="1060"/>
      <c r="RG150" s="1060"/>
      <c r="RH150" s="1060"/>
      <c r="RI150" s="1060"/>
      <c r="RJ150" s="1060"/>
      <c r="RK150" s="1060"/>
      <c r="RL150" s="1060"/>
      <c r="RM150" s="1060"/>
      <c r="RN150" s="1060"/>
      <c r="RO150" s="1060"/>
      <c r="RP150" s="1060"/>
      <c r="RQ150" s="1060"/>
      <c r="RR150" s="1060"/>
      <c r="RS150" s="1060"/>
      <c r="RT150" s="1060"/>
      <c r="RU150" s="1060"/>
      <c r="RV150" s="1060"/>
      <c r="RW150" s="1060"/>
      <c r="RX150" s="1060"/>
      <c r="RY150" s="1060"/>
      <c r="RZ150" s="1060"/>
      <c r="SA150" s="1060"/>
      <c r="SB150" s="1060"/>
      <c r="SC150" s="1060"/>
      <c r="SD150" s="1060"/>
      <c r="SE150" s="1060"/>
      <c r="SF150" s="1060"/>
      <c r="SG150" s="1060"/>
      <c r="SH150" s="1060"/>
      <c r="SI150" s="1060"/>
      <c r="SJ150" s="1060"/>
      <c r="SK150" s="1060"/>
      <c r="SL150" s="1060"/>
      <c r="SM150" s="1060"/>
      <c r="SN150" s="1060"/>
      <c r="SO150" s="1060"/>
      <c r="SP150" s="1060"/>
      <c r="SQ150" s="1060"/>
      <c r="SR150" s="1060"/>
      <c r="SS150" s="1060"/>
      <c r="ST150" s="1060"/>
      <c r="SU150" s="1060"/>
      <c r="SV150" s="1060"/>
      <c r="SW150" s="1060"/>
      <c r="SX150" s="1060"/>
      <c r="SY150" s="1060"/>
      <c r="SZ150" s="1060"/>
      <c r="TA150" s="1060"/>
      <c r="TB150" s="1060"/>
      <c r="TC150" s="1060"/>
      <c r="TD150" s="1060"/>
      <c r="TE150" s="1060"/>
      <c r="TF150" s="1060"/>
      <c r="TG150" s="1060"/>
      <c r="TH150" s="1060"/>
      <c r="TI150" s="1060"/>
      <c r="TJ150" s="1060"/>
      <c r="TK150" s="1060"/>
      <c r="TL150" s="1060"/>
      <c r="TM150" s="1060"/>
      <c r="TN150" s="1060"/>
      <c r="TO150" s="1060"/>
      <c r="TP150" s="1060"/>
      <c r="TQ150" s="1060"/>
      <c r="TR150" s="1060"/>
      <c r="TS150" s="1060"/>
      <c r="TT150" s="1060"/>
      <c r="TU150" s="1060"/>
      <c r="TV150" s="1060"/>
      <c r="TW150" s="1060"/>
      <c r="TX150" s="1060"/>
      <c r="TY150" s="1060"/>
      <c r="TZ150" s="1060"/>
      <c r="UA150" s="1060"/>
      <c r="UB150" s="1060"/>
      <c r="UC150" s="1060"/>
      <c r="UD150" s="1060"/>
      <c r="UE150" s="1060"/>
      <c r="UF150" s="1060"/>
      <c r="UG150" s="1060"/>
      <c r="UH150" s="1060"/>
      <c r="UI150" s="1060"/>
      <c r="UJ150" s="1060"/>
      <c r="UK150" s="1060"/>
      <c r="UL150" s="1060"/>
      <c r="UM150" s="1060"/>
      <c r="UN150" s="1060"/>
      <c r="UO150" s="1060"/>
      <c r="UP150" s="1060"/>
      <c r="UQ150" s="1060"/>
      <c r="UR150" s="1060"/>
      <c r="US150" s="1060"/>
      <c r="UT150" s="1060"/>
      <c r="UU150" s="1060"/>
      <c r="UV150" s="1060"/>
      <c r="UW150" s="1060"/>
      <c r="UX150" s="1060"/>
      <c r="UY150" s="1060"/>
      <c r="UZ150" s="1060"/>
      <c r="VA150" s="1060"/>
      <c r="VB150" s="1060"/>
      <c r="VC150" s="1060"/>
      <c r="VD150" s="1060"/>
      <c r="VE150" s="1060"/>
      <c r="VF150" s="1060"/>
      <c r="VG150" s="1060"/>
      <c r="VH150" s="1060"/>
      <c r="VI150" s="1060"/>
      <c r="VJ150" s="1060"/>
      <c r="VK150" s="1060"/>
      <c r="VL150" s="1060"/>
      <c r="VM150" s="1060"/>
      <c r="VN150" s="1060"/>
      <c r="VO150" s="1060"/>
      <c r="VP150" s="1060"/>
      <c r="VQ150" s="1060"/>
      <c r="VR150" s="1060"/>
      <c r="VS150" s="1060"/>
      <c r="VT150" s="1060"/>
      <c r="VU150" s="1060"/>
      <c r="VV150" s="1060"/>
      <c r="VW150" s="1060"/>
      <c r="VX150" s="1060"/>
      <c r="VY150" s="1060"/>
      <c r="VZ150" s="1060"/>
      <c r="WA150" s="1060"/>
      <c r="WB150" s="1060"/>
      <c r="WC150" s="1060"/>
      <c r="WD150" s="1060"/>
      <c r="WE150" s="1060"/>
      <c r="WF150" s="1060"/>
      <c r="WG150" s="1060"/>
      <c r="WH150" s="1060"/>
      <c r="WI150" s="1060"/>
      <c r="WJ150" s="1060"/>
      <c r="WK150" s="1060"/>
      <c r="WL150" s="1060"/>
      <c r="WM150" s="1060"/>
      <c r="WN150" s="1060"/>
      <c r="WO150" s="1060"/>
      <c r="WP150" s="1060"/>
      <c r="WQ150" s="1060"/>
      <c r="WR150" s="1060"/>
      <c r="WS150" s="1060"/>
      <c r="WT150" s="1060"/>
      <c r="WU150" s="1060"/>
      <c r="WV150" s="1060"/>
      <c r="WW150" s="1060"/>
      <c r="WX150" s="1060"/>
      <c r="WY150" s="1060"/>
      <c r="WZ150" s="1060"/>
      <c r="XA150" s="1060"/>
      <c r="XB150" s="1060"/>
      <c r="XC150" s="1060"/>
      <c r="XD150" s="1060"/>
      <c r="XE150" s="1060"/>
      <c r="XF150" s="1060"/>
      <c r="XG150" s="1060"/>
      <c r="XH150" s="1060"/>
      <c r="XI150" s="1060"/>
      <c r="XJ150" s="1060"/>
      <c r="XK150" s="1060"/>
      <c r="XL150" s="1060"/>
      <c r="XM150" s="1060"/>
      <c r="XN150" s="1060"/>
      <c r="XO150" s="1060"/>
      <c r="XP150" s="1060"/>
      <c r="XQ150" s="1060"/>
      <c r="XR150" s="1060"/>
      <c r="XS150" s="1060"/>
      <c r="XT150" s="1060"/>
      <c r="XU150" s="1060"/>
      <c r="XV150" s="1060"/>
      <c r="XW150" s="1060"/>
      <c r="XX150" s="1060"/>
      <c r="XY150" s="1060"/>
      <c r="XZ150" s="1060"/>
      <c r="YA150" s="1060"/>
      <c r="YB150" s="1060"/>
      <c r="YC150" s="1060"/>
      <c r="YD150" s="1060"/>
      <c r="YE150" s="1060"/>
      <c r="YF150" s="1060"/>
      <c r="YG150" s="1060"/>
      <c r="YH150" s="1060"/>
      <c r="YI150" s="1060"/>
      <c r="YJ150" s="1060"/>
      <c r="YK150" s="1060"/>
      <c r="YL150" s="1060"/>
      <c r="YM150" s="1060"/>
      <c r="YN150" s="1060"/>
      <c r="YO150" s="1060"/>
      <c r="YP150" s="1060"/>
      <c r="YQ150" s="1060"/>
      <c r="YR150" s="1060"/>
      <c r="YS150" s="1060"/>
      <c r="YT150" s="1060"/>
      <c r="YU150" s="1060"/>
      <c r="YV150" s="1060"/>
      <c r="YW150" s="1060"/>
      <c r="YX150" s="1060"/>
      <c r="YY150" s="1060"/>
      <c r="YZ150" s="1060"/>
      <c r="ZA150" s="1060"/>
      <c r="ZB150" s="1060"/>
      <c r="ZC150" s="1060"/>
      <c r="ZD150" s="1060"/>
      <c r="ZE150" s="1060"/>
      <c r="ZF150" s="1060"/>
      <c r="ZG150" s="1060"/>
      <c r="ZH150" s="1060"/>
      <c r="ZI150" s="1060"/>
      <c r="ZJ150" s="1060"/>
      <c r="ZK150" s="1060"/>
      <c r="ZL150" s="1060"/>
      <c r="ZM150" s="1060"/>
      <c r="ZN150" s="1060"/>
      <c r="ZO150" s="1060"/>
      <c r="ZP150" s="1060"/>
      <c r="ZQ150" s="1060"/>
      <c r="ZR150" s="1060"/>
      <c r="ZS150" s="1060"/>
      <c r="ZT150" s="1060"/>
      <c r="ZU150" s="1060"/>
      <c r="ZV150" s="1060"/>
      <c r="ZW150" s="1060"/>
      <c r="ZX150" s="1060"/>
      <c r="ZY150" s="1060"/>
      <c r="ZZ150" s="1060"/>
      <c r="AAA150" s="1060"/>
      <c r="AAB150" s="1060"/>
      <c r="AAC150" s="1060"/>
      <c r="AAD150" s="1060"/>
      <c r="AAE150" s="1060"/>
      <c r="AAF150" s="1060"/>
      <c r="AAG150" s="1060"/>
      <c r="AAH150" s="1060"/>
      <c r="AAI150" s="1060"/>
      <c r="AAJ150" s="1060"/>
      <c r="AAK150" s="1060"/>
      <c r="AAL150" s="1060"/>
      <c r="AAM150" s="1060"/>
      <c r="AAN150" s="1060"/>
      <c r="AAO150" s="1060"/>
      <c r="AAP150" s="1060"/>
      <c r="AAQ150" s="1060"/>
      <c r="AAR150" s="1060"/>
      <c r="AAS150" s="1060"/>
      <c r="AAT150" s="1060"/>
      <c r="AAU150" s="1060"/>
      <c r="AAV150" s="1060"/>
      <c r="AAW150" s="1060"/>
      <c r="AAX150" s="1060"/>
      <c r="AAY150" s="1060"/>
      <c r="AAZ150" s="1060"/>
      <c r="ABA150" s="1060"/>
      <c r="ABB150" s="1060"/>
      <c r="ABC150" s="1060"/>
      <c r="ABD150" s="1060"/>
      <c r="ABE150" s="1060"/>
      <c r="ABF150" s="1060"/>
      <c r="ABG150" s="1060"/>
      <c r="ABH150" s="1060"/>
      <c r="ABI150" s="1060"/>
      <c r="ABJ150" s="1060"/>
      <c r="ABK150" s="1060"/>
      <c r="ABL150" s="1060"/>
      <c r="ABM150" s="1060"/>
      <c r="ABN150" s="1060"/>
      <c r="ABO150" s="1060"/>
      <c r="ABP150" s="1060"/>
      <c r="ABQ150" s="1060"/>
      <c r="ABR150" s="1060"/>
      <c r="ABS150" s="1060"/>
      <c r="ABT150" s="1060"/>
      <c r="ABU150" s="1060"/>
      <c r="ABV150" s="1060"/>
      <c r="ABW150" s="1060"/>
      <c r="ABX150" s="1060"/>
      <c r="ABY150" s="1060"/>
      <c r="ABZ150" s="1060"/>
      <c r="ACA150" s="1060"/>
      <c r="ACB150" s="1060"/>
      <c r="ACC150" s="1060"/>
      <c r="ACD150" s="1060"/>
      <c r="ACE150" s="1060"/>
      <c r="ACF150" s="1060"/>
      <c r="ACG150" s="1060"/>
      <c r="ACH150" s="1060"/>
      <c r="ACI150" s="1060"/>
      <c r="ACJ150" s="1060"/>
      <c r="ACK150" s="1060"/>
      <c r="ACL150" s="1060"/>
      <c r="ACM150" s="1060"/>
      <c r="ACN150" s="1060"/>
      <c r="ACO150" s="1060"/>
      <c r="ACP150" s="1060"/>
      <c r="ACQ150" s="1060"/>
      <c r="ACR150" s="1060"/>
      <c r="ACS150" s="1060"/>
      <c r="ACT150" s="1060"/>
      <c r="ACU150" s="1060"/>
      <c r="ACV150" s="1060"/>
      <c r="ACW150" s="1060"/>
      <c r="ACX150" s="1060"/>
      <c r="ACY150" s="1060"/>
      <c r="ACZ150" s="1060"/>
      <c r="ADA150" s="1060"/>
      <c r="ADB150" s="1060"/>
      <c r="ADC150" s="1060"/>
      <c r="ADD150" s="1060"/>
      <c r="ADE150" s="1060"/>
      <c r="ADF150" s="1060"/>
      <c r="ADG150" s="1060"/>
      <c r="ADH150" s="1060"/>
      <c r="ADI150" s="1060"/>
      <c r="ADJ150" s="1060"/>
      <c r="ADK150" s="1060"/>
      <c r="ADL150" s="1060"/>
      <c r="ADM150" s="1060"/>
      <c r="ADN150" s="1060"/>
      <c r="ADO150" s="1060"/>
      <c r="ADP150" s="1060"/>
      <c r="ADQ150" s="1060"/>
      <c r="ADR150" s="1060"/>
      <c r="ADS150" s="1060"/>
      <c r="ADT150" s="1060"/>
      <c r="ADU150" s="1060"/>
      <c r="ADV150" s="1060"/>
      <c r="ADW150" s="1060"/>
      <c r="ADX150" s="1060"/>
      <c r="ADY150" s="1060"/>
      <c r="ADZ150" s="1060"/>
      <c r="AEA150" s="1060"/>
      <c r="AEB150" s="1060"/>
      <c r="AEC150" s="1060"/>
      <c r="AED150" s="1060"/>
      <c r="AEE150" s="1060"/>
      <c r="AEF150" s="1060"/>
      <c r="AEG150" s="1060"/>
      <c r="AEH150" s="1060"/>
      <c r="AEI150" s="1060"/>
      <c r="AEJ150" s="1060"/>
      <c r="AEK150" s="1060"/>
      <c r="AEL150" s="1060"/>
      <c r="AEM150" s="1060"/>
      <c r="AEN150" s="1060"/>
      <c r="AEO150" s="1060"/>
      <c r="AEP150" s="1060"/>
      <c r="AEQ150" s="1060"/>
      <c r="AER150" s="1060"/>
      <c r="AES150" s="1060"/>
      <c r="AET150" s="1060"/>
      <c r="AEU150" s="1060"/>
      <c r="AEV150" s="1060"/>
      <c r="AEW150" s="1060"/>
      <c r="AEX150" s="1060"/>
      <c r="AEY150" s="1060"/>
      <c r="AEZ150" s="1060"/>
      <c r="AFA150" s="1060"/>
      <c r="AFB150" s="1060"/>
      <c r="AFC150" s="1060"/>
      <c r="AFD150" s="1060"/>
      <c r="AFE150" s="1060"/>
      <c r="AFF150" s="1060"/>
      <c r="AFG150" s="1060"/>
      <c r="AFH150" s="1060"/>
      <c r="AFI150" s="1060"/>
      <c r="AFJ150" s="1060"/>
      <c r="AFK150" s="1060"/>
      <c r="AFL150" s="1060"/>
      <c r="AFM150" s="1060"/>
      <c r="AFN150" s="1060"/>
      <c r="AFO150" s="1060"/>
      <c r="AFP150" s="1060"/>
      <c r="AFQ150" s="1060"/>
      <c r="AFR150" s="1060"/>
      <c r="AFS150" s="1060"/>
      <c r="AFT150" s="1060"/>
      <c r="AFU150" s="1060"/>
      <c r="AFV150" s="1060"/>
      <c r="AFW150" s="1060"/>
      <c r="AFX150" s="1060"/>
      <c r="AFY150" s="1060"/>
      <c r="AFZ150" s="1060"/>
      <c r="AGA150" s="1060"/>
      <c r="AGB150" s="1060"/>
      <c r="AGC150" s="1060"/>
      <c r="AGD150" s="1060"/>
      <c r="AGE150" s="1060"/>
      <c r="AGF150" s="1060"/>
      <c r="AGG150" s="1060"/>
      <c r="AGH150" s="1060"/>
      <c r="AGI150" s="1060"/>
      <c r="AGJ150" s="1060"/>
      <c r="AGK150" s="1060"/>
      <c r="AGL150" s="1060"/>
      <c r="AGM150" s="1060"/>
      <c r="AGN150" s="1060"/>
      <c r="AGO150" s="1060"/>
      <c r="AGP150" s="1060"/>
      <c r="AGQ150" s="1060"/>
      <c r="AGR150" s="1060"/>
      <c r="AGS150" s="1060"/>
      <c r="AGT150" s="1060"/>
      <c r="AGU150" s="1060"/>
      <c r="AGV150" s="1060"/>
      <c r="AGW150" s="1060"/>
      <c r="AGX150" s="1060"/>
      <c r="AGY150" s="1060"/>
      <c r="AGZ150" s="1060"/>
      <c r="AHA150" s="1060"/>
      <c r="AHB150" s="1060"/>
      <c r="AHC150" s="1060"/>
      <c r="AHD150" s="1060"/>
      <c r="AHE150" s="1060"/>
      <c r="AHF150" s="1060"/>
      <c r="AHG150" s="1060"/>
      <c r="AHH150" s="1060"/>
      <c r="AHI150" s="1060"/>
      <c r="AHJ150" s="1060"/>
      <c r="AHK150" s="1060"/>
      <c r="AHL150" s="1060"/>
      <c r="AHM150" s="1060"/>
      <c r="AHN150" s="1060"/>
      <c r="AHO150" s="1060"/>
      <c r="AHP150" s="1060"/>
      <c r="AHQ150" s="1060"/>
      <c r="AHR150" s="1060"/>
      <c r="AHS150" s="1060"/>
      <c r="AHT150" s="1060"/>
      <c r="AHU150" s="1060"/>
      <c r="AHV150" s="1060"/>
      <c r="AHW150" s="1060"/>
      <c r="AHX150" s="1060"/>
      <c r="AHY150" s="1060"/>
      <c r="AHZ150" s="1060"/>
      <c r="AIA150" s="1060"/>
      <c r="AIB150" s="1060"/>
      <c r="AIC150" s="1060"/>
      <c r="AID150" s="1060"/>
      <c r="AIE150" s="1060"/>
      <c r="AIF150" s="1060"/>
      <c r="AIG150" s="1060"/>
      <c r="AIH150" s="1060"/>
      <c r="AII150" s="1060"/>
      <c r="AIJ150" s="1060"/>
      <c r="AIK150" s="1060"/>
      <c r="AIL150" s="1060"/>
      <c r="AIM150" s="1060"/>
      <c r="AIN150" s="1060"/>
      <c r="AIO150" s="1060"/>
      <c r="AIP150" s="1060"/>
      <c r="AIQ150" s="1060"/>
      <c r="AIR150" s="1060"/>
      <c r="AIS150" s="1060"/>
      <c r="AIT150" s="1060"/>
      <c r="AIU150" s="1060"/>
      <c r="AIV150" s="1060"/>
      <c r="AIW150" s="1060"/>
      <c r="AIX150" s="1060"/>
      <c r="AIY150" s="1060"/>
      <c r="AIZ150" s="1060"/>
      <c r="AJA150" s="1060"/>
      <c r="AJB150" s="1060"/>
      <c r="AJC150" s="1060"/>
      <c r="AJD150" s="1060"/>
      <c r="AJE150" s="1060"/>
      <c r="AJF150" s="1060"/>
      <c r="AJG150" s="1060"/>
      <c r="AJH150" s="1060"/>
      <c r="AJI150" s="1060"/>
      <c r="AJJ150" s="1060"/>
      <c r="AJK150" s="1060"/>
      <c r="AJL150" s="1060"/>
      <c r="AJM150" s="1060"/>
      <c r="AJN150" s="1060"/>
      <c r="AJO150" s="1060"/>
      <c r="AJP150" s="1060"/>
      <c r="AJQ150" s="1060"/>
      <c r="AJR150" s="1060"/>
      <c r="AJS150" s="1060"/>
      <c r="AJT150" s="1060"/>
      <c r="AJU150" s="1060"/>
      <c r="AJV150" s="1060"/>
      <c r="AJW150" s="1060"/>
      <c r="AJX150" s="1060"/>
      <c r="AJY150" s="1060"/>
      <c r="AJZ150" s="1060"/>
      <c r="AKA150" s="1060"/>
      <c r="AKB150" s="1060"/>
      <c r="AKC150" s="1060"/>
      <c r="AKD150" s="1060"/>
      <c r="AKE150" s="1060"/>
      <c r="AKF150" s="1060"/>
      <c r="AKG150" s="1060"/>
      <c r="AKH150" s="1060"/>
      <c r="AKI150" s="1060"/>
      <c r="AKJ150" s="1060"/>
      <c r="AKK150" s="1060"/>
      <c r="AKL150" s="1060"/>
      <c r="AKM150" s="1060"/>
      <c r="AKN150" s="1060"/>
      <c r="AKO150" s="1060"/>
      <c r="AKP150" s="1060"/>
      <c r="AKQ150" s="1060"/>
      <c r="AKR150" s="1060"/>
      <c r="AKS150" s="1060"/>
      <c r="AKT150" s="1060"/>
      <c r="AKU150" s="1060"/>
      <c r="AKV150" s="1060"/>
      <c r="AKW150" s="1060"/>
      <c r="AKX150" s="1060"/>
      <c r="AKY150" s="1060"/>
      <c r="AKZ150" s="1060"/>
      <c r="ALA150" s="1060"/>
      <c r="ALB150" s="1060"/>
      <c r="ALC150" s="1060"/>
      <c r="ALD150" s="1060"/>
      <c r="ALE150" s="1060"/>
      <c r="ALF150" s="1060"/>
      <c r="ALG150" s="1060"/>
      <c r="ALH150" s="1060"/>
      <c r="ALI150" s="1060"/>
      <c r="ALJ150" s="1060"/>
      <c r="ALK150" s="1060"/>
      <c r="ALL150" s="1060"/>
      <c r="ALM150" s="1060"/>
      <c r="ALN150" s="1060"/>
      <c r="ALO150" s="1060"/>
      <c r="ALP150" s="1060"/>
      <c r="ALQ150" s="1060"/>
      <c r="ALR150" s="1060"/>
      <c r="ALS150" s="1060"/>
      <c r="ALT150" s="1060"/>
      <c r="ALU150" s="1060"/>
      <c r="ALV150" s="1060"/>
      <c r="ALW150" s="1060"/>
      <c r="ALX150" s="1060"/>
      <c r="ALY150" s="1060"/>
      <c r="ALZ150" s="1060"/>
      <c r="AMA150" s="1060"/>
      <c r="AMB150" s="1060"/>
      <c r="AMC150" s="1060"/>
      <c r="AMD150" s="1060"/>
      <c r="AME150" s="1060"/>
      <c r="AMF150" s="1060"/>
      <c r="AMG150" s="1060"/>
      <c r="AMH150" s="1060"/>
      <c r="AMI150" s="1060"/>
      <c r="AMJ150" s="1060"/>
      <c r="AMK150" s="1060"/>
      <c r="AML150" s="1060"/>
      <c r="AMM150" s="1060"/>
      <c r="AMN150" s="1060"/>
      <c r="AMO150" s="1060"/>
      <c r="AMP150" s="1060"/>
      <c r="AMQ150" s="1060"/>
      <c r="AMR150" s="1060"/>
      <c r="AMS150" s="1060"/>
      <c r="AMT150" s="1060"/>
      <c r="AMU150" s="1060"/>
      <c r="AMV150" s="1060"/>
      <c r="AMW150" s="1060"/>
      <c r="AMX150" s="1060"/>
      <c r="AMY150" s="1060"/>
      <c r="AMZ150" s="1060"/>
      <c r="ANA150" s="1060"/>
      <c r="ANB150" s="1060"/>
      <c r="ANC150" s="1060"/>
      <c r="AND150" s="1060"/>
      <c r="ANE150" s="1060"/>
      <c r="ANF150" s="1060"/>
      <c r="ANG150" s="1060"/>
      <c r="ANH150" s="1060"/>
      <c r="ANI150" s="1060"/>
      <c r="ANJ150" s="1060"/>
      <c r="ANK150" s="1060"/>
      <c r="ANL150" s="1060"/>
      <c r="ANM150" s="1060"/>
      <c r="ANN150" s="1060"/>
      <c r="ANO150" s="1060"/>
      <c r="ANP150" s="1060"/>
      <c r="ANQ150" s="1060"/>
      <c r="ANR150" s="1060"/>
      <c r="ANS150" s="1060"/>
      <c r="ANT150" s="1060"/>
      <c r="ANU150" s="1060"/>
      <c r="ANV150" s="1060"/>
      <c r="ANW150" s="1060"/>
      <c r="ANX150" s="1060"/>
      <c r="ANY150" s="1060"/>
      <c r="ANZ150" s="1060"/>
      <c r="AOA150" s="1060"/>
      <c r="AOB150" s="1060"/>
      <c r="AOC150" s="1060"/>
      <c r="AOD150" s="1060"/>
      <c r="AOE150" s="1060"/>
      <c r="AOF150" s="1060"/>
      <c r="AOG150" s="1060"/>
      <c r="AOH150" s="1060"/>
      <c r="AOI150" s="1060"/>
      <c r="AOJ150" s="1060"/>
      <c r="AOK150" s="1060"/>
      <c r="AOL150" s="1060"/>
      <c r="AOM150" s="1060"/>
      <c r="AON150" s="1060"/>
      <c r="AOO150" s="1060"/>
      <c r="AOP150" s="1060"/>
      <c r="AOQ150" s="1060"/>
      <c r="AOR150" s="1060"/>
      <c r="AOS150" s="1060"/>
      <c r="AOT150" s="1060"/>
      <c r="AOU150" s="1060"/>
      <c r="AOV150" s="1060"/>
      <c r="AOW150" s="1060"/>
      <c r="AOX150" s="1060"/>
      <c r="AOY150" s="1060"/>
      <c r="AOZ150" s="1060"/>
      <c r="APA150" s="1060"/>
      <c r="APB150" s="1060"/>
      <c r="APC150" s="1060"/>
      <c r="APD150" s="1060"/>
      <c r="APE150" s="1060"/>
      <c r="APF150" s="1060"/>
      <c r="APG150" s="1060"/>
      <c r="APH150" s="1060"/>
      <c r="API150" s="1060"/>
      <c r="APJ150" s="1060"/>
      <c r="APK150" s="1060"/>
      <c r="APL150" s="1060"/>
      <c r="APM150" s="1060"/>
      <c r="APN150" s="1060"/>
      <c r="APO150" s="1060"/>
      <c r="APP150" s="1060"/>
      <c r="APQ150" s="1060"/>
      <c r="APR150" s="1060"/>
      <c r="APS150" s="1060"/>
      <c r="APT150" s="1060"/>
      <c r="APU150" s="1060"/>
      <c r="APV150" s="1060"/>
      <c r="APW150" s="1060"/>
      <c r="APX150" s="1060"/>
      <c r="APY150" s="1060"/>
      <c r="APZ150" s="1060"/>
      <c r="AQA150" s="1060"/>
      <c r="AQB150" s="1060"/>
      <c r="AQC150" s="1060"/>
      <c r="AQD150" s="1060"/>
      <c r="AQE150" s="1060"/>
      <c r="AQF150" s="1060"/>
      <c r="AQG150" s="1060"/>
      <c r="AQH150" s="1060"/>
      <c r="AQI150" s="1060"/>
      <c r="AQJ150" s="1060"/>
      <c r="AQK150" s="1060"/>
      <c r="AQL150" s="1060"/>
      <c r="AQM150" s="1060"/>
      <c r="AQN150" s="1060"/>
      <c r="AQO150" s="1060"/>
      <c r="AQP150" s="1060"/>
      <c r="AQQ150" s="1060"/>
      <c r="AQR150" s="1060"/>
      <c r="AQS150" s="1060"/>
      <c r="AQT150" s="1060"/>
      <c r="AQU150" s="1060"/>
      <c r="AQV150" s="1060"/>
      <c r="AQW150" s="1060"/>
      <c r="AQX150" s="1060"/>
      <c r="AQY150" s="1060"/>
      <c r="AQZ150" s="1060"/>
      <c r="ARA150" s="1060"/>
      <c r="ARB150" s="1060"/>
      <c r="ARC150" s="1060"/>
      <c r="ARD150" s="1060"/>
      <c r="ARE150" s="1060"/>
      <c r="ARF150" s="1060"/>
      <c r="ARG150" s="1060"/>
      <c r="ARH150" s="1060"/>
      <c r="ARI150" s="1060"/>
      <c r="ARJ150" s="1060"/>
      <c r="ARK150" s="1060"/>
      <c r="ARL150" s="1060"/>
      <c r="ARM150" s="1060"/>
      <c r="ARN150" s="1060"/>
      <c r="ARO150" s="1060"/>
      <c r="ARP150" s="1060"/>
      <c r="ARQ150" s="1060"/>
      <c r="ARR150" s="1060"/>
      <c r="ARS150" s="1060"/>
      <c r="ART150" s="1060"/>
      <c r="ARU150" s="1060"/>
      <c r="ARV150" s="1060"/>
      <c r="ARW150" s="1060"/>
      <c r="ARX150" s="1060"/>
      <c r="ARY150" s="1060"/>
      <c r="ARZ150" s="1060"/>
      <c r="ASA150" s="1060"/>
      <c r="ASB150" s="1060"/>
      <c r="ASC150" s="1060"/>
      <c r="ASD150" s="1060"/>
      <c r="ASE150" s="1060"/>
      <c r="ASF150" s="1060"/>
      <c r="ASG150" s="1060"/>
      <c r="ASH150" s="1060"/>
      <c r="ASI150" s="1060"/>
      <c r="ASJ150" s="1060"/>
      <c r="ASK150" s="1060"/>
      <c r="ASL150" s="1060"/>
      <c r="ASM150" s="1060"/>
      <c r="ASN150" s="1060"/>
      <c r="ASO150" s="1060"/>
      <c r="ASP150" s="1060"/>
      <c r="ASQ150" s="1060"/>
      <c r="ASR150" s="1060"/>
      <c r="ASS150" s="1060"/>
      <c r="AST150" s="1060"/>
      <c r="ASU150" s="1060"/>
      <c r="ASV150" s="1060"/>
      <c r="ASW150" s="1060"/>
      <c r="ASX150" s="1060"/>
      <c r="ASY150" s="1060"/>
      <c r="ASZ150" s="1060"/>
      <c r="ATA150" s="1060"/>
      <c r="ATB150" s="1060"/>
      <c r="ATC150" s="1060"/>
      <c r="ATD150" s="1060"/>
      <c r="ATE150" s="1060"/>
      <c r="ATF150" s="1060"/>
      <c r="ATG150" s="1060"/>
      <c r="ATH150" s="1060"/>
      <c r="ATI150" s="1060"/>
      <c r="ATJ150" s="1060"/>
      <c r="ATK150" s="1060"/>
      <c r="ATL150" s="1060"/>
      <c r="ATM150" s="1060"/>
      <c r="ATN150" s="1060"/>
      <c r="ATO150" s="1060"/>
      <c r="ATP150" s="1060"/>
      <c r="ATQ150" s="1060"/>
      <c r="ATR150" s="1060"/>
      <c r="ATS150" s="1060"/>
      <c r="ATT150" s="1060"/>
      <c r="ATU150" s="1060"/>
      <c r="ATV150" s="1060"/>
      <c r="ATW150" s="1060"/>
      <c r="ATX150" s="1060"/>
      <c r="ATY150" s="1060"/>
      <c r="ATZ150" s="1060"/>
      <c r="AUA150" s="1060"/>
      <c r="AUB150" s="1060"/>
      <c r="AUC150" s="1060"/>
      <c r="AUD150" s="1060"/>
      <c r="AUE150" s="1060"/>
      <c r="AUF150" s="1060"/>
      <c r="AUG150" s="1060"/>
      <c r="AUH150" s="1060"/>
      <c r="AUI150" s="1060"/>
      <c r="AUJ150" s="1060"/>
      <c r="AUK150" s="1060"/>
      <c r="AUL150" s="1060"/>
      <c r="AUM150" s="1060"/>
      <c r="AUN150" s="1060"/>
      <c r="AUO150" s="1060"/>
      <c r="AUP150" s="1060"/>
      <c r="AUQ150" s="1060"/>
      <c r="AUR150" s="1060"/>
      <c r="AUS150" s="1060"/>
      <c r="AUT150" s="1060"/>
      <c r="AUU150" s="1060"/>
      <c r="AUV150" s="1060"/>
      <c r="AUW150" s="1060"/>
      <c r="AUX150" s="1060"/>
      <c r="AUY150" s="1060"/>
      <c r="AUZ150" s="1060"/>
      <c r="AVA150" s="1060"/>
      <c r="AVB150" s="1060"/>
      <c r="AVC150" s="1060"/>
      <c r="AVD150" s="1060"/>
      <c r="AVE150" s="1060"/>
      <c r="AVF150" s="1060"/>
      <c r="AVG150" s="1060"/>
      <c r="AVH150" s="1060"/>
      <c r="AVI150" s="1060"/>
      <c r="AVJ150" s="1060"/>
      <c r="AVK150" s="1060"/>
      <c r="AVL150" s="1060"/>
      <c r="AVM150" s="1060"/>
      <c r="AVN150" s="1060"/>
      <c r="AVO150" s="1060"/>
      <c r="AVP150" s="1060"/>
      <c r="AVQ150" s="1060"/>
      <c r="AVR150" s="1060"/>
      <c r="AVS150" s="1060"/>
      <c r="AVT150" s="1060"/>
      <c r="AVU150" s="1060"/>
      <c r="AVV150" s="1060"/>
      <c r="AVW150" s="1060"/>
      <c r="AVX150" s="1060"/>
      <c r="AVY150" s="1060"/>
      <c r="AVZ150" s="1060"/>
      <c r="AWA150" s="1060"/>
      <c r="AWB150" s="1060"/>
      <c r="AWC150" s="1060"/>
      <c r="AWD150" s="1060"/>
      <c r="AWE150" s="1060"/>
      <c r="AWF150" s="1060"/>
      <c r="AWG150" s="1060"/>
      <c r="AWH150" s="1060"/>
      <c r="AWI150" s="1060"/>
      <c r="AWJ150" s="1060"/>
      <c r="AWK150" s="1060"/>
      <c r="AWL150" s="1060"/>
      <c r="AWM150" s="1060"/>
      <c r="AWN150" s="1060"/>
      <c r="AWO150" s="1060"/>
      <c r="AWP150" s="1060"/>
      <c r="AWQ150" s="1060"/>
      <c r="AWR150" s="1060"/>
      <c r="AWS150" s="1060"/>
      <c r="AWT150" s="1060"/>
      <c r="AWU150" s="1060"/>
      <c r="AWV150" s="1060"/>
      <c r="AWW150" s="1060"/>
      <c r="AWX150" s="1060"/>
      <c r="AWY150" s="1060"/>
      <c r="AWZ150" s="1060"/>
      <c r="AXA150" s="1060"/>
      <c r="AXB150" s="1060"/>
      <c r="AXC150" s="1060"/>
      <c r="AXD150" s="1060"/>
      <c r="AXE150" s="1060"/>
      <c r="AXF150" s="1060"/>
      <c r="AXG150" s="1060"/>
      <c r="AXH150" s="1060"/>
      <c r="AXI150" s="1060"/>
      <c r="AXJ150" s="1060"/>
      <c r="AXK150" s="1060"/>
      <c r="AXL150" s="1060"/>
      <c r="AXM150" s="1060"/>
      <c r="AXN150" s="1060"/>
      <c r="AXO150" s="1060"/>
      <c r="AXP150" s="1060"/>
      <c r="AXQ150" s="1060"/>
      <c r="AXR150" s="1060"/>
      <c r="AXS150" s="1060"/>
      <c r="AXT150" s="1060"/>
      <c r="AXU150" s="1060"/>
      <c r="AXV150" s="1060"/>
      <c r="AXW150" s="1060"/>
      <c r="AXX150" s="1060"/>
      <c r="AXY150" s="1060"/>
      <c r="AXZ150" s="1060"/>
      <c r="AYA150" s="1060"/>
      <c r="AYB150" s="1060"/>
      <c r="AYC150" s="1060"/>
      <c r="AYD150" s="1060"/>
      <c r="AYE150" s="1060"/>
      <c r="AYF150" s="1060"/>
      <c r="AYG150" s="1060"/>
      <c r="AYH150" s="1060"/>
      <c r="AYI150" s="1060"/>
      <c r="AYJ150" s="1060"/>
      <c r="AYK150" s="1060"/>
      <c r="AYL150" s="1060"/>
      <c r="AYM150" s="1060"/>
      <c r="AYN150" s="1060"/>
      <c r="AYO150" s="1060"/>
      <c r="AYP150" s="1060"/>
      <c r="AYQ150" s="1060"/>
      <c r="AYR150" s="1060"/>
      <c r="AYS150" s="1060"/>
      <c r="AYT150" s="1060"/>
      <c r="AYU150" s="1060"/>
      <c r="AYV150" s="1060"/>
      <c r="AYW150" s="1060"/>
      <c r="AYX150" s="1060"/>
      <c r="AYY150" s="1060"/>
      <c r="AYZ150" s="1060"/>
      <c r="AZA150" s="1060"/>
      <c r="AZB150" s="1060"/>
      <c r="AZC150" s="1060"/>
      <c r="AZD150" s="1060"/>
      <c r="AZE150" s="1060"/>
      <c r="AZF150" s="1060"/>
      <c r="AZG150" s="1060"/>
      <c r="AZH150" s="1060"/>
      <c r="AZI150" s="1060"/>
      <c r="AZJ150" s="1060"/>
      <c r="AZK150" s="1060"/>
      <c r="AZL150" s="1060"/>
      <c r="AZM150" s="1060"/>
      <c r="AZN150" s="1060"/>
      <c r="AZO150" s="1060"/>
      <c r="AZP150" s="1060"/>
      <c r="AZQ150" s="1060"/>
      <c r="AZR150" s="1060"/>
      <c r="AZS150" s="1060"/>
      <c r="AZT150" s="1060"/>
      <c r="AZU150" s="1060"/>
      <c r="AZV150" s="1060"/>
      <c r="AZW150" s="1060"/>
      <c r="AZX150" s="1060"/>
      <c r="AZY150" s="1060"/>
      <c r="AZZ150" s="1060"/>
      <c r="BAA150" s="1060"/>
      <c r="BAB150" s="1060"/>
      <c r="BAC150" s="1060"/>
      <c r="BAD150" s="1060"/>
      <c r="BAE150" s="1060"/>
      <c r="BAF150" s="1060"/>
      <c r="BAG150" s="1060"/>
      <c r="BAH150" s="1060"/>
      <c r="BAI150" s="1060"/>
      <c r="BAJ150" s="1060"/>
      <c r="BAK150" s="1060"/>
      <c r="BAL150" s="1060"/>
      <c r="BAM150" s="1060"/>
      <c r="BAN150" s="1060"/>
      <c r="BAO150" s="1060"/>
      <c r="BAP150" s="1060"/>
      <c r="BAQ150" s="1060"/>
      <c r="BAR150" s="1060"/>
      <c r="BAS150" s="1060"/>
      <c r="BAT150" s="1060"/>
      <c r="BAU150" s="1060"/>
      <c r="BAV150" s="1060"/>
      <c r="BAW150" s="1060"/>
      <c r="BAX150" s="1060"/>
      <c r="BAY150" s="1060"/>
      <c r="BAZ150" s="1060"/>
      <c r="BBA150" s="1060"/>
      <c r="BBB150" s="1060"/>
      <c r="BBC150" s="1060"/>
      <c r="BBD150" s="1060"/>
      <c r="BBE150" s="1060"/>
      <c r="BBF150" s="1060"/>
      <c r="BBG150" s="1060"/>
      <c r="BBH150" s="1060"/>
      <c r="BBI150" s="1060"/>
      <c r="BBJ150" s="1060"/>
      <c r="BBK150" s="1060"/>
      <c r="BBL150" s="1060"/>
      <c r="BBM150" s="1060"/>
      <c r="BBN150" s="1060"/>
      <c r="BBO150" s="1060"/>
      <c r="BBP150" s="1060"/>
      <c r="BBQ150" s="1060"/>
      <c r="BBR150" s="1060"/>
      <c r="BBS150" s="1060"/>
      <c r="BBT150" s="1060"/>
      <c r="BBU150" s="1060"/>
      <c r="BBV150" s="1060"/>
      <c r="BBW150" s="1060"/>
      <c r="BBX150" s="1060"/>
      <c r="BBY150" s="1060"/>
      <c r="BBZ150" s="1060"/>
      <c r="BCA150" s="1060"/>
      <c r="BCB150" s="1060"/>
      <c r="BCC150" s="1060"/>
      <c r="BCD150" s="1060"/>
      <c r="BCE150" s="1060"/>
      <c r="BCF150" s="1060"/>
      <c r="BCG150" s="1060"/>
      <c r="BCH150" s="1060"/>
      <c r="BCI150" s="1060"/>
      <c r="BCJ150" s="1060"/>
      <c r="BCK150" s="1060"/>
      <c r="BCL150" s="1060"/>
      <c r="BCM150" s="1060"/>
      <c r="BCN150" s="1060"/>
      <c r="BCO150" s="1060"/>
      <c r="BCP150" s="1060"/>
      <c r="BCQ150" s="1060"/>
      <c r="BCR150" s="1060"/>
      <c r="BCS150" s="1060"/>
      <c r="BCT150" s="1060"/>
      <c r="BCU150" s="1060"/>
      <c r="BCV150" s="1060"/>
      <c r="BCW150" s="1060"/>
      <c r="BCX150" s="1060"/>
      <c r="BCY150" s="1060"/>
      <c r="BCZ150" s="1060"/>
      <c r="BDA150" s="1060"/>
      <c r="BDB150" s="1060"/>
      <c r="BDC150" s="1060"/>
      <c r="BDD150" s="1060"/>
      <c r="BDE150" s="1060"/>
      <c r="BDF150" s="1060"/>
      <c r="BDG150" s="1060"/>
      <c r="BDH150" s="1060"/>
      <c r="BDI150" s="1060"/>
      <c r="BDJ150" s="1060"/>
      <c r="BDK150" s="1060"/>
      <c r="BDL150" s="1060"/>
      <c r="BDM150" s="1060"/>
      <c r="BDN150" s="1060"/>
      <c r="BDO150" s="1060"/>
      <c r="BDP150" s="1060"/>
      <c r="BDQ150" s="1060"/>
      <c r="BDR150" s="1060"/>
      <c r="BDS150" s="1060"/>
      <c r="BDT150" s="1060"/>
      <c r="BDU150" s="1060"/>
      <c r="BDV150" s="1060"/>
      <c r="BDW150" s="1060"/>
      <c r="BDX150" s="1060"/>
      <c r="BDY150" s="1060"/>
      <c r="BDZ150" s="1060"/>
      <c r="BEA150" s="1060"/>
      <c r="BEB150" s="1060"/>
      <c r="BEC150" s="1060"/>
      <c r="BED150" s="1060"/>
      <c r="BEE150" s="1060"/>
      <c r="BEF150" s="1060"/>
      <c r="BEG150" s="1060"/>
      <c r="BEH150" s="1060"/>
      <c r="BEI150" s="1060"/>
      <c r="BEJ150" s="1060"/>
      <c r="BEK150" s="1060"/>
      <c r="BEL150" s="1060"/>
      <c r="BEM150" s="1060"/>
      <c r="BEN150" s="1060"/>
      <c r="BEO150" s="1060"/>
      <c r="BEP150" s="1060"/>
      <c r="BEQ150" s="1060"/>
      <c r="BER150" s="1060"/>
      <c r="BES150" s="1060"/>
      <c r="BET150" s="1060"/>
      <c r="BEU150" s="1060"/>
      <c r="BEV150" s="1060"/>
      <c r="BEW150" s="1060"/>
      <c r="BEX150" s="1060"/>
      <c r="BEY150" s="1060"/>
      <c r="BEZ150" s="1060"/>
      <c r="BFA150" s="1060"/>
      <c r="BFB150" s="1060"/>
      <c r="BFC150" s="1060"/>
      <c r="BFD150" s="1060"/>
      <c r="BFE150" s="1060"/>
      <c r="BFF150" s="1060"/>
      <c r="BFG150" s="1060"/>
      <c r="BFH150" s="1060"/>
      <c r="BFI150" s="1060"/>
      <c r="BFJ150" s="1060"/>
      <c r="BFK150" s="1060"/>
      <c r="BFL150" s="1060"/>
      <c r="BFM150" s="1060"/>
      <c r="BFN150" s="1060"/>
      <c r="BFO150" s="1060"/>
      <c r="BFP150" s="1060"/>
      <c r="BFQ150" s="1060"/>
      <c r="BFR150" s="1060"/>
      <c r="BFS150" s="1060"/>
      <c r="BFT150" s="1060"/>
      <c r="BFU150" s="1060"/>
      <c r="BFV150" s="1060"/>
      <c r="BFW150" s="1060"/>
      <c r="BFX150" s="1060"/>
      <c r="BFY150" s="1060"/>
      <c r="BFZ150" s="1060"/>
      <c r="BGA150" s="1060"/>
      <c r="BGB150" s="1060"/>
      <c r="BGC150" s="1060"/>
      <c r="BGD150" s="1060"/>
      <c r="BGE150" s="1060"/>
      <c r="BGF150" s="1060"/>
      <c r="BGG150" s="1060"/>
      <c r="BGH150" s="1060"/>
      <c r="BGI150" s="1060"/>
      <c r="BGJ150" s="1060"/>
      <c r="BGK150" s="1060"/>
      <c r="BGL150" s="1060"/>
      <c r="BGM150" s="1060"/>
      <c r="BGN150" s="1060"/>
      <c r="BGO150" s="1060"/>
      <c r="BGP150" s="1060"/>
      <c r="BGQ150" s="1060"/>
      <c r="BGR150" s="1060"/>
      <c r="BGS150" s="1060"/>
      <c r="BGT150" s="1060"/>
      <c r="BGU150" s="1060"/>
      <c r="BGV150" s="1060"/>
      <c r="BGW150" s="1060"/>
      <c r="BGX150" s="1060"/>
      <c r="BGY150" s="1060"/>
      <c r="BGZ150" s="1060"/>
      <c r="BHA150" s="1060"/>
      <c r="BHB150" s="1060"/>
      <c r="BHC150" s="1060"/>
      <c r="BHD150" s="1060"/>
      <c r="BHE150" s="1060"/>
      <c r="BHF150" s="1060"/>
      <c r="BHG150" s="1060"/>
      <c r="BHH150" s="1060"/>
      <c r="BHI150" s="1060"/>
      <c r="BHJ150" s="1060"/>
      <c r="BHK150" s="1060"/>
      <c r="BHL150" s="1060"/>
      <c r="BHM150" s="1060"/>
      <c r="BHN150" s="1060"/>
      <c r="BHO150" s="1060"/>
      <c r="BHP150" s="1060"/>
      <c r="BHQ150" s="1060"/>
      <c r="BHR150" s="1060"/>
      <c r="BHS150" s="1060"/>
      <c r="BHT150" s="1060"/>
      <c r="BHU150" s="1060"/>
      <c r="BHV150" s="1060"/>
      <c r="BHW150" s="1060"/>
      <c r="BHX150" s="1060"/>
      <c r="BHY150" s="1060"/>
      <c r="BHZ150" s="1060"/>
      <c r="BIA150" s="1060"/>
      <c r="BIB150" s="1060"/>
      <c r="BIC150" s="1060"/>
      <c r="BID150" s="1060"/>
      <c r="BIE150" s="1060"/>
      <c r="BIF150" s="1060"/>
      <c r="BIG150" s="1060"/>
      <c r="BIH150" s="1060"/>
      <c r="BII150" s="1060"/>
      <c r="BIJ150" s="1060"/>
      <c r="BIK150" s="1060"/>
      <c r="BIL150" s="1060"/>
      <c r="BIM150" s="1060"/>
      <c r="BIN150" s="1060"/>
      <c r="BIO150" s="1060"/>
      <c r="BIP150" s="1060"/>
      <c r="BIQ150" s="1060"/>
      <c r="BIR150" s="1060"/>
      <c r="BIS150" s="1060"/>
      <c r="BIT150" s="1060"/>
      <c r="BIU150" s="1060"/>
      <c r="BIV150" s="1060"/>
      <c r="BIW150" s="1060"/>
      <c r="BIX150" s="1060"/>
      <c r="BIY150" s="1060"/>
      <c r="BIZ150" s="1060"/>
      <c r="BJA150" s="1060"/>
      <c r="BJB150" s="1060"/>
      <c r="BJC150" s="1060"/>
      <c r="BJD150" s="1060"/>
      <c r="BJE150" s="1060"/>
      <c r="BJF150" s="1060"/>
      <c r="BJG150" s="1060"/>
      <c r="BJH150" s="1060"/>
      <c r="BJI150" s="1060"/>
      <c r="BJJ150" s="1060"/>
      <c r="BJK150" s="1060"/>
      <c r="BJL150" s="1060"/>
      <c r="BJM150" s="1060"/>
      <c r="BJN150" s="1060"/>
      <c r="BJO150" s="1060"/>
      <c r="BJP150" s="1060"/>
      <c r="BJQ150" s="1060"/>
      <c r="BJR150" s="1060"/>
      <c r="BJS150" s="1060"/>
      <c r="BJT150" s="1060"/>
      <c r="BJU150" s="1060"/>
      <c r="BJV150" s="1060"/>
      <c r="BJW150" s="1060"/>
      <c r="BJX150" s="1060"/>
      <c r="BJY150" s="1060"/>
      <c r="BJZ150" s="1060"/>
      <c r="BKA150" s="1060"/>
      <c r="BKB150" s="1060"/>
      <c r="BKC150" s="1060"/>
      <c r="BKD150" s="1060"/>
      <c r="BKE150" s="1060"/>
      <c r="BKF150" s="1060"/>
      <c r="BKG150" s="1060"/>
      <c r="BKH150" s="1060"/>
      <c r="BKI150" s="1060"/>
      <c r="BKJ150" s="1060"/>
      <c r="BKK150" s="1060"/>
      <c r="BKL150" s="1060"/>
      <c r="BKM150" s="1060"/>
      <c r="BKN150" s="1060"/>
      <c r="BKO150" s="1060"/>
      <c r="BKP150" s="1060"/>
      <c r="BKQ150" s="1060"/>
      <c r="BKR150" s="1060"/>
      <c r="BKS150" s="1060"/>
      <c r="BKT150" s="1060"/>
      <c r="BKU150" s="1060"/>
      <c r="BKV150" s="1060"/>
      <c r="BKW150" s="1060"/>
      <c r="BKX150" s="1060"/>
      <c r="BKY150" s="1060"/>
      <c r="BKZ150" s="1060"/>
      <c r="BLA150" s="1060"/>
      <c r="BLB150" s="1060"/>
      <c r="BLC150" s="1060"/>
      <c r="BLD150" s="1060"/>
      <c r="BLE150" s="1060"/>
      <c r="BLF150" s="1060"/>
      <c r="BLG150" s="1060"/>
      <c r="BLH150" s="1060"/>
      <c r="BLI150" s="1060"/>
      <c r="BLJ150" s="1060"/>
      <c r="BLK150" s="1060"/>
      <c r="BLL150" s="1060"/>
      <c r="BLM150" s="1060"/>
      <c r="BLN150" s="1060"/>
      <c r="BLO150" s="1060"/>
      <c r="BLP150" s="1060"/>
      <c r="BLQ150" s="1060"/>
      <c r="BLR150" s="1060"/>
      <c r="BLS150" s="1060"/>
      <c r="BLT150" s="1060"/>
      <c r="BLU150" s="1060"/>
      <c r="BLV150" s="1060"/>
      <c r="BLW150" s="1060"/>
      <c r="BLX150" s="1060"/>
      <c r="BLY150" s="1060"/>
      <c r="BLZ150" s="1060"/>
      <c r="BMA150" s="1060"/>
      <c r="BMB150" s="1060"/>
      <c r="BMC150" s="1060"/>
      <c r="BMD150" s="1060"/>
      <c r="BME150" s="1060"/>
      <c r="BMF150" s="1060"/>
      <c r="BMG150" s="1060"/>
      <c r="BMH150" s="1060"/>
      <c r="BMI150" s="1060"/>
      <c r="BMJ150" s="1060"/>
      <c r="BMK150" s="1060"/>
      <c r="BML150" s="1060"/>
      <c r="BMM150" s="1060"/>
      <c r="BMN150" s="1060"/>
      <c r="BMO150" s="1060"/>
      <c r="BMP150" s="1060"/>
      <c r="BMQ150" s="1060"/>
      <c r="BMR150" s="1060"/>
      <c r="BMS150" s="1060"/>
      <c r="BMT150" s="1060"/>
      <c r="BMU150" s="1060"/>
      <c r="BMV150" s="1060"/>
      <c r="BMW150" s="1060"/>
      <c r="BMX150" s="1060"/>
      <c r="BMY150" s="1060"/>
      <c r="BMZ150" s="1060"/>
      <c r="BNA150" s="1060"/>
      <c r="BNB150" s="1060"/>
      <c r="BNC150" s="1060"/>
      <c r="BND150" s="1060"/>
      <c r="BNE150" s="1060"/>
      <c r="BNF150" s="1060"/>
      <c r="BNG150" s="1060"/>
      <c r="BNH150" s="1060"/>
      <c r="BNI150" s="1060"/>
      <c r="BNJ150" s="1060"/>
      <c r="BNK150" s="1060"/>
      <c r="BNL150" s="1060"/>
      <c r="BNM150" s="1060"/>
      <c r="BNN150" s="1060"/>
      <c r="BNO150" s="1060"/>
      <c r="BNP150" s="1060"/>
      <c r="BNQ150" s="1060"/>
      <c r="BNR150" s="1060"/>
      <c r="BNS150" s="1060"/>
      <c r="BNT150" s="1060"/>
      <c r="BNU150" s="1060"/>
      <c r="BNV150" s="1060"/>
      <c r="BNW150" s="1060"/>
      <c r="BNX150" s="1060"/>
      <c r="BNY150" s="1060"/>
      <c r="BNZ150" s="1060"/>
      <c r="BOA150" s="1060"/>
      <c r="BOB150" s="1060"/>
      <c r="BOC150" s="1060"/>
      <c r="BOD150" s="1060"/>
      <c r="BOE150" s="1060"/>
      <c r="BOF150" s="1060"/>
      <c r="BOG150" s="1060"/>
      <c r="BOH150" s="1060"/>
      <c r="BOI150" s="1060"/>
      <c r="BOJ150" s="1060"/>
      <c r="BOK150" s="1060"/>
      <c r="BOL150" s="1060"/>
      <c r="BOM150" s="1060"/>
      <c r="BON150" s="1060"/>
      <c r="BOO150" s="1060"/>
      <c r="BOP150" s="1060"/>
      <c r="BOQ150" s="1060"/>
      <c r="BOR150" s="1060"/>
      <c r="BOS150" s="1060"/>
      <c r="BOT150" s="1060"/>
      <c r="BOU150" s="1060"/>
      <c r="BOV150" s="1060"/>
      <c r="BOW150" s="1060"/>
      <c r="BOX150" s="1060"/>
      <c r="BOY150" s="1060"/>
      <c r="BOZ150" s="1060"/>
      <c r="BPA150" s="1060"/>
      <c r="BPB150" s="1060"/>
      <c r="BPC150" s="1060"/>
      <c r="BPD150" s="1060"/>
      <c r="BPE150" s="1060"/>
      <c r="BPF150" s="1060"/>
      <c r="BPG150" s="1060"/>
      <c r="BPH150" s="1060"/>
      <c r="BPI150" s="1060"/>
      <c r="BPJ150" s="1060"/>
      <c r="BPK150" s="1060"/>
      <c r="BPL150" s="1060"/>
      <c r="BPM150" s="1060"/>
      <c r="BPN150" s="1060"/>
      <c r="BPO150" s="1060"/>
      <c r="BPP150" s="1060"/>
      <c r="BPQ150" s="1060"/>
      <c r="BPR150" s="1060"/>
      <c r="BPS150" s="1060"/>
      <c r="BPT150" s="1060"/>
      <c r="BPU150" s="1060"/>
      <c r="BPV150" s="1060"/>
      <c r="BPW150" s="1060"/>
      <c r="BPX150" s="1060"/>
      <c r="BPY150" s="1060"/>
      <c r="BPZ150" s="1060"/>
      <c r="BQA150" s="1060"/>
      <c r="BQB150" s="1060"/>
      <c r="BQC150" s="1060"/>
      <c r="BQD150" s="1060"/>
      <c r="BQE150" s="1060"/>
      <c r="BQF150" s="1060"/>
      <c r="BQG150" s="1060"/>
      <c r="BQH150" s="1060"/>
      <c r="BQI150" s="1060"/>
      <c r="BQJ150" s="1060"/>
      <c r="BQK150" s="1060"/>
      <c r="BQL150" s="1060"/>
      <c r="BQM150" s="1060"/>
      <c r="BQN150" s="1060"/>
      <c r="BQO150" s="1060"/>
      <c r="BQP150" s="1060"/>
      <c r="BQQ150" s="1060"/>
      <c r="BQR150" s="1060"/>
      <c r="BQS150" s="1060"/>
      <c r="BQT150" s="1060"/>
      <c r="BQU150" s="1060"/>
      <c r="BQV150" s="1060"/>
      <c r="BQW150" s="1060"/>
      <c r="BQX150" s="1060"/>
      <c r="BQY150" s="1060"/>
      <c r="BQZ150" s="1060"/>
      <c r="BRA150" s="1060"/>
      <c r="BRB150" s="1060"/>
      <c r="BRC150" s="1060"/>
      <c r="BRD150" s="1060"/>
      <c r="BRE150" s="1060"/>
      <c r="BRF150" s="1060"/>
      <c r="BRG150" s="1060"/>
      <c r="BRH150" s="1060"/>
      <c r="BRI150" s="1060"/>
      <c r="BRJ150" s="1060"/>
      <c r="BRK150" s="1060"/>
      <c r="BRL150" s="1060"/>
      <c r="BRM150" s="1060"/>
      <c r="BRN150" s="1060"/>
      <c r="BRO150" s="1060"/>
      <c r="BRP150" s="1060"/>
      <c r="BRQ150" s="1060"/>
      <c r="BRR150" s="1060"/>
      <c r="BRS150" s="1060"/>
      <c r="BRT150" s="1060"/>
      <c r="BRU150" s="1060"/>
      <c r="BRV150" s="1060"/>
      <c r="BRW150" s="1060"/>
      <c r="BRX150" s="1060"/>
      <c r="BRY150" s="1060"/>
      <c r="BRZ150" s="1060"/>
      <c r="BSA150" s="1060"/>
      <c r="BSB150" s="1060"/>
      <c r="BSC150" s="1060"/>
      <c r="BSD150" s="1060"/>
      <c r="BSE150" s="1060"/>
      <c r="BSF150" s="1060"/>
      <c r="BSG150" s="1060"/>
      <c r="BSH150" s="1060"/>
      <c r="BSI150" s="1060"/>
      <c r="BSJ150" s="1060"/>
      <c r="BSK150" s="1060"/>
      <c r="BSL150" s="1060"/>
      <c r="BSM150" s="1060"/>
      <c r="BSN150" s="1060"/>
      <c r="BSO150" s="1060"/>
      <c r="BSP150" s="1060"/>
      <c r="BSQ150" s="1060"/>
      <c r="BSR150" s="1060"/>
      <c r="BSS150" s="1060"/>
      <c r="BST150" s="1060"/>
      <c r="BSU150" s="1060"/>
      <c r="BSV150" s="1060"/>
      <c r="BSW150" s="1060"/>
      <c r="BSX150" s="1060"/>
      <c r="BSY150" s="1060"/>
      <c r="BSZ150" s="1060"/>
      <c r="BTA150" s="1060"/>
      <c r="BTB150" s="1060"/>
      <c r="BTC150" s="1060"/>
      <c r="BTD150" s="1060"/>
      <c r="BTE150" s="1060"/>
      <c r="BTF150" s="1060"/>
      <c r="BTG150" s="1060"/>
      <c r="BTH150" s="1060"/>
      <c r="BTI150" s="1060"/>
      <c r="BTJ150" s="1060"/>
      <c r="BTK150" s="1060"/>
      <c r="BTL150" s="1060"/>
      <c r="BTM150" s="1060"/>
      <c r="BTN150" s="1060"/>
      <c r="BTO150" s="1060"/>
      <c r="BTP150" s="1060"/>
      <c r="BTQ150" s="1060"/>
      <c r="BTR150" s="1060"/>
      <c r="BTS150" s="1060"/>
      <c r="BTT150" s="1060"/>
      <c r="BTU150" s="1060"/>
      <c r="BTV150" s="1060"/>
      <c r="BTW150" s="1060"/>
      <c r="BTX150" s="1060"/>
      <c r="BTY150" s="1060"/>
      <c r="BTZ150" s="1060"/>
      <c r="BUA150" s="1060"/>
      <c r="BUB150" s="1060"/>
      <c r="BUC150" s="1060"/>
      <c r="BUD150" s="1060"/>
      <c r="BUE150" s="1060"/>
      <c r="BUF150" s="1060"/>
      <c r="BUG150" s="1060"/>
      <c r="BUH150" s="1060"/>
      <c r="BUI150" s="1060"/>
      <c r="BUJ150" s="1060"/>
      <c r="BUK150" s="1060"/>
      <c r="BUL150" s="1060"/>
      <c r="BUM150" s="1060"/>
      <c r="BUN150" s="1060"/>
      <c r="BUO150" s="1060"/>
      <c r="BUP150" s="1060"/>
      <c r="BUQ150" s="1060"/>
      <c r="BUR150" s="1060"/>
      <c r="BUS150" s="1060"/>
      <c r="BUT150" s="1060"/>
      <c r="BUU150" s="1060"/>
      <c r="BUV150" s="1060"/>
      <c r="BUW150" s="1060"/>
      <c r="BUX150" s="1060"/>
      <c r="BUY150" s="1060"/>
      <c r="BUZ150" s="1060"/>
      <c r="BVA150" s="1060"/>
      <c r="BVB150" s="1060"/>
      <c r="BVC150" s="1060"/>
      <c r="BVD150" s="1060"/>
      <c r="BVE150" s="1060"/>
      <c r="BVF150" s="1060"/>
      <c r="BVG150" s="1060"/>
      <c r="BVH150" s="1060"/>
      <c r="BVI150" s="1060"/>
      <c r="BVJ150" s="1060"/>
      <c r="BVK150" s="1060"/>
      <c r="BVL150" s="1060"/>
      <c r="BVM150" s="1060"/>
      <c r="BVN150" s="1060"/>
      <c r="BVO150" s="1060"/>
      <c r="BVP150" s="1060"/>
      <c r="BVQ150" s="1060"/>
      <c r="BVR150" s="1060"/>
      <c r="BVS150" s="1060"/>
      <c r="BVT150" s="1060"/>
      <c r="BVU150" s="1060"/>
      <c r="BVV150" s="1060"/>
      <c r="BVW150" s="1060"/>
      <c r="BVX150" s="1060"/>
      <c r="BVY150" s="1060"/>
      <c r="BVZ150" s="1060"/>
      <c r="BWA150" s="1060"/>
      <c r="BWB150" s="1060"/>
      <c r="BWC150" s="1060"/>
      <c r="BWD150" s="1060"/>
      <c r="BWE150" s="1060"/>
      <c r="BWF150" s="1060"/>
      <c r="BWG150" s="1060"/>
      <c r="BWH150" s="1060"/>
      <c r="BWI150" s="1060"/>
      <c r="BWJ150" s="1060"/>
      <c r="BWK150" s="1060"/>
      <c r="BWL150" s="1060"/>
      <c r="BWM150" s="1060"/>
      <c r="BWN150" s="1060"/>
      <c r="BWO150" s="1060"/>
      <c r="BWP150" s="1060"/>
      <c r="BWQ150" s="1060"/>
      <c r="BWR150" s="1060"/>
      <c r="BWS150" s="1060"/>
      <c r="BWT150" s="1060"/>
      <c r="BWU150" s="1060"/>
      <c r="BWV150" s="1060"/>
      <c r="BWW150" s="1060"/>
      <c r="BWX150" s="1060"/>
      <c r="BWY150" s="1060"/>
      <c r="BWZ150" s="1060"/>
      <c r="BXA150" s="1060"/>
      <c r="BXB150" s="1060"/>
      <c r="BXC150" s="1060"/>
      <c r="BXD150" s="1060"/>
      <c r="BXE150" s="1060"/>
      <c r="BXF150" s="1060"/>
      <c r="BXG150" s="1060"/>
      <c r="BXH150" s="1060"/>
      <c r="BXI150" s="1060"/>
      <c r="BXJ150" s="1060"/>
      <c r="BXK150" s="1060"/>
      <c r="BXL150" s="1060"/>
      <c r="BXM150" s="1060"/>
      <c r="BXN150" s="1060"/>
      <c r="BXO150" s="1060"/>
      <c r="BXP150" s="1060"/>
      <c r="BXQ150" s="1060"/>
      <c r="BXR150" s="1060"/>
      <c r="BXS150" s="1060"/>
      <c r="BXT150" s="1060"/>
      <c r="BXU150" s="1060"/>
      <c r="BXV150" s="1060"/>
      <c r="BXW150" s="1060"/>
      <c r="BXX150" s="1060"/>
      <c r="BXY150" s="1060"/>
      <c r="BXZ150" s="1060"/>
      <c r="BYA150" s="1060"/>
      <c r="BYB150" s="1060"/>
      <c r="BYC150" s="1060"/>
      <c r="BYD150" s="1060"/>
      <c r="BYE150" s="1060"/>
      <c r="BYF150" s="1060"/>
      <c r="BYG150" s="1060"/>
      <c r="BYH150" s="1060"/>
      <c r="BYI150" s="1060"/>
      <c r="BYJ150" s="1060"/>
      <c r="BYK150" s="1060"/>
      <c r="BYL150" s="1060"/>
      <c r="BYM150" s="1060"/>
      <c r="BYN150" s="1060"/>
      <c r="BYO150" s="1060"/>
      <c r="BYP150" s="1060"/>
      <c r="BYQ150" s="1060"/>
      <c r="BYR150" s="1060"/>
      <c r="BYS150" s="1060"/>
      <c r="BYT150" s="1060"/>
      <c r="BYU150" s="1060"/>
      <c r="BYV150" s="1060"/>
      <c r="BYW150" s="1060"/>
      <c r="BYX150" s="1060"/>
      <c r="BYY150" s="1060"/>
      <c r="BYZ150" s="1060"/>
      <c r="BZA150" s="1060"/>
      <c r="BZB150" s="1060"/>
      <c r="BZC150" s="1060"/>
      <c r="BZD150" s="1060"/>
      <c r="BZE150" s="1060"/>
      <c r="BZF150" s="1060"/>
      <c r="BZG150" s="1060"/>
      <c r="BZH150" s="1060"/>
      <c r="BZI150" s="1060"/>
      <c r="BZJ150" s="1060"/>
      <c r="BZK150" s="1060"/>
      <c r="BZL150" s="1060"/>
      <c r="BZM150" s="1060"/>
      <c r="BZN150" s="1060"/>
      <c r="BZO150" s="1060"/>
      <c r="BZP150" s="1060"/>
      <c r="BZQ150" s="1060"/>
      <c r="BZR150" s="1060"/>
      <c r="BZS150" s="1060"/>
      <c r="BZT150" s="1060"/>
      <c r="BZU150" s="1060"/>
      <c r="BZV150" s="1060"/>
      <c r="BZW150" s="1060"/>
      <c r="BZX150" s="1060"/>
      <c r="BZY150" s="1060"/>
      <c r="BZZ150" s="1060"/>
      <c r="CAA150" s="1060"/>
      <c r="CAB150" s="1060"/>
      <c r="CAC150" s="1060"/>
      <c r="CAD150" s="1060"/>
      <c r="CAE150" s="1060"/>
      <c r="CAF150" s="1060"/>
      <c r="CAG150" s="1060"/>
      <c r="CAH150" s="1060"/>
      <c r="CAI150" s="1060"/>
      <c r="CAJ150" s="1060"/>
      <c r="CAK150" s="1060"/>
      <c r="CAL150" s="1060"/>
      <c r="CAM150" s="1060"/>
      <c r="CAN150" s="1060"/>
      <c r="CAO150" s="1060"/>
      <c r="CAP150" s="1060"/>
      <c r="CAQ150" s="1060"/>
      <c r="CAR150" s="1060"/>
      <c r="CAS150" s="1060"/>
      <c r="CAT150" s="1060"/>
      <c r="CAU150" s="1060"/>
      <c r="CAV150" s="1060"/>
      <c r="CAW150" s="1060"/>
      <c r="CAX150" s="1060"/>
      <c r="CAY150" s="1060"/>
      <c r="CAZ150" s="1060"/>
      <c r="CBA150" s="1060"/>
      <c r="CBB150" s="1060"/>
      <c r="CBC150" s="1060"/>
      <c r="CBD150" s="1060"/>
      <c r="CBE150" s="1060"/>
      <c r="CBF150" s="1060"/>
      <c r="CBG150" s="1060"/>
      <c r="CBH150" s="1060"/>
      <c r="CBI150" s="1060"/>
      <c r="CBJ150" s="1060"/>
      <c r="CBK150" s="1060"/>
      <c r="CBL150" s="1060"/>
      <c r="CBM150" s="1060"/>
      <c r="CBN150" s="1060"/>
      <c r="CBO150" s="1060"/>
      <c r="CBP150" s="1060"/>
      <c r="CBQ150" s="1060"/>
      <c r="CBR150" s="1060"/>
      <c r="CBS150" s="1060"/>
      <c r="CBT150" s="1060"/>
      <c r="CBU150" s="1060"/>
      <c r="CBV150" s="1060"/>
      <c r="CBW150" s="1060"/>
      <c r="CBX150" s="1060"/>
      <c r="CBY150" s="1060"/>
      <c r="CBZ150" s="1060"/>
      <c r="CCA150" s="1060"/>
      <c r="CCB150" s="1060"/>
      <c r="CCC150" s="1060"/>
      <c r="CCD150" s="1060"/>
      <c r="CCE150" s="1060"/>
      <c r="CCF150" s="1060"/>
      <c r="CCG150" s="1060"/>
      <c r="CCH150" s="1060"/>
      <c r="CCI150" s="1060"/>
      <c r="CCJ150" s="1060"/>
      <c r="CCK150" s="1060"/>
      <c r="CCL150" s="1060"/>
      <c r="CCM150" s="1060"/>
      <c r="CCN150" s="1060"/>
      <c r="CCO150" s="1060"/>
      <c r="CCP150" s="1060"/>
      <c r="CCQ150" s="1060"/>
      <c r="CCR150" s="1060"/>
      <c r="CCS150" s="1060"/>
      <c r="CCT150" s="1060"/>
      <c r="CCU150" s="1060"/>
      <c r="CCV150" s="1060"/>
      <c r="CCW150" s="1060"/>
      <c r="CCX150" s="1060"/>
      <c r="CCY150" s="1060"/>
      <c r="CCZ150" s="1060"/>
      <c r="CDA150" s="1060"/>
      <c r="CDB150" s="1060"/>
      <c r="CDC150" s="1060"/>
      <c r="CDD150" s="1060"/>
      <c r="CDE150" s="1060"/>
      <c r="CDF150" s="1060"/>
      <c r="CDG150" s="1060"/>
      <c r="CDH150" s="1060"/>
      <c r="CDI150" s="1060"/>
      <c r="CDJ150" s="1060"/>
      <c r="CDK150" s="1060"/>
      <c r="CDL150" s="1060"/>
      <c r="CDM150" s="1060"/>
      <c r="CDN150" s="1060"/>
      <c r="CDO150" s="1060"/>
      <c r="CDP150" s="1060"/>
      <c r="CDQ150" s="1060"/>
      <c r="CDR150" s="1060"/>
      <c r="CDS150" s="1060"/>
      <c r="CDT150" s="1060"/>
      <c r="CDU150" s="1060"/>
      <c r="CDV150" s="1060"/>
      <c r="CDW150" s="1060"/>
      <c r="CDX150" s="1060"/>
      <c r="CDY150" s="1060"/>
      <c r="CDZ150" s="1060"/>
      <c r="CEA150" s="1060"/>
      <c r="CEB150" s="1060"/>
      <c r="CEC150" s="1060"/>
      <c r="CED150" s="1060"/>
      <c r="CEE150" s="1060"/>
      <c r="CEF150" s="1060"/>
      <c r="CEG150" s="1060"/>
      <c r="CEH150" s="1060"/>
      <c r="CEI150" s="1060"/>
      <c r="CEJ150" s="1060"/>
      <c r="CEK150" s="1060"/>
      <c r="CEL150" s="1060"/>
      <c r="CEM150" s="1060"/>
    </row>
    <row r="151" spans="2:2171" s="254" customFormat="1" x14ac:dyDescent="0.2">
      <c r="B151" s="1029" t="s">
        <v>278</v>
      </c>
      <c r="C151" s="298"/>
      <c r="D151" s="857"/>
      <c r="E151" s="857" t="s">
        <v>413</v>
      </c>
      <c r="F151" s="1030" t="s">
        <v>278</v>
      </c>
      <c r="G151" s="298" t="s">
        <v>57</v>
      </c>
      <c r="H151" s="298" t="s">
        <v>62</v>
      </c>
      <c r="I151" s="1031">
        <f>C151*'Future Practices'!C$117*(D151*0.95+Calculations!$C$163/SUMPRODUCT(Sources!$C$78:$C$81,Defaults!$D$77:$D$80)*(1-D151)*VLOOKUP(G151,Defaults!B$77:D$80,3,FALSE))*3630</f>
        <v>0</v>
      </c>
      <c r="J151" s="1032">
        <f t="shared" si="0"/>
        <v>0</v>
      </c>
      <c r="K151" s="1024">
        <f>Retrofit_Design</f>
        <v>0</v>
      </c>
      <c r="L151" s="1024">
        <f t="shared" si="1"/>
        <v>0</v>
      </c>
      <c r="M151" s="679"/>
      <c r="N151" s="679"/>
      <c r="O151" s="679"/>
      <c r="P151" s="679"/>
      <c r="Q151" s="679"/>
      <c r="R151" s="679"/>
      <c r="S151" s="679"/>
      <c r="T151" s="679"/>
      <c r="U151" s="679"/>
      <c r="V151" s="679"/>
      <c r="W151" s="679"/>
      <c r="X151" s="679"/>
      <c r="Y151" s="679"/>
      <c r="Z151" s="679"/>
      <c r="AA151" s="679"/>
      <c r="AB151" s="679"/>
      <c r="AC151" s="679"/>
      <c r="AD151" s="679"/>
      <c r="AE151" s="679"/>
      <c r="AF151" s="679"/>
      <c r="AG151" s="679"/>
      <c r="AH151" s="679"/>
      <c r="AI151" s="679"/>
      <c r="AJ151" s="679"/>
      <c r="AK151" s="679"/>
      <c r="AL151" s="679"/>
      <c r="AM151" s="679"/>
      <c r="AN151" s="679"/>
      <c r="AO151" s="679"/>
      <c r="AP151" s="679"/>
      <c r="AQ151" s="679"/>
      <c r="AR151" s="1060"/>
      <c r="AS151" s="1060"/>
      <c r="AT151" s="1060"/>
      <c r="AU151" s="1060"/>
      <c r="AV151" s="1060"/>
      <c r="AW151" s="1060"/>
      <c r="AX151" s="1060"/>
      <c r="AY151" s="1060"/>
      <c r="AZ151" s="1060"/>
      <c r="BA151" s="1060"/>
      <c r="BB151" s="1060"/>
      <c r="BC151" s="1060"/>
      <c r="BD151" s="1060"/>
      <c r="BE151" s="1060"/>
      <c r="BF151" s="1060"/>
      <c r="BG151" s="1060"/>
      <c r="BH151" s="1060"/>
      <c r="BI151" s="1060"/>
      <c r="BJ151" s="1060"/>
      <c r="BK151" s="1060"/>
      <c r="BL151" s="1060"/>
      <c r="BM151" s="1060"/>
      <c r="BN151" s="1060"/>
      <c r="BO151" s="1060"/>
      <c r="BP151" s="1060"/>
      <c r="BQ151" s="1060"/>
      <c r="BR151" s="1060"/>
      <c r="BS151" s="1060"/>
      <c r="BT151" s="1060"/>
      <c r="BU151" s="1060"/>
      <c r="BV151" s="1060"/>
      <c r="BW151" s="1060"/>
      <c r="BX151" s="1060"/>
      <c r="BY151" s="1060"/>
      <c r="BZ151" s="1060"/>
      <c r="CA151" s="1060"/>
      <c r="CB151" s="1060"/>
      <c r="CC151" s="1060"/>
      <c r="CD151" s="1060"/>
      <c r="CE151" s="1060"/>
      <c r="CF151" s="1060"/>
      <c r="CG151" s="1060"/>
      <c r="CH151" s="1060"/>
      <c r="CI151" s="1060"/>
      <c r="CJ151" s="1060"/>
      <c r="CK151" s="1060"/>
      <c r="CL151" s="1060"/>
      <c r="CM151" s="1060"/>
      <c r="CN151" s="1060"/>
      <c r="CO151" s="1060"/>
      <c r="CP151" s="1060"/>
      <c r="CQ151" s="1060"/>
      <c r="CR151" s="1060"/>
      <c r="CS151" s="1060"/>
      <c r="CT151" s="1060"/>
      <c r="CU151" s="1060"/>
      <c r="CV151" s="1060"/>
      <c r="CW151" s="1060"/>
      <c r="CX151" s="1060"/>
      <c r="CY151" s="1060"/>
      <c r="CZ151" s="1060"/>
      <c r="DA151" s="1060"/>
      <c r="DB151" s="1060"/>
      <c r="DC151" s="1060"/>
      <c r="DD151" s="1060"/>
      <c r="DE151" s="1060"/>
      <c r="DF151" s="1060"/>
      <c r="DG151" s="1060"/>
      <c r="DH151" s="1060"/>
      <c r="DI151" s="1060"/>
      <c r="DJ151" s="1060"/>
      <c r="DK151" s="1060"/>
      <c r="DL151" s="1060"/>
      <c r="DM151" s="1060"/>
      <c r="DN151" s="1060"/>
      <c r="DO151" s="1060"/>
      <c r="DP151" s="1060"/>
      <c r="DQ151" s="1060"/>
      <c r="DR151" s="1060"/>
      <c r="DS151" s="1060"/>
      <c r="DT151" s="1060"/>
      <c r="DU151" s="1060"/>
      <c r="DV151" s="1060"/>
      <c r="DW151" s="1060"/>
      <c r="DX151" s="1060"/>
      <c r="DY151" s="1060"/>
      <c r="DZ151" s="1060"/>
      <c r="EA151" s="1060"/>
      <c r="EB151" s="1060"/>
      <c r="EC151" s="1060"/>
      <c r="ED151" s="1060"/>
      <c r="EE151" s="1060"/>
      <c r="EF151" s="1060"/>
      <c r="EG151" s="1060"/>
      <c r="EH151" s="1060"/>
      <c r="EI151" s="1060"/>
      <c r="EJ151" s="1060"/>
      <c r="EK151" s="1060"/>
      <c r="EL151" s="1060"/>
      <c r="EM151" s="1060"/>
      <c r="EN151" s="1060"/>
      <c r="EO151" s="1060"/>
      <c r="EP151" s="1060"/>
      <c r="EQ151" s="1060"/>
      <c r="ER151" s="1060"/>
      <c r="ES151" s="1060"/>
      <c r="ET151" s="1060"/>
      <c r="EU151" s="1060"/>
      <c r="EV151" s="1060"/>
      <c r="EW151" s="1060"/>
      <c r="EX151" s="1060"/>
      <c r="EY151" s="1060"/>
      <c r="EZ151" s="1060"/>
      <c r="FA151" s="1060"/>
      <c r="FB151" s="1060"/>
      <c r="FC151" s="1060"/>
      <c r="FD151" s="1060"/>
      <c r="FE151" s="1060"/>
      <c r="FF151" s="1060"/>
      <c r="FG151" s="1060"/>
      <c r="FH151" s="1060"/>
      <c r="FI151" s="1060"/>
      <c r="FJ151" s="1060"/>
      <c r="FK151" s="1060"/>
      <c r="FL151" s="1060"/>
      <c r="FM151" s="1060"/>
      <c r="FN151" s="1060"/>
      <c r="FO151" s="1060"/>
      <c r="FP151" s="1060"/>
      <c r="FQ151" s="1060"/>
      <c r="FR151" s="1060"/>
      <c r="FS151" s="1060"/>
      <c r="FT151" s="1060"/>
      <c r="FU151" s="1060"/>
      <c r="FV151" s="1060"/>
      <c r="FW151" s="1060"/>
      <c r="FX151" s="1060"/>
      <c r="FY151" s="1060"/>
      <c r="FZ151" s="1060"/>
      <c r="GA151" s="1060"/>
      <c r="GB151" s="1060"/>
      <c r="GC151" s="1060"/>
      <c r="GD151" s="1060"/>
      <c r="GE151" s="1060"/>
      <c r="GF151" s="1060"/>
      <c r="GG151" s="1060"/>
      <c r="GH151" s="1060"/>
      <c r="GI151" s="1060"/>
      <c r="GJ151" s="1060"/>
      <c r="GK151" s="1060"/>
      <c r="GL151" s="1060"/>
      <c r="GM151" s="1060"/>
      <c r="GN151" s="1060"/>
      <c r="GO151" s="1060"/>
      <c r="GP151" s="1060"/>
      <c r="GQ151" s="1060"/>
      <c r="GR151" s="1060"/>
      <c r="GS151" s="1060"/>
      <c r="GT151" s="1060"/>
      <c r="GU151" s="1060"/>
      <c r="GV151" s="1060"/>
      <c r="GW151" s="1060"/>
      <c r="GX151" s="1060"/>
      <c r="GY151" s="1060"/>
      <c r="GZ151" s="1060"/>
      <c r="HA151" s="1060"/>
      <c r="HB151" s="1060"/>
      <c r="HC151" s="1060"/>
      <c r="HD151" s="1060"/>
      <c r="HE151" s="1060"/>
      <c r="HF151" s="1060"/>
      <c r="HG151" s="1060"/>
      <c r="HH151" s="1060"/>
      <c r="HI151" s="1060"/>
      <c r="HJ151" s="1060"/>
      <c r="HK151" s="1060"/>
      <c r="HL151" s="1060"/>
      <c r="HM151" s="1060"/>
      <c r="HN151" s="1060"/>
      <c r="HO151" s="1060"/>
      <c r="HP151" s="1060"/>
      <c r="HQ151" s="1060"/>
      <c r="HR151" s="1060"/>
      <c r="HS151" s="1060"/>
      <c r="HT151" s="1060"/>
      <c r="HU151" s="1060"/>
      <c r="HV151" s="1060"/>
      <c r="HW151" s="1060"/>
      <c r="HX151" s="1060"/>
      <c r="HY151" s="1060"/>
      <c r="HZ151" s="1060"/>
      <c r="IA151" s="1060"/>
      <c r="IB151" s="1060"/>
      <c r="IC151" s="1060"/>
      <c r="ID151" s="1060"/>
      <c r="IE151" s="1060"/>
      <c r="IF151" s="1060"/>
      <c r="IG151" s="1060"/>
      <c r="IH151" s="1060"/>
      <c r="II151" s="1060"/>
      <c r="IJ151" s="1060"/>
      <c r="IK151" s="1060"/>
      <c r="IL151" s="1060"/>
      <c r="IM151" s="1060"/>
      <c r="IN151" s="1060"/>
      <c r="IO151" s="1060"/>
      <c r="IP151" s="1060"/>
      <c r="IQ151" s="1060"/>
      <c r="IR151" s="1060"/>
      <c r="IS151" s="1060"/>
      <c r="IT151" s="1060"/>
      <c r="IU151" s="1060"/>
      <c r="IV151" s="1060"/>
      <c r="IW151" s="1060"/>
      <c r="IX151" s="1060"/>
      <c r="IY151" s="1060"/>
      <c r="IZ151" s="1060"/>
      <c r="JA151" s="1060"/>
      <c r="JB151" s="1060"/>
      <c r="JC151" s="1060"/>
      <c r="JD151" s="1060"/>
      <c r="JE151" s="1060"/>
      <c r="JF151" s="1060"/>
      <c r="JG151" s="1060"/>
      <c r="JH151" s="1060"/>
      <c r="JI151" s="1060"/>
      <c r="JJ151" s="1060"/>
      <c r="JK151" s="1060"/>
      <c r="JL151" s="1060"/>
      <c r="JM151" s="1060"/>
      <c r="JN151" s="1060"/>
      <c r="JO151" s="1060"/>
      <c r="JP151" s="1060"/>
      <c r="JQ151" s="1060"/>
      <c r="JR151" s="1060"/>
      <c r="JS151" s="1060"/>
      <c r="JT151" s="1060"/>
      <c r="JU151" s="1060"/>
      <c r="JV151" s="1060"/>
      <c r="JW151" s="1060"/>
      <c r="JX151" s="1060"/>
      <c r="JY151" s="1060"/>
      <c r="JZ151" s="1060"/>
      <c r="KA151" s="1060"/>
      <c r="KB151" s="1060"/>
      <c r="KC151" s="1060"/>
      <c r="KD151" s="1060"/>
      <c r="KE151" s="1060"/>
      <c r="KF151" s="1060"/>
      <c r="KG151" s="1060"/>
      <c r="KH151" s="1060"/>
      <c r="KI151" s="1060"/>
      <c r="KJ151" s="1060"/>
      <c r="KK151" s="1060"/>
      <c r="KL151" s="1060"/>
      <c r="KM151" s="1060"/>
      <c r="KN151" s="1060"/>
      <c r="KO151" s="1060"/>
      <c r="KP151" s="1060"/>
      <c r="KQ151" s="1060"/>
      <c r="KR151" s="1060"/>
      <c r="KS151" s="1060"/>
      <c r="KT151" s="1060"/>
      <c r="KU151" s="1060"/>
      <c r="KV151" s="1060"/>
      <c r="KW151" s="1060"/>
      <c r="KX151" s="1060"/>
      <c r="KY151" s="1060"/>
      <c r="KZ151" s="1060"/>
      <c r="LA151" s="1060"/>
      <c r="LB151" s="1060"/>
      <c r="LC151" s="1060"/>
      <c r="LD151" s="1060"/>
      <c r="LE151" s="1060"/>
      <c r="LF151" s="1060"/>
      <c r="LG151" s="1060"/>
      <c r="LH151" s="1060"/>
      <c r="LI151" s="1060"/>
      <c r="LJ151" s="1060"/>
      <c r="LK151" s="1060"/>
      <c r="LL151" s="1060"/>
      <c r="LM151" s="1060"/>
      <c r="LN151" s="1060"/>
      <c r="LO151" s="1060"/>
      <c r="LP151" s="1060"/>
      <c r="LQ151" s="1060"/>
      <c r="LR151" s="1060"/>
      <c r="LS151" s="1060"/>
      <c r="LT151" s="1060"/>
      <c r="LU151" s="1060"/>
      <c r="LV151" s="1060"/>
      <c r="LW151" s="1060"/>
      <c r="LX151" s="1060"/>
      <c r="LY151" s="1060"/>
      <c r="LZ151" s="1060"/>
      <c r="MA151" s="1060"/>
      <c r="MB151" s="1060"/>
      <c r="MC151" s="1060"/>
      <c r="MD151" s="1060"/>
      <c r="ME151" s="1060"/>
      <c r="MF151" s="1060"/>
      <c r="MG151" s="1060"/>
      <c r="MH151" s="1060"/>
      <c r="MI151" s="1060"/>
      <c r="MJ151" s="1060"/>
      <c r="MK151" s="1060"/>
      <c r="ML151" s="1060"/>
      <c r="MM151" s="1060"/>
      <c r="MN151" s="1060"/>
      <c r="MO151" s="1060"/>
      <c r="MP151" s="1060"/>
      <c r="MQ151" s="1060"/>
      <c r="MR151" s="1060"/>
      <c r="MS151" s="1060"/>
      <c r="MT151" s="1060"/>
      <c r="MU151" s="1060"/>
      <c r="MV151" s="1060"/>
      <c r="MW151" s="1060"/>
      <c r="MX151" s="1060"/>
      <c r="MY151" s="1060"/>
      <c r="MZ151" s="1060"/>
      <c r="NA151" s="1060"/>
      <c r="NB151" s="1060"/>
      <c r="NC151" s="1060"/>
      <c r="ND151" s="1060"/>
      <c r="NE151" s="1060"/>
      <c r="NF151" s="1060"/>
      <c r="NG151" s="1060"/>
      <c r="NH151" s="1060"/>
      <c r="NI151" s="1060"/>
      <c r="NJ151" s="1060"/>
      <c r="NK151" s="1060"/>
      <c r="NL151" s="1060"/>
      <c r="NM151" s="1060"/>
      <c r="NN151" s="1060"/>
      <c r="NO151" s="1060"/>
      <c r="NP151" s="1060"/>
      <c r="NQ151" s="1060"/>
      <c r="NR151" s="1060"/>
      <c r="NS151" s="1060"/>
      <c r="NT151" s="1060"/>
      <c r="NU151" s="1060"/>
      <c r="NV151" s="1060"/>
      <c r="NW151" s="1060"/>
      <c r="NX151" s="1060"/>
      <c r="NY151" s="1060"/>
      <c r="NZ151" s="1060"/>
      <c r="OA151" s="1060"/>
      <c r="OB151" s="1060"/>
      <c r="OC151" s="1060"/>
      <c r="OD151" s="1060"/>
      <c r="OE151" s="1060"/>
      <c r="OF151" s="1060"/>
      <c r="OG151" s="1060"/>
      <c r="OH151" s="1060"/>
      <c r="OI151" s="1060"/>
      <c r="OJ151" s="1060"/>
      <c r="OK151" s="1060"/>
      <c r="OL151" s="1060"/>
      <c r="OM151" s="1060"/>
      <c r="ON151" s="1060"/>
      <c r="OO151" s="1060"/>
      <c r="OP151" s="1060"/>
      <c r="OQ151" s="1060"/>
      <c r="OR151" s="1060"/>
      <c r="OS151" s="1060"/>
      <c r="OT151" s="1060"/>
      <c r="OU151" s="1060"/>
      <c r="OV151" s="1060"/>
      <c r="OW151" s="1060"/>
      <c r="OX151" s="1060"/>
      <c r="OY151" s="1060"/>
      <c r="OZ151" s="1060"/>
      <c r="PA151" s="1060"/>
      <c r="PB151" s="1060"/>
      <c r="PC151" s="1060"/>
      <c r="PD151" s="1060"/>
      <c r="PE151" s="1060"/>
      <c r="PF151" s="1060"/>
      <c r="PG151" s="1060"/>
      <c r="PH151" s="1060"/>
      <c r="PI151" s="1060"/>
      <c r="PJ151" s="1060"/>
      <c r="PK151" s="1060"/>
      <c r="PL151" s="1060"/>
      <c r="PM151" s="1060"/>
      <c r="PN151" s="1060"/>
      <c r="PO151" s="1060"/>
      <c r="PP151" s="1060"/>
      <c r="PQ151" s="1060"/>
      <c r="PR151" s="1060"/>
      <c r="PS151" s="1060"/>
      <c r="PT151" s="1060"/>
      <c r="PU151" s="1060"/>
      <c r="PV151" s="1060"/>
      <c r="PW151" s="1060"/>
      <c r="PX151" s="1060"/>
      <c r="PY151" s="1060"/>
      <c r="PZ151" s="1060"/>
      <c r="QA151" s="1060"/>
      <c r="QB151" s="1060"/>
      <c r="QC151" s="1060"/>
      <c r="QD151" s="1060"/>
      <c r="QE151" s="1060"/>
      <c r="QF151" s="1060"/>
      <c r="QG151" s="1060"/>
      <c r="QH151" s="1060"/>
      <c r="QI151" s="1060"/>
      <c r="QJ151" s="1060"/>
      <c r="QK151" s="1060"/>
      <c r="QL151" s="1060"/>
      <c r="QM151" s="1060"/>
      <c r="QN151" s="1060"/>
      <c r="QO151" s="1060"/>
      <c r="QP151" s="1060"/>
      <c r="QQ151" s="1060"/>
      <c r="QR151" s="1060"/>
      <c r="QS151" s="1060"/>
      <c r="QT151" s="1060"/>
      <c r="QU151" s="1060"/>
      <c r="QV151" s="1060"/>
      <c r="QW151" s="1060"/>
      <c r="QX151" s="1060"/>
      <c r="QY151" s="1060"/>
      <c r="QZ151" s="1060"/>
      <c r="RA151" s="1060"/>
      <c r="RB151" s="1060"/>
      <c r="RC151" s="1060"/>
      <c r="RD151" s="1060"/>
      <c r="RE151" s="1060"/>
      <c r="RF151" s="1060"/>
      <c r="RG151" s="1060"/>
      <c r="RH151" s="1060"/>
      <c r="RI151" s="1060"/>
      <c r="RJ151" s="1060"/>
      <c r="RK151" s="1060"/>
      <c r="RL151" s="1060"/>
      <c r="RM151" s="1060"/>
      <c r="RN151" s="1060"/>
      <c r="RO151" s="1060"/>
      <c r="RP151" s="1060"/>
      <c r="RQ151" s="1060"/>
      <c r="RR151" s="1060"/>
      <c r="RS151" s="1060"/>
      <c r="RT151" s="1060"/>
      <c r="RU151" s="1060"/>
      <c r="RV151" s="1060"/>
      <c r="RW151" s="1060"/>
      <c r="RX151" s="1060"/>
      <c r="RY151" s="1060"/>
      <c r="RZ151" s="1060"/>
      <c r="SA151" s="1060"/>
      <c r="SB151" s="1060"/>
      <c r="SC151" s="1060"/>
      <c r="SD151" s="1060"/>
      <c r="SE151" s="1060"/>
      <c r="SF151" s="1060"/>
      <c r="SG151" s="1060"/>
      <c r="SH151" s="1060"/>
      <c r="SI151" s="1060"/>
      <c r="SJ151" s="1060"/>
      <c r="SK151" s="1060"/>
      <c r="SL151" s="1060"/>
      <c r="SM151" s="1060"/>
      <c r="SN151" s="1060"/>
      <c r="SO151" s="1060"/>
      <c r="SP151" s="1060"/>
      <c r="SQ151" s="1060"/>
      <c r="SR151" s="1060"/>
      <c r="SS151" s="1060"/>
      <c r="ST151" s="1060"/>
      <c r="SU151" s="1060"/>
      <c r="SV151" s="1060"/>
      <c r="SW151" s="1060"/>
      <c r="SX151" s="1060"/>
      <c r="SY151" s="1060"/>
      <c r="SZ151" s="1060"/>
      <c r="TA151" s="1060"/>
      <c r="TB151" s="1060"/>
      <c r="TC151" s="1060"/>
      <c r="TD151" s="1060"/>
      <c r="TE151" s="1060"/>
      <c r="TF151" s="1060"/>
      <c r="TG151" s="1060"/>
      <c r="TH151" s="1060"/>
      <c r="TI151" s="1060"/>
      <c r="TJ151" s="1060"/>
      <c r="TK151" s="1060"/>
      <c r="TL151" s="1060"/>
      <c r="TM151" s="1060"/>
      <c r="TN151" s="1060"/>
      <c r="TO151" s="1060"/>
      <c r="TP151" s="1060"/>
      <c r="TQ151" s="1060"/>
      <c r="TR151" s="1060"/>
      <c r="TS151" s="1060"/>
      <c r="TT151" s="1060"/>
      <c r="TU151" s="1060"/>
      <c r="TV151" s="1060"/>
      <c r="TW151" s="1060"/>
      <c r="TX151" s="1060"/>
      <c r="TY151" s="1060"/>
      <c r="TZ151" s="1060"/>
      <c r="UA151" s="1060"/>
      <c r="UB151" s="1060"/>
      <c r="UC151" s="1060"/>
      <c r="UD151" s="1060"/>
      <c r="UE151" s="1060"/>
      <c r="UF151" s="1060"/>
      <c r="UG151" s="1060"/>
      <c r="UH151" s="1060"/>
      <c r="UI151" s="1060"/>
      <c r="UJ151" s="1060"/>
      <c r="UK151" s="1060"/>
      <c r="UL151" s="1060"/>
      <c r="UM151" s="1060"/>
      <c r="UN151" s="1060"/>
      <c r="UO151" s="1060"/>
      <c r="UP151" s="1060"/>
      <c r="UQ151" s="1060"/>
      <c r="UR151" s="1060"/>
      <c r="US151" s="1060"/>
      <c r="UT151" s="1060"/>
      <c r="UU151" s="1060"/>
      <c r="UV151" s="1060"/>
      <c r="UW151" s="1060"/>
      <c r="UX151" s="1060"/>
      <c r="UY151" s="1060"/>
      <c r="UZ151" s="1060"/>
      <c r="VA151" s="1060"/>
      <c r="VB151" s="1060"/>
      <c r="VC151" s="1060"/>
      <c r="VD151" s="1060"/>
      <c r="VE151" s="1060"/>
      <c r="VF151" s="1060"/>
      <c r="VG151" s="1060"/>
      <c r="VH151" s="1060"/>
      <c r="VI151" s="1060"/>
      <c r="VJ151" s="1060"/>
      <c r="VK151" s="1060"/>
      <c r="VL151" s="1060"/>
      <c r="VM151" s="1060"/>
      <c r="VN151" s="1060"/>
      <c r="VO151" s="1060"/>
      <c r="VP151" s="1060"/>
      <c r="VQ151" s="1060"/>
      <c r="VR151" s="1060"/>
      <c r="VS151" s="1060"/>
      <c r="VT151" s="1060"/>
      <c r="VU151" s="1060"/>
      <c r="VV151" s="1060"/>
      <c r="VW151" s="1060"/>
      <c r="VX151" s="1060"/>
      <c r="VY151" s="1060"/>
      <c r="VZ151" s="1060"/>
      <c r="WA151" s="1060"/>
      <c r="WB151" s="1060"/>
      <c r="WC151" s="1060"/>
      <c r="WD151" s="1060"/>
      <c r="WE151" s="1060"/>
      <c r="WF151" s="1060"/>
      <c r="WG151" s="1060"/>
      <c r="WH151" s="1060"/>
      <c r="WI151" s="1060"/>
      <c r="WJ151" s="1060"/>
      <c r="WK151" s="1060"/>
      <c r="WL151" s="1060"/>
      <c r="WM151" s="1060"/>
      <c r="WN151" s="1060"/>
      <c r="WO151" s="1060"/>
      <c r="WP151" s="1060"/>
      <c r="WQ151" s="1060"/>
      <c r="WR151" s="1060"/>
      <c r="WS151" s="1060"/>
      <c r="WT151" s="1060"/>
      <c r="WU151" s="1060"/>
      <c r="WV151" s="1060"/>
      <c r="WW151" s="1060"/>
      <c r="WX151" s="1060"/>
      <c r="WY151" s="1060"/>
      <c r="WZ151" s="1060"/>
      <c r="XA151" s="1060"/>
      <c r="XB151" s="1060"/>
      <c r="XC151" s="1060"/>
      <c r="XD151" s="1060"/>
      <c r="XE151" s="1060"/>
      <c r="XF151" s="1060"/>
      <c r="XG151" s="1060"/>
      <c r="XH151" s="1060"/>
      <c r="XI151" s="1060"/>
      <c r="XJ151" s="1060"/>
      <c r="XK151" s="1060"/>
      <c r="XL151" s="1060"/>
      <c r="XM151" s="1060"/>
      <c r="XN151" s="1060"/>
      <c r="XO151" s="1060"/>
      <c r="XP151" s="1060"/>
      <c r="XQ151" s="1060"/>
      <c r="XR151" s="1060"/>
      <c r="XS151" s="1060"/>
      <c r="XT151" s="1060"/>
      <c r="XU151" s="1060"/>
      <c r="XV151" s="1060"/>
      <c r="XW151" s="1060"/>
      <c r="XX151" s="1060"/>
      <c r="XY151" s="1060"/>
      <c r="XZ151" s="1060"/>
      <c r="YA151" s="1060"/>
      <c r="YB151" s="1060"/>
      <c r="YC151" s="1060"/>
      <c r="YD151" s="1060"/>
      <c r="YE151" s="1060"/>
      <c r="YF151" s="1060"/>
      <c r="YG151" s="1060"/>
      <c r="YH151" s="1060"/>
      <c r="YI151" s="1060"/>
      <c r="YJ151" s="1060"/>
      <c r="YK151" s="1060"/>
      <c r="YL151" s="1060"/>
      <c r="YM151" s="1060"/>
      <c r="YN151" s="1060"/>
      <c r="YO151" s="1060"/>
      <c r="YP151" s="1060"/>
      <c r="YQ151" s="1060"/>
      <c r="YR151" s="1060"/>
      <c r="YS151" s="1060"/>
      <c r="YT151" s="1060"/>
      <c r="YU151" s="1060"/>
      <c r="YV151" s="1060"/>
      <c r="YW151" s="1060"/>
      <c r="YX151" s="1060"/>
      <c r="YY151" s="1060"/>
      <c r="YZ151" s="1060"/>
      <c r="ZA151" s="1060"/>
      <c r="ZB151" s="1060"/>
      <c r="ZC151" s="1060"/>
      <c r="ZD151" s="1060"/>
      <c r="ZE151" s="1060"/>
      <c r="ZF151" s="1060"/>
      <c r="ZG151" s="1060"/>
      <c r="ZH151" s="1060"/>
      <c r="ZI151" s="1060"/>
      <c r="ZJ151" s="1060"/>
      <c r="ZK151" s="1060"/>
      <c r="ZL151" s="1060"/>
      <c r="ZM151" s="1060"/>
      <c r="ZN151" s="1060"/>
      <c r="ZO151" s="1060"/>
      <c r="ZP151" s="1060"/>
      <c r="ZQ151" s="1060"/>
      <c r="ZR151" s="1060"/>
      <c r="ZS151" s="1060"/>
      <c r="ZT151" s="1060"/>
      <c r="ZU151" s="1060"/>
      <c r="ZV151" s="1060"/>
      <c r="ZW151" s="1060"/>
      <c r="ZX151" s="1060"/>
      <c r="ZY151" s="1060"/>
      <c r="ZZ151" s="1060"/>
      <c r="AAA151" s="1060"/>
      <c r="AAB151" s="1060"/>
      <c r="AAC151" s="1060"/>
      <c r="AAD151" s="1060"/>
      <c r="AAE151" s="1060"/>
      <c r="AAF151" s="1060"/>
      <c r="AAG151" s="1060"/>
      <c r="AAH151" s="1060"/>
      <c r="AAI151" s="1060"/>
      <c r="AAJ151" s="1060"/>
      <c r="AAK151" s="1060"/>
      <c r="AAL151" s="1060"/>
      <c r="AAM151" s="1060"/>
      <c r="AAN151" s="1060"/>
      <c r="AAO151" s="1060"/>
      <c r="AAP151" s="1060"/>
      <c r="AAQ151" s="1060"/>
      <c r="AAR151" s="1060"/>
      <c r="AAS151" s="1060"/>
      <c r="AAT151" s="1060"/>
      <c r="AAU151" s="1060"/>
      <c r="AAV151" s="1060"/>
      <c r="AAW151" s="1060"/>
      <c r="AAX151" s="1060"/>
      <c r="AAY151" s="1060"/>
      <c r="AAZ151" s="1060"/>
      <c r="ABA151" s="1060"/>
      <c r="ABB151" s="1060"/>
      <c r="ABC151" s="1060"/>
      <c r="ABD151" s="1060"/>
      <c r="ABE151" s="1060"/>
      <c r="ABF151" s="1060"/>
      <c r="ABG151" s="1060"/>
      <c r="ABH151" s="1060"/>
      <c r="ABI151" s="1060"/>
      <c r="ABJ151" s="1060"/>
      <c r="ABK151" s="1060"/>
      <c r="ABL151" s="1060"/>
      <c r="ABM151" s="1060"/>
      <c r="ABN151" s="1060"/>
      <c r="ABO151" s="1060"/>
      <c r="ABP151" s="1060"/>
      <c r="ABQ151" s="1060"/>
      <c r="ABR151" s="1060"/>
      <c r="ABS151" s="1060"/>
      <c r="ABT151" s="1060"/>
      <c r="ABU151" s="1060"/>
      <c r="ABV151" s="1060"/>
      <c r="ABW151" s="1060"/>
      <c r="ABX151" s="1060"/>
      <c r="ABY151" s="1060"/>
      <c r="ABZ151" s="1060"/>
      <c r="ACA151" s="1060"/>
      <c r="ACB151" s="1060"/>
      <c r="ACC151" s="1060"/>
      <c r="ACD151" s="1060"/>
      <c r="ACE151" s="1060"/>
      <c r="ACF151" s="1060"/>
      <c r="ACG151" s="1060"/>
      <c r="ACH151" s="1060"/>
      <c r="ACI151" s="1060"/>
      <c r="ACJ151" s="1060"/>
      <c r="ACK151" s="1060"/>
      <c r="ACL151" s="1060"/>
      <c r="ACM151" s="1060"/>
      <c r="ACN151" s="1060"/>
      <c r="ACO151" s="1060"/>
      <c r="ACP151" s="1060"/>
      <c r="ACQ151" s="1060"/>
      <c r="ACR151" s="1060"/>
      <c r="ACS151" s="1060"/>
      <c r="ACT151" s="1060"/>
      <c r="ACU151" s="1060"/>
      <c r="ACV151" s="1060"/>
      <c r="ACW151" s="1060"/>
      <c r="ACX151" s="1060"/>
      <c r="ACY151" s="1060"/>
      <c r="ACZ151" s="1060"/>
      <c r="ADA151" s="1060"/>
      <c r="ADB151" s="1060"/>
      <c r="ADC151" s="1060"/>
      <c r="ADD151" s="1060"/>
      <c r="ADE151" s="1060"/>
      <c r="ADF151" s="1060"/>
      <c r="ADG151" s="1060"/>
      <c r="ADH151" s="1060"/>
      <c r="ADI151" s="1060"/>
      <c r="ADJ151" s="1060"/>
      <c r="ADK151" s="1060"/>
      <c r="ADL151" s="1060"/>
      <c r="ADM151" s="1060"/>
      <c r="ADN151" s="1060"/>
      <c r="ADO151" s="1060"/>
      <c r="ADP151" s="1060"/>
      <c r="ADQ151" s="1060"/>
      <c r="ADR151" s="1060"/>
      <c r="ADS151" s="1060"/>
      <c r="ADT151" s="1060"/>
      <c r="ADU151" s="1060"/>
      <c r="ADV151" s="1060"/>
      <c r="ADW151" s="1060"/>
      <c r="ADX151" s="1060"/>
      <c r="ADY151" s="1060"/>
      <c r="ADZ151" s="1060"/>
      <c r="AEA151" s="1060"/>
      <c r="AEB151" s="1060"/>
      <c r="AEC151" s="1060"/>
      <c r="AED151" s="1060"/>
      <c r="AEE151" s="1060"/>
      <c r="AEF151" s="1060"/>
      <c r="AEG151" s="1060"/>
      <c r="AEH151" s="1060"/>
      <c r="AEI151" s="1060"/>
      <c r="AEJ151" s="1060"/>
      <c r="AEK151" s="1060"/>
      <c r="AEL151" s="1060"/>
      <c r="AEM151" s="1060"/>
      <c r="AEN151" s="1060"/>
      <c r="AEO151" s="1060"/>
      <c r="AEP151" s="1060"/>
      <c r="AEQ151" s="1060"/>
      <c r="AER151" s="1060"/>
      <c r="AES151" s="1060"/>
      <c r="AET151" s="1060"/>
      <c r="AEU151" s="1060"/>
      <c r="AEV151" s="1060"/>
      <c r="AEW151" s="1060"/>
      <c r="AEX151" s="1060"/>
      <c r="AEY151" s="1060"/>
      <c r="AEZ151" s="1060"/>
      <c r="AFA151" s="1060"/>
      <c r="AFB151" s="1060"/>
      <c r="AFC151" s="1060"/>
      <c r="AFD151" s="1060"/>
      <c r="AFE151" s="1060"/>
      <c r="AFF151" s="1060"/>
      <c r="AFG151" s="1060"/>
      <c r="AFH151" s="1060"/>
      <c r="AFI151" s="1060"/>
      <c r="AFJ151" s="1060"/>
      <c r="AFK151" s="1060"/>
      <c r="AFL151" s="1060"/>
      <c r="AFM151" s="1060"/>
      <c r="AFN151" s="1060"/>
      <c r="AFO151" s="1060"/>
      <c r="AFP151" s="1060"/>
      <c r="AFQ151" s="1060"/>
      <c r="AFR151" s="1060"/>
      <c r="AFS151" s="1060"/>
      <c r="AFT151" s="1060"/>
      <c r="AFU151" s="1060"/>
      <c r="AFV151" s="1060"/>
      <c r="AFW151" s="1060"/>
      <c r="AFX151" s="1060"/>
      <c r="AFY151" s="1060"/>
      <c r="AFZ151" s="1060"/>
      <c r="AGA151" s="1060"/>
      <c r="AGB151" s="1060"/>
      <c r="AGC151" s="1060"/>
      <c r="AGD151" s="1060"/>
      <c r="AGE151" s="1060"/>
      <c r="AGF151" s="1060"/>
      <c r="AGG151" s="1060"/>
      <c r="AGH151" s="1060"/>
      <c r="AGI151" s="1060"/>
      <c r="AGJ151" s="1060"/>
      <c r="AGK151" s="1060"/>
      <c r="AGL151" s="1060"/>
      <c r="AGM151" s="1060"/>
      <c r="AGN151" s="1060"/>
      <c r="AGO151" s="1060"/>
      <c r="AGP151" s="1060"/>
      <c r="AGQ151" s="1060"/>
      <c r="AGR151" s="1060"/>
      <c r="AGS151" s="1060"/>
      <c r="AGT151" s="1060"/>
      <c r="AGU151" s="1060"/>
      <c r="AGV151" s="1060"/>
      <c r="AGW151" s="1060"/>
      <c r="AGX151" s="1060"/>
      <c r="AGY151" s="1060"/>
      <c r="AGZ151" s="1060"/>
      <c r="AHA151" s="1060"/>
      <c r="AHB151" s="1060"/>
      <c r="AHC151" s="1060"/>
      <c r="AHD151" s="1060"/>
      <c r="AHE151" s="1060"/>
      <c r="AHF151" s="1060"/>
      <c r="AHG151" s="1060"/>
      <c r="AHH151" s="1060"/>
      <c r="AHI151" s="1060"/>
      <c r="AHJ151" s="1060"/>
      <c r="AHK151" s="1060"/>
      <c r="AHL151" s="1060"/>
      <c r="AHM151" s="1060"/>
      <c r="AHN151" s="1060"/>
      <c r="AHO151" s="1060"/>
      <c r="AHP151" s="1060"/>
      <c r="AHQ151" s="1060"/>
      <c r="AHR151" s="1060"/>
      <c r="AHS151" s="1060"/>
      <c r="AHT151" s="1060"/>
      <c r="AHU151" s="1060"/>
      <c r="AHV151" s="1060"/>
      <c r="AHW151" s="1060"/>
      <c r="AHX151" s="1060"/>
      <c r="AHY151" s="1060"/>
      <c r="AHZ151" s="1060"/>
      <c r="AIA151" s="1060"/>
      <c r="AIB151" s="1060"/>
      <c r="AIC151" s="1060"/>
      <c r="AID151" s="1060"/>
      <c r="AIE151" s="1060"/>
      <c r="AIF151" s="1060"/>
      <c r="AIG151" s="1060"/>
      <c r="AIH151" s="1060"/>
      <c r="AII151" s="1060"/>
      <c r="AIJ151" s="1060"/>
      <c r="AIK151" s="1060"/>
      <c r="AIL151" s="1060"/>
      <c r="AIM151" s="1060"/>
      <c r="AIN151" s="1060"/>
      <c r="AIO151" s="1060"/>
      <c r="AIP151" s="1060"/>
      <c r="AIQ151" s="1060"/>
      <c r="AIR151" s="1060"/>
      <c r="AIS151" s="1060"/>
      <c r="AIT151" s="1060"/>
      <c r="AIU151" s="1060"/>
      <c r="AIV151" s="1060"/>
      <c r="AIW151" s="1060"/>
      <c r="AIX151" s="1060"/>
      <c r="AIY151" s="1060"/>
      <c r="AIZ151" s="1060"/>
      <c r="AJA151" s="1060"/>
      <c r="AJB151" s="1060"/>
      <c r="AJC151" s="1060"/>
      <c r="AJD151" s="1060"/>
      <c r="AJE151" s="1060"/>
      <c r="AJF151" s="1060"/>
      <c r="AJG151" s="1060"/>
      <c r="AJH151" s="1060"/>
      <c r="AJI151" s="1060"/>
      <c r="AJJ151" s="1060"/>
      <c r="AJK151" s="1060"/>
      <c r="AJL151" s="1060"/>
      <c r="AJM151" s="1060"/>
      <c r="AJN151" s="1060"/>
      <c r="AJO151" s="1060"/>
      <c r="AJP151" s="1060"/>
      <c r="AJQ151" s="1060"/>
      <c r="AJR151" s="1060"/>
      <c r="AJS151" s="1060"/>
      <c r="AJT151" s="1060"/>
      <c r="AJU151" s="1060"/>
      <c r="AJV151" s="1060"/>
      <c r="AJW151" s="1060"/>
      <c r="AJX151" s="1060"/>
      <c r="AJY151" s="1060"/>
      <c r="AJZ151" s="1060"/>
      <c r="AKA151" s="1060"/>
      <c r="AKB151" s="1060"/>
      <c r="AKC151" s="1060"/>
      <c r="AKD151" s="1060"/>
      <c r="AKE151" s="1060"/>
      <c r="AKF151" s="1060"/>
      <c r="AKG151" s="1060"/>
      <c r="AKH151" s="1060"/>
      <c r="AKI151" s="1060"/>
      <c r="AKJ151" s="1060"/>
      <c r="AKK151" s="1060"/>
      <c r="AKL151" s="1060"/>
      <c r="AKM151" s="1060"/>
      <c r="AKN151" s="1060"/>
      <c r="AKO151" s="1060"/>
      <c r="AKP151" s="1060"/>
      <c r="AKQ151" s="1060"/>
      <c r="AKR151" s="1060"/>
      <c r="AKS151" s="1060"/>
      <c r="AKT151" s="1060"/>
      <c r="AKU151" s="1060"/>
      <c r="AKV151" s="1060"/>
      <c r="AKW151" s="1060"/>
      <c r="AKX151" s="1060"/>
      <c r="AKY151" s="1060"/>
      <c r="AKZ151" s="1060"/>
      <c r="ALA151" s="1060"/>
      <c r="ALB151" s="1060"/>
      <c r="ALC151" s="1060"/>
      <c r="ALD151" s="1060"/>
      <c r="ALE151" s="1060"/>
      <c r="ALF151" s="1060"/>
      <c r="ALG151" s="1060"/>
      <c r="ALH151" s="1060"/>
      <c r="ALI151" s="1060"/>
      <c r="ALJ151" s="1060"/>
      <c r="ALK151" s="1060"/>
      <c r="ALL151" s="1060"/>
      <c r="ALM151" s="1060"/>
      <c r="ALN151" s="1060"/>
      <c r="ALO151" s="1060"/>
      <c r="ALP151" s="1060"/>
      <c r="ALQ151" s="1060"/>
      <c r="ALR151" s="1060"/>
      <c r="ALS151" s="1060"/>
      <c r="ALT151" s="1060"/>
      <c r="ALU151" s="1060"/>
      <c r="ALV151" s="1060"/>
      <c r="ALW151" s="1060"/>
      <c r="ALX151" s="1060"/>
      <c r="ALY151" s="1060"/>
      <c r="ALZ151" s="1060"/>
      <c r="AMA151" s="1060"/>
      <c r="AMB151" s="1060"/>
      <c r="AMC151" s="1060"/>
      <c r="AMD151" s="1060"/>
      <c r="AME151" s="1060"/>
      <c r="AMF151" s="1060"/>
      <c r="AMG151" s="1060"/>
      <c r="AMH151" s="1060"/>
      <c r="AMI151" s="1060"/>
      <c r="AMJ151" s="1060"/>
      <c r="AMK151" s="1060"/>
      <c r="AML151" s="1060"/>
      <c r="AMM151" s="1060"/>
      <c r="AMN151" s="1060"/>
      <c r="AMO151" s="1060"/>
      <c r="AMP151" s="1060"/>
      <c r="AMQ151" s="1060"/>
      <c r="AMR151" s="1060"/>
      <c r="AMS151" s="1060"/>
      <c r="AMT151" s="1060"/>
      <c r="AMU151" s="1060"/>
      <c r="AMV151" s="1060"/>
      <c r="AMW151" s="1060"/>
      <c r="AMX151" s="1060"/>
      <c r="AMY151" s="1060"/>
      <c r="AMZ151" s="1060"/>
      <c r="ANA151" s="1060"/>
      <c r="ANB151" s="1060"/>
      <c r="ANC151" s="1060"/>
      <c r="AND151" s="1060"/>
      <c r="ANE151" s="1060"/>
      <c r="ANF151" s="1060"/>
      <c r="ANG151" s="1060"/>
      <c r="ANH151" s="1060"/>
      <c r="ANI151" s="1060"/>
      <c r="ANJ151" s="1060"/>
      <c r="ANK151" s="1060"/>
      <c r="ANL151" s="1060"/>
      <c r="ANM151" s="1060"/>
      <c r="ANN151" s="1060"/>
      <c r="ANO151" s="1060"/>
      <c r="ANP151" s="1060"/>
      <c r="ANQ151" s="1060"/>
      <c r="ANR151" s="1060"/>
      <c r="ANS151" s="1060"/>
      <c r="ANT151" s="1060"/>
      <c r="ANU151" s="1060"/>
      <c r="ANV151" s="1060"/>
      <c r="ANW151" s="1060"/>
      <c r="ANX151" s="1060"/>
      <c r="ANY151" s="1060"/>
      <c r="ANZ151" s="1060"/>
      <c r="AOA151" s="1060"/>
      <c r="AOB151" s="1060"/>
      <c r="AOC151" s="1060"/>
      <c r="AOD151" s="1060"/>
      <c r="AOE151" s="1060"/>
      <c r="AOF151" s="1060"/>
      <c r="AOG151" s="1060"/>
      <c r="AOH151" s="1060"/>
      <c r="AOI151" s="1060"/>
      <c r="AOJ151" s="1060"/>
      <c r="AOK151" s="1060"/>
      <c r="AOL151" s="1060"/>
      <c r="AOM151" s="1060"/>
      <c r="AON151" s="1060"/>
      <c r="AOO151" s="1060"/>
      <c r="AOP151" s="1060"/>
      <c r="AOQ151" s="1060"/>
      <c r="AOR151" s="1060"/>
      <c r="AOS151" s="1060"/>
      <c r="AOT151" s="1060"/>
      <c r="AOU151" s="1060"/>
      <c r="AOV151" s="1060"/>
      <c r="AOW151" s="1060"/>
      <c r="AOX151" s="1060"/>
      <c r="AOY151" s="1060"/>
      <c r="AOZ151" s="1060"/>
      <c r="APA151" s="1060"/>
      <c r="APB151" s="1060"/>
      <c r="APC151" s="1060"/>
      <c r="APD151" s="1060"/>
      <c r="APE151" s="1060"/>
      <c r="APF151" s="1060"/>
      <c r="APG151" s="1060"/>
      <c r="APH151" s="1060"/>
      <c r="API151" s="1060"/>
      <c r="APJ151" s="1060"/>
      <c r="APK151" s="1060"/>
      <c r="APL151" s="1060"/>
      <c r="APM151" s="1060"/>
      <c r="APN151" s="1060"/>
      <c r="APO151" s="1060"/>
      <c r="APP151" s="1060"/>
      <c r="APQ151" s="1060"/>
      <c r="APR151" s="1060"/>
      <c r="APS151" s="1060"/>
      <c r="APT151" s="1060"/>
      <c r="APU151" s="1060"/>
      <c r="APV151" s="1060"/>
      <c r="APW151" s="1060"/>
      <c r="APX151" s="1060"/>
      <c r="APY151" s="1060"/>
      <c r="APZ151" s="1060"/>
      <c r="AQA151" s="1060"/>
      <c r="AQB151" s="1060"/>
      <c r="AQC151" s="1060"/>
      <c r="AQD151" s="1060"/>
      <c r="AQE151" s="1060"/>
      <c r="AQF151" s="1060"/>
      <c r="AQG151" s="1060"/>
      <c r="AQH151" s="1060"/>
      <c r="AQI151" s="1060"/>
      <c r="AQJ151" s="1060"/>
      <c r="AQK151" s="1060"/>
      <c r="AQL151" s="1060"/>
      <c r="AQM151" s="1060"/>
      <c r="AQN151" s="1060"/>
      <c r="AQO151" s="1060"/>
      <c r="AQP151" s="1060"/>
      <c r="AQQ151" s="1060"/>
      <c r="AQR151" s="1060"/>
      <c r="AQS151" s="1060"/>
      <c r="AQT151" s="1060"/>
      <c r="AQU151" s="1060"/>
      <c r="AQV151" s="1060"/>
      <c r="AQW151" s="1060"/>
      <c r="AQX151" s="1060"/>
      <c r="AQY151" s="1060"/>
      <c r="AQZ151" s="1060"/>
      <c r="ARA151" s="1060"/>
      <c r="ARB151" s="1060"/>
      <c r="ARC151" s="1060"/>
      <c r="ARD151" s="1060"/>
      <c r="ARE151" s="1060"/>
      <c r="ARF151" s="1060"/>
      <c r="ARG151" s="1060"/>
      <c r="ARH151" s="1060"/>
      <c r="ARI151" s="1060"/>
      <c r="ARJ151" s="1060"/>
      <c r="ARK151" s="1060"/>
      <c r="ARL151" s="1060"/>
      <c r="ARM151" s="1060"/>
      <c r="ARN151" s="1060"/>
      <c r="ARO151" s="1060"/>
      <c r="ARP151" s="1060"/>
      <c r="ARQ151" s="1060"/>
      <c r="ARR151" s="1060"/>
      <c r="ARS151" s="1060"/>
      <c r="ART151" s="1060"/>
      <c r="ARU151" s="1060"/>
      <c r="ARV151" s="1060"/>
      <c r="ARW151" s="1060"/>
      <c r="ARX151" s="1060"/>
      <c r="ARY151" s="1060"/>
      <c r="ARZ151" s="1060"/>
      <c r="ASA151" s="1060"/>
      <c r="ASB151" s="1060"/>
      <c r="ASC151" s="1060"/>
      <c r="ASD151" s="1060"/>
      <c r="ASE151" s="1060"/>
      <c r="ASF151" s="1060"/>
      <c r="ASG151" s="1060"/>
      <c r="ASH151" s="1060"/>
      <c r="ASI151" s="1060"/>
      <c r="ASJ151" s="1060"/>
      <c r="ASK151" s="1060"/>
      <c r="ASL151" s="1060"/>
      <c r="ASM151" s="1060"/>
      <c r="ASN151" s="1060"/>
      <c r="ASO151" s="1060"/>
      <c r="ASP151" s="1060"/>
      <c r="ASQ151" s="1060"/>
      <c r="ASR151" s="1060"/>
      <c r="ASS151" s="1060"/>
      <c r="AST151" s="1060"/>
      <c r="ASU151" s="1060"/>
      <c r="ASV151" s="1060"/>
      <c r="ASW151" s="1060"/>
      <c r="ASX151" s="1060"/>
      <c r="ASY151" s="1060"/>
      <c r="ASZ151" s="1060"/>
      <c r="ATA151" s="1060"/>
      <c r="ATB151" s="1060"/>
      <c r="ATC151" s="1060"/>
      <c r="ATD151" s="1060"/>
      <c r="ATE151" s="1060"/>
      <c r="ATF151" s="1060"/>
      <c r="ATG151" s="1060"/>
      <c r="ATH151" s="1060"/>
      <c r="ATI151" s="1060"/>
      <c r="ATJ151" s="1060"/>
      <c r="ATK151" s="1060"/>
      <c r="ATL151" s="1060"/>
      <c r="ATM151" s="1060"/>
      <c r="ATN151" s="1060"/>
      <c r="ATO151" s="1060"/>
      <c r="ATP151" s="1060"/>
      <c r="ATQ151" s="1060"/>
      <c r="ATR151" s="1060"/>
      <c r="ATS151" s="1060"/>
      <c r="ATT151" s="1060"/>
      <c r="ATU151" s="1060"/>
      <c r="ATV151" s="1060"/>
      <c r="ATW151" s="1060"/>
      <c r="ATX151" s="1060"/>
      <c r="ATY151" s="1060"/>
      <c r="ATZ151" s="1060"/>
      <c r="AUA151" s="1060"/>
      <c r="AUB151" s="1060"/>
      <c r="AUC151" s="1060"/>
      <c r="AUD151" s="1060"/>
      <c r="AUE151" s="1060"/>
      <c r="AUF151" s="1060"/>
      <c r="AUG151" s="1060"/>
      <c r="AUH151" s="1060"/>
      <c r="AUI151" s="1060"/>
      <c r="AUJ151" s="1060"/>
      <c r="AUK151" s="1060"/>
      <c r="AUL151" s="1060"/>
      <c r="AUM151" s="1060"/>
      <c r="AUN151" s="1060"/>
      <c r="AUO151" s="1060"/>
      <c r="AUP151" s="1060"/>
      <c r="AUQ151" s="1060"/>
      <c r="AUR151" s="1060"/>
      <c r="AUS151" s="1060"/>
      <c r="AUT151" s="1060"/>
      <c r="AUU151" s="1060"/>
      <c r="AUV151" s="1060"/>
      <c r="AUW151" s="1060"/>
      <c r="AUX151" s="1060"/>
      <c r="AUY151" s="1060"/>
      <c r="AUZ151" s="1060"/>
      <c r="AVA151" s="1060"/>
      <c r="AVB151" s="1060"/>
      <c r="AVC151" s="1060"/>
      <c r="AVD151" s="1060"/>
      <c r="AVE151" s="1060"/>
      <c r="AVF151" s="1060"/>
      <c r="AVG151" s="1060"/>
      <c r="AVH151" s="1060"/>
      <c r="AVI151" s="1060"/>
      <c r="AVJ151" s="1060"/>
      <c r="AVK151" s="1060"/>
      <c r="AVL151" s="1060"/>
      <c r="AVM151" s="1060"/>
      <c r="AVN151" s="1060"/>
      <c r="AVO151" s="1060"/>
      <c r="AVP151" s="1060"/>
      <c r="AVQ151" s="1060"/>
      <c r="AVR151" s="1060"/>
      <c r="AVS151" s="1060"/>
      <c r="AVT151" s="1060"/>
      <c r="AVU151" s="1060"/>
      <c r="AVV151" s="1060"/>
      <c r="AVW151" s="1060"/>
      <c r="AVX151" s="1060"/>
      <c r="AVY151" s="1060"/>
      <c r="AVZ151" s="1060"/>
      <c r="AWA151" s="1060"/>
      <c r="AWB151" s="1060"/>
      <c r="AWC151" s="1060"/>
      <c r="AWD151" s="1060"/>
      <c r="AWE151" s="1060"/>
      <c r="AWF151" s="1060"/>
      <c r="AWG151" s="1060"/>
      <c r="AWH151" s="1060"/>
      <c r="AWI151" s="1060"/>
      <c r="AWJ151" s="1060"/>
      <c r="AWK151" s="1060"/>
      <c r="AWL151" s="1060"/>
      <c r="AWM151" s="1060"/>
      <c r="AWN151" s="1060"/>
      <c r="AWO151" s="1060"/>
      <c r="AWP151" s="1060"/>
      <c r="AWQ151" s="1060"/>
      <c r="AWR151" s="1060"/>
      <c r="AWS151" s="1060"/>
      <c r="AWT151" s="1060"/>
      <c r="AWU151" s="1060"/>
      <c r="AWV151" s="1060"/>
      <c r="AWW151" s="1060"/>
      <c r="AWX151" s="1060"/>
      <c r="AWY151" s="1060"/>
      <c r="AWZ151" s="1060"/>
      <c r="AXA151" s="1060"/>
      <c r="AXB151" s="1060"/>
      <c r="AXC151" s="1060"/>
      <c r="AXD151" s="1060"/>
      <c r="AXE151" s="1060"/>
      <c r="AXF151" s="1060"/>
      <c r="AXG151" s="1060"/>
      <c r="AXH151" s="1060"/>
      <c r="AXI151" s="1060"/>
      <c r="AXJ151" s="1060"/>
      <c r="AXK151" s="1060"/>
      <c r="AXL151" s="1060"/>
      <c r="AXM151" s="1060"/>
      <c r="AXN151" s="1060"/>
      <c r="AXO151" s="1060"/>
      <c r="AXP151" s="1060"/>
      <c r="AXQ151" s="1060"/>
      <c r="AXR151" s="1060"/>
      <c r="AXS151" s="1060"/>
      <c r="AXT151" s="1060"/>
      <c r="AXU151" s="1060"/>
      <c r="AXV151" s="1060"/>
      <c r="AXW151" s="1060"/>
      <c r="AXX151" s="1060"/>
      <c r="AXY151" s="1060"/>
      <c r="AXZ151" s="1060"/>
      <c r="AYA151" s="1060"/>
      <c r="AYB151" s="1060"/>
      <c r="AYC151" s="1060"/>
      <c r="AYD151" s="1060"/>
      <c r="AYE151" s="1060"/>
      <c r="AYF151" s="1060"/>
      <c r="AYG151" s="1060"/>
      <c r="AYH151" s="1060"/>
      <c r="AYI151" s="1060"/>
      <c r="AYJ151" s="1060"/>
      <c r="AYK151" s="1060"/>
      <c r="AYL151" s="1060"/>
      <c r="AYM151" s="1060"/>
      <c r="AYN151" s="1060"/>
      <c r="AYO151" s="1060"/>
      <c r="AYP151" s="1060"/>
      <c r="AYQ151" s="1060"/>
      <c r="AYR151" s="1060"/>
      <c r="AYS151" s="1060"/>
      <c r="AYT151" s="1060"/>
      <c r="AYU151" s="1060"/>
      <c r="AYV151" s="1060"/>
      <c r="AYW151" s="1060"/>
      <c r="AYX151" s="1060"/>
      <c r="AYY151" s="1060"/>
      <c r="AYZ151" s="1060"/>
      <c r="AZA151" s="1060"/>
      <c r="AZB151" s="1060"/>
      <c r="AZC151" s="1060"/>
      <c r="AZD151" s="1060"/>
      <c r="AZE151" s="1060"/>
      <c r="AZF151" s="1060"/>
      <c r="AZG151" s="1060"/>
      <c r="AZH151" s="1060"/>
      <c r="AZI151" s="1060"/>
      <c r="AZJ151" s="1060"/>
      <c r="AZK151" s="1060"/>
      <c r="AZL151" s="1060"/>
      <c r="AZM151" s="1060"/>
      <c r="AZN151" s="1060"/>
      <c r="AZO151" s="1060"/>
      <c r="AZP151" s="1060"/>
      <c r="AZQ151" s="1060"/>
      <c r="AZR151" s="1060"/>
      <c r="AZS151" s="1060"/>
      <c r="AZT151" s="1060"/>
      <c r="AZU151" s="1060"/>
      <c r="AZV151" s="1060"/>
      <c r="AZW151" s="1060"/>
      <c r="AZX151" s="1060"/>
      <c r="AZY151" s="1060"/>
      <c r="AZZ151" s="1060"/>
      <c r="BAA151" s="1060"/>
      <c r="BAB151" s="1060"/>
      <c r="BAC151" s="1060"/>
      <c r="BAD151" s="1060"/>
      <c r="BAE151" s="1060"/>
      <c r="BAF151" s="1060"/>
      <c r="BAG151" s="1060"/>
      <c r="BAH151" s="1060"/>
      <c r="BAI151" s="1060"/>
      <c r="BAJ151" s="1060"/>
      <c r="BAK151" s="1060"/>
      <c r="BAL151" s="1060"/>
      <c r="BAM151" s="1060"/>
      <c r="BAN151" s="1060"/>
      <c r="BAO151" s="1060"/>
      <c r="BAP151" s="1060"/>
      <c r="BAQ151" s="1060"/>
      <c r="BAR151" s="1060"/>
      <c r="BAS151" s="1060"/>
      <c r="BAT151" s="1060"/>
      <c r="BAU151" s="1060"/>
      <c r="BAV151" s="1060"/>
      <c r="BAW151" s="1060"/>
      <c r="BAX151" s="1060"/>
      <c r="BAY151" s="1060"/>
      <c r="BAZ151" s="1060"/>
      <c r="BBA151" s="1060"/>
      <c r="BBB151" s="1060"/>
      <c r="BBC151" s="1060"/>
      <c r="BBD151" s="1060"/>
      <c r="BBE151" s="1060"/>
      <c r="BBF151" s="1060"/>
      <c r="BBG151" s="1060"/>
      <c r="BBH151" s="1060"/>
      <c r="BBI151" s="1060"/>
      <c r="BBJ151" s="1060"/>
      <c r="BBK151" s="1060"/>
      <c r="BBL151" s="1060"/>
      <c r="BBM151" s="1060"/>
      <c r="BBN151" s="1060"/>
      <c r="BBO151" s="1060"/>
      <c r="BBP151" s="1060"/>
      <c r="BBQ151" s="1060"/>
      <c r="BBR151" s="1060"/>
      <c r="BBS151" s="1060"/>
      <c r="BBT151" s="1060"/>
      <c r="BBU151" s="1060"/>
      <c r="BBV151" s="1060"/>
      <c r="BBW151" s="1060"/>
      <c r="BBX151" s="1060"/>
      <c r="BBY151" s="1060"/>
      <c r="BBZ151" s="1060"/>
      <c r="BCA151" s="1060"/>
      <c r="BCB151" s="1060"/>
      <c r="BCC151" s="1060"/>
      <c r="BCD151" s="1060"/>
      <c r="BCE151" s="1060"/>
      <c r="BCF151" s="1060"/>
      <c r="BCG151" s="1060"/>
      <c r="BCH151" s="1060"/>
      <c r="BCI151" s="1060"/>
      <c r="BCJ151" s="1060"/>
      <c r="BCK151" s="1060"/>
      <c r="BCL151" s="1060"/>
      <c r="BCM151" s="1060"/>
      <c r="BCN151" s="1060"/>
      <c r="BCO151" s="1060"/>
      <c r="BCP151" s="1060"/>
      <c r="BCQ151" s="1060"/>
      <c r="BCR151" s="1060"/>
      <c r="BCS151" s="1060"/>
      <c r="BCT151" s="1060"/>
      <c r="BCU151" s="1060"/>
      <c r="BCV151" s="1060"/>
      <c r="BCW151" s="1060"/>
      <c r="BCX151" s="1060"/>
      <c r="BCY151" s="1060"/>
      <c r="BCZ151" s="1060"/>
      <c r="BDA151" s="1060"/>
      <c r="BDB151" s="1060"/>
      <c r="BDC151" s="1060"/>
      <c r="BDD151" s="1060"/>
      <c r="BDE151" s="1060"/>
      <c r="BDF151" s="1060"/>
      <c r="BDG151" s="1060"/>
      <c r="BDH151" s="1060"/>
      <c r="BDI151" s="1060"/>
      <c r="BDJ151" s="1060"/>
      <c r="BDK151" s="1060"/>
      <c r="BDL151" s="1060"/>
      <c r="BDM151" s="1060"/>
      <c r="BDN151" s="1060"/>
      <c r="BDO151" s="1060"/>
      <c r="BDP151" s="1060"/>
      <c r="BDQ151" s="1060"/>
      <c r="BDR151" s="1060"/>
      <c r="BDS151" s="1060"/>
      <c r="BDT151" s="1060"/>
      <c r="BDU151" s="1060"/>
      <c r="BDV151" s="1060"/>
      <c r="BDW151" s="1060"/>
      <c r="BDX151" s="1060"/>
      <c r="BDY151" s="1060"/>
      <c r="BDZ151" s="1060"/>
      <c r="BEA151" s="1060"/>
      <c r="BEB151" s="1060"/>
      <c r="BEC151" s="1060"/>
      <c r="BED151" s="1060"/>
      <c r="BEE151" s="1060"/>
      <c r="BEF151" s="1060"/>
      <c r="BEG151" s="1060"/>
      <c r="BEH151" s="1060"/>
      <c r="BEI151" s="1060"/>
      <c r="BEJ151" s="1060"/>
      <c r="BEK151" s="1060"/>
      <c r="BEL151" s="1060"/>
      <c r="BEM151" s="1060"/>
      <c r="BEN151" s="1060"/>
      <c r="BEO151" s="1060"/>
      <c r="BEP151" s="1060"/>
      <c r="BEQ151" s="1060"/>
      <c r="BER151" s="1060"/>
      <c r="BES151" s="1060"/>
      <c r="BET151" s="1060"/>
      <c r="BEU151" s="1060"/>
      <c r="BEV151" s="1060"/>
      <c r="BEW151" s="1060"/>
      <c r="BEX151" s="1060"/>
      <c r="BEY151" s="1060"/>
      <c r="BEZ151" s="1060"/>
      <c r="BFA151" s="1060"/>
      <c r="BFB151" s="1060"/>
      <c r="BFC151" s="1060"/>
      <c r="BFD151" s="1060"/>
      <c r="BFE151" s="1060"/>
      <c r="BFF151" s="1060"/>
      <c r="BFG151" s="1060"/>
      <c r="BFH151" s="1060"/>
      <c r="BFI151" s="1060"/>
      <c r="BFJ151" s="1060"/>
      <c r="BFK151" s="1060"/>
      <c r="BFL151" s="1060"/>
      <c r="BFM151" s="1060"/>
      <c r="BFN151" s="1060"/>
      <c r="BFO151" s="1060"/>
      <c r="BFP151" s="1060"/>
      <c r="BFQ151" s="1060"/>
      <c r="BFR151" s="1060"/>
      <c r="BFS151" s="1060"/>
      <c r="BFT151" s="1060"/>
      <c r="BFU151" s="1060"/>
      <c r="BFV151" s="1060"/>
      <c r="BFW151" s="1060"/>
      <c r="BFX151" s="1060"/>
      <c r="BFY151" s="1060"/>
      <c r="BFZ151" s="1060"/>
      <c r="BGA151" s="1060"/>
      <c r="BGB151" s="1060"/>
      <c r="BGC151" s="1060"/>
      <c r="BGD151" s="1060"/>
      <c r="BGE151" s="1060"/>
      <c r="BGF151" s="1060"/>
      <c r="BGG151" s="1060"/>
      <c r="BGH151" s="1060"/>
      <c r="BGI151" s="1060"/>
      <c r="BGJ151" s="1060"/>
      <c r="BGK151" s="1060"/>
      <c r="BGL151" s="1060"/>
      <c r="BGM151" s="1060"/>
      <c r="BGN151" s="1060"/>
      <c r="BGO151" s="1060"/>
      <c r="BGP151" s="1060"/>
      <c r="BGQ151" s="1060"/>
      <c r="BGR151" s="1060"/>
      <c r="BGS151" s="1060"/>
      <c r="BGT151" s="1060"/>
      <c r="BGU151" s="1060"/>
      <c r="BGV151" s="1060"/>
      <c r="BGW151" s="1060"/>
      <c r="BGX151" s="1060"/>
      <c r="BGY151" s="1060"/>
      <c r="BGZ151" s="1060"/>
      <c r="BHA151" s="1060"/>
      <c r="BHB151" s="1060"/>
      <c r="BHC151" s="1060"/>
      <c r="BHD151" s="1060"/>
      <c r="BHE151" s="1060"/>
      <c r="BHF151" s="1060"/>
      <c r="BHG151" s="1060"/>
      <c r="BHH151" s="1060"/>
      <c r="BHI151" s="1060"/>
      <c r="BHJ151" s="1060"/>
      <c r="BHK151" s="1060"/>
      <c r="BHL151" s="1060"/>
      <c r="BHM151" s="1060"/>
      <c r="BHN151" s="1060"/>
      <c r="BHO151" s="1060"/>
      <c r="BHP151" s="1060"/>
      <c r="BHQ151" s="1060"/>
      <c r="BHR151" s="1060"/>
      <c r="BHS151" s="1060"/>
      <c r="BHT151" s="1060"/>
      <c r="BHU151" s="1060"/>
      <c r="BHV151" s="1060"/>
      <c r="BHW151" s="1060"/>
      <c r="BHX151" s="1060"/>
      <c r="BHY151" s="1060"/>
      <c r="BHZ151" s="1060"/>
      <c r="BIA151" s="1060"/>
      <c r="BIB151" s="1060"/>
      <c r="BIC151" s="1060"/>
      <c r="BID151" s="1060"/>
      <c r="BIE151" s="1060"/>
      <c r="BIF151" s="1060"/>
      <c r="BIG151" s="1060"/>
      <c r="BIH151" s="1060"/>
      <c r="BII151" s="1060"/>
      <c r="BIJ151" s="1060"/>
      <c r="BIK151" s="1060"/>
      <c r="BIL151" s="1060"/>
      <c r="BIM151" s="1060"/>
      <c r="BIN151" s="1060"/>
      <c r="BIO151" s="1060"/>
      <c r="BIP151" s="1060"/>
      <c r="BIQ151" s="1060"/>
      <c r="BIR151" s="1060"/>
      <c r="BIS151" s="1060"/>
      <c r="BIT151" s="1060"/>
      <c r="BIU151" s="1060"/>
      <c r="BIV151" s="1060"/>
      <c r="BIW151" s="1060"/>
      <c r="BIX151" s="1060"/>
      <c r="BIY151" s="1060"/>
      <c r="BIZ151" s="1060"/>
      <c r="BJA151" s="1060"/>
      <c r="BJB151" s="1060"/>
      <c r="BJC151" s="1060"/>
      <c r="BJD151" s="1060"/>
      <c r="BJE151" s="1060"/>
      <c r="BJF151" s="1060"/>
      <c r="BJG151" s="1060"/>
      <c r="BJH151" s="1060"/>
      <c r="BJI151" s="1060"/>
      <c r="BJJ151" s="1060"/>
      <c r="BJK151" s="1060"/>
      <c r="BJL151" s="1060"/>
      <c r="BJM151" s="1060"/>
      <c r="BJN151" s="1060"/>
      <c r="BJO151" s="1060"/>
      <c r="BJP151" s="1060"/>
      <c r="BJQ151" s="1060"/>
      <c r="BJR151" s="1060"/>
      <c r="BJS151" s="1060"/>
      <c r="BJT151" s="1060"/>
      <c r="BJU151" s="1060"/>
      <c r="BJV151" s="1060"/>
      <c r="BJW151" s="1060"/>
      <c r="BJX151" s="1060"/>
      <c r="BJY151" s="1060"/>
      <c r="BJZ151" s="1060"/>
      <c r="BKA151" s="1060"/>
      <c r="BKB151" s="1060"/>
      <c r="BKC151" s="1060"/>
      <c r="BKD151" s="1060"/>
      <c r="BKE151" s="1060"/>
      <c r="BKF151" s="1060"/>
      <c r="BKG151" s="1060"/>
      <c r="BKH151" s="1060"/>
      <c r="BKI151" s="1060"/>
      <c r="BKJ151" s="1060"/>
      <c r="BKK151" s="1060"/>
      <c r="BKL151" s="1060"/>
      <c r="BKM151" s="1060"/>
      <c r="BKN151" s="1060"/>
      <c r="BKO151" s="1060"/>
      <c r="BKP151" s="1060"/>
      <c r="BKQ151" s="1060"/>
      <c r="BKR151" s="1060"/>
      <c r="BKS151" s="1060"/>
      <c r="BKT151" s="1060"/>
      <c r="BKU151" s="1060"/>
      <c r="BKV151" s="1060"/>
      <c r="BKW151" s="1060"/>
      <c r="BKX151" s="1060"/>
      <c r="BKY151" s="1060"/>
      <c r="BKZ151" s="1060"/>
      <c r="BLA151" s="1060"/>
      <c r="BLB151" s="1060"/>
      <c r="BLC151" s="1060"/>
      <c r="BLD151" s="1060"/>
      <c r="BLE151" s="1060"/>
      <c r="BLF151" s="1060"/>
      <c r="BLG151" s="1060"/>
      <c r="BLH151" s="1060"/>
      <c r="BLI151" s="1060"/>
      <c r="BLJ151" s="1060"/>
      <c r="BLK151" s="1060"/>
      <c r="BLL151" s="1060"/>
      <c r="BLM151" s="1060"/>
      <c r="BLN151" s="1060"/>
      <c r="BLO151" s="1060"/>
      <c r="BLP151" s="1060"/>
      <c r="BLQ151" s="1060"/>
      <c r="BLR151" s="1060"/>
      <c r="BLS151" s="1060"/>
      <c r="BLT151" s="1060"/>
      <c r="BLU151" s="1060"/>
      <c r="BLV151" s="1060"/>
      <c r="BLW151" s="1060"/>
      <c r="BLX151" s="1060"/>
      <c r="BLY151" s="1060"/>
      <c r="BLZ151" s="1060"/>
      <c r="BMA151" s="1060"/>
      <c r="BMB151" s="1060"/>
      <c r="BMC151" s="1060"/>
      <c r="BMD151" s="1060"/>
      <c r="BME151" s="1060"/>
      <c r="BMF151" s="1060"/>
      <c r="BMG151" s="1060"/>
      <c r="BMH151" s="1060"/>
      <c r="BMI151" s="1060"/>
      <c r="BMJ151" s="1060"/>
      <c r="BMK151" s="1060"/>
      <c r="BML151" s="1060"/>
      <c r="BMM151" s="1060"/>
      <c r="BMN151" s="1060"/>
      <c r="BMO151" s="1060"/>
      <c r="BMP151" s="1060"/>
      <c r="BMQ151" s="1060"/>
      <c r="BMR151" s="1060"/>
      <c r="BMS151" s="1060"/>
      <c r="BMT151" s="1060"/>
      <c r="BMU151" s="1060"/>
      <c r="BMV151" s="1060"/>
      <c r="BMW151" s="1060"/>
      <c r="BMX151" s="1060"/>
      <c r="BMY151" s="1060"/>
      <c r="BMZ151" s="1060"/>
      <c r="BNA151" s="1060"/>
      <c r="BNB151" s="1060"/>
      <c r="BNC151" s="1060"/>
      <c r="BND151" s="1060"/>
      <c r="BNE151" s="1060"/>
      <c r="BNF151" s="1060"/>
      <c r="BNG151" s="1060"/>
      <c r="BNH151" s="1060"/>
      <c r="BNI151" s="1060"/>
      <c r="BNJ151" s="1060"/>
      <c r="BNK151" s="1060"/>
      <c r="BNL151" s="1060"/>
      <c r="BNM151" s="1060"/>
      <c r="BNN151" s="1060"/>
      <c r="BNO151" s="1060"/>
      <c r="BNP151" s="1060"/>
      <c r="BNQ151" s="1060"/>
      <c r="BNR151" s="1060"/>
      <c r="BNS151" s="1060"/>
      <c r="BNT151" s="1060"/>
      <c r="BNU151" s="1060"/>
      <c r="BNV151" s="1060"/>
      <c r="BNW151" s="1060"/>
      <c r="BNX151" s="1060"/>
      <c r="BNY151" s="1060"/>
      <c r="BNZ151" s="1060"/>
      <c r="BOA151" s="1060"/>
      <c r="BOB151" s="1060"/>
      <c r="BOC151" s="1060"/>
      <c r="BOD151" s="1060"/>
      <c r="BOE151" s="1060"/>
      <c r="BOF151" s="1060"/>
      <c r="BOG151" s="1060"/>
      <c r="BOH151" s="1060"/>
      <c r="BOI151" s="1060"/>
      <c r="BOJ151" s="1060"/>
      <c r="BOK151" s="1060"/>
      <c r="BOL151" s="1060"/>
      <c r="BOM151" s="1060"/>
      <c r="BON151" s="1060"/>
      <c r="BOO151" s="1060"/>
      <c r="BOP151" s="1060"/>
      <c r="BOQ151" s="1060"/>
      <c r="BOR151" s="1060"/>
      <c r="BOS151" s="1060"/>
      <c r="BOT151" s="1060"/>
      <c r="BOU151" s="1060"/>
      <c r="BOV151" s="1060"/>
      <c r="BOW151" s="1060"/>
      <c r="BOX151" s="1060"/>
      <c r="BOY151" s="1060"/>
      <c r="BOZ151" s="1060"/>
      <c r="BPA151" s="1060"/>
      <c r="BPB151" s="1060"/>
      <c r="BPC151" s="1060"/>
      <c r="BPD151" s="1060"/>
      <c r="BPE151" s="1060"/>
      <c r="BPF151" s="1060"/>
      <c r="BPG151" s="1060"/>
      <c r="BPH151" s="1060"/>
      <c r="BPI151" s="1060"/>
      <c r="BPJ151" s="1060"/>
      <c r="BPK151" s="1060"/>
      <c r="BPL151" s="1060"/>
      <c r="BPM151" s="1060"/>
      <c r="BPN151" s="1060"/>
      <c r="BPO151" s="1060"/>
      <c r="BPP151" s="1060"/>
      <c r="BPQ151" s="1060"/>
      <c r="BPR151" s="1060"/>
      <c r="BPS151" s="1060"/>
      <c r="BPT151" s="1060"/>
      <c r="BPU151" s="1060"/>
      <c r="BPV151" s="1060"/>
      <c r="BPW151" s="1060"/>
      <c r="BPX151" s="1060"/>
      <c r="BPY151" s="1060"/>
      <c r="BPZ151" s="1060"/>
      <c r="BQA151" s="1060"/>
      <c r="BQB151" s="1060"/>
      <c r="BQC151" s="1060"/>
      <c r="BQD151" s="1060"/>
      <c r="BQE151" s="1060"/>
      <c r="BQF151" s="1060"/>
      <c r="BQG151" s="1060"/>
      <c r="BQH151" s="1060"/>
      <c r="BQI151" s="1060"/>
      <c r="BQJ151" s="1060"/>
      <c r="BQK151" s="1060"/>
      <c r="BQL151" s="1060"/>
      <c r="BQM151" s="1060"/>
      <c r="BQN151" s="1060"/>
      <c r="BQO151" s="1060"/>
      <c r="BQP151" s="1060"/>
      <c r="BQQ151" s="1060"/>
      <c r="BQR151" s="1060"/>
      <c r="BQS151" s="1060"/>
      <c r="BQT151" s="1060"/>
      <c r="BQU151" s="1060"/>
      <c r="BQV151" s="1060"/>
      <c r="BQW151" s="1060"/>
      <c r="BQX151" s="1060"/>
      <c r="BQY151" s="1060"/>
      <c r="BQZ151" s="1060"/>
      <c r="BRA151" s="1060"/>
      <c r="BRB151" s="1060"/>
      <c r="BRC151" s="1060"/>
      <c r="BRD151" s="1060"/>
      <c r="BRE151" s="1060"/>
      <c r="BRF151" s="1060"/>
      <c r="BRG151" s="1060"/>
      <c r="BRH151" s="1060"/>
      <c r="BRI151" s="1060"/>
      <c r="BRJ151" s="1060"/>
      <c r="BRK151" s="1060"/>
      <c r="BRL151" s="1060"/>
      <c r="BRM151" s="1060"/>
      <c r="BRN151" s="1060"/>
      <c r="BRO151" s="1060"/>
      <c r="BRP151" s="1060"/>
      <c r="BRQ151" s="1060"/>
      <c r="BRR151" s="1060"/>
      <c r="BRS151" s="1060"/>
      <c r="BRT151" s="1060"/>
      <c r="BRU151" s="1060"/>
      <c r="BRV151" s="1060"/>
      <c r="BRW151" s="1060"/>
      <c r="BRX151" s="1060"/>
      <c r="BRY151" s="1060"/>
      <c r="BRZ151" s="1060"/>
      <c r="BSA151" s="1060"/>
      <c r="BSB151" s="1060"/>
      <c r="BSC151" s="1060"/>
      <c r="BSD151" s="1060"/>
      <c r="BSE151" s="1060"/>
      <c r="BSF151" s="1060"/>
      <c r="BSG151" s="1060"/>
      <c r="BSH151" s="1060"/>
      <c r="BSI151" s="1060"/>
      <c r="BSJ151" s="1060"/>
      <c r="BSK151" s="1060"/>
      <c r="BSL151" s="1060"/>
      <c r="BSM151" s="1060"/>
      <c r="BSN151" s="1060"/>
      <c r="BSO151" s="1060"/>
      <c r="BSP151" s="1060"/>
      <c r="BSQ151" s="1060"/>
      <c r="BSR151" s="1060"/>
      <c r="BSS151" s="1060"/>
      <c r="BST151" s="1060"/>
      <c r="BSU151" s="1060"/>
      <c r="BSV151" s="1060"/>
      <c r="BSW151" s="1060"/>
      <c r="BSX151" s="1060"/>
      <c r="BSY151" s="1060"/>
      <c r="BSZ151" s="1060"/>
      <c r="BTA151" s="1060"/>
      <c r="BTB151" s="1060"/>
      <c r="BTC151" s="1060"/>
      <c r="BTD151" s="1060"/>
      <c r="BTE151" s="1060"/>
      <c r="BTF151" s="1060"/>
      <c r="BTG151" s="1060"/>
      <c r="BTH151" s="1060"/>
      <c r="BTI151" s="1060"/>
      <c r="BTJ151" s="1060"/>
      <c r="BTK151" s="1060"/>
      <c r="BTL151" s="1060"/>
      <c r="BTM151" s="1060"/>
      <c r="BTN151" s="1060"/>
      <c r="BTO151" s="1060"/>
      <c r="BTP151" s="1060"/>
      <c r="BTQ151" s="1060"/>
      <c r="BTR151" s="1060"/>
      <c r="BTS151" s="1060"/>
      <c r="BTT151" s="1060"/>
      <c r="BTU151" s="1060"/>
      <c r="BTV151" s="1060"/>
      <c r="BTW151" s="1060"/>
      <c r="BTX151" s="1060"/>
      <c r="BTY151" s="1060"/>
      <c r="BTZ151" s="1060"/>
      <c r="BUA151" s="1060"/>
      <c r="BUB151" s="1060"/>
      <c r="BUC151" s="1060"/>
      <c r="BUD151" s="1060"/>
      <c r="BUE151" s="1060"/>
      <c r="BUF151" s="1060"/>
      <c r="BUG151" s="1060"/>
      <c r="BUH151" s="1060"/>
      <c r="BUI151" s="1060"/>
      <c r="BUJ151" s="1060"/>
      <c r="BUK151" s="1060"/>
      <c r="BUL151" s="1060"/>
      <c r="BUM151" s="1060"/>
      <c r="BUN151" s="1060"/>
      <c r="BUO151" s="1060"/>
      <c r="BUP151" s="1060"/>
      <c r="BUQ151" s="1060"/>
      <c r="BUR151" s="1060"/>
      <c r="BUS151" s="1060"/>
      <c r="BUT151" s="1060"/>
      <c r="BUU151" s="1060"/>
      <c r="BUV151" s="1060"/>
      <c r="BUW151" s="1060"/>
      <c r="BUX151" s="1060"/>
      <c r="BUY151" s="1060"/>
      <c r="BUZ151" s="1060"/>
      <c r="BVA151" s="1060"/>
      <c r="BVB151" s="1060"/>
      <c r="BVC151" s="1060"/>
      <c r="BVD151" s="1060"/>
      <c r="BVE151" s="1060"/>
      <c r="BVF151" s="1060"/>
      <c r="BVG151" s="1060"/>
      <c r="BVH151" s="1060"/>
      <c r="BVI151" s="1060"/>
      <c r="BVJ151" s="1060"/>
      <c r="BVK151" s="1060"/>
      <c r="BVL151" s="1060"/>
      <c r="BVM151" s="1060"/>
      <c r="BVN151" s="1060"/>
      <c r="BVO151" s="1060"/>
      <c r="BVP151" s="1060"/>
      <c r="BVQ151" s="1060"/>
      <c r="BVR151" s="1060"/>
      <c r="BVS151" s="1060"/>
      <c r="BVT151" s="1060"/>
      <c r="BVU151" s="1060"/>
      <c r="BVV151" s="1060"/>
      <c r="BVW151" s="1060"/>
      <c r="BVX151" s="1060"/>
      <c r="BVY151" s="1060"/>
      <c r="BVZ151" s="1060"/>
      <c r="BWA151" s="1060"/>
      <c r="BWB151" s="1060"/>
      <c r="BWC151" s="1060"/>
      <c r="BWD151" s="1060"/>
      <c r="BWE151" s="1060"/>
      <c r="BWF151" s="1060"/>
      <c r="BWG151" s="1060"/>
      <c r="BWH151" s="1060"/>
      <c r="BWI151" s="1060"/>
      <c r="BWJ151" s="1060"/>
      <c r="BWK151" s="1060"/>
      <c r="BWL151" s="1060"/>
      <c r="BWM151" s="1060"/>
      <c r="BWN151" s="1060"/>
      <c r="BWO151" s="1060"/>
      <c r="BWP151" s="1060"/>
      <c r="BWQ151" s="1060"/>
      <c r="BWR151" s="1060"/>
      <c r="BWS151" s="1060"/>
      <c r="BWT151" s="1060"/>
      <c r="BWU151" s="1060"/>
      <c r="BWV151" s="1060"/>
      <c r="BWW151" s="1060"/>
      <c r="BWX151" s="1060"/>
      <c r="BWY151" s="1060"/>
      <c r="BWZ151" s="1060"/>
      <c r="BXA151" s="1060"/>
      <c r="BXB151" s="1060"/>
      <c r="BXC151" s="1060"/>
      <c r="BXD151" s="1060"/>
      <c r="BXE151" s="1060"/>
      <c r="BXF151" s="1060"/>
      <c r="BXG151" s="1060"/>
      <c r="BXH151" s="1060"/>
      <c r="BXI151" s="1060"/>
      <c r="BXJ151" s="1060"/>
      <c r="BXK151" s="1060"/>
      <c r="BXL151" s="1060"/>
      <c r="BXM151" s="1060"/>
      <c r="BXN151" s="1060"/>
      <c r="BXO151" s="1060"/>
      <c r="BXP151" s="1060"/>
      <c r="BXQ151" s="1060"/>
      <c r="BXR151" s="1060"/>
      <c r="BXS151" s="1060"/>
      <c r="BXT151" s="1060"/>
      <c r="BXU151" s="1060"/>
      <c r="BXV151" s="1060"/>
      <c r="BXW151" s="1060"/>
      <c r="BXX151" s="1060"/>
      <c r="BXY151" s="1060"/>
      <c r="BXZ151" s="1060"/>
      <c r="BYA151" s="1060"/>
      <c r="BYB151" s="1060"/>
      <c r="BYC151" s="1060"/>
      <c r="BYD151" s="1060"/>
      <c r="BYE151" s="1060"/>
      <c r="BYF151" s="1060"/>
      <c r="BYG151" s="1060"/>
      <c r="BYH151" s="1060"/>
      <c r="BYI151" s="1060"/>
      <c r="BYJ151" s="1060"/>
      <c r="BYK151" s="1060"/>
      <c r="BYL151" s="1060"/>
      <c r="BYM151" s="1060"/>
      <c r="BYN151" s="1060"/>
      <c r="BYO151" s="1060"/>
      <c r="BYP151" s="1060"/>
      <c r="BYQ151" s="1060"/>
      <c r="BYR151" s="1060"/>
      <c r="BYS151" s="1060"/>
      <c r="BYT151" s="1060"/>
      <c r="BYU151" s="1060"/>
      <c r="BYV151" s="1060"/>
      <c r="BYW151" s="1060"/>
      <c r="BYX151" s="1060"/>
      <c r="BYY151" s="1060"/>
      <c r="BYZ151" s="1060"/>
      <c r="BZA151" s="1060"/>
      <c r="BZB151" s="1060"/>
      <c r="BZC151" s="1060"/>
      <c r="BZD151" s="1060"/>
      <c r="BZE151" s="1060"/>
      <c r="BZF151" s="1060"/>
      <c r="BZG151" s="1060"/>
      <c r="BZH151" s="1060"/>
      <c r="BZI151" s="1060"/>
      <c r="BZJ151" s="1060"/>
      <c r="BZK151" s="1060"/>
      <c r="BZL151" s="1060"/>
      <c r="BZM151" s="1060"/>
      <c r="BZN151" s="1060"/>
      <c r="BZO151" s="1060"/>
      <c r="BZP151" s="1060"/>
      <c r="BZQ151" s="1060"/>
      <c r="BZR151" s="1060"/>
      <c r="BZS151" s="1060"/>
      <c r="BZT151" s="1060"/>
      <c r="BZU151" s="1060"/>
      <c r="BZV151" s="1060"/>
      <c r="BZW151" s="1060"/>
      <c r="BZX151" s="1060"/>
      <c r="BZY151" s="1060"/>
      <c r="BZZ151" s="1060"/>
      <c r="CAA151" s="1060"/>
      <c r="CAB151" s="1060"/>
      <c r="CAC151" s="1060"/>
      <c r="CAD151" s="1060"/>
      <c r="CAE151" s="1060"/>
      <c r="CAF151" s="1060"/>
      <c r="CAG151" s="1060"/>
      <c r="CAH151" s="1060"/>
      <c r="CAI151" s="1060"/>
      <c r="CAJ151" s="1060"/>
      <c r="CAK151" s="1060"/>
      <c r="CAL151" s="1060"/>
      <c r="CAM151" s="1060"/>
      <c r="CAN151" s="1060"/>
      <c r="CAO151" s="1060"/>
      <c r="CAP151" s="1060"/>
      <c r="CAQ151" s="1060"/>
      <c r="CAR151" s="1060"/>
      <c r="CAS151" s="1060"/>
      <c r="CAT151" s="1060"/>
      <c r="CAU151" s="1060"/>
      <c r="CAV151" s="1060"/>
      <c r="CAW151" s="1060"/>
      <c r="CAX151" s="1060"/>
      <c r="CAY151" s="1060"/>
      <c r="CAZ151" s="1060"/>
      <c r="CBA151" s="1060"/>
      <c r="CBB151" s="1060"/>
      <c r="CBC151" s="1060"/>
      <c r="CBD151" s="1060"/>
      <c r="CBE151" s="1060"/>
      <c r="CBF151" s="1060"/>
      <c r="CBG151" s="1060"/>
      <c r="CBH151" s="1060"/>
      <c r="CBI151" s="1060"/>
      <c r="CBJ151" s="1060"/>
      <c r="CBK151" s="1060"/>
      <c r="CBL151" s="1060"/>
      <c r="CBM151" s="1060"/>
      <c r="CBN151" s="1060"/>
      <c r="CBO151" s="1060"/>
      <c r="CBP151" s="1060"/>
      <c r="CBQ151" s="1060"/>
      <c r="CBR151" s="1060"/>
      <c r="CBS151" s="1060"/>
      <c r="CBT151" s="1060"/>
      <c r="CBU151" s="1060"/>
      <c r="CBV151" s="1060"/>
      <c r="CBW151" s="1060"/>
      <c r="CBX151" s="1060"/>
      <c r="CBY151" s="1060"/>
      <c r="CBZ151" s="1060"/>
      <c r="CCA151" s="1060"/>
      <c r="CCB151" s="1060"/>
      <c r="CCC151" s="1060"/>
      <c r="CCD151" s="1060"/>
      <c r="CCE151" s="1060"/>
      <c r="CCF151" s="1060"/>
      <c r="CCG151" s="1060"/>
      <c r="CCH151" s="1060"/>
      <c r="CCI151" s="1060"/>
      <c r="CCJ151" s="1060"/>
      <c r="CCK151" s="1060"/>
      <c r="CCL151" s="1060"/>
      <c r="CCM151" s="1060"/>
      <c r="CCN151" s="1060"/>
      <c r="CCO151" s="1060"/>
      <c r="CCP151" s="1060"/>
      <c r="CCQ151" s="1060"/>
      <c r="CCR151" s="1060"/>
      <c r="CCS151" s="1060"/>
      <c r="CCT151" s="1060"/>
      <c r="CCU151" s="1060"/>
      <c r="CCV151" s="1060"/>
      <c r="CCW151" s="1060"/>
      <c r="CCX151" s="1060"/>
      <c r="CCY151" s="1060"/>
      <c r="CCZ151" s="1060"/>
      <c r="CDA151" s="1060"/>
      <c r="CDB151" s="1060"/>
      <c r="CDC151" s="1060"/>
      <c r="CDD151" s="1060"/>
      <c r="CDE151" s="1060"/>
      <c r="CDF151" s="1060"/>
      <c r="CDG151" s="1060"/>
      <c r="CDH151" s="1060"/>
      <c r="CDI151" s="1060"/>
      <c r="CDJ151" s="1060"/>
      <c r="CDK151" s="1060"/>
      <c r="CDL151" s="1060"/>
      <c r="CDM151" s="1060"/>
      <c r="CDN151" s="1060"/>
      <c r="CDO151" s="1060"/>
      <c r="CDP151" s="1060"/>
      <c r="CDQ151" s="1060"/>
      <c r="CDR151" s="1060"/>
      <c r="CDS151" s="1060"/>
      <c r="CDT151" s="1060"/>
      <c r="CDU151" s="1060"/>
      <c r="CDV151" s="1060"/>
      <c r="CDW151" s="1060"/>
      <c r="CDX151" s="1060"/>
      <c r="CDY151" s="1060"/>
      <c r="CDZ151" s="1060"/>
      <c r="CEA151" s="1060"/>
      <c r="CEB151" s="1060"/>
      <c r="CEC151" s="1060"/>
      <c r="CED151" s="1060"/>
      <c r="CEE151" s="1060"/>
      <c r="CEF151" s="1060"/>
      <c r="CEG151" s="1060"/>
      <c r="CEH151" s="1060"/>
      <c r="CEI151" s="1060"/>
      <c r="CEJ151" s="1060"/>
      <c r="CEK151" s="1060"/>
      <c r="CEL151" s="1060"/>
      <c r="CEM151" s="1060"/>
    </row>
    <row r="152" spans="2:2171" s="254" customFormat="1" x14ac:dyDescent="0.2">
      <c r="B152" s="1029" t="s">
        <v>278</v>
      </c>
      <c r="C152" s="298"/>
      <c r="D152" s="857"/>
      <c r="E152" s="857" t="s">
        <v>413</v>
      </c>
      <c r="F152" s="1030" t="s">
        <v>278</v>
      </c>
      <c r="G152" s="298" t="s">
        <v>57</v>
      </c>
      <c r="H152" s="298" t="s">
        <v>62</v>
      </c>
      <c r="I152" s="1031">
        <f>C152*'Future Practices'!C$117*(D152*0.95+Calculations!$C$163/SUMPRODUCT(Sources!$C$78:$C$81,Defaults!$D$77:$D$80)*(1-D152)*VLOOKUP(G152,Defaults!B$77:D$80,3,FALSE))*3630</f>
        <v>0</v>
      </c>
      <c r="J152" s="1032">
        <f t="shared" si="0"/>
        <v>0</v>
      </c>
      <c r="K152" s="1024">
        <f>Retrofit_Design</f>
        <v>0</v>
      </c>
      <c r="L152" s="1024">
        <f t="shared" si="1"/>
        <v>0</v>
      </c>
      <c r="M152" s="679"/>
      <c r="N152" s="679"/>
      <c r="O152" s="679"/>
      <c r="P152" s="679"/>
      <c r="Q152" s="679"/>
      <c r="R152" s="679"/>
      <c r="S152" s="679"/>
      <c r="T152" s="679"/>
      <c r="U152" s="679"/>
      <c r="V152" s="679"/>
      <c r="W152" s="679"/>
      <c r="X152" s="679"/>
      <c r="Y152" s="679"/>
      <c r="Z152" s="679"/>
      <c r="AA152" s="679"/>
      <c r="AB152" s="679"/>
      <c r="AC152" s="679"/>
      <c r="AD152" s="679"/>
      <c r="AE152" s="679"/>
      <c r="AF152" s="679"/>
      <c r="AG152" s="679"/>
      <c r="AH152" s="679"/>
      <c r="AI152" s="679"/>
      <c r="AJ152" s="679"/>
      <c r="AK152" s="679"/>
      <c r="AL152" s="679"/>
      <c r="AM152" s="679"/>
      <c r="AN152" s="679"/>
      <c r="AO152" s="679"/>
      <c r="AP152" s="679"/>
      <c r="AQ152" s="679"/>
      <c r="AR152" s="1060"/>
      <c r="AS152" s="1060"/>
      <c r="AT152" s="1060"/>
      <c r="AU152" s="1060"/>
      <c r="AV152" s="1060"/>
      <c r="AW152" s="1060"/>
      <c r="AX152" s="1060"/>
      <c r="AY152" s="1060"/>
      <c r="AZ152" s="1060"/>
      <c r="BA152" s="1060"/>
      <c r="BB152" s="1060"/>
      <c r="BC152" s="1060"/>
      <c r="BD152" s="1060"/>
      <c r="BE152" s="1060"/>
      <c r="BF152" s="1060"/>
      <c r="BG152" s="1060"/>
      <c r="BH152" s="1060"/>
      <c r="BI152" s="1060"/>
      <c r="BJ152" s="1060"/>
      <c r="BK152" s="1060"/>
      <c r="BL152" s="1060"/>
      <c r="BM152" s="1060"/>
      <c r="BN152" s="1060"/>
      <c r="BO152" s="1060"/>
      <c r="BP152" s="1060"/>
      <c r="BQ152" s="1060"/>
      <c r="BR152" s="1060"/>
      <c r="BS152" s="1060"/>
      <c r="BT152" s="1060"/>
      <c r="BU152" s="1060"/>
      <c r="BV152" s="1060"/>
      <c r="BW152" s="1060"/>
      <c r="BX152" s="1060"/>
      <c r="BY152" s="1060"/>
      <c r="BZ152" s="1060"/>
      <c r="CA152" s="1060"/>
      <c r="CB152" s="1060"/>
      <c r="CC152" s="1060"/>
      <c r="CD152" s="1060"/>
      <c r="CE152" s="1060"/>
      <c r="CF152" s="1060"/>
      <c r="CG152" s="1060"/>
      <c r="CH152" s="1060"/>
      <c r="CI152" s="1060"/>
      <c r="CJ152" s="1060"/>
      <c r="CK152" s="1060"/>
      <c r="CL152" s="1060"/>
      <c r="CM152" s="1060"/>
      <c r="CN152" s="1060"/>
      <c r="CO152" s="1060"/>
      <c r="CP152" s="1060"/>
      <c r="CQ152" s="1060"/>
      <c r="CR152" s="1060"/>
      <c r="CS152" s="1060"/>
      <c r="CT152" s="1060"/>
      <c r="CU152" s="1060"/>
      <c r="CV152" s="1060"/>
      <c r="CW152" s="1060"/>
      <c r="CX152" s="1060"/>
      <c r="CY152" s="1060"/>
      <c r="CZ152" s="1060"/>
      <c r="DA152" s="1060"/>
      <c r="DB152" s="1060"/>
      <c r="DC152" s="1060"/>
      <c r="DD152" s="1060"/>
      <c r="DE152" s="1060"/>
      <c r="DF152" s="1060"/>
      <c r="DG152" s="1060"/>
      <c r="DH152" s="1060"/>
      <c r="DI152" s="1060"/>
      <c r="DJ152" s="1060"/>
      <c r="DK152" s="1060"/>
      <c r="DL152" s="1060"/>
      <c r="DM152" s="1060"/>
      <c r="DN152" s="1060"/>
      <c r="DO152" s="1060"/>
      <c r="DP152" s="1060"/>
      <c r="DQ152" s="1060"/>
      <c r="DR152" s="1060"/>
      <c r="DS152" s="1060"/>
      <c r="DT152" s="1060"/>
      <c r="DU152" s="1060"/>
      <c r="DV152" s="1060"/>
      <c r="DW152" s="1060"/>
      <c r="DX152" s="1060"/>
      <c r="DY152" s="1060"/>
      <c r="DZ152" s="1060"/>
      <c r="EA152" s="1060"/>
      <c r="EB152" s="1060"/>
      <c r="EC152" s="1060"/>
      <c r="ED152" s="1060"/>
      <c r="EE152" s="1060"/>
      <c r="EF152" s="1060"/>
      <c r="EG152" s="1060"/>
      <c r="EH152" s="1060"/>
      <c r="EI152" s="1060"/>
      <c r="EJ152" s="1060"/>
      <c r="EK152" s="1060"/>
      <c r="EL152" s="1060"/>
      <c r="EM152" s="1060"/>
      <c r="EN152" s="1060"/>
      <c r="EO152" s="1060"/>
      <c r="EP152" s="1060"/>
      <c r="EQ152" s="1060"/>
      <c r="ER152" s="1060"/>
      <c r="ES152" s="1060"/>
      <c r="ET152" s="1060"/>
      <c r="EU152" s="1060"/>
      <c r="EV152" s="1060"/>
      <c r="EW152" s="1060"/>
      <c r="EX152" s="1060"/>
      <c r="EY152" s="1060"/>
      <c r="EZ152" s="1060"/>
      <c r="FA152" s="1060"/>
      <c r="FB152" s="1060"/>
      <c r="FC152" s="1060"/>
      <c r="FD152" s="1060"/>
      <c r="FE152" s="1060"/>
      <c r="FF152" s="1060"/>
      <c r="FG152" s="1060"/>
      <c r="FH152" s="1060"/>
      <c r="FI152" s="1060"/>
      <c r="FJ152" s="1060"/>
      <c r="FK152" s="1060"/>
      <c r="FL152" s="1060"/>
      <c r="FM152" s="1060"/>
      <c r="FN152" s="1060"/>
      <c r="FO152" s="1060"/>
      <c r="FP152" s="1060"/>
      <c r="FQ152" s="1060"/>
      <c r="FR152" s="1060"/>
      <c r="FS152" s="1060"/>
      <c r="FT152" s="1060"/>
      <c r="FU152" s="1060"/>
      <c r="FV152" s="1060"/>
      <c r="FW152" s="1060"/>
      <c r="FX152" s="1060"/>
      <c r="FY152" s="1060"/>
      <c r="FZ152" s="1060"/>
      <c r="GA152" s="1060"/>
      <c r="GB152" s="1060"/>
      <c r="GC152" s="1060"/>
      <c r="GD152" s="1060"/>
      <c r="GE152" s="1060"/>
      <c r="GF152" s="1060"/>
      <c r="GG152" s="1060"/>
      <c r="GH152" s="1060"/>
      <c r="GI152" s="1060"/>
      <c r="GJ152" s="1060"/>
      <c r="GK152" s="1060"/>
      <c r="GL152" s="1060"/>
      <c r="GM152" s="1060"/>
      <c r="GN152" s="1060"/>
      <c r="GO152" s="1060"/>
      <c r="GP152" s="1060"/>
      <c r="GQ152" s="1060"/>
      <c r="GR152" s="1060"/>
      <c r="GS152" s="1060"/>
      <c r="GT152" s="1060"/>
      <c r="GU152" s="1060"/>
      <c r="GV152" s="1060"/>
      <c r="GW152" s="1060"/>
      <c r="GX152" s="1060"/>
      <c r="GY152" s="1060"/>
      <c r="GZ152" s="1060"/>
      <c r="HA152" s="1060"/>
      <c r="HB152" s="1060"/>
      <c r="HC152" s="1060"/>
      <c r="HD152" s="1060"/>
      <c r="HE152" s="1060"/>
      <c r="HF152" s="1060"/>
      <c r="HG152" s="1060"/>
      <c r="HH152" s="1060"/>
      <c r="HI152" s="1060"/>
      <c r="HJ152" s="1060"/>
      <c r="HK152" s="1060"/>
      <c r="HL152" s="1060"/>
      <c r="HM152" s="1060"/>
      <c r="HN152" s="1060"/>
      <c r="HO152" s="1060"/>
      <c r="HP152" s="1060"/>
      <c r="HQ152" s="1060"/>
      <c r="HR152" s="1060"/>
      <c r="HS152" s="1060"/>
      <c r="HT152" s="1060"/>
      <c r="HU152" s="1060"/>
      <c r="HV152" s="1060"/>
      <c r="HW152" s="1060"/>
      <c r="HX152" s="1060"/>
      <c r="HY152" s="1060"/>
      <c r="HZ152" s="1060"/>
      <c r="IA152" s="1060"/>
      <c r="IB152" s="1060"/>
      <c r="IC152" s="1060"/>
      <c r="ID152" s="1060"/>
      <c r="IE152" s="1060"/>
      <c r="IF152" s="1060"/>
      <c r="IG152" s="1060"/>
      <c r="IH152" s="1060"/>
      <c r="II152" s="1060"/>
      <c r="IJ152" s="1060"/>
      <c r="IK152" s="1060"/>
      <c r="IL152" s="1060"/>
      <c r="IM152" s="1060"/>
      <c r="IN152" s="1060"/>
      <c r="IO152" s="1060"/>
      <c r="IP152" s="1060"/>
      <c r="IQ152" s="1060"/>
      <c r="IR152" s="1060"/>
      <c r="IS152" s="1060"/>
      <c r="IT152" s="1060"/>
      <c r="IU152" s="1060"/>
      <c r="IV152" s="1060"/>
      <c r="IW152" s="1060"/>
      <c r="IX152" s="1060"/>
      <c r="IY152" s="1060"/>
      <c r="IZ152" s="1060"/>
      <c r="JA152" s="1060"/>
      <c r="JB152" s="1060"/>
      <c r="JC152" s="1060"/>
      <c r="JD152" s="1060"/>
      <c r="JE152" s="1060"/>
      <c r="JF152" s="1060"/>
      <c r="JG152" s="1060"/>
      <c r="JH152" s="1060"/>
      <c r="JI152" s="1060"/>
      <c r="JJ152" s="1060"/>
      <c r="JK152" s="1060"/>
      <c r="JL152" s="1060"/>
      <c r="JM152" s="1060"/>
      <c r="JN152" s="1060"/>
      <c r="JO152" s="1060"/>
      <c r="JP152" s="1060"/>
      <c r="JQ152" s="1060"/>
      <c r="JR152" s="1060"/>
      <c r="JS152" s="1060"/>
      <c r="JT152" s="1060"/>
      <c r="JU152" s="1060"/>
      <c r="JV152" s="1060"/>
      <c r="JW152" s="1060"/>
      <c r="JX152" s="1060"/>
      <c r="JY152" s="1060"/>
      <c r="JZ152" s="1060"/>
      <c r="KA152" s="1060"/>
      <c r="KB152" s="1060"/>
      <c r="KC152" s="1060"/>
      <c r="KD152" s="1060"/>
      <c r="KE152" s="1060"/>
      <c r="KF152" s="1060"/>
      <c r="KG152" s="1060"/>
      <c r="KH152" s="1060"/>
      <c r="KI152" s="1060"/>
      <c r="KJ152" s="1060"/>
      <c r="KK152" s="1060"/>
      <c r="KL152" s="1060"/>
      <c r="KM152" s="1060"/>
      <c r="KN152" s="1060"/>
      <c r="KO152" s="1060"/>
      <c r="KP152" s="1060"/>
      <c r="KQ152" s="1060"/>
      <c r="KR152" s="1060"/>
      <c r="KS152" s="1060"/>
      <c r="KT152" s="1060"/>
      <c r="KU152" s="1060"/>
      <c r="KV152" s="1060"/>
      <c r="KW152" s="1060"/>
      <c r="KX152" s="1060"/>
      <c r="KY152" s="1060"/>
      <c r="KZ152" s="1060"/>
      <c r="LA152" s="1060"/>
      <c r="LB152" s="1060"/>
      <c r="LC152" s="1060"/>
      <c r="LD152" s="1060"/>
      <c r="LE152" s="1060"/>
      <c r="LF152" s="1060"/>
      <c r="LG152" s="1060"/>
      <c r="LH152" s="1060"/>
      <c r="LI152" s="1060"/>
      <c r="LJ152" s="1060"/>
      <c r="LK152" s="1060"/>
      <c r="LL152" s="1060"/>
      <c r="LM152" s="1060"/>
      <c r="LN152" s="1060"/>
      <c r="LO152" s="1060"/>
      <c r="LP152" s="1060"/>
      <c r="LQ152" s="1060"/>
      <c r="LR152" s="1060"/>
      <c r="LS152" s="1060"/>
      <c r="LT152" s="1060"/>
      <c r="LU152" s="1060"/>
      <c r="LV152" s="1060"/>
      <c r="LW152" s="1060"/>
      <c r="LX152" s="1060"/>
      <c r="LY152" s="1060"/>
      <c r="LZ152" s="1060"/>
      <c r="MA152" s="1060"/>
      <c r="MB152" s="1060"/>
      <c r="MC152" s="1060"/>
      <c r="MD152" s="1060"/>
      <c r="ME152" s="1060"/>
      <c r="MF152" s="1060"/>
      <c r="MG152" s="1060"/>
      <c r="MH152" s="1060"/>
      <c r="MI152" s="1060"/>
      <c r="MJ152" s="1060"/>
      <c r="MK152" s="1060"/>
      <c r="ML152" s="1060"/>
      <c r="MM152" s="1060"/>
      <c r="MN152" s="1060"/>
      <c r="MO152" s="1060"/>
      <c r="MP152" s="1060"/>
      <c r="MQ152" s="1060"/>
      <c r="MR152" s="1060"/>
      <c r="MS152" s="1060"/>
      <c r="MT152" s="1060"/>
      <c r="MU152" s="1060"/>
      <c r="MV152" s="1060"/>
      <c r="MW152" s="1060"/>
      <c r="MX152" s="1060"/>
      <c r="MY152" s="1060"/>
      <c r="MZ152" s="1060"/>
      <c r="NA152" s="1060"/>
      <c r="NB152" s="1060"/>
      <c r="NC152" s="1060"/>
      <c r="ND152" s="1060"/>
      <c r="NE152" s="1060"/>
      <c r="NF152" s="1060"/>
      <c r="NG152" s="1060"/>
      <c r="NH152" s="1060"/>
      <c r="NI152" s="1060"/>
      <c r="NJ152" s="1060"/>
      <c r="NK152" s="1060"/>
      <c r="NL152" s="1060"/>
      <c r="NM152" s="1060"/>
      <c r="NN152" s="1060"/>
      <c r="NO152" s="1060"/>
      <c r="NP152" s="1060"/>
      <c r="NQ152" s="1060"/>
      <c r="NR152" s="1060"/>
      <c r="NS152" s="1060"/>
      <c r="NT152" s="1060"/>
      <c r="NU152" s="1060"/>
      <c r="NV152" s="1060"/>
      <c r="NW152" s="1060"/>
      <c r="NX152" s="1060"/>
      <c r="NY152" s="1060"/>
      <c r="NZ152" s="1060"/>
      <c r="OA152" s="1060"/>
      <c r="OB152" s="1060"/>
      <c r="OC152" s="1060"/>
      <c r="OD152" s="1060"/>
      <c r="OE152" s="1060"/>
      <c r="OF152" s="1060"/>
      <c r="OG152" s="1060"/>
      <c r="OH152" s="1060"/>
      <c r="OI152" s="1060"/>
      <c r="OJ152" s="1060"/>
      <c r="OK152" s="1060"/>
      <c r="OL152" s="1060"/>
      <c r="OM152" s="1060"/>
      <c r="ON152" s="1060"/>
      <c r="OO152" s="1060"/>
      <c r="OP152" s="1060"/>
      <c r="OQ152" s="1060"/>
      <c r="OR152" s="1060"/>
      <c r="OS152" s="1060"/>
      <c r="OT152" s="1060"/>
      <c r="OU152" s="1060"/>
      <c r="OV152" s="1060"/>
      <c r="OW152" s="1060"/>
      <c r="OX152" s="1060"/>
      <c r="OY152" s="1060"/>
      <c r="OZ152" s="1060"/>
      <c r="PA152" s="1060"/>
      <c r="PB152" s="1060"/>
      <c r="PC152" s="1060"/>
      <c r="PD152" s="1060"/>
      <c r="PE152" s="1060"/>
      <c r="PF152" s="1060"/>
      <c r="PG152" s="1060"/>
      <c r="PH152" s="1060"/>
      <c r="PI152" s="1060"/>
      <c r="PJ152" s="1060"/>
      <c r="PK152" s="1060"/>
      <c r="PL152" s="1060"/>
      <c r="PM152" s="1060"/>
      <c r="PN152" s="1060"/>
      <c r="PO152" s="1060"/>
      <c r="PP152" s="1060"/>
      <c r="PQ152" s="1060"/>
      <c r="PR152" s="1060"/>
      <c r="PS152" s="1060"/>
      <c r="PT152" s="1060"/>
      <c r="PU152" s="1060"/>
      <c r="PV152" s="1060"/>
      <c r="PW152" s="1060"/>
      <c r="PX152" s="1060"/>
      <c r="PY152" s="1060"/>
      <c r="PZ152" s="1060"/>
      <c r="QA152" s="1060"/>
      <c r="QB152" s="1060"/>
      <c r="QC152" s="1060"/>
      <c r="QD152" s="1060"/>
      <c r="QE152" s="1060"/>
      <c r="QF152" s="1060"/>
      <c r="QG152" s="1060"/>
      <c r="QH152" s="1060"/>
      <c r="QI152" s="1060"/>
      <c r="QJ152" s="1060"/>
      <c r="QK152" s="1060"/>
      <c r="QL152" s="1060"/>
      <c r="QM152" s="1060"/>
      <c r="QN152" s="1060"/>
      <c r="QO152" s="1060"/>
      <c r="QP152" s="1060"/>
      <c r="QQ152" s="1060"/>
      <c r="QR152" s="1060"/>
      <c r="QS152" s="1060"/>
      <c r="QT152" s="1060"/>
      <c r="QU152" s="1060"/>
      <c r="QV152" s="1060"/>
      <c r="QW152" s="1060"/>
      <c r="QX152" s="1060"/>
      <c r="QY152" s="1060"/>
      <c r="QZ152" s="1060"/>
      <c r="RA152" s="1060"/>
      <c r="RB152" s="1060"/>
      <c r="RC152" s="1060"/>
      <c r="RD152" s="1060"/>
      <c r="RE152" s="1060"/>
      <c r="RF152" s="1060"/>
      <c r="RG152" s="1060"/>
      <c r="RH152" s="1060"/>
      <c r="RI152" s="1060"/>
      <c r="RJ152" s="1060"/>
      <c r="RK152" s="1060"/>
      <c r="RL152" s="1060"/>
      <c r="RM152" s="1060"/>
      <c r="RN152" s="1060"/>
      <c r="RO152" s="1060"/>
      <c r="RP152" s="1060"/>
      <c r="RQ152" s="1060"/>
      <c r="RR152" s="1060"/>
      <c r="RS152" s="1060"/>
      <c r="RT152" s="1060"/>
      <c r="RU152" s="1060"/>
      <c r="RV152" s="1060"/>
      <c r="RW152" s="1060"/>
      <c r="RX152" s="1060"/>
      <c r="RY152" s="1060"/>
      <c r="RZ152" s="1060"/>
      <c r="SA152" s="1060"/>
      <c r="SB152" s="1060"/>
      <c r="SC152" s="1060"/>
      <c r="SD152" s="1060"/>
      <c r="SE152" s="1060"/>
      <c r="SF152" s="1060"/>
      <c r="SG152" s="1060"/>
      <c r="SH152" s="1060"/>
      <c r="SI152" s="1060"/>
      <c r="SJ152" s="1060"/>
      <c r="SK152" s="1060"/>
      <c r="SL152" s="1060"/>
      <c r="SM152" s="1060"/>
      <c r="SN152" s="1060"/>
      <c r="SO152" s="1060"/>
      <c r="SP152" s="1060"/>
      <c r="SQ152" s="1060"/>
      <c r="SR152" s="1060"/>
      <c r="SS152" s="1060"/>
      <c r="ST152" s="1060"/>
      <c r="SU152" s="1060"/>
      <c r="SV152" s="1060"/>
      <c r="SW152" s="1060"/>
      <c r="SX152" s="1060"/>
      <c r="SY152" s="1060"/>
      <c r="SZ152" s="1060"/>
      <c r="TA152" s="1060"/>
      <c r="TB152" s="1060"/>
      <c r="TC152" s="1060"/>
      <c r="TD152" s="1060"/>
      <c r="TE152" s="1060"/>
      <c r="TF152" s="1060"/>
      <c r="TG152" s="1060"/>
      <c r="TH152" s="1060"/>
      <c r="TI152" s="1060"/>
      <c r="TJ152" s="1060"/>
      <c r="TK152" s="1060"/>
      <c r="TL152" s="1060"/>
      <c r="TM152" s="1060"/>
      <c r="TN152" s="1060"/>
      <c r="TO152" s="1060"/>
      <c r="TP152" s="1060"/>
      <c r="TQ152" s="1060"/>
      <c r="TR152" s="1060"/>
      <c r="TS152" s="1060"/>
      <c r="TT152" s="1060"/>
      <c r="TU152" s="1060"/>
      <c r="TV152" s="1060"/>
      <c r="TW152" s="1060"/>
      <c r="TX152" s="1060"/>
      <c r="TY152" s="1060"/>
      <c r="TZ152" s="1060"/>
      <c r="UA152" s="1060"/>
      <c r="UB152" s="1060"/>
      <c r="UC152" s="1060"/>
      <c r="UD152" s="1060"/>
      <c r="UE152" s="1060"/>
      <c r="UF152" s="1060"/>
      <c r="UG152" s="1060"/>
      <c r="UH152" s="1060"/>
      <c r="UI152" s="1060"/>
      <c r="UJ152" s="1060"/>
      <c r="UK152" s="1060"/>
      <c r="UL152" s="1060"/>
      <c r="UM152" s="1060"/>
      <c r="UN152" s="1060"/>
      <c r="UO152" s="1060"/>
      <c r="UP152" s="1060"/>
      <c r="UQ152" s="1060"/>
      <c r="UR152" s="1060"/>
      <c r="US152" s="1060"/>
      <c r="UT152" s="1060"/>
      <c r="UU152" s="1060"/>
      <c r="UV152" s="1060"/>
      <c r="UW152" s="1060"/>
      <c r="UX152" s="1060"/>
      <c r="UY152" s="1060"/>
      <c r="UZ152" s="1060"/>
      <c r="VA152" s="1060"/>
      <c r="VB152" s="1060"/>
      <c r="VC152" s="1060"/>
      <c r="VD152" s="1060"/>
      <c r="VE152" s="1060"/>
      <c r="VF152" s="1060"/>
      <c r="VG152" s="1060"/>
      <c r="VH152" s="1060"/>
      <c r="VI152" s="1060"/>
      <c r="VJ152" s="1060"/>
      <c r="VK152" s="1060"/>
      <c r="VL152" s="1060"/>
      <c r="VM152" s="1060"/>
      <c r="VN152" s="1060"/>
      <c r="VO152" s="1060"/>
      <c r="VP152" s="1060"/>
      <c r="VQ152" s="1060"/>
      <c r="VR152" s="1060"/>
      <c r="VS152" s="1060"/>
      <c r="VT152" s="1060"/>
      <c r="VU152" s="1060"/>
      <c r="VV152" s="1060"/>
      <c r="VW152" s="1060"/>
      <c r="VX152" s="1060"/>
      <c r="VY152" s="1060"/>
      <c r="VZ152" s="1060"/>
      <c r="WA152" s="1060"/>
      <c r="WB152" s="1060"/>
      <c r="WC152" s="1060"/>
      <c r="WD152" s="1060"/>
      <c r="WE152" s="1060"/>
      <c r="WF152" s="1060"/>
      <c r="WG152" s="1060"/>
      <c r="WH152" s="1060"/>
      <c r="WI152" s="1060"/>
      <c r="WJ152" s="1060"/>
      <c r="WK152" s="1060"/>
      <c r="WL152" s="1060"/>
      <c r="WM152" s="1060"/>
      <c r="WN152" s="1060"/>
      <c r="WO152" s="1060"/>
      <c r="WP152" s="1060"/>
      <c r="WQ152" s="1060"/>
      <c r="WR152" s="1060"/>
      <c r="WS152" s="1060"/>
      <c r="WT152" s="1060"/>
      <c r="WU152" s="1060"/>
      <c r="WV152" s="1060"/>
      <c r="WW152" s="1060"/>
      <c r="WX152" s="1060"/>
      <c r="WY152" s="1060"/>
      <c r="WZ152" s="1060"/>
      <c r="XA152" s="1060"/>
      <c r="XB152" s="1060"/>
      <c r="XC152" s="1060"/>
      <c r="XD152" s="1060"/>
      <c r="XE152" s="1060"/>
      <c r="XF152" s="1060"/>
      <c r="XG152" s="1060"/>
      <c r="XH152" s="1060"/>
      <c r="XI152" s="1060"/>
      <c r="XJ152" s="1060"/>
      <c r="XK152" s="1060"/>
      <c r="XL152" s="1060"/>
      <c r="XM152" s="1060"/>
      <c r="XN152" s="1060"/>
      <c r="XO152" s="1060"/>
      <c r="XP152" s="1060"/>
      <c r="XQ152" s="1060"/>
      <c r="XR152" s="1060"/>
      <c r="XS152" s="1060"/>
      <c r="XT152" s="1060"/>
      <c r="XU152" s="1060"/>
      <c r="XV152" s="1060"/>
      <c r="XW152" s="1060"/>
      <c r="XX152" s="1060"/>
      <c r="XY152" s="1060"/>
      <c r="XZ152" s="1060"/>
      <c r="YA152" s="1060"/>
      <c r="YB152" s="1060"/>
      <c r="YC152" s="1060"/>
      <c r="YD152" s="1060"/>
      <c r="YE152" s="1060"/>
      <c r="YF152" s="1060"/>
      <c r="YG152" s="1060"/>
      <c r="YH152" s="1060"/>
      <c r="YI152" s="1060"/>
      <c r="YJ152" s="1060"/>
      <c r="YK152" s="1060"/>
      <c r="YL152" s="1060"/>
      <c r="YM152" s="1060"/>
      <c r="YN152" s="1060"/>
      <c r="YO152" s="1060"/>
      <c r="YP152" s="1060"/>
      <c r="YQ152" s="1060"/>
      <c r="YR152" s="1060"/>
      <c r="YS152" s="1060"/>
      <c r="YT152" s="1060"/>
      <c r="YU152" s="1060"/>
      <c r="YV152" s="1060"/>
      <c r="YW152" s="1060"/>
      <c r="YX152" s="1060"/>
      <c r="YY152" s="1060"/>
      <c r="YZ152" s="1060"/>
      <c r="ZA152" s="1060"/>
      <c r="ZB152" s="1060"/>
      <c r="ZC152" s="1060"/>
      <c r="ZD152" s="1060"/>
      <c r="ZE152" s="1060"/>
      <c r="ZF152" s="1060"/>
      <c r="ZG152" s="1060"/>
      <c r="ZH152" s="1060"/>
      <c r="ZI152" s="1060"/>
      <c r="ZJ152" s="1060"/>
      <c r="ZK152" s="1060"/>
      <c r="ZL152" s="1060"/>
      <c r="ZM152" s="1060"/>
      <c r="ZN152" s="1060"/>
      <c r="ZO152" s="1060"/>
      <c r="ZP152" s="1060"/>
      <c r="ZQ152" s="1060"/>
      <c r="ZR152" s="1060"/>
      <c r="ZS152" s="1060"/>
      <c r="ZT152" s="1060"/>
      <c r="ZU152" s="1060"/>
      <c r="ZV152" s="1060"/>
      <c r="ZW152" s="1060"/>
      <c r="ZX152" s="1060"/>
      <c r="ZY152" s="1060"/>
      <c r="ZZ152" s="1060"/>
      <c r="AAA152" s="1060"/>
      <c r="AAB152" s="1060"/>
      <c r="AAC152" s="1060"/>
      <c r="AAD152" s="1060"/>
      <c r="AAE152" s="1060"/>
      <c r="AAF152" s="1060"/>
      <c r="AAG152" s="1060"/>
      <c r="AAH152" s="1060"/>
      <c r="AAI152" s="1060"/>
      <c r="AAJ152" s="1060"/>
      <c r="AAK152" s="1060"/>
      <c r="AAL152" s="1060"/>
      <c r="AAM152" s="1060"/>
      <c r="AAN152" s="1060"/>
      <c r="AAO152" s="1060"/>
      <c r="AAP152" s="1060"/>
      <c r="AAQ152" s="1060"/>
      <c r="AAR152" s="1060"/>
      <c r="AAS152" s="1060"/>
      <c r="AAT152" s="1060"/>
      <c r="AAU152" s="1060"/>
      <c r="AAV152" s="1060"/>
      <c r="AAW152" s="1060"/>
      <c r="AAX152" s="1060"/>
      <c r="AAY152" s="1060"/>
      <c r="AAZ152" s="1060"/>
      <c r="ABA152" s="1060"/>
      <c r="ABB152" s="1060"/>
      <c r="ABC152" s="1060"/>
      <c r="ABD152" s="1060"/>
      <c r="ABE152" s="1060"/>
      <c r="ABF152" s="1060"/>
      <c r="ABG152" s="1060"/>
      <c r="ABH152" s="1060"/>
      <c r="ABI152" s="1060"/>
      <c r="ABJ152" s="1060"/>
      <c r="ABK152" s="1060"/>
      <c r="ABL152" s="1060"/>
      <c r="ABM152" s="1060"/>
      <c r="ABN152" s="1060"/>
      <c r="ABO152" s="1060"/>
      <c r="ABP152" s="1060"/>
      <c r="ABQ152" s="1060"/>
      <c r="ABR152" s="1060"/>
      <c r="ABS152" s="1060"/>
      <c r="ABT152" s="1060"/>
      <c r="ABU152" s="1060"/>
      <c r="ABV152" s="1060"/>
      <c r="ABW152" s="1060"/>
      <c r="ABX152" s="1060"/>
      <c r="ABY152" s="1060"/>
      <c r="ABZ152" s="1060"/>
      <c r="ACA152" s="1060"/>
      <c r="ACB152" s="1060"/>
      <c r="ACC152" s="1060"/>
      <c r="ACD152" s="1060"/>
      <c r="ACE152" s="1060"/>
      <c r="ACF152" s="1060"/>
      <c r="ACG152" s="1060"/>
      <c r="ACH152" s="1060"/>
      <c r="ACI152" s="1060"/>
      <c r="ACJ152" s="1060"/>
      <c r="ACK152" s="1060"/>
      <c r="ACL152" s="1060"/>
      <c r="ACM152" s="1060"/>
      <c r="ACN152" s="1060"/>
      <c r="ACO152" s="1060"/>
      <c r="ACP152" s="1060"/>
      <c r="ACQ152" s="1060"/>
      <c r="ACR152" s="1060"/>
      <c r="ACS152" s="1060"/>
      <c r="ACT152" s="1060"/>
      <c r="ACU152" s="1060"/>
      <c r="ACV152" s="1060"/>
      <c r="ACW152" s="1060"/>
      <c r="ACX152" s="1060"/>
      <c r="ACY152" s="1060"/>
      <c r="ACZ152" s="1060"/>
      <c r="ADA152" s="1060"/>
      <c r="ADB152" s="1060"/>
      <c r="ADC152" s="1060"/>
      <c r="ADD152" s="1060"/>
      <c r="ADE152" s="1060"/>
      <c r="ADF152" s="1060"/>
      <c r="ADG152" s="1060"/>
      <c r="ADH152" s="1060"/>
      <c r="ADI152" s="1060"/>
      <c r="ADJ152" s="1060"/>
      <c r="ADK152" s="1060"/>
      <c r="ADL152" s="1060"/>
      <c r="ADM152" s="1060"/>
      <c r="ADN152" s="1060"/>
      <c r="ADO152" s="1060"/>
      <c r="ADP152" s="1060"/>
      <c r="ADQ152" s="1060"/>
      <c r="ADR152" s="1060"/>
      <c r="ADS152" s="1060"/>
      <c r="ADT152" s="1060"/>
      <c r="ADU152" s="1060"/>
      <c r="ADV152" s="1060"/>
      <c r="ADW152" s="1060"/>
      <c r="ADX152" s="1060"/>
      <c r="ADY152" s="1060"/>
      <c r="ADZ152" s="1060"/>
      <c r="AEA152" s="1060"/>
      <c r="AEB152" s="1060"/>
      <c r="AEC152" s="1060"/>
      <c r="AED152" s="1060"/>
      <c r="AEE152" s="1060"/>
      <c r="AEF152" s="1060"/>
      <c r="AEG152" s="1060"/>
      <c r="AEH152" s="1060"/>
      <c r="AEI152" s="1060"/>
      <c r="AEJ152" s="1060"/>
      <c r="AEK152" s="1060"/>
      <c r="AEL152" s="1060"/>
      <c r="AEM152" s="1060"/>
      <c r="AEN152" s="1060"/>
      <c r="AEO152" s="1060"/>
      <c r="AEP152" s="1060"/>
      <c r="AEQ152" s="1060"/>
      <c r="AER152" s="1060"/>
      <c r="AES152" s="1060"/>
      <c r="AET152" s="1060"/>
      <c r="AEU152" s="1060"/>
      <c r="AEV152" s="1060"/>
      <c r="AEW152" s="1060"/>
      <c r="AEX152" s="1060"/>
      <c r="AEY152" s="1060"/>
      <c r="AEZ152" s="1060"/>
      <c r="AFA152" s="1060"/>
      <c r="AFB152" s="1060"/>
      <c r="AFC152" s="1060"/>
      <c r="AFD152" s="1060"/>
      <c r="AFE152" s="1060"/>
      <c r="AFF152" s="1060"/>
      <c r="AFG152" s="1060"/>
      <c r="AFH152" s="1060"/>
      <c r="AFI152" s="1060"/>
      <c r="AFJ152" s="1060"/>
      <c r="AFK152" s="1060"/>
      <c r="AFL152" s="1060"/>
      <c r="AFM152" s="1060"/>
      <c r="AFN152" s="1060"/>
      <c r="AFO152" s="1060"/>
      <c r="AFP152" s="1060"/>
      <c r="AFQ152" s="1060"/>
      <c r="AFR152" s="1060"/>
      <c r="AFS152" s="1060"/>
      <c r="AFT152" s="1060"/>
      <c r="AFU152" s="1060"/>
      <c r="AFV152" s="1060"/>
      <c r="AFW152" s="1060"/>
      <c r="AFX152" s="1060"/>
      <c r="AFY152" s="1060"/>
      <c r="AFZ152" s="1060"/>
      <c r="AGA152" s="1060"/>
      <c r="AGB152" s="1060"/>
      <c r="AGC152" s="1060"/>
      <c r="AGD152" s="1060"/>
      <c r="AGE152" s="1060"/>
      <c r="AGF152" s="1060"/>
      <c r="AGG152" s="1060"/>
      <c r="AGH152" s="1060"/>
      <c r="AGI152" s="1060"/>
      <c r="AGJ152" s="1060"/>
      <c r="AGK152" s="1060"/>
      <c r="AGL152" s="1060"/>
      <c r="AGM152" s="1060"/>
      <c r="AGN152" s="1060"/>
      <c r="AGO152" s="1060"/>
      <c r="AGP152" s="1060"/>
      <c r="AGQ152" s="1060"/>
      <c r="AGR152" s="1060"/>
      <c r="AGS152" s="1060"/>
      <c r="AGT152" s="1060"/>
      <c r="AGU152" s="1060"/>
      <c r="AGV152" s="1060"/>
      <c r="AGW152" s="1060"/>
      <c r="AGX152" s="1060"/>
      <c r="AGY152" s="1060"/>
      <c r="AGZ152" s="1060"/>
      <c r="AHA152" s="1060"/>
      <c r="AHB152" s="1060"/>
      <c r="AHC152" s="1060"/>
      <c r="AHD152" s="1060"/>
      <c r="AHE152" s="1060"/>
      <c r="AHF152" s="1060"/>
      <c r="AHG152" s="1060"/>
      <c r="AHH152" s="1060"/>
      <c r="AHI152" s="1060"/>
      <c r="AHJ152" s="1060"/>
      <c r="AHK152" s="1060"/>
      <c r="AHL152" s="1060"/>
      <c r="AHM152" s="1060"/>
      <c r="AHN152" s="1060"/>
      <c r="AHO152" s="1060"/>
      <c r="AHP152" s="1060"/>
      <c r="AHQ152" s="1060"/>
      <c r="AHR152" s="1060"/>
      <c r="AHS152" s="1060"/>
      <c r="AHT152" s="1060"/>
      <c r="AHU152" s="1060"/>
      <c r="AHV152" s="1060"/>
      <c r="AHW152" s="1060"/>
      <c r="AHX152" s="1060"/>
      <c r="AHY152" s="1060"/>
      <c r="AHZ152" s="1060"/>
      <c r="AIA152" s="1060"/>
      <c r="AIB152" s="1060"/>
      <c r="AIC152" s="1060"/>
      <c r="AID152" s="1060"/>
      <c r="AIE152" s="1060"/>
      <c r="AIF152" s="1060"/>
      <c r="AIG152" s="1060"/>
      <c r="AIH152" s="1060"/>
      <c r="AII152" s="1060"/>
      <c r="AIJ152" s="1060"/>
      <c r="AIK152" s="1060"/>
      <c r="AIL152" s="1060"/>
      <c r="AIM152" s="1060"/>
      <c r="AIN152" s="1060"/>
      <c r="AIO152" s="1060"/>
      <c r="AIP152" s="1060"/>
      <c r="AIQ152" s="1060"/>
      <c r="AIR152" s="1060"/>
      <c r="AIS152" s="1060"/>
      <c r="AIT152" s="1060"/>
      <c r="AIU152" s="1060"/>
      <c r="AIV152" s="1060"/>
      <c r="AIW152" s="1060"/>
      <c r="AIX152" s="1060"/>
      <c r="AIY152" s="1060"/>
      <c r="AIZ152" s="1060"/>
      <c r="AJA152" s="1060"/>
      <c r="AJB152" s="1060"/>
      <c r="AJC152" s="1060"/>
      <c r="AJD152" s="1060"/>
      <c r="AJE152" s="1060"/>
      <c r="AJF152" s="1060"/>
      <c r="AJG152" s="1060"/>
      <c r="AJH152" s="1060"/>
      <c r="AJI152" s="1060"/>
      <c r="AJJ152" s="1060"/>
      <c r="AJK152" s="1060"/>
      <c r="AJL152" s="1060"/>
      <c r="AJM152" s="1060"/>
      <c r="AJN152" s="1060"/>
      <c r="AJO152" s="1060"/>
      <c r="AJP152" s="1060"/>
      <c r="AJQ152" s="1060"/>
      <c r="AJR152" s="1060"/>
      <c r="AJS152" s="1060"/>
      <c r="AJT152" s="1060"/>
      <c r="AJU152" s="1060"/>
      <c r="AJV152" s="1060"/>
      <c r="AJW152" s="1060"/>
      <c r="AJX152" s="1060"/>
      <c r="AJY152" s="1060"/>
      <c r="AJZ152" s="1060"/>
      <c r="AKA152" s="1060"/>
      <c r="AKB152" s="1060"/>
      <c r="AKC152" s="1060"/>
      <c r="AKD152" s="1060"/>
      <c r="AKE152" s="1060"/>
      <c r="AKF152" s="1060"/>
      <c r="AKG152" s="1060"/>
      <c r="AKH152" s="1060"/>
      <c r="AKI152" s="1060"/>
      <c r="AKJ152" s="1060"/>
      <c r="AKK152" s="1060"/>
      <c r="AKL152" s="1060"/>
      <c r="AKM152" s="1060"/>
      <c r="AKN152" s="1060"/>
      <c r="AKO152" s="1060"/>
      <c r="AKP152" s="1060"/>
      <c r="AKQ152" s="1060"/>
      <c r="AKR152" s="1060"/>
      <c r="AKS152" s="1060"/>
      <c r="AKT152" s="1060"/>
      <c r="AKU152" s="1060"/>
      <c r="AKV152" s="1060"/>
      <c r="AKW152" s="1060"/>
      <c r="AKX152" s="1060"/>
      <c r="AKY152" s="1060"/>
      <c r="AKZ152" s="1060"/>
      <c r="ALA152" s="1060"/>
      <c r="ALB152" s="1060"/>
      <c r="ALC152" s="1060"/>
      <c r="ALD152" s="1060"/>
      <c r="ALE152" s="1060"/>
      <c r="ALF152" s="1060"/>
      <c r="ALG152" s="1060"/>
      <c r="ALH152" s="1060"/>
      <c r="ALI152" s="1060"/>
      <c r="ALJ152" s="1060"/>
      <c r="ALK152" s="1060"/>
      <c r="ALL152" s="1060"/>
      <c r="ALM152" s="1060"/>
      <c r="ALN152" s="1060"/>
      <c r="ALO152" s="1060"/>
      <c r="ALP152" s="1060"/>
      <c r="ALQ152" s="1060"/>
      <c r="ALR152" s="1060"/>
      <c r="ALS152" s="1060"/>
      <c r="ALT152" s="1060"/>
      <c r="ALU152" s="1060"/>
      <c r="ALV152" s="1060"/>
      <c r="ALW152" s="1060"/>
      <c r="ALX152" s="1060"/>
      <c r="ALY152" s="1060"/>
      <c r="ALZ152" s="1060"/>
      <c r="AMA152" s="1060"/>
      <c r="AMB152" s="1060"/>
      <c r="AMC152" s="1060"/>
      <c r="AMD152" s="1060"/>
      <c r="AME152" s="1060"/>
      <c r="AMF152" s="1060"/>
      <c r="AMG152" s="1060"/>
      <c r="AMH152" s="1060"/>
      <c r="AMI152" s="1060"/>
      <c r="AMJ152" s="1060"/>
      <c r="AMK152" s="1060"/>
      <c r="AML152" s="1060"/>
      <c r="AMM152" s="1060"/>
      <c r="AMN152" s="1060"/>
      <c r="AMO152" s="1060"/>
      <c r="AMP152" s="1060"/>
      <c r="AMQ152" s="1060"/>
      <c r="AMR152" s="1060"/>
      <c r="AMS152" s="1060"/>
      <c r="AMT152" s="1060"/>
      <c r="AMU152" s="1060"/>
      <c r="AMV152" s="1060"/>
      <c r="AMW152" s="1060"/>
      <c r="AMX152" s="1060"/>
      <c r="AMY152" s="1060"/>
      <c r="AMZ152" s="1060"/>
      <c r="ANA152" s="1060"/>
      <c r="ANB152" s="1060"/>
      <c r="ANC152" s="1060"/>
      <c r="AND152" s="1060"/>
      <c r="ANE152" s="1060"/>
      <c r="ANF152" s="1060"/>
      <c r="ANG152" s="1060"/>
      <c r="ANH152" s="1060"/>
      <c r="ANI152" s="1060"/>
      <c r="ANJ152" s="1060"/>
      <c r="ANK152" s="1060"/>
      <c r="ANL152" s="1060"/>
      <c r="ANM152" s="1060"/>
      <c r="ANN152" s="1060"/>
      <c r="ANO152" s="1060"/>
      <c r="ANP152" s="1060"/>
      <c r="ANQ152" s="1060"/>
      <c r="ANR152" s="1060"/>
      <c r="ANS152" s="1060"/>
      <c r="ANT152" s="1060"/>
      <c r="ANU152" s="1060"/>
      <c r="ANV152" s="1060"/>
      <c r="ANW152" s="1060"/>
      <c r="ANX152" s="1060"/>
      <c r="ANY152" s="1060"/>
      <c r="ANZ152" s="1060"/>
      <c r="AOA152" s="1060"/>
      <c r="AOB152" s="1060"/>
      <c r="AOC152" s="1060"/>
      <c r="AOD152" s="1060"/>
      <c r="AOE152" s="1060"/>
      <c r="AOF152" s="1060"/>
      <c r="AOG152" s="1060"/>
      <c r="AOH152" s="1060"/>
      <c r="AOI152" s="1060"/>
      <c r="AOJ152" s="1060"/>
      <c r="AOK152" s="1060"/>
      <c r="AOL152" s="1060"/>
      <c r="AOM152" s="1060"/>
      <c r="AON152" s="1060"/>
      <c r="AOO152" s="1060"/>
      <c r="AOP152" s="1060"/>
      <c r="AOQ152" s="1060"/>
      <c r="AOR152" s="1060"/>
      <c r="AOS152" s="1060"/>
      <c r="AOT152" s="1060"/>
      <c r="AOU152" s="1060"/>
      <c r="AOV152" s="1060"/>
      <c r="AOW152" s="1060"/>
      <c r="AOX152" s="1060"/>
      <c r="AOY152" s="1060"/>
      <c r="AOZ152" s="1060"/>
      <c r="APA152" s="1060"/>
      <c r="APB152" s="1060"/>
      <c r="APC152" s="1060"/>
      <c r="APD152" s="1060"/>
      <c r="APE152" s="1060"/>
      <c r="APF152" s="1060"/>
      <c r="APG152" s="1060"/>
      <c r="APH152" s="1060"/>
      <c r="API152" s="1060"/>
      <c r="APJ152" s="1060"/>
      <c r="APK152" s="1060"/>
      <c r="APL152" s="1060"/>
      <c r="APM152" s="1060"/>
      <c r="APN152" s="1060"/>
      <c r="APO152" s="1060"/>
      <c r="APP152" s="1060"/>
      <c r="APQ152" s="1060"/>
      <c r="APR152" s="1060"/>
      <c r="APS152" s="1060"/>
      <c r="APT152" s="1060"/>
      <c r="APU152" s="1060"/>
      <c r="APV152" s="1060"/>
      <c r="APW152" s="1060"/>
      <c r="APX152" s="1060"/>
      <c r="APY152" s="1060"/>
      <c r="APZ152" s="1060"/>
      <c r="AQA152" s="1060"/>
      <c r="AQB152" s="1060"/>
      <c r="AQC152" s="1060"/>
      <c r="AQD152" s="1060"/>
      <c r="AQE152" s="1060"/>
      <c r="AQF152" s="1060"/>
      <c r="AQG152" s="1060"/>
      <c r="AQH152" s="1060"/>
      <c r="AQI152" s="1060"/>
      <c r="AQJ152" s="1060"/>
      <c r="AQK152" s="1060"/>
      <c r="AQL152" s="1060"/>
      <c r="AQM152" s="1060"/>
      <c r="AQN152" s="1060"/>
      <c r="AQO152" s="1060"/>
      <c r="AQP152" s="1060"/>
      <c r="AQQ152" s="1060"/>
      <c r="AQR152" s="1060"/>
      <c r="AQS152" s="1060"/>
      <c r="AQT152" s="1060"/>
      <c r="AQU152" s="1060"/>
      <c r="AQV152" s="1060"/>
      <c r="AQW152" s="1060"/>
      <c r="AQX152" s="1060"/>
      <c r="AQY152" s="1060"/>
      <c r="AQZ152" s="1060"/>
      <c r="ARA152" s="1060"/>
      <c r="ARB152" s="1060"/>
      <c r="ARC152" s="1060"/>
      <c r="ARD152" s="1060"/>
      <c r="ARE152" s="1060"/>
      <c r="ARF152" s="1060"/>
      <c r="ARG152" s="1060"/>
      <c r="ARH152" s="1060"/>
      <c r="ARI152" s="1060"/>
      <c r="ARJ152" s="1060"/>
      <c r="ARK152" s="1060"/>
      <c r="ARL152" s="1060"/>
      <c r="ARM152" s="1060"/>
      <c r="ARN152" s="1060"/>
      <c r="ARO152" s="1060"/>
      <c r="ARP152" s="1060"/>
      <c r="ARQ152" s="1060"/>
      <c r="ARR152" s="1060"/>
      <c r="ARS152" s="1060"/>
      <c r="ART152" s="1060"/>
      <c r="ARU152" s="1060"/>
      <c r="ARV152" s="1060"/>
      <c r="ARW152" s="1060"/>
      <c r="ARX152" s="1060"/>
      <c r="ARY152" s="1060"/>
      <c r="ARZ152" s="1060"/>
      <c r="ASA152" s="1060"/>
      <c r="ASB152" s="1060"/>
      <c r="ASC152" s="1060"/>
      <c r="ASD152" s="1060"/>
      <c r="ASE152" s="1060"/>
      <c r="ASF152" s="1060"/>
      <c r="ASG152" s="1060"/>
      <c r="ASH152" s="1060"/>
      <c r="ASI152" s="1060"/>
      <c r="ASJ152" s="1060"/>
      <c r="ASK152" s="1060"/>
      <c r="ASL152" s="1060"/>
      <c r="ASM152" s="1060"/>
      <c r="ASN152" s="1060"/>
      <c r="ASO152" s="1060"/>
      <c r="ASP152" s="1060"/>
      <c r="ASQ152" s="1060"/>
      <c r="ASR152" s="1060"/>
      <c r="ASS152" s="1060"/>
      <c r="AST152" s="1060"/>
      <c r="ASU152" s="1060"/>
      <c r="ASV152" s="1060"/>
      <c r="ASW152" s="1060"/>
      <c r="ASX152" s="1060"/>
      <c r="ASY152" s="1060"/>
      <c r="ASZ152" s="1060"/>
      <c r="ATA152" s="1060"/>
      <c r="ATB152" s="1060"/>
      <c r="ATC152" s="1060"/>
      <c r="ATD152" s="1060"/>
      <c r="ATE152" s="1060"/>
      <c r="ATF152" s="1060"/>
      <c r="ATG152" s="1060"/>
      <c r="ATH152" s="1060"/>
      <c r="ATI152" s="1060"/>
      <c r="ATJ152" s="1060"/>
      <c r="ATK152" s="1060"/>
      <c r="ATL152" s="1060"/>
      <c r="ATM152" s="1060"/>
      <c r="ATN152" s="1060"/>
      <c r="ATO152" s="1060"/>
      <c r="ATP152" s="1060"/>
      <c r="ATQ152" s="1060"/>
      <c r="ATR152" s="1060"/>
      <c r="ATS152" s="1060"/>
      <c r="ATT152" s="1060"/>
      <c r="ATU152" s="1060"/>
      <c r="ATV152" s="1060"/>
      <c r="ATW152" s="1060"/>
      <c r="ATX152" s="1060"/>
      <c r="ATY152" s="1060"/>
      <c r="ATZ152" s="1060"/>
      <c r="AUA152" s="1060"/>
      <c r="AUB152" s="1060"/>
      <c r="AUC152" s="1060"/>
      <c r="AUD152" s="1060"/>
      <c r="AUE152" s="1060"/>
      <c r="AUF152" s="1060"/>
      <c r="AUG152" s="1060"/>
      <c r="AUH152" s="1060"/>
      <c r="AUI152" s="1060"/>
      <c r="AUJ152" s="1060"/>
      <c r="AUK152" s="1060"/>
      <c r="AUL152" s="1060"/>
      <c r="AUM152" s="1060"/>
      <c r="AUN152" s="1060"/>
      <c r="AUO152" s="1060"/>
      <c r="AUP152" s="1060"/>
      <c r="AUQ152" s="1060"/>
      <c r="AUR152" s="1060"/>
      <c r="AUS152" s="1060"/>
      <c r="AUT152" s="1060"/>
      <c r="AUU152" s="1060"/>
      <c r="AUV152" s="1060"/>
      <c r="AUW152" s="1060"/>
      <c r="AUX152" s="1060"/>
      <c r="AUY152" s="1060"/>
      <c r="AUZ152" s="1060"/>
      <c r="AVA152" s="1060"/>
      <c r="AVB152" s="1060"/>
      <c r="AVC152" s="1060"/>
      <c r="AVD152" s="1060"/>
      <c r="AVE152" s="1060"/>
      <c r="AVF152" s="1060"/>
      <c r="AVG152" s="1060"/>
      <c r="AVH152" s="1060"/>
      <c r="AVI152" s="1060"/>
      <c r="AVJ152" s="1060"/>
      <c r="AVK152" s="1060"/>
      <c r="AVL152" s="1060"/>
      <c r="AVM152" s="1060"/>
      <c r="AVN152" s="1060"/>
      <c r="AVO152" s="1060"/>
      <c r="AVP152" s="1060"/>
      <c r="AVQ152" s="1060"/>
      <c r="AVR152" s="1060"/>
      <c r="AVS152" s="1060"/>
      <c r="AVT152" s="1060"/>
      <c r="AVU152" s="1060"/>
      <c r="AVV152" s="1060"/>
      <c r="AVW152" s="1060"/>
      <c r="AVX152" s="1060"/>
      <c r="AVY152" s="1060"/>
      <c r="AVZ152" s="1060"/>
      <c r="AWA152" s="1060"/>
      <c r="AWB152" s="1060"/>
      <c r="AWC152" s="1060"/>
      <c r="AWD152" s="1060"/>
      <c r="AWE152" s="1060"/>
      <c r="AWF152" s="1060"/>
      <c r="AWG152" s="1060"/>
      <c r="AWH152" s="1060"/>
      <c r="AWI152" s="1060"/>
      <c r="AWJ152" s="1060"/>
      <c r="AWK152" s="1060"/>
      <c r="AWL152" s="1060"/>
      <c r="AWM152" s="1060"/>
      <c r="AWN152" s="1060"/>
      <c r="AWO152" s="1060"/>
      <c r="AWP152" s="1060"/>
      <c r="AWQ152" s="1060"/>
      <c r="AWR152" s="1060"/>
      <c r="AWS152" s="1060"/>
      <c r="AWT152" s="1060"/>
      <c r="AWU152" s="1060"/>
      <c r="AWV152" s="1060"/>
      <c r="AWW152" s="1060"/>
      <c r="AWX152" s="1060"/>
      <c r="AWY152" s="1060"/>
      <c r="AWZ152" s="1060"/>
      <c r="AXA152" s="1060"/>
      <c r="AXB152" s="1060"/>
      <c r="AXC152" s="1060"/>
      <c r="AXD152" s="1060"/>
      <c r="AXE152" s="1060"/>
      <c r="AXF152" s="1060"/>
      <c r="AXG152" s="1060"/>
      <c r="AXH152" s="1060"/>
      <c r="AXI152" s="1060"/>
      <c r="AXJ152" s="1060"/>
      <c r="AXK152" s="1060"/>
      <c r="AXL152" s="1060"/>
      <c r="AXM152" s="1060"/>
      <c r="AXN152" s="1060"/>
      <c r="AXO152" s="1060"/>
      <c r="AXP152" s="1060"/>
      <c r="AXQ152" s="1060"/>
      <c r="AXR152" s="1060"/>
      <c r="AXS152" s="1060"/>
      <c r="AXT152" s="1060"/>
      <c r="AXU152" s="1060"/>
      <c r="AXV152" s="1060"/>
      <c r="AXW152" s="1060"/>
      <c r="AXX152" s="1060"/>
      <c r="AXY152" s="1060"/>
      <c r="AXZ152" s="1060"/>
      <c r="AYA152" s="1060"/>
      <c r="AYB152" s="1060"/>
      <c r="AYC152" s="1060"/>
      <c r="AYD152" s="1060"/>
      <c r="AYE152" s="1060"/>
      <c r="AYF152" s="1060"/>
      <c r="AYG152" s="1060"/>
      <c r="AYH152" s="1060"/>
      <c r="AYI152" s="1060"/>
      <c r="AYJ152" s="1060"/>
      <c r="AYK152" s="1060"/>
      <c r="AYL152" s="1060"/>
      <c r="AYM152" s="1060"/>
      <c r="AYN152" s="1060"/>
      <c r="AYO152" s="1060"/>
      <c r="AYP152" s="1060"/>
      <c r="AYQ152" s="1060"/>
      <c r="AYR152" s="1060"/>
      <c r="AYS152" s="1060"/>
      <c r="AYT152" s="1060"/>
      <c r="AYU152" s="1060"/>
      <c r="AYV152" s="1060"/>
      <c r="AYW152" s="1060"/>
      <c r="AYX152" s="1060"/>
      <c r="AYY152" s="1060"/>
      <c r="AYZ152" s="1060"/>
      <c r="AZA152" s="1060"/>
      <c r="AZB152" s="1060"/>
      <c r="AZC152" s="1060"/>
      <c r="AZD152" s="1060"/>
      <c r="AZE152" s="1060"/>
      <c r="AZF152" s="1060"/>
      <c r="AZG152" s="1060"/>
      <c r="AZH152" s="1060"/>
      <c r="AZI152" s="1060"/>
      <c r="AZJ152" s="1060"/>
      <c r="AZK152" s="1060"/>
      <c r="AZL152" s="1060"/>
      <c r="AZM152" s="1060"/>
      <c r="AZN152" s="1060"/>
      <c r="AZO152" s="1060"/>
      <c r="AZP152" s="1060"/>
      <c r="AZQ152" s="1060"/>
      <c r="AZR152" s="1060"/>
      <c r="AZS152" s="1060"/>
      <c r="AZT152" s="1060"/>
      <c r="AZU152" s="1060"/>
      <c r="AZV152" s="1060"/>
      <c r="AZW152" s="1060"/>
      <c r="AZX152" s="1060"/>
      <c r="AZY152" s="1060"/>
      <c r="AZZ152" s="1060"/>
      <c r="BAA152" s="1060"/>
      <c r="BAB152" s="1060"/>
      <c r="BAC152" s="1060"/>
      <c r="BAD152" s="1060"/>
      <c r="BAE152" s="1060"/>
      <c r="BAF152" s="1060"/>
      <c r="BAG152" s="1060"/>
      <c r="BAH152" s="1060"/>
      <c r="BAI152" s="1060"/>
      <c r="BAJ152" s="1060"/>
      <c r="BAK152" s="1060"/>
      <c r="BAL152" s="1060"/>
      <c r="BAM152" s="1060"/>
      <c r="BAN152" s="1060"/>
      <c r="BAO152" s="1060"/>
      <c r="BAP152" s="1060"/>
      <c r="BAQ152" s="1060"/>
      <c r="BAR152" s="1060"/>
      <c r="BAS152" s="1060"/>
      <c r="BAT152" s="1060"/>
      <c r="BAU152" s="1060"/>
      <c r="BAV152" s="1060"/>
      <c r="BAW152" s="1060"/>
      <c r="BAX152" s="1060"/>
      <c r="BAY152" s="1060"/>
      <c r="BAZ152" s="1060"/>
      <c r="BBA152" s="1060"/>
      <c r="BBB152" s="1060"/>
      <c r="BBC152" s="1060"/>
      <c r="BBD152" s="1060"/>
      <c r="BBE152" s="1060"/>
      <c r="BBF152" s="1060"/>
      <c r="BBG152" s="1060"/>
      <c r="BBH152" s="1060"/>
      <c r="BBI152" s="1060"/>
      <c r="BBJ152" s="1060"/>
      <c r="BBK152" s="1060"/>
      <c r="BBL152" s="1060"/>
      <c r="BBM152" s="1060"/>
      <c r="BBN152" s="1060"/>
      <c r="BBO152" s="1060"/>
      <c r="BBP152" s="1060"/>
      <c r="BBQ152" s="1060"/>
      <c r="BBR152" s="1060"/>
      <c r="BBS152" s="1060"/>
      <c r="BBT152" s="1060"/>
      <c r="BBU152" s="1060"/>
      <c r="BBV152" s="1060"/>
      <c r="BBW152" s="1060"/>
      <c r="BBX152" s="1060"/>
      <c r="BBY152" s="1060"/>
      <c r="BBZ152" s="1060"/>
      <c r="BCA152" s="1060"/>
      <c r="BCB152" s="1060"/>
      <c r="BCC152" s="1060"/>
      <c r="BCD152" s="1060"/>
      <c r="BCE152" s="1060"/>
      <c r="BCF152" s="1060"/>
      <c r="BCG152" s="1060"/>
      <c r="BCH152" s="1060"/>
      <c r="BCI152" s="1060"/>
      <c r="BCJ152" s="1060"/>
      <c r="BCK152" s="1060"/>
      <c r="BCL152" s="1060"/>
      <c r="BCM152" s="1060"/>
      <c r="BCN152" s="1060"/>
      <c r="BCO152" s="1060"/>
      <c r="BCP152" s="1060"/>
      <c r="BCQ152" s="1060"/>
      <c r="BCR152" s="1060"/>
      <c r="BCS152" s="1060"/>
      <c r="BCT152" s="1060"/>
      <c r="BCU152" s="1060"/>
      <c r="BCV152" s="1060"/>
      <c r="BCW152" s="1060"/>
      <c r="BCX152" s="1060"/>
      <c r="BCY152" s="1060"/>
      <c r="BCZ152" s="1060"/>
      <c r="BDA152" s="1060"/>
      <c r="BDB152" s="1060"/>
      <c r="BDC152" s="1060"/>
      <c r="BDD152" s="1060"/>
      <c r="BDE152" s="1060"/>
      <c r="BDF152" s="1060"/>
      <c r="BDG152" s="1060"/>
      <c r="BDH152" s="1060"/>
      <c r="BDI152" s="1060"/>
      <c r="BDJ152" s="1060"/>
      <c r="BDK152" s="1060"/>
      <c r="BDL152" s="1060"/>
      <c r="BDM152" s="1060"/>
      <c r="BDN152" s="1060"/>
      <c r="BDO152" s="1060"/>
      <c r="BDP152" s="1060"/>
      <c r="BDQ152" s="1060"/>
      <c r="BDR152" s="1060"/>
      <c r="BDS152" s="1060"/>
      <c r="BDT152" s="1060"/>
      <c r="BDU152" s="1060"/>
      <c r="BDV152" s="1060"/>
      <c r="BDW152" s="1060"/>
      <c r="BDX152" s="1060"/>
      <c r="BDY152" s="1060"/>
      <c r="BDZ152" s="1060"/>
      <c r="BEA152" s="1060"/>
      <c r="BEB152" s="1060"/>
      <c r="BEC152" s="1060"/>
      <c r="BED152" s="1060"/>
      <c r="BEE152" s="1060"/>
      <c r="BEF152" s="1060"/>
      <c r="BEG152" s="1060"/>
      <c r="BEH152" s="1060"/>
      <c r="BEI152" s="1060"/>
      <c r="BEJ152" s="1060"/>
      <c r="BEK152" s="1060"/>
      <c r="BEL152" s="1060"/>
      <c r="BEM152" s="1060"/>
      <c r="BEN152" s="1060"/>
      <c r="BEO152" s="1060"/>
      <c r="BEP152" s="1060"/>
      <c r="BEQ152" s="1060"/>
      <c r="BER152" s="1060"/>
      <c r="BES152" s="1060"/>
      <c r="BET152" s="1060"/>
      <c r="BEU152" s="1060"/>
      <c r="BEV152" s="1060"/>
      <c r="BEW152" s="1060"/>
      <c r="BEX152" s="1060"/>
      <c r="BEY152" s="1060"/>
      <c r="BEZ152" s="1060"/>
      <c r="BFA152" s="1060"/>
      <c r="BFB152" s="1060"/>
      <c r="BFC152" s="1060"/>
      <c r="BFD152" s="1060"/>
      <c r="BFE152" s="1060"/>
      <c r="BFF152" s="1060"/>
      <c r="BFG152" s="1060"/>
      <c r="BFH152" s="1060"/>
      <c r="BFI152" s="1060"/>
      <c r="BFJ152" s="1060"/>
      <c r="BFK152" s="1060"/>
      <c r="BFL152" s="1060"/>
      <c r="BFM152" s="1060"/>
      <c r="BFN152" s="1060"/>
      <c r="BFO152" s="1060"/>
      <c r="BFP152" s="1060"/>
      <c r="BFQ152" s="1060"/>
      <c r="BFR152" s="1060"/>
      <c r="BFS152" s="1060"/>
      <c r="BFT152" s="1060"/>
      <c r="BFU152" s="1060"/>
      <c r="BFV152" s="1060"/>
      <c r="BFW152" s="1060"/>
      <c r="BFX152" s="1060"/>
      <c r="BFY152" s="1060"/>
      <c r="BFZ152" s="1060"/>
      <c r="BGA152" s="1060"/>
      <c r="BGB152" s="1060"/>
      <c r="BGC152" s="1060"/>
      <c r="BGD152" s="1060"/>
      <c r="BGE152" s="1060"/>
      <c r="BGF152" s="1060"/>
      <c r="BGG152" s="1060"/>
      <c r="BGH152" s="1060"/>
      <c r="BGI152" s="1060"/>
      <c r="BGJ152" s="1060"/>
      <c r="BGK152" s="1060"/>
      <c r="BGL152" s="1060"/>
      <c r="BGM152" s="1060"/>
      <c r="BGN152" s="1060"/>
      <c r="BGO152" s="1060"/>
      <c r="BGP152" s="1060"/>
      <c r="BGQ152" s="1060"/>
      <c r="BGR152" s="1060"/>
      <c r="BGS152" s="1060"/>
      <c r="BGT152" s="1060"/>
      <c r="BGU152" s="1060"/>
      <c r="BGV152" s="1060"/>
      <c r="BGW152" s="1060"/>
      <c r="BGX152" s="1060"/>
      <c r="BGY152" s="1060"/>
      <c r="BGZ152" s="1060"/>
      <c r="BHA152" s="1060"/>
      <c r="BHB152" s="1060"/>
      <c r="BHC152" s="1060"/>
      <c r="BHD152" s="1060"/>
      <c r="BHE152" s="1060"/>
      <c r="BHF152" s="1060"/>
      <c r="BHG152" s="1060"/>
      <c r="BHH152" s="1060"/>
      <c r="BHI152" s="1060"/>
      <c r="BHJ152" s="1060"/>
      <c r="BHK152" s="1060"/>
      <c r="BHL152" s="1060"/>
      <c r="BHM152" s="1060"/>
      <c r="BHN152" s="1060"/>
      <c r="BHO152" s="1060"/>
      <c r="BHP152" s="1060"/>
      <c r="BHQ152" s="1060"/>
      <c r="BHR152" s="1060"/>
      <c r="BHS152" s="1060"/>
      <c r="BHT152" s="1060"/>
      <c r="BHU152" s="1060"/>
      <c r="BHV152" s="1060"/>
      <c r="BHW152" s="1060"/>
      <c r="BHX152" s="1060"/>
      <c r="BHY152" s="1060"/>
      <c r="BHZ152" s="1060"/>
      <c r="BIA152" s="1060"/>
      <c r="BIB152" s="1060"/>
      <c r="BIC152" s="1060"/>
      <c r="BID152" s="1060"/>
      <c r="BIE152" s="1060"/>
      <c r="BIF152" s="1060"/>
      <c r="BIG152" s="1060"/>
      <c r="BIH152" s="1060"/>
      <c r="BII152" s="1060"/>
      <c r="BIJ152" s="1060"/>
      <c r="BIK152" s="1060"/>
      <c r="BIL152" s="1060"/>
      <c r="BIM152" s="1060"/>
      <c r="BIN152" s="1060"/>
      <c r="BIO152" s="1060"/>
      <c r="BIP152" s="1060"/>
      <c r="BIQ152" s="1060"/>
      <c r="BIR152" s="1060"/>
      <c r="BIS152" s="1060"/>
      <c r="BIT152" s="1060"/>
      <c r="BIU152" s="1060"/>
      <c r="BIV152" s="1060"/>
      <c r="BIW152" s="1060"/>
      <c r="BIX152" s="1060"/>
      <c r="BIY152" s="1060"/>
      <c r="BIZ152" s="1060"/>
      <c r="BJA152" s="1060"/>
      <c r="BJB152" s="1060"/>
      <c r="BJC152" s="1060"/>
      <c r="BJD152" s="1060"/>
      <c r="BJE152" s="1060"/>
      <c r="BJF152" s="1060"/>
      <c r="BJG152" s="1060"/>
      <c r="BJH152" s="1060"/>
      <c r="BJI152" s="1060"/>
      <c r="BJJ152" s="1060"/>
      <c r="BJK152" s="1060"/>
      <c r="BJL152" s="1060"/>
      <c r="BJM152" s="1060"/>
      <c r="BJN152" s="1060"/>
      <c r="BJO152" s="1060"/>
      <c r="BJP152" s="1060"/>
      <c r="BJQ152" s="1060"/>
      <c r="BJR152" s="1060"/>
      <c r="BJS152" s="1060"/>
      <c r="BJT152" s="1060"/>
      <c r="BJU152" s="1060"/>
      <c r="BJV152" s="1060"/>
      <c r="BJW152" s="1060"/>
      <c r="BJX152" s="1060"/>
      <c r="BJY152" s="1060"/>
      <c r="BJZ152" s="1060"/>
      <c r="BKA152" s="1060"/>
      <c r="BKB152" s="1060"/>
      <c r="BKC152" s="1060"/>
      <c r="BKD152" s="1060"/>
      <c r="BKE152" s="1060"/>
      <c r="BKF152" s="1060"/>
      <c r="BKG152" s="1060"/>
      <c r="BKH152" s="1060"/>
      <c r="BKI152" s="1060"/>
      <c r="BKJ152" s="1060"/>
      <c r="BKK152" s="1060"/>
      <c r="BKL152" s="1060"/>
      <c r="BKM152" s="1060"/>
      <c r="BKN152" s="1060"/>
      <c r="BKO152" s="1060"/>
      <c r="BKP152" s="1060"/>
      <c r="BKQ152" s="1060"/>
      <c r="BKR152" s="1060"/>
      <c r="BKS152" s="1060"/>
      <c r="BKT152" s="1060"/>
      <c r="BKU152" s="1060"/>
      <c r="BKV152" s="1060"/>
      <c r="BKW152" s="1060"/>
      <c r="BKX152" s="1060"/>
      <c r="BKY152" s="1060"/>
      <c r="BKZ152" s="1060"/>
      <c r="BLA152" s="1060"/>
      <c r="BLB152" s="1060"/>
      <c r="BLC152" s="1060"/>
      <c r="BLD152" s="1060"/>
      <c r="BLE152" s="1060"/>
      <c r="BLF152" s="1060"/>
      <c r="BLG152" s="1060"/>
      <c r="BLH152" s="1060"/>
      <c r="BLI152" s="1060"/>
      <c r="BLJ152" s="1060"/>
      <c r="BLK152" s="1060"/>
      <c r="BLL152" s="1060"/>
      <c r="BLM152" s="1060"/>
      <c r="BLN152" s="1060"/>
      <c r="BLO152" s="1060"/>
      <c r="BLP152" s="1060"/>
      <c r="BLQ152" s="1060"/>
      <c r="BLR152" s="1060"/>
      <c r="BLS152" s="1060"/>
      <c r="BLT152" s="1060"/>
      <c r="BLU152" s="1060"/>
      <c r="BLV152" s="1060"/>
      <c r="BLW152" s="1060"/>
      <c r="BLX152" s="1060"/>
      <c r="BLY152" s="1060"/>
      <c r="BLZ152" s="1060"/>
      <c r="BMA152" s="1060"/>
      <c r="BMB152" s="1060"/>
      <c r="BMC152" s="1060"/>
      <c r="BMD152" s="1060"/>
      <c r="BME152" s="1060"/>
      <c r="BMF152" s="1060"/>
      <c r="BMG152" s="1060"/>
      <c r="BMH152" s="1060"/>
      <c r="BMI152" s="1060"/>
      <c r="BMJ152" s="1060"/>
      <c r="BMK152" s="1060"/>
      <c r="BML152" s="1060"/>
      <c r="BMM152" s="1060"/>
      <c r="BMN152" s="1060"/>
      <c r="BMO152" s="1060"/>
      <c r="BMP152" s="1060"/>
      <c r="BMQ152" s="1060"/>
      <c r="BMR152" s="1060"/>
      <c r="BMS152" s="1060"/>
      <c r="BMT152" s="1060"/>
      <c r="BMU152" s="1060"/>
      <c r="BMV152" s="1060"/>
      <c r="BMW152" s="1060"/>
      <c r="BMX152" s="1060"/>
      <c r="BMY152" s="1060"/>
      <c r="BMZ152" s="1060"/>
      <c r="BNA152" s="1060"/>
      <c r="BNB152" s="1060"/>
      <c r="BNC152" s="1060"/>
      <c r="BND152" s="1060"/>
      <c r="BNE152" s="1060"/>
      <c r="BNF152" s="1060"/>
      <c r="BNG152" s="1060"/>
      <c r="BNH152" s="1060"/>
      <c r="BNI152" s="1060"/>
      <c r="BNJ152" s="1060"/>
      <c r="BNK152" s="1060"/>
      <c r="BNL152" s="1060"/>
      <c r="BNM152" s="1060"/>
      <c r="BNN152" s="1060"/>
      <c r="BNO152" s="1060"/>
      <c r="BNP152" s="1060"/>
      <c r="BNQ152" s="1060"/>
      <c r="BNR152" s="1060"/>
      <c r="BNS152" s="1060"/>
      <c r="BNT152" s="1060"/>
      <c r="BNU152" s="1060"/>
      <c r="BNV152" s="1060"/>
      <c r="BNW152" s="1060"/>
      <c r="BNX152" s="1060"/>
      <c r="BNY152" s="1060"/>
      <c r="BNZ152" s="1060"/>
      <c r="BOA152" s="1060"/>
      <c r="BOB152" s="1060"/>
      <c r="BOC152" s="1060"/>
      <c r="BOD152" s="1060"/>
      <c r="BOE152" s="1060"/>
      <c r="BOF152" s="1060"/>
      <c r="BOG152" s="1060"/>
      <c r="BOH152" s="1060"/>
      <c r="BOI152" s="1060"/>
      <c r="BOJ152" s="1060"/>
      <c r="BOK152" s="1060"/>
      <c r="BOL152" s="1060"/>
      <c r="BOM152" s="1060"/>
      <c r="BON152" s="1060"/>
      <c r="BOO152" s="1060"/>
      <c r="BOP152" s="1060"/>
      <c r="BOQ152" s="1060"/>
      <c r="BOR152" s="1060"/>
      <c r="BOS152" s="1060"/>
      <c r="BOT152" s="1060"/>
      <c r="BOU152" s="1060"/>
      <c r="BOV152" s="1060"/>
      <c r="BOW152" s="1060"/>
      <c r="BOX152" s="1060"/>
      <c r="BOY152" s="1060"/>
      <c r="BOZ152" s="1060"/>
      <c r="BPA152" s="1060"/>
      <c r="BPB152" s="1060"/>
      <c r="BPC152" s="1060"/>
      <c r="BPD152" s="1060"/>
      <c r="BPE152" s="1060"/>
      <c r="BPF152" s="1060"/>
      <c r="BPG152" s="1060"/>
      <c r="BPH152" s="1060"/>
      <c r="BPI152" s="1060"/>
      <c r="BPJ152" s="1060"/>
      <c r="BPK152" s="1060"/>
      <c r="BPL152" s="1060"/>
      <c r="BPM152" s="1060"/>
      <c r="BPN152" s="1060"/>
      <c r="BPO152" s="1060"/>
      <c r="BPP152" s="1060"/>
      <c r="BPQ152" s="1060"/>
      <c r="BPR152" s="1060"/>
      <c r="BPS152" s="1060"/>
      <c r="BPT152" s="1060"/>
      <c r="BPU152" s="1060"/>
      <c r="BPV152" s="1060"/>
      <c r="BPW152" s="1060"/>
      <c r="BPX152" s="1060"/>
      <c r="BPY152" s="1060"/>
      <c r="BPZ152" s="1060"/>
      <c r="BQA152" s="1060"/>
      <c r="BQB152" s="1060"/>
      <c r="BQC152" s="1060"/>
      <c r="BQD152" s="1060"/>
      <c r="BQE152" s="1060"/>
      <c r="BQF152" s="1060"/>
      <c r="BQG152" s="1060"/>
      <c r="BQH152" s="1060"/>
      <c r="BQI152" s="1060"/>
      <c r="BQJ152" s="1060"/>
      <c r="BQK152" s="1060"/>
      <c r="BQL152" s="1060"/>
      <c r="BQM152" s="1060"/>
      <c r="BQN152" s="1060"/>
      <c r="BQO152" s="1060"/>
      <c r="BQP152" s="1060"/>
      <c r="BQQ152" s="1060"/>
      <c r="BQR152" s="1060"/>
      <c r="BQS152" s="1060"/>
      <c r="BQT152" s="1060"/>
      <c r="BQU152" s="1060"/>
      <c r="BQV152" s="1060"/>
      <c r="BQW152" s="1060"/>
      <c r="BQX152" s="1060"/>
      <c r="BQY152" s="1060"/>
      <c r="BQZ152" s="1060"/>
      <c r="BRA152" s="1060"/>
      <c r="BRB152" s="1060"/>
      <c r="BRC152" s="1060"/>
      <c r="BRD152" s="1060"/>
      <c r="BRE152" s="1060"/>
      <c r="BRF152" s="1060"/>
      <c r="BRG152" s="1060"/>
      <c r="BRH152" s="1060"/>
      <c r="BRI152" s="1060"/>
      <c r="BRJ152" s="1060"/>
      <c r="BRK152" s="1060"/>
      <c r="BRL152" s="1060"/>
      <c r="BRM152" s="1060"/>
      <c r="BRN152" s="1060"/>
      <c r="BRO152" s="1060"/>
      <c r="BRP152" s="1060"/>
      <c r="BRQ152" s="1060"/>
      <c r="BRR152" s="1060"/>
      <c r="BRS152" s="1060"/>
      <c r="BRT152" s="1060"/>
      <c r="BRU152" s="1060"/>
      <c r="BRV152" s="1060"/>
      <c r="BRW152" s="1060"/>
      <c r="BRX152" s="1060"/>
      <c r="BRY152" s="1060"/>
      <c r="BRZ152" s="1060"/>
      <c r="BSA152" s="1060"/>
      <c r="BSB152" s="1060"/>
      <c r="BSC152" s="1060"/>
      <c r="BSD152" s="1060"/>
      <c r="BSE152" s="1060"/>
      <c r="BSF152" s="1060"/>
      <c r="BSG152" s="1060"/>
      <c r="BSH152" s="1060"/>
      <c r="BSI152" s="1060"/>
      <c r="BSJ152" s="1060"/>
      <c r="BSK152" s="1060"/>
      <c r="BSL152" s="1060"/>
      <c r="BSM152" s="1060"/>
      <c r="BSN152" s="1060"/>
      <c r="BSO152" s="1060"/>
      <c r="BSP152" s="1060"/>
      <c r="BSQ152" s="1060"/>
      <c r="BSR152" s="1060"/>
      <c r="BSS152" s="1060"/>
      <c r="BST152" s="1060"/>
      <c r="BSU152" s="1060"/>
      <c r="BSV152" s="1060"/>
      <c r="BSW152" s="1060"/>
      <c r="BSX152" s="1060"/>
      <c r="BSY152" s="1060"/>
      <c r="BSZ152" s="1060"/>
      <c r="BTA152" s="1060"/>
      <c r="BTB152" s="1060"/>
      <c r="BTC152" s="1060"/>
      <c r="BTD152" s="1060"/>
      <c r="BTE152" s="1060"/>
      <c r="BTF152" s="1060"/>
      <c r="BTG152" s="1060"/>
      <c r="BTH152" s="1060"/>
      <c r="BTI152" s="1060"/>
      <c r="BTJ152" s="1060"/>
      <c r="BTK152" s="1060"/>
      <c r="BTL152" s="1060"/>
      <c r="BTM152" s="1060"/>
      <c r="BTN152" s="1060"/>
      <c r="BTO152" s="1060"/>
      <c r="BTP152" s="1060"/>
      <c r="BTQ152" s="1060"/>
      <c r="BTR152" s="1060"/>
      <c r="BTS152" s="1060"/>
      <c r="BTT152" s="1060"/>
      <c r="BTU152" s="1060"/>
      <c r="BTV152" s="1060"/>
      <c r="BTW152" s="1060"/>
      <c r="BTX152" s="1060"/>
      <c r="BTY152" s="1060"/>
      <c r="BTZ152" s="1060"/>
      <c r="BUA152" s="1060"/>
      <c r="BUB152" s="1060"/>
      <c r="BUC152" s="1060"/>
      <c r="BUD152" s="1060"/>
      <c r="BUE152" s="1060"/>
      <c r="BUF152" s="1060"/>
      <c r="BUG152" s="1060"/>
      <c r="BUH152" s="1060"/>
      <c r="BUI152" s="1060"/>
      <c r="BUJ152" s="1060"/>
      <c r="BUK152" s="1060"/>
      <c r="BUL152" s="1060"/>
      <c r="BUM152" s="1060"/>
      <c r="BUN152" s="1060"/>
      <c r="BUO152" s="1060"/>
      <c r="BUP152" s="1060"/>
      <c r="BUQ152" s="1060"/>
      <c r="BUR152" s="1060"/>
      <c r="BUS152" s="1060"/>
      <c r="BUT152" s="1060"/>
      <c r="BUU152" s="1060"/>
      <c r="BUV152" s="1060"/>
      <c r="BUW152" s="1060"/>
      <c r="BUX152" s="1060"/>
      <c r="BUY152" s="1060"/>
      <c r="BUZ152" s="1060"/>
      <c r="BVA152" s="1060"/>
      <c r="BVB152" s="1060"/>
      <c r="BVC152" s="1060"/>
      <c r="BVD152" s="1060"/>
      <c r="BVE152" s="1060"/>
      <c r="BVF152" s="1060"/>
      <c r="BVG152" s="1060"/>
      <c r="BVH152" s="1060"/>
      <c r="BVI152" s="1060"/>
      <c r="BVJ152" s="1060"/>
      <c r="BVK152" s="1060"/>
      <c r="BVL152" s="1060"/>
      <c r="BVM152" s="1060"/>
      <c r="BVN152" s="1060"/>
      <c r="BVO152" s="1060"/>
      <c r="BVP152" s="1060"/>
      <c r="BVQ152" s="1060"/>
      <c r="BVR152" s="1060"/>
      <c r="BVS152" s="1060"/>
      <c r="BVT152" s="1060"/>
      <c r="BVU152" s="1060"/>
      <c r="BVV152" s="1060"/>
      <c r="BVW152" s="1060"/>
      <c r="BVX152" s="1060"/>
      <c r="BVY152" s="1060"/>
      <c r="BVZ152" s="1060"/>
      <c r="BWA152" s="1060"/>
      <c r="BWB152" s="1060"/>
      <c r="BWC152" s="1060"/>
      <c r="BWD152" s="1060"/>
      <c r="BWE152" s="1060"/>
      <c r="BWF152" s="1060"/>
      <c r="BWG152" s="1060"/>
      <c r="BWH152" s="1060"/>
      <c r="BWI152" s="1060"/>
      <c r="BWJ152" s="1060"/>
      <c r="BWK152" s="1060"/>
      <c r="BWL152" s="1060"/>
      <c r="BWM152" s="1060"/>
      <c r="BWN152" s="1060"/>
      <c r="BWO152" s="1060"/>
      <c r="BWP152" s="1060"/>
      <c r="BWQ152" s="1060"/>
      <c r="BWR152" s="1060"/>
      <c r="BWS152" s="1060"/>
      <c r="BWT152" s="1060"/>
      <c r="BWU152" s="1060"/>
      <c r="BWV152" s="1060"/>
      <c r="BWW152" s="1060"/>
      <c r="BWX152" s="1060"/>
      <c r="BWY152" s="1060"/>
      <c r="BWZ152" s="1060"/>
      <c r="BXA152" s="1060"/>
      <c r="BXB152" s="1060"/>
      <c r="BXC152" s="1060"/>
      <c r="BXD152" s="1060"/>
      <c r="BXE152" s="1060"/>
      <c r="BXF152" s="1060"/>
      <c r="BXG152" s="1060"/>
      <c r="BXH152" s="1060"/>
      <c r="BXI152" s="1060"/>
      <c r="BXJ152" s="1060"/>
      <c r="BXK152" s="1060"/>
      <c r="BXL152" s="1060"/>
      <c r="BXM152" s="1060"/>
      <c r="BXN152" s="1060"/>
      <c r="BXO152" s="1060"/>
      <c r="BXP152" s="1060"/>
      <c r="BXQ152" s="1060"/>
      <c r="BXR152" s="1060"/>
      <c r="BXS152" s="1060"/>
      <c r="BXT152" s="1060"/>
      <c r="BXU152" s="1060"/>
      <c r="BXV152" s="1060"/>
      <c r="BXW152" s="1060"/>
      <c r="BXX152" s="1060"/>
      <c r="BXY152" s="1060"/>
      <c r="BXZ152" s="1060"/>
      <c r="BYA152" s="1060"/>
      <c r="BYB152" s="1060"/>
      <c r="BYC152" s="1060"/>
      <c r="BYD152" s="1060"/>
      <c r="BYE152" s="1060"/>
      <c r="BYF152" s="1060"/>
      <c r="BYG152" s="1060"/>
      <c r="BYH152" s="1060"/>
      <c r="BYI152" s="1060"/>
      <c r="BYJ152" s="1060"/>
      <c r="BYK152" s="1060"/>
      <c r="BYL152" s="1060"/>
      <c r="BYM152" s="1060"/>
      <c r="BYN152" s="1060"/>
      <c r="BYO152" s="1060"/>
      <c r="BYP152" s="1060"/>
      <c r="BYQ152" s="1060"/>
      <c r="BYR152" s="1060"/>
      <c r="BYS152" s="1060"/>
      <c r="BYT152" s="1060"/>
      <c r="BYU152" s="1060"/>
      <c r="BYV152" s="1060"/>
      <c r="BYW152" s="1060"/>
      <c r="BYX152" s="1060"/>
      <c r="BYY152" s="1060"/>
      <c r="BYZ152" s="1060"/>
      <c r="BZA152" s="1060"/>
      <c r="BZB152" s="1060"/>
      <c r="BZC152" s="1060"/>
      <c r="BZD152" s="1060"/>
      <c r="BZE152" s="1060"/>
      <c r="BZF152" s="1060"/>
      <c r="BZG152" s="1060"/>
      <c r="BZH152" s="1060"/>
      <c r="BZI152" s="1060"/>
      <c r="BZJ152" s="1060"/>
      <c r="BZK152" s="1060"/>
      <c r="BZL152" s="1060"/>
      <c r="BZM152" s="1060"/>
      <c r="BZN152" s="1060"/>
      <c r="BZO152" s="1060"/>
      <c r="BZP152" s="1060"/>
      <c r="BZQ152" s="1060"/>
      <c r="BZR152" s="1060"/>
      <c r="BZS152" s="1060"/>
      <c r="BZT152" s="1060"/>
      <c r="BZU152" s="1060"/>
      <c r="BZV152" s="1060"/>
      <c r="BZW152" s="1060"/>
      <c r="BZX152" s="1060"/>
      <c r="BZY152" s="1060"/>
      <c r="BZZ152" s="1060"/>
      <c r="CAA152" s="1060"/>
      <c r="CAB152" s="1060"/>
      <c r="CAC152" s="1060"/>
      <c r="CAD152" s="1060"/>
      <c r="CAE152" s="1060"/>
      <c r="CAF152" s="1060"/>
      <c r="CAG152" s="1060"/>
      <c r="CAH152" s="1060"/>
      <c r="CAI152" s="1060"/>
      <c r="CAJ152" s="1060"/>
      <c r="CAK152" s="1060"/>
      <c r="CAL152" s="1060"/>
      <c r="CAM152" s="1060"/>
      <c r="CAN152" s="1060"/>
      <c r="CAO152" s="1060"/>
      <c r="CAP152" s="1060"/>
      <c r="CAQ152" s="1060"/>
      <c r="CAR152" s="1060"/>
      <c r="CAS152" s="1060"/>
      <c r="CAT152" s="1060"/>
      <c r="CAU152" s="1060"/>
      <c r="CAV152" s="1060"/>
      <c r="CAW152" s="1060"/>
      <c r="CAX152" s="1060"/>
      <c r="CAY152" s="1060"/>
      <c r="CAZ152" s="1060"/>
      <c r="CBA152" s="1060"/>
      <c r="CBB152" s="1060"/>
      <c r="CBC152" s="1060"/>
      <c r="CBD152" s="1060"/>
      <c r="CBE152" s="1060"/>
      <c r="CBF152" s="1060"/>
      <c r="CBG152" s="1060"/>
      <c r="CBH152" s="1060"/>
      <c r="CBI152" s="1060"/>
      <c r="CBJ152" s="1060"/>
      <c r="CBK152" s="1060"/>
      <c r="CBL152" s="1060"/>
      <c r="CBM152" s="1060"/>
      <c r="CBN152" s="1060"/>
      <c r="CBO152" s="1060"/>
      <c r="CBP152" s="1060"/>
      <c r="CBQ152" s="1060"/>
      <c r="CBR152" s="1060"/>
      <c r="CBS152" s="1060"/>
      <c r="CBT152" s="1060"/>
      <c r="CBU152" s="1060"/>
      <c r="CBV152" s="1060"/>
      <c r="CBW152" s="1060"/>
      <c r="CBX152" s="1060"/>
      <c r="CBY152" s="1060"/>
      <c r="CBZ152" s="1060"/>
      <c r="CCA152" s="1060"/>
      <c r="CCB152" s="1060"/>
      <c r="CCC152" s="1060"/>
      <c r="CCD152" s="1060"/>
      <c r="CCE152" s="1060"/>
      <c r="CCF152" s="1060"/>
      <c r="CCG152" s="1060"/>
      <c r="CCH152" s="1060"/>
      <c r="CCI152" s="1060"/>
      <c r="CCJ152" s="1060"/>
      <c r="CCK152" s="1060"/>
      <c r="CCL152" s="1060"/>
      <c r="CCM152" s="1060"/>
      <c r="CCN152" s="1060"/>
      <c r="CCO152" s="1060"/>
      <c r="CCP152" s="1060"/>
      <c r="CCQ152" s="1060"/>
      <c r="CCR152" s="1060"/>
      <c r="CCS152" s="1060"/>
      <c r="CCT152" s="1060"/>
      <c r="CCU152" s="1060"/>
      <c r="CCV152" s="1060"/>
      <c r="CCW152" s="1060"/>
      <c r="CCX152" s="1060"/>
      <c r="CCY152" s="1060"/>
      <c r="CCZ152" s="1060"/>
      <c r="CDA152" s="1060"/>
      <c r="CDB152" s="1060"/>
      <c r="CDC152" s="1060"/>
      <c r="CDD152" s="1060"/>
      <c r="CDE152" s="1060"/>
      <c r="CDF152" s="1060"/>
      <c r="CDG152" s="1060"/>
      <c r="CDH152" s="1060"/>
      <c r="CDI152" s="1060"/>
      <c r="CDJ152" s="1060"/>
      <c r="CDK152" s="1060"/>
      <c r="CDL152" s="1060"/>
      <c r="CDM152" s="1060"/>
      <c r="CDN152" s="1060"/>
      <c r="CDO152" s="1060"/>
      <c r="CDP152" s="1060"/>
      <c r="CDQ152" s="1060"/>
      <c r="CDR152" s="1060"/>
      <c r="CDS152" s="1060"/>
      <c r="CDT152" s="1060"/>
      <c r="CDU152" s="1060"/>
      <c r="CDV152" s="1060"/>
      <c r="CDW152" s="1060"/>
      <c r="CDX152" s="1060"/>
      <c r="CDY152" s="1060"/>
      <c r="CDZ152" s="1060"/>
      <c r="CEA152" s="1060"/>
      <c r="CEB152" s="1060"/>
      <c r="CEC152" s="1060"/>
      <c r="CED152" s="1060"/>
      <c r="CEE152" s="1060"/>
      <c r="CEF152" s="1060"/>
      <c r="CEG152" s="1060"/>
      <c r="CEH152" s="1060"/>
      <c r="CEI152" s="1060"/>
      <c r="CEJ152" s="1060"/>
      <c r="CEK152" s="1060"/>
      <c r="CEL152" s="1060"/>
      <c r="CEM152" s="1060"/>
    </row>
    <row r="153" spans="2:2171" s="254" customFormat="1" x14ac:dyDescent="0.2">
      <c r="B153" s="1029" t="s">
        <v>278</v>
      </c>
      <c r="C153" s="298"/>
      <c r="D153" s="857"/>
      <c r="E153" s="857" t="s">
        <v>413</v>
      </c>
      <c r="F153" s="1030" t="s">
        <v>278</v>
      </c>
      <c r="G153" s="298" t="s">
        <v>57</v>
      </c>
      <c r="H153" s="298" t="s">
        <v>62</v>
      </c>
      <c r="I153" s="1031">
        <f>C153*'Future Practices'!C$117*(D153*0.95+Calculations!$C$163/SUMPRODUCT(Sources!$C$78:$C$81,Defaults!$D$77:$D$80)*(1-D153)*VLOOKUP(G153,Defaults!B$77:D$80,3,FALSE))*3630</f>
        <v>0</v>
      </c>
      <c r="J153" s="1032">
        <f t="shared" si="0"/>
        <v>0</v>
      </c>
      <c r="K153" s="1024">
        <f>Retrofit_Design</f>
        <v>0</v>
      </c>
      <c r="L153" s="1024">
        <f t="shared" si="1"/>
        <v>0</v>
      </c>
      <c r="M153" s="679"/>
      <c r="N153" s="679"/>
      <c r="O153" s="679"/>
      <c r="P153" s="679"/>
      <c r="Q153" s="679"/>
      <c r="R153" s="679"/>
      <c r="S153" s="679"/>
      <c r="T153" s="679"/>
      <c r="U153" s="679"/>
      <c r="V153" s="679"/>
      <c r="W153" s="679"/>
      <c r="X153" s="679"/>
      <c r="Y153" s="679"/>
      <c r="Z153" s="679"/>
      <c r="AA153" s="679"/>
      <c r="AB153" s="679"/>
      <c r="AC153" s="679"/>
      <c r="AD153" s="679"/>
      <c r="AE153" s="679"/>
      <c r="AF153" s="679"/>
      <c r="AG153" s="679"/>
      <c r="AH153" s="679"/>
      <c r="AI153" s="679"/>
      <c r="AJ153" s="679"/>
      <c r="AK153" s="679"/>
      <c r="AL153" s="679"/>
      <c r="AM153" s="679"/>
      <c r="AN153" s="679"/>
      <c r="AO153" s="679"/>
      <c r="AP153" s="679"/>
      <c r="AQ153" s="679"/>
      <c r="AR153" s="1060"/>
      <c r="AS153" s="1060"/>
      <c r="AT153" s="1060"/>
      <c r="AU153" s="1060"/>
      <c r="AV153" s="1060"/>
      <c r="AW153" s="1060"/>
      <c r="AX153" s="1060"/>
      <c r="AY153" s="1060"/>
      <c r="AZ153" s="1060"/>
      <c r="BA153" s="1060"/>
      <c r="BB153" s="1060"/>
      <c r="BC153" s="1060"/>
      <c r="BD153" s="1060"/>
      <c r="BE153" s="1060"/>
      <c r="BF153" s="1060"/>
      <c r="BG153" s="1060"/>
      <c r="BH153" s="1060"/>
      <c r="BI153" s="1060"/>
      <c r="BJ153" s="1060"/>
      <c r="BK153" s="1060"/>
      <c r="BL153" s="1060"/>
      <c r="BM153" s="1060"/>
      <c r="BN153" s="1060"/>
      <c r="BO153" s="1060"/>
      <c r="BP153" s="1060"/>
      <c r="BQ153" s="1060"/>
      <c r="BR153" s="1060"/>
      <c r="BS153" s="1060"/>
      <c r="BT153" s="1060"/>
      <c r="BU153" s="1060"/>
      <c r="BV153" s="1060"/>
      <c r="BW153" s="1060"/>
      <c r="BX153" s="1060"/>
      <c r="BY153" s="1060"/>
      <c r="BZ153" s="1060"/>
      <c r="CA153" s="1060"/>
      <c r="CB153" s="1060"/>
      <c r="CC153" s="1060"/>
      <c r="CD153" s="1060"/>
      <c r="CE153" s="1060"/>
      <c r="CF153" s="1060"/>
      <c r="CG153" s="1060"/>
      <c r="CH153" s="1060"/>
      <c r="CI153" s="1060"/>
      <c r="CJ153" s="1060"/>
      <c r="CK153" s="1060"/>
      <c r="CL153" s="1060"/>
      <c r="CM153" s="1060"/>
      <c r="CN153" s="1060"/>
      <c r="CO153" s="1060"/>
      <c r="CP153" s="1060"/>
      <c r="CQ153" s="1060"/>
      <c r="CR153" s="1060"/>
      <c r="CS153" s="1060"/>
      <c r="CT153" s="1060"/>
      <c r="CU153" s="1060"/>
      <c r="CV153" s="1060"/>
      <c r="CW153" s="1060"/>
      <c r="CX153" s="1060"/>
      <c r="CY153" s="1060"/>
      <c r="CZ153" s="1060"/>
      <c r="DA153" s="1060"/>
      <c r="DB153" s="1060"/>
      <c r="DC153" s="1060"/>
      <c r="DD153" s="1060"/>
      <c r="DE153" s="1060"/>
      <c r="DF153" s="1060"/>
      <c r="DG153" s="1060"/>
      <c r="DH153" s="1060"/>
      <c r="DI153" s="1060"/>
      <c r="DJ153" s="1060"/>
      <c r="DK153" s="1060"/>
      <c r="DL153" s="1060"/>
      <c r="DM153" s="1060"/>
      <c r="DN153" s="1060"/>
      <c r="DO153" s="1060"/>
      <c r="DP153" s="1060"/>
      <c r="DQ153" s="1060"/>
      <c r="DR153" s="1060"/>
      <c r="DS153" s="1060"/>
      <c r="DT153" s="1060"/>
      <c r="DU153" s="1060"/>
      <c r="DV153" s="1060"/>
      <c r="DW153" s="1060"/>
      <c r="DX153" s="1060"/>
      <c r="DY153" s="1060"/>
      <c r="DZ153" s="1060"/>
      <c r="EA153" s="1060"/>
      <c r="EB153" s="1060"/>
      <c r="EC153" s="1060"/>
      <c r="ED153" s="1060"/>
      <c r="EE153" s="1060"/>
      <c r="EF153" s="1060"/>
      <c r="EG153" s="1060"/>
      <c r="EH153" s="1060"/>
      <c r="EI153" s="1060"/>
      <c r="EJ153" s="1060"/>
      <c r="EK153" s="1060"/>
      <c r="EL153" s="1060"/>
      <c r="EM153" s="1060"/>
      <c r="EN153" s="1060"/>
      <c r="EO153" s="1060"/>
      <c r="EP153" s="1060"/>
      <c r="EQ153" s="1060"/>
      <c r="ER153" s="1060"/>
      <c r="ES153" s="1060"/>
      <c r="ET153" s="1060"/>
      <c r="EU153" s="1060"/>
      <c r="EV153" s="1060"/>
      <c r="EW153" s="1060"/>
      <c r="EX153" s="1060"/>
      <c r="EY153" s="1060"/>
      <c r="EZ153" s="1060"/>
      <c r="FA153" s="1060"/>
      <c r="FB153" s="1060"/>
      <c r="FC153" s="1060"/>
      <c r="FD153" s="1060"/>
      <c r="FE153" s="1060"/>
      <c r="FF153" s="1060"/>
      <c r="FG153" s="1060"/>
      <c r="FH153" s="1060"/>
      <c r="FI153" s="1060"/>
      <c r="FJ153" s="1060"/>
      <c r="FK153" s="1060"/>
      <c r="FL153" s="1060"/>
      <c r="FM153" s="1060"/>
      <c r="FN153" s="1060"/>
      <c r="FO153" s="1060"/>
      <c r="FP153" s="1060"/>
      <c r="FQ153" s="1060"/>
      <c r="FR153" s="1060"/>
      <c r="FS153" s="1060"/>
      <c r="FT153" s="1060"/>
      <c r="FU153" s="1060"/>
      <c r="FV153" s="1060"/>
      <c r="FW153" s="1060"/>
      <c r="FX153" s="1060"/>
      <c r="FY153" s="1060"/>
      <c r="FZ153" s="1060"/>
      <c r="GA153" s="1060"/>
      <c r="GB153" s="1060"/>
      <c r="GC153" s="1060"/>
      <c r="GD153" s="1060"/>
      <c r="GE153" s="1060"/>
      <c r="GF153" s="1060"/>
      <c r="GG153" s="1060"/>
      <c r="GH153" s="1060"/>
      <c r="GI153" s="1060"/>
      <c r="GJ153" s="1060"/>
      <c r="GK153" s="1060"/>
      <c r="GL153" s="1060"/>
      <c r="GM153" s="1060"/>
      <c r="GN153" s="1060"/>
      <c r="GO153" s="1060"/>
      <c r="GP153" s="1060"/>
      <c r="GQ153" s="1060"/>
      <c r="GR153" s="1060"/>
      <c r="GS153" s="1060"/>
      <c r="GT153" s="1060"/>
      <c r="GU153" s="1060"/>
      <c r="GV153" s="1060"/>
      <c r="GW153" s="1060"/>
      <c r="GX153" s="1060"/>
      <c r="GY153" s="1060"/>
      <c r="GZ153" s="1060"/>
      <c r="HA153" s="1060"/>
      <c r="HB153" s="1060"/>
      <c r="HC153" s="1060"/>
      <c r="HD153" s="1060"/>
      <c r="HE153" s="1060"/>
      <c r="HF153" s="1060"/>
      <c r="HG153" s="1060"/>
      <c r="HH153" s="1060"/>
      <c r="HI153" s="1060"/>
      <c r="HJ153" s="1060"/>
      <c r="HK153" s="1060"/>
      <c r="HL153" s="1060"/>
      <c r="HM153" s="1060"/>
      <c r="HN153" s="1060"/>
      <c r="HO153" s="1060"/>
      <c r="HP153" s="1060"/>
      <c r="HQ153" s="1060"/>
      <c r="HR153" s="1060"/>
      <c r="HS153" s="1060"/>
      <c r="HT153" s="1060"/>
      <c r="HU153" s="1060"/>
      <c r="HV153" s="1060"/>
      <c r="HW153" s="1060"/>
      <c r="HX153" s="1060"/>
      <c r="HY153" s="1060"/>
      <c r="HZ153" s="1060"/>
      <c r="IA153" s="1060"/>
      <c r="IB153" s="1060"/>
      <c r="IC153" s="1060"/>
      <c r="ID153" s="1060"/>
      <c r="IE153" s="1060"/>
      <c r="IF153" s="1060"/>
      <c r="IG153" s="1060"/>
      <c r="IH153" s="1060"/>
      <c r="II153" s="1060"/>
      <c r="IJ153" s="1060"/>
      <c r="IK153" s="1060"/>
      <c r="IL153" s="1060"/>
      <c r="IM153" s="1060"/>
      <c r="IN153" s="1060"/>
      <c r="IO153" s="1060"/>
      <c r="IP153" s="1060"/>
      <c r="IQ153" s="1060"/>
      <c r="IR153" s="1060"/>
      <c r="IS153" s="1060"/>
      <c r="IT153" s="1060"/>
      <c r="IU153" s="1060"/>
      <c r="IV153" s="1060"/>
      <c r="IW153" s="1060"/>
      <c r="IX153" s="1060"/>
      <c r="IY153" s="1060"/>
      <c r="IZ153" s="1060"/>
      <c r="JA153" s="1060"/>
      <c r="JB153" s="1060"/>
      <c r="JC153" s="1060"/>
      <c r="JD153" s="1060"/>
      <c r="JE153" s="1060"/>
      <c r="JF153" s="1060"/>
      <c r="JG153" s="1060"/>
      <c r="JH153" s="1060"/>
      <c r="JI153" s="1060"/>
      <c r="JJ153" s="1060"/>
      <c r="JK153" s="1060"/>
      <c r="JL153" s="1060"/>
      <c r="JM153" s="1060"/>
      <c r="JN153" s="1060"/>
      <c r="JO153" s="1060"/>
      <c r="JP153" s="1060"/>
      <c r="JQ153" s="1060"/>
      <c r="JR153" s="1060"/>
      <c r="JS153" s="1060"/>
      <c r="JT153" s="1060"/>
      <c r="JU153" s="1060"/>
      <c r="JV153" s="1060"/>
      <c r="JW153" s="1060"/>
      <c r="JX153" s="1060"/>
      <c r="JY153" s="1060"/>
      <c r="JZ153" s="1060"/>
      <c r="KA153" s="1060"/>
      <c r="KB153" s="1060"/>
      <c r="KC153" s="1060"/>
      <c r="KD153" s="1060"/>
      <c r="KE153" s="1060"/>
      <c r="KF153" s="1060"/>
      <c r="KG153" s="1060"/>
      <c r="KH153" s="1060"/>
      <c r="KI153" s="1060"/>
      <c r="KJ153" s="1060"/>
      <c r="KK153" s="1060"/>
      <c r="KL153" s="1060"/>
      <c r="KM153" s="1060"/>
      <c r="KN153" s="1060"/>
      <c r="KO153" s="1060"/>
      <c r="KP153" s="1060"/>
      <c r="KQ153" s="1060"/>
      <c r="KR153" s="1060"/>
      <c r="KS153" s="1060"/>
      <c r="KT153" s="1060"/>
      <c r="KU153" s="1060"/>
      <c r="KV153" s="1060"/>
      <c r="KW153" s="1060"/>
      <c r="KX153" s="1060"/>
      <c r="KY153" s="1060"/>
      <c r="KZ153" s="1060"/>
      <c r="LA153" s="1060"/>
      <c r="LB153" s="1060"/>
      <c r="LC153" s="1060"/>
      <c r="LD153" s="1060"/>
      <c r="LE153" s="1060"/>
      <c r="LF153" s="1060"/>
      <c r="LG153" s="1060"/>
      <c r="LH153" s="1060"/>
      <c r="LI153" s="1060"/>
      <c r="LJ153" s="1060"/>
      <c r="LK153" s="1060"/>
      <c r="LL153" s="1060"/>
      <c r="LM153" s="1060"/>
      <c r="LN153" s="1060"/>
      <c r="LO153" s="1060"/>
      <c r="LP153" s="1060"/>
      <c r="LQ153" s="1060"/>
      <c r="LR153" s="1060"/>
      <c r="LS153" s="1060"/>
      <c r="LT153" s="1060"/>
      <c r="LU153" s="1060"/>
      <c r="LV153" s="1060"/>
      <c r="LW153" s="1060"/>
      <c r="LX153" s="1060"/>
      <c r="LY153" s="1060"/>
      <c r="LZ153" s="1060"/>
      <c r="MA153" s="1060"/>
      <c r="MB153" s="1060"/>
      <c r="MC153" s="1060"/>
      <c r="MD153" s="1060"/>
      <c r="ME153" s="1060"/>
      <c r="MF153" s="1060"/>
      <c r="MG153" s="1060"/>
      <c r="MH153" s="1060"/>
      <c r="MI153" s="1060"/>
      <c r="MJ153" s="1060"/>
      <c r="MK153" s="1060"/>
      <c r="ML153" s="1060"/>
      <c r="MM153" s="1060"/>
      <c r="MN153" s="1060"/>
      <c r="MO153" s="1060"/>
      <c r="MP153" s="1060"/>
      <c r="MQ153" s="1060"/>
      <c r="MR153" s="1060"/>
      <c r="MS153" s="1060"/>
      <c r="MT153" s="1060"/>
      <c r="MU153" s="1060"/>
      <c r="MV153" s="1060"/>
      <c r="MW153" s="1060"/>
      <c r="MX153" s="1060"/>
      <c r="MY153" s="1060"/>
      <c r="MZ153" s="1060"/>
      <c r="NA153" s="1060"/>
      <c r="NB153" s="1060"/>
      <c r="NC153" s="1060"/>
      <c r="ND153" s="1060"/>
      <c r="NE153" s="1060"/>
      <c r="NF153" s="1060"/>
      <c r="NG153" s="1060"/>
      <c r="NH153" s="1060"/>
      <c r="NI153" s="1060"/>
      <c r="NJ153" s="1060"/>
      <c r="NK153" s="1060"/>
      <c r="NL153" s="1060"/>
      <c r="NM153" s="1060"/>
      <c r="NN153" s="1060"/>
      <c r="NO153" s="1060"/>
      <c r="NP153" s="1060"/>
      <c r="NQ153" s="1060"/>
      <c r="NR153" s="1060"/>
      <c r="NS153" s="1060"/>
      <c r="NT153" s="1060"/>
      <c r="NU153" s="1060"/>
      <c r="NV153" s="1060"/>
      <c r="NW153" s="1060"/>
      <c r="NX153" s="1060"/>
      <c r="NY153" s="1060"/>
      <c r="NZ153" s="1060"/>
      <c r="OA153" s="1060"/>
      <c r="OB153" s="1060"/>
      <c r="OC153" s="1060"/>
      <c r="OD153" s="1060"/>
      <c r="OE153" s="1060"/>
      <c r="OF153" s="1060"/>
      <c r="OG153" s="1060"/>
      <c r="OH153" s="1060"/>
      <c r="OI153" s="1060"/>
      <c r="OJ153" s="1060"/>
      <c r="OK153" s="1060"/>
      <c r="OL153" s="1060"/>
      <c r="OM153" s="1060"/>
      <c r="ON153" s="1060"/>
      <c r="OO153" s="1060"/>
      <c r="OP153" s="1060"/>
      <c r="OQ153" s="1060"/>
      <c r="OR153" s="1060"/>
      <c r="OS153" s="1060"/>
      <c r="OT153" s="1060"/>
      <c r="OU153" s="1060"/>
      <c r="OV153" s="1060"/>
      <c r="OW153" s="1060"/>
      <c r="OX153" s="1060"/>
      <c r="OY153" s="1060"/>
      <c r="OZ153" s="1060"/>
      <c r="PA153" s="1060"/>
      <c r="PB153" s="1060"/>
      <c r="PC153" s="1060"/>
      <c r="PD153" s="1060"/>
      <c r="PE153" s="1060"/>
      <c r="PF153" s="1060"/>
      <c r="PG153" s="1060"/>
      <c r="PH153" s="1060"/>
      <c r="PI153" s="1060"/>
      <c r="PJ153" s="1060"/>
      <c r="PK153" s="1060"/>
      <c r="PL153" s="1060"/>
      <c r="PM153" s="1060"/>
      <c r="PN153" s="1060"/>
      <c r="PO153" s="1060"/>
      <c r="PP153" s="1060"/>
      <c r="PQ153" s="1060"/>
      <c r="PR153" s="1060"/>
      <c r="PS153" s="1060"/>
      <c r="PT153" s="1060"/>
      <c r="PU153" s="1060"/>
      <c r="PV153" s="1060"/>
      <c r="PW153" s="1060"/>
      <c r="PX153" s="1060"/>
      <c r="PY153" s="1060"/>
      <c r="PZ153" s="1060"/>
      <c r="QA153" s="1060"/>
      <c r="QB153" s="1060"/>
      <c r="QC153" s="1060"/>
      <c r="QD153" s="1060"/>
      <c r="QE153" s="1060"/>
      <c r="QF153" s="1060"/>
      <c r="QG153" s="1060"/>
      <c r="QH153" s="1060"/>
      <c r="QI153" s="1060"/>
      <c r="QJ153" s="1060"/>
      <c r="QK153" s="1060"/>
      <c r="QL153" s="1060"/>
      <c r="QM153" s="1060"/>
      <c r="QN153" s="1060"/>
      <c r="QO153" s="1060"/>
      <c r="QP153" s="1060"/>
      <c r="QQ153" s="1060"/>
      <c r="QR153" s="1060"/>
      <c r="QS153" s="1060"/>
      <c r="QT153" s="1060"/>
      <c r="QU153" s="1060"/>
      <c r="QV153" s="1060"/>
      <c r="QW153" s="1060"/>
      <c r="QX153" s="1060"/>
      <c r="QY153" s="1060"/>
      <c r="QZ153" s="1060"/>
      <c r="RA153" s="1060"/>
      <c r="RB153" s="1060"/>
      <c r="RC153" s="1060"/>
      <c r="RD153" s="1060"/>
      <c r="RE153" s="1060"/>
      <c r="RF153" s="1060"/>
      <c r="RG153" s="1060"/>
      <c r="RH153" s="1060"/>
      <c r="RI153" s="1060"/>
      <c r="RJ153" s="1060"/>
      <c r="RK153" s="1060"/>
      <c r="RL153" s="1060"/>
      <c r="RM153" s="1060"/>
      <c r="RN153" s="1060"/>
      <c r="RO153" s="1060"/>
      <c r="RP153" s="1060"/>
      <c r="RQ153" s="1060"/>
      <c r="RR153" s="1060"/>
      <c r="RS153" s="1060"/>
      <c r="RT153" s="1060"/>
      <c r="RU153" s="1060"/>
      <c r="RV153" s="1060"/>
      <c r="RW153" s="1060"/>
      <c r="RX153" s="1060"/>
      <c r="RY153" s="1060"/>
      <c r="RZ153" s="1060"/>
      <c r="SA153" s="1060"/>
      <c r="SB153" s="1060"/>
      <c r="SC153" s="1060"/>
      <c r="SD153" s="1060"/>
      <c r="SE153" s="1060"/>
      <c r="SF153" s="1060"/>
      <c r="SG153" s="1060"/>
      <c r="SH153" s="1060"/>
      <c r="SI153" s="1060"/>
      <c r="SJ153" s="1060"/>
      <c r="SK153" s="1060"/>
      <c r="SL153" s="1060"/>
      <c r="SM153" s="1060"/>
      <c r="SN153" s="1060"/>
      <c r="SO153" s="1060"/>
      <c r="SP153" s="1060"/>
      <c r="SQ153" s="1060"/>
      <c r="SR153" s="1060"/>
      <c r="SS153" s="1060"/>
      <c r="ST153" s="1060"/>
      <c r="SU153" s="1060"/>
      <c r="SV153" s="1060"/>
      <c r="SW153" s="1060"/>
      <c r="SX153" s="1060"/>
      <c r="SY153" s="1060"/>
      <c r="SZ153" s="1060"/>
      <c r="TA153" s="1060"/>
      <c r="TB153" s="1060"/>
      <c r="TC153" s="1060"/>
      <c r="TD153" s="1060"/>
      <c r="TE153" s="1060"/>
      <c r="TF153" s="1060"/>
      <c r="TG153" s="1060"/>
      <c r="TH153" s="1060"/>
      <c r="TI153" s="1060"/>
      <c r="TJ153" s="1060"/>
      <c r="TK153" s="1060"/>
      <c r="TL153" s="1060"/>
      <c r="TM153" s="1060"/>
      <c r="TN153" s="1060"/>
      <c r="TO153" s="1060"/>
      <c r="TP153" s="1060"/>
      <c r="TQ153" s="1060"/>
      <c r="TR153" s="1060"/>
      <c r="TS153" s="1060"/>
      <c r="TT153" s="1060"/>
      <c r="TU153" s="1060"/>
      <c r="TV153" s="1060"/>
      <c r="TW153" s="1060"/>
      <c r="TX153" s="1060"/>
      <c r="TY153" s="1060"/>
      <c r="TZ153" s="1060"/>
      <c r="UA153" s="1060"/>
      <c r="UB153" s="1060"/>
      <c r="UC153" s="1060"/>
      <c r="UD153" s="1060"/>
      <c r="UE153" s="1060"/>
      <c r="UF153" s="1060"/>
      <c r="UG153" s="1060"/>
      <c r="UH153" s="1060"/>
      <c r="UI153" s="1060"/>
      <c r="UJ153" s="1060"/>
      <c r="UK153" s="1060"/>
      <c r="UL153" s="1060"/>
      <c r="UM153" s="1060"/>
      <c r="UN153" s="1060"/>
      <c r="UO153" s="1060"/>
      <c r="UP153" s="1060"/>
      <c r="UQ153" s="1060"/>
      <c r="UR153" s="1060"/>
      <c r="US153" s="1060"/>
      <c r="UT153" s="1060"/>
      <c r="UU153" s="1060"/>
      <c r="UV153" s="1060"/>
      <c r="UW153" s="1060"/>
      <c r="UX153" s="1060"/>
      <c r="UY153" s="1060"/>
      <c r="UZ153" s="1060"/>
      <c r="VA153" s="1060"/>
      <c r="VB153" s="1060"/>
      <c r="VC153" s="1060"/>
      <c r="VD153" s="1060"/>
      <c r="VE153" s="1060"/>
      <c r="VF153" s="1060"/>
      <c r="VG153" s="1060"/>
      <c r="VH153" s="1060"/>
      <c r="VI153" s="1060"/>
      <c r="VJ153" s="1060"/>
      <c r="VK153" s="1060"/>
      <c r="VL153" s="1060"/>
      <c r="VM153" s="1060"/>
      <c r="VN153" s="1060"/>
      <c r="VO153" s="1060"/>
      <c r="VP153" s="1060"/>
      <c r="VQ153" s="1060"/>
      <c r="VR153" s="1060"/>
      <c r="VS153" s="1060"/>
      <c r="VT153" s="1060"/>
      <c r="VU153" s="1060"/>
      <c r="VV153" s="1060"/>
      <c r="VW153" s="1060"/>
      <c r="VX153" s="1060"/>
      <c r="VY153" s="1060"/>
      <c r="VZ153" s="1060"/>
      <c r="WA153" s="1060"/>
      <c r="WB153" s="1060"/>
      <c r="WC153" s="1060"/>
      <c r="WD153" s="1060"/>
      <c r="WE153" s="1060"/>
      <c r="WF153" s="1060"/>
      <c r="WG153" s="1060"/>
      <c r="WH153" s="1060"/>
      <c r="WI153" s="1060"/>
      <c r="WJ153" s="1060"/>
      <c r="WK153" s="1060"/>
      <c r="WL153" s="1060"/>
      <c r="WM153" s="1060"/>
      <c r="WN153" s="1060"/>
      <c r="WO153" s="1060"/>
      <c r="WP153" s="1060"/>
      <c r="WQ153" s="1060"/>
      <c r="WR153" s="1060"/>
      <c r="WS153" s="1060"/>
      <c r="WT153" s="1060"/>
      <c r="WU153" s="1060"/>
      <c r="WV153" s="1060"/>
      <c r="WW153" s="1060"/>
      <c r="WX153" s="1060"/>
      <c r="WY153" s="1060"/>
      <c r="WZ153" s="1060"/>
      <c r="XA153" s="1060"/>
      <c r="XB153" s="1060"/>
      <c r="XC153" s="1060"/>
      <c r="XD153" s="1060"/>
      <c r="XE153" s="1060"/>
      <c r="XF153" s="1060"/>
      <c r="XG153" s="1060"/>
      <c r="XH153" s="1060"/>
      <c r="XI153" s="1060"/>
      <c r="XJ153" s="1060"/>
      <c r="XK153" s="1060"/>
      <c r="XL153" s="1060"/>
      <c r="XM153" s="1060"/>
      <c r="XN153" s="1060"/>
      <c r="XO153" s="1060"/>
      <c r="XP153" s="1060"/>
      <c r="XQ153" s="1060"/>
      <c r="XR153" s="1060"/>
      <c r="XS153" s="1060"/>
      <c r="XT153" s="1060"/>
      <c r="XU153" s="1060"/>
      <c r="XV153" s="1060"/>
      <c r="XW153" s="1060"/>
      <c r="XX153" s="1060"/>
      <c r="XY153" s="1060"/>
      <c r="XZ153" s="1060"/>
      <c r="YA153" s="1060"/>
      <c r="YB153" s="1060"/>
      <c r="YC153" s="1060"/>
      <c r="YD153" s="1060"/>
      <c r="YE153" s="1060"/>
      <c r="YF153" s="1060"/>
      <c r="YG153" s="1060"/>
      <c r="YH153" s="1060"/>
      <c r="YI153" s="1060"/>
      <c r="YJ153" s="1060"/>
      <c r="YK153" s="1060"/>
      <c r="YL153" s="1060"/>
      <c r="YM153" s="1060"/>
      <c r="YN153" s="1060"/>
      <c r="YO153" s="1060"/>
      <c r="YP153" s="1060"/>
      <c r="YQ153" s="1060"/>
      <c r="YR153" s="1060"/>
      <c r="YS153" s="1060"/>
      <c r="YT153" s="1060"/>
      <c r="YU153" s="1060"/>
      <c r="YV153" s="1060"/>
      <c r="YW153" s="1060"/>
      <c r="YX153" s="1060"/>
      <c r="YY153" s="1060"/>
      <c r="YZ153" s="1060"/>
      <c r="ZA153" s="1060"/>
      <c r="ZB153" s="1060"/>
      <c r="ZC153" s="1060"/>
      <c r="ZD153" s="1060"/>
      <c r="ZE153" s="1060"/>
      <c r="ZF153" s="1060"/>
      <c r="ZG153" s="1060"/>
      <c r="ZH153" s="1060"/>
      <c r="ZI153" s="1060"/>
      <c r="ZJ153" s="1060"/>
      <c r="ZK153" s="1060"/>
      <c r="ZL153" s="1060"/>
      <c r="ZM153" s="1060"/>
      <c r="ZN153" s="1060"/>
      <c r="ZO153" s="1060"/>
      <c r="ZP153" s="1060"/>
      <c r="ZQ153" s="1060"/>
      <c r="ZR153" s="1060"/>
      <c r="ZS153" s="1060"/>
      <c r="ZT153" s="1060"/>
      <c r="ZU153" s="1060"/>
      <c r="ZV153" s="1060"/>
      <c r="ZW153" s="1060"/>
      <c r="ZX153" s="1060"/>
      <c r="ZY153" s="1060"/>
      <c r="ZZ153" s="1060"/>
      <c r="AAA153" s="1060"/>
      <c r="AAB153" s="1060"/>
      <c r="AAC153" s="1060"/>
      <c r="AAD153" s="1060"/>
      <c r="AAE153" s="1060"/>
      <c r="AAF153" s="1060"/>
      <c r="AAG153" s="1060"/>
      <c r="AAH153" s="1060"/>
      <c r="AAI153" s="1060"/>
      <c r="AAJ153" s="1060"/>
      <c r="AAK153" s="1060"/>
      <c r="AAL153" s="1060"/>
      <c r="AAM153" s="1060"/>
      <c r="AAN153" s="1060"/>
      <c r="AAO153" s="1060"/>
      <c r="AAP153" s="1060"/>
      <c r="AAQ153" s="1060"/>
      <c r="AAR153" s="1060"/>
      <c r="AAS153" s="1060"/>
      <c r="AAT153" s="1060"/>
      <c r="AAU153" s="1060"/>
      <c r="AAV153" s="1060"/>
      <c r="AAW153" s="1060"/>
      <c r="AAX153" s="1060"/>
      <c r="AAY153" s="1060"/>
      <c r="AAZ153" s="1060"/>
      <c r="ABA153" s="1060"/>
      <c r="ABB153" s="1060"/>
      <c r="ABC153" s="1060"/>
      <c r="ABD153" s="1060"/>
      <c r="ABE153" s="1060"/>
      <c r="ABF153" s="1060"/>
      <c r="ABG153" s="1060"/>
      <c r="ABH153" s="1060"/>
      <c r="ABI153" s="1060"/>
      <c r="ABJ153" s="1060"/>
      <c r="ABK153" s="1060"/>
      <c r="ABL153" s="1060"/>
      <c r="ABM153" s="1060"/>
      <c r="ABN153" s="1060"/>
      <c r="ABO153" s="1060"/>
      <c r="ABP153" s="1060"/>
      <c r="ABQ153" s="1060"/>
      <c r="ABR153" s="1060"/>
      <c r="ABS153" s="1060"/>
      <c r="ABT153" s="1060"/>
      <c r="ABU153" s="1060"/>
      <c r="ABV153" s="1060"/>
      <c r="ABW153" s="1060"/>
      <c r="ABX153" s="1060"/>
      <c r="ABY153" s="1060"/>
      <c r="ABZ153" s="1060"/>
      <c r="ACA153" s="1060"/>
      <c r="ACB153" s="1060"/>
      <c r="ACC153" s="1060"/>
      <c r="ACD153" s="1060"/>
      <c r="ACE153" s="1060"/>
      <c r="ACF153" s="1060"/>
      <c r="ACG153" s="1060"/>
      <c r="ACH153" s="1060"/>
      <c r="ACI153" s="1060"/>
      <c r="ACJ153" s="1060"/>
      <c r="ACK153" s="1060"/>
      <c r="ACL153" s="1060"/>
      <c r="ACM153" s="1060"/>
      <c r="ACN153" s="1060"/>
      <c r="ACO153" s="1060"/>
      <c r="ACP153" s="1060"/>
      <c r="ACQ153" s="1060"/>
      <c r="ACR153" s="1060"/>
      <c r="ACS153" s="1060"/>
      <c r="ACT153" s="1060"/>
      <c r="ACU153" s="1060"/>
      <c r="ACV153" s="1060"/>
      <c r="ACW153" s="1060"/>
      <c r="ACX153" s="1060"/>
      <c r="ACY153" s="1060"/>
      <c r="ACZ153" s="1060"/>
      <c r="ADA153" s="1060"/>
      <c r="ADB153" s="1060"/>
      <c r="ADC153" s="1060"/>
      <c r="ADD153" s="1060"/>
      <c r="ADE153" s="1060"/>
      <c r="ADF153" s="1060"/>
      <c r="ADG153" s="1060"/>
      <c r="ADH153" s="1060"/>
      <c r="ADI153" s="1060"/>
      <c r="ADJ153" s="1060"/>
      <c r="ADK153" s="1060"/>
      <c r="ADL153" s="1060"/>
      <c r="ADM153" s="1060"/>
      <c r="ADN153" s="1060"/>
      <c r="ADO153" s="1060"/>
      <c r="ADP153" s="1060"/>
      <c r="ADQ153" s="1060"/>
      <c r="ADR153" s="1060"/>
      <c r="ADS153" s="1060"/>
      <c r="ADT153" s="1060"/>
      <c r="ADU153" s="1060"/>
      <c r="ADV153" s="1060"/>
      <c r="ADW153" s="1060"/>
      <c r="ADX153" s="1060"/>
      <c r="ADY153" s="1060"/>
      <c r="ADZ153" s="1060"/>
      <c r="AEA153" s="1060"/>
      <c r="AEB153" s="1060"/>
      <c r="AEC153" s="1060"/>
      <c r="AED153" s="1060"/>
      <c r="AEE153" s="1060"/>
      <c r="AEF153" s="1060"/>
      <c r="AEG153" s="1060"/>
      <c r="AEH153" s="1060"/>
      <c r="AEI153" s="1060"/>
      <c r="AEJ153" s="1060"/>
      <c r="AEK153" s="1060"/>
      <c r="AEL153" s="1060"/>
      <c r="AEM153" s="1060"/>
      <c r="AEN153" s="1060"/>
      <c r="AEO153" s="1060"/>
      <c r="AEP153" s="1060"/>
      <c r="AEQ153" s="1060"/>
      <c r="AER153" s="1060"/>
      <c r="AES153" s="1060"/>
      <c r="AET153" s="1060"/>
      <c r="AEU153" s="1060"/>
      <c r="AEV153" s="1060"/>
      <c r="AEW153" s="1060"/>
      <c r="AEX153" s="1060"/>
      <c r="AEY153" s="1060"/>
      <c r="AEZ153" s="1060"/>
      <c r="AFA153" s="1060"/>
      <c r="AFB153" s="1060"/>
      <c r="AFC153" s="1060"/>
      <c r="AFD153" s="1060"/>
      <c r="AFE153" s="1060"/>
      <c r="AFF153" s="1060"/>
      <c r="AFG153" s="1060"/>
      <c r="AFH153" s="1060"/>
      <c r="AFI153" s="1060"/>
      <c r="AFJ153" s="1060"/>
      <c r="AFK153" s="1060"/>
      <c r="AFL153" s="1060"/>
      <c r="AFM153" s="1060"/>
      <c r="AFN153" s="1060"/>
      <c r="AFO153" s="1060"/>
      <c r="AFP153" s="1060"/>
      <c r="AFQ153" s="1060"/>
      <c r="AFR153" s="1060"/>
      <c r="AFS153" s="1060"/>
      <c r="AFT153" s="1060"/>
      <c r="AFU153" s="1060"/>
      <c r="AFV153" s="1060"/>
      <c r="AFW153" s="1060"/>
      <c r="AFX153" s="1060"/>
      <c r="AFY153" s="1060"/>
      <c r="AFZ153" s="1060"/>
      <c r="AGA153" s="1060"/>
      <c r="AGB153" s="1060"/>
      <c r="AGC153" s="1060"/>
      <c r="AGD153" s="1060"/>
      <c r="AGE153" s="1060"/>
      <c r="AGF153" s="1060"/>
      <c r="AGG153" s="1060"/>
      <c r="AGH153" s="1060"/>
      <c r="AGI153" s="1060"/>
      <c r="AGJ153" s="1060"/>
      <c r="AGK153" s="1060"/>
      <c r="AGL153" s="1060"/>
      <c r="AGM153" s="1060"/>
      <c r="AGN153" s="1060"/>
      <c r="AGO153" s="1060"/>
      <c r="AGP153" s="1060"/>
      <c r="AGQ153" s="1060"/>
      <c r="AGR153" s="1060"/>
      <c r="AGS153" s="1060"/>
      <c r="AGT153" s="1060"/>
      <c r="AGU153" s="1060"/>
      <c r="AGV153" s="1060"/>
      <c r="AGW153" s="1060"/>
      <c r="AGX153" s="1060"/>
      <c r="AGY153" s="1060"/>
      <c r="AGZ153" s="1060"/>
      <c r="AHA153" s="1060"/>
      <c r="AHB153" s="1060"/>
      <c r="AHC153" s="1060"/>
      <c r="AHD153" s="1060"/>
      <c r="AHE153" s="1060"/>
      <c r="AHF153" s="1060"/>
      <c r="AHG153" s="1060"/>
      <c r="AHH153" s="1060"/>
      <c r="AHI153" s="1060"/>
      <c r="AHJ153" s="1060"/>
      <c r="AHK153" s="1060"/>
      <c r="AHL153" s="1060"/>
      <c r="AHM153" s="1060"/>
      <c r="AHN153" s="1060"/>
      <c r="AHO153" s="1060"/>
      <c r="AHP153" s="1060"/>
      <c r="AHQ153" s="1060"/>
      <c r="AHR153" s="1060"/>
      <c r="AHS153" s="1060"/>
      <c r="AHT153" s="1060"/>
      <c r="AHU153" s="1060"/>
      <c r="AHV153" s="1060"/>
      <c r="AHW153" s="1060"/>
      <c r="AHX153" s="1060"/>
      <c r="AHY153" s="1060"/>
      <c r="AHZ153" s="1060"/>
      <c r="AIA153" s="1060"/>
      <c r="AIB153" s="1060"/>
      <c r="AIC153" s="1060"/>
      <c r="AID153" s="1060"/>
      <c r="AIE153" s="1060"/>
      <c r="AIF153" s="1060"/>
      <c r="AIG153" s="1060"/>
      <c r="AIH153" s="1060"/>
      <c r="AII153" s="1060"/>
      <c r="AIJ153" s="1060"/>
      <c r="AIK153" s="1060"/>
      <c r="AIL153" s="1060"/>
      <c r="AIM153" s="1060"/>
      <c r="AIN153" s="1060"/>
      <c r="AIO153" s="1060"/>
      <c r="AIP153" s="1060"/>
      <c r="AIQ153" s="1060"/>
      <c r="AIR153" s="1060"/>
      <c r="AIS153" s="1060"/>
      <c r="AIT153" s="1060"/>
      <c r="AIU153" s="1060"/>
      <c r="AIV153" s="1060"/>
      <c r="AIW153" s="1060"/>
      <c r="AIX153" s="1060"/>
      <c r="AIY153" s="1060"/>
      <c r="AIZ153" s="1060"/>
      <c r="AJA153" s="1060"/>
      <c r="AJB153" s="1060"/>
      <c r="AJC153" s="1060"/>
      <c r="AJD153" s="1060"/>
      <c r="AJE153" s="1060"/>
      <c r="AJF153" s="1060"/>
      <c r="AJG153" s="1060"/>
      <c r="AJH153" s="1060"/>
      <c r="AJI153" s="1060"/>
      <c r="AJJ153" s="1060"/>
      <c r="AJK153" s="1060"/>
      <c r="AJL153" s="1060"/>
      <c r="AJM153" s="1060"/>
      <c r="AJN153" s="1060"/>
      <c r="AJO153" s="1060"/>
      <c r="AJP153" s="1060"/>
      <c r="AJQ153" s="1060"/>
      <c r="AJR153" s="1060"/>
      <c r="AJS153" s="1060"/>
      <c r="AJT153" s="1060"/>
      <c r="AJU153" s="1060"/>
      <c r="AJV153" s="1060"/>
      <c r="AJW153" s="1060"/>
      <c r="AJX153" s="1060"/>
      <c r="AJY153" s="1060"/>
      <c r="AJZ153" s="1060"/>
      <c r="AKA153" s="1060"/>
      <c r="AKB153" s="1060"/>
      <c r="AKC153" s="1060"/>
      <c r="AKD153" s="1060"/>
      <c r="AKE153" s="1060"/>
      <c r="AKF153" s="1060"/>
      <c r="AKG153" s="1060"/>
      <c r="AKH153" s="1060"/>
      <c r="AKI153" s="1060"/>
      <c r="AKJ153" s="1060"/>
      <c r="AKK153" s="1060"/>
      <c r="AKL153" s="1060"/>
      <c r="AKM153" s="1060"/>
      <c r="AKN153" s="1060"/>
      <c r="AKO153" s="1060"/>
      <c r="AKP153" s="1060"/>
      <c r="AKQ153" s="1060"/>
      <c r="AKR153" s="1060"/>
      <c r="AKS153" s="1060"/>
      <c r="AKT153" s="1060"/>
      <c r="AKU153" s="1060"/>
      <c r="AKV153" s="1060"/>
      <c r="AKW153" s="1060"/>
      <c r="AKX153" s="1060"/>
      <c r="AKY153" s="1060"/>
      <c r="AKZ153" s="1060"/>
      <c r="ALA153" s="1060"/>
      <c r="ALB153" s="1060"/>
      <c r="ALC153" s="1060"/>
      <c r="ALD153" s="1060"/>
      <c r="ALE153" s="1060"/>
      <c r="ALF153" s="1060"/>
      <c r="ALG153" s="1060"/>
      <c r="ALH153" s="1060"/>
      <c r="ALI153" s="1060"/>
      <c r="ALJ153" s="1060"/>
      <c r="ALK153" s="1060"/>
      <c r="ALL153" s="1060"/>
      <c r="ALM153" s="1060"/>
      <c r="ALN153" s="1060"/>
      <c r="ALO153" s="1060"/>
      <c r="ALP153" s="1060"/>
      <c r="ALQ153" s="1060"/>
      <c r="ALR153" s="1060"/>
      <c r="ALS153" s="1060"/>
      <c r="ALT153" s="1060"/>
      <c r="ALU153" s="1060"/>
      <c r="ALV153" s="1060"/>
      <c r="ALW153" s="1060"/>
      <c r="ALX153" s="1060"/>
      <c r="ALY153" s="1060"/>
      <c r="ALZ153" s="1060"/>
      <c r="AMA153" s="1060"/>
      <c r="AMB153" s="1060"/>
      <c r="AMC153" s="1060"/>
      <c r="AMD153" s="1060"/>
      <c r="AME153" s="1060"/>
      <c r="AMF153" s="1060"/>
      <c r="AMG153" s="1060"/>
      <c r="AMH153" s="1060"/>
      <c r="AMI153" s="1060"/>
      <c r="AMJ153" s="1060"/>
      <c r="AMK153" s="1060"/>
      <c r="AML153" s="1060"/>
      <c r="AMM153" s="1060"/>
      <c r="AMN153" s="1060"/>
      <c r="AMO153" s="1060"/>
      <c r="AMP153" s="1060"/>
      <c r="AMQ153" s="1060"/>
      <c r="AMR153" s="1060"/>
      <c r="AMS153" s="1060"/>
      <c r="AMT153" s="1060"/>
      <c r="AMU153" s="1060"/>
      <c r="AMV153" s="1060"/>
      <c r="AMW153" s="1060"/>
      <c r="AMX153" s="1060"/>
      <c r="AMY153" s="1060"/>
      <c r="AMZ153" s="1060"/>
      <c r="ANA153" s="1060"/>
      <c r="ANB153" s="1060"/>
      <c r="ANC153" s="1060"/>
      <c r="AND153" s="1060"/>
      <c r="ANE153" s="1060"/>
      <c r="ANF153" s="1060"/>
      <c r="ANG153" s="1060"/>
      <c r="ANH153" s="1060"/>
      <c r="ANI153" s="1060"/>
      <c r="ANJ153" s="1060"/>
      <c r="ANK153" s="1060"/>
      <c r="ANL153" s="1060"/>
      <c r="ANM153" s="1060"/>
      <c r="ANN153" s="1060"/>
      <c r="ANO153" s="1060"/>
      <c r="ANP153" s="1060"/>
      <c r="ANQ153" s="1060"/>
      <c r="ANR153" s="1060"/>
      <c r="ANS153" s="1060"/>
      <c r="ANT153" s="1060"/>
      <c r="ANU153" s="1060"/>
      <c r="ANV153" s="1060"/>
      <c r="ANW153" s="1060"/>
      <c r="ANX153" s="1060"/>
      <c r="ANY153" s="1060"/>
      <c r="ANZ153" s="1060"/>
      <c r="AOA153" s="1060"/>
      <c r="AOB153" s="1060"/>
      <c r="AOC153" s="1060"/>
      <c r="AOD153" s="1060"/>
      <c r="AOE153" s="1060"/>
      <c r="AOF153" s="1060"/>
      <c r="AOG153" s="1060"/>
      <c r="AOH153" s="1060"/>
      <c r="AOI153" s="1060"/>
      <c r="AOJ153" s="1060"/>
      <c r="AOK153" s="1060"/>
      <c r="AOL153" s="1060"/>
      <c r="AOM153" s="1060"/>
      <c r="AON153" s="1060"/>
      <c r="AOO153" s="1060"/>
      <c r="AOP153" s="1060"/>
      <c r="AOQ153" s="1060"/>
      <c r="AOR153" s="1060"/>
      <c r="AOS153" s="1060"/>
      <c r="AOT153" s="1060"/>
      <c r="AOU153" s="1060"/>
      <c r="AOV153" s="1060"/>
      <c r="AOW153" s="1060"/>
      <c r="AOX153" s="1060"/>
      <c r="AOY153" s="1060"/>
      <c r="AOZ153" s="1060"/>
      <c r="APA153" s="1060"/>
      <c r="APB153" s="1060"/>
      <c r="APC153" s="1060"/>
      <c r="APD153" s="1060"/>
      <c r="APE153" s="1060"/>
      <c r="APF153" s="1060"/>
      <c r="APG153" s="1060"/>
      <c r="APH153" s="1060"/>
      <c r="API153" s="1060"/>
      <c r="APJ153" s="1060"/>
      <c r="APK153" s="1060"/>
      <c r="APL153" s="1060"/>
      <c r="APM153" s="1060"/>
      <c r="APN153" s="1060"/>
      <c r="APO153" s="1060"/>
      <c r="APP153" s="1060"/>
      <c r="APQ153" s="1060"/>
      <c r="APR153" s="1060"/>
      <c r="APS153" s="1060"/>
      <c r="APT153" s="1060"/>
      <c r="APU153" s="1060"/>
      <c r="APV153" s="1060"/>
      <c r="APW153" s="1060"/>
      <c r="APX153" s="1060"/>
      <c r="APY153" s="1060"/>
      <c r="APZ153" s="1060"/>
      <c r="AQA153" s="1060"/>
      <c r="AQB153" s="1060"/>
      <c r="AQC153" s="1060"/>
      <c r="AQD153" s="1060"/>
      <c r="AQE153" s="1060"/>
      <c r="AQF153" s="1060"/>
      <c r="AQG153" s="1060"/>
      <c r="AQH153" s="1060"/>
      <c r="AQI153" s="1060"/>
      <c r="AQJ153" s="1060"/>
      <c r="AQK153" s="1060"/>
      <c r="AQL153" s="1060"/>
      <c r="AQM153" s="1060"/>
      <c r="AQN153" s="1060"/>
      <c r="AQO153" s="1060"/>
      <c r="AQP153" s="1060"/>
      <c r="AQQ153" s="1060"/>
      <c r="AQR153" s="1060"/>
      <c r="AQS153" s="1060"/>
      <c r="AQT153" s="1060"/>
      <c r="AQU153" s="1060"/>
      <c r="AQV153" s="1060"/>
      <c r="AQW153" s="1060"/>
      <c r="AQX153" s="1060"/>
      <c r="AQY153" s="1060"/>
      <c r="AQZ153" s="1060"/>
      <c r="ARA153" s="1060"/>
      <c r="ARB153" s="1060"/>
      <c r="ARC153" s="1060"/>
      <c r="ARD153" s="1060"/>
      <c r="ARE153" s="1060"/>
      <c r="ARF153" s="1060"/>
      <c r="ARG153" s="1060"/>
      <c r="ARH153" s="1060"/>
      <c r="ARI153" s="1060"/>
      <c r="ARJ153" s="1060"/>
      <c r="ARK153" s="1060"/>
      <c r="ARL153" s="1060"/>
      <c r="ARM153" s="1060"/>
      <c r="ARN153" s="1060"/>
      <c r="ARO153" s="1060"/>
      <c r="ARP153" s="1060"/>
      <c r="ARQ153" s="1060"/>
      <c r="ARR153" s="1060"/>
      <c r="ARS153" s="1060"/>
      <c r="ART153" s="1060"/>
      <c r="ARU153" s="1060"/>
      <c r="ARV153" s="1060"/>
      <c r="ARW153" s="1060"/>
      <c r="ARX153" s="1060"/>
      <c r="ARY153" s="1060"/>
      <c r="ARZ153" s="1060"/>
      <c r="ASA153" s="1060"/>
      <c r="ASB153" s="1060"/>
      <c r="ASC153" s="1060"/>
      <c r="ASD153" s="1060"/>
      <c r="ASE153" s="1060"/>
      <c r="ASF153" s="1060"/>
      <c r="ASG153" s="1060"/>
      <c r="ASH153" s="1060"/>
      <c r="ASI153" s="1060"/>
      <c r="ASJ153" s="1060"/>
      <c r="ASK153" s="1060"/>
      <c r="ASL153" s="1060"/>
      <c r="ASM153" s="1060"/>
      <c r="ASN153" s="1060"/>
      <c r="ASO153" s="1060"/>
      <c r="ASP153" s="1060"/>
      <c r="ASQ153" s="1060"/>
      <c r="ASR153" s="1060"/>
      <c r="ASS153" s="1060"/>
      <c r="AST153" s="1060"/>
      <c r="ASU153" s="1060"/>
      <c r="ASV153" s="1060"/>
      <c r="ASW153" s="1060"/>
      <c r="ASX153" s="1060"/>
      <c r="ASY153" s="1060"/>
      <c r="ASZ153" s="1060"/>
      <c r="ATA153" s="1060"/>
      <c r="ATB153" s="1060"/>
      <c r="ATC153" s="1060"/>
      <c r="ATD153" s="1060"/>
      <c r="ATE153" s="1060"/>
      <c r="ATF153" s="1060"/>
      <c r="ATG153" s="1060"/>
      <c r="ATH153" s="1060"/>
      <c r="ATI153" s="1060"/>
      <c r="ATJ153" s="1060"/>
      <c r="ATK153" s="1060"/>
      <c r="ATL153" s="1060"/>
      <c r="ATM153" s="1060"/>
      <c r="ATN153" s="1060"/>
      <c r="ATO153" s="1060"/>
      <c r="ATP153" s="1060"/>
      <c r="ATQ153" s="1060"/>
      <c r="ATR153" s="1060"/>
      <c r="ATS153" s="1060"/>
      <c r="ATT153" s="1060"/>
      <c r="ATU153" s="1060"/>
      <c r="ATV153" s="1060"/>
      <c r="ATW153" s="1060"/>
      <c r="ATX153" s="1060"/>
      <c r="ATY153" s="1060"/>
      <c r="ATZ153" s="1060"/>
      <c r="AUA153" s="1060"/>
      <c r="AUB153" s="1060"/>
      <c r="AUC153" s="1060"/>
      <c r="AUD153" s="1060"/>
      <c r="AUE153" s="1060"/>
      <c r="AUF153" s="1060"/>
      <c r="AUG153" s="1060"/>
      <c r="AUH153" s="1060"/>
      <c r="AUI153" s="1060"/>
      <c r="AUJ153" s="1060"/>
      <c r="AUK153" s="1060"/>
      <c r="AUL153" s="1060"/>
      <c r="AUM153" s="1060"/>
      <c r="AUN153" s="1060"/>
      <c r="AUO153" s="1060"/>
      <c r="AUP153" s="1060"/>
      <c r="AUQ153" s="1060"/>
      <c r="AUR153" s="1060"/>
      <c r="AUS153" s="1060"/>
      <c r="AUT153" s="1060"/>
      <c r="AUU153" s="1060"/>
      <c r="AUV153" s="1060"/>
      <c r="AUW153" s="1060"/>
      <c r="AUX153" s="1060"/>
      <c r="AUY153" s="1060"/>
      <c r="AUZ153" s="1060"/>
      <c r="AVA153" s="1060"/>
      <c r="AVB153" s="1060"/>
      <c r="AVC153" s="1060"/>
      <c r="AVD153" s="1060"/>
      <c r="AVE153" s="1060"/>
      <c r="AVF153" s="1060"/>
      <c r="AVG153" s="1060"/>
      <c r="AVH153" s="1060"/>
      <c r="AVI153" s="1060"/>
      <c r="AVJ153" s="1060"/>
      <c r="AVK153" s="1060"/>
      <c r="AVL153" s="1060"/>
      <c r="AVM153" s="1060"/>
      <c r="AVN153" s="1060"/>
      <c r="AVO153" s="1060"/>
      <c r="AVP153" s="1060"/>
      <c r="AVQ153" s="1060"/>
      <c r="AVR153" s="1060"/>
      <c r="AVS153" s="1060"/>
      <c r="AVT153" s="1060"/>
      <c r="AVU153" s="1060"/>
      <c r="AVV153" s="1060"/>
      <c r="AVW153" s="1060"/>
      <c r="AVX153" s="1060"/>
      <c r="AVY153" s="1060"/>
      <c r="AVZ153" s="1060"/>
      <c r="AWA153" s="1060"/>
      <c r="AWB153" s="1060"/>
      <c r="AWC153" s="1060"/>
      <c r="AWD153" s="1060"/>
      <c r="AWE153" s="1060"/>
      <c r="AWF153" s="1060"/>
      <c r="AWG153" s="1060"/>
      <c r="AWH153" s="1060"/>
      <c r="AWI153" s="1060"/>
      <c r="AWJ153" s="1060"/>
      <c r="AWK153" s="1060"/>
      <c r="AWL153" s="1060"/>
      <c r="AWM153" s="1060"/>
      <c r="AWN153" s="1060"/>
      <c r="AWO153" s="1060"/>
      <c r="AWP153" s="1060"/>
      <c r="AWQ153" s="1060"/>
      <c r="AWR153" s="1060"/>
      <c r="AWS153" s="1060"/>
      <c r="AWT153" s="1060"/>
      <c r="AWU153" s="1060"/>
      <c r="AWV153" s="1060"/>
      <c r="AWW153" s="1060"/>
      <c r="AWX153" s="1060"/>
      <c r="AWY153" s="1060"/>
      <c r="AWZ153" s="1060"/>
      <c r="AXA153" s="1060"/>
      <c r="AXB153" s="1060"/>
      <c r="AXC153" s="1060"/>
      <c r="AXD153" s="1060"/>
      <c r="AXE153" s="1060"/>
      <c r="AXF153" s="1060"/>
      <c r="AXG153" s="1060"/>
      <c r="AXH153" s="1060"/>
      <c r="AXI153" s="1060"/>
      <c r="AXJ153" s="1060"/>
      <c r="AXK153" s="1060"/>
      <c r="AXL153" s="1060"/>
      <c r="AXM153" s="1060"/>
      <c r="AXN153" s="1060"/>
      <c r="AXO153" s="1060"/>
      <c r="AXP153" s="1060"/>
      <c r="AXQ153" s="1060"/>
      <c r="AXR153" s="1060"/>
      <c r="AXS153" s="1060"/>
      <c r="AXT153" s="1060"/>
      <c r="AXU153" s="1060"/>
      <c r="AXV153" s="1060"/>
      <c r="AXW153" s="1060"/>
      <c r="AXX153" s="1060"/>
      <c r="AXY153" s="1060"/>
      <c r="AXZ153" s="1060"/>
      <c r="AYA153" s="1060"/>
      <c r="AYB153" s="1060"/>
      <c r="AYC153" s="1060"/>
      <c r="AYD153" s="1060"/>
      <c r="AYE153" s="1060"/>
      <c r="AYF153" s="1060"/>
      <c r="AYG153" s="1060"/>
      <c r="AYH153" s="1060"/>
      <c r="AYI153" s="1060"/>
      <c r="AYJ153" s="1060"/>
      <c r="AYK153" s="1060"/>
      <c r="AYL153" s="1060"/>
      <c r="AYM153" s="1060"/>
      <c r="AYN153" s="1060"/>
      <c r="AYO153" s="1060"/>
      <c r="AYP153" s="1060"/>
      <c r="AYQ153" s="1060"/>
      <c r="AYR153" s="1060"/>
      <c r="AYS153" s="1060"/>
      <c r="AYT153" s="1060"/>
      <c r="AYU153" s="1060"/>
      <c r="AYV153" s="1060"/>
      <c r="AYW153" s="1060"/>
      <c r="AYX153" s="1060"/>
      <c r="AYY153" s="1060"/>
      <c r="AYZ153" s="1060"/>
      <c r="AZA153" s="1060"/>
      <c r="AZB153" s="1060"/>
      <c r="AZC153" s="1060"/>
      <c r="AZD153" s="1060"/>
      <c r="AZE153" s="1060"/>
      <c r="AZF153" s="1060"/>
      <c r="AZG153" s="1060"/>
      <c r="AZH153" s="1060"/>
      <c r="AZI153" s="1060"/>
      <c r="AZJ153" s="1060"/>
      <c r="AZK153" s="1060"/>
      <c r="AZL153" s="1060"/>
      <c r="AZM153" s="1060"/>
      <c r="AZN153" s="1060"/>
      <c r="AZO153" s="1060"/>
      <c r="AZP153" s="1060"/>
      <c r="AZQ153" s="1060"/>
      <c r="AZR153" s="1060"/>
      <c r="AZS153" s="1060"/>
      <c r="AZT153" s="1060"/>
      <c r="AZU153" s="1060"/>
      <c r="AZV153" s="1060"/>
      <c r="AZW153" s="1060"/>
      <c r="AZX153" s="1060"/>
      <c r="AZY153" s="1060"/>
      <c r="AZZ153" s="1060"/>
      <c r="BAA153" s="1060"/>
      <c r="BAB153" s="1060"/>
      <c r="BAC153" s="1060"/>
      <c r="BAD153" s="1060"/>
      <c r="BAE153" s="1060"/>
      <c r="BAF153" s="1060"/>
      <c r="BAG153" s="1060"/>
      <c r="BAH153" s="1060"/>
      <c r="BAI153" s="1060"/>
      <c r="BAJ153" s="1060"/>
      <c r="BAK153" s="1060"/>
      <c r="BAL153" s="1060"/>
      <c r="BAM153" s="1060"/>
      <c r="BAN153" s="1060"/>
      <c r="BAO153" s="1060"/>
      <c r="BAP153" s="1060"/>
      <c r="BAQ153" s="1060"/>
      <c r="BAR153" s="1060"/>
      <c r="BAS153" s="1060"/>
      <c r="BAT153" s="1060"/>
      <c r="BAU153" s="1060"/>
      <c r="BAV153" s="1060"/>
      <c r="BAW153" s="1060"/>
      <c r="BAX153" s="1060"/>
      <c r="BAY153" s="1060"/>
      <c r="BAZ153" s="1060"/>
      <c r="BBA153" s="1060"/>
      <c r="BBB153" s="1060"/>
      <c r="BBC153" s="1060"/>
      <c r="BBD153" s="1060"/>
      <c r="BBE153" s="1060"/>
      <c r="BBF153" s="1060"/>
      <c r="BBG153" s="1060"/>
      <c r="BBH153" s="1060"/>
      <c r="BBI153" s="1060"/>
      <c r="BBJ153" s="1060"/>
      <c r="BBK153" s="1060"/>
      <c r="BBL153" s="1060"/>
      <c r="BBM153" s="1060"/>
      <c r="BBN153" s="1060"/>
      <c r="BBO153" s="1060"/>
      <c r="BBP153" s="1060"/>
      <c r="BBQ153" s="1060"/>
      <c r="BBR153" s="1060"/>
      <c r="BBS153" s="1060"/>
      <c r="BBT153" s="1060"/>
      <c r="BBU153" s="1060"/>
      <c r="BBV153" s="1060"/>
      <c r="BBW153" s="1060"/>
      <c r="BBX153" s="1060"/>
      <c r="BBY153" s="1060"/>
      <c r="BBZ153" s="1060"/>
      <c r="BCA153" s="1060"/>
      <c r="BCB153" s="1060"/>
      <c r="BCC153" s="1060"/>
      <c r="BCD153" s="1060"/>
      <c r="BCE153" s="1060"/>
      <c r="BCF153" s="1060"/>
      <c r="BCG153" s="1060"/>
      <c r="BCH153" s="1060"/>
      <c r="BCI153" s="1060"/>
      <c r="BCJ153" s="1060"/>
      <c r="BCK153" s="1060"/>
      <c r="BCL153" s="1060"/>
      <c r="BCM153" s="1060"/>
      <c r="BCN153" s="1060"/>
      <c r="BCO153" s="1060"/>
      <c r="BCP153" s="1060"/>
      <c r="BCQ153" s="1060"/>
      <c r="BCR153" s="1060"/>
      <c r="BCS153" s="1060"/>
      <c r="BCT153" s="1060"/>
      <c r="BCU153" s="1060"/>
      <c r="BCV153" s="1060"/>
      <c r="BCW153" s="1060"/>
      <c r="BCX153" s="1060"/>
      <c r="BCY153" s="1060"/>
      <c r="BCZ153" s="1060"/>
      <c r="BDA153" s="1060"/>
      <c r="BDB153" s="1060"/>
      <c r="BDC153" s="1060"/>
      <c r="BDD153" s="1060"/>
      <c r="BDE153" s="1060"/>
      <c r="BDF153" s="1060"/>
      <c r="BDG153" s="1060"/>
      <c r="BDH153" s="1060"/>
      <c r="BDI153" s="1060"/>
      <c r="BDJ153" s="1060"/>
      <c r="BDK153" s="1060"/>
      <c r="BDL153" s="1060"/>
      <c r="BDM153" s="1060"/>
      <c r="BDN153" s="1060"/>
      <c r="BDO153" s="1060"/>
      <c r="BDP153" s="1060"/>
      <c r="BDQ153" s="1060"/>
      <c r="BDR153" s="1060"/>
      <c r="BDS153" s="1060"/>
      <c r="BDT153" s="1060"/>
      <c r="BDU153" s="1060"/>
      <c r="BDV153" s="1060"/>
      <c r="BDW153" s="1060"/>
      <c r="BDX153" s="1060"/>
      <c r="BDY153" s="1060"/>
      <c r="BDZ153" s="1060"/>
      <c r="BEA153" s="1060"/>
      <c r="BEB153" s="1060"/>
      <c r="BEC153" s="1060"/>
      <c r="BED153" s="1060"/>
      <c r="BEE153" s="1060"/>
      <c r="BEF153" s="1060"/>
      <c r="BEG153" s="1060"/>
      <c r="BEH153" s="1060"/>
      <c r="BEI153" s="1060"/>
      <c r="BEJ153" s="1060"/>
      <c r="BEK153" s="1060"/>
      <c r="BEL153" s="1060"/>
      <c r="BEM153" s="1060"/>
      <c r="BEN153" s="1060"/>
      <c r="BEO153" s="1060"/>
      <c r="BEP153" s="1060"/>
      <c r="BEQ153" s="1060"/>
      <c r="BER153" s="1060"/>
      <c r="BES153" s="1060"/>
      <c r="BET153" s="1060"/>
      <c r="BEU153" s="1060"/>
      <c r="BEV153" s="1060"/>
      <c r="BEW153" s="1060"/>
      <c r="BEX153" s="1060"/>
      <c r="BEY153" s="1060"/>
      <c r="BEZ153" s="1060"/>
      <c r="BFA153" s="1060"/>
      <c r="BFB153" s="1060"/>
      <c r="BFC153" s="1060"/>
      <c r="BFD153" s="1060"/>
      <c r="BFE153" s="1060"/>
      <c r="BFF153" s="1060"/>
      <c r="BFG153" s="1060"/>
      <c r="BFH153" s="1060"/>
      <c r="BFI153" s="1060"/>
      <c r="BFJ153" s="1060"/>
      <c r="BFK153" s="1060"/>
      <c r="BFL153" s="1060"/>
      <c r="BFM153" s="1060"/>
      <c r="BFN153" s="1060"/>
      <c r="BFO153" s="1060"/>
      <c r="BFP153" s="1060"/>
      <c r="BFQ153" s="1060"/>
      <c r="BFR153" s="1060"/>
      <c r="BFS153" s="1060"/>
      <c r="BFT153" s="1060"/>
      <c r="BFU153" s="1060"/>
      <c r="BFV153" s="1060"/>
      <c r="BFW153" s="1060"/>
      <c r="BFX153" s="1060"/>
      <c r="BFY153" s="1060"/>
      <c r="BFZ153" s="1060"/>
      <c r="BGA153" s="1060"/>
      <c r="BGB153" s="1060"/>
      <c r="BGC153" s="1060"/>
      <c r="BGD153" s="1060"/>
      <c r="BGE153" s="1060"/>
      <c r="BGF153" s="1060"/>
      <c r="BGG153" s="1060"/>
      <c r="BGH153" s="1060"/>
      <c r="BGI153" s="1060"/>
      <c r="BGJ153" s="1060"/>
      <c r="BGK153" s="1060"/>
      <c r="BGL153" s="1060"/>
      <c r="BGM153" s="1060"/>
      <c r="BGN153" s="1060"/>
      <c r="BGO153" s="1060"/>
      <c r="BGP153" s="1060"/>
      <c r="BGQ153" s="1060"/>
      <c r="BGR153" s="1060"/>
      <c r="BGS153" s="1060"/>
      <c r="BGT153" s="1060"/>
      <c r="BGU153" s="1060"/>
      <c r="BGV153" s="1060"/>
      <c r="BGW153" s="1060"/>
      <c r="BGX153" s="1060"/>
      <c r="BGY153" s="1060"/>
      <c r="BGZ153" s="1060"/>
      <c r="BHA153" s="1060"/>
      <c r="BHB153" s="1060"/>
      <c r="BHC153" s="1060"/>
      <c r="BHD153" s="1060"/>
      <c r="BHE153" s="1060"/>
      <c r="BHF153" s="1060"/>
      <c r="BHG153" s="1060"/>
      <c r="BHH153" s="1060"/>
      <c r="BHI153" s="1060"/>
      <c r="BHJ153" s="1060"/>
      <c r="BHK153" s="1060"/>
      <c r="BHL153" s="1060"/>
      <c r="BHM153" s="1060"/>
      <c r="BHN153" s="1060"/>
      <c r="BHO153" s="1060"/>
      <c r="BHP153" s="1060"/>
      <c r="BHQ153" s="1060"/>
      <c r="BHR153" s="1060"/>
      <c r="BHS153" s="1060"/>
      <c r="BHT153" s="1060"/>
      <c r="BHU153" s="1060"/>
      <c r="BHV153" s="1060"/>
      <c r="BHW153" s="1060"/>
      <c r="BHX153" s="1060"/>
      <c r="BHY153" s="1060"/>
      <c r="BHZ153" s="1060"/>
      <c r="BIA153" s="1060"/>
      <c r="BIB153" s="1060"/>
      <c r="BIC153" s="1060"/>
      <c r="BID153" s="1060"/>
      <c r="BIE153" s="1060"/>
      <c r="BIF153" s="1060"/>
      <c r="BIG153" s="1060"/>
      <c r="BIH153" s="1060"/>
      <c r="BII153" s="1060"/>
      <c r="BIJ153" s="1060"/>
      <c r="BIK153" s="1060"/>
      <c r="BIL153" s="1060"/>
      <c r="BIM153" s="1060"/>
      <c r="BIN153" s="1060"/>
      <c r="BIO153" s="1060"/>
      <c r="BIP153" s="1060"/>
      <c r="BIQ153" s="1060"/>
      <c r="BIR153" s="1060"/>
      <c r="BIS153" s="1060"/>
      <c r="BIT153" s="1060"/>
      <c r="BIU153" s="1060"/>
      <c r="BIV153" s="1060"/>
      <c r="BIW153" s="1060"/>
      <c r="BIX153" s="1060"/>
      <c r="BIY153" s="1060"/>
      <c r="BIZ153" s="1060"/>
      <c r="BJA153" s="1060"/>
      <c r="BJB153" s="1060"/>
      <c r="BJC153" s="1060"/>
      <c r="BJD153" s="1060"/>
      <c r="BJE153" s="1060"/>
      <c r="BJF153" s="1060"/>
      <c r="BJG153" s="1060"/>
      <c r="BJH153" s="1060"/>
      <c r="BJI153" s="1060"/>
      <c r="BJJ153" s="1060"/>
      <c r="BJK153" s="1060"/>
      <c r="BJL153" s="1060"/>
      <c r="BJM153" s="1060"/>
      <c r="BJN153" s="1060"/>
      <c r="BJO153" s="1060"/>
      <c r="BJP153" s="1060"/>
      <c r="BJQ153" s="1060"/>
      <c r="BJR153" s="1060"/>
      <c r="BJS153" s="1060"/>
      <c r="BJT153" s="1060"/>
      <c r="BJU153" s="1060"/>
      <c r="BJV153" s="1060"/>
      <c r="BJW153" s="1060"/>
      <c r="BJX153" s="1060"/>
      <c r="BJY153" s="1060"/>
      <c r="BJZ153" s="1060"/>
      <c r="BKA153" s="1060"/>
      <c r="BKB153" s="1060"/>
      <c r="BKC153" s="1060"/>
      <c r="BKD153" s="1060"/>
      <c r="BKE153" s="1060"/>
      <c r="BKF153" s="1060"/>
      <c r="BKG153" s="1060"/>
      <c r="BKH153" s="1060"/>
      <c r="BKI153" s="1060"/>
      <c r="BKJ153" s="1060"/>
      <c r="BKK153" s="1060"/>
      <c r="BKL153" s="1060"/>
      <c r="BKM153" s="1060"/>
      <c r="BKN153" s="1060"/>
      <c r="BKO153" s="1060"/>
      <c r="BKP153" s="1060"/>
      <c r="BKQ153" s="1060"/>
      <c r="BKR153" s="1060"/>
      <c r="BKS153" s="1060"/>
      <c r="BKT153" s="1060"/>
      <c r="BKU153" s="1060"/>
      <c r="BKV153" s="1060"/>
      <c r="BKW153" s="1060"/>
      <c r="BKX153" s="1060"/>
      <c r="BKY153" s="1060"/>
      <c r="BKZ153" s="1060"/>
      <c r="BLA153" s="1060"/>
      <c r="BLB153" s="1060"/>
      <c r="BLC153" s="1060"/>
      <c r="BLD153" s="1060"/>
      <c r="BLE153" s="1060"/>
      <c r="BLF153" s="1060"/>
      <c r="BLG153" s="1060"/>
      <c r="BLH153" s="1060"/>
      <c r="BLI153" s="1060"/>
      <c r="BLJ153" s="1060"/>
      <c r="BLK153" s="1060"/>
      <c r="BLL153" s="1060"/>
      <c r="BLM153" s="1060"/>
      <c r="BLN153" s="1060"/>
      <c r="BLO153" s="1060"/>
      <c r="BLP153" s="1060"/>
      <c r="BLQ153" s="1060"/>
      <c r="BLR153" s="1060"/>
      <c r="BLS153" s="1060"/>
      <c r="BLT153" s="1060"/>
      <c r="BLU153" s="1060"/>
      <c r="BLV153" s="1060"/>
      <c r="BLW153" s="1060"/>
      <c r="BLX153" s="1060"/>
      <c r="BLY153" s="1060"/>
      <c r="BLZ153" s="1060"/>
      <c r="BMA153" s="1060"/>
      <c r="BMB153" s="1060"/>
      <c r="BMC153" s="1060"/>
      <c r="BMD153" s="1060"/>
      <c r="BME153" s="1060"/>
      <c r="BMF153" s="1060"/>
      <c r="BMG153" s="1060"/>
      <c r="BMH153" s="1060"/>
      <c r="BMI153" s="1060"/>
      <c r="BMJ153" s="1060"/>
      <c r="BMK153" s="1060"/>
      <c r="BML153" s="1060"/>
      <c r="BMM153" s="1060"/>
      <c r="BMN153" s="1060"/>
      <c r="BMO153" s="1060"/>
      <c r="BMP153" s="1060"/>
      <c r="BMQ153" s="1060"/>
      <c r="BMR153" s="1060"/>
      <c r="BMS153" s="1060"/>
      <c r="BMT153" s="1060"/>
      <c r="BMU153" s="1060"/>
      <c r="BMV153" s="1060"/>
      <c r="BMW153" s="1060"/>
      <c r="BMX153" s="1060"/>
      <c r="BMY153" s="1060"/>
      <c r="BMZ153" s="1060"/>
      <c r="BNA153" s="1060"/>
      <c r="BNB153" s="1060"/>
      <c r="BNC153" s="1060"/>
      <c r="BND153" s="1060"/>
      <c r="BNE153" s="1060"/>
      <c r="BNF153" s="1060"/>
      <c r="BNG153" s="1060"/>
      <c r="BNH153" s="1060"/>
      <c r="BNI153" s="1060"/>
      <c r="BNJ153" s="1060"/>
      <c r="BNK153" s="1060"/>
      <c r="BNL153" s="1060"/>
      <c r="BNM153" s="1060"/>
      <c r="BNN153" s="1060"/>
      <c r="BNO153" s="1060"/>
      <c r="BNP153" s="1060"/>
      <c r="BNQ153" s="1060"/>
      <c r="BNR153" s="1060"/>
      <c r="BNS153" s="1060"/>
      <c r="BNT153" s="1060"/>
      <c r="BNU153" s="1060"/>
      <c r="BNV153" s="1060"/>
      <c r="BNW153" s="1060"/>
      <c r="BNX153" s="1060"/>
      <c r="BNY153" s="1060"/>
      <c r="BNZ153" s="1060"/>
      <c r="BOA153" s="1060"/>
      <c r="BOB153" s="1060"/>
      <c r="BOC153" s="1060"/>
      <c r="BOD153" s="1060"/>
      <c r="BOE153" s="1060"/>
      <c r="BOF153" s="1060"/>
      <c r="BOG153" s="1060"/>
      <c r="BOH153" s="1060"/>
      <c r="BOI153" s="1060"/>
      <c r="BOJ153" s="1060"/>
      <c r="BOK153" s="1060"/>
      <c r="BOL153" s="1060"/>
      <c r="BOM153" s="1060"/>
      <c r="BON153" s="1060"/>
      <c r="BOO153" s="1060"/>
      <c r="BOP153" s="1060"/>
      <c r="BOQ153" s="1060"/>
      <c r="BOR153" s="1060"/>
      <c r="BOS153" s="1060"/>
      <c r="BOT153" s="1060"/>
      <c r="BOU153" s="1060"/>
      <c r="BOV153" s="1060"/>
      <c r="BOW153" s="1060"/>
      <c r="BOX153" s="1060"/>
      <c r="BOY153" s="1060"/>
      <c r="BOZ153" s="1060"/>
      <c r="BPA153" s="1060"/>
      <c r="BPB153" s="1060"/>
      <c r="BPC153" s="1060"/>
      <c r="BPD153" s="1060"/>
      <c r="BPE153" s="1060"/>
      <c r="BPF153" s="1060"/>
      <c r="BPG153" s="1060"/>
      <c r="BPH153" s="1060"/>
      <c r="BPI153" s="1060"/>
      <c r="BPJ153" s="1060"/>
      <c r="BPK153" s="1060"/>
      <c r="BPL153" s="1060"/>
      <c r="BPM153" s="1060"/>
      <c r="BPN153" s="1060"/>
      <c r="BPO153" s="1060"/>
      <c r="BPP153" s="1060"/>
      <c r="BPQ153" s="1060"/>
      <c r="BPR153" s="1060"/>
      <c r="BPS153" s="1060"/>
      <c r="BPT153" s="1060"/>
      <c r="BPU153" s="1060"/>
      <c r="BPV153" s="1060"/>
      <c r="BPW153" s="1060"/>
      <c r="BPX153" s="1060"/>
      <c r="BPY153" s="1060"/>
      <c r="BPZ153" s="1060"/>
      <c r="BQA153" s="1060"/>
      <c r="BQB153" s="1060"/>
      <c r="BQC153" s="1060"/>
      <c r="BQD153" s="1060"/>
      <c r="BQE153" s="1060"/>
      <c r="BQF153" s="1060"/>
      <c r="BQG153" s="1060"/>
      <c r="BQH153" s="1060"/>
      <c r="BQI153" s="1060"/>
      <c r="BQJ153" s="1060"/>
      <c r="BQK153" s="1060"/>
      <c r="BQL153" s="1060"/>
      <c r="BQM153" s="1060"/>
      <c r="BQN153" s="1060"/>
      <c r="BQO153" s="1060"/>
      <c r="BQP153" s="1060"/>
      <c r="BQQ153" s="1060"/>
      <c r="BQR153" s="1060"/>
      <c r="BQS153" s="1060"/>
      <c r="BQT153" s="1060"/>
      <c r="BQU153" s="1060"/>
      <c r="BQV153" s="1060"/>
      <c r="BQW153" s="1060"/>
      <c r="BQX153" s="1060"/>
      <c r="BQY153" s="1060"/>
      <c r="BQZ153" s="1060"/>
      <c r="BRA153" s="1060"/>
      <c r="BRB153" s="1060"/>
      <c r="BRC153" s="1060"/>
      <c r="BRD153" s="1060"/>
      <c r="BRE153" s="1060"/>
      <c r="BRF153" s="1060"/>
      <c r="BRG153" s="1060"/>
      <c r="BRH153" s="1060"/>
      <c r="BRI153" s="1060"/>
      <c r="BRJ153" s="1060"/>
      <c r="BRK153" s="1060"/>
      <c r="BRL153" s="1060"/>
      <c r="BRM153" s="1060"/>
      <c r="BRN153" s="1060"/>
      <c r="BRO153" s="1060"/>
      <c r="BRP153" s="1060"/>
      <c r="BRQ153" s="1060"/>
      <c r="BRR153" s="1060"/>
      <c r="BRS153" s="1060"/>
      <c r="BRT153" s="1060"/>
      <c r="BRU153" s="1060"/>
      <c r="BRV153" s="1060"/>
      <c r="BRW153" s="1060"/>
      <c r="BRX153" s="1060"/>
      <c r="BRY153" s="1060"/>
      <c r="BRZ153" s="1060"/>
      <c r="BSA153" s="1060"/>
      <c r="BSB153" s="1060"/>
      <c r="BSC153" s="1060"/>
      <c r="BSD153" s="1060"/>
      <c r="BSE153" s="1060"/>
      <c r="BSF153" s="1060"/>
      <c r="BSG153" s="1060"/>
      <c r="BSH153" s="1060"/>
      <c r="BSI153" s="1060"/>
      <c r="BSJ153" s="1060"/>
      <c r="BSK153" s="1060"/>
      <c r="BSL153" s="1060"/>
      <c r="BSM153" s="1060"/>
      <c r="BSN153" s="1060"/>
      <c r="BSO153" s="1060"/>
      <c r="BSP153" s="1060"/>
      <c r="BSQ153" s="1060"/>
      <c r="BSR153" s="1060"/>
      <c r="BSS153" s="1060"/>
      <c r="BST153" s="1060"/>
      <c r="BSU153" s="1060"/>
      <c r="BSV153" s="1060"/>
      <c r="BSW153" s="1060"/>
      <c r="BSX153" s="1060"/>
      <c r="BSY153" s="1060"/>
      <c r="BSZ153" s="1060"/>
      <c r="BTA153" s="1060"/>
      <c r="BTB153" s="1060"/>
      <c r="BTC153" s="1060"/>
      <c r="BTD153" s="1060"/>
      <c r="BTE153" s="1060"/>
      <c r="BTF153" s="1060"/>
      <c r="BTG153" s="1060"/>
      <c r="BTH153" s="1060"/>
      <c r="BTI153" s="1060"/>
      <c r="BTJ153" s="1060"/>
      <c r="BTK153" s="1060"/>
      <c r="BTL153" s="1060"/>
      <c r="BTM153" s="1060"/>
      <c r="BTN153" s="1060"/>
      <c r="BTO153" s="1060"/>
      <c r="BTP153" s="1060"/>
      <c r="BTQ153" s="1060"/>
      <c r="BTR153" s="1060"/>
      <c r="BTS153" s="1060"/>
      <c r="BTT153" s="1060"/>
      <c r="BTU153" s="1060"/>
      <c r="BTV153" s="1060"/>
      <c r="BTW153" s="1060"/>
      <c r="BTX153" s="1060"/>
      <c r="BTY153" s="1060"/>
      <c r="BTZ153" s="1060"/>
      <c r="BUA153" s="1060"/>
      <c r="BUB153" s="1060"/>
      <c r="BUC153" s="1060"/>
      <c r="BUD153" s="1060"/>
      <c r="BUE153" s="1060"/>
      <c r="BUF153" s="1060"/>
      <c r="BUG153" s="1060"/>
      <c r="BUH153" s="1060"/>
      <c r="BUI153" s="1060"/>
      <c r="BUJ153" s="1060"/>
      <c r="BUK153" s="1060"/>
      <c r="BUL153" s="1060"/>
      <c r="BUM153" s="1060"/>
      <c r="BUN153" s="1060"/>
      <c r="BUO153" s="1060"/>
      <c r="BUP153" s="1060"/>
      <c r="BUQ153" s="1060"/>
      <c r="BUR153" s="1060"/>
      <c r="BUS153" s="1060"/>
      <c r="BUT153" s="1060"/>
      <c r="BUU153" s="1060"/>
      <c r="BUV153" s="1060"/>
      <c r="BUW153" s="1060"/>
      <c r="BUX153" s="1060"/>
      <c r="BUY153" s="1060"/>
      <c r="BUZ153" s="1060"/>
      <c r="BVA153" s="1060"/>
      <c r="BVB153" s="1060"/>
      <c r="BVC153" s="1060"/>
      <c r="BVD153" s="1060"/>
      <c r="BVE153" s="1060"/>
      <c r="BVF153" s="1060"/>
      <c r="BVG153" s="1060"/>
      <c r="BVH153" s="1060"/>
      <c r="BVI153" s="1060"/>
      <c r="BVJ153" s="1060"/>
      <c r="BVK153" s="1060"/>
      <c r="BVL153" s="1060"/>
      <c r="BVM153" s="1060"/>
      <c r="BVN153" s="1060"/>
      <c r="BVO153" s="1060"/>
      <c r="BVP153" s="1060"/>
      <c r="BVQ153" s="1060"/>
      <c r="BVR153" s="1060"/>
      <c r="BVS153" s="1060"/>
      <c r="BVT153" s="1060"/>
      <c r="BVU153" s="1060"/>
      <c r="BVV153" s="1060"/>
      <c r="BVW153" s="1060"/>
      <c r="BVX153" s="1060"/>
      <c r="BVY153" s="1060"/>
      <c r="BVZ153" s="1060"/>
      <c r="BWA153" s="1060"/>
      <c r="BWB153" s="1060"/>
      <c r="BWC153" s="1060"/>
      <c r="BWD153" s="1060"/>
      <c r="BWE153" s="1060"/>
      <c r="BWF153" s="1060"/>
      <c r="BWG153" s="1060"/>
      <c r="BWH153" s="1060"/>
      <c r="BWI153" s="1060"/>
      <c r="BWJ153" s="1060"/>
      <c r="BWK153" s="1060"/>
      <c r="BWL153" s="1060"/>
      <c r="BWM153" s="1060"/>
      <c r="BWN153" s="1060"/>
      <c r="BWO153" s="1060"/>
      <c r="BWP153" s="1060"/>
      <c r="BWQ153" s="1060"/>
      <c r="BWR153" s="1060"/>
      <c r="BWS153" s="1060"/>
      <c r="BWT153" s="1060"/>
      <c r="BWU153" s="1060"/>
      <c r="BWV153" s="1060"/>
      <c r="BWW153" s="1060"/>
      <c r="BWX153" s="1060"/>
      <c r="BWY153" s="1060"/>
      <c r="BWZ153" s="1060"/>
      <c r="BXA153" s="1060"/>
      <c r="BXB153" s="1060"/>
      <c r="BXC153" s="1060"/>
      <c r="BXD153" s="1060"/>
      <c r="BXE153" s="1060"/>
      <c r="BXF153" s="1060"/>
      <c r="BXG153" s="1060"/>
      <c r="BXH153" s="1060"/>
      <c r="BXI153" s="1060"/>
      <c r="BXJ153" s="1060"/>
      <c r="BXK153" s="1060"/>
      <c r="BXL153" s="1060"/>
      <c r="BXM153" s="1060"/>
      <c r="BXN153" s="1060"/>
      <c r="BXO153" s="1060"/>
      <c r="BXP153" s="1060"/>
      <c r="BXQ153" s="1060"/>
      <c r="BXR153" s="1060"/>
      <c r="BXS153" s="1060"/>
      <c r="BXT153" s="1060"/>
      <c r="BXU153" s="1060"/>
      <c r="BXV153" s="1060"/>
      <c r="BXW153" s="1060"/>
      <c r="BXX153" s="1060"/>
      <c r="BXY153" s="1060"/>
      <c r="BXZ153" s="1060"/>
      <c r="BYA153" s="1060"/>
      <c r="BYB153" s="1060"/>
      <c r="BYC153" s="1060"/>
      <c r="BYD153" s="1060"/>
      <c r="BYE153" s="1060"/>
      <c r="BYF153" s="1060"/>
      <c r="BYG153" s="1060"/>
      <c r="BYH153" s="1060"/>
      <c r="BYI153" s="1060"/>
      <c r="BYJ153" s="1060"/>
      <c r="BYK153" s="1060"/>
      <c r="BYL153" s="1060"/>
      <c r="BYM153" s="1060"/>
      <c r="BYN153" s="1060"/>
      <c r="BYO153" s="1060"/>
      <c r="BYP153" s="1060"/>
      <c r="BYQ153" s="1060"/>
      <c r="BYR153" s="1060"/>
      <c r="BYS153" s="1060"/>
      <c r="BYT153" s="1060"/>
      <c r="BYU153" s="1060"/>
      <c r="BYV153" s="1060"/>
      <c r="BYW153" s="1060"/>
      <c r="BYX153" s="1060"/>
      <c r="BYY153" s="1060"/>
      <c r="BYZ153" s="1060"/>
      <c r="BZA153" s="1060"/>
      <c r="BZB153" s="1060"/>
      <c r="BZC153" s="1060"/>
      <c r="BZD153" s="1060"/>
      <c r="BZE153" s="1060"/>
      <c r="BZF153" s="1060"/>
      <c r="BZG153" s="1060"/>
      <c r="BZH153" s="1060"/>
      <c r="BZI153" s="1060"/>
      <c r="BZJ153" s="1060"/>
      <c r="BZK153" s="1060"/>
      <c r="BZL153" s="1060"/>
      <c r="BZM153" s="1060"/>
      <c r="BZN153" s="1060"/>
      <c r="BZO153" s="1060"/>
      <c r="BZP153" s="1060"/>
      <c r="BZQ153" s="1060"/>
      <c r="BZR153" s="1060"/>
      <c r="BZS153" s="1060"/>
      <c r="BZT153" s="1060"/>
      <c r="BZU153" s="1060"/>
      <c r="BZV153" s="1060"/>
      <c r="BZW153" s="1060"/>
      <c r="BZX153" s="1060"/>
      <c r="BZY153" s="1060"/>
      <c r="BZZ153" s="1060"/>
      <c r="CAA153" s="1060"/>
      <c r="CAB153" s="1060"/>
      <c r="CAC153" s="1060"/>
      <c r="CAD153" s="1060"/>
      <c r="CAE153" s="1060"/>
      <c r="CAF153" s="1060"/>
      <c r="CAG153" s="1060"/>
      <c r="CAH153" s="1060"/>
      <c r="CAI153" s="1060"/>
      <c r="CAJ153" s="1060"/>
      <c r="CAK153" s="1060"/>
      <c r="CAL153" s="1060"/>
      <c r="CAM153" s="1060"/>
      <c r="CAN153" s="1060"/>
      <c r="CAO153" s="1060"/>
      <c r="CAP153" s="1060"/>
      <c r="CAQ153" s="1060"/>
      <c r="CAR153" s="1060"/>
      <c r="CAS153" s="1060"/>
      <c r="CAT153" s="1060"/>
      <c r="CAU153" s="1060"/>
      <c r="CAV153" s="1060"/>
      <c r="CAW153" s="1060"/>
      <c r="CAX153" s="1060"/>
      <c r="CAY153" s="1060"/>
      <c r="CAZ153" s="1060"/>
      <c r="CBA153" s="1060"/>
      <c r="CBB153" s="1060"/>
      <c r="CBC153" s="1060"/>
      <c r="CBD153" s="1060"/>
      <c r="CBE153" s="1060"/>
      <c r="CBF153" s="1060"/>
      <c r="CBG153" s="1060"/>
      <c r="CBH153" s="1060"/>
      <c r="CBI153" s="1060"/>
      <c r="CBJ153" s="1060"/>
      <c r="CBK153" s="1060"/>
      <c r="CBL153" s="1060"/>
      <c r="CBM153" s="1060"/>
      <c r="CBN153" s="1060"/>
      <c r="CBO153" s="1060"/>
      <c r="CBP153" s="1060"/>
      <c r="CBQ153" s="1060"/>
      <c r="CBR153" s="1060"/>
      <c r="CBS153" s="1060"/>
      <c r="CBT153" s="1060"/>
      <c r="CBU153" s="1060"/>
      <c r="CBV153" s="1060"/>
      <c r="CBW153" s="1060"/>
      <c r="CBX153" s="1060"/>
      <c r="CBY153" s="1060"/>
      <c r="CBZ153" s="1060"/>
      <c r="CCA153" s="1060"/>
      <c r="CCB153" s="1060"/>
      <c r="CCC153" s="1060"/>
      <c r="CCD153" s="1060"/>
      <c r="CCE153" s="1060"/>
      <c r="CCF153" s="1060"/>
      <c r="CCG153" s="1060"/>
      <c r="CCH153" s="1060"/>
      <c r="CCI153" s="1060"/>
      <c r="CCJ153" s="1060"/>
      <c r="CCK153" s="1060"/>
      <c r="CCL153" s="1060"/>
      <c r="CCM153" s="1060"/>
      <c r="CCN153" s="1060"/>
      <c r="CCO153" s="1060"/>
      <c r="CCP153" s="1060"/>
      <c r="CCQ153" s="1060"/>
      <c r="CCR153" s="1060"/>
      <c r="CCS153" s="1060"/>
      <c r="CCT153" s="1060"/>
      <c r="CCU153" s="1060"/>
      <c r="CCV153" s="1060"/>
      <c r="CCW153" s="1060"/>
      <c r="CCX153" s="1060"/>
      <c r="CCY153" s="1060"/>
      <c r="CCZ153" s="1060"/>
      <c r="CDA153" s="1060"/>
      <c r="CDB153" s="1060"/>
      <c r="CDC153" s="1060"/>
      <c r="CDD153" s="1060"/>
      <c r="CDE153" s="1060"/>
      <c r="CDF153" s="1060"/>
      <c r="CDG153" s="1060"/>
      <c r="CDH153" s="1060"/>
      <c r="CDI153" s="1060"/>
      <c r="CDJ153" s="1060"/>
      <c r="CDK153" s="1060"/>
      <c r="CDL153" s="1060"/>
      <c r="CDM153" s="1060"/>
      <c r="CDN153" s="1060"/>
      <c r="CDO153" s="1060"/>
      <c r="CDP153" s="1060"/>
      <c r="CDQ153" s="1060"/>
      <c r="CDR153" s="1060"/>
      <c r="CDS153" s="1060"/>
      <c r="CDT153" s="1060"/>
      <c r="CDU153" s="1060"/>
      <c r="CDV153" s="1060"/>
      <c r="CDW153" s="1060"/>
      <c r="CDX153" s="1060"/>
      <c r="CDY153" s="1060"/>
      <c r="CDZ153" s="1060"/>
      <c r="CEA153" s="1060"/>
      <c r="CEB153" s="1060"/>
      <c r="CEC153" s="1060"/>
      <c r="CED153" s="1060"/>
      <c r="CEE153" s="1060"/>
      <c r="CEF153" s="1060"/>
      <c r="CEG153" s="1060"/>
      <c r="CEH153" s="1060"/>
      <c r="CEI153" s="1060"/>
      <c r="CEJ153" s="1060"/>
      <c r="CEK153" s="1060"/>
      <c r="CEL153" s="1060"/>
      <c r="CEM153" s="1060"/>
    </row>
    <row r="154" spans="2:2171" s="254" customFormat="1" x14ac:dyDescent="0.2">
      <c r="B154" s="1029" t="s">
        <v>278</v>
      </c>
      <c r="C154" s="298"/>
      <c r="D154" s="857"/>
      <c r="E154" s="857" t="s">
        <v>413</v>
      </c>
      <c r="F154" s="1030" t="s">
        <v>278</v>
      </c>
      <c r="G154" s="298" t="s">
        <v>57</v>
      </c>
      <c r="H154" s="298" t="s">
        <v>62</v>
      </c>
      <c r="I154" s="1031">
        <f>C154*'Future Practices'!C$117*(D154*0.95+Calculations!$C$163/SUMPRODUCT(Sources!$C$78:$C$81,Defaults!$D$77:$D$80)*(1-D154)*VLOOKUP(G154,Defaults!B$77:D$80,3,FALSE))*3630</f>
        <v>0</v>
      </c>
      <c r="J154" s="1032">
        <f t="shared" si="0"/>
        <v>0</v>
      </c>
      <c r="K154" s="1024">
        <f>Retrofit_Design</f>
        <v>0</v>
      </c>
      <c r="L154" s="1024">
        <f t="shared" si="1"/>
        <v>0</v>
      </c>
      <c r="M154" s="679"/>
      <c r="N154" s="679"/>
      <c r="O154" s="679"/>
      <c r="P154" s="679"/>
      <c r="Q154" s="679"/>
      <c r="R154" s="679"/>
      <c r="S154" s="679"/>
      <c r="T154" s="679"/>
      <c r="U154" s="679"/>
      <c r="V154" s="679"/>
      <c r="W154" s="679"/>
      <c r="X154" s="679"/>
      <c r="Y154" s="679"/>
      <c r="Z154" s="679"/>
      <c r="AA154" s="679"/>
      <c r="AB154" s="679"/>
      <c r="AC154" s="679"/>
      <c r="AD154" s="679"/>
      <c r="AE154" s="679"/>
      <c r="AF154" s="679"/>
      <c r="AG154" s="679"/>
      <c r="AH154" s="679"/>
      <c r="AI154" s="679"/>
      <c r="AJ154" s="679"/>
      <c r="AK154" s="679"/>
      <c r="AL154" s="679"/>
      <c r="AM154" s="679"/>
      <c r="AN154" s="679"/>
      <c r="AO154" s="679"/>
      <c r="AP154" s="679"/>
      <c r="AQ154" s="679"/>
      <c r="AR154" s="1060"/>
      <c r="AS154" s="1060"/>
      <c r="AT154" s="1060"/>
      <c r="AU154" s="1060"/>
      <c r="AV154" s="1060"/>
      <c r="AW154" s="1060"/>
      <c r="AX154" s="1060"/>
      <c r="AY154" s="1060"/>
      <c r="AZ154" s="1060"/>
      <c r="BA154" s="1060"/>
      <c r="BB154" s="1060"/>
      <c r="BC154" s="1060"/>
      <c r="BD154" s="1060"/>
      <c r="BE154" s="1060"/>
      <c r="BF154" s="1060"/>
      <c r="BG154" s="1060"/>
      <c r="BH154" s="1060"/>
      <c r="BI154" s="1060"/>
      <c r="BJ154" s="1060"/>
      <c r="BK154" s="1060"/>
      <c r="BL154" s="1060"/>
      <c r="BM154" s="1060"/>
      <c r="BN154" s="1060"/>
      <c r="BO154" s="1060"/>
      <c r="BP154" s="1060"/>
      <c r="BQ154" s="1060"/>
      <c r="BR154" s="1060"/>
      <c r="BS154" s="1060"/>
      <c r="BT154" s="1060"/>
      <c r="BU154" s="1060"/>
      <c r="BV154" s="1060"/>
      <c r="BW154" s="1060"/>
      <c r="BX154" s="1060"/>
      <c r="BY154" s="1060"/>
      <c r="BZ154" s="1060"/>
      <c r="CA154" s="1060"/>
      <c r="CB154" s="1060"/>
      <c r="CC154" s="1060"/>
      <c r="CD154" s="1060"/>
      <c r="CE154" s="1060"/>
      <c r="CF154" s="1060"/>
      <c r="CG154" s="1060"/>
      <c r="CH154" s="1060"/>
      <c r="CI154" s="1060"/>
      <c r="CJ154" s="1060"/>
      <c r="CK154" s="1060"/>
      <c r="CL154" s="1060"/>
      <c r="CM154" s="1060"/>
      <c r="CN154" s="1060"/>
      <c r="CO154" s="1060"/>
      <c r="CP154" s="1060"/>
      <c r="CQ154" s="1060"/>
      <c r="CR154" s="1060"/>
      <c r="CS154" s="1060"/>
      <c r="CT154" s="1060"/>
      <c r="CU154" s="1060"/>
      <c r="CV154" s="1060"/>
      <c r="CW154" s="1060"/>
      <c r="CX154" s="1060"/>
      <c r="CY154" s="1060"/>
      <c r="CZ154" s="1060"/>
      <c r="DA154" s="1060"/>
      <c r="DB154" s="1060"/>
      <c r="DC154" s="1060"/>
      <c r="DD154" s="1060"/>
      <c r="DE154" s="1060"/>
      <c r="DF154" s="1060"/>
      <c r="DG154" s="1060"/>
      <c r="DH154" s="1060"/>
      <c r="DI154" s="1060"/>
      <c r="DJ154" s="1060"/>
      <c r="DK154" s="1060"/>
      <c r="DL154" s="1060"/>
      <c r="DM154" s="1060"/>
      <c r="DN154" s="1060"/>
      <c r="DO154" s="1060"/>
      <c r="DP154" s="1060"/>
      <c r="DQ154" s="1060"/>
      <c r="DR154" s="1060"/>
      <c r="DS154" s="1060"/>
      <c r="DT154" s="1060"/>
      <c r="DU154" s="1060"/>
      <c r="DV154" s="1060"/>
      <c r="DW154" s="1060"/>
      <c r="DX154" s="1060"/>
      <c r="DY154" s="1060"/>
      <c r="DZ154" s="1060"/>
      <c r="EA154" s="1060"/>
      <c r="EB154" s="1060"/>
      <c r="EC154" s="1060"/>
      <c r="ED154" s="1060"/>
      <c r="EE154" s="1060"/>
      <c r="EF154" s="1060"/>
      <c r="EG154" s="1060"/>
      <c r="EH154" s="1060"/>
      <c r="EI154" s="1060"/>
      <c r="EJ154" s="1060"/>
      <c r="EK154" s="1060"/>
      <c r="EL154" s="1060"/>
      <c r="EM154" s="1060"/>
      <c r="EN154" s="1060"/>
      <c r="EO154" s="1060"/>
      <c r="EP154" s="1060"/>
      <c r="EQ154" s="1060"/>
      <c r="ER154" s="1060"/>
      <c r="ES154" s="1060"/>
      <c r="ET154" s="1060"/>
      <c r="EU154" s="1060"/>
      <c r="EV154" s="1060"/>
      <c r="EW154" s="1060"/>
      <c r="EX154" s="1060"/>
      <c r="EY154" s="1060"/>
      <c r="EZ154" s="1060"/>
      <c r="FA154" s="1060"/>
      <c r="FB154" s="1060"/>
      <c r="FC154" s="1060"/>
      <c r="FD154" s="1060"/>
      <c r="FE154" s="1060"/>
      <c r="FF154" s="1060"/>
      <c r="FG154" s="1060"/>
      <c r="FH154" s="1060"/>
      <c r="FI154" s="1060"/>
      <c r="FJ154" s="1060"/>
      <c r="FK154" s="1060"/>
      <c r="FL154" s="1060"/>
      <c r="FM154" s="1060"/>
      <c r="FN154" s="1060"/>
      <c r="FO154" s="1060"/>
      <c r="FP154" s="1060"/>
      <c r="FQ154" s="1060"/>
      <c r="FR154" s="1060"/>
      <c r="FS154" s="1060"/>
      <c r="FT154" s="1060"/>
      <c r="FU154" s="1060"/>
      <c r="FV154" s="1060"/>
      <c r="FW154" s="1060"/>
      <c r="FX154" s="1060"/>
      <c r="FY154" s="1060"/>
      <c r="FZ154" s="1060"/>
      <c r="GA154" s="1060"/>
      <c r="GB154" s="1060"/>
      <c r="GC154" s="1060"/>
      <c r="GD154" s="1060"/>
      <c r="GE154" s="1060"/>
      <c r="GF154" s="1060"/>
      <c r="GG154" s="1060"/>
      <c r="GH154" s="1060"/>
      <c r="GI154" s="1060"/>
      <c r="GJ154" s="1060"/>
      <c r="GK154" s="1060"/>
      <c r="GL154" s="1060"/>
      <c r="GM154" s="1060"/>
      <c r="GN154" s="1060"/>
      <c r="GO154" s="1060"/>
      <c r="GP154" s="1060"/>
      <c r="GQ154" s="1060"/>
      <c r="GR154" s="1060"/>
      <c r="GS154" s="1060"/>
      <c r="GT154" s="1060"/>
      <c r="GU154" s="1060"/>
      <c r="GV154" s="1060"/>
      <c r="GW154" s="1060"/>
      <c r="GX154" s="1060"/>
      <c r="GY154" s="1060"/>
      <c r="GZ154" s="1060"/>
      <c r="HA154" s="1060"/>
      <c r="HB154" s="1060"/>
      <c r="HC154" s="1060"/>
      <c r="HD154" s="1060"/>
      <c r="HE154" s="1060"/>
      <c r="HF154" s="1060"/>
      <c r="HG154" s="1060"/>
      <c r="HH154" s="1060"/>
      <c r="HI154" s="1060"/>
      <c r="HJ154" s="1060"/>
      <c r="HK154" s="1060"/>
      <c r="HL154" s="1060"/>
      <c r="HM154" s="1060"/>
      <c r="HN154" s="1060"/>
      <c r="HO154" s="1060"/>
      <c r="HP154" s="1060"/>
      <c r="HQ154" s="1060"/>
      <c r="HR154" s="1060"/>
      <c r="HS154" s="1060"/>
      <c r="HT154" s="1060"/>
      <c r="HU154" s="1060"/>
      <c r="HV154" s="1060"/>
      <c r="HW154" s="1060"/>
      <c r="HX154" s="1060"/>
      <c r="HY154" s="1060"/>
      <c r="HZ154" s="1060"/>
      <c r="IA154" s="1060"/>
      <c r="IB154" s="1060"/>
      <c r="IC154" s="1060"/>
      <c r="ID154" s="1060"/>
      <c r="IE154" s="1060"/>
      <c r="IF154" s="1060"/>
      <c r="IG154" s="1060"/>
      <c r="IH154" s="1060"/>
      <c r="II154" s="1060"/>
      <c r="IJ154" s="1060"/>
      <c r="IK154" s="1060"/>
      <c r="IL154" s="1060"/>
      <c r="IM154" s="1060"/>
      <c r="IN154" s="1060"/>
      <c r="IO154" s="1060"/>
      <c r="IP154" s="1060"/>
      <c r="IQ154" s="1060"/>
      <c r="IR154" s="1060"/>
      <c r="IS154" s="1060"/>
      <c r="IT154" s="1060"/>
      <c r="IU154" s="1060"/>
      <c r="IV154" s="1060"/>
      <c r="IW154" s="1060"/>
      <c r="IX154" s="1060"/>
      <c r="IY154" s="1060"/>
      <c r="IZ154" s="1060"/>
      <c r="JA154" s="1060"/>
      <c r="JB154" s="1060"/>
      <c r="JC154" s="1060"/>
      <c r="JD154" s="1060"/>
      <c r="JE154" s="1060"/>
      <c r="JF154" s="1060"/>
      <c r="JG154" s="1060"/>
      <c r="JH154" s="1060"/>
      <c r="JI154" s="1060"/>
      <c r="JJ154" s="1060"/>
      <c r="JK154" s="1060"/>
      <c r="JL154" s="1060"/>
      <c r="JM154" s="1060"/>
      <c r="JN154" s="1060"/>
      <c r="JO154" s="1060"/>
      <c r="JP154" s="1060"/>
      <c r="JQ154" s="1060"/>
      <c r="JR154" s="1060"/>
      <c r="JS154" s="1060"/>
      <c r="JT154" s="1060"/>
      <c r="JU154" s="1060"/>
      <c r="JV154" s="1060"/>
      <c r="JW154" s="1060"/>
      <c r="JX154" s="1060"/>
      <c r="JY154" s="1060"/>
      <c r="JZ154" s="1060"/>
      <c r="KA154" s="1060"/>
      <c r="KB154" s="1060"/>
      <c r="KC154" s="1060"/>
      <c r="KD154" s="1060"/>
      <c r="KE154" s="1060"/>
      <c r="KF154" s="1060"/>
      <c r="KG154" s="1060"/>
      <c r="KH154" s="1060"/>
      <c r="KI154" s="1060"/>
      <c r="KJ154" s="1060"/>
      <c r="KK154" s="1060"/>
      <c r="KL154" s="1060"/>
      <c r="KM154" s="1060"/>
      <c r="KN154" s="1060"/>
      <c r="KO154" s="1060"/>
      <c r="KP154" s="1060"/>
      <c r="KQ154" s="1060"/>
      <c r="KR154" s="1060"/>
      <c r="KS154" s="1060"/>
      <c r="KT154" s="1060"/>
      <c r="KU154" s="1060"/>
      <c r="KV154" s="1060"/>
      <c r="KW154" s="1060"/>
      <c r="KX154" s="1060"/>
      <c r="KY154" s="1060"/>
      <c r="KZ154" s="1060"/>
      <c r="LA154" s="1060"/>
      <c r="LB154" s="1060"/>
      <c r="LC154" s="1060"/>
      <c r="LD154" s="1060"/>
      <c r="LE154" s="1060"/>
      <c r="LF154" s="1060"/>
      <c r="LG154" s="1060"/>
      <c r="LH154" s="1060"/>
      <c r="LI154" s="1060"/>
      <c r="LJ154" s="1060"/>
      <c r="LK154" s="1060"/>
      <c r="LL154" s="1060"/>
      <c r="LM154" s="1060"/>
      <c r="LN154" s="1060"/>
      <c r="LO154" s="1060"/>
      <c r="LP154" s="1060"/>
      <c r="LQ154" s="1060"/>
      <c r="LR154" s="1060"/>
      <c r="LS154" s="1060"/>
      <c r="LT154" s="1060"/>
      <c r="LU154" s="1060"/>
      <c r="LV154" s="1060"/>
      <c r="LW154" s="1060"/>
      <c r="LX154" s="1060"/>
      <c r="LY154" s="1060"/>
      <c r="LZ154" s="1060"/>
      <c r="MA154" s="1060"/>
      <c r="MB154" s="1060"/>
      <c r="MC154" s="1060"/>
      <c r="MD154" s="1060"/>
      <c r="ME154" s="1060"/>
      <c r="MF154" s="1060"/>
      <c r="MG154" s="1060"/>
      <c r="MH154" s="1060"/>
      <c r="MI154" s="1060"/>
      <c r="MJ154" s="1060"/>
      <c r="MK154" s="1060"/>
      <c r="ML154" s="1060"/>
      <c r="MM154" s="1060"/>
      <c r="MN154" s="1060"/>
      <c r="MO154" s="1060"/>
      <c r="MP154" s="1060"/>
      <c r="MQ154" s="1060"/>
      <c r="MR154" s="1060"/>
      <c r="MS154" s="1060"/>
      <c r="MT154" s="1060"/>
      <c r="MU154" s="1060"/>
      <c r="MV154" s="1060"/>
      <c r="MW154" s="1060"/>
      <c r="MX154" s="1060"/>
      <c r="MY154" s="1060"/>
      <c r="MZ154" s="1060"/>
      <c r="NA154" s="1060"/>
      <c r="NB154" s="1060"/>
      <c r="NC154" s="1060"/>
      <c r="ND154" s="1060"/>
      <c r="NE154" s="1060"/>
      <c r="NF154" s="1060"/>
      <c r="NG154" s="1060"/>
      <c r="NH154" s="1060"/>
      <c r="NI154" s="1060"/>
      <c r="NJ154" s="1060"/>
      <c r="NK154" s="1060"/>
      <c r="NL154" s="1060"/>
      <c r="NM154" s="1060"/>
      <c r="NN154" s="1060"/>
      <c r="NO154" s="1060"/>
      <c r="NP154" s="1060"/>
      <c r="NQ154" s="1060"/>
      <c r="NR154" s="1060"/>
      <c r="NS154" s="1060"/>
      <c r="NT154" s="1060"/>
      <c r="NU154" s="1060"/>
      <c r="NV154" s="1060"/>
      <c r="NW154" s="1060"/>
      <c r="NX154" s="1060"/>
      <c r="NY154" s="1060"/>
      <c r="NZ154" s="1060"/>
      <c r="OA154" s="1060"/>
      <c r="OB154" s="1060"/>
      <c r="OC154" s="1060"/>
      <c r="OD154" s="1060"/>
      <c r="OE154" s="1060"/>
      <c r="OF154" s="1060"/>
      <c r="OG154" s="1060"/>
      <c r="OH154" s="1060"/>
      <c r="OI154" s="1060"/>
      <c r="OJ154" s="1060"/>
      <c r="OK154" s="1060"/>
      <c r="OL154" s="1060"/>
      <c r="OM154" s="1060"/>
      <c r="ON154" s="1060"/>
      <c r="OO154" s="1060"/>
      <c r="OP154" s="1060"/>
      <c r="OQ154" s="1060"/>
      <c r="OR154" s="1060"/>
      <c r="OS154" s="1060"/>
      <c r="OT154" s="1060"/>
      <c r="OU154" s="1060"/>
      <c r="OV154" s="1060"/>
      <c r="OW154" s="1060"/>
      <c r="OX154" s="1060"/>
      <c r="OY154" s="1060"/>
      <c r="OZ154" s="1060"/>
      <c r="PA154" s="1060"/>
      <c r="PB154" s="1060"/>
      <c r="PC154" s="1060"/>
      <c r="PD154" s="1060"/>
      <c r="PE154" s="1060"/>
      <c r="PF154" s="1060"/>
      <c r="PG154" s="1060"/>
      <c r="PH154" s="1060"/>
      <c r="PI154" s="1060"/>
      <c r="PJ154" s="1060"/>
      <c r="PK154" s="1060"/>
      <c r="PL154" s="1060"/>
      <c r="PM154" s="1060"/>
      <c r="PN154" s="1060"/>
      <c r="PO154" s="1060"/>
      <c r="PP154" s="1060"/>
      <c r="PQ154" s="1060"/>
      <c r="PR154" s="1060"/>
      <c r="PS154" s="1060"/>
      <c r="PT154" s="1060"/>
      <c r="PU154" s="1060"/>
      <c r="PV154" s="1060"/>
      <c r="PW154" s="1060"/>
      <c r="PX154" s="1060"/>
      <c r="PY154" s="1060"/>
      <c r="PZ154" s="1060"/>
      <c r="QA154" s="1060"/>
      <c r="QB154" s="1060"/>
      <c r="QC154" s="1060"/>
      <c r="QD154" s="1060"/>
      <c r="QE154" s="1060"/>
      <c r="QF154" s="1060"/>
      <c r="QG154" s="1060"/>
      <c r="QH154" s="1060"/>
      <c r="QI154" s="1060"/>
      <c r="QJ154" s="1060"/>
      <c r="QK154" s="1060"/>
      <c r="QL154" s="1060"/>
      <c r="QM154" s="1060"/>
      <c r="QN154" s="1060"/>
      <c r="QO154" s="1060"/>
      <c r="QP154" s="1060"/>
      <c r="QQ154" s="1060"/>
      <c r="QR154" s="1060"/>
      <c r="QS154" s="1060"/>
      <c r="QT154" s="1060"/>
      <c r="QU154" s="1060"/>
      <c r="QV154" s="1060"/>
      <c r="QW154" s="1060"/>
      <c r="QX154" s="1060"/>
      <c r="QY154" s="1060"/>
      <c r="QZ154" s="1060"/>
      <c r="RA154" s="1060"/>
      <c r="RB154" s="1060"/>
      <c r="RC154" s="1060"/>
      <c r="RD154" s="1060"/>
      <c r="RE154" s="1060"/>
      <c r="RF154" s="1060"/>
      <c r="RG154" s="1060"/>
      <c r="RH154" s="1060"/>
      <c r="RI154" s="1060"/>
      <c r="RJ154" s="1060"/>
      <c r="RK154" s="1060"/>
      <c r="RL154" s="1060"/>
      <c r="RM154" s="1060"/>
      <c r="RN154" s="1060"/>
      <c r="RO154" s="1060"/>
      <c r="RP154" s="1060"/>
      <c r="RQ154" s="1060"/>
      <c r="RR154" s="1060"/>
      <c r="RS154" s="1060"/>
      <c r="RT154" s="1060"/>
      <c r="RU154" s="1060"/>
      <c r="RV154" s="1060"/>
      <c r="RW154" s="1060"/>
      <c r="RX154" s="1060"/>
      <c r="RY154" s="1060"/>
      <c r="RZ154" s="1060"/>
      <c r="SA154" s="1060"/>
      <c r="SB154" s="1060"/>
      <c r="SC154" s="1060"/>
      <c r="SD154" s="1060"/>
      <c r="SE154" s="1060"/>
      <c r="SF154" s="1060"/>
      <c r="SG154" s="1060"/>
      <c r="SH154" s="1060"/>
      <c r="SI154" s="1060"/>
      <c r="SJ154" s="1060"/>
      <c r="SK154" s="1060"/>
      <c r="SL154" s="1060"/>
      <c r="SM154" s="1060"/>
      <c r="SN154" s="1060"/>
      <c r="SO154" s="1060"/>
      <c r="SP154" s="1060"/>
      <c r="SQ154" s="1060"/>
      <c r="SR154" s="1060"/>
      <c r="SS154" s="1060"/>
      <c r="ST154" s="1060"/>
      <c r="SU154" s="1060"/>
      <c r="SV154" s="1060"/>
      <c r="SW154" s="1060"/>
      <c r="SX154" s="1060"/>
      <c r="SY154" s="1060"/>
      <c r="SZ154" s="1060"/>
      <c r="TA154" s="1060"/>
      <c r="TB154" s="1060"/>
      <c r="TC154" s="1060"/>
      <c r="TD154" s="1060"/>
      <c r="TE154" s="1060"/>
      <c r="TF154" s="1060"/>
      <c r="TG154" s="1060"/>
      <c r="TH154" s="1060"/>
      <c r="TI154" s="1060"/>
      <c r="TJ154" s="1060"/>
      <c r="TK154" s="1060"/>
      <c r="TL154" s="1060"/>
      <c r="TM154" s="1060"/>
      <c r="TN154" s="1060"/>
      <c r="TO154" s="1060"/>
      <c r="TP154" s="1060"/>
      <c r="TQ154" s="1060"/>
      <c r="TR154" s="1060"/>
      <c r="TS154" s="1060"/>
      <c r="TT154" s="1060"/>
      <c r="TU154" s="1060"/>
      <c r="TV154" s="1060"/>
      <c r="TW154" s="1060"/>
      <c r="TX154" s="1060"/>
      <c r="TY154" s="1060"/>
      <c r="TZ154" s="1060"/>
      <c r="UA154" s="1060"/>
      <c r="UB154" s="1060"/>
      <c r="UC154" s="1060"/>
      <c r="UD154" s="1060"/>
      <c r="UE154" s="1060"/>
      <c r="UF154" s="1060"/>
      <c r="UG154" s="1060"/>
      <c r="UH154" s="1060"/>
      <c r="UI154" s="1060"/>
      <c r="UJ154" s="1060"/>
      <c r="UK154" s="1060"/>
      <c r="UL154" s="1060"/>
      <c r="UM154" s="1060"/>
      <c r="UN154" s="1060"/>
      <c r="UO154" s="1060"/>
      <c r="UP154" s="1060"/>
      <c r="UQ154" s="1060"/>
      <c r="UR154" s="1060"/>
      <c r="US154" s="1060"/>
      <c r="UT154" s="1060"/>
      <c r="UU154" s="1060"/>
      <c r="UV154" s="1060"/>
      <c r="UW154" s="1060"/>
      <c r="UX154" s="1060"/>
      <c r="UY154" s="1060"/>
      <c r="UZ154" s="1060"/>
      <c r="VA154" s="1060"/>
      <c r="VB154" s="1060"/>
      <c r="VC154" s="1060"/>
      <c r="VD154" s="1060"/>
      <c r="VE154" s="1060"/>
      <c r="VF154" s="1060"/>
      <c r="VG154" s="1060"/>
      <c r="VH154" s="1060"/>
      <c r="VI154" s="1060"/>
      <c r="VJ154" s="1060"/>
      <c r="VK154" s="1060"/>
      <c r="VL154" s="1060"/>
      <c r="VM154" s="1060"/>
      <c r="VN154" s="1060"/>
      <c r="VO154" s="1060"/>
      <c r="VP154" s="1060"/>
      <c r="VQ154" s="1060"/>
      <c r="VR154" s="1060"/>
      <c r="VS154" s="1060"/>
      <c r="VT154" s="1060"/>
      <c r="VU154" s="1060"/>
      <c r="VV154" s="1060"/>
      <c r="VW154" s="1060"/>
      <c r="VX154" s="1060"/>
      <c r="VY154" s="1060"/>
      <c r="VZ154" s="1060"/>
      <c r="WA154" s="1060"/>
      <c r="WB154" s="1060"/>
      <c r="WC154" s="1060"/>
      <c r="WD154" s="1060"/>
      <c r="WE154" s="1060"/>
      <c r="WF154" s="1060"/>
      <c r="WG154" s="1060"/>
      <c r="WH154" s="1060"/>
      <c r="WI154" s="1060"/>
      <c r="WJ154" s="1060"/>
      <c r="WK154" s="1060"/>
      <c r="WL154" s="1060"/>
      <c r="WM154" s="1060"/>
      <c r="WN154" s="1060"/>
      <c r="WO154" s="1060"/>
      <c r="WP154" s="1060"/>
      <c r="WQ154" s="1060"/>
      <c r="WR154" s="1060"/>
      <c r="WS154" s="1060"/>
      <c r="WT154" s="1060"/>
      <c r="WU154" s="1060"/>
      <c r="WV154" s="1060"/>
      <c r="WW154" s="1060"/>
      <c r="WX154" s="1060"/>
      <c r="WY154" s="1060"/>
      <c r="WZ154" s="1060"/>
      <c r="XA154" s="1060"/>
      <c r="XB154" s="1060"/>
      <c r="XC154" s="1060"/>
      <c r="XD154" s="1060"/>
      <c r="XE154" s="1060"/>
      <c r="XF154" s="1060"/>
      <c r="XG154" s="1060"/>
      <c r="XH154" s="1060"/>
      <c r="XI154" s="1060"/>
      <c r="XJ154" s="1060"/>
      <c r="XK154" s="1060"/>
      <c r="XL154" s="1060"/>
      <c r="XM154" s="1060"/>
      <c r="XN154" s="1060"/>
      <c r="XO154" s="1060"/>
      <c r="XP154" s="1060"/>
      <c r="XQ154" s="1060"/>
      <c r="XR154" s="1060"/>
      <c r="XS154" s="1060"/>
      <c r="XT154" s="1060"/>
      <c r="XU154" s="1060"/>
      <c r="XV154" s="1060"/>
      <c r="XW154" s="1060"/>
      <c r="XX154" s="1060"/>
      <c r="XY154" s="1060"/>
      <c r="XZ154" s="1060"/>
      <c r="YA154" s="1060"/>
      <c r="YB154" s="1060"/>
      <c r="YC154" s="1060"/>
      <c r="YD154" s="1060"/>
      <c r="YE154" s="1060"/>
      <c r="YF154" s="1060"/>
      <c r="YG154" s="1060"/>
      <c r="YH154" s="1060"/>
      <c r="YI154" s="1060"/>
      <c r="YJ154" s="1060"/>
      <c r="YK154" s="1060"/>
      <c r="YL154" s="1060"/>
      <c r="YM154" s="1060"/>
      <c r="YN154" s="1060"/>
      <c r="YO154" s="1060"/>
      <c r="YP154" s="1060"/>
      <c r="YQ154" s="1060"/>
      <c r="YR154" s="1060"/>
      <c r="YS154" s="1060"/>
      <c r="YT154" s="1060"/>
      <c r="YU154" s="1060"/>
      <c r="YV154" s="1060"/>
      <c r="YW154" s="1060"/>
      <c r="YX154" s="1060"/>
      <c r="YY154" s="1060"/>
      <c r="YZ154" s="1060"/>
      <c r="ZA154" s="1060"/>
      <c r="ZB154" s="1060"/>
      <c r="ZC154" s="1060"/>
      <c r="ZD154" s="1060"/>
      <c r="ZE154" s="1060"/>
      <c r="ZF154" s="1060"/>
      <c r="ZG154" s="1060"/>
      <c r="ZH154" s="1060"/>
      <c r="ZI154" s="1060"/>
      <c r="ZJ154" s="1060"/>
      <c r="ZK154" s="1060"/>
      <c r="ZL154" s="1060"/>
      <c r="ZM154" s="1060"/>
      <c r="ZN154" s="1060"/>
      <c r="ZO154" s="1060"/>
      <c r="ZP154" s="1060"/>
      <c r="ZQ154" s="1060"/>
      <c r="ZR154" s="1060"/>
      <c r="ZS154" s="1060"/>
      <c r="ZT154" s="1060"/>
      <c r="ZU154" s="1060"/>
      <c r="ZV154" s="1060"/>
      <c r="ZW154" s="1060"/>
      <c r="ZX154" s="1060"/>
      <c r="ZY154" s="1060"/>
      <c r="ZZ154" s="1060"/>
      <c r="AAA154" s="1060"/>
      <c r="AAB154" s="1060"/>
      <c r="AAC154" s="1060"/>
      <c r="AAD154" s="1060"/>
      <c r="AAE154" s="1060"/>
      <c r="AAF154" s="1060"/>
      <c r="AAG154" s="1060"/>
      <c r="AAH154" s="1060"/>
      <c r="AAI154" s="1060"/>
      <c r="AAJ154" s="1060"/>
      <c r="AAK154" s="1060"/>
      <c r="AAL154" s="1060"/>
      <c r="AAM154" s="1060"/>
      <c r="AAN154" s="1060"/>
      <c r="AAO154" s="1060"/>
      <c r="AAP154" s="1060"/>
      <c r="AAQ154" s="1060"/>
      <c r="AAR154" s="1060"/>
      <c r="AAS154" s="1060"/>
      <c r="AAT154" s="1060"/>
      <c r="AAU154" s="1060"/>
      <c r="AAV154" s="1060"/>
      <c r="AAW154" s="1060"/>
      <c r="AAX154" s="1060"/>
      <c r="AAY154" s="1060"/>
      <c r="AAZ154" s="1060"/>
      <c r="ABA154" s="1060"/>
      <c r="ABB154" s="1060"/>
      <c r="ABC154" s="1060"/>
      <c r="ABD154" s="1060"/>
      <c r="ABE154" s="1060"/>
      <c r="ABF154" s="1060"/>
      <c r="ABG154" s="1060"/>
      <c r="ABH154" s="1060"/>
      <c r="ABI154" s="1060"/>
      <c r="ABJ154" s="1060"/>
      <c r="ABK154" s="1060"/>
      <c r="ABL154" s="1060"/>
      <c r="ABM154" s="1060"/>
      <c r="ABN154" s="1060"/>
      <c r="ABO154" s="1060"/>
      <c r="ABP154" s="1060"/>
      <c r="ABQ154" s="1060"/>
      <c r="ABR154" s="1060"/>
      <c r="ABS154" s="1060"/>
      <c r="ABT154" s="1060"/>
      <c r="ABU154" s="1060"/>
      <c r="ABV154" s="1060"/>
      <c r="ABW154" s="1060"/>
      <c r="ABX154" s="1060"/>
      <c r="ABY154" s="1060"/>
      <c r="ABZ154" s="1060"/>
      <c r="ACA154" s="1060"/>
      <c r="ACB154" s="1060"/>
      <c r="ACC154" s="1060"/>
      <c r="ACD154" s="1060"/>
      <c r="ACE154" s="1060"/>
      <c r="ACF154" s="1060"/>
      <c r="ACG154" s="1060"/>
      <c r="ACH154" s="1060"/>
      <c r="ACI154" s="1060"/>
      <c r="ACJ154" s="1060"/>
      <c r="ACK154" s="1060"/>
      <c r="ACL154" s="1060"/>
      <c r="ACM154" s="1060"/>
      <c r="ACN154" s="1060"/>
      <c r="ACO154" s="1060"/>
      <c r="ACP154" s="1060"/>
      <c r="ACQ154" s="1060"/>
      <c r="ACR154" s="1060"/>
      <c r="ACS154" s="1060"/>
      <c r="ACT154" s="1060"/>
      <c r="ACU154" s="1060"/>
      <c r="ACV154" s="1060"/>
      <c r="ACW154" s="1060"/>
      <c r="ACX154" s="1060"/>
      <c r="ACY154" s="1060"/>
      <c r="ACZ154" s="1060"/>
      <c r="ADA154" s="1060"/>
      <c r="ADB154" s="1060"/>
      <c r="ADC154" s="1060"/>
      <c r="ADD154" s="1060"/>
      <c r="ADE154" s="1060"/>
      <c r="ADF154" s="1060"/>
      <c r="ADG154" s="1060"/>
      <c r="ADH154" s="1060"/>
      <c r="ADI154" s="1060"/>
      <c r="ADJ154" s="1060"/>
      <c r="ADK154" s="1060"/>
      <c r="ADL154" s="1060"/>
      <c r="ADM154" s="1060"/>
      <c r="ADN154" s="1060"/>
      <c r="ADO154" s="1060"/>
      <c r="ADP154" s="1060"/>
      <c r="ADQ154" s="1060"/>
      <c r="ADR154" s="1060"/>
      <c r="ADS154" s="1060"/>
      <c r="ADT154" s="1060"/>
      <c r="ADU154" s="1060"/>
      <c r="ADV154" s="1060"/>
      <c r="ADW154" s="1060"/>
      <c r="ADX154" s="1060"/>
      <c r="ADY154" s="1060"/>
      <c r="ADZ154" s="1060"/>
      <c r="AEA154" s="1060"/>
      <c r="AEB154" s="1060"/>
      <c r="AEC154" s="1060"/>
      <c r="AED154" s="1060"/>
      <c r="AEE154" s="1060"/>
      <c r="AEF154" s="1060"/>
      <c r="AEG154" s="1060"/>
      <c r="AEH154" s="1060"/>
      <c r="AEI154" s="1060"/>
      <c r="AEJ154" s="1060"/>
      <c r="AEK154" s="1060"/>
      <c r="AEL154" s="1060"/>
      <c r="AEM154" s="1060"/>
      <c r="AEN154" s="1060"/>
      <c r="AEO154" s="1060"/>
      <c r="AEP154" s="1060"/>
      <c r="AEQ154" s="1060"/>
      <c r="AER154" s="1060"/>
      <c r="AES154" s="1060"/>
      <c r="AET154" s="1060"/>
      <c r="AEU154" s="1060"/>
      <c r="AEV154" s="1060"/>
      <c r="AEW154" s="1060"/>
      <c r="AEX154" s="1060"/>
      <c r="AEY154" s="1060"/>
      <c r="AEZ154" s="1060"/>
      <c r="AFA154" s="1060"/>
      <c r="AFB154" s="1060"/>
      <c r="AFC154" s="1060"/>
      <c r="AFD154" s="1060"/>
      <c r="AFE154" s="1060"/>
      <c r="AFF154" s="1060"/>
      <c r="AFG154" s="1060"/>
      <c r="AFH154" s="1060"/>
      <c r="AFI154" s="1060"/>
      <c r="AFJ154" s="1060"/>
      <c r="AFK154" s="1060"/>
      <c r="AFL154" s="1060"/>
      <c r="AFM154" s="1060"/>
      <c r="AFN154" s="1060"/>
      <c r="AFO154" s="1060"/>
      <c r="AFP154" s="1060"/>
      <c r="AFQ154" s="1060"/>
      <c r="AFR154" s="1060"/>
      <c r="AFS154" s="1060"/>
      <c r="AFT154" s="1060"/>
      <c r="AFU154" s="1060"/>
      <c r="AFV154" s="1060"/>
      <c r="AFW154" s="1060"/>
      <c r="AFX154" s="1060"/>
      <c r="AFY154" s="1060"/>
      <c r="AFZ154" s="1060"/>
      <c r="AGA154" s="1060"/>
      <c r="AGB154" s="1060"/>
      <c r="AGC154" s="1060"/>
      <c r="AGD154" s="1060"/>
      <c r="AGE154" s="1060"/>
      <c r="AGF154" s="1060"/>
      <c r="AGG154" s="1060"/>
      <c r="AGH154" s="1060"/>
      <c r="AGI154" s="1060"/>
      <c r="AGJ154" s="1060"/>
      <c r="AGK154" s="1060"/>
      <c r="AGL154" s="1060"/>
      <c r="AGM154" s="1060"/>
      <c r="AGN154" s="1060"/>
      <c r="AGO154" s="1060"/>
      <c r="AGP154" s="1060"/>
      <c r="AGQ154" s="1060"/>
      <c r="AGR154" s="1060"/>
      <c r="AGS154" s="1060"/>
      <c r="AGT154" s="1060"/>
      <c r="AGU154" s="1060"/>
      <c r="AGV154" s="1060"/>
      <c r="AGW154" s="1060"/>
      <c r="AGX154" s="1060"/>
      <c r="AGY154" s="1060"/>
      <c r="AGZ154" s="1060"/>
      <c r="AHA154" s="1060"/>
      <c r="AHB154" s="1060"/>
      <c r="AHC154" s="1060"/>
      <c r="AHD154" s="1060"/>
      <c r="AHE154" s="1060"/>
      <c r="AHF154" s="1060"/>
      <c r="AHG154" s="1060"/>
      <c r="AHH154" s="1060"/>
      <c r="AHI154" s="1060"/>
      <c r="AHJ154" s="1060"/>
      <c r="AHK154" s="1060"/>
      <c r="AHL154" s="1060"/>
      <c r="AHM154" s="1060"/>
      <c r="AHN154" s="1060"/>
      <c r="AHO154" s="1060"/>
      <c r="AHP154" s="1060"/>
      <c r="AHQ154" s="1060"/>
      <c r="AHR154" s="1060"/>
      <c r="AHS154" s="1060"/>
      <c r="AHT154" s="1060"/>
      <c r="AHU154" s="1060"/>
      <c r="AHV154" s="1060"/>
      <c r="AHW154" s="1060"/>
      <c r="AHX154" s="1060"/>
      <c r="AHY154" s="1060"/>
      <c r="AHZ154" s="1060"/>
      <c r="AIA154" s="1060"/>
      <c r="AIB154" s="1060"/>
      <c r="AIC154" s="1060"/>
      <c r="AID154" s="1060"/>
      <c r="AIE154" s="1060"/>
      <c r="AIF154" s="1060"/>
      <c r="AIG154" s="1060"/>
      <c r="AIH154" s="1060"/>
      <c r="AII154" s="1060"/>
      <c r="AIJ154" s="1060"/>
      <c r="AIK154" s="1060"/>
      <c r="AIL154" s="1060"/>
      <c r="AIM154" s="1060"/>
      <c r="AIN154" s="1060"/>
      <c r="AIO154" s="1060"/>
      <c r="AIP154" s="1060"/>
      <c r="AIQ154" s="1060"/>
      <c r="AIR154" s="1060"/>
      <c r="AIS154" s="1060"/>
      <c r="AIT154" s="1060"/>
      <c r="AIU154" s="1060"/>
      <c r="AIV154" s="1060"/>
      <c r="AIW154" s="1060"/>
      <c r="AIX154" s="1060"/>
      <c r="AIY154" s="1060"/>
      <c r="AIZ154" s="1060"/>
      <c r="AJA154" s="1060"/>
      <c r="AJB154" s="1060"/>
      <c r="AJC154" s="1060"/>
      <c r="AJD154" s="1060"/>
      <c r="AJE154" s="1060"/>
      <c r="AJF154" s="1060"/>
      <c r="AJG154" s="1060"/>
      <c r="AJH154" s="1060"/>
      <c r="AJI154" s="1060"/>
      <c r="AJJ154" s="1060"/>
      <c r="AJK154" s="1060"/>
      <c r="AJL154" s="1060"/>
      <c r="AJM154" s="1060"/>
      <c r="AJN154" s="1060"/>
      <c r="AJO154" s="1060"/>
      <c r="AJP154" s="1060"/>
      <c r="AJQ154" s="1060"/>
      <c r="AJR154" s="1060"/>
      <c r="AJS154" s="1060"/>
      <c r="AJT154" s="1060"/>
      <c r="AJU154" s="1060"/>
      <c r="AJV154" s="1060"/>
      <c r="AJW154" s="1060"/>
      <c r="AJX154" s="1060"/>
      <c r="AJY154" s="1060"/>
      <c r="AJZ154" s="1060"/>
      <c r="AKA154" s="1060"/>
      <c r="AKB154" s="1060"/>
      <c r="AKC154" s="1060"/>
      <c r="AKD154" s="1060"/>
      <c r="AKE154" s="1060"/>
      <c r="AKF154" s="1060"/>
      <c r="AKG154" s="1060"/>
      <c r="AKH154" s="1060"/>
      <c r="AKI154" s="1060"/>
      <c r="AKJ154" s="1060"/>
      <c r="AKK154" s="1060"/>
      <c r="AKL154" s="1060"/>
      <c r="AKM154" s="1060"/>
      <c r="AKN154" s="1060"/>
      <c r="AKO154" s="1060"/>
      <c r="AKP154" s="1060"/>
      <c r="AKQ154" s="1060"/>
      <c r="AKR154" s="1060"/>
      <c r="AKS154" s="1060"/>
      <c r="AKT154" s="1060"/>
      <c r="AKU154" s="1060"/>
      <c r="AKV154" s="1060"/>
      <c r="AKW154" s="1060"/>
      <c r="AKX154" s="1060"/>
      <c r="AKY154" s="1060"/>
      <c r="AKZ154" s="1060"/>
      <c r="ALA154" s="1060"/>
      <c r="ALB154" s="1060"/>
      <c r="ALC154" s="1060"/>
      <c r="ALD154" s="1060"/>
      <c r="ALE154" s="1060"/>
      <c r="ALF154" s="1060"/>
      <c r="ALG154" s="1060"/>
      <c r="ALH154" s="1060"/>
      <c r="ALI154" s="1060"/>
      <c r="ALJ154" s="1060"/>
      <c r="ALK154" s="1060"/>
      <c r="ALL154" s="1060"/>
      <c r="ALM154" s="1060"/>
      <c r="ALN154" s="1060"/>
      <c r="ALO154" s="1060"/>
      <c r="ALP154" s="1060"/>
      <c r="ALQ154" s="1060"/>
      <c r="ALR154" s="1060"/>
      <c r="ALS154" s="1060"/>
      <c r="ALT154" s="1060"/>
      <c r="ALU154" s="1060"/>
      <c r="ALV154" s="1060"/>
      <c r="ALW154" s="1060"/>
      <c r="ALX154" s="1060"/>
      <c r="ALY154" s="1060"/>
      <c r="ALZ154" s="1060"/>
      <c r="AMA154" s="1060"/>
      <c r="AMB154" s="1060"/>
      <c r="AMC154" s="1060"/>
      <c r="AMD154" s="1060"/>
      <c r="AME154" s="1060"/>
      <c r="AMF154" s="1060"/>
      <c r="AMG154" s="1060"/>
      <c r="AMH154" s="1060"/>
      <c r="AMI154" s="1060"/>
      <c r="AMJ154" s="1060"/>
      <c r="AMK154" s="1060"/>
      <c r="AML154" s="1060"/>
      <c r="AMM154" s="1060"/>
      <c r="AMN154" s="1060"/>
      <c r="AMO154" s="1060"/>
      <c r="AMP154" s="1060"/>
      <c r="AMQ154" s="1060"/>
      <c r="AMR154" s="1060"/>
      <c r="AMS154" s="1060"/>
      <c r="AMT154" s="1060"/>
      <c r="AMU154" s="1060"/>
      <c r="AMV154" s="1060"/>
      <c r="AMW154" s="1060"/>
      <c r="AMX154" s="1060"/>
      <c r="AMY154" s="1060"/>
      <c r="AMZ154" s="1060"/>
      <c r="ANA154" s="1060"/>
      <c r="ANB154" s="1060"/>
      <c r="ANC154" s="1060"/>
      <c r="AND154" s="1060"/>
      <c r="ANE154" s="1060"/>
      <c r="ANF154" s="1060"/>
      <c r="ANG154" s="1060"/>
      <c r="ANH154" s="1060"/>
      <c r="ANI154" s="1060"/>
      <c r="ANJ154" s="1060"/>
      <c r="ANK154" s="1060"/>
      <c r="ANL154" s="1060"/>
      <c r="ANM154" s="1060"/>
      <c r="ANN154" s="1060"/>
      <c r="ANO154" s="1060"/>
      <c r="ANP154" s="1060"/>
      <c r="ANQ154" s="1060"/>
      <c r="ANR154" s="1060"/>
      <c r="ANS154" s="1060"/>
      <c r="ANT154" s="1060"/>
      <c r="ANU154" s="1060"/>
      <c r="ANV154" s="1060"/>
      <c r="ANW154" s="1060"/>
      <c r="ANX154" s="1060"/>
      <c r="ANY154" s="1060"/>
      <c r="ANZ154" s="1060"/>
      <c r="AOA154" s="1060"/>
      <c r="AOB154" s="1060"/>
      <c r="AOC154" s="1060"/>
      <c r="AOD154" s="1060"/>
      <c r="AOE154" s="1060"/>
      <c r="AOF154" s="1060"/>
      <c r="AOG154" s="1060"/>
      <c r="AOH154" s="1060"/>
      <c r="AOI154" s="1060"/>
      <c r="AOJ154" s="1060"/>
      <c r="AOK154" s="1060"/>
      <c r="AOL154" s="1060"/>
      <c r="AOM154" s="1060"/>
      <c r="AON154" s="1060"/>
      <c r="AOO154" s="1060"/>
      <c r="AOP154" s="1060"/>
      <c r="AOQ154" s="1060"/>
      <c r="AOR154" s="1060"/>
      <c r="AOS154" s="1060"/>
      <c r="AOT154" s="1060"/>
      <c r="AOU154" s="1060"/>
      <c r="AOV154" s="1060"/>
      <c r="AOW154" s="1060"/>
      <c r="AOX154" s="1060"/>
      <c r="AOY154" s="1060"/>
      <c r="AOZ154" s="1060"/>
      <c r="APA154" s="1060"/>
      <c r="APB154" s="1060"/>
      <c r="APC154" s="1060"/>
      <c r="APD154" s="1060"/>
      <c r="APE154" s="1060"/>
      <c r="APF154" s="1060"/>
      <c r="APG154" s="1060"/>
      <c r="APH154" s="1060"/>
      <c r="API154" s="1060"/>
      <c r="APJ154" s="1060"/>
      <c r="APK154" s="1060"/>
      <c r="APL154" s="1060"/>
      <c r="APM154" s="1060"/>
      <c r="APN154" s="1060"/>
      <c r="APO154" s="1060"/>
      <c r="APP154" s="1060"/>
      <c r="APQ154" s="1060"/>
      <c r="APR154" s="1060"/>
      <c r="APS154" s="1060"/>
      <c r="APT154" s="1060"/>
      <c r="APU154" s="1060"/>
      <c r="APV154" s="1060"/>
      <c r="APW154" s="1060"/>
      <c r="APX154" s="1060"/>
      <c r="APY154" s="1060"/>
      <c r="APZ154" s="1060"/>
      <c r="AQA154" s="1060"/>
      <c r="AQB154" s="1060"/>
      <c r="AQC154" s="1060"/>
      <c r="AQD154" s="1060"/>
      <c r="AQE154" s="1060"/>
      <c r="AQF154" s="1060"/>
      <c r="AQG154" s="1060"/>
      <c r="AQH154" s="1060"/>
      <c r="AQI154" s="1060"/>
      <c r="AQJ154" s="1060"/>
      <c r="AQK154" s="1060"/>
      <c r="AQL154" s="1060"/>
      <c r="AQM154" s="1060"/>
      <c r="AQN154" s="1060"/>
      <c r="AQO154" s="1060"/>
      <c r="AQP154" s="1060"/>
      <c r="AQQ154" s="1060"/>
      <c r="AQR154" s="1060"/>
      <c r="AQS154" s="1060"/>
      <c r="AQT154" s="1060"/>
      <c r="AQU154" s="1060"/>
      <c r="AQV154" s="1060"/>
      <c r="AQW154" s="1060"/>
      <c r="AQX154" s="1060"/>
      <c r="AQY154" s="1060"/>
      <c r="AQZ154" s="1060"/>
      <c r="ARA154" s="1060"/>
      <c r="ARB154" s="1060"/>
      <c r="ARC154" s="1060"/>
      <c r="ARD154" s="1060"/>
      <c r="ARE154" s="1060"/>
      <c r="ARF154" s="1060"/>
      <c r="ARG154" s="1060"/>
      <c r="ARH154" s="1060"/>
      <c r="ARI154" s="1060"/>
      <c r="ARJ154" s="1060"/>
      <c r="ARK154" s="1060"/>
      <c r="ARL154" s="1060"/>
      <c r="ARM154" s="1060"/>
      <c r="ARN154" s="1060"/>
      <c r="ARO154" s="1060"/>
      <c r="ARP154" s="1060"/>
      <c r="ARQ154" s="1060"/>
      <c r="ARR154" s="1060"/>
      <c r="ARS154" s="1060"/>
      <c r="ART154" s="1060"/>
      <c r="ARU154" s="1060"/>
      <c r="ARV154" s="1060"/>
      <c r="ARW154" s="1060"/>
      <c r="ARX154" s="1060"/>
      <c r="ARY154" s="1060"/>
      <c r="ARZ154" s="1060"/>
      <c r="ASA154" s="1060"/>
      <c r="ASB154" s="1060"/>
      <c r="ASC154" s="1060"/>
      <c r="ASD154" s="1060"/>
      <c r="ASE154" s="1060"/>
      <c r="ASF154" s="1060"/>
      <c r="ASG154" s="1060"/>
      <c r="ASH154" s="1060"/>
      <c r="ASI154" s="1060"/>
      <c r="ASJ154" s="1060"/>
      <c r="ASK154" s="1060"/>
      <c r="ASL154" s="1060"/>
      <c r="ASM154" s="1060"/>
      <c r="ASN154" s="1060"/>
      <c r="ASO154" s="1060"/>
      <c r="ASP154" s="1060"/>
      <c r="ASQ154" s="1060"/>
      <c r="ASR154" s="1060"/>
      <c r="ASS154" s="1060"/>
      <c r="AST154" s="1060"/>
      <c r="ASU154" s="1060"/>
      <c r="ASV154" s="1060"/>
      <c r="ASW154" s="1060"/>
      <c r="ASX154" s="1060"/>
      <c r="ASY154" s="1060"/>
      <c r="ASZ154" s="1060"/>
      <c r="ATA154" s="1060"/>
      <c r="ATB154" s="1060"/>
      <c r="ATC154" s="1060"/>
      <c r="ATD154" s="1060"/>
      <c r="ATE154" s="1060"/>
      <c r="ATF154" s="1060"/>
      <c r="ATG154" s="1060"/>
      <c r="ATH154" s="1060"/>
      <c r="ATI154" s="1060"/>
      <c r="ATJ154" s="1060"/>
      <c r="ATK154" s="1060"/>
      <c r="ATL154" s="1060"/>
      <c r="ATM154" s="1060"/>
      <c r="ATN154" s="1060"/>
      <c r="ATO154" s="1060"/>
      <c r="ATP154" s="1060"/>
      <c r="ATQ154" s="1060"/>
      <c r="ATR154" s="1060"/>
      <c r="ATS154" s="1060"/>
      <c r="ATT154" s="1060"/>
      <c r="ATU154" s="1060"/>
      <c r="ATV154" s="1060"/>
      <c r="ATW154" s="1060"/>
      <c r="ATX154" s="1060"/>
      <c r="ATY154" s="1060"/>
      <c r="ATZ154" s="1060"/>
      <c r="AUA154" s="1060"/>
      <c r="AUB154" s="1060"/>
      <c r="AUC154" s="1060"/>
      <c r="AUD154" s="1060"/>
      <c r="AUE154" s="1060"/>
      <c r="AUF154" s="1060"/>
      <c r="AUG154" s="1060"/>
      <c r="AUH154" s="1060"/>
      <c r="AUI154" s="1060"/>
      <c r="AUJ154" s="1060"/>
      <c r="AUK154" s="1060"/>
      <c r="AUL154" s="1060"/>
      <c r="AUM154" s="1060"/>
      <c r="AUN154" s="1060"/>
      <c r="AUO154" s="1060"/>
      <c r="AUP154" s="1060"/>
      <c r="AUQ154" s="1060"/>
      <c r="AUR154" s="1060"/>
      <c r="AUS154" s="1060"/>
      <c r="AUT154" s="1060"/>
      <c r="AUU154" s="1060"/>
      <c r="AUV154" s="1060"/>
      <c r="AUW154" s="1060"/>
      <c r="AUX154" s="1060"/>
      <c r="AUY154" s="1060"/>
      <c r="AUZ154" s="1060"/>
      <c r="AVA154" s="1060"/>
      <c r="AVB154" s="1060"/>
      <c r="AVC154" s="1060"/>
      <c r="AVD154" s="1060"/>
      <c r="AVE154" s="1060"/>
      <c r="AVF154" s="1060"/>
      <c r="AVG154" s="1060"/>
      <c r="AVH154" s="1060"/>
      <c r="AVI154" s="1060"/>
      <c r="AVJ154" s="1060"/>
      <c r="AVK154" s="1060"/>
      <c r="AVL154" s="1060"/>
      <c r="AVM154" s="1060"/>
      <c r="AVN154" s="1060"/>
      <c r="AVO154" s="1060"/>
      <c r="AVP154" s="1060"/>
      <c r="AVQ154" s="1060"/>
      <c r="AVR154" s="1060"/>
      <c r="AVS154" s="1060"/>
      <c r="AVT154" s="1060"/>
      <c r="AVU154" s="1060"/>
      <c r="AVV154" s="1060"/>
      <c r="AVW154" s="1060"/>
      <c r="AVX154" s="1060"/>
      <c r="AVY154" s="1060"/>
      <c r="AVZ154" s="1060"/>
      <c r="AWA154" s="1060"/>
      <c r="AWB154" s="1060"/>
      <c r="AWC154" s="1060"/>
      <c r="AWD154" s="1060"/>
      <c r="AWE154" s="1060"/>
      <c r="AWF154" s="1060"/>
      <c r="AWG154" s="1060"/>
      <c r="AWH154" s="1060"/>
      <c r="AWI154" s="1060"/>
      <c r="AWJ154" s="1060"/>
      <c r="AWK154" s="1060"/>
      <c r="AWL154" s="1060"/>
      <c r="AWM154" s="1060"/>
      <c r="AWN154" s="1060"/>
      <c r="AWO154" s="1060"/>
      <c r="AWP154" s="1060"/>
      <c r="AWQ154" s="1060"/>
      <c r="AWR154" s="1060"/>
      <c r="AWS154" s="1060"/>
      <c r="AWT154" s="1060"/>
      <c r="AWU154" s="1060"/>
      <c r="AWV154" s="1060"/>
      <c r="AWW154" s="1060"/>
      <c r="AWX154" s="1060"/>
      <c r="AWY154" s="1060"/>
      <c r="AWZ154" s="1060"/>
      <c r="AXA154" s="1060"/>
      <c r="AXB154" s="1060"/>
      <c r="AXC154" s="1060"/>
      <c r="AXD154" s="1060"/>
      <c r="AXE154" s="1060"/>
      <c r="AXF154" s="1060"/>
      <c r="AXG154" s="1060"/>
      <c r="AXH154" s="1060"/>
      <c r="AXI154" s="1060"/>
      <c r="AXJ154" s="1060"/>
      <c r="AXK154" s="1060"/>
      <c r="AXL154" s="1060"/>
      <c r="AXM154" s="1060"/>
      <c r="AXN154" s="1060"/>
      <c r="AXO154" s="1060"/>
      <c r="AXP154" s="1060"/>
      <c r="AXQ154" s="1060"/>
      <c r="AXR154" s="1060"/>
      <c r="AXS154" s="1060"/>
      <c r="AXT154" s="1060"/>
      <c r="AXU154" s="1060"/>
      <c r="AXV154" s="1060"/>
      <c r="AXW154" s="1060"/>
      <c r="AXX154" s="1060"/>
      <c r="AXY154" s="1060"/>
      <c r="AXZ154" s="1060"/>
      <c r="AYA154" s="1060"/>
      <c r="AYB154" s="1060"/>
      <c r="AYC154" s="1060"/>
      <c r="AYD154" s="1060"/>
      <c r="AYE154" s="1060"/>
      <c r="AYF154" s="1060"/>
      <c r="AYG154" s="1060"/>
      <c r="AYH154" s="1060"/>
      <c r="AYI154" s="1060"/>
      <c r="AYJ154" s="1060"/>
      <c r="AYK154" s="1060"/>
      <c r="AYL154" s="1060"/>
      <c r="AYM154" s="1060"/>
      <c r="AYN154" s="1060"/>
      <c r="AYO154" s="1060"/>
      <c r="AYP154" s="1060"/>
      <c r="AYQ154" s="1060"/>
      <c r="AYR154" s="1060"/>
      <c r="AYS154" s="1060"/>
      <c r="AYT154" s="1060"/>
      <c r="AYU154" s="1060"/>
      <c r="AYV154" s="1060"/>
      <c r="AYW154" s="1060"/>
      <c r="AYX154" s="1060"/>
      <c r="AYY154" s="1060"/>
      <c r="AYZ154" s="1060"/>
      <c r="AZA154" s="1060"/>
      <c r="AZB154" s="1060"/>
      <c r="AZC154" s="1060"/>
      <c r="AZD154" s="1060"/>
      <c r="AZE154" s="1060"/>
      <c r="AZF154" s="1060"/>
      <c r="AZG154" s="1060"/>
      <c r="AZH154" s="1060"/>
      <c r="AZI154" s="1060"/>
      <c r="AZJ154" s="1060"/>
      <c r="AZK154" s="1060"/>
      <c r="AZL154" s="1060"/>
      <c r="AZM154" s="1060"/>
      <c r="AZN154" s="1060"/>
      <c r="AZO154" s="1060"/>
      <c r="AZP154" s="1060"/>
      <c r="AZQ154" s="1060"/>
      <c r="AZR154" s="1060"/>
      <c r="AZS154" s="1060"/>
      <c r="AZT154" s="1060"/>
      <c r="AZU154" s="1060"/>
      <c r="AZV154" s="1060"/>
      <c r="AZW154" s="1060"/>
      <c r="AZX154" s="1060"/>
      <c r="AZY154" s="1060"/>
      <c r="AZZ154" s="1060"/>
      <c r="BAA154" s="1060"/>
      <c r="BAB154" s="1060"/>
      <c r="BAC154" s="1060"/>
      <c r="BAD154" s="1060"/>
      <c r="BAE154" s="1060"/>
      <c r="BAF154" s="1060"/>
      <c r="BAG154" s="1060"/>
      <c r="BAH154" s="1060"/>
      <c r="BAI154" s="1060"/>
      <c r="BAJ154" s="1060"/>
      <c r="BAK154" s="1060"/>
      <c r="BAL154" s="1060"/>
      <c r="BAM154" s="1060"/>
      <c r="BAN154" s="1060"/>
      <c r="BAO154" s="1060"/>
      <c r="BAP154" s="1060"/>
      <c r="BAQ154" s="1060"/>
      <c r="BAR154" s="1060"/>
      <c r="BAS154" s="1060"/>
      <c r="BAT154" s="1060"/>
      <c r="BAU154" s="1060"/>
      <c r="BAV154" s="1060"/>
      <c r="BAW154" s="1060"/>
      <c r="BAX154" s="1060"/>
      <c r="BAY154" s="1060"/>
      <c r="BAZ154" s="1060"/>
      <c r="BBA154" s="1060"/>
      <c r="BBB154" s="1060"/>
      <c r="BBC154" s="1060"/>
      <c r="BBD154" s="1060"/>
      <c r="BBE154" s="1060"/>
      <c r="BBF154" s="1060"/>
      <c r="BBG154" s="1060"/>
      <c r="BBH154" s="1060"/>
      <c r="BBI154" s="1060"/>
      <c r="BBJ154" s="1060"/>
      <c r="BBK154" s="1060"/>
      <c r="BBL154" s="1060"/>
      <c r="BBM154" s="1060"/>
      <c r="BBN154" s="1060"/>
      <c r="BBO154" s="1060"/>
      <c r="BBP154" s="1060"/>
      <c r="BBQ154" s="1060"/>
      <c r="BBR154" s="1060"/>
      <c r="BBS154" s="1060"/>
      <c r="BBT154" s="1060"/>
      <c r="BBU154" s="1060"/>
      <c r="BBV154" s="1060"/>
      <c r="BBW154" s="1060"/>
      <c r="BBX154" s="1060"/>
      <c r="BBY154" s="1060"/>
      <c r="BBZ154" s="1060"/>
      <c r="BCA154" s="1060"/>
      <c r="BCB154" s="1060"/>
      <c r="BCC154" s="1060"/>
      <c r="BCD154" s="1060"/>
      <c r="BCE154" s="1060"/>
      <c r="BCF154" s="1060"/>
      <c r="BCG154" s="1060"/>
      <c r="BCH154" s="1060"/>
      <c r="BCI154" s="1060"/>
      <c r="BCJ154" s="1060"/>
      <c r="BCK154" s="1060"/>
      <c r="BCL154" s="1060"/>
      <c r="BCM154" s="1060"/>
      <c r="BCN154" s="1060"/>
      <c r="BCO154" s="1060"/>
      <c r="BCP154" s="1060"/>
      <c r="BCQ154" s="1060"/>
      <c r="BCR154" s="1060"/>
      <c r="BCS154" s="1060"/>
      <c r="BCT154" s="1060"/>
      <c r="BCU154" s="1060"/>
      <c r="BCV154" s="1060"/>
      <c r="BCW154" s="1060"/>
      <c r="BCX154" s="1060"/>
      <c r="BCY154" s="1060"/>
      <c r="BCZ154" s="1060"/>
      <c r="BDA154" s="1060"/>
      <c r="BDB154" s="1060"/>
      <c r="BDC154" s="1060"/>
      <c r="BDD154" s="1060"/>
      <c r="BDE154" s="1060"/>
      <c r="BDF154" s="1060"/>
      <c r="BDG154" s="1060"/>
      <c r="BDH154" s="1060"/>
      <c r="BDI154" s="1060"/>
      <c r="BDJ154" s="1060"/>
      <c r="BDK154" s="1060"/>
      <c r="BDL154" s="1060"/>
      <c r="BDM154" s="1060"/>
      <c r="BDN154" s="1060"/>
      <c r="BDO154" s="1060"/>
      <c r="BDP154" s="1060"/>
      <c r="BDQ154" s="1060"/>
      <c r="BDR154" s="1060"/>
      <c r="BDS154" s="1060"/>
      <c r="BDT154" s="1060"/>
      <c r="BDU154" s="1060"/>
      <c r="BDV154" s="1060"/>
      <c r="BDW154" s="1060"/>
      <c r="BDX154" s="1060"/>
      <c r="BDY154" s="1060"/>
      <c r="BDZ154" s="1060"/>
      <c r="BEA154" s="1060"/>
      <c r="BEB154" s="1060"/>
      <c r="BEC154" s="1060"/>
      <c r="BED154" s="1060"/>
      <c r="BEE154" s="1060"/>
      <c r="BEF154" s="1060"/>
      <c r="BEG154" s="1060"/>
      <c r="BEH154" s="1060"/>
      <c r="BEI154" s="1060"/>
      <c r="BEJ154" s="1060"/>
      <c r="BEK154" s="1060"/>
      <c r="BEL154" s="1060"/>
      <c r="BEM154" s="1060"/>
      <c r="BEN154" s="1060"/>
      <c r="BEO154" s="1060"/>
      <c r="BEP154" s="1060"/>
      <c r="BEQ154" s="1060"/>
      <c r="BER154" s="1060"/>
      <c r="BES154" s="1060"/>
      <c r="BET154" s="1060"/>
      <c r="BEU154" s="1060"/>
      <c r="BEV154" s="1060"/>
      <c r="BEW154" s="1060"/>
      <c r="BEX154" s="1060"/>
      <c r="BEY154" s="1060"/>
      <c r="BEZ154" s="1060"/>
      <c r="BFA154" s="1060"/>
      <c r="BFB154" s="1060"/>
      <c r="BFC154" s="1060"/>
      <c r="BFD154" s="1060"/>
      <c r="BFE154" s="1060"/>
      <c r="BFF154" s="1060"/>
      <c r="BFG154" s="1060"/>
      <c r="BFH154" s="1060"/>
      <c r="BFI154" s="1060"/>
      <c r="BFJ154" s="1060"/>
      <c r="BFK154" s="1060"/>
      <c r="BFL154" s="1060"/>
      <c r="BFM154" s="1060"/>
      <c r="BFN154" s="1060"/>
      <c r="BFO154" s="1060"/>
      <c r="BFP154" s="1060"/>
      <c r="BFQ154" s="1060"/>
      <c r="BFR154" s="1060"/>
      <c r="BFS154" s="1060"/>
      <c r="BFT154" s="1060"/>
      <c r="BFU154" s="1060"/>
      <c r="BFV154" s="1060"/>
      <c r="BFW154" s="1060"/>
      <c r="BFX154" s="1060"/>
      <c r="BFY154" s="1060"/>
      <c r="BFZ154" s="1060"/>
      <c r="BGA154" s="1060"/>
      <c r="BGB154" s="1060"/>
      <c r="BGC154" s="1060"/>
      <c r="BGD154" s="1060"/>
      <c r="BGE154" s="1060"/>
      <c r="BGF154" s="1060"/>
      <c r="BGG154" s="1060"/>
      <c r="BGH154" s="1060"/>
      <c r="BGI154" s="1060"/>
      <c r="BGJ154" s="1060"/>
      <c r="BGK154" s="1060"/>
      <c r="BGL154" s="1060"/>
      <c r="BGM154" s="1060"/>
      <c r="BGN154" s="1060"/>
      <c r="BGO154" s="1060"/>
      <c r="BGP154" s="1060"/>
      <c r="BGQ154" s="1060"/>
      <c r="BGR154" s="1060"/>
      <c r="BGS154" s="1060"/>
      <c r="BGT154" s="1060"/>
      <c r="BGU154" s="1060"/>
      <c r="BGV154" s="1060"/>
      <c r="BGW154" s="1060"/>
      <c r="BGX154" s="1060"/>
      <c r="BGY154" s="1060"/>
      <c r="BGZ154" s="1060"/>
      <c r="BHA154" s="1060"/>
      <c r="BHB154" s="1060"/>
      <c r="BHC154" s="1060"/>
      <c r="BHD154" s="1060"/>
      <c r="BHE154" s="1060"/>
      <c r="BHF154" s="1060"/>
      <c r="BHG154" s="1060"/>
      <c r="BHH154" s="1060"/>
      <c r="BHI154" s="1060"/>
      <c r="BHJ154" s="1060"/>
      <c r="BHK154" s="1060"/>
      <c r="BHL154" s="1060"/>
      <c r="BHM154" s="1060"/>
      <c r="BHN154" s="1060"/>
      <c r="BHO154" s="1060"/>
      <c r="BHP154" s="1060"/>
      <c r="BHQ154" s="1060"/>
      <c r="BHR154" s="1060"/>
      <c r="BHS154" s="1060"/>
      <c r="BHT154" s="1060"/>
      <c r="BHU154" s="1060"/>
      <c r="BHV154" s="1060"/>
      <c r="BHW154" s="1060"/>
      <c r="BHX154" s="1060"/>
      <c r="BHY154" s="1060"/>
      <c r="BHZ154" s="1060"/>
      <c r="BIA154" s="1060"/>
      <c r="BIB154" s="1060"/>
      <c r="BIC154" s="1060"/>
      <c r="BID154" s="1060"/>
      <c r="BIE154" s="1060"/>
      <c r="BIF154" s="1060"/>
      <c r="BIG154" s="1060"/>
      <c r="BIH154" s="1060"/>
      <c r="BII154" s="1060"/>
      <c r="BIJ154" s="1060"/>
      <c r="BIK154" s="1060"/>
      <c r="BIL154" s="1060"/>
      <c r="BIM154" s="1060"/>
      <c r="BIN154" s="1060"/>
      <c r="BIO154" s="1060"/>
      <c r="BIP154" s="1060"/>
      <c r="BIQ154" s="1060"/>
      <c r="BIR154" s="1060"/>
      <c r="BIS154" s="1060"/>
      <c r="BIT154" s="1060"/>
      <c r="BIU154" s="1060"/>
      <c r="BIV154" s="1060"/>
      <c r="BIW154" s="1060"/>
      <c r="BIX154" s="1060"/>
      <c r="BIY154" s="1060"/>
      <c r="BIZ154" s="1060"/>
      <c r="BJA154" s="1060"/>
      <c r="BJB154" s="1060"/>
      <c r="BJC154" s="1060"/>
      <c r="BJD154" s="1060"/>
      <c r="BJE154" s="1060"/>
      <c r="BJF154" s="1060"/>
      <c r="BJG154" s="1060"/>
      <c r="BJH154" s="1060"/>
      <c r="BJI154" s="1060"/>
      <c r="BJJ154" s="1060"/>
      <c r="BJK154" s="1060"/>
      <c r="BJL154" s="1060"/>
      <c r="BJM154" s="1060"/>
      <c r="BJN154" s="1060"/>
      <c r="BJO154" s="1060"/>
      <c r="BJP154" s="1060"/>
      <c r="BJQ154" s="1060"/>
      <c r="BJR154" s="1060"/>
      <c r="BJS154" s="1060"/>
      <c r="BJT154" s="1060"/>
      <c r="BJU154" s="1060"/>
      <c r="BJV154" s="1060"/>
      <c r="BJW154" s="1060"/>
      <c r="BJX154" s="1060"/>
      <c r="BJY154" s="1060"/>
      <c r="BJZ154" s="1060"/>
      <c r="BKA154" s="1060"/>
      <c r="BKB154" s="1060"/>
      <c r="BKC154" s="1060"/>
      <c r="BKD154" s="1060"/>
      <c r="BKE154" s="1060"/>
      <c r="BKF154" s="1060"/>
      <c r="BKG154" s="1060"/>
      <c r="BKH154" s="1060"/>
      <c r="BKI154" s="1060"/>
      <c r="BKJ154" s="1060"/>
      <c r="BKK154" s="1060"/>
      <c r="BKL154" s="1060"/>
      <c r="BKM154" s="1060"/>
      <c r="BKN154" s="1060"/>
      <c r="BKO154" s="1060"/>
      <c r="BKP154" s="1060"/>
      <c r="BKQ154" s="1060"/>
      <c r="BKR154" s="1060"/>
      <c r="BKS154" s="1060"/>
      <c r="BKT154" s="1060"/>
      <c r="BKU154" s="1060"/>
      <c r="BKV154" s="1060"/>
      <c r="BKW154" s="1060"/>
      <c r="BKX154" s="1060"/>
      <c r="BKY154" s="1060"/>
      <c r="BKZ154" s="1060"/>
      <c r="BLA154" s="1060"/>
      <c r="BLB154" s="1060"/>
      <c r="BLC154" s="1060"/>
      <c r="BLD154" s="1060"/>
      <c r="BLE154" s="1060"/>
      <c r="BLF154" s="1060"/>
      <c r="BLG154" s="1060"/>
      <c r="BLH154" s="1060"/>
      <c r="BLI154" s="1060"/>
      <c r="BLJ154" s="1060"/>
      <c r="BLK154" s="1060"/>
      <c r="BLL154" s="1060"/>
      <c r="BLM154" s="1060"/>
      <c r="BLN154" s="1060"/>
      <c r="BLO154" s="1060"/>
      <c r="BLP154" s="1060"/>
      <c r="BLQ154" s="1060"/>
      <c r="BLR154" s="1060"/>
      <c r="BLS154" s="1060"/>
      <c r="BLT154" s="1060"/>
      <c r="BLU154" s="1060"/>
      <c r="BLV154" s="1060"/>
      <c r="BLW154" s="1060"/>
      <c r="BLX154" s="1060"/>
      <c r="BLY154" s="1060"/>
      <c r="BLZ154" s="1060"/>
      <c r="BMA154" s="1060"/>
      <c r="BMB154" s="1060"/>
      <c r="BMC154" s="1060"/>
      <c r="BMD154" s="1060"/>
      <c r="BME154" s="1060"/>
      <c r="BMF154" s="1060"/>
      <c r="BMG154" s="1060"/>
      <c r="BMH154" s="1060"/>
      <c r="BMI154" s="1060"/>
      <c r="BMJ154" s="1060"/>
      <c r="BMK154" s="1060"/>
      <c r="BML154" s="1060"/>
      <c r="BMM154" s="1060"/>
      <c r="BMN154" s="1060"/>
      <c r="BMO154" s="1060"/>
      <c r="BMP154" s="1060"/>
      <c r="BMQ154" s="1060"/>
      <c r="BMR154" s="1060"/>
      <c r="BMS154" s="1060"/>
      <c r="BMT154" s="1060"/>
      <c r="BMU154" s="1060"/>
      <c r="BMV154" s="1060"/>
      <c r="BMW154" s="1060"/>
      <c r="BMX154" s="1060"/>
      <c r="BMY154" s="1060"/>
      <c r="BMZ154" s="1060"/>
      <c r="BNA154" s="1060"/>
      <c r="BNB154" s="1060"/>
      <c r="BNC154" s="1060"/>
      <c r="BND154" s="1060"/>
      <c r="BNE154" s="1060"/>
      <c r="BNF154" s="1060"/>
      <c r="BNG154" s="1060"/>
      <c r="BNH154" s="1060"/>
      <c r="BNI154" s="1060"/>
      <c r="BNJ154" s="1060"/>
      <c r="BNK154" s="1060"/>
      <c r="BNL154" s="1060"/>
      <c r="BNM154" s="1060"/>
      <c r="BNN154" s="1060"/>
      <c r="BNO154" s="1060"/>
      <c r="BNP154" s="1060"/>
      <c r="BNQ154" s="1060"/>
      <c r="BNR154" s="1060"/>
      <c r="BNS154" s="1060"/>
      <c r="BNT154" s="1060"/>
      <c r="BNU154" s="1060"/>
      <c r="BNV154" s="1060"/>
      <c r="BNW154" s="1060"/>
      <c r="BNX154" s="1060"/>
      <c r="BNY154" s="1060"/>
      <c r="BNZ154" s="1060"/>
      <c r="BOA154" s="1060"/>
      <c r="BOB154" s="1060"/>
      <c r="BOC154" s="1060"/>
      <c r="BOD154" s="1060"/>
      <c r="BOE154" s="1060"/>
      <c r="BOF154" s="1060"/>
      <c r="BOG154" s="1060"/>
      <c r="BOH154" s="1060"/>
      <c r="BOI154" s="1060"/>
      <c r="BOJ154" s="1060"/>
      <c r="BOK154" s="1060"/>
      <c r="BOL154" s="1060"/>
      <c r="BOM154" s="1060"/>
      <c r="BON154" s="1060"/>
      <c r="BOO154" s="1060"/>
      <c r="BOP154" s="1060"/>
      <c r="BOQ154" s="1060"/>
      <c r="BOR154" s="1060"/>
      <c r="BOS154" s="1060"/>
      <c r="BOT154" s="1060"/>
      <c r="BOU154" s="1060"/>
      <c r="BOV154" s="1060"/>
      <c r="BOW154" s="1060"/>
      <c r="BOX154" s="1060"/>
      <c r="BOY154" s="1060"/>
      <c r="BOZ154" s="1060"/>
      <c r="BPA154" s="1060"/>
      <c r="BPB154" s="1060"/>
      <c r="BPC154" s="1060"/>
      <c r="BPD154" s="1060"/>
      <c r="BPE154" s="1060"/>
      <c r="BPF154" s="1060"/>
      <c r="BPG154" s="1060"/>
      <c r="BPH154" s="1060"/>
      <c r="BPI154" s="1060"/>
      <c r="BPJ154" s="1060"/>
      <c r="BPK154" s="1060"/>
      <c r="BPL154" s="1060"/>
      <c r="BPM154" s="1060"/>
      <c r="BPN154" s="1060"/>
      <c r="BPO154" s="1060"/>
      <c r="BPP154" s="1060"/>
      <c r="BPQ154" s="1060"/>
      <c r="BPR154" s="1060"/>
      <c r="BPS154" s="1060"/>
      <c r="BPT154" s="1060"/>
      <c r="BPU154" s="1060"/>
      <c r="BPV154" s="1060"/>
      <c r="BPW154" s="1060"/>
      <c r="BPX154" s="1060"/>
      <c r="BPY154" s="1060"/>
      <c r="BPZ154" s="1060"/>
      <c r="BQA154" s="1060"/>
      <c r="BQB154" s="1060"/>
      <c r="BQC154" s="1060"/>
      <c r="BQD154" s="1060"/>
      <c r="BQE154" s="1060"/>
      <c r="BQF154" s="1060"/>
      <c r="BQG154" s="1060"/>
      <c r="BQH154" s="1060"/>
      <c r="BQI154" s="1060"/>
      <c r="BQJ154" s="1060"/>
      <c r="BQK154" s="1060"/>
      <c r="BQL154" s="1060"/>
      <c r="BQM154" s="1060"/>
      <c r="BQN154" s="1060"/>
      <c r="BQO154" s="1060"/>
      <c r="BQP154" s="1060"/>
      <c r="BQQ154" s="1060"/>
      <c r="BQR154" s="1060"/>
      <c r="BQS154" s="1060"/>
      <c r="BQT154" s="1060"/>
      <c r="BQU154" s="1060"/>
      <c r="BQV154" s="1060"/>
      <c r="BQW154" s="1060"/>
      <c r="BQX154" s="1060"/>
      <c r="BQY154" s="1060"/>
      <c r="BQZ154" s="1060"/>
      <c r="BRA154" s="1060"/>
      <c r="BRB154" s="1060"/>
      <c r="BRC154" s="1060"/>
      <c r="BRD154" s="1060"/>
      <c r="BRE154" s="1060"/>
      <c r="BRF154" s="1060"/>
      <c r="BRG154" s="1060"/>
      <c r="BRH154" s="1060"/>
      <c r="BRI154" s="1060"/>
      <c r="BRJ154" s="1060"/>
      <c r="BRK154" s="1060"/>
      <c r="BRL154" s="1060"/>
      <c r="BRM154" s="1060"/>
      <c r="BRN154" s="1060"/>
      <c r="BRO154" s="1060"/>
      <c r="BRP154" s="1060"/>
      <c r="BRQ154" s="1060"/>
      <c r="BRR154" s="1060"/>
      <c r="BRS154" s="1060"/>
      <c r="BRT154" s="1060"/>
      <c r="BRU154" s="1060"/>
      <c r="BRV154" s="1060"/>
      <c r="BRW154" s="1060"/>
      <c r="BRX154" s="1060"/>
      <c r="BRY154" s="1060"/>
      <c r="BRZ154" s="1060"/>
      <c r="BSA154" s="1060"/>
      <c r="BSB154" s="1060"/>
      <c r="BSC154" s="1060"/>
      <c r="BSD154" s="1060"/>
      <c r="BSE154" s="1060"/>
      <c r="BSF154" s="1060"/>
      <c r="BSG154" s="1060"/>
      <c r="BSH154" s="1060"/>
      <c r="BSI154" s="1060"/>
      <c r="BSJ154" s="1060"/>
      <c r="BSK154" s="1060"/>
      <c r="BSL154" s="1060"/>
      <c r="BSM154" s="1060"/>
      <c r="BSN154" s="1060"/>
      <c r="BSO154" s="1060"/>
      <c r="BSP154" s="1060"/>
      <c r="BSQ154" s="1060"/>
      <c r="BSR154" s="1060"/>
      <c r="BSS154" s="1060"/>
      <c r="BST154" s="1060"/>
      <c r="BSU154" s="1060"/>
      <c r="BSV154" s="1060"/>
      <c r="BSW154" s="1060"/>
      <c r="BSX154" s="1060"/>
      <c r="BSY154" s="1060"/>
      <c r="BSZ154" s="1060"/>
      <c r="BTA154" s="1060"/>
      <c r="BTB154" s="1060"/>
      <c r="BTC154" s="1060"/>
      <c r="BTD154" s="1060"/>
      <c r="BTE154" s="1060"/>
      <c r="BTF154" s="1060"/>
      <c r="BTG154" s="1060"/>
      <c r="BTH154" s="1060"/>
      <c r="BTI154" s="1060"/>
      <c r="BTJ154" s="1060"/>
      <c r="BTK154" s="1060"/>
      <c r="BTL154" s="1060"/>
      <c r="BTM154" s="1060"/>
      <c r="BTN154" s="1060"/>
      <c r="BTO154" s="1060"/>
      <c r="BTP154" s="1060"/>
      <c r="BTQ154" s="1060"/>
      <c r="BTR154" s="1060"/>
      <c r="BTS154" s="1060"/>
      <c r="BTT154" s="1060"/>
      <c r="BTU154" s="1060"/>
      <c r="BTV154" s="1060"/>
      <c r="BTW154" s="1060"/>
      <c r="BTX154" s="1060"/>
      <c r="BTY154" s="1060"/>
      <c r="BTZ154" s="1060"/>
      <c r="BUA154" s="1060"/>
      <c r="BUB154" s="1060"/>
      <c r="BUC154" s="1060"/>
      <c r="BUD154" s="1060"/>
      <c r="BUE154" s="1060"/>
      <c r="BUF154" s="1060"/>
      <c r="BUG154" s="1060"/>
      <c r="BUH154" s="1060"/>
      <c r="BUI154" s="1060"/>
      <c r="BUJ154" s="1060"/>
      <c r="BUK154" s="1060"/>
      <c r="BUL154" s="1060"/>
      <c r="BUM154" s="1060"/>
      <c r="BUN154" s="1060"/>
      <c r="BUO154" s="1060"/>
      <c r="BUP154" s="1060"/>
      <c r="BUQ154" s="1060"/>
      <c r="BUR154" s="1060"/>
      <c r="BUS154" s="1060"/>
      <c r="BUT154" s="1060"/>
      <c r="BUU154" s="1060"/>
      <c r="BUV154" s="1060"/>
      <c r="BUW154" s="1060"/>
      <c r="BUX154" s="1060"/>
      <c r="BUY154" s="1060"/>
      <c r="BUZ154" s="1060"/>
      <c r="BVA154" s="1060"/>
      <c r="BVB154" s="1060"/>
      <c r="BVC154" s="1060"/>
      <c r="BVD154" s="1060"/>
      <c r="BVE154" s="1060"/>
      <c r="BVF154" s="1060"/>
      <c r="BVG154" s="1060"/>
      <c r="BVH154" s="1060"/>
      <c r="BVI154" s="1060"/>
      <c r="BVJ154" s="1060"/>
      <c r="BVK154" s="1060"/>
      <c r="BVL154" s="1060"/>
      <c r="BVM154" s="1060"/>
      <c r="BVN154" s="1060"/>
      <c r="BVO154" s="1060"/>
      <c r="BVP154" s="1060"/>
      <c r="BVQ154" s="1060"/>
      <c r="BVR154" s="1060"/>
      <c r="BVS154" s="1060"/>
      <c r="BVT154" s="1060"/>
      <c r="BVU154" s="1060"/>
      <c r="BVV154" s="1060"/>
      <c r="BVW154" s="1060"/>
      <c r="BVX154" s="1060"/>
      <c r="BVY154" s="1060"/>
      <c r="BVZ154" s="1060"/>
      <c r="BWA154" s="1060"/>
      <c r="BWB154" s="1060"/>
      <c r="BWC154" s="1060"/>
      <c r="BWD154" s="1060"/>
      <c r="BWE154" s="1060"/>
      <c r="BWF154" s="1060"/>
      <c r="BWG154" s="1060"/>
      <c r="BWH154" s="1060"/>
      <c r="BWI154" s="1060"/>
      <c r="BWJ154" s="1060"/>
      <c r="BWK154" s="1060"/>
      <c r="BWL154" s="1060"/>
      <c r="BWM154" s="1060"/>
      <c r="BWN154" s="1060"/>
      <c r="BWO154" s="1060"/>
      <c r="BWP154" s="1060"/>
      <c r="BWQ154" s="1060"/>
      <c r="BWR154" s="1060"/>
      <c r="BWS154" s="1060"/>
      <c r="BWT154" s="1060"/>
      <c r="BWU154" s="1060"/>
      <c r="BWV154" s="1060"/>
      <c r="BWW154" s="1060"/>
      <c r="BWX154" s="1060"/>
      <c r="BWY154" s="1060"/>
      <c r="BWZ154" s="1060"/>
      <c r="BXA154" s="1060"/>
      <c r="BXB154" s="1060"/>
      <c r="BXC154" s="1060"/>
      <c r="BXD154" s="1060"/>
      <c r="BXE154" s="1060"/>
      <c r="BXF154" s="1060"/>
      <c r="BXG154" s="1060"/>
      <c r="BXH154" s="1060"/>
      <c r="BXI154" s="1060"/>
      <c r="BXJ154" s="1060"/>
      <c r="BXK154" s="1060"/>
      <c r="BXL154" s="1060"/>
      <c r="BXM154" s="1060"/>
      <c r="BXN154" s="1060"/>
      <c r="BXO154" s="1060"/>
      <c r="BXP154" s="1060"/>
      <c r="BXQ154" s="1060"/>
      <c r="BXR154" s="1060"/>
      <c r="BXS154" s="1060"/>
      <c r="BXT154" s="1060"/>
      <c r="BXU154" s="1060"/>
      <c r="BXV154" s="1060"/>
      <c r="BXW154" s="1060"/>
      <c r="BXX154" s="1060"/>
      <c r="BXY154" s="1060"/>
      <c r="BXZ154" s="1060"/>
      <c r="BYA154" s="1060"/>
      <c r="BYB154" s="1060"/>
      <c r="BYC154" s="1060"/>
      <c r="BYD154" s="1060"/>
      <c r="BYE154" s="1060"/>
      <c r="BYF154" s="1060"/>
      <c r="BYG154" s="1060"/>
      <c r="BYH154" s="1060"/>
      <c r="BYI154" s="1060"/>
      <c r="BYJ154" s="1060"/>
      <c r="BYK154" s="1060"/>
      <c r="BYL154" s="1060"/>
      <c r="BYM154" s="1060"/>
      <c r="BYN154" s="1060"/>
      <c r="BYO154" s="1060"/>
      <c r="BYP154" s="1060"/>
      <c r="BYQ154" s="1060"/>
      <c r="BYR154" s="1060"/>
      <c r="BYS154" s="1060"/>
      <c r="BYT154" s="1060"/>
      <c r="BYU154" s="1060"/>
      <c r="BYV154" s="1060"/>
      <c r="BYW154" s="1060"/>
      <c r="BYX154" s="1060"/>
      <c r="BYY154" s="1060"/>
      <c r="BYZ154" s="1060"/>
      <c r="BZA154" s="1060"/>
      <c r="BZB154" s="1060"/>
      <c r="BZC154" s="1060"/>
      <c r="BZD154" s="1060"/>
      <c r="BZE154" s="1060"/>
      <c r="BZF154" s="1060"/>
      <c r="BZG154" s="1060"/>
      <c r="BZH154" s="1060"/>
      <c r="BZI154" s="1060"/>
      <c r="BZJ154" s="1060"/>
      <c r="BZK154" s="1060"/>
      <c r="BZL154" s="1060"/>
      <c r="BZM154" s="1060"/>
      <c r="BZN154" s="1060"/>
      <c r="BZO154" s="1060"/>
      <c r="BZP154" s="1060"/>
      <c r="BZQ154" s="1060"/>
      <c r="BZR154" s="1060"/>
      <c r="BZS154" s="1060"/>
      <c r="BZT154" s="1060"/>
      <c r="BZU154" s="1060"/>
      <c r="BZV154" s="1060"/>
      <c r="BZW154" s="1060"/>
      <c r="BZX154" s="1060"/>
      <c r="BZY154" s="1060"/>
      <c r="BZZ154" s="1060"/>
      <c r="CAA154" s="1060"/>
      <c r="CAB154" s="1060"/>
      <c r="CAC154" s="1060"/>
      <c r="CAD154" s="1060"/>
      <c r="CAE154" s="1060"/>
      <c r="CAF154" s="1060"/>
      <c r="CAG154" s="1060"/>
      <c r="CAH154" s="1060"/>
      <c r="CAI154" s="1060"/>
      <c r="CAJ154" s="1060"/>
      <c r="CAK154" s="1060"/>
      <c r="CAL154" s="1060"/>
      <c r="CAM154" s="1060"/>
      <c r="CAN154" s="1060"/>
      <c r="CAO154" s="1060"/>
      <c r="CAP154" s="1060"/>
      <c r="CAQ154" s="1060"/>
      <c r="CAR154" s="1060"/>
      <c r="CAS154" s="1060"/>
      <c r="CAT154" s="1060"/>
      <c r="CAU154" s="1060"/>
      <c r="CAV154" s="1060"/>
      <c r="CAW154" s="1060"/>
      <c r="CAX154" s="1060"/>
      <c r="CAY154" s="1060"/>
      <c r="CAZ154" s="1060"/>
      <c r="CBA154" s="1060"/>
      <c r="CBB154" s="1060"/>
      <c r="CBC154" s="1060"/>
      <c r="CBD154" s="1060"/>
      <c r="CBE154" s="1060"/>
      <c r="CBF154" s="1060"/>
      <c r="CBG154" s="1060"/>
      <c r="CBH154" s="1060"/>
      <c r="CBI154" s="1060"/>
      <c r="CBJ154" s="1060"/>
      <c r="CBK154" s="1060"/>
      <c r="CBL154" s="1060"/>
      <c r="CBM154" s="1060"/>
      <c r="CBN154" s="1060"/>
      <c r="CBO154" s="1060"/>
      <c r="CBP154" s="1060"/>
      <c r="CBQ154" s="1060"/>
      <c r="CBR154" s="1060"/>
      <c r="CBS154" s="1060"/>
      <c r="CBT154" s="1060"/>
      <c r="CBU154" s="1060"/>
      <c r="CBV154" s="1060"/>
      <c r="CBW154" s="1060"/>
      <c r="CBX154" s="1060"/>
      <c r="CBY154" s="1060"/>
      <c r="CBZ154" s="1060"/>
      <c r="CCA154" s="1060"/>
      <c r="CCB154" s="1060"/>
      <c r="CCC154" s="1060"/>
      <c r="CCD154" s="1060"/>
      <c r="CCE154" s="1060"/>
      <c r="CCF154" s="1060"/>
      <c r="CCG154" s="1060"/>
      <c r="CCH154" s="1060"/>
      <c r="CCI154" s="1060"/>
      <c r="CCJ154" s="1060"/>
      <c r="CCK154" s="1060"/>
      <c r="CCL154" s="1060"/>
      <c r="CCM154" s="1060"/>
      <c r="CCN154" s="1060"/>
      <c r="CCO154" s="1060"/>
      <c r="CCP154" s="1060"/>
      <c r="CCQ154" s="1060"/>
      <c r="CCR154" s="1060"/>
      <c r="CCS154" s="1060"/>
      <c r="CCT154" s="1060"/>
      <c r="CCU154" s="1060"/>
      <c r="CCV154" s="1060"/>
      <c r="CCW154" s="1060"/>
      <c r="CCX154" s="1060"/>
      <c r="CCY154" s="1060"/>
      <c r="CCZ154" s="1060"/>
      <c r="CDA154" s="1060"/>
      <c r="CDB154" s="1060"/>
      <c r="CDC154" s="1060"/>
      <c r="CDD154" s="1060"/>
      <c r="CDE154" s="1060"/>
      <c r="CDF154" s="1060"/>
      <c r="CDG154" s="1060"/>
      <c r="CDH154" s="1060"/>
      <c r="CDI154" s="1060"/>
      <c r="CDJ154" s="1060"/>
      <c r="CDK154" s="1060"/>
      <c r="CDL154" s="1060"/>
      <c r="CDM154" s="1060"/>
      <c r="CDN154" s="1060"/>
      <c r="CDO154" s="1060"/>
      <c r="CDP154" s="1060"/>
      <c r="CDQ154" s="1060"/>
      <c r="CDR154" s="1060"/>
      <c r="CDS154" s="1060"/>
      <c r="CDT154" s="1060"/>
      <c r="CDU154" s="1060"/>
      <c r="CDV154" s="1060"/>
      <c r="CDW154" s="1060"/>
      <c r="CDX154" s="1060"/>
      <c r="CDY154" s="1060"/>
      <c r="CDZ154" s="1060"/>
      <c r="CEA154" s="1060"/>
      <c r="CEB154" s="1060"/>
      <c r="CEC154" s="1060"/>
      <c r="CED154" s="1060"/>
      <c r="CEE154" s="1060"/>
      <c r="CEF154" s="1060"/>
      <c r="CEG154" s="1060"/>
      <c r="CEH154" s="1060"/>
      <c r="CEI154" s="1060"/>
      <c r="CEJ154" s="1060"/>
      <c r="CEK154" s="1060"/>
      <c r="CEL154" s="1060"/>
      <c r="CEM154" s="1060"/>
    </row>
    <row r="155" spans="2:2171" s="254" customFormat="1" ht="11.25" customHeight="1" x14ac:dyDescent="0.2">
      <c r="B155" s="1029" t="s">
        <v>278</v>
      </c>
      <c r="C155" s="298"/>
      <c r="D155" s="857"/>
      <c r="E155" s="857" t="s">
        <v>413</v>
      </c>
      <c r="F155" s="1030" t="s">
        <v>278</v>
      </c>
      <c r="G155" s="298" t="s">
        <v>57</v>
      </c>
      <c r="H155" s="298" t="s">
        <v>62</v>
      </c>
      <c r="I155" s="1031">
        <f>C155*'Future Practices'!C$117*(D155*0.95+Calculations!$C$163/SUMPRODUCT(Sources!$C$78:$C$81,Defaults!$D$77:$D$80)*(1-D155)*VLOOKUP(G155,Defaults!B$77:D$80,3,FALSE))*3630</f>
        <v>0</v>
      </c>
      <c r="J155" s="1032">
        <f t="shared" si="0"/>
        <v>0</v>
      </c>
      <c r="K155" s="1024">
        <f>Retrofit_Design</f>
        <v>0</v>
      </c>
      <c r="L155" s="1024">
        <f t="shared" si="1"/>
        <v>0</v>
      </c>
      <c r="M155" s="679"/>
      <c r="N155" s="679"/>
      <c r="O155" s="679"/>
      <c r="P155" s="679"/>
      <c r="Q155" s="679"/>
      <c r="R155" s="679"/>
      <c r="S155" s="679"/>
      <c r="T155" s="679"/>
      <c r="U155" s="679"/>
      <c r="V155" s="679"/>
      <c r="W155" s="679"/>
      <c r="X155" s="679"/>
      <c r="Y155" s="679"/>
      <c r="Z155" s="679"/>
      <c r="AA155" s="679"/>
      <c r="AB155" s="679"/>
      <c r="AC155" s="679"/>
      <c r="AD155" s="679"/>
      <c r="AE155" s="679"/>
      <c r="AF155" s="679"/>
      <c r="AG155" s="679"/>
      <c r="AH155" s="679"/>
      <c r="AI155" s="679"/>
      <c r="AJ155" s="679"/>
      <c r="AK155" s="679"/>
      <c r="AL155" s="679"/>
      <c r="AM155" s="679"/>
      <c r="AN155" s="679"/>
      <c r="AO155" s="679"/>
      <c r="AP155" s="679"/>
      <c r="AQ155" s="679"/>
      <c r="AR155" s="1060"/>
      <c r="AS155" s="1060"/>
      <c r="AT155" s="1060"/>
      <c r="AU155" s="1060"/>
      <c r="AV155" s="1060"/>
      <c r="AW155" s="1060"/>
      <c r="AX155" s="1060"/>
      <c r="AY155" s="1060"/>
      <c r="AZ155" s="1060"/>
      <c r="BA155" s="1060"/>
      <c r="BB155" s="1060"/>
      <c r="BC155" s="1060"/>
      <c r="BD155" s="1060"/>
      <c r="BE155" s="1060"/>
      <c r="BF155" s="1060"/>
      <c r="BG155" s="1060"/>
      <c r="BH155" s="1060"/>
      <c r="BI155" s="1060"/>
      <c r="BJ155" s="1060"/>
      <c r="BK155" s="1060"/>
      <c r="BL155" s="1060"/>
      <c r="BM155" s="1060"/>
      <c r="BN155" s="1060"/>
      <c r="BO155" s="1060"/>
      <c r="BP155" s="1060"/>
      <c r="BQ155" s="1060"/>
      <c r="BR155" s="1060"/>
      <c r="BS155" s="1060"/>
      <c r="BT155" s="1060"/>
      <c r="BU155" s="1060"/>
      <c r="BV155" s="1060"/>
      <c r="BW155" s="1060"/>
      <c r="BX155" s="1060"/>
      <c r="BY155" s="1060"/>
      <c r="BZ155" s="1060"/>
      <c r="CA155" s="1060"/>
      <c r="CB155" s="1060"/>
      <c r="CC155" s="1060"/>
      <c r="CD155" s="1060"/>
      <c r="CE155" s="1060"/>
      <c r="CF155" s="1060"/>
      <c r="CG155" s="1060"/>
      <c r="CH155" s="1060"/>
      <c r="CI155" s="1060"/>
      <c r="CJ155" s="1060"/>
      <c r="CK155" s="1060"/>
      <c r="CL155" s="1060"/>
      <c r="CM155" s="1060"/>
      <c r="CN155" s="1060"/>
      <c r="CO155" s="1060"/>
      <c r="CP155" s="1060"/>
      <c r="CQ155" s="1060"/>
      <c r="CR155" s="1060"/>
      <c r="CS155" s="1060"/>
      <c r="CT155" s="1060"/>
      <c r="CU155" s="1060"/>
      <c r="CV155" s="1060"/>
      <c r="CW155" s="1060"/>
      <c r="CX155" s="1060"/>
      <c r="CY155" s="1060"/>
      <c r="CZ155" s="1060"/>
      <c r="DA155" s="1060"/>
      <c r="DB155" s="1060"/>
      <c r="DC155" s="1060"/>
      <c r="DD155" s="1060"/>
      <c r="DE155" s="1060"/>
      <c r="DF155" s="1060"/>
      <c r="DG155" s="1060"/>
      <c r="DH155" s="1060"/>
      <c r="DI155" s="1060"/>
      <c r="DJ155" s="1060"/>
      <c r="DK155" s="1060"/>
      <c r="DL155" s="1060"/>
      <c r="DM155" s="1060"/>
      <c r="DN155" s="1060"/>
      <c r="DO155" s="1060"/>
      <c r="DP155" s="1060"/>
      <c r="DQ155" s="1060"/>
      <c r="DR155" s="1060"/>
      <c r="DS155" s="1060"/>
      <c r="DT155" s="1060"/>
      <c r="DU155" s="1060"/>
      <c r="DV155" s="1060"/>
      <c r="DW155" s="1060"/>
      <c r="DX155" s="1060"/>
      <c r="DY155" s="1060"/>
      <c r="DZ155" s="1060"/>
      <c r="EA155" s="1060"/>
      <c r="EB155" s="1060"/>
      <c r="EC155" s="1060"/>
      <c r="ED155" s="1060"/>
      <c r="EE155" s="1060"/>
      <c r="EF155" s="1060"/>
      <c r="EG155" s="1060"/>
      <c r="EH155" s="1060"/>
      <c r="EI155" s="1060"/>
      <c r="EJ155" s="1060"/>
      <c r="EK155" s="1060"/>
      <c r="EL155" s="1060"/>
      <c r="EM155" s="1060"/>
      <c r="EN155" s="1060"/>
      <c r="EO155" s="1060"/>
      <c r="EP155" s="1060"/>
      <c r="EQ155" s="1060"/>
      <c r="ER155" s="1060"/>
      <c r="ES155" s="1060"/>
      <c r="ET155" s="1060"/>
      <c r="EU155" s="1060"/>
      <c r="EV155" s="1060"/>
      <c r="EW155" s="1060"/>
      <c r="EX155" s="1060"/>
      <c r="EY155" s="1060"/>
      <c r="EZ155" s="1060"/>
      <c r="FA155" s="1060"/>
      <c r="FB155" s="1060"/>
      <c r="FC155" s="1060"/>
      <c r="FD155" s="1060"/>
      <c r="FE155" s="1060"/>
      <c r="FF155" s="1060"/>
      <c r="FG155" s="1060"/>
      <c r="FH155" s="1060"/>
      <c r="FI155" s="1060"/>
      <c r="FJ155" s="1060"/>
      <c r="FK155" s="1060"/>
      <c r="FL155" s="1060"/>
      <c r="FM155" s="1060"/>
      <c r="FN155" s="1060"/>
      <c r="FO155" s="1060"/>
      <c r="FP155" s="1060"/>
      <c r="FQ155" s="1060"/>
      <c r="FR155" s="1060"/>
      <c r="FS155" s="1060"/>
      <c r="FT155" s="1060"/>
      <c r="FU155" s="1060"/>
      <c r="FV155" s="1060"/>
      <c r="FW155" s="1060"/>
      <c r="FX155" s="1060"/>
      <c r="FY155" s="1060"/>
      <c r="FZ155" s="1060"/>
      <c r="GA155" s="1060"/>
      <c r="GB155" s="1060"/>
      <c r="GC155" s="1060"/>
      <c r="GD155" s="1060"/>
      <c r="GE155" s="1060"/>
      <c r="GF155" s="1060"/>
      <c r="GG155" s="1060"/>
      <c r="GH155" s="1060"/>
      <c r="GI155" s="1060"/>
      <c r="GJ155" s="1060"/>
      <c r="GK155" s="1060"/>
      <c r="GL155" s="1060"/>
      <c r="GM155" s="1060"/>
      <c r="GN155" s="1060"/>
      <c r="GO155" s="1060"/>
      <c r="GP155" s="1060"/>
      <c r="GQ155" s="1060"/>
      <c r="GR155" s="1060"/>
      <c r="GS155" s="1060"/>
      <c r="GT155" s="1060"/>
      <c r="GU155" s="1060"/>
      <c r="GV155" s="1060"/>
      <c r="GW155" s="1060"/>
      <c r="GX155" s="1060"/>
      <c r="GY155" s="1060"/>
      <c r="GZ155" s="1060"/>
      <c r="HA155" s="1060"/>
      <c r="HB155" s="1060"/>
      <c r="HC155" s="1060"/>
      <c r="HD155" s="1060"/>
      <c r="HE155" s="1060"/>
      <c r="HF155" s="1060"/>
      <c r="HG155" s="1060"/>
      <c r="HH155" s="1060"/>
      <c r="HI155" s="1060"/>
      <c r="HJ155" s="1060"/>
      <c r="HK155" s="1060"/>
      <c r="HL155" s="1060"/>
      <c r="HM155" s="1060"/>
      <c r="HN155" s="1060"/>
      <c r="HO155" s="1060"/>
      <c r="HP155" s="1060"/>
      <c r="HQ155" s="1060"/>
      <c r="HR155" s="1060"/>
      <c r="HS155" s="1060"/>
      <c r="HT155" s="1060"/>
      <c r="HU155" s="1060"/>
      <c r="HV155" s="1060"/>
      <c r="HW155" s="1060"/>
      <c r="HX155" s="1060"/>
      <c r="HY155" s="1060"/>
      <c r="HZ155" s="1060"/>
      <c r="IA155" s="1060"/>
      <c r="IB155" s="1060"/>
      <c r="IC155" s="1060"/>
      <c r="ID155" s="1060"/>
      <c r="IE155" s="1060"/>
      <c r="IF155" s="1060"/>
      <c r="IG155" s="1060"/>
      <c r="IH155" s="1060"/>
      <c r="II155" s="1060"/>
      <c r="IJ155" s="1060"/>
      <c r="IK155" s="1060"/>
      <c r="IL155" s="1060"/>
      <c r="IM155" s="1060"/>
      <c r="IN155" s="1060"/>
      <c r="IO155" s="1060"/>
      <c r="IP155" s="1060"/>
      <c r="IQ155" s="1060"/>
      <c r="IR155" s="1060"/>
      <c r="IS155" s="1060"/>
      <c r="IT155" s="1060"/>
      <c r="IU155" s="1060"/>
      <c r="IV155" s="1060"/>
      <c r="IW155" s="1060"/>
      <c r="IX155" s="1060"/>
      <c r="IY155" s="1060"/>
      <c r="IZ155" s="1060"/>
      <c r="JA155" s="1060"/>
      <c r="JB155" s="1060"/>
      <c r="JC155" s="1060"/>
      <c r="JD155" s="1060"/>
      <c r="JE155" s="1060"/>
      <c r="JF155" s="1060"/>
      <c r="JG155" s="1060"/>
      <c r="JH155" s="1060"/>
      <c r="JI155" s="1060"/>
      <c r="JJ155" s="1060"/>
      <c r="JK155" s="1060"/>
      <c r="JL155" s="1060"/>
      <c r="JM155" s="1060"/>
      <c r="JN155" s="1060"/>
      <c r="JO155" s="1060"/>
      <c r="JP155" s="1060"/>
      <c r="JQ155" s="1060"/>
      <c r="JR155" s="1060"/>
      <c r="JS155" s="1060"/>
      <c r="JT155" s="1060"/>
      <c r="JU155" s="1060"/>
      <c r="JV155" s="1060"/>
      <c r="JW155" s="1060"/>
      <c r="JX155" s="1060"/>
      <c r="JY155" s="1060"/>
      <c r="JZ155" s="1060"/>
      <c r="KA155" s="1060"/>
      <c r="KB155" s="1060"/>
      <c r="KC155" s="1060"/>
      <c r="KD155" s="1060"/>
      <c r="KE155" s="1060"/>
      <c r="KF155" s="1060"/>
      <c r="KG155" s="1060"/>
      <c r="KH155" s="1060"/>
      <c r="KI155" s="1060"/>
      <c r="KJ155" s="1060"/>
      <c r="KK155" s="1060"/>
      <c r="KL155" s="1060"/>
      <c r="KM155" s="1060"/>
      <c r="KN155" s="1060"/>
      <c r="KO155" s="1060"/>
      <c r="KP155" s="1060"/>
      <c r="KQ155" s="1060"/>
      <c r="KR155" s="1060"/>
      <c r="KS155" s="1060"/>
      <c r="KT155" s="1060"/>
      <c r="KU155" s="1060"/>
      <c r="KV155" s="1060"/>
      <c r="KW155" s="1060"/>
      <c r="KX155" s="1060"/>
      <c r="KY155" s="1060"/>
      <c r="KZ155" s="1060"/>
      <c r="LA155" s="1060"/>
      <c r="LB155" s="1060"/>
      <c r="LC155" s="1060"/>
      <c r="LD155" s="1060"/>
      <c r="LE155" s="1060"/>
      <c r="LF155" s="1060"/>
      <c r="LG155" s="1060"/>
      <c r="LH155" s="1060"/>
      <c r="LI155" s="1060"/>
      <c r="LJ155" s="1060"/>
      <c r="LK155" s="1060"/>
      <c r="LL155" s="1060"/>
      <c r="LM155" s="1060"/>
      <c r="LN155" s="1060"/>
      <c r="LO155" s="1060"/>
      <c r="LP155" s="1060"/>
      <c r="LQ155" s="1060"/>
      <c r="LR155" s="1060"/>
      <c r="LS155" s="1060"/>
      <c r="LT155" s="1060"/>
      <c r="LU155" s="1060"/>
      <c r="LV155" s="1060"/>
      <c r="LW155" s="1060"/>
      <c r="LX155" s="1060"/>
      <c r="LY155" s="1060"/>
      <c r="LZ155" s="1060"/>
      <c r="MA155" s="1060"/>
      <c r="MB155" s="1060"/>
      <c r="MC155" s="1060"/>
      <c r="MD155" s="1060"/>
      <c r="ME155" s="1060"/>
      <c r="MF155" s="1060"/>
      <c r="MG155" s="1060"/>
      <c r="MH155" s="1060"/>
      <c r="MI155" s="1060"/>
      <c r="MJ155" s="1060"/>
      <c r="MK155" s="1060"/>
      <c r="ML155" s="1060"/>
      <c r="MM155" s="1060"/>
      <c r="MN155" s="1060"/>
      <c r="MO155" s="1060"/>
      <c r="MP155" s="1060"/>
      <c r="MQ155" s="1060"/>
      <c r="MR155" s="1060"/>
      <c r="MS155" s="1060"/>
      <c r="MT155" s="1060"/>
      <c r="MU155" s="1060"/>
      <c r="MV155" s="1060"/>
      <c r="MW155" s="1060"/>
      <c r="MX155" s="1060"/>
      <c r="MY155" s="1060"/>
      <c r="MZ155" s="1060"/>
      <c r="NA155" s="1060"/>
      <c r="NB155" s="1060"/>
      <c r="NC155" s="1060"/>
      <c r="ND155" s="1060"/>
      <c r="NE155" s="1060"/>
      <c r="NF155" s="1060"/>
      <c r="NG155" s="1060"/>
      <c r="NH155" s="1060"/>
      <c r="NI155" s="1060"/>
      <c r="NJ155" s="1060"/>
      <c r="NK155" s="1060"/>
      <c r="NL155" s="1060"/>
      <c r="NM155" s="1060"/>
      <c r="NN155" s="1060"/>
      <c r="NO155" s="1060"/>
      <c r="NP155" s="1060"/>
      <c r="NQ155" s="1060"/>
      <c r="NR155" s="1060"/>
      <c r="NS155" s="1060"/>
      <c r="NT155" s="1060"/>
      <c r="NU155" s="1060"/>
      <c r="NV155" s="1060"/>
      <c r="NW155" s="1060"/>
      <c r="NX155" s="1060"/>
      <c r="NY155" s="1060"/>
      <c r="NZ155" s="1060"/>
      <c r="OA155" s="1060"/>
      <c r="OB155" s="1060"/>
      <c r="OC155" s="1060"/>
      <c r="OD155" s="1060"/>
      <c r="OE155" s="1060"/>
      <c r="OF155" s="1060"/>
      <c r="OG155" s="1060"/>
      <c r="OH155" s="1060"/>
      <c r="OI155" s="1060"/>
      <c r="OJ155" s="1060"/>
      <c r="OK155" s="1060"/>
      <c r="OL155" s="1060"/>
      <c r="OM155" s="1060"/>
      <c r="ON155" s="1060"/>
      <c r="OO155" s="1060"/>
      <c r="OP155" s="1060"/>
      <c r="OQ155" s="1060"/>
      <c r="OR155" s="1060"/>
      <c r="OS155" s="1060"/>
      <c r="OT155" s="1060"/>
      <c r="OU155" s="1060"/>
      <c r="OV155" s="1060"/>
      <c r="OW155" s="1060"/>
      <c r="OX155" s="1060"/>
      <c r="OY155" s="1060"/>
      <c r="OZ155" s="1060"/>
      <c r="PA155" s="1060"/>
      <c r="PB155" s="1060"/>
      <c r="PC155" s="1060"/>
      <c r="PD155" s="1060"/>
      <c r="PE155" s="1060"/>
      <c r="PF155" s="1060"/>
      <c r="PG155" s="1060"/>
      <c r="PH155" s="1060"/>
      <c r="PI155" s="1060"/>
      <c r="PJ155" s="1060"/>
      <c r="PK155" s="1060"/>
      <c r="PL155" s="1060"/>
      <c r="PM155" s="1060"/>
      <c r="PN155" s="1060"/>
      <c r="PO155" s="1060"/>
      <c r="PP155" s="1060"/>
      <c r="PQ155" s="1060"/>
      <c r="PR155" s="1060"/>
      <c r="PS155" s="1060"/>
      <c r="PT155" s="1060"/>
      <c r="PU155" s="1060"/>
      <c r="PV155" s="1060"/>
      <c r="PW155" s="1060"/>
      <c r="PX155" s="1060"/>
      <c r="PY155" s="1060"/>
      <c r="PZ155" s="1060"/>
      <c r="QA155" s="1060"/>
      <c r="QB155" s="1060"/>
      <c r="QC155" s="1060"/>
      <c r="QD155" s="1060"/>
      <c r="QE155" s="1060"/>
      <c r="QF155" s="1060"/>
      <c r="QG155" s="1060"/>
      <c r="QH155" s="1060"/>
      <c r="QI155" s="1060"/>
      <c r="QJ155" s="1060"/>
      <c r="QK155" s="1060"/>
      <c r="QL155" s="1060"/>
      <c r="QM155" s="1060"/>
      <c r="QN155" s="1060"/>
      <c r="QO155" s="1060"/>
      <c r="QP155" s="1060"/>
      <c r="QQ155" s="1060"/>
      <c r="QR155" s="1060"/>
      <c r="QS155" s="1060"/>
      <c r="QT155" s="1060"/>
      <c r="QU155" s="1060"/>
      <c r="QV155" s="1060"/>
      <c r="QW155" s="1060"/>
      <c r="QX155" s="1060"/>
      <c r="QY155" s="1060"/>
      <c r="QZ155" s="1060"/>
      <c r="RA155" s="1060"/>
      <c r="RB155" s="1060"/>
      <c r="RC155" s="1060"/>
      <c r="RD155" s="1060"/>
      <c r="RE155" s="1060"/>
      <c r="RF155" s="1060"/>
      <c r="RG155" s="1060"/>
      <c r="RH155" s="1060"/>
      <c r="RI155" s="1060"/>
      <c r="RJ155" s="1060"/>
      <c r="RK155" s="1060"/>
      <c r="RL155" s="1060"/>
      <c r="RM155" s="1060"/>
      <c r="RN155" s="1060"/>
      <c r="RO155" s="1060"/>
      <c r="RP155" s="1060"/>
      <c r="RQ155" s="1060"/>
      <c r="RR155" s="1060"/>
      <c r="RS155" s="1060"/>
      <c r="RT155" s="1060"/>
      <c r="RU155" s="1060"/>
      <c r="RV155" s="1060"/>
      <c r="RW155" s="1060"/>
      <c r="RX155" s="1060"/>
      <c r="RY155" s="1060"/>
      <c r="RZ155" s="1060"/>
      <c r="SA155" s="1060"/>
      <c r="SB155" s="1060"/>
      <c r="SC155" s="1060"/>
      <c r="SD155" s="1060"/>
      <c r="SE155" s="1060"/>
      <c r="SF155" s="1060"/>
      <c r="SG155" s="1060"/>
      <c r="SH155" s="1060"/>
      <c r="SI155" s="1060"/>
      <c r="SJ155" s="1060"/>
      <c r="SK155" s="1060"/>
      <c r="SL155" s="1060"/>
      <c r="SM155" s="1060"/>
      <c r="SN155" s="1060"/>
      <c r="SO155" s="1060"/>
      <c r="SP155" s="1060"/>
      <c r="SQ155" s="1060"/>
      <c r="SR155" s="1060"/>
      <c r="SS155" s="1060"/>
      <c r="ST155" s="1060"/>
      <c r="SU155" s="1060"/>
      <c r="SV155" s="1060"/>
      <c r="SW155" s="1060"/>
      <c r="SX155" s="1060"/>
      <c r="SY155" s="1060"/>
      <c r="SZ155" s="1060"/>
      <c r="TA155" s="1060"/>
      <c r="TB155" s="1060"/>
      <c r="TC155" s="1060"/>
      <c r="TD155" s="1060"/>
      <c r="TE155" s="1060"/>
      <c r="TF155" s="1060"/>
      <c r="TG155" s="1060"/>
      <c r="TH155" s="1060"/>
      <c r="TI155" s="1060"/>
      <c r="TJ155" s="1060"/>
      <c r="TK155" s="1060"/>
      <c r="TL155" s="1060"/>
      <c r="TM155" s="1060"/>
      <c r="TN155" s="1060"/>
      <c r="TO155" s="1060"/>
      <c r="TP155" s="1060"/>
      <c r="TQ155" s="1060"/>
      <c r="TR155" s="1060"/>
      <c r="TS155" s="1060"/>
      <c r="TT155" s="1060"/>
      <c r="TU155" s="1060"/>
      <c r="TV155" s="1060"/>
      <c r="TW155" s="1060"/>
      <c r="TX155" s="1060"/>
      <c r="TY155" s="1060"/>
      <c r="TZ155" s="1060"/>
      <c r="UA155" s="1060"/>
      <c r="UB155" s="1060"/>
      <c r="UC155" s="1060"/>
      <c r="UD155" s="1060"/>
      <c r="UE155" s="1060"/>
      <c r="UF155" s="1060"/>
      <c r="UG155" s="1060"/>
      <c r="UH155" s="1060"/>
      <c r="UI155" s="1060"/>
      <c r="UJ155" s="1060"/>
      <c r="UK155" s="1060"/>
      <c r="UL155" s="1060"/>
      <c r="UM155" s="1060"/>
      <c r="UN155" s="1060"/>
      <c r="UO155" s="1060"/>
      <c r="UP155" s="1060"/>
      <c r="UQ155" s="1060"/>
      <c r="UR155" s="1060"/>
      <c r="US155" s="1060"/>
      <c r="UT155" s="1060"/>
      <c r="UU155" s="1060"/>
      <c r="UV155" s="1060"/>
      <c r="UW155" s="1060"/>
      <c r="UX155" s="1060"/>
      <c r="UY155" s="1060"/>
      <c r="UZ155" s="1060"/>
      <c r="VA155" s="1060"/>
      <c r="VB155" s="1060"/>
      <c r="VC155" s="1060"/>
      <c r="VD155" s="1060"/>
      <c r="VE155" s="1060"/>
      <c r="VF155" s="1060"/>
      <c r="VG155" s="1060"/>
      <c r="VH155" s="1060"/>
      <c r="VI155" s="1060"/>
      <c r="VJ155" s="1060"/>
      <c r="VK155" s="1060"/>
      <c r="VL155" s="1060"/>
      <c r="VM155" s="1060"/>
      <c r="VN155" s="1060"/>
      <c r="VO155" s="1060"/>
      <c r="VP155" s="1060"/>
      <c r="VQ155" s="1060"/>
      <c r="VR155" s="1060"/>
      <c r="VS155" s="1060"/>
      <c r="VT155" s="1060"/>
      <c r="VU155" s="1060"/>
      <c r="VV155" s="1060"/>
      <c r="VW155" s="1060"/>
      <c r="VX155" s="1060"/>
      <c r="VY155" s="1060"/>
      <c r="VZ155" s="1060"/>
      <c r="WA155" s="1060"/>
      <c r="WB155" s="1060"/>
      <c r="WC155" s="1060"/>
      <c r="WD155" s="1060"/>
      <c r="WE155" s="1060"/>
      <c r="WF155" s="1060"/>
      <c r="WG155" s="1060"/>
      <c r="WH155" s="1060"/>
      <c r="WI155" s="1060"/>
      <c r="WJ155" s="1060"/>
      <c r="WK155" s="1060"/>
      <c r="WL155" s="1060"/>
      <c r="WM155" s="1060"/>
      <c r="WN155" s="1060"/>
      <c r="WO155" s="1060"/>
      <c r="WP155" s="1060"/>
      <c r="WQ155" s="1060"/>
      <c r="WR155" s="1060"/>
      <c r="WS155" s="1060"/>
      <c r="WT155" s="1060"/>
      <c r="WU155" s="1060"/>
      <c r="WV155" s="1060"/>
      <c r="WW155" s="1060"/>
      <c r="WX155" s="1060"/>
      <c r="WY155" s="1060"/>
      <c r="WZ155" s="1060"/>
      <c r="XA155" s="1060"/>
      <c r="XB155" s="1060"/>
      <c r="XC155" s="1060"/>
      <c r="XD155" s="1060"/>
      <c r="XE155" s="1060"/>
      <c r="XF155" s="1060"/>
      <c r="XG155" s="1060"/>
      <c r="XH155" s="1060"/>
      <c r="XI155" s="1060"/>
      <c r="XJ155" s="1060"/>
      <c r="XK155" s="1060"/>
      <c r="XL155" s="1060"/>
      <c r="XM155" s="1060"/>
      <c r="XN155" s="1060"/>
      <c r="XO155" s="1060"/>
      <c r="XP155" s="1060"/>
      <c r="XQ155" s="1060"/>
      <c r="XR155" s="1060"/>
      <c r="XS155" s="1060"/>
      <c r="XT155" s="1060"/>
      <c r="XU155" s="1060"/>
      <c r="XV155" s="1060"/>
      <c r="XW155" s="1060"/>
      <c r="XX155" s="1060"/>
      <c r="XY155" s="1060"/>
      <c r="XZ155" s="1060"/>
      <c r="YA155" s="1060"/>
      <c r="YB155" s="1060"/>
      <c r="YC155" s="1060"/>
      <c r="YD155" s="1060"/>
      <c r="YE155" s="1060"/>
      <c r="YF155" s="1060"/>
      <c r="YG155" s="1060"/>
      <c r="YH155" s="1060"/>
      <c r="YI155" s="1060"/>
      <c r="YJ155" s="1060"/>
      <c r="YK155" s="1060"/>
      <c r="YL155" s="1060"/>
      <c r="YM155" s="1060"/>
      <c r="YN155" s="1060"/>
      <c r="YO155" s="1060"/>
      <c r="YP155" s="1060"/>
      <c r="YQ155" s="1060"/>
      <c r="YR155" s="1060"/>
      <c r="YS155" s="1060"/>
      <c r="YT155" s="1060"/>
      <c r="YU155" s="1060"/>
      <c r="YV155" s="1060"/>
      <c r="YW155" s="1060"/>
      <c r="YX155" s="1060"/>
      <c r="YY155" s="1060"/>
      <c r="YZ155" s="1060"/>
      <c r="ZA155" s="1060"/>
      <c r="ZB155" s="1060"/>
      <c r="ZC155" s="1060"/>
      <c r="ZD155" s="1060"/>
      <c r="ZE155" s="1060"/>
      <c r="ZF155" s="1060"/>
      <c r="ZG155" s="1060"/>
      <c r="ZH155" s="1060"/>
      <c r="ZI155" s="1060"/>
      <c r="ZJ155" s="1060"/>
      <c r="ZK155" s="1060"/>
      <c r="ZL155" s="1060"/>
      <c r="ZM155" s="1060"/>
      <c r="ZN155" s="1060"/>
      <c r="ZO155" s="1060"/>
      <c r="ZP155" s="1060"/>
      <c r="ZQ155" s="1060"/>
      <c r="ZR155" s="1060"/>
      <c r="ZS155" s="1060"/>
      <c r="ZT155" s="1060"/>
      <c r="ZU155" s="1060"/>
      <c r="ZV155" s="1060"/>
      <c r="ZW155" s="1060"/>
      <c r="ZX155" s="1060"/>
      <c r="ZY155" s="1060"/>
      <c r="ZZ155" s="1060"/>
      <c r="AAA155" s="1060"/>
      <c r="AAB155" s="1060"/>
      <c r="AAC155" s="1060"/>
      <c r="AAD155" s="1060"/>
      <c r="AAE155" s="1060"/>
      <c r="AAF155" s="1060"/>
      <c r="AAG155" s="1060"/>
      <c r="AAH155" s="1060"/>
      <c r="AAI155" s="1060"/>
      <c r="AAJ155" s="1060"/>
      <c r="AAK155" s="1060"/>
      <c r="AAL155" s="1060"/>
      <c r="AAM155" s="1060"/>
      <c r="AAN155" s="1060"/>
      <c r="AAO155" s="1060"/>
      <c r="AAP155" s="1060"/>
      <c r="AAQ155" s="1060"/>
      <c r="AAR155" s="1060"/>
      <c r="AAS155" s="1060"/>
      <c r="AAT155" s="1060"/>
      <c r="AAU155" s="1060"/>
      <c r="AAV155" s="1060"/>
      <c r="AAW155" s="1060"/>
      <c r="AAX155" s="1060"/>
      <c r="AAY155" s="1060"/>
      <c r="AAZ155" s="1060"/>
      <c r="ABA155" s="1060"/>
      <c r="ABB155" s="1060"/>
      <c r="ABC155" s="1060"/>
      <c r="ABD155" s="1060"/>
      <c r="ABE155" s="1060"/>
      <c r="ABF155" s="1060"/>
      <c r="ABG155" s="1060"/>
      <c r="ABH155" s="1060"/>
      <c r="ABI155" s="1060"/>
      <c r="ABJ155" s="1060"/>
      <c r="ABK155" s="1060"/>
      <c r="ABL155" s="1060"/>
      <c r="ABM155" s="1060"/>
      <c r="ABN155" s="1060"/>
      <c r="ABO155" s="1060"/>
      <c r="ABP155" s="1060"/>
      <c r="ABQ155" s="1060"/>
      <c r="ABR155" s="1060"/>
      <c r="ABS155" s="1060"/>
      <c r="ABT155" s="1060"/>
      <c r="ABU155" s="1060"/>
      <c r="ABV155" s="1060"/>
      <c r="ABW155" s="1060"/>
      <c r="ABX155" s="1060"/>
      <c r="ABY155" s="1060"/>
      <c r="ABZ155" s="1060"/>
      <c r="ACA155" s="1060"/>
      <c r="ACB155" s="1060"/>
      <c r="ACC155" s="1060"/>
      <c r="ACD155" s="1060"/>
      <c r="ACE155" s="1060"/>
      <c r="ACF155" s="1060"/>
      <c r="ACG155" s="1060"/>
      <c r="ACH155" s="1060"/>
      <c r="ACI155" s="1060"/>
      <c r="ACJ155" s="1060"/>
      <c r="ACK155" s="1060"/>
      <c r="ACL155" s="1060"/>
      <c r="ACM155" s="1060"/>
      <c r="ACN155" s="1060"/>
      <c r="ACO155" s="1060"/>
      <c r="ACP155" s="1060"/>
      <c r="ACQ155" s="1060"/>
      <c r="ACR155" s="1060"/>
      <c r="ACS155" s="1060"/>
      <c r="ACT155" s="1060"/>
      <c r="ACU155" s="1060"/>
      <c r="ACV155" s="1060"/>
      <c r="ACW155" s="1060"/>
      <c r="ACX155" s="1060"/>
      <c r="ACY155" s="1060"/>
      <c r="ACZ155" s="1060"/>
      <c r="ADA155" s="1060"/>
      <c r="ADB155" s="1060"/>
      <c r="ADC155" s="1060"/>
      <c r="ADD155" s="1060"/>
      <c r="ADE155" s="1060"/>
      <c r="ADF155" s="1060"/>
      <c r="ADG155" s="1060"/>
      <c r="ADH155" s="1060"/>
      <c r="ADI155" s="1060"/>
      <c r="ADJ155" s="1060"/>
      <c r="ADK155" s="1060"/>
      <c r="ADL155" s="1060"/>
      <c r="ADM155" s="1060"/>
      <c r="ADN155" s="1060"/>
      <c r="ADO155" s="1060"/>
      <c r="ADP155" s="1060"/>
      <c r="ADQ155" s="1060"/>
      <c r="ADR155" s="1060"/>
      <c r="ADS155" s="1060"/>
      <c r="ADT155" s="1060"/>
      <c r="ADU155" s="1060"/>
      <c r="ADV155" s="1060"/>
      <c r="ADW155" s="1060"/>
      <c r="ADX155" s="1060"/>
      <c r="ADY155" s="1060"/>
      <c r="ADZ155" s="1060"/>
      <c r="AEA155" s="1060"/>
      <c r="AEB155" s="1060"/>
      <c r="AEC155" s="1060"/>
      <c r="AED155" s="1060"/>
      <c r="AEE155" s="1060"/>
      <c r="AEF155" s="1060"/>
      <c r="AEG155" s="1060"/>
      <c r="AEH155" s="1060"/>
      <c r="AEI155" s="1060"/>
      <c r="AEJ155" s="1060"/>
      <c r="AEK155" s="1060"/>
      <c r="AEL155" s="1060"/>
      <c r="AEM155" s="1060"/>
      <c r="AEN155" s="1060"/>
      <c r="AEO155" s="1060"/>
      <c r="AEP155" s="1060"/>
      <c r="AEQ155" s="1060"/>
      <c r="AER155" s="1060"/>
      <c r="AES155" s="1060"/>
      <c r="AET155" s="1060"/>
      <c r="AEU155" s="1060"/>
      <c r="AEV155" s="1060"/>
      <c r="AEW155" s="1060"/>
      <c r="AEX155" s="1060"/>
      <c r="AEY155" s="1060"/>
      <c r="AEZ155" s="1060"/>
      <c r="AFA155" s="1060"/>
      <c r="AFB155" s="1060"/>
      <c r="AFC155" s="1060"/>
      <c r="AFD155" s="1060"/>
      <c r="AFE155" s="1060"/>
      <c r="AFF155" s="1060"/>
      <c r="AFG155" s="1060"/>
      <c r="AFH155" s="1060"/>
      <c r="AFI155" s="1060"/>
      <c r="AFJ155" s="1060"/>
      <c r="AFK155" s="1060"/>
      <c r="AFL155" s="1060"/>
      <c r="AFM155" s="1060"/>
      <c r="AFN155" s="1060"/>
      <c r="AFO155" s="1060"/>
      <c r="AFP155" s="1060"/>
      <c r="AFQ155" s="1060"/>
      <c r="AFR155" s="1060"/>
      <c r="AFS155" s="1060"/>
      <c r="AFT155" s="1060"/>
      <c r="AFU155" s="1060"/>
      <c r="AFV155" s="1060"/>
      <c r="AFW155" s="1060"/>
      <c r="AFX155" s="1060"/>
      <c r="AFY155" s="1060"/>
      <c r="AFZ155" s="1060"/>
      <c r="AGA155" s="1060"/>
      <c r="AGB155" s="1060"/>
      <c r="AGC155" s="1060"/>
      <c r="AGD155" s="1060"/>
      <c r="AGE155" s="1060"/>
      <c r="AGF155" s="1060"/>
      <c r="AGG155" s="1060"/>
      <c r="AGH155" s="1060"/>
      <c r="AGI155" s="1060"/>
      <c r="AGJ155" s="1060"/>
      <c r="AGK155" s="1060"/>
      <c r="AGL155" s="1060"/>
      <c r="AGM155" s="1060"/>
      <c r="AGN155" s="1060"/>
      <c r="AGO155" s="1060"/>
      <c r="AGP155" s="1060"/>
      <c r="AGQ155" s="1060"/>
      <c r="AGR155" s="1060"/>
      <c r="AGS155" s="1060"/>
      <c r="AGT155" s="1060"/>
      <c r="AGU155" s="1060"/>
      <c r="AGV155" s="1060"/>
      <c r="AGW155" s="1060"/>
      <c r="AGX155" s="1060"/>
      <c r="AGY155" s="1060"/>
      <c r="AGZ155" s="1060"/>
      <c r="AHA155" s="1060"/>
      <c r="AHB155" s="1060"/>
      <c r="AHC155" s="1060"/>
      <c r="AHD155" s="1060"/>
      <c r="AHE155" s="1060"/>
      <c r="AHF155" s="1060"/>
      <c r="AHG155" s="1060"/>
      <c r="AHH155" s="1060"/>
      <c r="AHI155" s="1060"/>
      <c r="AHJ155" s="1060"/>
      <c r="AHK155" s="1060"/>
      <c r="AHL155" s="1060"/>
      <c r="AHM155" s="1060"/>
      <c r="AHN155" s="1060"/>
      <c r="AHO155" s="1060"/>
      <c r="AHP155" s="1060"/>
      <c r="AHQ155" s="1060"/>
      <c r="AHR155" s="1060"/>
      <c r="AHS155" s="1060"/>
      <c r="AHT155" s="1060"/>
      <c r="AHU155" s="1060"/>
      <c r="AHV155" s="1060"/>
      <c r="AHW155" s="1060"/>
      <c r="AHX155" s="1060"/>
      <c r="AHY155" s="1060"/>
      <c r="AHZ155" s="1060"/>
      <c r="AIA155" s="1060"/>
      <c r="AIB155" s="1060"/>
      <c r="AIC155" s="1060"/>
      <c r="AID155" s="1060"/>
      <c r="AIE155" s="1060"/>
      <c r="AIF155" s="1060"/>
      <c r="AIG155" s="1060"/>
      <c r="AIH155" s="1060"/>
      <c r="AII155" s="1060"/>
      <c r="AIJ155" s="1060"/>
      <c r="AIK155" s="1060"/>
      <c r="AIL155" s="1060"/>
      <c r="AIM155" s="1060"/>
      <c r="AIN155" s="1060"/>
      <c r="AIO155" s="1060"/>
      <c r="AIP155" s="1060"/>
      <c r="AIQ155" s="1060"/>
      <c r="AIR155" s="1060"/>
      <c r="AIS155" s="1060"/>
      <c r="AIT155" s="1060"/>
      <c r="AIU155" s="1060"/>
      <c r="AIV155" s="1060"/>
      <c r="AIW155" s="1060"/>
      <c r="AIX155" s="1060"/>
      <c r="AIY155" s="1060"/>
      <c r="AIZ155" s="1060"/>
      <c r="AJA155" s="1060"/>
      <c r="AJB155" s="1060"/>
      <c r="AJC155" s="1060"/>
      <c r="AJD155" s="1060"/>
      <c r="AJE155" s="1060"/>
      <c r="AJF155" s="1060"/>
      <c r="AJG155" s="1060"/>
      <c r="AJH155" s="1060"/>
      <c r="AJI155" s="1060"/>
      <c r="AJJ155" s="1060"/>
      <c r="AJK155" s="1060"/>
      <c r="AJL155" s="1060"/>
      <c r="AJM155" s="1060"/>
      <c r="AJN155" s="1060"/>
      <c r="AJO155" s="1060"/>
      <c r="AJP155" s="1060"/>
      <c r="AJQ155" s="1060"/>
      <c r="AJR155" s="1060"/>
      <c r="AJS155" s="1060"/>
      <c r="AJT155" s="1060"/>
      <c r="AJU155" s="1060"/>
      <c r="AJV155" s="1060"/>
      <c r="AJW155" s="1060"/>
      <c r="AJX155" s="1060"/>
      <c r="AJY155" s="1060"/>
      <c r="AJZ155" s="1060"/>
      <c r="AKA155" s="1060"/>
      <c r="AKB155" s="1060"/>
      <c r="AKC155" s="1060"/>
      <c r="AKD155" s="1060"/>
      <c r="AKE155" s="1060"/>
      <c r="AKF155" s="1060"/>
      <c r="AKG155" s="1060"/>
      <c r="AKH155" s="1060"/>
      <c r="AKI155" s="1060"/>
      <c r="AKJ155" s="1060"/>
      <c r="AKK155" s="1060"/>
      <c r="AKL155" s="1060"/>
      <c r="AKM155" s="1060"/>
      <c r="AKN155" s="1060"/>
      <c r="AKO155" s="1060"/>
      <c r="AKP155" s="1060"/>
      <c r="AKQ155" s="1060"/>
      <c r="AKR155" s="1060"/>
      <c r="AKS155" s="1060"/>
      <c r="AKT155" s="1060"/>
      <c r="AKU155" s="1060"/>
      <c r="AKV155" s="1060"/>
      <c r="AKW155" s="1060"/>
      <c r="AKX155" s="1060"/>
      <c r="AKY155" s="1060"/>
      <c r="AKZ155" s="1060"/>
      <c r="ALA155" s="1060"/>
      <c r="ALB155" s="1060"/>
      <c r="ALC155" s="1060"/>
      <c r="ALD155" s="1060"/>
      <c r="ALE155" s="1060"/>
      <c r="ALF155" s="1060"/>
      <c r="ALG155" s="1060"/>
      <c r="ALH155" s="1060"/>
      <c r="ALI155" s="1060"/>
      <c r="ALJ155" s="1060"/>
      <c r="ALK155" s="1060"/>
      <c r="ALL155" s="1060"/>
      <c r="ALM155" s="1060"/>
      <c r="ALN155" s="1060"/>
      <c r="ALO155" s="1060"/>
      <c r="ALP155" s="1060"/>
      <c r="ALQ155" s="1060"/>
      <c r="ALR155" s="1060"/>
      <c r="ALS155" s="1060"/>
      <c r="ALT155" s="1060"/>
      <c r="ALU155" s="1060"/>
      <c r="ALV155" s="1060"/>
      <c r="ALW155" s="1060"/>
      <c r="ALX155" s="1060"/>
      <c r="ALY155" s="1060"/>
      <c r="ALZ155" s="1060"/>
      <c r="AMA155" s="1060"/>
      <c r="AMB155" s="1060"/>
      <c r="AMC155" s="1060"/>
      <c r="AMD155" s="1060"/>
      <c r="AME155" s="1060"/>
      <c r="AMF155" s="1060"/>
      <c r="AMG155" s="1060"/>
      <c r="AMH155" s="1060"/>
      <c r="AMI155" s="1060"/>
      <c r="AMJ155" s="1060"/>
      <c r="AMK155" s="1060"/>
      <c r="AML155" s="1060"/>
      <c r="AMM155" s="1060"/>
      <c r="AMN155" s="1060"/>
      <c r="AMO155" s="1060"/>
      <c r="AMP155" s="1060"/>
      <c r="AMQ155" s="1060"/>
      <c r="AMR155" s="1060"/>
      <c r="AMS155" s="1060"/>
      <c r="AMT155" s="1060"/>
      <c r="AMU155" s="1060"/>
      <c r="AMV155" s="1060"/>
      <c r="AMW155" s="1060"/>
      <c r="AMX155" s="1060"/>
      <c r="AMY155" s="1060"/>
      <c r="AMZ155" s="1060"/>
      <c r="ANA155" s="1060"/>
      <c r="ANB155" s="1060"/>
      <c r="ANC155" s="1060"/>
      <c r="AND155" s="1060"/>
      <c r="ANE155" s="1060"/>
      <c r="ANF155" s="1060"/>
      <c r="ANG155" s="1060"/>
      <c r="ANH155" s="1060"/>
      <c r="ANI155" s="1060"/>
      <c r="ANJ155" s="1060"/>
      <c r="ANK155" s="1060"/>
      <c r="ANL155" s="1060"/>
      <c r="ANM155" s="1060"/>
      <c r="ANN155" s="1060"/>
      <c r="ANO155" s="1060"/>
      <c r="ANP155" s="1060"/>
      <c r="ANQ155" s="1060"/>
      <c r="ANR155" s="1060"/>
      <c r="ANS155" s="1060"/>
      <c r="ANT155" s="1060"/>
      <c r="ANU155" s="1060"/>
      <c r="ANV155" s="1060"/>
      <c r="ANW155" s="1060"/>
      <c r="ANX155" s="1060"/>
      <c r="ANY155" s="1060"/>
      <c r="ANZ155" s="1060"/>
      <c r="AOA155" s="1060"/>
      <c r="AOB155" s="1060"/>
      <c r="AOC155" s="1060"/>
      <c r="AOD155" s="1060"/>
      <c r="AOE155" s="1060"/>
      <c r="AOF155" s="1060"/>
      <c r="AOG155" s="1060"/>
      <c r="AOH155" s="1060"/>
      <c r="AOI155" s="1060"/>
      <c r="AOJ155" s="1060"/>
      <c r="AOK155" s="1060"/>
      <c r="AOL155" s="1060"/>
      <c r="AOM155" s="1060"/>
      <c r="AON155" s="1060"/>
      <c r="AOO155" s="1060"/>
      <c r="AOP155" s="1060"/>
      <c r="AOQ155" s="1060"/>
      <c r="AOR155" s="1060"/>
      <c r="AOS155" s="1060"/>
      <c r="AOT155" s="1060"/>
      <c r="AOU155" s="1060"/>
      <c r="AOV155" s="1060"/>
      <c r="AOW155" s="1060"/>
      <c r="AOX155" s="1060"/>
      <c r="AOY155" s="1060"/>
      <c r="AOZ155" s="1060"/>
      <c r="APA155" s="1060"/>
      <c r="APB155" s="1060"/>
      <c r="APC155" s="1060"/>
      <c r="APD155" s="1060"/>
      <c r="APE155" s="1060"/>
      <c r="APF155" s="1060"/>
      <c r="APG155" s="1060"/>
      <c r="APH155" s="1060"/>
      <c r="API155" s="1060"/>
      <c r="APJ155" s="1060"/>
      <c r="APK155" s="1060"/>
      <c r="APL155" s="1060"/>
      <c r="APM155" s="1060"/>
      <c r="APN155" s="1060"/>
      <c r="APO155" s="1060"/>
      <c r="APP155" s="1060"/>
      <c r="APQ155" s="1060"/>
      <c r="APR155" s="1060"/>
      <c r="APS155" s="1060"/>
      <c r="APT155" s="1060"/>
      <c r="APU155" s="1060"/>
      <c r="APV155" s="1060"/>
      <c r="APW155" s="1060"/>
      <c r="APX155" s="1060"/>
      <c r="APY155" s="1060"/>
      <c r="APZ155" s="1060"/>
      <c r="AQA155" s="1060"/>
      <c r="AQB155" s="1060"/>
      <c r="AQC155" s="1060"/>
      <c r="AQD155" s="1060"/>
      <c r="AQE155" s="1060"/>
      <c r="AQF155" s="1060"/>
      <c r="AQG155" s="1060"/>
      <c r="AQH155" s="1060"/>
      <c r="AQI155" s="1060"/>
      <c r="AQJ155" s="1060"/>
      <c r="AQK155" s="1060"/>
      <c r="AQL155" s="1060"/>
      <c r="AQM155" s="1060"/>
      <c r="AQN155" s="1060"/>
      <c r="AQO155" s="1060"/>
      <c r="AQP155" s="1060"/>
      <c r="AQQ155" s="1060"/>
      <c r="AQR155" s="1060"/>
      <c r="AQS155" s="1060"/>
      <c r="AQT155" s="1060"/>
      <c r="AQU155" s="1060"/>
      <c r="AQV155" s="1060"/>
      <c r="AQW155" s="1060"/>
      <c r="AQX155" s="1060"/>
      <c r="AQY155" s="1060"/>
      <c r="AQZ155" s="1060"/>
      <c r="ARA155" s="1060"/>
      <c r="ARB155" s="1060"/>
      <c r="ARC155" s="1060"/>
      <c r="ARD155" s="1060"/>
      <c r="ARE155" s="1060"/>
      <c r="ARF155" s="1060"/>
      <c r="ARG155" s="1060"/>
      <c r="ARH155" s="1060"/>
      <c r="ARI155" s="1060"/>
      <c r="ARJ155" s="1060"/>
      <c r="ARK155" s="1060"/>
      <c r="ARL155" s="1060"/>
      <c r="ARM155" s="1060"/>
      <c r="ARN155" s="1060"/>
      <c r="ARO155" s="1060"/>
      <c r="ARP155" s="1060"/>
      <c r="ARQ155" s="1060"/>
      <c r="ARR155" s="1060"/>
      <c r="ARS155" s="1060"/>
      <c r="ART155" s="1060"/>
      <c r="ARU155" s="1060"/>
      <c r="ARV155" s="1060"/>
      <c r="ARW155" s="1060"/>
      <c r="ARX155" s="1060"/>
      <c r="ARY155" s="1060"/>
      <c r="ARZ155" s="1060"/>
      <c r="ASA155" s="1060"/>
      <c r="ASB155" s="1060"/>
      <c r="ASC155" s="1060"/>
      <c r="ASD155" s="1060"/>
      <c r="ASE155" s="1060"/>
      <c r="ASF155" s="1060"/>
      <c r="ASG155" s="1060"/>
      <c r="ASH155" s="1060"/>
      <c r="ASI155" s="1060"/>
      <c r="ASJ155" s="1060"/>
      <c r="ASK155" s="1060"/>
      <c r="ASL155" s="1060"/>
      <c r="ASM155" s="1060"/>
      <c r="ASN155" s="1060"/>
      <c r="ASO155" s="1060"/>
      <c r="ASP155" s="1060"/>
      <c r="ASQ155" s="1060"/>
      <c r="ASR155" s="1060"/>
      <c r="ASS155" s="1060"/>
      <c r="AST155" s="1060"/>
      <c r="ASU155" s="1060"/>
      <c r="ASV155" s="1060"/>
      <c r="ASW155" s="1060"/>
      <c r="ASX155" s="1060"/>
      <c r="ASY155" s="1060"/>
      <c r="ASZ155" s="1060"/>
      <c r="ATA155" s="1060"/>
      <c r="ATB155" s="1060"/>
      <c r="ATC155" s="1060"/>
      <c r="ATD155" s="1060"/>
      <c r="ATE155" s="1060"/>
      <c r="ATF155" s="1060"/>
      <c r="ATG155" s="1060"/>
      <c r="ATH155" s="1060"/>
      <c r="ATI155" s="1060"/>
      <c r="ATJ155" s="1060"/>
      <c r="ATK155" s="1060"/>
      <c r="ATL155" s="1060"/>
      <c r="ATM155" s="1060"/>
      <c r="ATN155" s="1060"/>
      <c r="ATO155" s="1060"/>
      <c r="ATP155" s="1060"/>
      <c r="ATQ155" s="1060"/>
      <c r="ATR155" s="1060"/>
      <c r="ATS155" s="1060"/>
      <c r="ATT155" s="1060"/>
      <c r="ATU155" s="1060"/>
      <c r="ATV155" s="1060"/>
      <c r="ATW155" s="1060"/>
      <c r="ATX155" s="1060"/>
      <c r="ATY155" s="1060"/>
      <c r="ATZ155" s="1060"/>
      <c r="AUA155" s="1060"/>
      <c r="AUB155" s="1060"/>
      <c r="AUC155" s="1060"/>
      <c r="AUD155" s="1060"/>
      <c r="AUE155" s="1060"/>
      <c r="AUF155" s="1060"/>
      <c r="AUG155" s="1060"/>
      <c r="AUH155" s="1060"/>
      <c r="AUI155" s="1060"/>
      <c r="AUJ155" s="1060"/>
      <c r="AUK155" s="1060"/>
      <c r="AUL155" s="1060"/>
      <c r="AUM155" s="1060"/>
      <c r="AUN155" s="1060"/>
      <c r="AUO155" s="1060"/>
      <c r="AUP155" s="1060"/>
      <c r="AUQ155" s="1060"/>
      <c r="AUR155" s="1060"/>
      <c r="AUS155" s="1060"/>
      <c r="AUT155" s="1060"/>
      <c r="AUU155" s="1060"/>
      <c r="AUV155" s="1060"/>
      <c r="AUW155" s="1060"/>
      <c r="AUX155" s="1060"/>
      <c r="AUY155" s="1060"/>
      <c r="AUZ155" s="1060"/>
      <c r="AVA155" s="1060"/>
      <c r="AVB155" s="1060"/>
      <c r="AVC155" s="1060"/>
      <c r="AVD155" s="1060"/>
      <c r="AVE155" s="1060"/>
      <c r="AVF155" s="1060"/>
      <c r="AVG155" s="1060"/>
      <c r="AVH155" s="1060"/>
      <c r="AVI155" s="1060"/>
      <c r="AVJ155" s="1060"/>
      <c r="AVK155" s="1060"/>
      <c r="AVL155" s="1060"/>
      <c r="AVM155" s="1060"/>
      <c r="AVN155" s="1060"/>
      <c r="AVO155" s="1060"/>
      <c r="AVP155" s="1060"/>
      <c r="AVQ155" s="1060"/>
      <c r="AVR155" s="1060"/>
      <c r="AVS155" s="1060"/>
      <c r="AVT155" s="1060"/>
      <c r="AVU155" s="1060"/>
      <c r="AVV155" s="1060"/>
      <c r="AVW155" s="1060"/>
      <c r="AVX155" s="1060"/>
      <c r="AVY155" s="1060"/>
      <c r="AVZ155" s="1060"/>
      <c r="AWA155" s="1060"/>
      <c r="AWB155" s="1060"/>
      <c r="AWC155" s="1060"/>
      <c r="AWD155" s="1060"/>
      <c r="AWE155" s="1060"/>
      <c r="AWF155" s="1060"/>
      <c r="AWG155" s="1060"/>
      <c r="AWH155" s="1060"/>
      <c r="AWI155" s="1060"/>
      <c r="AWJ155" s="1060"/>
      <c r="AWK155" s="1060"/>
      <c r="AWL155" s="1060"/>
      <c r="AWM155" s="1060"/>
      <c r="AWN155" s="1060"/>
      <c r="AWO155" s="1060"/>
      <c r="AWP155" s="1060"/>
      <c r="AWQ155" s="1060"/>
      <c r="AWR155" s="1060"/>
      <c r="AWS155" s="1060"/>
      <c r="AWT155" s="1060"/>
      <c r="AWU155" s="1060"/>
      <c r="AWV155" s="1060"/>
      <c r="AWW155" s="1060"/>
      <c r="AWX155" s="1060"/>
      <c r="AWY155" s="1060"/>
      <c r="AWZ155" s="1060"/>
      <c r="AXA155" s="1060"/>
      <c r="AXB155" s="1060"/>
      <c r="AXC155" s="1060"/>
      <c r="AXD155" s="1060"/>
      <c r="AXE155" s="1060"/>
      <c r="AXF155" s="1060"/>
      <c r="AXG155" s="1060"/>
      <c r="AXH155" s="1060"/>
      <c r="AXI155" s="1060"/>
      <c r="AXJ155" s="1060"/>
      <c r="AXK155" s="1060"/>
      <c r="AXL155" s="1060"/>
      <c r="AXM155" s="1060"/>
      <c r="AXN155" s="1060"/>
      <c r="AXO155" s="1060"/>
      <c r="AXP155" s="1060"/>
      <c r="AXQ155" s="1060"/>
      <c r="AXR155" s="1060"/>
      <c r="AXS155" s="1060"/>
      <c r="AXT155" s="1060"/>
      <c r="AXU155" s="1060"/>
      <c r="AXV155" s="1060"/>
      <c r="AXW155" s="1060"/>
      <c r="AXX155" s="1060"/>
      <c r="AXY155" s="1060"/>
      <c r="AXZ155" s="1060"/>
      <c r="AYA155" s="1060"/>
      <c r="AYB155" s="1060"/>
      <c r="AYC155" s="1060"/>
      <c r="AYD155" s="1060"/>
      <c r="AYE155" s="1060"/>
      <c r="AYF155" s="1060"/>
      <c r="AYG155" s="1060"/>
      <c r="AYH155" s="1060"/>
      <c r="AYI155" s="1060"/>
      <c r="AYJ155" s="1060"/>
      <c r="AYK155" s="1060"/>
      <c r="AYL155" s="1060"/>
      <c r="AYM155" s="1060"/>
      <c r="AYN155" s="1060"/>
      <c r="AYO155" s="1060"/>
      <c r="AYP155" s="1060"/>
      <c r="AYQ155" s="1060"/>
      <c r="AYR155" s="1060"/>
      <c r="AYS155" s="1060"/>
      <c r="AYT155" s="1060"/>
      <c r="AYU155" s="1060"/>
      <c r="AYV155" s="1060"/>
      <c r="AYW155" s="1060"/>
      <c r="AYX155" s="1060"/>
      <c r="AYY155" s="1060"/>
      <c r="AYZ155" s="1060"/>
      <c r="AZA155" s="1060"/>
      <c r="AZB155" s="1060"/>
      <c r="AZC155" s="1060"/>
      <c r="AZD155" s="1060"/>
      <c r="AZE155" s="1060"/>
      <c r="AZF155" s="1060"/>
      <c r="AZG155" s="1060"/>
      <c r="AZH155" s="1060"/>
      <c r="AZI155" s="1060"/>
      <c r="AZJ155" s="1060"/>
      <c r="AZK155" s="1060"/>
      <c r="AZL155" s="1060"/>
      <c r="AZM155" s="1060"/>
      <c r="AZN155" s="1060"/>
      <c r="AZO155" s="1060"/>
      <c r="AZP155" s="1060"/>
      <c r="AZQ155" s="1060"/>
      <c r="AZR155" s="1060"/>
      <c r="AZS155" s="1060"/>
      <c r="AZT155" s="1060"/>
      <c r="AZU155" s="1060"/>
      <c r="AZV155" s="1060"/>
      <c r="AZW155" s="1060"/>
      <c r="AZX155" s="1060"/>
      <c r="AZY155" s="1060"/>
      <c r="AZZ155" s="1060"/>
      <c r="BAA155" s="1060"/>
      <c r="BAB155" s="1060"/>
      <c r="BAC155" s="1060"/>
      <c r="BAD155" s="1060"/>
      <c r="BAE155" s="1060"/>
      <c r="BAF155" s="1060"/>
      <c r="BAG155" s="1060"/>
      <c r="BAH155" s="1060"/>
      <c r="BAI155" s="1060"/>
      <c r="BAJ155" s="1060"/>
      <c r="BAK155" s="1060"/>
      <c r="BAL155" s="1060"/>
      <c r="BAM155" s="1060"/>
      <c r="BAN155" s="1060"/>
      <c r="BAO155" s="1060"/>
      <c r="BAP155" s="1060"/>
      <c r="BAQ155" s="1060"/>
      <c r="BAR155" s="1060"/>
      <c r="BAS155" s="1060"/>
      <c r="BAT155" s="1060"/>
      <c r="BAU155" s="1060"/>
      <c r="BAV155" s="1060"/>
      <c r="BAW155" s="1060"/>
      <c r="BAX155" s="1060"/>
      <c r="BAY155" s="1060"/>
      <c r="BAZ155" s="1060"/>
      <c r="BBA155" s="1060"/>
      <c r="BBB155" s="1060"/>
      <c r="BBC155" s="1060"/>
      <c r="BBD155" s="1060"/>
      <c r="BBE155" s="1060"/>
      <c r="BBF155" s="1060"/>
      <c r="BBG155" s="1060"/>
      <c r="BBH155" s="1060"/>
      <c r="BBI155" s="1060"/>
      <c r="BBJ155" s="1060"/>
      <c r="BBK155" s="1060"/>
      <c r="BBL155" s="1060"/>
      <c r="BBM155" s="1060"/>
      <c r="BBN155" s="1060"/>
      <c r="BBO155" s="1060"/>
      <c r="BBP155" s="1060"/>
      <c r="BBQ155" s="1060"/>
      <c r="BBR155" s="1060"/>
      <c r="BBS155" s="1060"/>
      <c r="BBT155" s="1060"/>
      <c r="BBU155" s="1060"/>
      <c r="BBV155" s="1060"/>
      <c r="BBW155" s="1060"/>
      <c r="BBX155" s="1060"/>
      <c r="BBY155" s="1060"/>
      <c r="BBZ155" s="1060"/>
      <c r="BCA155" s="1060"/>
      <c r="BCB155" s="1060"/>
      <c r="BCC155" s="1060"/>
      <c r="BCD155" s="1060"/>
      <c r="BCE155" s="1060"/>
      <c r="BCF155" s="1060"/>
      <c r="BCG155" s="1060"/>
      <c r="BCH155" s="1060"/>
      <c r="BCI155" s="1060"/>
      <c r="BCJ155" s="1060"/>
      <c r="BCK155" s="1060"/>
      <c r="BCL155" s="1060"/>
      <c r="BCM155" s="1060"/>
      <c r="BCN155" s="1060"/>
      <c r="BCO155" s="1060"/>
      <c r="BCP155" s="1060"/>
      <c r="BCQ155" s="1060"/>
      <c r="BCR155" s="1060"/>
      <c r="BCS155" s="1060"/>
      <c r="BCT155" s="1060"/>
      <c r="BCU155" s="1060"/>
      <c r="BCV155" s="1060"/>
      <c r="BCW155" s="1060"/>
      <c r="BCX155" s="1060"/>
      <c r="BCY155" s="1060"/>
      <c r="BCZ155" s="1060"/>
      <c r="BDA155" s="1060"/>
      <c r="BDB155" s="1060"/>
      <c r="BDC155" s="1060"/>
      <c r="BDD155" s="1060"/>
      <c r="BDE155" s="1060"/>
      <c r="BDF155" s="1060"/>
      <c r="BDG155" s="1060"/>
      <c r="BDH155" s="1060"/>
      <c r="BDI155" s="1060"/>
      <c r="BDJ155" s="1060"/>
      <c r="BDK155" s="1060"/>
      <c r="BDL155" s="1060"/>
      <c r="BDM155" s="1060"/>
      <c r="BDN155" s="1060"/>
      <c r="BDO155" s="1060"/>
      <c r="BDP155" s="1060"/>
      <c r="BDQ155" s="1060"/>
      <c r="BDR155" s="1060"/>
      <c r="BDS155" s="1060"/>
      <c r="BDT155" s="1060"/>
      <c r="BDU155" s="1060"/>
      <c r="BDV155" s="1060"/>
      <c r="BDW155" s="1060"/>
      <c r="BDX155" s="1060"/>
      <c r="BDY155" s="1060"/>
      <c r="BDZ155" s="1060"/>
      <c r="BEA155" s="1060"/>
      <c r="BEB155" s="1060"/>
      <c r="BEC155" s="1060"/>
      <c r="BED155" s="1060"/>
      <c r="BEE155" s="1060"/>
      <c r="BEF155" s="1060"/>
      <c r="BEG155" s="1060"/>
      <c r="BEH155" s="1060"/>
      <c r="BEI155" s="1060"/>
      <c r="BEJ155" s="1060"/>
      <c r="BEK155" s="1060"/>
      <c r="BEL155" s="1060"/>
      <c r="BEM155" s="1060"/>
      <c r="BEN155" s="1060"/>
      <c r="BEO155" s="1060"/>
      <c r="BEP155" s="1060"/>
      <c r="BEQ155" s="1060"/>
      <c r="BER155" s="1060"/>
      <c r="BES155" s="1060"/>
      <c r="BET155" s="1060"/>
      <c r="BEU155" s="1060"/>
      <c r="BEV155" s="1060"/>
      <c r="BEW155" s="1060"/>
      <c r="BEX155" s="1060"/>
      <c r="BEY155" s="1060"/>
      <c r="BEZ155" s="1060"/>
      <c r="BFA155" s="1060"/>
      <c r="BFB155" s="1060"/>
      <c r="BFC155" s="1060"/>
      <c r="BFD155" s="1060"/>
      <c r="BFE155" s="1060"/>
      <c r="BFF155" s="1060"/>
      <c r="BFG155" s="1060"/>
      <c r="BFH155" s="1060"/>
      <c r="BFI155" s="1060"/>
      <c r="BFJ155" s="1060"/>
      <c r="BFK155" s="1060"/>
      <c r="BFL155" s="1060"/>
      <c r="BFM155" s="1060"/>
      <c r="BFN155" s="1060"/>
      <c r="BFO155" s="1060"/>
      <c r="BFP155" s="1060"/>
      <c r="BFQ155" s="1060"/>
      <c r="BFR155" s="1060"/>
      <c r="BFS155" s="1060"/>
      <c r="BFT155" s="1060"/>
      <c r="BFU155" s="1060"/>
      <c r="BFV155" s="1060"/>
      <c r="BFW155" s="1060"/>
      <c r="BFX155" s="1060"/>
      <c r="BFY155" s="1060"/>
      <c r="BFZ155" s="1060"/>
      <c r="BGA155" s="1060"/>
      <c r="BGB155" s="1060"/>
      <c r="BGC155" s="1060"/>
      <c r="BGD155" s="1060"/>
      <c r="BGE155" s="1060"/>
      <c r="BGF155" s="1060"/>
      <c r="BGG155" s="1060"/>
      <c r="BGH155" s="1060"/>
      <c r="BGI155" s="1060"/>
      <c r="BGJ155" s="1060"/>
      <c r="BGK155" s="1060"/>
      <c r="BGL155" s="1060"/>
      <c r="BGM155" s="1060"/>
      <c r="BGN155" s="1060"/>
      <c r="BGO155" s="1060"/>
      <c r="BGP155" s="1060"/>
      <c r="BGQ155" s="1060"/>
      <c r="BGR155" s="1060"/>
      <c r="BGS155" s="1060"/>
      <c r="BGT155" s="1060"/>
      <c r="BGU155" s="1060"/>
      <c r="BGV155" s="1060"/>
      <c r="BGW155" s="1060"/>
      <c r="BGX155" s="1060"/>
      <c r="BGY155" s="1060"/>
      <c r="BGZ155" s="1060"/>
      <c r="BHA155" s="1060"/>
      <c r="BHB155" s="1060"/>
      <c r="BHC155" s="1060"/>
      <c r="BHD155" s="1060"/>
      <c r="BHE155" s="1060"/>
      <c r="BHF155" s="1060"/>
      <c r="BHG155" s="1060"/>
      <c r="BHH155" s="1060"/>
      <c r="BHI155" s="1060"/>
      <c r="BHJ155" s="1060"/>
      <c r="BHK155" s="1060"/>
      <c r="BHL155" s="1060"/>
      <c r="BHM155" s="1060"/>
      <c r="BHN155" s="1060"/>
      <c r="BHO155" s="1060"/>
      <c r="BHP155" s="1060"/>
      <c r="BHQ155" s="1060"/>
      <c r="BHR155" s="1060"/>
      <c r="BHS155" s="1060"/>
      <c r="BHT155" s="1060"/>
      <c r="BHU155" s="1060"/>
      <c r="BHV155" s="1060"/>
      <c r="BHW155" s="1060"/>
      <c r="BHX155" s="1060"/>
      <c r="BHY155" s="1060"/>
      <c r="BHZ155" s="1060"/>
      <c r="BIA155" s="1060"/>
      <c r="BIB155" s="1060"/>
      <c r="BIC155" s="1060"/>
      <c r="BID155" s="1060"/>
      <c r="BIE155" s="1060"/>
      <c r="BIF155" s="1060"/>
      <c r="BIG155" s="1060"/>
      <c r="BIH155" s="1060"/>
      <c r="BII155" s="1060"/>
      <c r="BIJ155" s="1060"/>
      <c r="BIK155" s="1060"/>
      <c r="BIL155" s="1060"/>
      <c r="BIM155" s="1060"/>
      <c r="BIN155" s="1060"/>
      <c r="BIO155" s="1060"/>
      <c r="BIP155" s="1060"/>
      <c r="BIQ155" s="1060"/>
      <c r="BIR155" s="1060"/>
      <c r="BIS155" s="1060"/>
      <c r="BIT155" s="1060"/>
      <c r="BIU155" s="1060"/>
      <c r="BIV155" s="1060"/>
      <c r="BIW155" s="1060"/>
      <c r="BIX155" s="1060"/>
      <c r="BIY155" s="1060"/>
      <c r="BIZ155" s="1060"/>
      <c r="BJA155" s="1060"/>
      <c r="BJB155" s="1060"/>
      <c r="BJC155" s="1060"/>
      <c r="BJD155" s="1060"/>
      <c r="BJE155" s="1060"/>
      <c r="BJF155" s="1060"/>
      <c r="BJG155" s="1060"/>
      <c r="BJH155" s="1060"/>
      <c r="BJI155" s="1060"/>
      <c r="BJJ155" s="1060"/>
      <c r="BJK155" s="1060"/>
      <c r="BJL155" s="1060"/>
      <c r="BJM155" s="1060"/>
      <c r="BJN155" s="1060"/>
      <c r="BJO155" s="1060"/>
      <c r="BJP155" s="1060"/>
      <c r="BJQ155" s="1060"/>
      <c r="BJR155" s="1060"/>
      <c r="BJS155" s="1060"/>
      <c r="BJT155" s="1060"/>
      <c r="BJU155" s="1060"/>
      <c r="BJV155" s="1060"/>
      <c r="BJW155" s="1060"/>
      <c r="BJX155" s="1060"/>
      <c r="BJY155" s="1060"/>
      <c r="BJZ155" s="1060"/>
      <c r="BKA155" s="1060"/>
      <c r="BKB155" s="1060"/>
      <c r="BKC155" s="1060"/>
      <c r="BKD155" s="1060"/>
      <c r="BKE155" s="1060"/>
      <c r="BKF155" s="1060"/>
      <c r="BKG155" s="1060"/>
      <c r="BKH155" s="1060"/>
      <c r="BKI155" s="1060"/>
      <c r="BKJ155" s="1060"/>
      <c r="BKK155" s="1060"/>
      <c r="BKL155" s="1060"/>
      <c r="BKM155" s="1060"/>
      <c r="BKN155" s="1060"/>
      <c r="BKO155" s="1060"/>
      <c r="BKP155" s="1060"/>
      <c r="BKQ155" s="1060"/>
      <c r="BKR155" s="1060"/>
      <c r="BKS155" s="1060"/>
      <c r="BKT155" s="1060"/>
      <c r="BKU155" s="1060"/>
      <c r="BKV155" s="1060"/>
      <c r="BKW155" s="1060"/>
      <c r="BKX155" s="1060"/>
      <c r="BKY155" s="1060"/>
      <c r="BKZ155" s="1060"/>
      <c r="BLA155" s="1060"/>
      <c r="BLB155" s="1060"/>
      <c r="BLC155" s="1060"/>
      <c r="BLD155" s="1060"/>
      <c r="BLE155" s="1060"/>
      <c r="BLF155" s="1060"/>
      <c r="BLG155" s="1060"/>
      <c r="BLH155" s="1060"/>
      <c r="BLI155" s="1060"/>
      <c r="BLJ155" s="1060"/>
      <c r="BLK155" s="1060"/>
      <c r="BLL155" s="1060"/>
      <c r="BLM155" s="1060"/>
      <c r="BLN155" s="1060"/>
      <c r="BLO155" s="1060"/>
      <c r="BLP155" s="1060"/>
      <c r="BLQ155" s="1060"/>
      <c r="BLR155" s="1060"/>
      <c r="BLS155" s="1060"/>
      <c r="BLT155" s="1060"/>
      <c r="BLU155" s="1060"/>
      <c r="BLV155" s="1060"/>
      <c r="BLW155" s="1060"/>
      <c r="BLX155" s="1060"/>
      <c r="BLY155" s="1060"/>
      <c r="BLZ155" s="1060"/>
      <c r="BMA155" s="1060"/>
      <c r="BMB155" s="1060"/>
      <c r="BMC155" s="1060"/>
      <c r="BMD155" s="1060"/>
      <c r="BME155" s="1060"/>
      <c r="BMF155" s="1060"/>
      <c r="BMG155" s="1060"/>
      <c r="BMH155" s="1060"/>
      <c r="BMI155" s="1060"/>
      <c r="BMJ155" s="1060"/>
      <c r="BMK155" s="1060"/>
      <c r="BML155" s="1060"/>
      <c r="BMM155" s="1060"/>
      <c r="BMN155" s="1060"/>
      <c r="BMO155" s="1060"/>
      <c r="BMP155" s="1060"/>
      <c r="BMQ155" s="1060"/>
      <c r="BMR155" s="1060"/>
      <c r="BMS155" s="1060"/>
      <c r="BMT155" s="1060"/>
      <c r="BMU155" s="1060"/>
      <c r="BMV155" s="1060"/>
      <c r="BMW155" s="1060"/>
      <c r="BMX155" s="1060"/>
      <c r="BMY155" s="1060"/>
      <c r="BMZ155" s="1060"/>
      <c r="BNA155" s="1060"/>
      <c r="BNB155" s="1060"/>
      <c r="BNC155" s="1060"/>
      <c r="BND155" s="1060"/>
      <c r="BNE155" s="1060"/>
      <c r="BNF155" s="1060"/>
      <c r="BNG155" s="1060"/>
      <c r="BNH155" s="1060"/>
      <c r="BNI155" s="1060"/>
      <c r="BNJ155" s="1060"/>
      <c r="BNK155" s="1060"/>
      <c r="BNL155" s="1060"/>
      <c r="BNM155" s="1060"/>
      <c r="BNN155" s="1060"/>
      <c r="BNO155" s="1060"/>
      <c r="BNP155" s="1060"/>
      <c r="BNQ155" s="1060"/>
      <c r="BNR155" s="1060"/>
      <c r="BNS155" s="1060"/>
      <c r="BNT155" s="1060"/>
      <c r="BNU155" s="1060"/>
      <c r="BNV155" s="1060"/>
      <c r="BNW155" s="1060"/>
      <c r="BNX155" s="1060"/>
      <c r="BNY155" s="1060"/>
      <c r="BNZ155" s="1060"/>
      <c r="BOA155" s="1060"/>
      <c r="BOB155" s="1060"/>
      <c r="BOC155" s="1060"/>
      <c r="BOD155" s="1060"/>
      <c r="BOE155" s="1060"/>
      <c r="BOF155" s="1060"/>
      <c r="BOG155" s="1060"/>
      <c r="BOH155" s="1060"/>
      <c r="BOI155" s="1060"/>
      <c r="BOJ155" s="1060"/>
      <c r="BOK155" s="1060"/>
      <c r="BOL155" s="1060"/>
      <c r="BOM155" s="1060"/>
      <c r="BON155" s="1060"/>
      <c r="BOO155" s="1060"/>
      <c r="BOP155" s="1060"/>
      <c r="BOQ155" s="1060"/>
      <c r="BOR155" s="1060"/>
      <c r="BOS155" s="1060"/>
      <c r="BOT155" s="1060"/>
      <c r="BOU155" s="1060"/>
      <c r="BOV155" s="1060"/>
      <c r="BOW155" s="1060"/>
      <c r="BOX155" s="1060"/>
      <c r="BOY155" s="1060"/>
      <c r="BOZ155" s="1060"/>
      <c r="BPA155" s="1060"/>
      <c r="BPB155" s="1060"/>
      <c r="BPC155" s="1060"/>
      <c r="BPD155" s="1060"/>
      <c r="BPE155" s="1060"/>
      <c r="BPF155" s="1060"/>
      <c r="BPG155" s="1060"/>
      <c r="BPH155" s="1060"/>
      <c r="BPI155" s="1060"/>
      <c r="BPJ155" s="1060"/>
      <c r="BPK155" s="1060"/>
      <c r="BPL155" s="1060"/>
      <c r="BPM155" s="1060"/>
      <c r="BPN155" s="1060"/>
      <c r="BPO155" s="1060"/>
      <c r="BPP155" s="1060"/>
      <c r="BPQ155" s="1060"/>
      <c r="BPR155" s="1060"/>
      <c r="BPS155" s="1060"/>
      <c r="BPT155" s="1060"/>
      <c r="BPU155" s="1060"/>
      <c r="BPV155" s="1060"/>
      <c r="BPW155" s="1060"/>
      <c r="BPX155" s="1060"/>
      <c r="BPY155" s="1060"/>
      <c r="BPZ155" s="1060"/>
      <c r="BQA155" s="1060"/>
      <c r="BQB155" s="1060"/>
      <c r="BQC155" s="1060"/>
      <c r="BQD155" s="1060"/>
      <c r="BQE155" s="1060"/>
      <c r="BQF155" s="1060"/>
      <c r="BQG155" s="1060"/>
      <c r="BQH155" s="1060"/>
      <c r="BQI155" s="1060"/>
      <c r="BQJ155" s="1060"/>
      <c r="BQK155" s="1060"/>
      <c r="BQL155" s="1060"/>
      <c r="BQM155" s="1060"/>
      <c r="BQN155" s="1060"/>
      <c r="BQO155" s="1060"/>
      <c r="BQP155" s="1060"/>
      <c r="BQQ155" s="1060"/>
      <c r="BQR155" s="1060"/>
      <c r="BQS155" s="1060"/>
      <c r="BQT155" s="1060"/>
      <c r="BQU155" s="1060"/>
      <c r="BQV155" s="1060"/>
      <c r="BQW155" s="1060"/>
      <c r="BQX155" s="1060"/>
      <c r="BQY155" s="1060"/>
      <c r="BQZ155" s="1060"/>
      <c r="BRA155" s="1060"/>
      <c r="BRB155" s="1060"/>
      <c r="BRC155" s="1060"/>
      <c r="BRD155" s="1060"/>
      <c r="BRE155" s="1060"/>
      <c r="BRF155" s="1060"/>
      <c r="BRG155" s="1060"/>
      <c r="BRH155" s="1060"/>
      <c r="BRI155" s="1060"/>
      <c r="BRJ155" s="1060"/>
      <c r="BRK155" s="1060"/>
      <c r="BRL155" s="1060"/>
      <c r="BRM155" s="1060"/>
      <c r="BRN155" s="1060"/>
      <c r="BRO155" s="1060"/>
      <c r="BRP155" s="1060"/>
      <c r="BRQ155" s="1060"/>
      <c r="BRR155" s="1060"/>
      <c r="BRS155" s="1060"/>
      <c r="BRT155" s="1060"/>
      <c r="BRU155" s="1060"/>
      <c r="BRV155" s="1060"/>
      <c r="BRW155" s="1060"/>
      <c r="BRX155" s="1060"/>
      <c r="BRY155" s="1060"/>
      <c r="BRZ155" s="1060"/>
      <c r="BSA155" s="1060"/>
      <c r="BSB155" s="1060"/>
      <c r="BSC155" s="1060"/>
      <c r="BSD155" s="1060"/>
      <c r="BSE155" s="1060"/>
      <c r="BSF155" s="1060"/>
      <c r="BSG155" s="1060"/>
      <c r="BSH155" s="1060"/>
      <c r="BSI155" s="1060"/>
      <c r="BSJ155" s="1060"/>
      <c r="BSK155" s="1060"/>
      <c r="BSL155" s="1060"/>
      <c r="BSM155" s="1060"/>
      <c r="BSN155" s="1060"/>
      <c r="BSO155" s="1060"/>
      <c r="BSP155" s="1060"/>
      <c r="BSQ155" s="1060"/>
      <c r="BSR155" s="1060"/>
      <c r="BSS155" s="1060"/>
      <c r="BST155" s="1060"/>
      <c r="BSU155" s="1060"/>
      <c r="BSV155" s="1060"/>
      <c r="BSW155" s="1060"/>
      <c r="BSX155" s="1060"/>
      <c r="BSY155" s="1060"/>
      <c r="BSZ155" s="1060"/>
      <c r="BTA155" s="1060"/>
      <c r="BTB155" s="1060"/>
      <c r="BTC155" s="1060"/>
      <c r="BTD155" s="1060"/>
      <c r="BTE155" s="1060"/>
      <c r="BTF155" s="1060"/>
      <c r="BTG155" s="1060"/>
      <c r="BTH155" s="1060"/>
      <c r="BTI155" s="1060"/>
      <c r="BTJ155" s="1060"/>
      <c r="BTK155" s="1060"/>
      <c r="BTL155" s="1060"/>
      <c r="BTM155" s="1060"/>
      <c r="BTN155" s="1060"/>
      <c r="BTO155" s="1060"/>
      <c r="BTP155" s="1060"/>
      <c r="BTQ155" s="1060"/>
      <c r="BTR155" s="1060"/>
      <c r="BTS155" s="1060"/>
      <c r="BTT155" s="1060"/>
      <c r="BTU155" s="1060"/>
      <c r="BTV155" s="1060"/>
      <c r="BTW155" s="1060"/>
      <c r="BTX155" s="1060"/>
      <c r="BTY155" s="1060"/>
      <c r="BTZ155" s="1060"/>
      <c r="BUA155" s="1060"/>
      <c r="BUB155" s="1060"/>
      <c r="BUC155" s="1060"/>
      <c r="BUD155" s="1060"/>
      <c r="BUE155" s="1060"/>
      <c r="BUF155" s="1060"/>
      <c r="BUG155" s="1060"/>
      <c r="BUH155" s="1060"/>
      <c r="BUI155" s="1060"/>
      <c r="BUJ155" s="1060"/>
      <c r="BUK155" s="1060"/>
      <c r="BUL155" s="1060"/>
      <c r="BUM155" s="1060"/>
      <c r="BUN155" s="1060"/>
      <c r="BUO155" s="1060"/>
      <c r="BUP155" s="1060"/>
      <c r="BUQ155" s="1060"/>
      <c r="BUR155" s="1060"/>
      <c r="BUS155" s="1060"/>
      <c r="BUT155" s="1060"/>
      <c r="BUU155" s="1060"/>
      <c r="BUV155" s="1060"/>
      <c r="BUW155" s="1060"/>
      <c r="BUX155" s="1060"/>
      <c r="BUY155" s="1060"/>
      <c r="BUZ155" s="1060"/>
      <c r="BVA155" s="1060"/>
      <c r="BVB155" s="1060"/>
      <c r="BVC155" s="1060"/>
      <c r="BVD155" s="1060"/>
      <c r="BVE155" s="1060"/>
      <c r="BVF155" s="1060"/>
      <c r="BVG155" s="1060"/>
      <c r="BVH155" s="1060"/>
      <c r="BVI155" s="1060"/>
      <c r="BVJ155" s="1060"/>
      <c r="BVK155" s="1060"/>
      <c r="BVL155" s="1060"/>
      <c r="BVM155" s="1060"/>
      <c r="BVN155" s="1060"/>
      <c r="BVO155" s="1060"/>
      <c r="BVP155" s="1060"/>
      <c r="BVQ155" s="1060"/>
      <c r="BVR155" s="1060"/>
      <c r="BVS155" s="1060"/>
      <c r="BVT155" s="1060"/>
      <c r="BVU155" s="1060"/>
      <c r="BVV155" s="1060"/>
      <c r="BVW155" s="1060"/>
      <c r="BVX155" s="1060"/>
      <c r="BVY155" s="1060"/>
      <c r="BVZ155" s="1060"/>
      <c r="BWA155" s="1060"/>
      <c r="BWB155" s="1060"/>
      <c r="BWC155" s="1060"/>
      <c r="BWD155" s="1060"/>
      <c r="BWE155" s="1060"/>
      <c r="BWF155" s="1060"/>
      <c r="BWG155" s="1060"/>
      <c r="BWH155" s="1060"/>
      <c r="BWI155" s="1060"/>
      <c r="BWJ155" s="1060"/>
      <c r="BWK155" s="1060"/>
      <c r="BWL155" s="1060"/>
      <c r="BWM155" s="1060"/>
      <c r="BWN155" s="1060"/>
      <c r="BWO155" s="1060"/>
      <c r="BWP155" s="1060"/>
      <c r="BWQ155" s="1060"/>
      <c r="BWR155" s="1060"/>
      <c r="BWS155" s="1060"/>
      <c r="BWT155" s="1060"/>
      <c r="BWU155" s="1060"/>
      <c r="BWV155" s="1060"/>
      <c r="BWW155" s="1060"/>
      <c r="BWX155" s="1060"/>
      <c r="BWY155" s="1060"/>
      <c r="BWZ155" s="1060"/>
      <c r="BXA155" s="1060"/>
      <c r="BXB155" s="1060"/>
      <c r="BXC155" s="1060"/>
      <c r="BXD155" s="1060"/>
      <c r="BXE155" s="1060"/>
      <c r="BXF155" s="1060"/>
      <c r="BXG155" s="1060"/>
      <c r="BXH155" s="1060"/>
      <c r="BXI155" s="1060"/>
      <c r="BXJ155" s="1060"/>
      <c r="BXK155" s="1060"/>
      <c r="BXL155" s="1060"/>
      <c r="BXM155" s="1060"/>
      <c r="BXN155" s="1060"/>
      <c r="BXO155" s="1060"/>
      <c r="BXP155" s="1060"/>
      <c r="BXQ155" s="1060"/>
      <c r="BXR155" s="1060"/>
      <c r="BXS155" s="1060"/>
      <c r="BXT155" s="1060"/>
      <c r="BXU155" s="1060"/>
      <c r="BXV155" s="1060"/>
      <c r="BXW155" s="1060"/>
      <c r="BXX155" s="1060"/>
      <c r="BXY155" s="1060"/>
      <c r="BXZ155" s="1060"/>
      <c r="BYA155" s="1060"/>
      <c r="BYB155" s="1060"/>
      <c r="BYC155" s="1060"/>
      <c r="BYD155" s="1060"/>
      <c r="BYE155" s="1060"/>
      <c r="BYF155" s="1060"/>
      <c r="BYG155" s="1060"/>
      <c r="BYH155" s="1060"/>
      <c r="BYI155" s="1060"/>
      <c r="BYJ155" s="1060"/>
      <c r="BYK155" s="1060"/>
      <c r="BYL155" s="1060"/>
      <c r="BYM155" s="1060"/>
      <c r="BYN155" s="1060"/>
      <c r="BYO155" s="1060"/>
      <c r="BYP155" s="1060"/>
      <c r="BYQ155" s="1060"/>
      <c r="BYR155" s="1060"/>
      <c r="BYS155" s="1060"/>
      <c r="BYT155" s="1060"/>
      <c r="BYU155" s="1060"/>
      <c r="BYV155" s="1060"/>
      <c r="BYW155" s="1060"/>
      <c r="BYX155" s="1060"/>
      <c r="BYY155" s="1060"/>
      <c r="BYZ155" s="1060"/>
      <c r="BZA155" s="1060"/>
      <c r="BZB155" s="1060"/>
      <c r="BZC155" s="1060"/>
      <c r="BZD155" s="1060"/>
      <c r="BZE155" s="1060"/>
      <c r="BZF155" s="1060"/>
      <c r="BZG155" s="1060"/>
      <c r="BZH155" s="1060"/>
      <c r="BZI155" s="1060"/>
      <c r="BZJ155" s="1060"/>
      <c r="BZK155" s="1060"/>
      <c r="BZL155" s="1060"/>
      <c r="BZM155" s="1060"/>
      <c r="BZN155" s="1060"/>
      <c r="BZO155" s="1060"/>
      <c r="BZP155" s="1060"/>
      <c r="BZQ155" s="1060"/>
      <c r="BZR155" s="1060"/>
      <c r="BZS155" s="1060"/>
      <c r="BZT155" s="1060"/>
      <c r="BZU155" s="1060"/>
      <c r="BZV155" s="1060"/>
      <c r="BZW155" s="1060"/>
      <c r="BZX155" s="1060"/>
      <c r="BZY155" s="1060"/>
      <c r="BZZ155" s="1060"/>
      <c r="CAA155" s="1060"/>
      <c r="CAB155" s="1060"/>
      <c r="CAC155" s="1060"/>
      <c r="CAD155" s="1060"/>
      <c r="CAE155" s="1060"/>
      <c r="CAF155" s="1060"/>
      <c r="CAG155" s="1060"/>
      <c r="CAH155" s="1060"/>
      <c r="CAI155" s="1060"/>
      <c r="CAJ155" s="1060"/>
      <c r="CAK155" s="1060"/>
      <c r="CAL155" s="1060"/>
      <c r="CAM155" s="1060"/>
      <c r="CAN155" s="1060"/>
      <c r="CAO155" s="1060"/>
      <c r="CAP155" s="1060"/>
      <c r="CAQ155" s="1060"/>
      <c r="CAR155" s="1060"/>
      <c r="CAS155" s="1060"/>
      <c r="CAT155" s="1060"/>
      <c r="CAU155" s="1060"/>
      <c r="CAV155" s="1060"/>
      <c r="CAW155" s="1060"/>
      <c r="CAX155" s="1060"/>
      <c r="CAY155" s="1060"/>
      <c r="CAZ155" s="1060"/>
      <c r="CBA155" s="1060"/>
      <c r="CBB155" s="1060"/>
      <c r="CBC155" s="1060"/>
      <c r="CBD155" s="1060"/>
      <c r="CBE155" s="1060"/>
      <c r="CBF155" s="1060"/>
      <c r="CBG155" s="1060"/>
      <c r="CBH155" s="1060"/>
      <c r="CBI155" s="1060"/>
      <c r="CBJ155" s="1060"/>
      <c r="CBK155" s="1060"/>
      <c r="CBL155" s="1060"/>
      <c r="CBM155" s="1060"/>
      <c r="CBN155" s="1060"/>
      <c r="CBO155" s="1060"/>
      <c r="CBP155" s="1060"/>
      <c r="CBQ155" s="1060"/>
      <c r="CBR155" s="1060"/>
      <c r="CBS155" s="1060"/>
      <c r="CBT155" s="1060"/>
      <c r="CBU155" s="1060"/>
      <c r="CBV155" s="1060"/>
      <c r="CBW155" s="1060"/>
      <c r="CBX155" s="1060"/>
      <c r="CBY155" s="1060"/>
      <c r="CBZ155" s="1060"/>
      <c r="CCA155" s="1060"/>
      <c r="CCB155" s="1060"/>
      <c r="CCC155" s="1060"/>
      <c r="CCD155" s="1060"/>
      <c r="CCE155" s="1060"/>
      <c r="CCF155" s="1060"/>
      <c r="CCG155" s="1060"/>
      <c r="CCH155" s="1060"/>
      <c r="CCI155" s="1060"/>
      <c r="CCJ155" s="1060"/>
      <c r="CCK155" s="1060"/>
      <c r="CCL155" s="1060"/>
      <c r="CCM155" s="1060"/>
      <c r="CCN155" s="1060"/>
      <c r="CCO155" s="1060"/>
      <c r="CCP155" s="1060"/>
      <c r="CCQ155" s="1060"/>
      <c r="CCR155" s="1060"/>
      <c r="CCS155" s="1060"/>
      <c r="CCT155" s="1060"/>
      <c r="CCU155" s="1060"/>
      <c r="CCV155" s="1060"/>
      <c r="CCW155" s="1060"/>
      <c r="CCX155" s="1060"/>
      <c r="CCY155" s="1060"/>
      <c r="CCZ155" s="1060"/>
      <c r="CDA155" s="1060"/>
      <c r="CDB155" s="1060"/>
      <c r="CDC155" s="1060"/>
      <c r="CDD155" s="1060"/>
      <c r="CDE155" s="1060"/>
      <c r="CDF155" s="1060"/>
      <c r="CDG155" s="1060"/>
      <c r="CDH155" s="1060"/>
      <c r="CDI155" s="1060"/>
      <c r="CDJ155" s="1060"/>
      <c r="CDK155" s="1060"/>
      <c r="CDL155" s="1060"/>
      <c r="CDM155" s="1060"/>
      <c r="CDN155" s="1060"/>
      <c r="CDO155" s="1060"/>
      <c r="CDP155" s="1060"/>
      <c r="CDQ155" s="1060"/>
      <c r="CDR155" s="1060"/>
      <c r="CDS155" s="1060"/>
      <c r="CDT155" s="1060"/>
      <c r="CDU155" s="1060"/>
      <c r="CDV155" s="1060"/>
      <c r="CDW155" s="1060"/>
      <c r="CDX155" s="1060"/>
      <c r="CDY155" s="1060"/>
      <c r="CDZ155" s="1060"/>
      <c r="CEA155" s="1060"/>
      <c r="CEB155" s="1060"/>
      <c r="CEC155" s="1060"/>
      <c r="CED155" s="1060"/>
      <c r="CEE155" s="1060"/>
      <c r="CEF155" s="1060"/>
      <c r="CEG155" s="1060"/>
      <c r="CEH155" s="1060"/>
      <c r="CEI155" s="1060"/>
      <c r="CEJ155" s="1060"/>
      <c r="CEK155" s="1060"/>
      <c r="CEL155" s="1060"/>
      <c r="CEM155" s="1060"/>
    </row>
    <row r="156" spans="2:2171" s="254" customFormat="1" ht="11.25" customHeight="1" x14ac:dyDescent="0.2">
      <c r="B156" s="1029" t="s">
        <v>278</v>
      </c>
      <c r="C156" s="298"/>
      <c r="D156" s="857"/>
      <c r="E156" s="857" t="s">
        <v>413</v>
      </c>
      <c r="F156" s="1030" t="s">
        <v>278</v>
      </c>
      <c r="G156" s="298" t="s">
        <v>57</v>
      </c>
      <c r="H156" s="298" t="s">
        <v>62</v>
      </c>
      <c r="I156" s="1031">
        <f>C156*'Future Practices'!C$117*(D156*0.95+Calculations!$C$163/SUMPRODUCT(Sources!$C$78:$C$81,Defaults!$D$77:$D$80)*(1-D156)*VLOOKUP(G156,Defaults!B$77:D$80,3,FALSE))*3630</f>
        <v>0</v>
      </c>
      <c r="J156" s="1032">
        <f t="shared" si="0"/>
        <v>0</v>
      </c>
      <c r="K156" s="1024">
        <f>Retrofit_Design</f>
        <v>0</v>
      </c>
      <c r="L156" s="1024">
        <f t="shared" si="1"/>
        <v>0</v>
      </c>
      <c r="M156" s="679"/>
      <c r="N156" s="679"/>
      <c r="O156" s="679"/>
      <c r="P156" s="679"/>
      <c r="Q156" s="679"/>
      <c r="R156" s="679"/>
      <c r="S156" s="679"/>
      <c r="T156" s="679"/>
      <c r="U156" s="679"/>
      <c r="V156" s="679"/>
      <c r="W156" s="679"/>
      <c r="X156" s="679"/>
      <c r="Y156" s="679"/>
      <c r="Z156" s="679"/>
      <c r="AA156" s="679"/>
      <c r="AB156" s="679"/>
      <c r="AC156" s="679"/>
      <c r="AD156" s="679"/>
      <c r="AE156" s="679"/>
      <c r="AF156" s="679"/>
      <c r="AG156" s="679"/>
      <c r="AH156" s="679"/>
      <c r="AI156" s="679"/>
      <c r="AJ156" s="679"/>
      <c r="AK156" s="679"/>
      <c r="AL156" s="679"/>
      <c r="AM156" s="679"/>
      <c r="AN156" s="679"/>
      <c r="AO156" s="679"/>
      <c r="AP156" s="679"/>
      <c r="AQ156" s="679"/>
      <c r="AR156" s="1060"/>
      <c r="AS156" s="1060"/>
      <c r="AT156" s="1060"/>
      <c r="AU156" s="1060"/>
      <c r="AV156" s="1060"/>
      <c r="AW156" s="1060"/>
      <c r="AX156" s="1060"/>
      <c r="AY156" s="1060"/>
      <c r="AZ156" s="1060"/>
      <c r="BA156" s="1060"/>
      <c r="BB156" s="1060"/>
      <c r="BC156" s="1060"/>
      <c r="BD156" s="1060"/>
      <c r="BE156" s="1060"/>
      <c r="BF156" s="1060"/>
      <c r="BG156" s="1060"/>
      <c r="BH156" s="1060"/>
      <c r="BI156" s="1060"/>
      <c r="BJ156" s="1060"/>
      <c r="BK156" s="1060"/>
      <c r="BL156" s="1060"/>
      <c r="BM156" s="1060"/>
      <c r="BN156" s="1060"/>
      <c r="BO156" s="1060"/>
      <c r="BP156" s="1060"/>
      <c r="BQ156" s="1060"/>
      <c r="BR156" s="1060"/>
      <c r="BS156" s="1060"/>
      <c r="BT156" s="1060"/>
      <c r="BU156" s="1060"/>
      <c r="BV156" s="1060"/>
      <c r="BW156" s="1060"/>
      <c r="BX156" s="1060"/>
      <c r="BY156" s="1060"/>
      <c r="BZ156" s="1060"/>
      <c r="CA156" s="1060"/>
      <c r="CB156" s="1060"/>
      <c r="CC156" s="1060"/>
      <c r="CD156" s="1060"/>
      <c r="CE156" s="1060"/>
      <c r="CF156" s="1060"/>
      <c r="CG156" s="1060"/>
      <c r="CH156" s="1060"/>
      <c r="CI156" s="1060"/>
      <c r="CJ156" s="1060"/>
      <c r="CK156" s="1060"/>
      <c r="CL156" s="1060"/>
      <c r="CM156" s="1060"/>
      <c r="CN156" s="1060"/>
      <c r="CO156" s="1060"/>
      <c r="CP156" s="1060"/>
      <c r="CQ156" s="1060"/>
      <c r="CR156" s="1060"/>
      <c r="CS156" s="1060"/>
      <c r="CT156" s="1060"/>
      <c r="CU156" s="1060"/>
      <c r="CV156" s="1060"/>
      <c r="CW156" s="1060"/>
      <c r="CX156" s="1060"/>
      <c r="CY156" s="1060"/>
      <c r="CZ156" s="1060"/>
      <c r="DA156" s="1060"/>
      <c r="DB156" s="1060"/>
      <c r="DC156" s="1060"/>
      <c r="DD156" s="1060"/>
      <c r="DE156" s="1060"/>
      <c r="DF156" s="1060"/>
      <c r="DG156" s="1060"/>
      <c r="DH156" s="1060"/>
      <c r="DI156" s="1060"/>
      <c r="DJ156" s="1060"/>
      <c r="DK156" s="1060"/>
      <c r="DL156" s="1060"/>
      <c r="DM156" s="1060"/>
      <c r="DN156" s="1060"/>
      <c r="DO156" s="1060"/>
      <c r="DP156" s="1060"/>
      <c r="DQ156" s="1060"/>
      <c r="DR156" s="1060"/>
      <c r="DS156" s="1060"/>
      <c r="DT156" s="1060"/>
      <c r="DU156" s="1060"/>
      <c r="DV156" s="1060"/>
      <c r="DW156" s="1060"/>
      <c r="DX156" s="1060"/>
      <c r="DY156" s="1060"/>
      <c r="DZ156" s="1060"/>
      <c r="EA156" s="1060"/>
      <c r="EB156" s="1060"/>
      <c r="EC156" s="1060"/>
      <c r="ED156" s="1060"/>
      <c r="EE156" s="1060"/>
      <c r="EF156" s="1060"/>
      <c r="EG156" s="1060"/>
      <c r="EH156" s="1060"/>
      <c r="EI156" s="1060"/>
      <c r="EJ156" s="1060"/>
      <c r="EK156" s="1060"/>
      <c r="EL156" s="1060"/>
      <c r="EM156" s="1060"/>
      <c r="EN156" s="1060"/>
      <c r="EO156" s="1060"/>
      <c r="EP156" s="1060"/>
      <c r="EQ156" s="1060"/>
      <c r="ER156" s="1060"/>
      <c r="ES156" s="1060"/>
      <c r="ET156" s="1060"/>
      <c r="EU156" s="1060"/>
      <c r="EV156" s="1060"/>
      <c r="EW156" s="1060"/>
      <c r="EX156" s="1060"/>
      <c r="EY156" s="1060"/>
      <c r="EZ156" s="1060"/>
      <c r="FA156" s="1060"/>
      <c r="FB156" s="1060"/>
      <c r="FC156" s="1060"/>
      <c r="FD156" s="1060"/>
      <c r="FE156" s="1060"/>
      <c r="FF156" s="1060"/>
      <c r="FG156" s="1060"/>
      <c r="FH156" s="1060"/>
      <c r="FI156" s="1060"/>
      <c r="FJ156" s="1060"/>
      <c r="FK156" s="1060"/>
      <c r="FL156" s="1060"/>
      <c r="FM156" s="1060"/>
      <c r="FN156" s="1060"/>
      <c r="FO156" s="1060"/>
      <c r="FP156" s="1060"/>
      <c r="FQ156" s="1060"/>
      <c r="FR156" s="1060"/>
      <c r="FS156" s="1060"/>
      <c r="FT156" s="1060"/>
      <c r="FU156" s="1060"/>
      <c r="FV156" s="1060"/>
      <c r="FW156" s="1060"/>
      <c r="FX156" s="1060"/>
      <c r="FY156" s="1060"/>
      <c r="FZ156" s="1060"/>
      <c r="GA156" s="1060"/>
      <c r="GB156" s="1060"/>
      <c r="GC156" s="1060"/>
      <c r="GD156" s="1060"/>
      <c r="GE156" s="1060"/>
      <c r="GF156" s="1060"/>
      <c r="GG156" s="1060"/>
      <c r="GH156" s="1060"/>
      <c r="GI156" s="1060"/>
      <c r="GJ156" s="1060"/>
      <c r="GK156" s="1060"/>
      <c r="GL156" s="1060"/>
      <c r="GM156" s="1060"/>
      <c r="GN156" s="1060"/>
      <c r="GO156" s="1060"/>
      <c r="GP156" s="1060"/>
      <c r="GQ156" s="1060"/>
      <c r="GR156" s="1060"/>
      <c r="GS156" s="1060"/>
      <c r="GT156" s="1060"/>
      <c r="GU156" s="1060"/>
      <c r="GV156" s="1060"/>
      <c r="GW156" s="1060"/>
      <c r="GX156" s="1060"/>
      <c r="GY156" s="1060"/>
      <c r="GZ156" s="1060"/>
      <c r="HA156" s="1060"/>
      <c r="HB156" s="1060"/>
      <c r="HC156" s="1060"/>
      <c r="HD156" s="1060"/>
      <c r="HE156" s="1060"/>
      <c r="HF156" s="1060"/>
      <c r="HG156" s="1060"/>
      <c r="HH156" s="1060"/>
      <c r="HI156" s="1060"/>
      <c r="HJ156" s="1060"/>
      <c r="HK156" s="1060"/>
      <c r="HL156" s="1060"/>
      <c r="HM156" s="1060"/>
      <c r="HN156" s="1060"/>
      <c r="HO156" s="1060"/>
      <c r="HP156" s="1060"/>
      <c r="HQ156" s="1060"/>
      <c r="HR156" s="1060"/>
      <c r="HS156" s="1060"/>
      <c r="HT156" s="1060"/>
      <c r="HU156" s="1060"/>
      <c r="HV156" s="1060"/>
      <c r="HW156" s="1060"/>
      <c r="HX156" s="1060"/>
      <c r="HY156" s="1060"/>
      <c r="HZ156" s="1060"/>
      <c r="IA156" s="1060"/>
      <c r="IB156" s="1060"/>
      <c r="IC156" s="1060"/>
      <c r="ID156" s="1060"/>
      <c r="IE156" s="1060"/>
      <c r="IF156" s="1060"/>
      <c r="IG156" s="1060"/>
      <c r="IH156" s="1060"/>
      <c r="II156" s="1060"/>
      <c r="IJ156" s="1060"/>
      <c r="IK156" s="1060"/>
      <c r="IL156" s="1060"/>
      <c r="IM156" s="1060"/>
      <c r="IN156" s="1060"/>
      <c r="IO156" s="1060"/>
      <c r="IP156" s="1060"/>
      <c r="IQ156" s="1060"/>
      <c r="IR156" s="1060"/>
      <c r="IS156" s="1060"/>
      <c r="IT156" s="1060"/>
      <c r="IU156" s="1060"/>
      <c r="IV156" s="1060"/>
      <c r="IW156" s="1060"/>
      <c r="IX156" s="1060"/>
      <c r="IY156" s="1060"/>
      <c r="IZ156" s="1060"/>
      <c r="JA156" s="1060"/>
      <c r="JB156" s="1060"/>
      <c r="JC156" s="1060"/>
      <c r="JD156" s="1060"/>
      <c r="JE156" s="1060"/>
      <c r="JF156" s="1060"/>
      <c r="JG156" s="1060"/>
      <c r="JH156" s="1060"/>
      <c r="JI156" s="1060"/>
      <c r="JJ156" s="1060"/>
      <c r="JK156" s="1060"/>
      <c r="JL156" s="1060"/>
      <c r="JM156" s="1060"/>
      <c r="JN156" s="1060"/>
      <c r="JO156" s="1060"/>
      <c r="JP156" s="1060"/>
      <c r="JQ156" s="1060"/>
      <c r="JR156" s="1060"/>
      <c r="JS156" s="1060"/>
      <c r="JT156" s="1060"/>
      <c r="JU156" s="1060"/>
      <c r="JV156" s="1060"/>
      <c r="JW156" s="1060"/>
      <c r="JX156" s="1060"/>
      <c r="JY156" s="1060"/>
      <c r="JZ156" s="1060"/>
      <c r="KA156" s="1060"/>
      <c r="KB156" s="1060"/>
      <c r="KC156" s="1060"/>
      <c r="KD156" s="1060"/>
      <c r="KE156" s="1060"/>
      <c r="KF156" s="1060"/>
      <c r="KG156" s="1060"/>
      <c r="KH156" s="1060"/>
      <c r="KI156" s="1060"/>
      <c r="KJ156" s="1060"/>
      <c r="KK156" s="1060"/>
      <c r="KL156" s="1060"/>
      <c r="KM156" s="1060"/>
      <c r="KN156" s="1060"/>
      <c r="KO156" s="1060"/>
      <c r="KP156" s="1060"/>
      <c r="KQ156" s="1060"/>
      <c r="KR156" s="1060"/>
      <c r="KS156" s="1060"/>
      <c r="KT156" s="1060"/>
      <c r="KU156" s="1060"/>
      <c r="KV156" s="1060"/>
      <c r="KW156" s="1060"/>
      <c r="KX156" s="1060"/>
      <c r="KY156" s="1060"/>
      <c r="KZ156" s="1060"/>
      <c r="LA156" s="1060"/>
      <c r="LB156" s="1060"/>
      <c r="LC156" s="1060"/>
      <c r="LD156" s="1060"/>
      <c r="LE156" s="1060"/>
      <c r="LF156" s="1060"/>
      <c r="LG156" s="1060"/>
      <c r="LH156" s="1060"/>
      <c r="LI156" s="1060"/>
      <c r="LJ156" s="1060"/>
      <c r="LK156" s="1060"/>
      <c r="LL156" s="1060"/>
      <c r="LM156" s="1060"/>
      <c r="LN156" s="1060"/>
      <c r="LO156" s="1060"/>
      <c r="LP156" s="1060"/>
      <c r="LQ156" s="1060"/>
      <c r="LR156" s="1060"/>
      <c r="LS156" s="1060"/>
      <c r="LT156" s="1060"/>
      <c r="LU156" s="1060"/>
      <c r="LV156" s="1060"/>
      <c r="LW156" s="1060"/>
      <c r="LX156" s="1060"/>
      <c r="LY156" s="1060"/>
      <c r="LZ156" s="1060"/>
      <c r="MA156" s="1060"/>
      <c r="MB156" s="1060"/>
      <c r="MC156" s="1060"/>
      <c r="MD156" s="1060"/>
      <c r="ME156" s="1060"/>
      <c r="MF156" s="1060"/>
      <c r="MG156" s="1060"/>
      <c r="MH156" s="1060"/>
      <c r="MI156" s="1060"/>
      <c r="MJ156" s="1060"/>
      <c r="MK156" s="1060"/>
      <c r="ML156" s="1060"/>
      <c r="MM156" s="1060"/>
      <c r="MN156" s="1060"/>
      <c r="MO156" s="1060"/>
      <c r="MP156" s="1060"/>
      <c r="MQ156" s="1060"/>
      <c r="MR156" s="1060"/>
      <c r="MS156" s="1060"/>
      <c r="MT156" s="1060"/>
      <c r="MU156" s="1060"/>
      <c r="MV156" s="1060"/>
      <c r="MW156" s="1060"/>
      <c r="MX156" s="1060"/>
      <c r="MY156" s="1060"/>
      <c r="MZ156" s="1060"/>
      <c r="NA156" s="1060"/>
      <c r="NB156" s="1060"/>
      <c r="NC156" s="1060"/>
      <c r="ND156" s="1060"/>
      <c r="NE156" s="1060"/>
      <c r="NF156" s="1060"/>
      <c r="NG156" s="1060"/>
      <c r="NH156" s="1060"/>
      <c r="NI156" s="1060"/>
      <c r="NJ156" s="1060"/>
      <c r="NK156" s="1060"/>
      <c r="NL156" s="1060"/>
      <c r="NM156" s="1060"/>
      <c r="NN156" s="1060"/>
      <c r="NO156" s="1060"/>
      <c r="NP156" s="1060"/>
      <c r="NQ156" s="1060"/>
      <c r="NR156" s="1060"/>
      <c r="NS156" s="1060"/>
      <c r="NT156" s="1060"/>
      <c r="NU156" s="1060"/>
      <c r="NV156" s="1060"/>
      <c r="NW156" s="1060"/>
      <c r="NX156" s="1060"/>
      <c r="NY156" s="1060"/>
      <c r="NZ156" s="1060"/>
      <c r="OA156" s="1060"/>
      <c r="OB156" s="1060"/>
      <c r="OC156" s="1060"/>
      <c r="OD156" s="1060"/>
      <c r="OE156" s="1060"/>
      <c r="OF156" s="1060"/>
      <c r="OG156" s="1060"/>
      <c r="OH156" s="1060"/>
      <c r="OI156" s="1060"/>
      <c r="OJ156" s="1060"/>
      <c r="OK156" s="1060"/>
      <c r="OL156" s="1060"/>
      <c r="OM156" s="1060"/>
      <c r="ON156" s="1060"/>
      <c r="OO156" s="1060"/>
      <c r="OP156" s="1060"/>
      <c r="OQ156" s="1060"/>
      <c r="OR156" s="1060"/>
      <c r="OS156" s="1060"/>
      <c r="OT156" s="1060"/>
      <c r="OU156" s="1060"/>
      <c r="OV156" s="1060"/>
      <c r="OW156" s="1060"/>
      <c r="OX156" s="1060"/>
      <c r="OY156" s="1060"/>
      <c r="OZ156" s="1060"/>
      <c r="PA156" s="1060"/>
      <c r="PB156" s="1060"/>
      <c r="PC156" s="1060"/>
      <c r="PD156" s="1060"/>
      <c r="PE156" s="1060"/>
      <c r="PF156" s="1060"/>
      <c r="PG156" s="1060"/>
      <c r="PH156" s="1060"/>
      <c r="PI156" s="1060"/>
      <c r="PJ156" s="1060"/>
      <c r="PK156" s="1060"/>
      <c r="PL156" s="1060"/>
      <c r="PM156" s="1060"/>
      <c r="PN156" s="1060"/>
      <c r="PO156" s="1060"/>
      <c r="PP156" s="1060"/>
      <c r="PQ156" s="1060"/>
      <c r="PR156" s="1060"/>
      <c r="PS156" s="1060"/>
      <c r="PT156" s="1060"/>
      <c r="PU156" s="1060"/>
      <c r="PV156" s="1060"/>
      <c r="PW156" s="1060"/>
      <c r="PX156" s="1060"/>
      <c r="PY156" s="1060"/>
      <c r="PZ156" s="1060"/>
      <c r="QA156" s="1060"/>
      <c r="QB156" s="1060"/>
      <c r="QC156" s="1060"/>
      <c r="QD156" s="1060"/>
      <c r="QE156" s="1060"/>
      <c r="QF156" s="1060"/>
      <c r="QG156" s="1060"/>
      <c r="QH156" s="1060"/>
      <c r="QI156" s="1060"/>
      <c r="QJ156" s="1060"/>
      <c r="QK156" s="1060"/>
      <c r="QL156" s="1060"/>
      <c r="QM156" s="1060"/>
      <c r="QN156" s="1060"/>
      <c r="QO156" s="1060"/>
      <c r="QP156" s="1060"/>
      <c r="QQ156" s="1060"/>
      <c r="QR156" s="1060"/>
      <c r="QS156" s="1060"/>
      <c r="QT156" s="1060"/>
      <c r="QU156" s="1060"/>
      <c r="QV156" s="1060"/>
      <c r="QW156" s="1060"/>
      <c r="QX156" s="1060"/>
      <c r="QY156" s="1060"/>
      <c r="QZ156" s="1060"/>
      <c r="RA156" s="1060"/>
      <c r="RB156" s="1060"/>
      <c r="RC156" s="1060"/>
      <c r="RD156" s="1060"/>
      <c r="RE156" s="1060"/>
      <c r="RF156" s="1060"/>
      <c r="RG156" s="1060"/>
      <c r="RH156" s="1060"/>
      <c r="RI156" s="1060"/>
      <c r="RJ156" s="1060"/>
      <c r="RK156" s="1060"/>
      <c r="RL156" s="1060"/>
      <c r="RM156" s="1060"/>
      <c r="RN156" s="1060"/>
      <c r="RO156" s="1060"/>
      <c r="RP156" s="1060"/>
      <c r="RQ156" s="1060"/>
      <c r="RR156" s="1060"/>
      <c r="RS156" s="1060"/>
      <c r="RT156" s="1060"/>
      <c r="RU156" s="1060"/>
      <c r="RV156" s="1060"/>
      <c r="RW156" s="1060"/>
      <c r="RX156" s="1060"/>
      <c r="RY156" s="1060"/>
      <c r="RZ156" s="1060"/>
      <c r="SA156" s="1060"/>
      <c r="SB156" s="1060"/>
      <c r="SC156" s="1060"/>
      <c r="SD156" s="1060"/>
      <c r="SE156" s="1060"/>
      <c r="SF156" s="1060"/>
      <c r="SG156" s="1060"/>
      <c r="SH156" s="1060"/>
      <c r="SI156" s="1060"/>
      <c r="SJ156" s="1060"/>
      <c r="SK156" s="1060"/>
      <c r="SL156" s="1060"/>
      <c r="SM156" s="1060"/>
      <c r="SN156" s="1060"/>
      <c r="SO156" s="1060"/>
      <c r="SP156" s="1060"/>
      <c r="SQ156" s="1060"/>
      <c r="SR156" s="1060"/>
      <c r="SS156" s="1060"/>
      <c r="ST156" s="1060"/>
      <c r="SU156" s="1060"/>
      <c r="SV156" s="1060"/>
      <c r="SW156" s="1060"/>
      <c r="SX156" s="1060"/>
      <c r="SY156" s="1060"/>
      <c r="SZ156" s="1060"/>
      <c r="TA156" s="1060"/>
      <c r="TB156" s="1060"/>
      <c r="TC156" s="1060"/>
      <c r="TD156" s="1060"/>
      <c r="TE156" s="1060"/>
      <c r="TF156" s="1060"/>
      <c r="TG156" s="1060"/>
      <c r="TH156" s="1060"/>
      <c r="TI156" s="1060"/>
      <c r="TJ156" s="1060"/>
      <c r="TK156" s="1060"/>
      <c r="TL156" s="1060"/>
      <c r="TM156" s="1060"/>
      <c r="TN156" s="1060"/>
      <c r="TO156" s="1060"/>
      <c r="TP156" s="1060"/>
      <c r="TQ156" s="1060"/>
      <c r="TR156" s="1060"/>
      <c r="TS156" s="1060"/>
      <c r="TT156" s="1060"/>
      <c r="TU156" s="1060"/>
      <c r="TV156" s="1060"/>
      <c r="TW156" s="1060"/>
      <c r="TX156" s="1060"/>
      <c r="TY156" s="1060"/>
      <c r="TZ156" s="1060"/>
      <c r="UA156" s="1060"/>
      <c r="UB156" s="1060"/>
      <c r="UC156" s="1060"/>
      <c r="UD156" s="1060"/>
      <c r="UE156" s="1060"/>
      <c r="UF156" s="1060"/>
      <c r="UG156" s="1060"/>
      <c r="UH156" s="1060"/>
      <c r="UI156" s="1060"/>
      <c r="UJ156" s="1060"/>
      <c r="UK156" s="1060"/>
      <c r="UL156" s="1060"/>
      <c r="UM156" s="1060"/>
      <c r="UN156" s="1060"/>
      <c r="UO156" s="1060"/>
      <c r="UP156" s="1060"/>
      <c r="UQ156" s="1060"/>
      <c r="UR156" s="1060"/>
      <c r="US156" s="1060"/>
      <c r="UT156" s="1060"/>
      <c r="UU156" s="1060"/>
      <c r="UV156" s="1060"/>
      <c r="UW156" s="1060"/>
      <c r="UX156" s="1060"/>
      <c r="UY156" s="1060"/>
      <c r="UZ156" s="1060"/>
      <c r="VA156" s="1060"/>
      <c r="VB156" s="1060"/>
      <c r="VC156" s="1060"/>
      <c r="VD156" s="1060"/>
      <c r="VE156" s="1060"/>
      <c r="VF156" s="1060"/>
      <c r="VG156" s="1060"/>
      <c r="VH156" s="1060"/>
      <c r="VI156" s="1060"/>
      <c r="VJ156" s="1060"/>
      <c r="VK156" s="1060"/>
      <c r="VL156" s="1060"/>
      <c r="VM156" s="1060"/>
      <c r="VN156" s="1060"/>
      <c r="VO156" s="1060"/>
      <c r="VP156" s="1060"/>
      <c r="VQ156" s="1060"/>
      <c r="VR156" s="1060"/>
      <c r="VS156" s="1060"/>
      <c r="VT156" s="1060"/>
      <c r="VU156" s="1060"/>
      <c r="VV156" s="1060"/>
      <c r="VW156" s="1060"/>
      <c r="VX156" s="1060"/>
      <c r="VY156" s="1060"/>
      <c r="VZ156" s="1060"/>
      <c r="WA156" s="1060"/>
      <c r="WB156" s="1060"/>
      <c r="WC156" s="1060"/>
      <c r="WD156" s="1060"/>
      <c r="WE156" s="1060"/>
      <c r="WF156" s="1060"/>
      <c r="WG156" s="1060"/>
      <c r="WH156" s="1060"/>
      <c r="WI156" s="1060"/>
      <c r="WJ156" s="1060"/>
      <c r="WK156" s="1060"/>
      <c r="WL156" s="1060"/>
      <c r="WM156" s="1060"/>
      <c r="WN156" s="1060"/>
      <c r="WO156" s="1060"/>
      <c r="WP156" s="1060"/>
      <c r="WQ156" s="1060"/>
      <c r="WR156" s="1060"/>
      <c r="WS156" s="1060"/>
      <c r="WT156" s="1060"/>
      <c r="WU156" s="1060"/>
      <c r="WV156" s="1060"/>
      <c r="WW156" s="1060"/>
      <c r="WX156" s="1060"/>
      <c r="WY156" s="1060"/>
      <c r="WZ156" s="1060"/>
      <c r="XA156" s="1060"/>
      <c r="XB156" s="1060"/>
      <c r="XC156" s="1060"/>
      <c r="XD156" s="1060"/>
      <c r="XE156" s="1060"/>
      <c r="XF156" s="1060"/>
      <c r="XG156" s="1060"/>
      <c r="XH156" s="1060"/>
      <c r="XI156" s="1060"/>
      <c r="XJ156" s="1060"/>
      <c r="XK156" s="1060"/>
      <c r="XL156" s="1060"/>
      <c r="XM156" s="1060"/>
      <c r="XN156" s="1060"/>
      <c r="XO156" s="1060"/>
      <c r="XP156" s="1060"/>
      <c r="XQ156" s="1060"/>
      <c r="XR156" s="1060"/>
      <c r="XS156" s="1060"/>
      <c r="XT156" s="1060"/>
      <c r="XU156" s="1060"/>
      <c r="XV156" s="1060"/>
      <c r="XW156" s="1060"/>
      <c r="XX156" s="1060"/>
      <c r="XY156" s="1060"/>
      <c r="XZ156" s="1060"/>
      <c r="YA156" s="1060"/>
      <c r="YB156" s="1060"/>
      <c r="YC156" s="1060"/>
      <c r="YD156" s="1060"/>
      <c r="YE156" s="1060"/>
      <c r="YF156" s="1060"/>
      <c r="YG156" s="1060"/>
      <c r="YH156" s="1060"/>
      <c r="YI156" s="1060"/>
      <c r="YJ156" s="1060"/>
      <c r="YK156" s="1060"/>
      <c r="YL156" s="1060"/>
      <c r="YM156" s="1060"/>
      <c r="YN156" s="1060"/>
      <c r="YO156" s="1060"/>
      <c r="YP156" s="1060"/>
      <c r="YQ156" s="1060"/>
      <c r="YR156" s="1060"/>
      <c r="YS156" s="1060"/>
      <c r="YT156" s="1060"/>
      <c r="YU156" s="1060"/>
      <c r="YV156" s="1060"/>
      <c r="YW156" s="1060"/>
      <c r="YX156" s="1060"/>
      <c r="YY156" s="1060"/>
      <c r="YZ156" s="1060"/>
      <c r="ZA156" s="1060"/>
      <c r="ZB156" s="1060"/>
      <c r="ZC156" s="1060"/>
      <c r="ZD156" s="1060"/>
      <c r="ZE156" s="1060"/>
      <c r="ZF156" s="1060"/>
      <c r="ZG156" s="1060"/>
      <c r="ZH156" s="1060"/>
      <c r="ZI156" s="1060"/>
      <c r="ZJ156" s="1060"/>
      <c r="ZK156" s="1060"/>
      <c r="ZL156" s="1060"/>
      <c r="ZM156" s="1060"/>
      <c r="ZN156" s="1060"/>
      <c r="ZO156" s="1060"/>
      <c r="ZP156" s="1060"/>
      <c r="ZQ156" s="1060"/>
      <c r="ZR156" s="1060"/>
      <c r="ZS156" s="1060"/>
      <c r="ZT156" s="1060"/>
      <c r="ZU156" s="1060"/>
      <c r="ZV156" s="1060"/>
      <c r="ZW156" s="1060"/>
      <c r="ZX156" s="1060"/>
      <c r="ZY156" s="1060"/>
      <c r="ZZ156" s="1060"/>
      <c r="AAA156" s="1060"/>
      <c r="AAB156" s="1060"/>
      <c r="AAC156" s="1060"/>
      <c r="AAD156" s="1060"/>
      <c r="AAE156" s="1060"/>
      <c r="AAF156" s="1060"/>
      <c r="AAG156" s="1060"/>
      <c r="AAH156" s="1060"/>
      <c r="AAI156" s="1060"/>
      <c r="AAJ156" s="1060"/>
      <c r="AAK156" s="1060"/>
      <c r="AAL156" s="1060"/>
      <c r="AAM156" s="1060"/>
      <c r="AAN156" s="1060"/>
      <c r="AAO156" s="1060"/>
      <c r="AAP156" s="1060"/>
      <c r="AAQ156" s="1060"/>
      <c r="AAR156" s="1060"/>
      <c r="AAS156" s="1060"/>
      <c r="AAT156" s="1060"/>
      <c r="AAU156" s="1060"/>
      <c r="AAV156" s="1060"/>
      <c r="AAW156" s="1060"/>
      <c r="AAX156" s="1060"/>
      <c r="AAY156" s="1060"/>
      <c r="AAZ156" s="1060"/>
      <c r="ABA156" s="1060"/>
      <c r="ABB156" s="1060"/>
      <c r="ABC156" s="1060"/>
      <c r="ABD156" s="1060"/>
      <c r="ABE156" s="1060"/>
      <c r="ABF156" s="1060"/>
      <c r="ABG156" s="1060"/>
      <c r="ABH156" s="1060"/>
      <c r="ABI156" s="1060"/>
      <c r="ABJ156" s="1060"/>
      <c r="ABK156" s="1060"/>
      <c r="ABL156" s="1060"/>
      <c r="ABM156" s="1060"/>
      <c r="ABN156" s="1060"/>
      <c r="ABO156" s="1060"/>
      <c r="ABP156" s="1060"/>
      <c r="ABQ156" s="1060"/>
      <c r="ABR156" s="1060"/>
      <c r="ABS156" s="1060"/>
      <c r="ABT156" s="1060"/>
      <c r="ABU156" s="1060"/>
      <c r="ABV156" s="1060"/>
      <c r="ABW156" s="1060"/>
      <c r="ABX156" s="1060"/>
      <c r="ABY156" s="1060"/>
      <c r="ABZ156" s="1060"/>
      <c r="ACA156" s="1060"/>
      <c r="ACB156" s="1060"/>
      <c r="ACC156" s="1060"/>
      <c r="ACD156" s="1060"/>
      <c r="ACE156" s="1060"/>
      <c r="ACF156" s="1060"/>
      <c r="ACG156" s="1060"/>
      <c r="ACH156" s="1060"/>
      <c r="ACI156" s="1060"/>
      <c r="ACJ156" s="1060"/>
      <c r="ACK156" s="1060"/>
      <c r="ACL156" s="1060"/>
      <c r="ACM156" s="1060"/>
      <c r="ACN156" s="1060"/>
      <c r="ACO156" s="1060"/>
      <c r="ACP156" s="1060"/>
      <c r="ACQ156" s="1060"/>
      <c r="ACR156" s="1060"/>
      <c r="ACS156" s="1060"/>
      <c r="ACT156" s="1060"/>
      <c r="ACU156" s="1060"/>
      <c r="ACV156" s="1060"/>
      <c r="ACW156" s="1060"/>
      <c r="ACX156" s="1060"/>
      <c r="ACY156" s="1060"/>
      <c r="ACZ156" s="1060"/>
      <c r="ADA156" s="1060"/>
      <c r="ADB156" s="1060"/>
      <c r="ADC156" s="1060"/>
      <c r="ADD156" s="1060"/>
      <c r="ADE156" s="1060"/>
      <c r="ADF156" s="1060"/>
      <c r="ADG156" s="1060"/>
      <c r="ADH156" s="1060"/>
      <c r="ADI156" s="1060"/>
      <c r="ADJ156" s="1060"/>
      <c r="ADK156" s="1060"/>
      <c r="ADL156" s="1060"/>
      <c r="ADM156" s="1060"/>
      <c r="ADN156" s="1060"/>
      <c r="ADO156" s="1060"/>
      <c r="ADP156" s="1060"/>
      <c r="ADQ156" s="1060"/>
      <c r="ADR156" s="1060"/>
      <c r="ADS156" s="1060"/>
      <c r="ADT156" s="1060"/>
      <c r="ADU156" s="1060"/>
      <c r="ADV156" s="1060"/>
      <c r="ADW156" s="1060"/>
      <c r="ADX156" s="1060"/>
      <c r="ADY156" s="1060"/>
      <c r="ADZ156" s="1060"/>
      <c r="AEA156" s="1060"/>
      <c r="AEB156" s="1060"/>
      <c r="AEC156" s="1060"/>
      <c r="AED156" s="1060"/>
      <c r="AEE156" s="1060"/>
      <c r="AEF156" s="1060"/>
      <c r="AEG156" s="1060"/>
      <c r="AEH156" s="1060"/>
      <c r="AEI156" s="1060"/>
      <c r="AEJ156" s="1060"/>
      <c r="AEK156" s="1060"/>
      <c r="AEL156" s="1060"/>
      <c r="AEM156" s="1060"/>
      <c r="AEN156" s="1060"/>
      <c r="AEO156" s="1060"/>
      <c r="AEP156" s="1060"/>
      <c r="AEQ156" s="1060"/>
      <c r="AER156" s="1060"/>
      <c r="AES156" s="1060"/>
      <c r="AET156" s="1060"/>
      <c r="AEU156" s="1060"/>
      <c r="AEV156" s="1060"/>
      <c r="AEW156" s="1060"/>
      <c r="AEX156" s="1060"/>
      <c r="AEY156" s="1060"/>
      <c r="AEZ156" s="1060"/>
      <c r="AFA156" s="1060"/>
      <c r="AFB156" s="1060"/>
      <c r="AFC156" s="1060"/>
      <c r="AFD156" s="1060"/>
      <c r="AFE156" s="1060"/>
      <c r="AFF156" s="1060"/>
      <c r="AFG156" s="1060"/>
      <c r="AFH156" s="1060"/>
      <c r="AFI156" s="1060"/>
      <c r="AFJ156" s="1060"/>
      <c r="AFK156" s="1060"/>
      <c r="AFL156" s="1060"/>
      <c r="AFM156" s="1060"/>
      <c r="AFN156" s="1060"/>
      <c r="AFO156" s="1060"/>
      <c r="AFP156" s="1060"/>
      <c r="AFQ156" s="1060"/>
      <c r="AFR156" s="1060"/>
      <c r="AFS156" s="1060"/>
      <c r="AFT156" s="1060"/>
      <c r="AFU156" s="1060"/>
      <c r="AFV156" s="1060"/>
      <c r="AFW156" s="1060"/>
      <c r="AFX156" s="1060"/>
      <c r="AFY156" s="1060"/>
      <c r="AFZ156" s="1060"/>
      <c r="AGA156" s="1060"/>
      <c r="AGB156" s="1060"/>
      <c r="AGC156" s="1060"/>
      <c r="AGD156" s="1060"/>
      <c r="AGE156" s="1060"/>
      <c r="AGF156" s="1060"/>
      <c r="AGG156" s="1060"/>
      <c r="AGH156" s="1060"/>
      <c r="AGI156" s="1060"/>
      <c r="AGJ156" s="1060"/>
      <c r="AGK156" s="1060"/>
      <c r="AGL156" s="1060"/>
      <c r="AGM156" s="1060"/>
      <c r="AGN156" s="1060"/>
      <c r="AGO156" s="1060"/>
      <c r="AGP156" s="1060"/>
      <c r="AGQ156" s="1060"/>
      <c r="AGR156" s="1060"/>
      <c r="AGS156" s="1060"/>
      <c r="AGT156" s="1060"/>
      <c r="AGU156" s="1060"/>
      <c r="AGV156" s="1060"/>
      <c r="AGW156" s="1060"/>
      <c r="AGX156" s="1060"/>
      <c r="AGY156" s="1060"/>
      <c r="AGZ156" s="1060"/>
      <c r="AHA156" s="1060"/>
      <c r="AHB156" s="1060"/>
      <c r="AHC156" s="1060"/>
      <c r="AHD156" s="1060"/>
      <c r="AHE156" s="1060"/>
      <c r="AHF156" s="1060"/>
      <c r="AHG156" s="1060"/>
      <c r="AHH156" s="1060"/>
      <c r="AHI156" s="1060"/>
      <c r="AHJ156" s="1060"/>
      <c r="AHK156" s="1060"/>
      <c r="AHL156" s="1060"/>
      <c r="AHM156" s="1060"/>
      <c r="AHN156" s="1060"/>
      <c r="AHO156" s="1060"/>
      <c r="AHP156" s="1060"/>
      <c r="AHQ156" s="1060"/>
      <c r="AHR156" s="1060"/>
      <c r="AHS156" s="1060"/>
      <c r="AHT156" s="1060"/>
      <c r="AHU156" s="1060"/>
      <c r="AHV156" s="1060"/>
      <c r="AHW156" s="1060"/>
      <c r="AHX156" s="1060"/>
      <c r="AHY156" s="1060"/>
      <c r="AHZ156" s="1060"/>
      <c r="AIA156" s="1060"/>
      <c r="AIB156" s="1060"/>
      <c r="AIC156" s="1060"/>
      <c r="AID156" s="1060"/>
      <c r="AIE156" s="1060"/>
      <c r="AIF156" s="1060"/>
      <c r="AIG156" s="1060"/>
      <c r="AIH156" s="1060"/>
      <c r="AII156" s="1060"/>
      <c r="AIJ156" s="1060"/>
      <c r="AIK156" s="1060"/>
      <c r="AIL156" s="1060"/>
      <c r="AIM156" s="1060"/>
      <c r="AIN156" s="1060"/>
      <c r="AIO156" s="1060"/>
      <c r="AIP156" s="1060"/>
      <c r="AIQ156" s="1060"/>
      <c r="AIR156" s="1060"/>
      <c r="AIS156" s="1060"/>
      <c r="AIT156" s="1060"/>
      <c r="AIU156" s="1060"/>
      <c r="AIV156" s="1060"/>
      <c r="AIW156" s="1060"/>
      <c r="AIX156" s="1060"/>
      <c r="AIY156" s="1060"/>
      <c r="AIZ156" s="1060"/>
      <c r="AJA156" s="1060"/>
      <c r="AJB156" s="1060"/>
      <c r="AJC156" s="1060"/>
      <c r="AJD156" s="1060"/>
      <c r="AJE156" s="1060"/>
      <c r="AJF156" s="1060"/>
      <c r="AJG156" s="1060"/>
      <c r="AJH156" s="1060"/>
      <c r="AJI156" s="1060"/>
      <c r="AJJ156" s="1060"/>
      <c r="AJK156" s="1060"/>
      <c r="AJL156" s="1060"/>
      <c r="AJM156" s="1060"/>
      <c r="AJN156" s="1060"/>
      <c r="AJO156" s="1060"/>
      <c r="AJP156" s="1060"/>
      <c r="AJQ156" s="1060"/>
      <c r="AJR156" s="1060"/>
      <c r="AJS156" s="1060"/>
      <c r="AJT156" s="1060"/>
      <c r="AJU156" s="1060"/>
      <c r="AJV156" s="1060"/>
      <c r="AJW156" s="1060"/>
      <c r="AJX156" s="1060"/>
      <c r="AJY156" s="1060"/>
      <c r="AJZ156" s="1060"/>
      <c r="AKA156" s="1060"/>
      <c r="AKB156" s="1060"/>
      <c r="AKC156" s="1060"/>
      <c r="AKD156" s="1060"/>
      <c r="AKE156" s="1060"/>
      <c r="AKF156" s="1060"/>
      <c r="AKG156" s="1060"/>
      <c r="AKH156" s="1060"/>
      <c r="AKI156" s="1060"/>
      <c r="AKJ156" s="1060"/>
      <c r="AKK156" s="1060"/>
      <c r="AKL156" s="1060"/>
      <c r="AKM156" s="1060"/>
      <c r="AKN156" s="1060"/>
      <c r="AKO156" s="1060"/>
      <c r="AKP156" s="1060"/>
      <c r="AKQ156" s="1060"/>
      <c r="AKR156" s="1060"/>
      <c r="AKS156" s="1060"/>
      <c r="AKT156" s="1060"/>
      <c r="AKU156" s="1060"/>
      <c r="AKV156" s="1060"/>
      <c r="AKW156" s="1060"/>
      <c r="AKX156" s="1060"/>
      <c r="AKY156" s="1060"/>
      <c r="AKZ156" s="1060"/>
      <c r="ALA156" s="1060"/>
      <c r="ALB156" s="1060"/>
      <c r="ALC156" s="1060"/>
      <c r="ALD156" s="1060"/>
      <c r="ALE156" s="1060"/>
      <c r="ALF156" s="1060"/>
      <c r="ALG156" s="1060"/>
      <c r="ALH156" s="1060"/>
      <c r="ALI156" s="1060"/>
      <c r="ALJ156" s="1060"/>
      <c r="ALK156" s="1060"/>
      <c r="ALL156" s="1060"/>
      <c r="ALM156" s="1060"/>
      <c r="ALN156" s="1060"/>
      <c r="ALO156" s="1060"/>
      <c r="ALP156" s="1060"/>
      <c r="ALQ156" s="1060"/>
      <c r="ALR156" s="1060"/>
      <c r="ALS156" s="1060"/>
      <c r="ALT156" s="1060"/>
      <c r="ALU156" s="1060"/>
      <c r="ALV156" s="1060"/>
      <c r="ALW156" s="1060"/>
      <c r="ALX156" s="1060"/>
      <c r="ALY156" s="1060"/>
      <c r="ALZ156" s="1060"/>
      <c r="AMA156" s="1060"/>
      <c r="AMB156" s="1060"/>
      <c r="AMC156" s="1060"/>
      <c r="AMD156" s="1060"/>
      <c r="AME156" s="1060"/>
      <c r="AMF156" s="1060"/>
      <c r="AMG156" s="1060"/>
      <c r="AMH156" s="1060"/>
      <c r="AMI156" s="1060"/>
      <c r="AMJ156" s="1060"/>
      <c r="AMK156" s="1060"/>
      <c r="AML156" s="1060"/>
      <c r="AMM156" s="1060"/>
      <c r="AMN156" s="1060"/>
      <c r="AMO156" s="1060"/>
      <c r="AMP156" s="1060"/>
      <c r="AMQ156" s="1060"/>
      <c r="AMR156" s="1060"/>
      <c r="AMS156" s="1060"/>
      <c r="AMT156" s="1060"/>
      <c r="AMU156" s="1060"/>
      <c r="AMV156" s="1060"/>
      <c r="AMW156" s="1060"/>
      <c r="AMX156" s="1060"/>
      <c r="AMY156" s="1060"/>
      <c r="AMZ156" s="1060"/>
      <c r="ANA156" s="1060"/>
      <c r="ANB156" s="1060"/>
      <c r="ANC156" s="1060"/>
      <c r="AND156" s="1060"/>
      <c r="ANE156" s="1060"/>
      <c r="ANF156" s="1060"/>
      <c r="ANG156" s="1060"/>
      <c r="ANH156" s="1060"/>
      <c r="ANI156" s="1060"/>
      <c r="ANJ156" s="1060"/>
      <c r="ANK156" s="1060"/>
      <c r="ANL156" s="1060"/>
      <c r="ANM156" s="1060"/>
      <c r="ANN156" s="1060"/>
      <c r="ANO156" s="1060"/>
      <c r="ANP156" s="1060"/>
      <c r="ANQ156" s="1060"/>
      <c r="ANR156" s="1060"/>
      <c r="ANS156" s="1060"/>
      <c r="ANT156" s="1060"/>
      <c r="ANU156" s="1060"/>
      <c r="ANV156" s="1060"/>
      <c r="ANW156" s="1060"/>
      <c r="ANX156" s="1060"/>
      <c r="ANY156" s="1060"/>
      <c r="ANZ156" s="1060"/>
      <c r="AOA156" s="1060"/>
      <c r="AOB156" s="1060"/>
      <c r="AOC156" s="1060"/>
      <c r="AOD156" s="1060"/>
      <c r="AOE156" s="1060"/>
      <c r="AOF156" s="1060"/>
      <c r="AOG156" s="1060"/>
      <c r="AOH156" s="1060"/>
      <c r="AOI156" s="1060"/>
      <c r="AOJ156" s="1060"/>
      <c r="AOK156" s="1060"/>
      <c r="AOL156" s="1060"/>
      <c r="AOM156" s="1060"/>
      <c r="AON156" s="1060"/>
      <c r="AOO156" s="1060"/>
      <c r="AOP156" s="1060"/>
      <c r="AOQ156" s="1060"/>
      <c r="AOR156" s="1060"/>
      <c r="AOS156" s="1060"/>
      <c r="AOT156" s="1060"/>
      <c r="AOU156" s="1060"/>
      <c r="AOV156" s="1060"/>
      <c r="AOW156" s="1060"/>
      <c r="AOX156" s="1060"/>
      <c r="AOY156" s="1060"/>
      <c r="AOZ156" s="1060"/>
      <c r="APA156" s="1060"/>
      <c r="APB156" s="1060"/>
      <c r="APC156" s="1060"/>
      <c r="APD156" s="1060"/>
      <c r="APE156" s="1060"/>
      <c r="APF156" s="1060"/>
      <c r="APG156" s="1060"/>
      <c r="APH156" s="1060"/>
      <c r="API156" s="1060"/>
      <c r="APJ156" s="1060"/>
      <c r="APK156" s="1060"/>
      <c r="APL156" s="1060"/>
      <c r="APM156" s="1060"/>
      <c r="APN156" s="1060"/>
      <c r="APO156" s="1060"/>
      <c r="APP156" s="1060"/>
      <c r="APQ156" s="1060"/>
      <c r="APR156" s="1060"/>
      <c r="APS156" s="1060"/>
      <c r="APT156" s="1060"/>
      <c r="APU156" s="1060"/>
      <c r="APV156" s="1060"/>
      <c r="APW156" s="1060"/>
      <c r="APX156" s="1060"/>
      <c r="APY156" s="1060"/>
      <c r="APZ156" s="1060"/>
      <c r="AQA156" s="1060"/>
      <c r="AQB156" s="1060"/>
      <c r="AQC156" s="1060"/>
      <c r="AQD156" s="1060"/>
      <c r="AQE156" s="1060"/>
      <c r="AQF156" s="1060"/>
      <c r="AQG156" s="1060"/>
      <c r="AQH156" s="1060"/>
      <c r="AQI156" s="1060"/>
      <c r="AQJ156" s="1060"/>
      <c r="AQK156" s="1060"/>
      <c r="AQL156" s="1060"/>
      <c r="AQM156" s="1060"/>
      <c r="AQN156" s="1060"/>
      <c r="AQO156" s="1060"/>
      <c r="AQP156" s="1060"/>
      <c r="AQQ156" s="1060"/>
      <c r="AQR156" s="1060"/>
      <c r="AQS156" s="1060"/>
      <c r="AQT156" s="1060"/>
      <c r="AQU156" s="1060"/>
      <c r="AQV156" s="1060"/>
      <c r="AQW156" s="1060"/>
      <c r="AQX156" s="1060"/>
      <c r="AQY156" s="1060"/>
      <c r="AQZ156" s="1060"/>
      <c r="ARA156" s="1060"/>
      <c r="ARB156" s="1060"/>
      <c r="ARC156" s="1060"/>
      <c r="ARD156" s="1060"/>
      <c r="ARE156" s="1060"/>
      <c r="ARF156" s="1060"/>
      <c r="ARG156" s="1060"/>
      <c r="ARH156" s="1060"/>
      <c r="ARI156" s="1060"/>
      <c r="ARJ156" s="1060"/>
      <c r="ARK156" s="1060"/>
      <c r="ARL156" s="1060"/>
      <c r="ARM156" s="1060"/>
      <c r="ARN156" s="1060"/>
      <c r="ARO156" s="1060"/>
      <c r="ARP156" s="1060"/>
      <c r="ARQ156" s="1060"/>
      <c r="ARR156" s="1060"/>
      <c r="ARS156" s="1060"/>
      <c r="ART156" s="1060"/>
      <c r="ARU156" s="1060"/>
      <c r="ARV156" s="1060"/>
      <c r="ARW156" s="1060"/>
      <c r="ARX156" s="1060"/>
      <c r="ARY156" s="1060"/>
      <c r="ARZ156" s="1060"/>
      <c r="ASA156" s="1060"/>
      <c r="ASB156" s="1060"/>
      <c r="ASC156" s="1060"/>
      <c r="ASD156" s="1060"/>
      <c r="ASE156" s="1060"/>
      <c r="ASF156" s="1060"/>
      <c r="ASG156" s="1060"/>
      <c r="ASH156" s="1060"/>
      <c r="ASI156" s="1060"/>
      <c r="ASJ156" s="1060"/>
      <c r="ASK156" s="1060"/>
      <c r="ASL156" s="1060"/>
      <c r="ASM156" s="1060"/>
      <c r="ASN156" s="1060"/>
      <c r="ASO156" s="1060"/>
      <c r="ASP156" s="1060"/>
      <c r="ASQ156" s="1060"/>
      <c r="ASR156" s="1060"/>
      <c r="ASS156" s="1060"/>
      <c r="AST156" s="1060"/>
      <c r="ASU156" s="1060"/>
      <c r="ASV156" s="1060"/>
      <c r="ASW156" s="1060"/>
      <c r="ASX156" s="1060"/>
      <c r="ASY156" s="1060"/>
      <c r="ASZ156" s="1060"/>
      <c r="ATA156" s="1060"/>
      <c r="ATB156" s="1060"/>
      <c r="ATC156" s="1060"/>
      <c r="ATD156" s="1060"/>
      <c r="ATE156" s="1060"/>
      <c r="ATF156" s="1060"/>
      <c r="ATG156" s="1060"/>
      <c r="ATH156" s="1060"/>
      <c r="ATI156" s="1060"/>
      <c r="ATJ156" s="1060"/>
      <c r="ATK156" s="1060"/>
      <c r="ATL156" s="1060"/>
      <c r="ATM156" s="1060"/>
      <c r="ATN156" s="1060"/>
      <c r="ATO156" s="1060"/>
      <c r="ATP156" s="1060"/>
      <c r="ATQ156" s="1060"/>
      <c r="ATR156" s="1060"/>
      <c r="ATS156" s="1060"/>
      <c r="ATT156" s="1060"/>
      <c r="ATU156" s="1060"/>
      <c r="ATV156" s="1060"/>
      <c r="ATW156" s="1060"/>
      <c r="ATX156" s="1060"/>
      <c r="ATY156" s="1060"/>
      <c r="ATZ156" s="1060"/>
      <c r="AUA156" s="1060"/>
      <c r="AUB156" s="1060"/>
      <c r="AUC156" s="1060"/>
      <c r="AUD156" s="1060"/>
      <c r="AUE156" s="1060"/>
      <c r="AUF156" s="1060"/>
      <c r="AUG156" s="1060"/>
      <c r="AUH156" s="1060"/>
      <c r="AUI156" s="1060"/>
      <c r="AUJ156" s="1060"/>
      <c r="AUK156" s="1060"/>
      <c r="AUL156" s="1060"/>
      <c r="AUM156" s="1060"/>
      <c r="AUN156" s="1060"/>
      <c r="AUO156" s="1060"/>
      <c r="AUP156" s="1060"/>
      <c r="AUQ156" s="1060"/>
      <c r="AUR156" s="1060"/>
      <c r="AUS156" s="1060"/>
      <c r="AUT156" s="1060"/>
      <c r="AUU156" s="1060"/>
      <c r="AUV156" s="1060"/>
      <c r="AUW156" s="1060"/>
      <c r="AUX156" s="1060"/>
      <c r="AUY156" s="1060"/>
      <c r="AUZ156" s="1060"/>
      <c r="AVA156" s="1060"/>
      <c r="AVB156" s="1060"/>
      <c r="AVC156" s="1060"/>
      <c r="AVD156" s="1060"/>
      <c r="AVE156" s="1060"/>
      <c r="AVF156" s="1060"/>
      <c r="AVG156" s="1060"/>
      <c r="AVH156" s="1060"/>
      <c r="AVI156" s="1060"/>
      <c r="AVJ156" s="1060"/>
      <c r="AVK156" s="1060"/>
      <c r="AVL156" s="1060"/>
      <c r="AVM156" s="1060"/>
      <c r="AVN156" s="1060"/>
      <c r="AVO156" s="1060"/>
      <c r="AVP156" s="1060"/>
      <c r="AVQ156" s="1060"/>
      <c r="AVR156" s="1060"/>
      <c r="AVS156" s="1060"/>
      <c r="AVT156" s="1060"/>
      <c r="AVU156" s="1060"/>
      <c r="AVV156" s="1060"/>
      <c r="AVW156" s="1060"/>
      <c r="AVX156" s="1060"/>
      <c r="AVY156" s="1060"/>
      <c r="AVZ156" s="1060"/>
      <c r="AWA156" s="1060"/>
      <c r="AWB156" s="1060"/>
      <c r="AWC156" s="1060"/>
      <c r="AWD156" s="1060"/>
      <c r="AWE156" s="1060"/>
      <c r="AWF156" s="1060"/>
      <c r="AWG156" s="1060"/>
      <c r="AWH156" s="1060"/>
      <c r="AWI156" s="1060"/>
      <c r="AWJ156" s="1060"/>
      <c r="AWK156" s="1060"/>
      <c r="AWL156" s="1060"/>
      <c r="AWM156" s="1060"/>
      <c r="AWN156" s="1060"/>
      <c r="AWO156" s="1060"/>
      <c r="AWP156" s="1060"/>
      <c r="AWQ156" s="1060"/>
      <c r="AWR156" s="1060"/>
      <c r="AWS156" s="1060"/>
      <c r="AWT156" s="1060"/>
      <c r="AWU156" s="1060"/>
      <c r="AWV156" s="1060"/>
      <c r="AWW156" s="1060"/>
      <c r="AWX156" s="1060"/>
      <c r="AWY156" s="1060"/>
      <c r="AWZ156" s="1060"/>
      <c r="AXA156" s="1060"/>
      <c r="AXB156" s="1060"/>
      <c r="AXC156" s="1060"/>
      <c r="AXD156" s="1060"/>
      <c r="AXE156" s="1060"/>
      <c r="AXF156" s="1060"/>
      <c r="AXG156" s="1060"/>
      <c r="AXH156" s="1060"/>
      <c r="AXI156" s="1060"/>
      <c r="AXJ156" s="1060"/>
      <c r="AXK156" s="1060"/>
      <c r="AXL156" s="1060"/>
      <c r="AXM156" s="1060"/>
      <c r="AXN156" s="1060"/>
      <c r="AXO156" s="1060"/>
      <c r="AXP156" s="1060"/>
      <c r="AXQ156" s="1060"/>
      <c r="AXR156" s="1060"/>
      <c r="AXS156" s="1060"/>
      <c r="AXT156" s="1060"/>
      <c r="AXU156" s="1060"/>
      <c r="AXV156" s="1060"/>
      <c r="AXW156" s="1060"/>
      <c r="AXX156" s="1060"/>
      <c r="AXY156" s="1060"/>
      <c r="AXZ156" s="1060"/>
      <c r="AYA156" s="1060"/>
      <c r="AYB156" s="1060"/>
      <c r="AYC156" s="1060"/>
      <c r="AYD156" s="1060"/>
      <c r="AYE156" s="1060"/>
      <c r="AYF156" s="1060"/>
      <c r="AYG156" s="1060"/>
      <c r="AYH156" s="1060"/>
      <c r="AYI156" s="1060"/>
      <c r="AYJ156" s="1060"/>
      <c r="AYK156" s="1060"/>
      <c r="AYL156" s="1060"/>
      <c r="AYM156" s="1060"/>
      <c r="AYN156" s="1060"/>
      <c r="AYO156" s="1060"/>
      <c r="AYP156" s="1060"/>
      <c r="AYQ156" s="1060"/>
      <c r="AYR156" s="1060"/>
      <c r="AYS156" s="1060"/>
      <c r="AYT156" s="1060"/>
      <c r="AYU156" s="1060"/>
      <c r="AYV156" s="1060"/>
      <c r="AYW156" s="1060"/>
      <c r="AYX156" s="1060"/>
      <c r="AYY156" s="1060"/>
      <c r="AYZ156" s="1060"/>
      <c r="AZA156" s="1060"/>
      <c r="AZB156" s="1060"/>
      <c r="AZC156" s="1060"/>
      <c r="AZD156" s="1060"/>
      <c r="AZE156" s="1060"/>
      <c r="AZF156" s="1060"/>
      <c r="AZG156" s="1060"/>
      <c r="AZH156" s="1060"/>
      <c r="AZI156" s="1060"/>
      <c r="AZJ156" s="1060"/>
      <c r="AZK156" s="1060"/>
      <c r="AZL156" s="1060"/>
      <c r="AZM156" s="1060"/>
      <c r="AZN156" s="1060"/>
      <c r="AZO156" s="1060"/>
      <c r="AZP156" s="1060"/>
      <c r="AZQ156" s="1060"/>
      <c r="AZR156" s="1060"/>
      <c r="AZS156" s="1060"/>
      <c r="AZT156" s="1060"/>
      <c r="AZU156" s="1060"/>
      <c r="AZV156" s="1060"/>
      <c r="AZW156" s="1060"/>
      <c r="AZX156" s="1060"/>
      <c r="AZY156" s="1060"/>
      <c r="AZZ156" s="1060"/>
      <c r="BAA156" s="1060"/>
      <c r="BAB156" s="1060"/>
      <c r="BAC156" s="1060"/>
      <c r="BAD156" s="1060"/>
      <c r="BAE156" s="1060"/>
      <c r="BAF156" s="1060"/>
      <c r="BAG156" s="1060"/>
      <c r="BAH156" s="1060"/>
      <c r="BAI156" s="1060"/>
      <c r="BAJ156" s="1060"/>
      <c r="BAK156" s="1060"/>
      <c r="BAL156" s="1060"/>
      <c r="BAM156" s="1060"/>
      <c r="BAN156" s="1060"/>
      <c r="BAO156" s="1060"/>
      <c r="BAP156" s="1060"/>
      <c r="BAQ156" s="1060"/>
      <c r="BAR156" s="1060"/>
      <c r="BAS156" s="1060"/>
      <c r="BAT156" s="1060"/>
      <c r="BAU156" s="1060"/>
      <c r="BAV156" s="1060"/>
      <c r="BAW156" s="1060"/>
      <c r="BAX156" s="1060"/>
      <c r="BAY156" s="1060"/>
      <c r="BAZ156" s="1060"/>
      <c r="BBA156" s="1060"/>
      <c r="BBB156" s="1060"/>
      <c r="BBC156" s="1060"/>
      <c r="BBD156" s="1060"/>
      <c r="BBE156" s="1060"/>
      <c r="BBF156" s="1060"/>
      <c r="BBG156" s="1060"/>
      <c r="BBH156" s="1060"/>
      <c r="BBI156" s="1060"/>
      <c r="BBJ156" s="1060"/>
      <c r="BBK156" s="1060"/>
      <c r="BBL156" s="1060"/>
      <c r="BBM156" s="1060"/>
      <c r="BBN156" s="1060"/>
      <c r="BBO156" s="1060"/>
      <c r="BBP156" s="1060"/>
      <c r="BBQ156" s="1060"/>
      <c r="BBR156" s="1060"/>
      <c r="BBS156" s="1060"/>
      <c r="BBT156" s="1060"/>
      <c r="BBU156" s="1060"/>
      <c r="BBV156" s="1060"/>
      <c r="BBW156" s="1060"/>
      <c r="BBX156" s="1060"/>
      <c r="BBY156" s="1060"/>
      <c r="BBZ156" s="1060"/>
      <c r="BCA156" s="1060"/>
      <c r="BCB156" s="1060"/>
      <c r="BCC156" s="1060"/>
      <c r="BCD156" s="1060"/>
      <c r="BCE156" s="1060"/>
      <c r="BCF156" s="1060"/>
      <c r="BCG156" s="1060"/>
      <c r="BCH156" s="1060"/>
      <c r="BCI156" s="1060"/>
      <c r="BCJ156" s="1060"/>
      <c r="BCK156" s="1060"/>
      <c r="BCL156" s="1060"/>
      <c r="BCM156" s="1060"/>
      <c r="BCN156" s="1060"/>
      <c r="BCO156" s="1060"/>
      <c r="BCP156" s="1060"/>
      <c r="BCQ156" s="1060"/>
      <c r="BCR156" s="1060"/>
      <c r="BCS156" s="1060"/>
      <c r="BCT156" s="1060"/>
      <c r="BCU156" s="1060"/>
      <c r="BCV156" s="1060"/>
      <c r="BCW156" s="1060"/>
      <c r="BCX156" s="1060"/>
      <c r="BCY156" s="1060"/>
      <c r="BCZ156" s="1060"/>
      <c r="BDA156" s="1060"/>
      <c r="BDB156" s="1060"/>
      <c r="BDC156" s="1060"/>
      <c r="BDD156" s="1060"/>
      <c r="BDE156" s="1060"/>
      <c r="BDF156" s="1060"/>
      <c r="BDG156" s="1060"/>
      <c r="BDH156" s="1060"/>
      <c r="BDI156" s="1060"/>
      <c r="BDJ156" s="1060"/>
      <c r="BDK156" s="1060"/>
      <c r="BDL156" s="1060"/>
      <c r="BDM156" s="1060"/>
      <c r="BDN156" s="1060"/>
      <c r="BDO156" s="1060"/>
      <c r="BDP156" s="1060"/>
      <c r="BDQ156" s="1060"/>
      <c r="BDR156" s="1060"/>
      <c r="BDS156" s="1060"/>
      <c r="BDT156" s="1060"/>
      <c r="BDU156" s="1060"/>
      <c r="BDV156" s="1060"/>
      <c r="BDW156" s="1060"/>
      <c r="BDX156" s="1060"/>
      <c r="BDY156" s="1060"/>
      <c r="BDZ156" s="1060"/>
      <c r="BEA156" s="1060"/>
      <c r="BEB156" s="1060"/>
      <c r="BEC156" s="1060"/>
      <c r="BED156" s="1060"/>
      <c r="BEE156" s="1060"/>
      <c r="BEF156" s="1060"/>
      <c r="BEG156" s="1060"/>
      <c r="BEH156" s="1060"/>
      <c r="BEI156" s="1060"/>
      <c r="BEJ156" s="1060"/>
      <c r="BEK156" s="1060"/>
      <c r="BEL156" s="1060"/>
      <c r="BEM156" s="1060"/>
      <c r="BEN156" s="1060"/>
      <c r="BEO156" s="1060"/>
      <c r="BEP156" s="1060"/>
      <c r="BEQ156" s="1060"/>
      <c r="BER156" s="1060"/>
      <c r="BES156" s="1060"/>
      <c r="BET156" s="1060"/>
      <c r="BEU156" s="1060"/>
      <c r="BEV156" s="1060"/>
      <c r="BEW156" s="1060"/>
      <c r="BEX156" s="1060"/>
      <c r="BEY156" s="1060"/>
      <c r="BEZ156" s="1060"/>
      <c r="BFA156" s="1060"/>
      <c r="BFB156" s="1060"/>
      <c r="BFC156" s="1060"/>
      <c r="BFD156" s="1060"/>
      <c r="BFE156" s="1060"/>
      <c r="BFF156" s="1060"/>
      <c r="BFG156" s="1060"/>
      <c r="BFH156" s="1060"/>
      <c r="BFI156" s="1060"/>
      <c r="BFJ156" s="1060"/>
      <c r="BFK156" s="1060"/>
      <c r="BFL156" s="1060"/>
      <c r="BFM156" s="1060"/>
      <c r="BFN156" s="1060"/>
      <c r="BFO156" s="1060"/>
      <c r="BFP156" s="1060"/>
      <c r="BFQ156" s="1060"/>
      <c r="BFR156" s="1060"/>
      <c r="BFS156" s="1060"/>
      <c r="BFT156" s="1060"/>
      <c r="BFU156" s="1060"/>
      <c r="BFV156" s="1060"/>
      <c r="BFW156" s="1060"/>
      <c r="BFX156" s="1060"/>
      <c r="BFY156" s="1060"/>
      <c r="BFZ156" s="1060"/>
      <c r="BGA156" s="1060"/>
      <c r="BGB156" s="1060"/>
      <c r="BGC156" s="1060"/>
      <c r="BGD156" s="1060"/>
      <c r="BGE156" s="1060"/>
      <c r="BGF156" s="1060"/>
      <c r="BGG156" s="1060"/>
      <c r="BGH156" s="1060"/>
      <c r="BGI156" s="1060"/>
      <c r="BGJ156" s="1060"/>
      <c r="BGK156" s="1060"/>
      <c r="BGL156" s="1060"/>
      <c r="BGM156" s="1060"/>
      <c r="BGN156" s="1060"/>
      <c r="BGO156" s="1060"/>
      <c r="BGP156" s="1060"/>
      <c r="BGQ156" s="1060"/>
      <c r="BGR156" s="1060"/>
      <c r="BGS156" s="1060"/>
      <c r="BGT156" s="1060"/>
      <c r="BGU156" s="1060"/>
      <c r="BGV156" s="1060"/>
      <c r="BGW156" s="1060"/>
      <c r="BGX156" s="1060"/>
      <c r="BGY156" s="1060"/>
      <c r="BGZ156" s="1060"/>
      <c r="BHA156" s="1060"/>
      <c r="BHB156" s="1060"/>
      <c r="BHC156" s="1060"/>
      <c r="BHD156" s="1060"/>
      <c r="BHE156" s="1060"/>
      <c r="BHF156" s="1060"/>
      <c r="BHG156" s="1060"/>
      <c r="BHH156" s="1060"/>
      <c r="BHI156" s="1060"/>
      <c r="BHJ156" s="1060"/>
      <c r="BHK156" s="1060"/>
      <c r="BHL156" s="1060"/>
      <c r="BHM156" s="1060"/>
      <c r="BHN156" s="1060"/>
      <c r="BHO156" s="1060"/>
      <c r="BHP156" s="1060"/>
      <c r="BHQ156" s="1060"/>
      <c r="BHR156" s="1060"/>
      <c r="BHS156" s="1060"/>
      <c r="BHT156" s="1060"/>
      <c r="BHU156" s="1060"/>
      <c r="BHV156" s="1060"/>
      <c r="BHW156" s="1060"/>
      <c r="BHX156" s="1060"/>
      <c r="BHY156" s="1060"/>
      <c r="BHZ156" s="1060"/>
      <c r="BIA156" s="1060"/>
      <c r="BIB156" s="1060"/>
      <c r="BIC156" s="1060"/>
      <c r="BID156" s="1060"/>
      <c r="BIE156" s="1060"/>
      <c r="BIF156" s="1060"/>
      <c r="BIG156" s="1060"/>
      <c r="BIH156" s="1060"/>
      <c r="BII156" s="1060"/>
      <c r="BIJ156" s="1060"/>
      <c r="BIK156" s="1060"/>
      <c r="BIL156" s="1060"/>
      <c r="BIM156" s="1060"/>
      <c r="BIN156" s="1060"/>
      <c r="BIO156" s="1060"/>
      <c r="BIP156" s="1060"/>
      <c r="BIQ156" s="1060"/>
      <c r="BIR156" s="1060"/>
      <c r="BIS156" s="1060"/>
      <c r="BIT156" s="1060"/>
      <c r="BIU156" s="1060"/>
      <c r="BIV156" s="1060"/>
      <c r="BIW156" s="1060"/>
      <c r="BIX156" s="1060"/>
      <c r="BIY156" s="1060"/>
      <c r="BIZ156" s="1060"/>
      <c r="BJA156" s="1060"/>
      <c r="BJB156" s="1060"/>
      <c r="BJC156" s="1060"/>
      <c r="BJD156" s="1060"/>
      <c r="BJE156" s="1060"/>
      <c r="BJF156" s="1060"/>
      <c r="BJG156" s="1060"/>
      <c r="BJH156" s="1060"/>
      <c r="BJI156" s="1060"/>
      <c r="BJJ156" s="1060"/>
      <c r="BJK156" s="1060"/>
      <c r="BJL156" s="1060"/>
      <c r="BJM156" s="1060"/>
      <c r="BJN156" s="1060"/>
      <c r="BJO156" s="1060"/>
      <c r="BJP156" s="1060"/>
      <c r="BJQ156" s="1060"/>
      <c r="BJR156" s="1060"/>
      <c r="BJS156" s="1060"/>
      <c r="BJT156" s="1060"/>
      <c r="BJU156" s="1060"/>
      <c r="BJV156" s="1060"/>
      <c r="BJW156" s="1060"/>
      <c r="BJX156" s="1060"/>
      <c r="BJY156" s="1060"/>
      <c r="BJZ156" s="1060"/>
      <c r="BKA156" s="1060"/>
      <c r="BKB156" s="1060"/>
      <c r="BKC156" s="1060"/>
      <c r="BKD156" s="1060"/>
      <c r="BKE156" s="1060"/>
      <c r="BKF156" s="1060"/>
      <c r="BKG156" s="1060"/>
      <c r="BKH156" s="1060"/>
      <c r="BKI156" s="1060"/>
      <c r="BKJ156" s="1060"/>
      <c r="BKK156" s="1060"/>
      <c r="BKL156" s="1060"/>
      <c r="BKM156" s="1060"/>
      <c r="BKN156" s="1060"/>
      <c r="BKO156" s="1060"/>
      <c r="BKP156" s="1060"/>
      <c r="BKQ156" s="1060"/>
      <c r="BKR156" s="1060"/>
      <c r="BKS156" s="1060"/>
      <c r="BKT156" s="1060"/>
      <c r="BKU156" s="1060"/>
      <c r="BKV156" s="1060"/>
      <c r="BKW156" s="1060"/>
      <c r="BKX156" s="1060"/>
      <c r="BKY156" s="1060"/>
      <c r="BKZ156" s="1060"/>
      <c r="BLA156" s="1060"/>
      <c r="BLB156" s="1060"/>
      <c r="BLC156" s="1060"/>
      <c r="BLD156" s="1060"/>
      <c r="BLE156" s="1060"/>
      <c r="BLF156" s="1060"/>
      <c r="BLG156" s="1060"/>
      <c r="BLH156" s="1060"/>
      <c r="BLI156" s="1060"/>
      <c r="BLJ156" s="1060"/>
      <c r="BLK156" s="1060"/>
      <c r="BLL156" s="1060"/>
      <c r="BLM156" s="1060"/>
      <c r="BLN156" s="1060"/>
      <c r="BLO156" s="1060"/>
      <c r="BLP156" s="1060"/>
      <c r="BLQ156" s="1060"/>
      <c r="BLR156" s="1060"/>
      <c r="BLS156" s="1060"/>
      <c r="BLT156" s="1060"/>
      <c r="BLU156" s="1060"/>
      <c r="BLV156" s="1060"/>
      <c r="BLW156" s="1060"/>
      <c r="BLX156" s="1060"/>
      <c r="BLY156" s="1060"/>
      <c r="BLZ156" s="1060"/>
      <c r="BMA156" s="1060"/>
      <c r="BMB156" s="1060"/>
      <c r="BMC156" s="1060"/>
      <c r="BMD156" s="1060"/>
      <c r="BME156" s="1060"/>
      <c r="BMF156" s="1060"/>
      <c r="BMG156" s="1060"/>
      <c r="BMH156" s="1060"/>
      <c r="BMI156" s="1060"/>
      <c r="BMJ156" s="1060"/>
      <c r="BMK156" s="1060"/>
      <c r="BML156" s="1060"/>
      <c r="BMM156" s="1060"/>
      <c r="BMN156" s="1060"/>
      <c r="BMO156" s="1060"/>
      <c r="BMP156" s="1060"/>
      <c r="BMQ156" s="1060"/>
      <c r="BMR156" s="1060"/>
      <c r="BMS156" s="1060"/>
      <c r="BMT156" s="1060"/>
      <c r="BMU156" s="1060"/>
      <c r="BMV156" s="1060"/>
      <c r="BMW156" s="1060"/>
      <c r="BMX156" s="1060"/>
      <c r="BMY156" s="1060"/>
      <c r="BMZ156" s="1060"/>
      <c r="BNA156" s="1060"/>
      <c r="BNB156" s="1060"/>
      <c r="BNC156" s="1060"/>
      <c r="BND156" s="1060"/>
      <c r="BNE156" s="1060"/>
      <c r="BNF156" s="1060"/>
      <c r="BNG156" s="1060"/>
      <c r="BNH156" s="1060"/>
      <c r="BNI156" s="1060"/>
      <c r="BNJ156" s="1060"/>
      <c r="BNK156" s="1060"/>
      <c r="BNL156" s="1060"/>
      <c r="BNM156" s="1060"/>
      <c r="BNN156" s="1060"/>
      <c r="BNO156" s="1060"/>
      <c r="BNP156" s="1060"/>
      <c r="BNQ156" s="1060"/>
      <c r="BNR156" s="1060"/>
      <c r="BNS156" s="1060"/>
      <c r="BNT156" s="1060"/>
      <c r="BNU156" s="1060"/>
      <c r="BNV156" s="1060"/>
      <c r="BNW156" s="1060"/>
      <c r="BNX156" s="1060"/>
      <c r="BNY156" s="1060"/>
      <c r="BNZ156" s="1060"/>
      <c r="BOA156" s="1060"/>
      <c r="BOB156" s="1060"/>
      <c r="BOC156" s="1060"/>
      <c r="BOD156" s="1060"/>
      <c r="BOE156" s="1060"/>
      <c r="BOF156" s="1060"/>
      <c r="BOG156" s="1060"/>
      <c r="BOH156" s="1060"/>
      <c r="BOI156" s="1060"/>
      <c r="BOJ156" s="1060"/>
      <c r="BOK156" s="1060"/>
      <c r="BOL156" s="1060"/>
      <c r="BOM156" s="1060"/>
      <c r="BON156" s="1060"/>
      <c r="BOO156" s="1060"/>
      <c r="BOP156" s="1060"/>
      <c r="BOQ156" s="1060"/>
      <c r="BOR156" s="1060"/>
      <c r="BOS156" s="1060"/>
      <c r="BOT156" s="1060"/>
      <c r="BOU156" s="1060"/>
      <c r="BOV156" s="1060"/>
      <c r="BOW156" s="1060"/>
      <c r="BOX156" s="1060"/>
      <c r="BOY156" s="1060"/>
      <c r="BOZ156" s="1060"/>
      <c r="BPA156" s="1060"/>
      <c r="BPB156" s="1060"/>
      <c r="BPC156" s="1060"/>
      <c r="BPD156" s="1060"/>
      <c r="BPE156" s="1060"/>
      <c r="BPF156" s="1060"/>
      <c r="BPG156" s="1060"/>
      <c r="BPH156" s="1060"/>
      <c r="BPI156" s="1060"/>
      <c r="BPJ156" s="1060"/>
      <c r="BPK156" s="1060"/>
      <c r="BPL156" s="1060"/>
      <c r="BPM156" s="1060"/>
      <c r="BPN156" s="1060"/>
      <c r="BPO156" s="1060"/>
      <c r="BPP156" s="1060"/>
      <c r="BPQ156" s="1060"/>
      <c r="BPR156" s="1060"/>
      <c r="BPS156" s="1060"/>
      <c r="BPT156" s="1060"/>
      <c r="BPU156" s="1060"/>
      <c r="BPV156" s="1060"/>
      <c r="BPW156" s="1060"/>
      <c r="BPX156" s="1060"/>
      <c r="BPY156" s="1060"/>
      <c r="BPZ156" s="1060"/>
      <c r="BQA156" s="1060"/>
      <c r="BQB156" s="1060"/>
      <c r="BQC156" s="1060"/>
      <c r="BQD156" s="1060"/>
      <c r="BQE156" s="1060"/>
      <c r="BQF156" s="1060"/>
      <c r="BQG156" s="1060"/>
      <c r="BQH156" s="1060"/>
      <c r="BQI156" s="1060"/>
      <c r="BQJ156" s="1060"/>
      <c r="BQK156" s="1060"/>
      <c r="BQL156" s="1060"/>
      <c r="BQM156" s="1060"/>
      <c r="BQN156" s="1060"/>
      <c r="BQO156" s="1060"/>
      <c r="BQP156" s="1060"/>
      <c r="BQQ156" s="1060"/>
      <c r="BQR156" s="1060"/>
      <c r="BQS156" s="1060"/>
      <c r="BQT156" s="1060"/>
      <c r="BQU156" s="1060"/>
      <c r="BQV156" s="1060"/>
      <c r="BQW156" s="1060"/>
      <c r="BQX156" s="1060"/>
      <c r="BQY156" s="1060"/>
      <c r="BQZ156" s="1060"/>
      <c r="BRA156" s="1060"/>
      <c r="BRB156" s="1060"/>
      <c r="BRC156" s="1060"/>
      <c r="BRD156" s="1060"/>
      <c r="BRE156" s="1060"/>
      <c r="BRF156" s="1060"/>
      <c r="BRG156" s="1060"/>
      <c r="BRH156" s="1060"/>
      <c r="BRI156" s="1060"/>
      <c r="BRJ156" s="1060"/>
      <c r="BRK156" s="1060"/>
      <c r="BRL156" s="1060"/>
      <c r="BRM156" s="1060"/>
      <c r="BRN156" s="1060"/>
      <c r="BRO156" s="1060"/>
      <c r="BRP156" s="1060"/>
      <c r="BRQ156" s="1060"/>
      <c r="BRR156" s="1060"/>
      <c r="BRS156" s="1060"/>
      <c r="BRT156" s="1060"/>
      <c r="BRU156" s="1060"/>
      <c r="BRV156" s="1060"/>
      <c r="BRW156" s="1060"/>
      <c r="BRX156" s="1060"/>
      <c r="BRY156" s="1060"/>
      <c r="BRZ156" s="1060"/>
      <c r="BSA156" s="1060"/>
      <c r="BSB156" s="1060"/>
      <c r="BSC156" s="1060"/>
      <c r="BSD156" s="1060"/>
      <c r="BSE156" s="1060"/>
      <c r="BSF156" s="1060"/>
      <c r="BSG156" s="1060"/>
      <c r="BSH156" s="1060"/>
      <c r="BSI156" s="1060"/>
      <c r="BSJ156" s="1060"/>
      <c r="BSK156" s="1060"/>
      <c r="BSL156" s="1060"/>
      <c r="BSM156" s="1060"/>
      <c r="BSN156" s="1060"/>
      <c r="BSO156" s="1060"/>
      <c r="BSP156" s="1060"/>
      <c r="BSQ156" s="1060"/>
      <c r="BSR156" s="1060"/>
      <c r="BSS156" s="1060"/>
      <c r="BST156" s="1060"/>
      <c r="BSU156" s="1060"/>
      <c r="BSV156" s="1060"/>
      <c r="BSW156" s="1060"/>
      <c r="BSX156" s="1060"/>
      <c r="BSY156" s="1060"/>
      <c r="BSZ156" s="1060"/>
      <c r="BTA156" s="1060"/>
      <c r="BTB156" s="1060"/>
      <c r="BTC156" s="1060"/>
      <c r="BTD156" s="1060"/>
      <c r="BTE156" s="1060"/>
      <c r="BTF156" s="1060"/>
      <c r="BTG156" s="1060"/>
      <c r="BTH156" s="1060"/>
      <c r="BTI156" s="1060"/>
      <c r="BTJ156" s="1060"/>
      <c r="BTK156" s="1060"/>
      <c r="BTL156" s="1060"/>
      <c r="BTM156" s="1060"/>
      <c r="BTN156" s="1060"/>
      <c r="BTO156" s="1060"/>
      <c r="BTP156" s="1060"/>
      <c r="BTQ156" s="1060"/>
      <c r="BTR156" s="1060"/>
      <c r="BTS156" s="1060"/>
      <c r="BTT156" s="1060"/>
      <c r="BTU156" s="1060"/>
      <c r="BTV156" s="1060"/>
      <c r="BTW156" s="1060"/>
      <c r="BTX156" s="1060"/>
      <c r="BTY156" s="1060"/>
      <c r="BTZ156" s="1060"/>
      <c r="BUA156" s="1060"/>
      <c r="BUB156" s="1060"/>
      <c r="BUC156" s="1060"/>
      <c r="BUD156" s="1060"/>
      <c r="BUE156" s="1060"/>
      <c r="BUF156" s="1060"/>
      <c r="BUG156" s="1060"/>
      <c r="BUH156" s="1060"/>
      <c r="BUI156" s="1060"/>
      <c r="BUJ156" s="1060"/>
      <c r="BUK156" s="1060"/>
      <c r="BUL156" s="1060"/>
      <c r="BUM156" s="1060"/>
      <c r="BUN156" s="1060"/>
      <c r="BUO156" s="1060"/>
      <c r="BUP156" s="1060"/>
      <c r="BUQ156" s="1060"/>
      <c r="BUR156" s="1060"/>
      <c r="BUS156" s="1060"/>
      <c r="BUT156" s="1060"/>
      <c r="BUU156" s="1060"/>
      <c r="BUV156" s="1060"/>
      <c r="BUW156" s="1060"/>
      <c r="BUX156" s="1060"/>
      <c r="BUY156" s="1060"/>
      <c r="BUZ156" s="1060"/>
      <c r="BVA156" s="1060"/>
      <c r="BVB156" s="1060"/>
      <c r="BVC156" s="1060"/>
      <c r="BVD156" s="1060"/>
      <c r="BVE156" s="1060"/>
      <c r="BVF156" s="1060"/>
      <c r="BVG156" s="1060"/>
      <c r="BVH156" s="1060"/>
      <c r="BVI156" s="1060"/>
      <c r="BVJ156" s="1060"/>
      <c r="BVK156" s="1060"/>
      <c r="BVL156" s="1060"/>
      <c r="BVM156" s="1060"/>
      <c r="BVN156" s="1060"/>
      <c r="BVO156" s="1060"/>
      <c r="BVP156" s="1060"/>
      <c r="BVQ156" s="1060"/>
      <c r="BVR156" s="1060"/>
      <c r="BVS156" s="1060"/>
      <c r="BVT156" s="1060"/>
      <c r="BVU156" s="1060"/>
      <c r="BVV156" s="1060"/>
      <c r="BVW156" s="1060"/>
      <c r="BVX156" s="1060"/>
      <c r="BVY156" s="1060"/>
      <c r="BVZ156" s="1060"/>
      <c r="BWA156" s="1060"/>
      <c r="BWB156" s="1060"/>
      <c r="BWC156" s="1060"/>
      <c r="BWD156" s="1060"/>
      <c r="BWE156" s="1060"/>
      <c r="BWF156" s="1060"/>
      <c r="BWG156" s="1060"/>
      <c r="BWH156" s="1060"/>
      <c r="BWI156" s="1060"/>
      <c r="BWJ156" s="1060"/>
      <c r="BWK156" s="1060"/>
      <c r="BWL156" s="1060"/>
      <c r="BWM156" s="1060"/>
      <c r="BWN156" s="1060"/>
      <c r="BWO156" s="1060"/>
      <c r="BWP156" s="1060"/>
      <c r="BWQ156" s="1060"/>
      <c r="BWR156" s="1060"/>
      <c r="BWS156" s="1060"/>
      <c r="BWT156" s="1060"/>
      <c r="BWU156" s="1060"/>
      <c r="BWV156" s="1060"/>
      <c r="BWW156" s="1060"/>
      <c r="BWX156" s="1060"/>
      <c r="BWY156" s="1060"/>
      <c r="BWZ156" s="1060"/>
      <c r="BXA156" s="1060"/>
      <c r="BXB156" s="1060"/>
      <c r="BXC156" s="1060"/>
      <c r="BXD156" s="1060"/>
      <c r="BXE156" s="1060"/>
      <c r="BXF156" s="1060"/>
      <c r="BXG156" s="1060"/>
      <c r="BXH156" s="1060"/>
      <c r="BXI156" s="1060"/>
      <c r="BXJ156" s="1060"/>
      <c r="BXK156" s="1060"/>
      <c r="BXL156" s="1060"/>
      <c r="BXM156" s="1060"/>
      <c r="BXN156" s="1060"/>
      <c r="BXO156" s="1060"/>
      <c r="BXP156" s="1060"/>
      <c r="BXQ156" s="1060"/>
      <c r="BXR156" s="1060"/>
      <c r="BXS156" s="1060"/>
      <c r="BXT156" s="1060"/>
      <c r="BXU156" s="1060"/>
      <c r="BXV156" s="1060"/>
      <c r="BXW156" s="1060"/>
      <c r="BXX156" s="1060"/>
      <c r="BXY156" s="1060"/>
      <c r="BXZ156" s="1060"/>
      <c r="BYA156" s="1060"/>
      <c r="BYB156" s="1060"/>
      <c r="BYC156" s="1060"/>
      <c r="BYD156" s="1060"/>
      <c r="BYE156" s="1060"/>
      <c r="BYF156" s="1060"/>
      <c r="BYG156" s="1060"/>
      <c r="BYH156" s="1060"/>
      <c r="BYI156" s="1060"/>
      <c r="BYJ156" s="1060"/>
      <c r="BYK156" s="1060"/>
      <c r="BYL156" s="1060"/>
      <c r="BYM156" s="1060"/>
      <c r="BYN156" s="1060"/>
      <c r="BYO156" s="1060"/>
      <c r="BYP156" s="1060"/>
      <c r="BYQ156" s="1060"/>
      <c r="BYR156" s="1060"/>
      <c r="BYS156" s="1060"/>
      <c r="BYT156" s="1060"/>
      <c r="BYU156" s="1060"/>
      <c r="BYV156" s="1060"/>
      <c r="BYW156" s="1060"/>
      <c r="BYX156" s="1060"/>
      <c r="BYY156" s="1060"/>
      <c r="BYZ156" s="1060"/>
      <c r="BZA156" s="1060"/>
      <c r="BZB156" s="1060"/>
      <c r="BZC156" s="1060"/>
      <c r="BZD156" s="1060"/>
      <c r="BZE156" s="1060"/>
      <c r="BZF156" s="1060"/>
      <c r="BZG156" s="1060"/>
      <c r="BZH156" s="1060"/>
      <c r="BZI156" s="1060"/>
      <c r="BZJ156" s="1060"/>
      <c r="BZK156" s="1060"/>
      <c r="BZL156" s="1060"/>
      <c r="BZM156" s="1060"/>
      <c r="BZN156" s="1060"/>
      <c r="BZO156" s="1060"/>
      <c r="BZP156" s="1060"/>
      <c r="BZQ156" s="1060"/>
      <c r="BZR156" s="1060"/>
      <c r="BZS156" s="1060"/>
      <c r="BZT156" s="1060"/>
      <c r="BZU156" s="1060"/>
      <c r="BZV156" s="1060"/>
      <c r="BZW156" s="1060"/>
      <c r="BZX156" s="1060"/>
      <c r="BZY156" s="1060"/>
      <c r="BZZ156" s="1060"/>
      <c r="CAA156" s="1060"/>
      <c r="CAB156" s="1060"/>
      <c r="CAC156" s="1060"/>
      <c r="CAD156" s="1060"/>
      <c r="CAE156" s="1060"/>
      <c r="CAF156" s="1060"/>
      <c r="CAG156" s="1060"/>
      <c r="CAH156" s="1060"/>
      <c r="CAI156" s="1060"/>
      <c r="CAJ156" s="1060"/>
      <c r="CAK156" s="1060"/>
      <c r="CAL156" s="1060"/>
      <c r="CAM156" s="1060"/>
      <c r="CAN156" s="1060"/>
      <c r="CAO156" s="1060"/>
      <c r="CAP156" s="1060"/>
      <c r="CAQ156" s="1060"/>
      <c r="CAR156" s="1060"/>
      <c r="CAS156" s="1060"/>
      <c r="CAT156" s="1060"/>
      <c r="CAU156" s="1060"/>
      <c r="CAV156" s="1060"/>
      <c r="CAW156" s="1060"/>
      <c r="CAX156" s="1060"/>
      <c r="CAY156" s="1060"/>
      <c r="CAZ156" s="1060"/>
      <c r="CBA156" s="1060"/>
      <c r="CBB156" s="1060"/>
      <c r="CBC156" s="1060"/>
      <c r="CBD156" s="1060"/>
      <c r="CBE156" s="1060"/>
      <c r="CBF156" s="1060"/>
      <c r="CBG156" s="1060"/>
      <c r="CBH156" s="1060"/>
      <c r="CBI156" s="1060"/>
      <c r="CBJ156" s="1060"/>
      <c r="CBK156" s="1060"/>
      <c r="CBL156" s="1060"/>
      <c r="CBM156" s="1060"/>
      <c r="CBN156" s="1060"/>
      <c r="CBO156" s="1060"/>
      <c r="CBP156" s="1060"/>
      <c r="CBQ156" s="1060"/>
      <c r="CBR156" s="1060"/>
      <c r="CBS156" s="1060"/>
      <c r="CBT156" s="1060"/>
      <c r="CBU156" s="1060"/>
      <c r="CBV156" s="1060"/>
      <c r="CBW156" s="1060"/>
      <c r="CBX156" s="1060"/>
      <c r="CBY156" s="1060"/>
      <c r="CBZ156" s="1060"/>
      <c r="CCA156" s="1060"/>
      <c r="CCB156" s="1060"/>
      <c r="CCC156" s="1060"/>
      <c r="CCD156" s="1060"/>
      <c r="CCE156" s="1060"/>
      <c r="CCF156" s="1060"/>
      <c r="CCG156" s="1060"/>
      <c r="CCH156" s="1060"/>
      <c r="CCI156" s="1060"/>
      <c r="CCJ156" s="1060"/>
      <c r="CCK156" s="1060"/>
      <c r="CCL156" s="1060"/>
      <c r="CCM156" s="1060"/>
      <c r="CCN156" s="1060"/>
      <c r="CCO156" s="1060"/>
      <c r="CCP156" s="1060"/>
      <c r="CCQ156" s="1060"/>
      <c r="CCR156" s="1060"/>
      <c r="CCS156" s="1060"/>
      <c r="CCT156" s="1060"/>
      <c r="CCU156" s="1060"/>
      <c r="CCV156" s="1060"/>
      <c r="CCW156" s="1060"/>
      <c r="CCX156" s="1060"/>
      <c r="CCY156" s="1060"/>
      <c r="CCZ156" s="1060"/>
      <c r="CDA156" s="1060"/>
      <c r="CDB156" s="1060"/>
      <c r="CDC156" s="1060"/>
      <c r="CDD156" s="1060"/>
      <c r="CDE156" s="1060"/>
      <c r="CDF156" s="1060"/>
      <c r="CDG156" s="1060"/>
      <c r="CDH156" s="1060"/>
      <c r="CDI156" s="1060"/>
      <c r="CDJ156" s="1060"/>
      <c r="CDK156" s="1060"/>
      <c r="CDL156" s="1060"/>
      <c r="CDM156" s="1060"/>
      <c r="CDN156" s="1060"/>
      <c r="CDO156" s="1060"/>
      <c r="CDP156" s="1060"/>
      <c r="CDQ156" s="1060"/>
      <c r="CDR156" s="1060"/>
      <c r="CDS156" s="1060"/>
      <c r="CDT156" s="1060"/>
      <c r="CDU156" s="1060"/>
      <c r="CDV156" s="1060"/>
      <c r="CDW156" s="1060"/>
      <c r="CDX156" s="1060"/>
      <c r="CDY156" s="1060"/>
      <c r="CDZ156" s="1060"/>
      <c r="CEA156" s="1060"/>
      <c r="CEB156" s="1060"/>
      <c r="CEC156" s="1060"/>
      <c r="CED156" s="1060"/>
      <c r="CEE156" s="1060"/>
      <c r="CEF156" s="1060"/>
      <c r="CEG156" s="1060"/>
      <c r="CEH156" s="1060"/>
      <c r="CEI156" s="1060"/>
      <c r="CEJ156" s="1060"/>
      <c r="CEK156" s="1060"/>
      <c r="CEL156" s="1060"/>
      <c r="CEM156" s="1060"/>
    </row>
    <row r="157" spans="2:2171" s="254" customFormat="1" ht="11.25" customHeight="1" x14ac:dyDescent="0.2">
      <c r="B157" s="1029" t="s">
        <v>278</v>
      </c>
      <c r="C157" s="298"/>
      <c r="D157" s="857"/>
      <c r="E157" s="857" t="s">
        <v>413</v>
      </c>
      <c r="F157" s="1030" t="s">
        <v>278</v>
      </c>
      <c r="G157" s="298" t="s">
        <v>57</v>
      </c>
      <c r="H157" s="298" t="s">
        <v>62</v>
      </c>
      <c r="I157" s="1031">
        <f>C157*'Future Practices'!C$117*(D157*0.95+Calculations!$C$163/SUMPRODUCT(Sources!$C$78:$C$81,Defaults!$D$77:$D$80)*(1-D157)*VLOOKUP(G157,Defaults!B$77:D$80,3,FALSE))*3630</f>
        <v>0</v>
      </c>
      <c r="J157" s="1032">
        <f t="shared" si="0"/>
        <v>0</v>
      </c>
      <c r="K157" s="1024">
        <f>Retrofit_Design</f>
        <v>0</v>
      </c>
      <c r="L157" s="1024">
        <f t="shared" si="1"/>
        <v>0</v>
      </c>
      <c r="M157" s="679"/>
      <c r="N157" s="679"/>
      <c r="O157" s="679"/>
      <c r="P157" s="679"/>
      <c r="Q157" s="679"/>
      <c r="R157" s="679"/>
      <c r="S157" s="679"/>
      <c r="T157" s="679"/>
      <c r="U157" s="679"/>
      <c r="V157" s="679"/>
      <c r="W157" s="679"/>
      <c r="X157" s="679"/>
      <c r="Y157" s="679"/>
      <c r="Z157" s="679"/>
      <c r="AA157" s="679"/>
      <c r="AB157" s="679"/>
      <c r="AC157" s="679"/>
      <c r="AD157" s="679"/>
      <c r="AE157" s="679"/>
      <c r="AF157" s="679"/>
      <c r="AG157" s="679"/>
      <c r="AH157" s="679"/>
      <c r="AI157" s="679"/>
      <c r="AJ157" s="679"/>
      <c r="AK157" s="679"/>
      <c r="AL157" s="679"/>
      <c r="AM157" s="679"/>
      <c r="AN157" s="679"/>
      <c r="AO157" s="679"/>
      <c r="AP157" s="679"/>
      <c r="AQ157" s="679"/>
      <c r="AR157" s="1060"/>
      <c r="AS157" s="1060"/>
      <c r="AT157" s="1060"/>
      <c r="AU157" s="1060"/>
      <c r="AV157" s="1060"/>
      <c r="AW157" s="1060"/>
      <c r="AX157" s="1060"/>
      <c r="AY157" s="1060"/>
      <c r="AZ157" s="1060"/>
      <c r="BA157" s="1060"/>
      <c r="BB157" s="1060"/>
      <c r="BC157" s="1060"/>
      <c r="BD157" s="1060"/>
      <c r="BE157" s="1060"/>
      <c r="BF157" s="1060"/>
      <c r="BG157" s="1060"/>
      <c r="BH157" s="1060"/>
      <c r="BI157" s="1060"/>
      <c r="BJ157" s="1060"/>
      <c r="BK157" s="1060"/>
      <c r="BL157" s="1060"/>
      <c r="BM157" s="1060"/>
      <c r="BN157" s="1060"/>
      <c r="BO157" s="1060"/>
      <c r="BP157" s="1060"/>
      <c r="BQ157" s="1060"/>
      <c r="BR157" s="1060"/>
      <c r="BS157" s="1060"/>
      <c r="BT157" s="1060"/>
      <c r="BU157" s="1060"/>
      <c r="BV157" s="1060"/>
      <c r="BW157" s="1060"/>
      <c r="BX157" s="1060"/>
      <c r="BY157" s="1060"/>
      <c r="BZ157" s="1060"/>
      <c r="CA157" s="1060"/>
      <c r="CB157" s="1060"/>
      <c r="CC157" s="1060"/>
      <c r="CD157" s="1060"/>
      <c r="CE157" s="1060"/>
      <c r="CF157" s="1060"/>
      <c r="CG157" s="1060"/>
      <c r="CH157" s="1060"/>
      <c r="CI157" s="1060"/>
      <c r="CJ157" s="1060"/>
      <c r="CK157" s="1060"/>
      <c r="CL157" s="1060"/>
      <c r="CM157" s="1060"/>
      <c r="CN157" s="1060"/>
      <c r="CO157" s="1060"/>
      <c r="CP157" s="1060"/>
      <c r="CQ157" s="1060"/>
      <c r="CR157" s="1060"/>
      <c r="CS157" s="1060"/>
      <c r="CT157" s="1060"/>
      <c r="CU157" s="1060"/>
      <c r="CV157" s="1060"/>
      <c r="CW157" s="1060"/>
      <c r="CX157" s="1060"/>
      <c r="CY157" s="1060"/>
      <c r="CZ157" s="1060"/>
      <c r="DA157" s="1060"/>
      <c r="DB157" s="1060"/>
      <c r="DC157" s="1060"/>
      <c r="DD157" s="1060"/>
      <c r="DE157" s="1060"/>
      <c r="DF157" s="1060"/>
      <c r="DG157" s="1060"/>
      <c r="DH157" s="1060"/>
      <c r="DI157" s="1060"/>
      <c r="DJ157" s="1060"/>
      <c r="DK157" s="1060"/>
      <c r="DL157" s="1060"/>
      <c r="DM157" s="1060"/>
      <c r="DN157" s="1060"/>
      <c r="DO157" s="1060"/>
      <c r="DP157" s="1060"/>
      <c r="DQ157" s="1060"/>
      <c r="DR157" s="1060"/>
      <c r="DS157" s="1060"/>
      <c r="DT157" s="1060"/>
      <c r="DU157" s="1060"/>
      <c r="DV157" s="1060"/>
      <c r="DW157" s="1060"/>
      <c r="DX157" s="1060"/>
      <c r="DY157" s="1060"/>
      <c r="DZ157" s="1060"/>
      <c r="EA157" s="1060"/>
      <c r="EB157" s="1060"/>
      <c r="EC157" s="1060"/>
      <c r="ED157" s="1060"/>
      <c r="EE157" s="1060"/>
      <c r="EF157" s="1060"/>
      <c r="EG157" s="1060"/>
      <c r="EH157" s="1060"/>
      <c r="EI157" s="1060"/>
      <c r="EJ157" s="1060"/>
      <c r="EK157" s="1060"/>
      <c r="EL157" s="1060"/>
      <c r="EM157" s="1060"/>
      <c r="EN157" s="1060"/>
      <c r="EO157" s="1060"/>
      <c r="EP157" s="1060"/>
      <c r="EQ157" s="1060"/>
      <c r="ER157" s="1060"/>
      <c r="ES157" s="1060"/>
      <c r="ET157" s="1060"/>
      <c r="EU157" s="1060"/>
      <c r="EV157" s="1060"/>
      <c r="EW157" s="1060"/>
      <c r="EX157" s="1060"/>
      <c r="EY157" s="1060"/>
      <c r="EZ157" s="1060"/>
      <c r="FA157" s="1060"/>
      <c r="FB157" s="1060"/>
      <c r="FC157" s="1060"/>
      <c r="FD157" s="1060"/>
      <c r="FE157" s="1060"/>
      <c r="FF157" s="1060"/>
      <c r="FG157" s="1060"/>
      <c r="FH157" s="1060"/>
      <c r="FI157" s="1060"/>
      <c r="FJ157" s="1060"/>
      <c r="FK157" s="1060"/>
      <c r="FL157" s="1060"/>
      <c r="FM157" s="1060"/>
      <c r="FN157" s="1060"/>
      <c r="FO157" s="1060"/>
      <c r="FP157" s="1060"/>
      <c r="FQ157" s="1060"/>
      <c r="FR157" s="1060"/>
      <c r="FS157" s="1060"/>
      <c r="FT157" s="1060"/>
      <c r="FU157" s="1060"/>
      <c r="FV157" s="1060"/>
      <c r="FW157" s="1060"/>
      <c r="FX157" s="1060"/>
      <c r="FY157" s="1060"/>
      <c r="FZ157" s="1060"/>
      <c r="GA157" s="1060"/>
      <c r="GB157" s="1060"/>
      <c r="GC157" s="1060"/>
      <c r="GD157" s="1060"/>
      <c r="GE157" s="1060"/>
      <c r="GF157" s="1060"/>
      <c r="GG157" s="1060"/>
      <c r="GH157" s="1060"/>
      <c r="GI157" s="1060"/>
      <c r="GJ157" s="1060"/>
      <c r="GK157" s="1060"/>
      <c r="GL157" s="1060"/>
      <c r="GM157" s="1060"/>
      <c r="GN157" s="1060"/>
      <c r="GO157" s="1060"/>
      <c r="GP157" s="1060"/>
      <c r="GQ157" s="1060"/>
      <c r="GR157" s="1060"/>
      <c r="GS157" s="1060"/>
      <c r="GT157" s="1060"/>
      <c r="GU157" s="1060"/>
      <c r="GV157" s="1060"/>
      <c r="GW157" s="1060"/>
      <c r="GX157" s="1060"/>
      <c r="GY157" s="1060"/>
      <c r="GZ157" s="1060"/>
      <c r="HA157" s="1060"/>
      <c r="HB157" s="1060"/>
      <c r="HC157" s="1060"/>
      <c r="HD157" s="1060"/>
      <c r="HE157" s="1060"/>
      <c r="HF157" s="1060"/>
      <c r="HG157" s="1060"/>
      <c r="HH157" s="1060"/>
      <c r="HI157" s="1060"/>
      <c r="HJ157" s="1060"/>
      <c r="HK157" s="1060"/>
      <c r="HL157" s="1060"/>
      <c r="HM157" s="1060"/>
      <c r="HN157" s="1060"/>
      <c r="HO157" s="1060"/>
      <c r="HP157" s="1060"/>
      <c r="HQ157" s="1060"/>
      <c r="HR157" s="1060"/>
      <c r="HS157" s="1060"/>
      <c r="HT157" s="1060"/>
      <c r="HU157" s="1060"/>
      <c r="HV157" s="1060"/>
      <c r="HW157" s="1060"/>
      <c r="HX157" s="1060"/>
      <c r="HY157" s="1060"/>
      <c r="HZ157" s="1060"/>
      <c r="IA157" s="1060"/>
      <c r="IB157" s="1060"/>
      <c r="IC157" s="1060"/>
      <c r="ID157" s="1060"/>
      <c r="IE157" s="1060"/>
      <c r="IF157" s="1060"/>
      <c r="IG157" s="1060"/>
      <c r="IH157" s="1060"/>
      <c r="II157" s="1060"/>
      <c r="IJ157" s="1060"/>
      <c r="IK157" s="1060"/>
      <c r="IL157" s="1060"/>
      <c r="IM157" s="1060"/>
      <c r="IN157" s="1060"/>
      <c r="IO157" s="1060"/>
      <c r="IP157" s="1060"/>
      <c r="IQ157" s="1060"/>
      <c r="IR157" s="1060"/>
      <c r="IS157" s="1060"/>
      <c r="IT157" s="1060"/>
      <c r="IU157" s="1060"/>
      <c r="IV157" s="1060"/>
      <c r="IW157" s="1060"/>
      <c r="IX157" s="1060"/>
      <c r="IY157" s="1060"/>
      <c r="IZ157" s="1060"/>
      <c r="JA157" s="1060"/>
      <c r="JB157" s="1060"/>
      <c r="JC157" s="1060"/>
      <c r="JD157" s="1060"/>
      <c r="JE157" s="1060"/>
      <c r="JF157" s="1060"/>
      <c r="JG157" s="1060"/>
      <c r="JH157" s="1060"/>
      <c r="JI157" s="1060"/>
      <c r="JJ157" s="1060"/>
      <c r="JK157" s="1060"/>
      <c r="JL157" s="1060"/>
      <c r="JM157" s="1060"/>
      <c r="JN157" s="1060"/>
      <c r="JO157" s="1060"/>
      <c r="JP157" s="1060"/>
      <c r="JQ157" s="1060"/>
      <c r="JR157" s="1060"/>
      <c r="JS157" s="1060"/>
      <c r="JT157" s="1060"/>
      <c r="JU157" s="1060"/>
      <c r="JV157" s="1060"/>
      <c r="JW157" s="1060"/>
      <c r="JX157" s="1060"/>
      <c r="JY157" s="1060"/>
      <c r="JZ157" s="1060"/>
      <c r="KA157" s="1060"/>
      <c r="KB157" s="1060"/>
      <c r="KC157" s="1060"/>
      <c r="KD157" s="1060"/>
      <c r="KE157" s="1060"/>
      <c r="KF157" s="1060"/>
      <c r="KG157" s="1060"/>
      <c r="KH157" s="1060"/>
      <c r="KI157" s="1060"/>
      <c r="KJ157" s="1060"/>
      <c r="KK157" s="1060"/>
      <c r="KL157" s="1060"/>
      <c r="KM157" s="1060"/>
      <c r="KN157" s="1060"/>
      <c r="KO157" s="1060"/>
      <c r="KP157" s="1060"/>
      <c r="KQ157" s="1060"/>
      <c r="KR157" s="1060"/>
      <c r="KS157" s="1060"/>
      <c r="KT157" s="1060"/>
      <c r="KU157" s="1060"/>
      <c r="KV157" s="1060"/>
      <c r="KW157" s="1060"/>
      <c r="KX157" s="1060"/>
      <c r="KY157" s="1060"/>
      <c r="KZ157" s="1060"/>
      <c r="LA157" s="1060"/>
      <c r="LB157" s="1060"/>
      <c r="LC157" s="1060"/>
      <c r="LD157" s="1060"/>
      <c r="LE157" s="1060"/>
      <c r="LF157" s="1060"/>
      <c r="LG157" s="1060"/>
      <c r="LH157" s="1060"/>
      <c r="LI157" s="1060"/>
      <c r="LJ157" s="1060"/>
      <c r="LK157" s="1060"/>
      <c r="LL157" s="1060"/>
      <c r="LM157" s="1060"/>
      <c r="LN157" s="1060"/>
      <c r="LO157" s="1060"/>
      <c r="LP157" s="1060"/>
      <c r="LQ157" s="1060"/>
      <c r="LR157" s="1060"/>
      <c r="LS157" s="1060"/>
      <c r="LT157" s="1060"/>
      <c r="LU157" s="1060"/>
      <c r="LV157" s="1060"/>
      <c r="LW157" s="1060"/>
      <c r="LX157" s="1060"/>
      <c r="LY157" s="1060"/>
      <c r="LZ157" s="1060"/>
      <c r="MA157" s="1060"/>
      <c r="MB157" s="1060"/>
      <c r="MC157" s="1060"/>
      <c r="MD157" s="1060"/>
      <c r="ME157" s="1060"/>
      <c r="MF157" s="1060"/>
      <c r="MG157" s="1060"/>
      <c r="MH157" s="1060"/>
      <c r="MI157" s="1060"/>
      <c r="MJ157" s="1060"/>
      <c r="MK157" s="1060"/>
      <c r="ML157" s="1060"/>
      <c r="MM157" s="1060"/>
      <c r="MN157" s="1060"/>
      <c r="MO157" s="1060"/>
      <c r="MP157" s="1060"/>
      <c r="MQ157" s="1060"/>
      <c r="MR157" s="1060"/>
      <c r="MS157" s="1060"/>
      <c r="MT157" s="1060"/>
      <c r="MU157" s="1060"/>
      <c r="MV157" s="1060"/>
      <c r="MW157" s="1060"/>
      <c r="MX157" s="1060"/>
      <c r="MY157" s="1060"/>
      <c r="MZ157" s="1060"/>
      <c r="NA157" s="1060"/>
      <c r="NB157" s="1060"/>
      <c r="NC157" s="1060"/>
      <c r="ND157" s="1060"/>
      <c r="NE157" s="1060"/>
      <c r="NF157" s="1060"/>
      <c r="NG157" s="1060"/>
      <c r="NH157" s="1060"/>
      <c r="NI157" s="1060"/>
      <c r="NJ157" s="1060"/>
      <c r="NK157" s="1060"/>
      <c r="NL157" s="1060"/>
      <c r="NM157" s="1060"/>
      <c r="NN157" s="1060"/>
      <c r="NO157" s="1060"/>
      <c r="NP157" s="1060"/>
      <c r="NQ157" s="1060"/>
      <c r="NR157" s="1060"/>
      <c r="NS157" s="1060"/>
      <c r="NT157" s="1060"/>
      <c r="NU157" s="1060"/>
      <c r="NV157" s="1060"/>
      <c r="NW157" s="1060"/>
      <c r="NX157" s="1060"/>
      <c r="NY157" s="1060"/>
      <c r="NZ157" s="1060"/>
      <c r="OA157" s="1060"/>
      <c r="OB157" s="1060"/>
      <c r="OC157" s="1060"/>
      <c r="OD157" s="1060"/>
      <c r="OE157" s="1060"/>
      <c r="OF157" s="1060"/>
      <c r="OG157" s="1060"/>
      <c r="OH157" s="1060"/>
      <c r="OI157" s="1060"/>
      <c r="OJ157" s="1060"/>
      <c r="OK157" s="1060"/>
      <c r="OL157" s="1060"/>
      <c r="OM157" s="1060"/>
      <c r="ON157" s="1060"/>
      <c r="OO157" s="1060"/>
      <c r="OP157" s="1060"/>
      <c r="OQ157" s="1060"/>
      <c r="OR157" s="1060"/>
      <c r="OS157" s="1060"/>
      <c r="OT157" s="1060"/>
      <c r="OU157" s="1060"/>
      <c r="OV157" s="1060"/>
      <c r="OW157" s="1060"/>
      <c r="OX157" s="1060"/>
      <c r="OY157" s="1060"/>
      <c r="OZ157" s="1060"/>
      <c r="PA157" s="1060"/>
      <c r="PB157" s="1060"/>
      <c r="PC157" s="1060"/>
      <c r="PD157" s="1060"/>
      <c r="PE157" s="1060"/>
      <c r="PF157" s="1060"/>
      <c r="PG157" s="1060"/>
      <c r="PH157" s="1060"/>
      <c r="PI157" s="1060"/>
      <c r="PJ157" s="1060"/>
      <c r="PK157" s="1060"/>
      <c r="PL157" s="1060"/>
      <c r="PM157" s="1060"/>
      <c r="PN157" s="1060"/>
      <c r="PO157" s="1060"/>
      <c r="PP157" s="1060"/>
      <c r="PQ157" s="1060"/>
      <c r="PR157" s="1060"/>
      <c r="PS157" s="1060"/>
      <c r="PT157" s="1060"/>
      <c r="PU157" s="1060"/>
      <c r="PV157" s="1060"/>
      <c r="PW157" s="1060"/>
      <c r="PX157" s="1060"/>
      <c r="PY157" s="1060"/>
      <c r="PZ157" s="1060"/>
      <c r="QA157" s="1060"/>
      <c r="QB157" s="1060"/>
      <c r="QC157" s="1060"/>
      <c r="QD157" s="1060"/>
      <c r="QE157" s="1060"/>
      <c r="QF157" s="1060"/>
      <c r="QG157" s="1060"/>
      <c r="QH157" s="1060"/>
      <c r="QI157" s="1060"/>
      <c r="QJ157" s="1060"/>
      <c r="QK157" s="1060"/>
      <c r="QL157" s="1060"/>
      <c r="QM157" s="1060"/>
      <c r="QN157" s="1060"/>
      <c r="QO157" s="1060"/>
      <c r="QP157" s="1060"/>
      <c r="QQ157" s="1060"/>
      <c r="QR157" s="1060"/>
      <c r="QS157" s="1060"/>
      <c r="QT157" s="1060"/>
      <c r="QU157" s="1060"/>
      <c r="QV157" s="1060"/>
      <c r="QW157" s="1060"/>
      <c r="QX157" s="1060"/>
      <c r="QY157" s="1060"/>
      <c r="QZ157" s="1060"/>
      <c r="RA157" s="1060"/>
      <c r="RB157" s="1060"/>
      <c r="RC157" s="1060"/>
      <c r="RD157" s="1060"/>
      <c r="RE157" s="1060"/>
      <c r="RF157" s="1060"/>
      <c r="RG157" s="1060"/>
      <c r="RH157" s="1060"/>
      <c r="RI157" s="1060"/>
      <c r="RJ157" s="1060"/>
      <c r="RK157" s="1060"/>
      <c r="RL157" s="1060"/>
      <c r="RM157" s="1060"/>
      <c r="RN157" s="1060"/>
      <c r="RO157" s="1060"/>
      <c r="RP157" s="1060"/>
      <c r="RQ157" s="1060"/>
      <c r="RR157" s="1060"/>
      <c r="RS157" s="1060"/>
      <c r="RT157" s="1060"/>
      <c r="RU157" s="1060"/>
      <c r="RV157" s="1060"/>
      <c r="RW157" s="1060"/>
      <c r="RX157" s="1060"/>
      <c r="RY157" s="1060"/>
      <c r="RZ157" s="1060"/>
      <c r="SA157" s="1060"/>
      <c r="SB157" s="1060"/>
      <c r="SC157" s="1060"/>
      <c r="SD157" s="1060"/>
      <c r="SE157" s="1060"/>
      <c r="SF157" s="1060"/>
      <c r="SG157" s="1060"/>
      <c r="SH157" s="1060"/>
      <c r="SI157" s="1060"/>
      <c r="SJ157" s="1060"/>
      <c r="SK157" s="1060"/>
      <c r="SL157" s="1060"/>
      <c r="SM157" s="1060"/>
      <c r="SN157" s="1060"/>
      <c r="SO157" s="1060"/>
      <c r="SP157" s="1060"/>
      <c r="SQ157" s="1060"/>
      <c r="SR157" s="1060"/>
      <c r="SS157" s="1060"/>
      <c r="ST157" s="1060"/>
      <c r="SU157" s="1060"/>
      <c r="SV157" s="1060"/>
      <c r="SW157" s="1060"/>
      <c r="SX157" s="1060"/>
      <c r="SY157" s="1060"/>
      <c r="SZ157" s="1060"/>
      <c r="TA157" s="1060"/>
      <c r="TB157" s="1060"/>
      <c r="TC157" s="1060"/>
      <c r="TD157" s="1060"/>
      <c r="TE157" s="1060"/>
      <c r="TF157" s="1060"/>
      <c r="TG157" s="1060"/>
      <c r="TH157" s="1060"/>
      <c r="TI157" s="1060"/>
      <c r="TJ157" s="1060"/>
      <c r="TK157" s="1060"/>
      <c r="TL157" s="1060"/>
      <c r="TM157" s="1060"/>
      <c r="TN157" s="1060"/>
      <c r="TO157" s="1060"/>
      <c r="TP157" s="1060"/>
      <c r="TQ157" s="1060"/>
      <c r="TR157" s="1060"/>
      <c r="TS157" s="1060"/>
      <c r="TT157" s="1060"/>
      <c r="TU157" s="1060"/>
      <c r="TV157" s="1060"/>
      <c r="TW157" s="1060"/>
      <c r="TX157" s="1060"/>
      <c r="TY157" s="1060"/>
      <c r="TZ157" s="1060"/>
      <c r="UA157" s="1060"/>
      <c r="UB157" s="1060"/>
      <c r="UC157" s="1060"/>
      <c r="UD157" s="1060"/>
      <c r="UE157" s="1060"/>
      <c r="UF157" s="1060"/>
      <c r="UG157" s="1060"/>
      <c r="UH157" s="1060"/>
      <c r="UI157" s="1060"/>
      <c r="UJ157" s="1060"/>
      <c r="UK157" s="1060"/>
      <c r="UL157" s="1060"/>
      <c r="UM157" s="1060"/>
      <c r="UN157" s="1060"/>
      <c r="UO157" s="1060"/>
      <c r="UP157" s="1060"/>
      <c r="UQ157" s="1060"/>
      <c r="UR157" s="1060"/>
      <c r="US157" s="1060"/>
      <c r="UT157" s="1060"/>
      <c r="UU157" s="1060"/>
      <c r="UV157" s="1060"/>
      <c r="UW157" s="1060"/>
      <c r="UX157" s="1060"/>
      <c r="UY157" s="1060"/>
      <c r="UZ157" s="1060"/>
      <c r="VA157" s="1060"/>
      <c r="VB157" s="1060"/>
      <c r="VC157" s="1060"/>
      <c r="VD157" s="1060"/>
      <c r="VE157" s="1060"/>
      <c r="VF157" s="1060"/>
      <c r="VG157" s="1060"/>
      <c r="VH157" s="1060"/>
      <c r="VI157" s="1060"/>
      <c r="VJ157" s="1060"/>
      <c r="VK157" s="1060"/>
      <c r="VL157" s="1060"/>
      <c r="VM157" s="1060"/>
      <c r="VN157" s="1060"/>
      <c r="VO157" s="1060"/>
      <c r="VP157" s="1060"/>
      <c r="VQ157" s="1060"/>
      <c r="VR157" s="1060"/>
      <c r="VS157" s="1060"/>
      <c r="VT157" s="1060"/>
      <c r="VU157" s="1060"/>
      <c r="VV157" s="1060"/>
      <c r="VW157" s="1060"/>
      <c r="VX157" s="1060"/>
      <c r="VY157" s="1060"/>
      <c r="VZ157" s="1060"/>
      <c r="WA157" s="1060"/>
      <c r="WB157" s="1060"/>
      <c r="WC157" s="1060"/>
      <c r="WD157" s="1060"/>
      <c r="WE157" s="1060"/>
      <c r="WF157" s="1060"/>
      <c r="WG157" s="1060"/>
      <c r="WH157" s="1060"/>
      <c r="WI157" s="1060"/>
      <c r="WJ157" s="1060"/>
      <c r="WK157" s="1060"/>
      <c r="WL157" s="1060"/>
      <c r="WM157" s="1060"/>
      <c r="WN157" s="1060"/>
      <c r="WO157" s="1060"/>
      <c r="WP157" s="1060"/>
      <c r="WQ157" s="1060"/>
      <c r="WR157" s="1060"/>
      <c r="WS157" s="1060"/>
      <c r="WT157" s="1060"/>
      <c r="WU157" s="1060"/>
      <c r="WV157" s="1060"/>
      <c r="WW157" s="1060"/>
      <c r="WX157" s="1060"/>
      <c r="WY157" s="1060"/>
      <c r="WZ157" s="1060"/>
      <c r="XA157" s="1060"/>
      <c r="XB157" s="1060"/>
      <c r="XC157" s="1060"/>
      <c r="XD157" s="1060"/>
      <c r="XE157" s="1060"/>
      <c r="XF157" s="1060"/>
      <c r="XG157" s="1060"/>
      <c r="XH157" s="1060"/>
      <c r="XI157" s="1060"/>
      <c r="XJ157" s="1060"/>
      <c r="XK157" s="1060"/>
      <c r="XL157" s="1060"/>
      <c r="XM157" s="1060"/>
      <c r="XN157" s="1060"/>
      <c r="XO157" s="1060"/>
      <c r="XP157" s="1060"/>
      <c r="XQ157" s="1060"/>
      <c r="XR157" s="1060"/>
      <c r="XS157" s="1060"/>
      <c r="XT157" s="1060"/>
      <c r="XU157" s="1060"/>
      <c r="XV157" s="1060"/>
      <c r="XW157" s="1060"/>
      <c r="XX157" s="1060"/>
      <c r="XY157" s="1060"/>
      <c r="XZ157" s="1060"/>
      <c r="YA157" s="1060"/>
      <c r="YB157" s="1060"/>
      <c r="YC157" s="1060"/>
      <c r="YD157" s="1060"/>
      <c r="YE157" s="1060"/>
      <c r="YF157" s="1060"/>
      <c r="YG157" s="1060"/>
      <c r="YH157" s="1060"/>
      <c r="YI157" s="1060"/>
      <c r="YJ157" s="1060"/>
      <c r="YK157" s="1060"/>
      <c r="YL157" s="1060"/>
      <c r="YM157" s="1060"/>
      <c r="YN157" s="1060"/>
      <c r="YO157" s="1060"/>
      <c r="YP157" s="1060"/>
      <c r="YQ157" s="1060"/>
      <c r="YR157" s="1060"/>
      <c r="YS157" s="1060"/>
      <c r="YT157" s="1060"/>
      <c r="YU157" s="1060"/>
      <c r="YV157" s="1060"/>
      <c r="YW157" s="1060"/>
      <c r="YX157" s="1060"/>
      <c r="YY157" s="1060"/>
      <c r="YZ157" s="1060"/>
      <c r="ZA157" s="1060"/>
      <c r="ZB157" s="1060"/>
      <c r="ZC157" s="1060"/>
      <c r="ZD157" s="1060"/>
      <c r="ZE157" s="1060"/>
      <c r="ZF157" s="1060"/>
      <c r="ZG157" s="1060"/>
      <c r="ZH157" s="1060"/>
      <c r="ZI157" s="1060"/>
      <c r="ZJ157" s="1060"/>
      <c r="ZK157" s="1060"/>
      <c r="ZL157" s="1060"/>
      <c r="ZM157" s="1060"/>
      <c r="ZN157" s="1060"/>
      <c r="ZO157" s="1060"/>
      <c r="ZP157" s="1060"/>
      <c r="ZQ157" s="1060"/>
      <c r="ZR157" s="1060"/>
      <c r="ZS157" s="1060"/>
      <c r="ZT157" s="1060"/>
      <c r="ZU157" s="1060"/>
      <c r="ZV157" s="1060"/>
      <c r="ZW157" s="1060"/>
      <c r="ZX157" s="1060"/>
      <c r="ZY157" s="1060"/>
      <c r="ZZ157" s="1060"/>
      <c r="AAA157" s="1060"/>
      <c r="AAB157" s="1060"/>
      <c r="AAC157" s="1060"/>
      <c r="AAD157" s="1060"/>
      <c r="AAE157" s="1060"/>
      <c r="AAF157" s="1060"/>
      <c r="AAG157" s="1060"/>
      <c r="AAH157" s="1060"/>
      <c r="AAI157" s="1060"/>
      <c r="AAJ157" s="1060"/>
      <c r="AAK157" s="1060"/>
      <c r="AAL157" s="1060"/>
      <c r="AAM157" s="1060"/>
      <c r="AAN157" s="1060"/>
      <c r="AAO157" s="1060"/>
      <c r="AAP157" s="1060"/>
      <c r="AAQ157" s="1060"/>
      <c r="AAR157" s="1060"/>
      <c r="AAS157" s="1060"/>
      <c r="AAT157" s="1060"/>
      <c r="AAU157" s="1060"/>
      <c r="AAV157" s="1060"/>
      <c r="AAW157" s="1060"/>
      <c r="AAX157" s="1060"/>
      <c r="AAY157" s="1060"/>
      <c r="AAZ157" s="1060"/>
      <c r="ABA157" s="1060"/>
      <c r="ABB157" s="1060"/>
      <c r="ABC157" s="1060"/>
      <c r="ABD157" s="1060"/>
      <c r="ABE157" s="1060"/>
      <c r="ABF157" s="1060"/>
      <c r="ABG157" s="1060"/>
      <c r="ABH157" s="1060"/>
      <c r="ABI157" s="1060"/>
      <c r="ABJ157" s="1060"/>
      <c r="ABK157" s="1060"/>
      <c r="ABL157" s="1060"/>
      <c r="ABM157" s="1060"/>
      <c r="ABN157" s="1060"/>
      <c r="ABO157" s="1060"/>
      <c r="ABP157" s="1060"/>
      <c r="ABQ157" s="1060"/>
      <c r="ABR157" s="1060"/>
      <c r="ABS157" s="1060"/>
      <c r="ABT157" s="1060"/>
      <c r="ABU157" s="1060"/>
      <c r="ABV157" s="1060"/>
      <c r="ABW157" s="1060"/>
      <c r="ABX157" s="1060"/>
      <c r="ABY157" s="1060"/>
      <c r="ABZ157" s="1060"/>
      <c r="ACA157" s="1060"/>
      <c r="ACB157" s="1060"/>
      <c r="ACC157" s="1060"/>
      <c r="ACD157" s="1060"/>
      <c r="ACE157" s="1060"/>
      <c r="ACF157" s="1060"/>
      <c r="ACG157" s="1060"/>
      <c r="ACH157" s="1060"/>
      <c r="ACI157" s="1060"/>
      <c r="ACJ157" s="1060"/>
      <c r="ACK157" s="1060"/>
      <c r="ACL157" s="1060"/>
      <c r="ACM157" s="1060"/>
      <c r="ACN157" s="1060"/>
      <c r="ACO157" s="1060"/>
      <c r="ACP157" s="1060"/>
      <c r="ACQ157" s="1060"/>
      <c r="ACR157" s="1060"/>
      <c r="ACS157" s="1060"/>
      <c r="ACT157" s="1060"/>
      <c r="ACU157" s="1060"/>
      <c r="ACV157" s="1060"/>
      <c r="ACW157" s="1060"/>
      <c r="ACX157" s="1060"/>
      <c r="ACY157" s="1060"/>
      <c r="ACZ157" s="1060"/>
      <c r="ADA157" s="1060"/>
      <c r="ADB157" s="1060"/>
      <c r="ADC157" s="1060"/>
      <c r="ADD157" s="1060"/>
      <c r="ADE157" s="1060"/>
      <c r="ADF157" s="1060"/>
      <c r="ADG157" s="1060"/>
      <c r="ADH157" s="1060"/>
      <c r="ADI157" s="1060"/>
      <c r="ADJ157" s="1060"/>
      <c r="ADK157" s="1060"/>
      <c r="ADL157" s="1060"/>
      <c r="ADM157" s="1060"/>
      <c r="ADN157" s="1060"/>
      <c r="ADO157" s="1060"/>
      <c r="ADP157" s="1060"/>
      <c r="ADQ157" s="1060"/>
      <c r="ADR157" s="1060"/>
      <c r="ADS157" s="1060"/>
      <c r="ADT157" s="1060"/>
      <c r="ADU157" s="1060"/>
      <c r="ADV157" s="1060"/>
      <c r="ADW157" s="1060"/>
      <c r="ADX157" s="1060"/>
      <c r="ADY157" s="1060"/>
      <c r="ADZ157" s="1060"/>
      <c r="AEA157" s="1060"/>
      <c r="AEB157" s="1060"/>
      <c r="AEC157" s="1060"/>
      <c r="AED157" s="1060"/>
      <c r="AEE157" s="1060"/>
      <c r="AEF157" s="1060"/>
      <c r="AEG157" s="1060"/>
      <c r="AEH157" s="1060"/>
      <c r="AEI157" s="1060"/>
      <c r="AEJ157" s="1060"/>
      <c r="AEK157" s="1060"/>
      <c r="AEL157" s="1060"/>
      <c r="AEM157" s="1060"/>
      <c r="AEN157" s="1060"/>
      <c r="AEO157" s="1060"/>
      <c r="AEP157" s="1060"/>
      <c r="AEQ157" s="1060"/>
      <c r="AER157" s="1060"/>
      <c r="AES157" s="1060"/>
      <c r="AET157" s="1060"/>
      <c r="AEU157" s="1060"/>
      <c r="AEV157" s="1060"/>
      <c r="AEW157" s="1060"/>
      <c r="AEX157" s="1060"/>
      <c r="AEY157" s="1060"/>
      <c r="AEZ157" s="1060"/>
      <c r="AFA157" s="1060"/>
      <c r="AFB157" s="1060"/>
      <c r="AFC157" s="1060"/>
      <c r="AFD157" s="1060"/>
      <c r="AFE157" s="1060"/>
      <c r="AFF157" s="1060"/>
      <c r="AFG157" s="1060"/>
      <c r="AFH157" s="1060"/>
      <c r="AFI157" s="1060"/>
      <c r="AFJ157" s="1060"/>
      <c r="AFK157" s="1060"/>
      <c r="AFL157" s="1060"/>
      <c r="AFM157" s="1060"/>
      <c r="AFN157" s="1060"/>
      <c r="AFO157" s="1060"/>
      <c r="AFP157" s="1060"/>
      <c r="AFQ157" s="1060"/>
      <c r="AFR157" s="1060"/>
      <c r="AFS157" s="1060"/>
      <c r="AFT157" s="1060"/>
      <c r="AFU157" s="1060"/>
      <c r="AFV157" s="1060"/>
      <c r="AFW157" s="1060"/>
      <c r="AFX157" s="1060"/>
      <c r="AFY157" s="1060"/>
      <c r="AFZ157" s="1060"/>
      <c r="AGA157" s="1060"/>
      <c r="AGB157" s="1060"/>
      <c r="AGC157" s="1060"/>
      <c r="AGD157" s="1060"/>
      <c r="AGE157" s="1060"/>
      <c r="AGF157" s="1060"/>
      <c r="AGG157" s="1060"/>
      <c r="AGH157" s="1060"/>
      <c r="AGI157" s="1060"/>
      <c r="AGJ157" s="1060"/>
      <c r="AGK157" s="1060"/>
      <c r="AGL157" s="1060"/>
      <c r="AGM157" s="1060"/>
      <c r="AGN157" s="1060"/>
      <c r="AGO157" s="1060"/>
      <c r="AGP157" s="1060"/>
      <c r="AGQ157" s="1060"/>
      <c r="AGR157" s="1060"/>
      <c r="AGS157" s="1060"/>
      <c r="AGT157" s="1060"/>
      <c r="AGU157" s="1060"/>
      <c r="AGV157" s="1060"/>
      <c r="AGW157" s="1060"/>
      <c r="AGX157" s="1060"/>
      <c r="AGY157" s="1060"/>
      <c r="AGZ157" s="1060"/>
      <c r="AHA157" s="1060"/>
      <c r="AHB157" s="1060"/>
      <c r="AHC157" s="1060"/>
      <c r="AHD157" s="1060"/>
      <c r="AHE157" s="1060"/>
      <c r="AHF157" s="1060"/>
      <c r="AHG157" s="1060"/>
      <c r="AHH157" s="1060"/>
      <c r="AHI157" s="1060"/>
      <c r="AHJ157" s="1060"/>
      <c r="AHK157" s="1060"/>
      <c r="AHL157" s="1060"/>
      <c r="AHM157" s="1060"/>
      <c r="AHN157" s="1060"/>
      <c r="AHO157" s="1060"/>
      <c r="AHP157" s="1060"/>
      <c r="AHQ157" s="1060"/>
      <c r="AHR157" s="1060"/>
      <c r="AHS157" s="1060"/>
      <c r="AHT157" s="1060"/>
      <c r="AHU157" s="1060"/>
      <c r="AHV157" s="1060"/>
      <c r="AHW157" s="1060"/>
      <c r="AHX157" s="1060"/>
      <c r="AHY157" s="1060"/>
      <c r="AHZ157" s="1060"/>
      <c r="AIA157" s="1060"/>
      <c r="AIB157" s="1060"/>
      <c r="AIC157" s="1060"/>
      <c r="AID157" s="1060"/>
      <c r="AIE157" s="1060"/>
      <c r="AIF157" s="1060"/>
      <c r="AIG157" s="1060"/>
      <c r="AIH157" s="1060"/>
      <c r="AII157" s="1060"/>
      <c r="AIJ157" s="1060"/>
      <c r="AIK157" s="1060"/>
      <c r="AIL157" s="1060"/>
      <c r="AIM157" s="1060"/>
      <c r="AIN157" s="1060"/>
      <c r="AIO157" s="1060"/>
      <c r="AIP157" s="1060"/>
      <c r="AIQ157" s="1060"/>
      <c r="AIR157" s="1060"/>
      <c r="AIS157" s="1060"/>
      <c r="AIT157" s="1060"/>
      <c r="AIU157" s="1060"/>
      <c r="AIV157" s="1060"/>
      <c r="AIW157" s="1060"/>
      <c r="AIX157" s="1060"/>
      <c r="AIY157" s="1060"/>
      <c r="AIZ157" s="1060"/>
      <c r="AJA157" s="1060"/>
      <c r="AJB157" s="1060"/>
      <c r="AJC157" s="1060"/>
      <c r="AJD157" s="1060"/>
      <c r="AJE157" s="1060"/>
      <c r="AJF157" s="1060"/>
      <c r="AJG157" s="1060"/>
      <c r="AJH157" s="1060"/>
      <c r="AJI157" s="1060"/>
      <c r="AJJ157" s="1060"/>
      <c r="AJK157" s="1060"/>
      <c r="AJL157" s="1060"/>
      <c r="AJM157" s="1060"/>
      <c r="AJN157" s="1060"/>
      <c r="AJO157" s="1060"/>
      <c r="AJP157" s="1060"/>
      <c r="AJQ157" s="1060"/>
      <c r="AJR157" s="1060"/>
      <c r="AJS157" s="1060"/>
      <c r="AJT157" s="1060"/>
      <c r="AJU157" s="1060"/>
      <c r="AJV157" s="1060"/>
      <c r="AJW157" s="1060"/>
      <c r="AJX157" s="1060"/>
      <c r="AJY157" s="1060"/>
      <c r="AJZ157" s="1060"/>
      <c r="AKA157" s="1060"/>
      <c r="AKB157" s="1060"/>
      <c r="AKC157" s="1060"/>
      <c r="AKD157" s="1060"/>
      <c r="AKE157" s="1060"/>
      <c r="AKF157" s="1060"/>
      <c r="AKG157" s="1060"/>
      <c r="AKH157" s="1060"/>
      <c r="AKI157" s="1060"/>
      <c r="AKJ157" s="1060"/>
      <c r="AKK157" s="1060"/>
      <c r="AKL157" s="1060"/>
      <c r="AKM157" s="1060"/>
      <c r="AKN157" s="1060"/>
      <c r="AKO157" s="1060"/>
      <c r="AKP157" s="1060"/>
      <c r="AKQ157" s="1060"/>
      <c r="AKR157" s="1060"/>
      <c r="AKS157" s="1060"/>
      <c r="AKT157" s="1060"/>
      <c r="AKU157" s="1060"/>
      <c r="AKV157" s="1060"/>
      <c r="AKW157" s="1060"/>
      <c r="AKX157" s="1060"/>
      <c r="AKY157" s="1060"/>
      <c r="AKZ157" s="1060"/>
      <c r="ALA157" s="1060"/>
      <c r="ALB157" s="1060"/>
      <c r="ALC157" s="1060"/>
      <c r="ALD157" s="1060"/>
      <c r="ALE157" s="1060"/>
      <c r="ALF157" s="1060"/>
      <c r="ALG157" s="1060"/>
      <c r="ALH157" s="1060"/>
      <c r="ALI157" s="1060"/>
      <c r="ALJ157" s="1060"/>
      <c r="ALK157" s="1060"/>
      <c r="ALL157" s="1060"/>
      <c r="ALM157" s="1060"/>
      <c r="ALN157" s="1060"/>
      <c r="ALO157" s="1060"/>
      <c r="ALP157" s="1060"/>
      <c r="ALQ157" s="1060"/>
      <c r="ALR157" s="1060"/>
      <c r="ALS157" s="1060"/>
      <c r="ALT157" s="1060"/>
      <c r="ALU157" s="1060"/>
      <c r="ALV157" s="1060"/>
      <c r="ALW157" s="1060"/>
      <c r="ALX157" s="1060"/>
      <c r="ALY157" s="1060"/>
      <c r="ALZ157" s="1060"/>
      <c r="AMA157" s="1060"/>
      <c r="AMB157" s="1060"/>
      <c r="AMC157" s="1060"/>
      <c r="AMD157" s="1060"/>
      <c r="AME157" s="1060"/>
      <c r="AMF157" s="1060"/>
      <c r="AMG157" s="1060"/>
      <c r="AMH157" s="1060"/>
      <c r="AMI157" s="1060"/>
      <c r="AMJ157" s="1060"/>
      <c r="AMK157" s="1060"/>
      <c r="AML157" s="1060"/>
      <c r="AMM157" s="1060"/>
      <c r="AMN157" s="1060"/>
      <c r="AMO157" s="1060"/>
      <c r="AMP157" s="1060"/>
      <c r="AMQ157" s="1060"/>
      <c r="AMR157" s="1060"/>
      <c r="AMS157" s="1060"/>
      <c r="AMT157" s="1060"/>
      <c r="AMU157" s="1060"/>
      <c r="AMV157" s="1060"/>
      <c r="AMW157" s="1060"/>
      <c r="AMX157" s="1060"/>
      <c r="AMY157" s="1060"/>
      <c r="AMZ157" s="1060"/>
      <c r="ANA157" s="1060"/>
      <c r="ANB157" s="1060"/>
      <c r="ANC157" s="1060"/>
      <c r="AND157" s="1060"/>
      <c r="ANE157" s="1060"/>
      <c r="ANF157" s="1060"/>
      <c r="ANG157" s="1060"/>
      <c r="ANH157" s="1060"/>
      <c r="ANI157" s="1060"/>
      <c r="ANJ157" s="1060"/>
      <c r="ANK157" s="1060"/>
      <c r="ANL157" s="1060"/>
      <c r="ANM157" s="1060"/>
      <c r="ANN157" s="1060"/>
      <c r="ANO157" s="1060"/>
      <c r="ANP157" s="1060"/>
      <c r="ANQ157" s="1060"/>
      <c r="ANR157" s="1060"/>
      <c r="ANS157" s="1060"/>
      <c r="ANT157" s="1060"/>
      <c r="ANU157" s="1060"/>
      <c r="ANV157" s="1060"/>
      <c r="ANW157" s="1060"/>
      <c r="ANX157" s="1060"/>
      <c r="ANY157" s="1060"/>
      <c r="ANZ157" s="1060"/>
      <c r="AOA157" s="1060"/>
      <c r="AOB157" s="1060"/>
      <c r="AOC157" s="1060"/>
      <c r="AOD157" s="1060"/>
      <c r="AOE157" s="1060"/>
      <c r="AOF157" s="1060"/>
      <c r="AOG157" s="1060"/>
      <c r="AOH157" s="1060"/>
      <c r="AOI157" s="1060"/>
      <c r="AOJ157" s="1060"/>
      <c r="AOK157" s="1060"/>
      <c r="AOL157" s="1060"/>
      <c r="AOM157" s="1060"/>
      <c r="AON157" s="1060"/>
      <c r="AOO157" s="1060"/>
      <c r="AOP157" s="1060"/>
      <c r="AOQ157" s="1060"/>
      <c r="AOR157" s="1060"/>
      <c r="AOS157" s="1060"/>
      <c r="AOT157" s="1060"/>
      <c r="AOU157" s="1060"/>
      <c r="AOV157" s="1060"/>
      <c r="AOW157" s="1060"/>
      <c r="AOX157" s="1060"/>
      <c r="AOY157" s="1060"/>
      <c r="AOZ157" s="1060"/>
      <c r="APA157" s="1060"/>
      <c r="APB157" s="1060"/>
      <c r="APC157" s="1060"/>
      <c r="APD157" s="1060"/>
      <c r="APE157" s="1060"/>
      <c r="APF157" s="1060"/>
      <c r="APG157" s="1060"/>
      <c r="APH157" s="1060"/>
      <c r="API157" s="1060"/>
      <c r="APJ157" s="1060"/>
      <c r="APK157" s="1060"/>
      <c r="APL157" s="1060"/>
      <c r="APM157" s="1060"/>
      <c r="APN157" s="1060"/>
      <c r="APO157" s="1060"/>
      <c r="APP157" s="1060"/>
      <c r="APQ157" s="1060"/>
      <c r="APR157" s="1060"/>
      <c r="APS157" s="1060"/>
      <c r="APT157" s="1060"/>
      <c r="APU157" s="1060"/>
      <c r="APV157" s="1060"/>
      <c r="APW157" s="1060"/>
      <c r="APX157" s="1060"/>
      <c r="APY157" s="1060"/>
      <c r="APZ157" s="1060"/>
      <c r="AQA157" s="1060"/>
      <c r="AQB157" s="1060"/>
      <c r="AQC157" s="1060"/>
      <c r="AQD157" s="1060"/>
      <c r="AQE157" s="1060"/>
      <c r="AQF157" s="1060"/>
      <c r="AQG157" s="1060"/>
      <c r="AQH157" s="1060"/>
      <c r="AQI157" s="1060"/>
      <c r="AQJ157" s="1060"/>
      <c r="AQK157" s="1060"/>
      <c r="AQL157" s="1060"/>
      <c r="AQM157" s="1060"/>
      <c r="AQN157" s="1060"/>
      <c r="AQO157" s="1060"/>
      <c r="AQP157" s="1060"/>
      <c r="AQQ157" s="1060"/>
      <c r="AQR157" s="1060"/>
      <c r="AQS157" s="1060"/>
      <c r="AQT157" s="1060"/>
      <c r="AQU157" s="1060"/>
      <c r="AQV157" s="1060"/>
      <c r="AQW157" s="1060"/>
      <c r="AQX157" s="1060"/>
      <c r="AQY157" s="1060"/>
      <c r="AQZ157" s="1060"/>
      <c r="ARA157" s="1060"/>
      <c r="ARB157" s="1060"/>
      <c r="ARC157" s="1060"/>
      <c r="ARD157" s="1060"/>
      <c r="ARE157" s="1060"/>
      <c r="ARF157" s="1060"/>
      <c r="ARG157" s="1060"/>
      <c r="ARH157" s="1060"/>
      <c r="ARI157" s="1060"/>
      <c r="ARJ157" s="1060"/>
      <c r="ARK157" s="1060"/>
      <c r="ARL157" s="1060"/>
      <c r="ARM157" s="1060"/>
      <c r="ARN157" s="1060"/>
      <c r="ARO157" s="1060"/>
      <c r="ARP157" s="1060"/>
      <c r="ARQ157" s="1060"/>
      <c r="ARR157" s="1060"/>
      <c r="ARS157" s="1060"/>
      <c r="ART157" s="1060"/>
      <c r="ARU157" s="1060"/>
      <c r="ARV157" s="1060"/>
      <c r="ARW157" s="1060"/>
      <c r="ARX157" s="1060"/>
      <c r="ARY157" s="1060"/>
      <c r="ARZ157" s="1060"/>
      <c r="ASA157" s="1060"/>
      <c r="ASB157" s="1060"/>
      <c r="ASC157" s="1060"/>
      <c r="ASD157" s="1060"/>
      <c r="ASE157" s="1060"/>
      <c r="ASF157" s="1060"/>
      <c r="ASG157" s="1060"/>
      <c r="ASH157" s="1060"/>
      <c r="ASI157" s="1060"/>
      <c r="ASJ157" s="1060"/>
      <c r="ASK157" s="1060"/>
      <c r="ASL157" s="1060"/>
      <c r="ASM157" s="1060"/>
      <c r="ASN157" s="1060"/>
      <c r="ASO157" s="1060"/>
      <c r="ASP157" s="1060"/>
      <c r="ASQ157" s="1060"/>
      <c r="ASR157" s="1060"/>
      <c r="ASS157" s="1060"/>
      <c r="AST157" s="1060"/>
      <c r="ASU157" s="1060"/>
      <c r="ASV157" s="1060"/>
      <c r="ASW157" s="1060"/>
      <c r="ASX157" s="1060"/>
      <c r="ASY157" s="1060"/>
      <c r="ASZ157" s="1060"/>
      <c r="ATA157" s="1060"/>
      <c r="ATB157" s="1060"/>
      <c r="ATC157" s="1060"/>
      <c r="ATD157" s="1060"/>
      <c r="ATE157" s="1060"/>
      <c r="ATF157" s="1060"/>
      <c r="ATG157" s="1060"/>
      <c r="ATH157" s="1060"/>
      <c r="ATI157" s="1060"/>
      <c r="ATJ157" s="1060"/>
      <c r="ATK157" s="1060"/>
      <c r="ATL157" s="1060"/>
      <c r="ATM157" s="1060"/>
      <c r="ATN157" s="1060"/>
      <c r="ATO157" s="1060"/>
      <c r="ATP157" s="1060"/>
      <c r="ATQ157" s="1060"/>
      <c r="ATR157" s="1060"/>
      <c r="ATS157" s="1060"/>
      <c r="ATT157" s="1060"/>
      <c r="ATU157" s="1060"/>
      <c r="ATV157" s="1060"/>
      <c r="ATW157" s="1060"/>
      <c r="ATX157" s="1060"/>
      <c r="ATY157" s="1060"/>
      <c r="ATZ157" s="1060"/>
      <c r="AUA157" s="1060"/>
      <c r="AUB157" s="1060"/>
      <c r="AUC157" s="1060"/>
      <c r="AUD157" s="1060"/>
      <c r="AUE157" s="1060"/>
      <c r="AUF157" s="1060"/>
      <c r="AUG157" s="1060"/>
      <c r="AUH157" s="1060"/>
      <c r="AUI157" s="1060"/>
      <c r="AUJ157" s="1060"/>
      <c r="AUK157" s="1060"/>
      <c r="AUL157" s="1060"/>
      <c r="AUM157" s="1060"/>
      <c r="AUN157" s="1060"/>
      <c r="AUO157" s="1060"/>
      <c r="AUP157" s="1060"/>
      <c r="AUQ157" s="1060"/>
      <c r="AUR157" s="1060"/>
      <c r="AUS157" s="1060"/>
      <c r="AUT157" s="1060"/>
      <c r="AUU157" s="1060"/>
      <c r="AUV157" s="1060"/>
      <c r="AUW157" s="1060"/>
      <c r="AUX157" s="1060"/>
      <c r="AUY157" s="1060"/>
      <c r="AUZ157" s="1060"/>
      <c r="AVA157" s="1060"/>
      <c r="AVB157" s="1060"/>
      <c r="AVC157" s="1060"/>
      <c r="AVD157" s="1060"/>
      <c r="AVE157" s="1060"/>
      <c r="AVF157" s="1060"/>
      <c r="AVG157" s="1060"/>
      <c r="AVH157" s="1060"/>
      <c r="AVI157" s="1060"/>
      <c r="AVJ157" s="1060"/>
      <c r="AVK157" s="1060"/>
      <c r="AVL157" s="1060"/>
      <c r="AVM157" s="1060"/>
      <c r="AVN157" s="1060"/>
      <c r="AVO157" s="1060"/>
      <c r="AVP157" s="1060"/>
      <c r="AVQ157" s="1060"/>
      <c r="AVR157" s="1060"/>
      <c r="AVS157" s="1060"/>
      <c r="AVT157" s="1060"/>
      <c r="AVU157" s="1060"/>
      <c r="AVV157" s="1060"/>
      <c r="AVW157" s="1060"/>
      <c r="AVX157" s="1060"/>
      <c r="AVY157" s="1060"/>
      <c r="AVZ157" s="1060"/>
      <c r="AWA157" s="1060"/>
      <c r="AWB157" s="1060"/>
      <c r="AWC157" s="1060"/>
      <c r="AWD157" s="1060"/>
      <c r="AWE157" s="1060"/>
      <c r="AWF157" s="1060"/>
      <c r="AWG157" s="1060"/>
      <c r="AWH157" s="1060"/>
      <c r="AWI157" s="1060"/>
      <c r="AWJ157" s="1060"/>
      <c r="AWK157" s="1060"/>
      <c r="AWL157" s="1060"/>
      <c r="AWM157" s="1060"/>
      <c r="AWN157" s="1060"/>
      <c r="AWO157" s="1060"/>
      <c r="AWP157" s="1060"/>
      <c r="AWQ157" s="1060"/>
      <c r="AWR157" s="1060"/>
      <c r="AWS157" s="1060"/>
      <c r="AWT157" s="1060"/>
      <c r="AWU157" s="1060"/>
      <c r="AWV157" s="1060"/>
      <c r="AWW157" s="1060"/>
      <c r="AWX157" s="1060"/>
      <c r="AWY157" s="1060"/>
      <c r="AWZ157" s="1060"/>
      <c r="AXA157" s="1060"/>
      <c r="AXB157" s="1060"/>
      <c r="AXC157" s="1060"/>
      <c r="AXD157" s="1060"/>
      <c r="AXE157" s="1060"/>
      <c r="AXF157" s="1060"/>
      <c r="AXG157" s="1060"/>
      <c r="AXH157" s="1060"/>
      <c r="AXI157" s="1060"/>
      <c r="AXJ157" s="1060"/>
      <c r="AXK157" s="1060"/>
      <c r="AXL157" s="1060"/>
      <c r="AXM157" s="1060"/>
      <c r="AXN157" s="1060"/>
      <c r="AXO157" s="1060"/>
      <c r="AXP157" s="1060"/>
      <c r="AXQ157" s="1060"/>
      <c r="AXR157" s="1060"/>
      <c r="AXS157" s="1060"/>
      <c r="AXT157" s="1060"/>
      <c r="AXU157" s="1060"/>
      <c r="AXV157" s="1060"/>
      <c r="AXW157" s="1060"/>
      <c r="AXX157" s="1060"/>
      <c r="AXY157" s="1060"/>
      <c r="AXZ157" s="1060"/>
      <c r="AYA157" s="1060"/>
      <c r="AYB157" s="1060"/>
      <c r="AYC157" s="1060"/>
      <c r="AYD157" s="1060"/>
      <c r="AYE157" s="1060"/>
      <c r="AYF157" s="1060"/>
      <c r="AYG157" s="1060"/>
      <c r="AYH157" s="1060"/>
      <c r="AYI157" s="1060"/>
      <c r="AYJ157" s="1060"/>
      <c r="AYK157" s="1060"/>
      <c r="AYL157" s="1060"/>
      <c r="AYM157" s="1060"/>
      <c r="AYN157" s="1060"/>
      <c r="AYO157" s="1060"/>
      <c r="AYP157" s="1060"/>
      <c r="AYQ157" s="1060"/>
      <c r="AYR157" s="1060"/>
      <c r="AYS157" s="1060"/>
      <c r="AYT157" s="1060"/>
      <c r="AYU157" s="1060"/>
      <c r="AYV157" s="1060"/>
      <c r="AYW157" s="1060"/>
      <c r="AYX157" s="1060"/>
      <c r="AYY157" s="1060"/>
      <c r="AYZ157" s="1060"/>
      <c r="AZA157" s="1060"/>
      <c r="AZB157" s="1060"/>
      <c r="AZC157" s="1060"/>
      <c r="AZD157" s="1060"/>
      <c r="AZE157" s="1060"/>
      <c r="AZF157" s="1060"/>
      <c r="AZG157" s="1060"/>
      <c r="AZH157" s="1060"/>
      <c r="AZI157" s="1060"/>
      <c r="AZJ157" s="1060"/>
      <c r="AZK157" s="1060"/>
      <c r="AZL157" s="1060"/>
      <c r="AZM157" s="1060"/>
      <c r="AZN157" s="1060"/>
      <c r="AZO157" s="1060"/>
      <c r="AZP157" s="1060"/>
      <c r="AZQ157" s="1060"/>
      <c r="AZR157" s="1060"/>
      <c r="AZS157" s="1060"/>
      <c r="AZT157" s="1060"/>
      <c r="AZU157" s="1060"/>
      <c r="AZV157" s="1060"/>
      <c r="AZW157" s="1060"/>
      <c r="AZX157" s="1060"/>
      <c r="AZY157" s="1060"/>
      <c r="AZZ157" s="1060"/>
      <c r="BAA157" s="1060"/>
      <c r="BAB157" s="1060"/>
      <c r="BAC157" s="1060"/>
      <c r="BAD157" s="1060"/>
      <c r="BAE157" s="1060"/>
      <c r="BAF157" s="1060"/>
      <c r="BAG157" s="1060"/>
      <c r="BAH157" s="1060"/>
      <c r="BAI157" s="1060"/>
      <c r="BAJ157" s="1060"/>
      <c r="BAK157" s="1060"/>
      <c r="BAL157" s="1060"/>
      <c r="BAM157" s="1060"/>
      <c r="BAN157" s="1060"/>
      <c r="BAO157" s="1060"/>
      <c r="BAP157" s="1060"/>
      <c r="BAQ157" s="1060"/>
      <c r="BAR157" s="1060"/>
      <c r="BAS157" s="1060"/>
      <c r="BAT157" s="1060"/>
      <c r="BAU157" s="1060"/>
      <c r="BAV157" s="1060"/>
      <c r="BAW157" s="1060"/>
      <c r="BAX157" s="1060"/>
      <c r="BAY157" s="1060"/>
      <c r="BAZ157" s="1060"/>
      <c r="BBA157" s="1060"/>
      <c r="BBB157" s="1060"/>
      <c r="BBC157" s="1060"/>
      <c r="BBD157" s="1060"/>
      <c r="BBE157" s="1060"/>
      <c r="BBF157" s="1060"/>
      <c r="BBG157" s="1060"/>
      <c r="BBH157" s="1060"/>
      <c r="BBI157" s="1060"/>
      <c r="BBJ157" s="1060"/>
      <c r="BBK157" s="1060"/>
      <c r="BBL157" s="1060"/>
      <c r="BBM157" s="1060"/>
      <c r="BBN157" s="1060"/>
      <c r="BBO157" s="1060"/>
      <c r="BBP157" s="1060"/>
      <c r="BBQ157" s="1060"/>
      <c r="BBR157" s="1060"/>
      <c r="BBS157" s="1060"/>
      <c r="BBT157" s="1060"/>
      <c r="BBU157" s="1060"/>
      <c r="BBV157" s="1060"/>
      <c r="BBW157" s="1060"/>
      <c r="BBX157" s="1060"/>
      <c r="BBY157" s="1060"/>
      <c r="BBZ157" s="1060"/>
      <c r="BCA157" s="1060"/>
      <c r="BCB157" s="1060"/>
      <c r="BCC157" s="1060"/>
      <c r="BCD157" s="1060"/>
      <c r="BCE157" s="1060"/>
      <c r="BCF157" s="1060"/>
      <c r="BCG157" s="1060"/>
      <c r="BCH157" s="1060"/>
      <c r="BCI157" s="1060"/>
      <c r="BCJ157" s="1060"/>
      <c r="BCK157" s="1060"/>
      <c r="BCL157" s="1060"/>
      <c r="BCM157" s="1060"/>
      <c r="BCN157" s="1060"/>
      <c r="BCO157" s="1060"/>
      <c r="BCP157" s="1060"/>
      <c r="BCQ157" s="1060"/>
      <c r="BCR157" s="1060"/>
      <c r="BCS157" s="1060"/>
      <c r="BCT157" s="1060"/>
      <c r="BCU157" s="1060"/>
      <c r="BCV157" s="1060"/>
      <c r="BCW157" s="1060"/>
      <c r="BCX157" s="1060"/>
      <c r="BCY157" s="1060"/>
      <c r="BCZ157" s="1060"/>
      <c r="BDA157" s="1060"/>
      <c r="BDB157" s="1060"/>
      <c r="BDC157" s="1060"/>
      <c r="BDD157" s="1060"/>
      <c r="BDE157" s="1060"/>
      <c r="BDF157" s="1060"/>
      <c r="BDG157" s="1060"/>
      <c r="BDH157" s="1060"/>
      <c r="BDI157" s="1060"/>
      <c r="BDJ157" s="1060"/>
      <c r="BDK157" s="1060"/>
      <c r="BDL157" s="1060"/>
      <c r="BDM157" s="1060"/>
      <c r="BDN157" s="1060"/>
      <c r="BDO157" s="1060"/>
      <c r="BDP157" s="1060"/>
      <c r="BDQ157" s="1060"/>
      <c r="BDR157" s="1060"/>
      <c r="BDS157" s="1060"/>
      <c r="BDT157" s="1060"/>
      <c r="BDU157" s="1060"/>
      <c r="BDV157" s="1060"/>
      <c r="BDW157" s="1060"/>
      <c r="BDX157" s="1060"/>
      <c r="BDY157" s="1060"/>
      <c r="BDZ157" s="1060"/>
      <c r="BEA157" s="1060"/>
      <c r="BEB157" s="1060"/>
      <c r="BEC157" s="1060"/>
      <c r="BED157" s="1060"/>
      <c r="BEE157" s="1060"/>
      <c r="BEF157" s="1060"/>
      <c r="BEG157" s="1060"/>
      <c r="BEH157" s="1060"/>
      <c r="BEI157" s="1060"/>
      <c r="BEJ157" s="1060"/>
      <c r="BEK157" s="1060"/>
      <c r="BEL157" s="1060"/>
      <c r="BEM157" s="1060"/>
      <c r="BEN157" s="1060"/>
      <c r="BEO157" s="1060"/>
      <c r="BEP157" s="1060"/>
      <c r="BEQ157" s="1060"/>
      <c r="BER157" s="1060"/>
      <c r="BES157" s="1060"/>
      <c r="BET157" s="1060"/>
      <c r="BEU157" s="1060"/>
      <c r="BEV157" s="1060"/>
      <c r="BEW157" s="1060"/>
      <c r="BEX157" s="1060"/>
      <c r="BEY157" s="1060"/>
      <c r="BEZ157" s="1060"/>
      <c r="BFA157" s="1060"/>
      <c r="BFB157" s="1060"/>
      <c r="BFC157" s="1060"/>
      <c r="BFD157" s="1060"/>
      <c r="BFE157" s="1060"/>
      <c r="BFF157" s="1060"/>
      <c r="BFG157" s="1060"/>
      <c r="BFH157" s="1060"/>
      <c r="BFI157" s="1060"/>
      <c r="BFJ157" s="1060"/>
      <c r="BFK157" s="1060"/>
      <c r="BFL157" s="1060"/>
      <c r="BFM157" s="1060"/>
      <c r="BFN157" s="1060"/>
      <c r="BFO157" s="1060"/>
      <c r="BFP157" s="1060"/>
      <c r="BFQ157" s="1060"/>
      <c r="BFR157" s="1060"/>
      <c r="BFS157" s="1060"/>
      <c r="BFT157" s="1060"/>
      <c r="BFU157" s="1060"/>
      <c r="BFV157" s="1060"/>
      <c r="BFW157" s="1060"/>
      <c r="BFX157" s="1060"/>
      <c r="BFY157" s="1060"/>
      <c r="BFZ157" s="1060"/>
      <c r="BGA157" s="1060"/>
      <c r="BGB157" s="1060"/>
      <c r="BGC157" s="1060"/>
      <c r="BGD157" s="1060"/>
      <c r="BGE157" s="1060"/>
      <c r="BGF157" s="1060"/>
      <c r="BGG157" s="1060"/>
      <c r="BGH157" s="1060"/>
      <c r="BGI157" s="1060"/>
      <c r="BGJ157" s="1060"/>
      <c r="BGK157" s="1060"/>
      <c r="BGL157" s="1060"/>
      <c r="BGM157" s="1060"/>
      <c r="BGN157" s="1060"/>
      <c r="BGO157" s="1060"/>
      <c r="BGP157" s="1060"/>
      <c r="BGQ157" s="1060"/>
      <c r="BGR157" s="1060"/>
      <c r="BGS157" s="1060"/>
      <c r="BGT157" s="1060"/>
      <c r="BGU157" s="1060"/>
      <c r="BGV157" s="1060"/>
      <c r="BGW157" s="1060"/>
      <c r="BGX157" s="1060"/>
      <c r="BGY157" s="1060"/>
      <c r="BGZ157" s="1060"/>
      <c r="BHA157" s="1060"/>
      <c r="BHB157" s="1060"/>
      <c r="BHC157" s="1060"/>
      <c r="BHD157" s="1060"/>
      <c r="BHE157" s="1060"/>
      <c r="BHF157" s="1060"/>
      <c r="BHG157" s="1060"/>
      <c r="BHH157" s="1060"/>
      <c r="BHI157" s="1060"/>
      <c r="BHJ157" s="1060"/>
      <c r="BHK157" s="1060"/>
      <c r="BHL157" s="1060"/>
      <c r="BHM157" s="1060"/>
      <c r="BHN157" s="1060"/>
      <c r="BHO157" s="1060"/>
      <c r="BHP157" s="1060"/>
      <c r="BHQ157" s="1060"/>
      <c r="BHR157" s="1060"/>
      <c r="BHS157" s="1060"/>
      <c r="BHT157" s="1060"/>
      <c r="BHU157" s="1060"/>
      <c r="BHV157" s="1060"/>
      <c r="BHW157" s="1060"/>
      <c r="BHX157" s="1060"/>
      <c r="BHY157" s="1060"/>
      <c r="BHZ157" s="1060"/>
      <c r="BIA157" s="1060"/>
      <c r="BIB157" s="1060"/>
      <c r="BIC157" s="1060"/>
      <c r="BID157" s="1060"/>
      <c r="BIE157" s="1060"/>
      <c r="BIF157" s="1060"/>
      <c r="BIG157" s="1060"/>
      <c r="BIH157" s="1060"/>
      <c r="BII157" s="1060"/>
      <c r="BIJ157" s="1060"/>
      <c r="BIK157" s="1060"/>
      <c r="BIL157" s="1060"/>
      <c r="BIM157" s="1060"/>
      <c r="BIN157" s="1060"/>
      <c r="BIO157" s="1060"/>
      <c r="BIP157" s="1060"/>
      <c r="BIQ157" s="1060"/>
      <c r="BIR157" s="1060"/>
      <c r="BIS157" s="1060"/>
      <c r="BIT157" s="1060"/>
      <c r="BIU157" s="1060"/>
      <c r="BIV157" s="1060"/>
      <c r="BIW157" s="1060"/>
      <c r="BIX157" s="1060"/>
      <c r="BIY157" s="1060"/>
      <c r="BIZ157" s="1060"/>
      <c r="BJA157" s="1060"/>
      <c r="BJB157" s="1060"/>
      <c r="BJC157" s="1060"/>
      <c r="BJD157" s="1060"/>
      <c r="BJE157" s="1060"/>
      <c r="BJF157" s="1060"/>
      <c r="BJG157" s="1060"/>
      <c r="BJH157" s="1060"/>
      <c r="BJI157" s="1060"/>
      <c r="BJJ157" s="1060"/>
      <c r="BJK157" s="1060"/>
      <c r="BJL157" s="1060"/>
      <c r="BJM157" s="1060"/>
      <c r="BJN157" s="1060"/>
      <c r="BJO157" s="1060"/>
      <c r="BJP157" s="1060"/>
      <c r="BJQ157" s="1060"/>
      <c r="BJR157" s="1060"/>
      <c r="BJS157" s="1060"/>
      <c r="BJT157" s="1060"/>
      <c r="BJU157" s="1060"/>
      <c r="BJV157" s="1060"/>
      <c r="BJW157" s="1060"/>
      <c r="BJX157" s="1060"/>
      <c r="BJY157" s="1060"/>
      <c r="BJZ157" s="1060"/>
      <c r="BKA157" s="1060"/>
      <c r="BKB157" s="1060"/>
      <c r="BKC157" s="1060"/>
      <c r="BKD157" s="1060"/>
      <c r="BKE157" s="1060"/>
      <c r="BKF157" s="1060"/>
      <c r="BKG157" s="1060"/>
      <c r="BKH157" s="1060"/>
      <c r="BKI157" s="1060"/>
      <c r="BKJ157" s="1060"/>
      <c r="BKK157" s="1060"/>
      <c r="BKL157" s="1060"/>
      <c r="BKM157" s="1060"/>
      <c r="BKN157" s="1060"/>
      <c r="BKO157" s="1060"/>
      <c r="BKP157" s="1060"/>
      <c r="BKQ157" s="1060"/>
      <c r="BKR157" s="1060"/>
      <c r="BKS157" s="1060"/>
      <c r="BKT157" s="1060"/>
      <c r="BKU157" s="1060"/>
      <c r="BKV157" s="1060"/>
      <c r="BKW157" s="1060"/>
      <c r="BKX157" s="1060"/>
      <c r="BKY157" s="1060"/>
      <c r="BKZ157" s="1060"/>
      <c r="BLA157" s="1060"/>
      <c r="BLB157" s="1060"/>
      <c r="BLC157" s="1060"/>
      <c r="BLD157" s="1060"/>
      <c r="BLE157" s="1060"/>
      <c r="BLF157" s="1060"/>
      <c r="BLG157" s="1060"/>
      <c r="BLH157" s="1060"/>
      <c r="BLI157" s="1060"/>
      <c r="BLJ157" s="1060"/>
      <c r="BLK157" s="1060"/>
      <c r="BLL157" s="1060"/>
      <c r="BLM157" s="1060"/>
      <c r="BLN157" s="1060"/>
      <c r="BLO157" s="1060"/>
      <c r="BLP157" s="1060"/>
      <c r="BLQ157" s="1060"/>
      <c r="BLR157" s="1060"/>
      <c r="BLS157" s="1060"/>
      <c r="BLT157" s="1060"/>
      <c r="BLU157" s="1060"/>
      <c r="BLV157" s="1060"/>
      <c r="BLW157" s="1060"/>
      <c r="BLX157" s="1060"/>
      <c r="BLY157" s="1060"/>
      <c r="BLZ157" s="1060"/>
      <c r="BMA157" s="1060"/>
      <c r="BMB157" s="1060"/>
      <c r="BMC157" s="1060"/>
      <c r="BMD157" s="1060"/>
      <c r="BME157" s="1060"/>
      <c r="BMF157" s="1060"/>
      <c r="BMG157" s="1060"/>
      <c r="BMH157" s="1060"/>
      <c r="BMI157" s="1060"/>
      <c r="BMJ157" s="1060"/>
      <c r="BMK157" s="1060"/>
      <c r="BML157" s="1060"/>
      <c r="BMM157" s="1060"/>
      <c r="BMN157" s="1060"/>
      <c r="BMO157" s="1060"/>
      <c r="BMP157" s="1060"/>
      <c r="BMQ157" s="1060"/>
      <c r="BMR157" s="1060"/>
      <c r="BMS157" s="1060"/>
      <c r="BMT157" s="1060"/>
      <c r="BMU157" s="1060"/>
      <c r="BMV157" s="1060"/>
      <c r="BMW157" s="1060"/>
      <c r="BMX157" s="1060"/>
      <c r="BMY157" s="1060"/>
      <c r="BMZ157" s="1060"/>
      <c r="BNA157" s="1060"/>
      <c r="BNB157" s="1060"/>
      <c r="BNC157" s="1060"/>
      <c r="BND157" s="1060"/>
      <c r="BNE157" s="1060"/>
      <c r="BNF157" s="1060"/>
      <c r="BNG157" s="1060"/>
      <c r="BNH157" s="1060"/>
      <c r="BNI157" s="1060"/>
      <c r="BNJ157" s="1060"/>
      <c r="BNK157" s="1060"/>
      <c r="BNL157" s="1060"/>
      <c r="BNM157" s="1060"/>
      <c r="BNN157" s="1060"/>
      <c r="BNO157" s="1060"/>
      <c r="BNP157" s="1060"/>
      <c r="BNQ157" s="1060"/>
      <c r="BNR157" s="1060"/>
      <c r="BNS157" s="1060"/>
      <c r="BNT157" s="1060"/>
      <c r="BNU157" s="1060"/>
      <c r="BNV157" s="1060"/>
      <c r="BNW157" s="1060"/>
      <c r="BNX157" s="1060"/>
      <c r="BNY157" s="1060"/>
      <c r="BNZ157" s="1060"/>
      <c r="BOA157" s="1060"/>
      <c r="BOB157" s="1060"/>
      <c r="BOC157" s="1060"/>
      <c r="BOD157" s="1060"/>
      <c r="BOE157" s="1060"/>
      <c r="BOF157" s="1060"/>
      <c r="BOG157" s="1060"/>
      <c r="BOH157" s="1060"/>
      <c r="BOI157" s="1060"/>
      <c r="BOJ157" s="1060"/>
      <c r="BOK157" s="1060"/>
      <c r="BOL157" s="1060"/>
      <c r="BOM157" s="1060"/>
      <c r="BON157" s="1060"/>
      <c r="BOO157" s="1060"/>
      <c r="BOP157" s="1060"/>
      <c r="BOQ157" s="1060"/>
      <c r="BOR157" s="1060"/>
      <c r="BOS157" s="1060"/>
      <c r="BOT157" s="1060"/>
      <c r="BOU157" s="1060"/>
      <c r="BOV157" s="1060"/>
      <c r="BOW157" s="1060"/>
      <c r="BOX157" s="1060"/>
      <c r="BOY157" s="1060"/>
      <c r="BOZ157" s="1060"/>
      <c r="BPA157" s="1060"/>
      <c r="BPB157" s="1060"/>
      <c r="BPC157" s="1060"/>
      <c r="BPD157" s="1060"/>
      <c r="BPE157" s="1060"/>
      <c r="BPF157" s="1060"/>
      <c r="BPG157" s="1060"/>
      <c r="BPH157" s="1060"/>
      <c r="BPI157" s="1060"/>
      <c r="BPJ157" s="1060"/>
      <c r="BPK157" s="1060"/>
      <c r="BPL157" s="1060"/>
      <c r="BPM157" s="1060"/>
      <c r="BPN157" s="1060"/>
      <c r="BPO157" s="1060"/>
      <c r="BPP157" s="1060"/>
      <c r="BPQ157" s="1060"/>
      <c r="BPR157" s="1060"/>
      <c r="BPS157" s="1060"/>
      <c r="BPT157" s="1060"/>
      <c r="BPU157" s="1060"/>
      <c r="BPV157" s="1060"/>
      <c r="BPW157" s="1060"/>
      <c r="BPX157" s="1060"/>
      <c r="BPY157" s="1060"/>
      <c r="BPZ157" s="1060"/>
      <c r="BQA157" s="1060"/>
      <c r="BQB157" s="1060"/>
      <c r="BQC157" s="1060"/>
      <c r="BQD157" s="1060"/>
      <c r="BQE157" s="1060"/>
      <c r="BQF157" s="1060"/>
      <c r="BQG157" s="1060"/>
      <c r="BQH157" s="1060"/>
      <c r="BQI157" s="1060"/>
      <c r="BQJ157" s="1060"/>
      <c r="BQK157" s="1060"/>
      <c r="BQL157" s="1060"/>
      <c r="BQM157" s="1060"/>
      <c r="BQN157" s="1060"/>
      <c r="BQO157" s="1060"/>
      <c r="BQP157" s="1060"/>
      <c r="BQQ157" s="1060"/>
      <c r="BQR157" s="1060"/>
      <c r="BQS157" s="1060"/>
      <c r="BQT157" s="1060"/>
      <c r="BQU157" s="1060"/>
      <c r="BQV157" s="1060"/>
      <c r="BQW157" s="1060"/>
      <c r="BQX157" s="1060"/>
      <c r="BQY157" s="1060"/>
      <c r="BQZ157" s="1060"/>
      <c r="BRA157" s="1060"/>
      <c r="BRB157" s="1060"/>
      <c r="BRC157" s="1060"/>
      <c r="BRD157" s="1060"/>
      <c r="BRE157" s="1060"/>
      <c r="BRF157" s="1060"/>
      <c r="BRG157" s="1060"/>
      <c r="BRH157" s="1060"/>
      <c r="BRI157" s="1060"/>
      <c r="BRJ157" s="1060"/>
      <c r="BRK157" s="1060"/>
      <c r="BRL157" s="1060"/>
      <c r="BRM157" s="1060"/>
      <c r="BRN157" s="1060"/>
      <c r="BRO157" s="1060"/>
      <c r="BRP157" s="1060"/>
      <c r="BRQ157" s="1060"/>
      <c r="BRR157" s="1060"/>
      <c r="BRS157" s="1060"/>
      <c r="BRT157" s="1060"/>
      <c r="BRU157" s="1060"/>
      <c r="BRV157" s="1060"/>
      <c r="BRW157" s="1060"/>
      <c r="BRX157" s="1060"/>
      <c r="BRY157" s="1060"/>
      <c r="BRZ157" s="1060"/>
      <c r="BSA157" s="1060"/>
      <c r="BSB157" s="1060"/>
      <c r="BSC157" s="1060"/>
      <c r="BSD157" s="1060"/>
      <c r="BSE157" s="1060"/>
      <c r="BSF157" s="1060"/>
      <c r="BSG157" s="1060"/>
      <c r="BSH157" s="1060"/>
      <c r="BSI157" s="1060"/>
      <c r="BSJ157" s="1060"/>
      <c r="BSK157" s="1060"/>
      <c r="BSL157" s="1060"/>
      <c r="BSM157" s="1060"/>
      <c r="BSN157" s="1060"/>
      <c r="BSO157" s="1060"/>
      <c r="BSP157" s="1060"/>
      <c r="BSQ157" s="1060"/>
      <c r="BSR157" s="1060"/>
      <c r="BSS157" s="1060"/>
      <c r="BST157" s="1060"/>
      <c r="BSU157" s="1060"/>
      <c r="BSV157" s="1060"/>
      <c r="BSW157" s="1060"/>
      <c r="BSX157" s="1060"/>
      <c r="BSY157" s="1060"/>
      <c r="BSZ157" s="1060"/>
      <c r="BTA157" s="1060"/>
      <c r="BTB157" s="1060"/>
      <c r="BTC157" s="1060"/>
      <c r="BTD157" s="1060"/>
      <c r="BTE157" s="1060"/>
      <c r="BTF157" s="1060"/>
      <c r="BTG157" s="1060"/>
      <c r="BTH157" s="1060"/>
      <c r="BTI157" s="1060"/>
      <c r="BTJ157" s="1060"/>
      <c r="BTK157" s="1060"/>
      <c r="BTL157" s="1060"/>
      <c r="BTM157" s="1060"/>
      <c r="BTN157" s="1060"/>
      <c r="BTO157" s="1060"/>
      <c r="BTP157" s="1060"/>
      <c r="BTQ157" s="1060"/>
      <c r="BTR157" s="1060"/>
      <c r="BTS157" s="1060"/>
      <c r="BTT157" s="1060"/>
      <c r="BTU157" s="1060"/>
      <c r="BTV157" s="1060"/>
      <c r="BTW157" s="1060"/>
      <c r="BTX157" s="1060"/>
      <c r="BTY157" s="1060"/>
      <c r="BTZ157" s="1060"/>
      <c r="BUA157" s="1060"/>
      <c r="BUB157" s="1060"/>
      <c r="BUC157" s="1060"/>
      <c r="BUD157" s="1060"/>
      <c r="BUE157" s="1060"/>
      <c r="BUF157" s="1060"/>
      <c r="BUG157" s="1060"/>
      <c r="BUH157" s="1060"/>
      <c r="BUI157" s="1060"/>
      <c r="BUJ157" s="1060"/>
      <c r="BUK157" s="1060"/>
      <c r="BUL157" s="1060"/>
      <c r="BUM157" s="1060"/>
      <c r="BUN157" s="1060"/>
      <c r="BUO157" s="1060"/>
      <c r="BUP157" s="1060"/>
      <c r="BUQ157" s="1060"/>
      <c r="BUR157" s="1060"/>
      <c r="BUS157" s="1060"/>
      <c r="BUT157" s="1060"/>
      <c r="BUU157" s="1060"/>
      <c r="BUV157" s="1060"/>
      <c r="BUW157" s="1060"/>
      <c r="BUX157" s="1060"/>
      <c r="BUY157" s="1060"/>
      <c r="BUZ157" s="1060"/>
      <c r="BVA157" s="1060"/>
      <c r="BVB157" s="1060"/>
      <c r="BVC157" s="1060"/>
      <c r="BVD157" s="1060"/>
      <c r="BVE157" s="1060"/>
      <c r="BVF157" s="1060"/>
      <c r="BVG157" s="1060"/>
      <c r="BVH157" s="1060"/>
      <c r="BVI157" s="1060"/>
      <c r="BVJ157" s="1060"/>
      <c r="BVK157" s="1060"/>
      <c r="BVL157" s="1060"/>
      <c r="BVM157" s="1060"/>
      <c r="BVN157" s="1060"/>
      <c r="BVO157" s="1060"/>
      <c r="BVP157" s="1060"/>
      <c r="BVQ157" s="1060"/>
      <c r="BVR157" s="1060"/>
      <c r="BVS157" s="1060"/>
      <c r="BVT157" s="1060"/>
      <c r="BVU157" s="1060"/>
      <c r="BVV157" s="1060"/>
      <c r="BVW157" s="1060"/>
      <c r="BVX157" s="1060"/>
      <c r="BVY157" s="1060"/>
      <c r="BVZ157" s="1060"/>
      <c r="BWA157" s="1060"/>
      <c r="BWB157" s="1060"/>
      <c r="BWC157" s="1060"/>
      <c r="BWD157" s="1060"/>
      <c r="BWE157" s="1060"/>
      <c r="BWF157" s="1060"/>
      <c r="BWG157" s="1060"/>
      <c r="BWH157" s="1060"/>
      <c r="BWI157" s="1060"/>
      <c r="BWJ157" s="1060"/>
      <c r="BWK157" s="1060"/>
      <c r="BWL157" s="1060"/>
      <c r="BWM157" s="1060"/>
      <c r="BWN157" s="1060"/>
      <c r="BWO157" s="1060"/>
      <c r="BWP157" s="1060"/>
      <c r="BWQ157" s="1060"/>
      <c r="BWR157" s="1060"/>
      <c r="BWS157" s="1060"/>
      <c r="BWT157" s="1060"/>
      <c r="BWU157" s="1060"/>
      <c r="BWV157" s="1060"/>
      <c r="BWW157" s="1060"/>
      <c r="BWX157" s="1060"/>
      <c r="BWY157" s="1060"/>
      <c r="BWZ157" s="1060"/>
      <c r="BXA157" s="1060"/>
      <c r="BXB157" s="1060"/>
      <c r="BXC157" s="1060"/>
      <c r="BXD157" s="1060"/>
      <c r="BXE157" s="1060"/>
      <c r="BXF157" s="1060"/>
      <c r="BXG157" s="1060"/>
      <c r="BXH157" s="1060"/>
      <c r="BXI157" s="1060"/>
      <c r="BXJ157" s="1060"/>
      <c r="BXK157" s="1060"/>
      <c r="BXL157" s="1060"/>
      <c r="BXM157" s="1060"/>
      <c r="BXN157" s="1060"/>
      <c r="BXO157" s="1060"/>
      <c r="BXP157" s="1060"/>
      <c r="BXQ157" s="1060"/>
      <c r="BXR157" s="1060"/>
      <c r="BXS157" s="1060"/>
      <c r="BXT157" s="1060"/>
      <c r="BXU157" s="1060"/>
      <c r="BXV157" s="1060"/>
      <c r="BXW157" s="1060"/>
      <c r="BXX157" s="1060"/>
      <c r="BXY157" s="1060"/>
      <c r="BXZ157" s="1060"/>
      <c r="BYA157" s="1060"/>
      <c r="BYB157" s="1060"/>
      <c r="BYC157" s="1060"/>
      <c r="BYD157" s="1060"/>
      <c r="BYE157" s="1060"/>
      <c r="BYF157" s="1060"/>
      <c r="BYG157" s="1060"/>
      <c r="BYH157" s="1060"/>
      <c r="BYI157" s="1060"/>
      <c r="BYJ157" s="1060"/>
      <c r="BYK157" s="1060"/>
      <c r="BYL157" s="1060"/>
      <c r="BYM157" s="1060"/>
      <c r="BYN157" s="1060"/>
      <c r="BYO157" s="1060"/>
      <c r="BYP157" s="1060"/>
      <c r="BYQ157" s="1060"/>
      <c r="BYR157" s="1060"/>
      <c r="BYS157" s="1060"/>
      <c r="BYT157" s="1060"/>
      <c r="BYU157" s="1060"/>
      <c r="BYV157" s="1060"/>
      <c r="BYW157" s="1060"/>
      <c r="BYX157" s="1060"/>
      <c r="BYY157" s="1060"/>
      <c r="BYZ157" s="1060"/>
      <c r="BZA157" s="1060"/>
      <c r="BZB157" s="1060"/>
      <c r="BZC157" s="1060"/>
      <c r="BZD157" s="1060"/>
      <c r="BZE157" s="1060"/>
      <c r="BZF157" s="1060"/>
      <c r="BZG157" s="1060"/>
      <c r="BZH157" s="1060"/>
      <c r="BZI157" s="1060"/>
      <c r="BZJ157" s="1060"/>
      <c r="BZK157" s="1060"/>
      <c r="BZL157" s="1060"/>
      <c r="BZM157" s="1060"/>
      <c r="BZN157" s="1060"/>
      <c r="BZO157" s="1060"/>
      <c r="BZP157" s="1060"/>
      <c r="BZQ157" s="1060"/>
      <c r="BZR157" s="1060"/>
      <c r="BZS157" s="1060"/>
      <c r="BZT157" s="1060"/>
      <c r="BZU157" s="1060"/>
      <c r="BZV157" s="1060"/>
      <c r="BZW157" s="1060"/>
      <c r="BZX157" s="1060"/>
      <c r="BZY157" s="1060"/>
      <c r="BZZ157" s="1060"/>
      <c r="CAA157" s="1060"/>
      <c r="CAB157" s="1060"/>
      <c r="CAC157" s="1060"/>
      <c r="CAD157" s="1060"/>
      <c r="CAE157" s="1060"/>
      <c r="CAF157" s="1060"/>
      <c r="CAG157" s="1060"/>
      <c r="CAH157" s="1060"/>
      <c r="CAI157" s="1060"/>
      <c r="CAJ157" s="1060"/>
      <c r="CAK157" s="1060"/>
      <c r="CAL157" s="1060"/>
      <c r="CAM157" s="1060"/>
      <c r="CAN157" s="1060"/>
      <c r="CAO157" s="1060"/>
      <c r="CAP157" s="1060"/>
      <c r="CAQ157" s="1060"/>
      <c r="CAR157" s="1060"/>
      <c r="CAS157" s="1060"/>
      <c r="CAT157" s="1060"/>
      <c r="CAU157" s="1060"/>
      <c r="CAV157" s="1060"/>
      <c r="CAW157" s="1060"/>
      <c r="CAX157" s="1060"/>
      <c r="CAY157" s="1060"/>
      <c r="CAZ157" s="1060"/>
      <c r="CBA157" s="1060"/>
      <c r="CBB157" s="1060"/>
      <c r="CBC157" s="1060"/>
      <c r="CBD157" s="1060"/>
      <c r="CBE157" s="1060"/>
      <c r="CBF157" s="1060"/>
      <c r="CBG157" s="1060"/>
      <c r="CBH157" s="1060"/>
      <c r="CBI157" s="1060"/>
      <c r="CBJ157" s="1060"/>
      <c r="CBK157" s="1060"/>
      <c r="CBL157" s="1060"/>
      <c r="CBM157" s="1060"/>
      <c r="CBN157" s="1060"/>
      <c r="CBO157" s="1060"/>
      <c r="CBP157" s="1060"/>
      <c r="CBQ157" s="1060"/>
      <c r="CBR157" s="1060"/>
      <c r="CBS157" s="1060"/>
      <c r="CBT157" s="1060"/>
      <c r="CBU157" s="1060"/>
      <c r="CBV157" s="1060"/>
      <c r="CBW157" s="1060"/>
      <c r="CBX157" s="1060"/>
      <c r="CBY157" s="1060"/>
      <c r="CBZ157" s="1060"/>
      <c r="CCA157" s="1060"/>
      <c r="CCB157" s="1060"/>
      <c r="CCC157" s="1060"/>
      <c r="CCD157" s="1060"/>
      <c r="CCE157" s="1060"/>
      <c r="CCF157" s="1060"/>
      <c r="CCG157" s="1060"/>
      <c r="CCH157" s="1060"/>
      <c r="CCI157" s="1060"/>
      <c r="CCJ157" s="1060"/>
      <c r="CCK157" s="1060"/>
      <c r="CCL157" s="1060"/>
      <c r="CCM157" s="1060"/>
      <c r="CCN157" s="1060"/>
      <c r="CCO157" s="1060"/>
      <c r="CCP157" s="1060"/>
      <c r="CCQ157" s="1060"/>
      <c r="CCR157" s="1060"/>
      <c r="CCS157" s="1060"/>
      <c r="CCT157" s="1060"/>
      <c r="CCU157" s="1060"/>
      <c r="CCV157" s="1060"/>
      <c r="CCW157" s="1060"/>
      <c r="CCX157" s="1060"/>
      <c r="CCY157" s="1060"/>
      <c r="CCZ157" s="1060"/>
      <c r="CDA157" s="1060"/>
      <c r="CDB157" s="1060"/>
      <c r="CDC157" s="1060"/>
      <c r="CDD157" s="1060"/>
      <c r="CDE157" s="1060"/>
      <c r="CDF157" s="1060"/>
      <c r="CDG157" s="1060"/>
      <c r="CDH157" s="1060"/>
      <c r="CDI157" s="1060"/>
      <c r="CDJ157" s="1060"/>
      <c r="CDK157" s="1060"/>
      <c r="CDL157" s="1060"/>
      <c r="CDM157" s="1060"/>
      <c r="CDN157" s="1060"/>
      <c r="CDO157" s="1060"/>
      <c r="CDP157" s="1060"/>
      <c r="CDQ157" s="1060"/>
      <c r="CDR157" s="1060"/>
      <c r="CDS157" s="1060"/>
      <c r="CDT157" s="1060"/>
      <c r="CDU157" s="1060"/>
      <c r="CDV157" s="1060"/>
      <c r="CDW157" s="1060"/>
      <c r="CDX157" s="1060"/>
      <c r="CDY157" s="1060"/>
      <c r="CDZ157" s="1060"/>
      <c r="CEA157" s="1060"/>
      <c r="CEB157" s="1060"/>
      <c r="CEC157" s="1060"/>
      <c r="CED157" s="1060"/>
      <c r="CEE157" s="1060"/>
      <c r="CEF157" s="1060"/>
      <c r="CEG157" s="1060"/>
      <c r="CEH157" s="1060"/>
      <c r="CEI157" s="1060"/>
      <c r="CEJ157" s="1060"/>
      <c r="CEK157" s="1060"/>
      <c r="CEL157" s="1060"/>
      <c r="CEM157" s="1060"/>
    </row>
    <row r="158" spans="2:2171" s="254" customFormat="1" ht="11.25" customHeight="1" x14ac:dyDescent="0.2">
      <c r="B158" s="1029" t="s">
        <v>278</v>
      </c>
      <c r="C158" s="298"/>
      <c r="D158" s="857"/>
      <c r="E158" s="857" t="s">
        <v>413</v>
      </c>
      <c r="F158" s="1030" t="s">
        <v>278</v>
      </c>
      <c r="G158" s="298" t="s">
        <v>57</v>
      </c>
      <c r="H158" s="298" t="s">
        <v>62</v>
      </c>
      <c r="I158" s="1031">
        <f>C158*'Future Practices'!C$117*(D158*0.95+Calculations!$C$163/SUMPRODUCT(Sources!$C$78:$C$81,Defaults!$D$77:$D$80)*(1-D158)*VLOOKUP(G158,Defaults!B$77:D$80,3,FALSE))*3630</f>
        <v>0</v>
      </c>
      <c r="J158" s="1032">
        <f t="shared" si="0"/>
        <v>0</v>
      </c>
      <c r="K158" s="1024">
        <f>Retrofit_Design</f>
        <v>0</v>
      </c>
      <c r="L158" s="1024">
        <f t="shared" si="1"/>
        <v>0</v>
      </c>
      <c r="M158" s="679"/>
      <c r="N158" s="679"/>
      <c r="O158" s="679"/>
      <c r="P158" s="679"/>
      <c r="Q158" s="679"/>
      <c r="R158" s="679"/>
      <c r="S158" s="679"/>
      <c r="T158" s="679"/>
      <c r="U158" s="679"/>
      <c r="V158" s="679"/>
      <c r="W158" s="679"/>
      <c r="X158" s="679"/>
      <c r="Y158" s="679"/>
      <c r="Z158" s="679"/>
      <c r="AA158" s="679"/>
      <c r="AB158" s="679"/>
      <c r="AC158" s="679"/>
      <c r="AD158" s="679"/>
      <c r="AE158" s="679"/>
      <c r="AF158" s="679"/>
      <c r="AG158" s="679"/>
      <c r="AH158" s="679"/>
      <c r="AI158" s="679"/>
      <c r="AJ158" s="679"/>
      <c r="AK158" s="679"/>
      <c r="AL158" s="679"/>
      <c r="AM158" s="679"/>
      <c r="AN158" s="679"/>
      <c r="AO158" s="679"/>
      <c r="AP158" s="679"/>
      <c r="AQ158" s="679"/>
      <c r="AR158" s="1060"/>
      <c r="AS158" s="1060"/>
      <c r="AT158" s="1060"/>
      <c r="AU158" s="1060"/>
      <c r="AV158" s="1060"/>
      <c r="AW158" s="1060"/>
      <c r="AX158" s="1060"/>
      <c r="AY158" s="1060"/>
      <c r="AZ158" s="1060"/>
      <c r="BA158" s="1060"/>
      <c r="BB158" s="1060"/>
      <c r="BC158" s="1060"/>
      <c r="BD158" s="1060"/>
      <c r="BE158" s="1060"/>
      <c r="BF158" s="1060"/>
      <c r="BG158" s="1060"/>
      <c r="BH158" s="1060"/>
      <c r="BI158" s="1060"/>
      <c r="BJ158" s="1060"/>
      <c r="BK158" s="1060"/>
      <c r="BL158" s="1060"/>
      <c r="BM158" s="1060"/>
      <c r="BN158" s="1060"/>
      <c r="BO158" s="1060"/>
      <c r="BP158" s="1060"/>
      <c r="BQ158" s="1060"/>
      <c r="BR158" s="1060"/>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060"/>
      <c r="DF158" s="1060"/>
      <c r="DG158" s="1060"/>
      <c r="DH158" s="1060"/>
      <c r="DI158" s="1060"/>
      <c r="DJ158" s="1060"/>
      <c r="DK158" s="1060"/>
      <c r="DL158" s="1060"/>
      <c r="DM158" s="1060"/>
      <c r="DN158" s="1060"/>
      <c r="DO158" s="1060"/>
      <c r="DP158" s="1060"/>
      <c r="DQ158" s="1060"/>
      <c r="DR158" s="1060"/>
      <c r="DS158" s="1060"/>
      <c r="DT158" s="1060"/>
      <c r="DU158" s="1060"/>
      <c r="DV158" s="1060"/>
      <c r="DW158" s="1060"/>
      <c r="DX158" s="1060"/>
      <c r="DY158" s="1060"/>
      <c r="DZ158" s="1060"/>
      <c r="EA158" s="1060"/>
      <c r="EB158" s="1060"/>
      <c r="EC158" s="1060"/>
      <c r="ED158" s="1060"/>
      <c r="EE158" s="1060"/>
      <c r="EF158" s="1060"/>
      <c r="EG158" s="1060"/>
      <c r="EH158" s="1060"/>
      <c r="EI158" s="1060"/>
      <c r="EJ158" s="1060"/>
      <c r="EK158" s="1060"/>
      <c r="EL158" s="1060"/>
      <c r="EM158" s="1060"/>
      <c r="EN158" s="1060"/>
      <c r="EO158" s="1060"/>
      <c r="EP158" s="1060"/>
      <c r="EQ158" s="1060"/>
      <c r="ER158" s="1060"/>
      <c r="ES158" s="1060"/>
      <c r="ET158" s="1060"/>
      <c r="EU158" s="1060"/>
      <c r="EV158" s="1060"/>
      <c r="EW158" s="1060"/>
      <c r="EX158" s="1060"/>
      <c r="EY158" s="1060"/>
      <c r="EZ158" s="1060"/>
      <c r="FA158" s="1060"/>
      <c r="FB158" s="1060"/>
      <c r="FC158" s="1060"/>
      <c r="FD158" s="1060"/>
      <c r="FE158" s="1060"/>
      <c r="FF158" s="1060"/>
      <c r="FG158" s="1060"/>
      <c r="FH158" s="1060"/>
      <c r="FI158" s="1060"/>
      <c r="FJ158" s="1060"/>
      <c r="FK158" s="1060"/>
      <c r="FL158" s="1060"/>
      <c r="FM158" s="1060"/>
      <c r="FN158" s="1060"/>
      <c r="FO158" s="1060"/>
      <c r="FP158" s="1060"/>
      <c r="FQ158" s="1060"/>
      <c r="FR158" s="1060"/>
      <c r="FS158" s="1060"/>
      <c r="FT158" s="1060"/>
      <c r="FU158" s="1060"/>
      <c r="FV158" s="1060"/>
      <c r="FW158" s="1060"/>
      <c r="FX158" s="1060"/>
      <c r="FY158" s="1060"/>
      <c r="FZ158" s="1060"/>
      <c r="GA158" s="1060"/>
      <c r="GB158" s="1060"/>
      <c r="GC158" s="1060"/>
      <c r="GD158" s="1060"/>
      <c r="GE158" s="1060"/>
      <c r="GF158" s="1060"/>
      <c r="GG158" s="1060"/>
      <c r="GH158" s="1060"/>
      <c r="GI158" s="1060"/>
      <c r="GJ158" s="1060"/>
      <c r="GK158" s="1060"/>
      <c r="GL158" s="1060"/>
      <c r="GM158" s="1060"/>
      <c r="GN158" s="1060"/>
      <c r="GO158" s="1060"/>
      <c r="GP158" s="1060"/>
      <c r="GQ158" s="1060"/>
      <c r="GR158" s="1060"/>
      <c r="GS158" s="1060"/>
      <c r="GT158" s="1060"/>
      <c r="GU158" s="1060"/>
      <c r="GV158" s="1060"/>
      <c r="GW158" s="1060"/>
      <c r="GX158" s="1060"/>
      <c r="GY158" s="1060"/>
      <c r="GZ158" s="1060"/>
      <c r="HA158" s="1060"/>
      <c r="HB158" s="1060"/>
      <c r="HC158" s="1060"/>
      <c r="HD158" s="1060"/>
      <c r="HE158" s="1060"/>
      <c r="HF158" s="1060"/>
      <c r="HG158" s="1060"/>
      <c r="HH158" s="1060"/>
      <c r="HI158" s="1060"/>
      <c r="HJ158" s="1060"/>
      <c r="HK158" s="1060"/>
      <c r="HL158" s="1060"/>
      <c r="HM158" s="1060"/>
      <c r="HN158" s="1060"/>
      <c r="HO158" s="1060"/>
      <c r="HP158" s="1060"/>
      <c r="HQ158" s="1060"/>
      <c r="HR158" s="1060"/>
      <c r="HS158" s="1060"/>
      <c r="HT158" s="1060"/>
      <c r="HU158" s="1060"/>
      <c r="HV158" s="1060"/>
      <c r="HW158" s="1060"/>
      <c r="HX158" s="1060"/>
      <c r="HY158" s="1060"/>
      <c r="HZ158" s="1060"/>
      <c r="IA158" s="1060"/>
      <c r="IB158" s="1060"/>
      <c r="IC158" s="1060"/>
      <c r="ID158" s="1060"/>
      <c r="IE158" s="1060"/>
      <c r="IF158" s="1060"/>
      <c r="IG158" s="1060"/>
      <c r="IH158" s="1060"/>
      <c r="II158" s="1060"/>
      <c r="IJ158" s="1060"/>
      <c r="IK158" s="1060"/>
      <c r="IL158" s="1060"/>
      <c r="IM158" s="1060"/>
      <c r="IN158" s="1060"/>
      <c r="IO158" s="1060"/>
      <c r="IP158" s="1060"/>
      <c r="IQ158" s="1060"/>
      <c r="IR158" s="1060"/>
      <c r="IS158" s="1060"/>
      <c r="IT158" s="1060"/>
      <c r="IU158" s="1060"/>
      <c r="IV158" s="1060"/>
      <c r="IW158" s="1060"/>
      <c r="IX158" s="1060"/>
      <c r="IY158" s="1060"/>
      <c r="IZ158" s="1060"/>
      <c r="JA158" s="1060"/>
      <c r="JB158" s="1060"/>
      <c r="JC158" s="1060"/>
      <c r="JD158" s="1060"/>
      <c r="JE158" s="1060"/>
      <c r="JF158" s="1060"/>
      <c r="JG158" s="1060"/>
      <c r="JH158" s="1060"/>
      <c r="JI158" s="1060"/>
      <c r="JJ158" s="1060"/>
      <c r="JK158" s="1060"/>
      <c r="JL158" s="1060"/>
      <c r="JM158" s="1060"/>
      <c r="JN158" s="1060"/>
      <c r="JO158" s="1060"/>
      <c r="JP158" s="1060"/>
      <c r="JQ158" s="1060"/>
      <c r="JR158" s="1060"/>
      <c r="JS158" s="1060"/>
      <c r="JT158" s="1060"/>
      <c r="JU158" s="1060"/>
      <c r="JV158" s="1060"/>
      <c r="JW158" s="1060"/>
      <c r="JX158" s="1060"/>
      <c r="JY158" s="1060"/>
      <c r="JZ158" s="1060"/>
      <c r="KA158" s="1060"/>
      <c r="KB158" s="1060"/>
      <c r="KC158" s="1060"/>
      <c r="KD158" s="1060"/>
      <c r="KE158" s="1060"/>
      <c r="KF158" s="1060"/>
      <c r="KG158" s="1060"/>
      <c r="KH158" s="1060"/>
      <c r="KI158" s="1060"/>
      <c r="KJ158" s="1060"/>
      <c r="KK158" s="1060"/>
      <c r="KL158" s="1060"/>
      <c r="KM158" s="1060"/>
      <c r="KN158" s="1060"/>
      <c r="KO158" s="1060"/>
      <c r="KP158" s="1060"/>
      <c r="KQ158" s="1060"/>
      <c r="KR158" s="1060"/>
      <c r="KS158" s="1060"/>
      <c r="KT158" s="1060"/>
      <c r="KU158" s="1060"/>
      <c r="KV158" s="1060"/>
      <c r="KW158" s="1060"/>
      <c r="KX158" s="1060"/>
      <c r="KY158" s="1060"/>
      <c r="KZ158" s="1060"/>
      <c r="LA158" s="1060"/>
      <c r="LB158" s="1060"/>
      <c r="LC158" s="1060"/>
      <c r="LD158" s="1060"/>
      <c r="LE158" s="1060"/>
      <c r="LF158" s="1060"/>
      <c r="LG158" s="1060"/>
      <c r="LH158" s="1060"/>
      <c r="LI158" s="1060"/>
      <c r="LJ158" s="1060"/>
      <c r="LK158" s="1060"/>
      <c r="LL158" s="1060"/>
      <c r="LM158" s="1060"/>
      <c r="LN158" s="1060"/>
      <c r="LO158" s="1060"/>
      <c r="LP158" s="1060"/>
      <c r="LQ158" s="1060"/>
      <c r="LR158" s="1060"/>
      <c r="LS158" s="1060"/>
      <c r="LT158" s="1060"/>
      <c r="LU158" s="1060"/>
      <c r="LV158" s="1060"/>
      <c r="LW158" s="1060"/>
      <c r="LX158" s="1060"/>
      <c r="LY158" s="1060"/>
      <c r="LZ158" s="1060"/>
      <c r="MA158" s="1060"/>
      <c r="MB158" s="1060"/>
      <c r="MC158" s="1060"/>
      <c r="MD158" s="1060"/>
      <c r="ME158" s="1060"/>
      <c r="MF158" s="1060"/>
      <c r="MG158" s="1060"/>
      <c r="MH158" s="1060"/>
      <c r="MI158" s="1060"/>
      <c r="MJ158" s="1060"/>
      <c r="MK158" s="1060"/>
      <c r="ML158" s="1060"/>
      <c r="MM158" s="1060"/>
      <c r="MN158" s="1060"/>
      <c r="MO158" s="1060"/>
      <c r="MP158" s="1060"/>
      <c r="MQ158" s="1060"/>
      <c r="MR158" s="1060"/>
      <c r="MS158" s="1060"/>
      <c r="MT158" s="1060"/>
      <c r="MU158" s="1060"/>
      <c r="MV158" s="1060"/>
      <c r="MW158" s="1060"/>
      <c r="MX158" s="1060"/>
      <c r="MY158" s="1060"/>
      <c r="MZ158" s="1060"/>
      <c r="NA158" s="1060"/>
      <c r="NB158" s="1060"/>
      <c r="NC158" s="1060"/>
      <c r="ND158" s="1060"/>
      <c r="NE158" s="1060"/>
      <c r="NF158" s="1060"/>
      <c r="NG158" s="1060"/>
      <c r="NH158" s="1060"/>
      <c r="NI158" s="1060"/>
      <c r="NJ158" s="1060"/>
      <c r="NK158" s="1060"/>
      <c r="NL158" s="1060"/>
      <c r="NM158" s="1060"/>
      <c r="NN158" s="1060"/>
      <c r="NO158" s="1060"/>
      <c r="NP158" s="1060"/>
      <c r="NQ158" s="1060"/>
      <c r="NR158" s="1060"/>
      <c r="NS158" s="1060"/>
      <c r="NT158" s="1060"/>
      <c r="NU158" s="1060"/>
      <c r="NV158" s="1060"/>
      <c r="NW158" s="1060"/>
      <c r="NX158" s="1060"/>
      <c r="NY158" s="1060"/>
      <c r="NZ158" s="1060"/>
      <c r="OA158" s="1060"/>
      <c r="OB158" s="1060"/>
      <c r="OC158" s="1060"/>
      <c r="OD158" s="1060"/>
      <c r="OE158" s="1060"/>
      <c r="OF158" s="1060"/>
      <c r="OG158" s="1060"/>
      <c r="OH158" s="1060"/>
      <c r="OI158" s="1060"/>
      <c r="OJ158" s="1060"/>
      <c r="OK158" s="1060"/>
      <c r="OL158" s="1060"/>
      <c r="OM158" s="1060"/>
      <c r="ON158" s="1060"/>
      <c r="OO158" s="1060"/>
      <c r="OP158" s="1060"/>
      <c r="OQ158" s="1060"/>
      <c r="OR158" s="1060"/>
      <c r="OS158" s="1060"/>
      <c r="OT158" s="1060"/>
      <c r="OU158" s="1060"/>
      <c r="OV158" s="1060"/>
      <c r="OW158" s="1060"/>
      <c r="OX158" s="1060"/>
      <c r="OY158" s="1060"/>
      <c r="OZ158" s="1060"/>
      <c r="PA158" s="1060"/>
      <c r="PB158" s="1060"/>
      <c r="PC158" s="1060"/>
      <c r="PD158" s="1060"/>
      <c r="PE158" s="1060"/>
      <c r="PF158" s="1060"/>
      <c r="PG158" s="1060"/>
      <c r="PH158" s="1060"/>
      <c r="PI158" s="1060"/>
      <c r="PJ158" s="1060"/>
      <c r="PK158" s="1060"/>
      <c r="PL158" s="1060"/>
      <c r="PM158" s="1060"/>
      <c r="PN158" s="1060"/>
      <c r="PO158" s="1060"/>
      <c r="PP158" s="1060"/>
      <c r="PQ158" s="1060"/>
      <c r="PR158" s="1060"/>
      <c r="PS158" s="1060"/>
      <c r="PT158" s="1060"/>
      <c r="PU158" s="1060"/>
      <c r="PV158" s="1060"/>
      <c r="PW158" s="1060"/>
      <c r="PX158" s="1060"/>
      <c r="PY158" s="1060"/>
      <c r="PZ158" s="1060"/>
      <c r="QA158" s="1060"/>
      <c r="QB158" s="1060"/>
      <c r="QC158" s="1060"/>
      <c r="QD158" s="1060"/>
      <c r="QE158" s="1060"/>
      <c r="QF158" s="1060"/>
      <c r="QG158" s="1060"/>
      <c r="QH158" s="1060"/>
      <c r="QI158" s="1060"/>
      <c r="QJ158" s="1060"/>
      <c r="QK158" s="1060"/>
      <c r="QL158" s="1060"/>
      <c r="QM158" s="1060"/>
      <c r="QN158" s="1060"/>
      <c r="QO158" s="1060"/>
      <c r="QP158" s="1060"/>
      <c r="QQ158" s="1060"/>
      <c r="QR158" s="1060"/>
      <c r="QS158" s="1060"/>
      <c r="QT158" s="1060"/>
      <c r="QU158" s="1060"/>
      <c r="QV158" s="1060"/>
      <c r="QW158" s="1060"/>
      <c r="QX158" s="1060"/>
      <c r="QY158" s="1060"/>
      <c r="QZ158" s="1060"/>
      <c r="RA158" s="1060"/>
      <c r="RB158" s="1060"/>
      <c r="RC158" s="1060"/>
      <c r="RD158" s="1060"/>
      <c r="RE158" s="1060"/>
      <c r="RF158" s="1060"/>
      <c r="RG158" s="1060"/>
      <c r="RH158" s="1060"/>
      <c r="RI158" s="1060"/>
      <c r="RJ158" s="1060"/>
      <c r="RK158" s="1060"/>
      <c r="RL158" s="1060"/>
      <c r="RM158" s="1060"/>
      <c r="RN158" s="1060"/>
      <c r="RO158" s="1060"/>
      <c r="RP158" s="1060"/>
      <c r="RQ158" s="1060"/>
      <c r="RR158" s="1060"/>
      <c r="RS158" s="1060"/>
      <c r="RT158" s="1060"/>
      <c r="RU158" s="1060"/>
      <c r="RV158" s="1060"/>
      <c r="RW158" s="1060"/>
      <c r="RX158" s="1060"/>
      <c r="RY158" s="1060"/>
      <c r="RZ158" s="1060"/>
      <c r="SA158" s="1060"/>
      <c r="SB158" s="1060"/>
      <c r="SC158" s="1060"/>
      <c r="SD158" s="1060"/>
      <c r="SE158" s="1060"/>
      <c r="SF158" s="1060"/>
      <c r="SG158" s="1060"/>
      <c r="SH158" s="1060"/>
      <c r="SI158" s="1060"/>
      <c r="SJ158" s="1060"/>
      <c r="SK158" s="1060"/>
      <c r="SL158" s="1060"/>
      <c r="SM158" s="1060"/>
      <c r="SN158" s="1060"/>
      <c r="SO158" s="1060"/>
      <c r="SP158" s="1060"/>
      <c r="SQ158" s="1060"/>
      <c r="SR158" s="1060"/>
      <c r="SS158" s="1060"/>
      <c r="ST158" s="1060"/>
      <c r="SU158" s="1060"/>
      <c r="SV158" s="1060"/>
      <c r="SW158" s="1060"/>
      <c r="SX158" s="1060"/>
      <c r="SY158" s="1060"/>
      <c r="SZ158" s="1060"/>
      <c r="TA158" s="1060"/>
      <c r="TB158" s="1060"/>
      <c r="TC158" s="1060"/>
      <c r="TD158" s="1060"/>
      <c r="TE158" s="1060"/>
      <c r="TF158" s="1060"/>
      <c r="TG158" s="1060"/>
      <c r="TH158" s="1060"/>
      <c r="TI158" s="1060"/>
      <c r="TJ158" s="1060"/>
      <c r="TK158" s="1060"/>
      <c r="TL158" s="1060"/>
      <c r="TM158" s="1060"/>
      <c r="TN158" s="1060"/>
      <c r="TO158" s="1060"/>
      <c r="TP158" s="1060"/>
      <c r="TQ158" s="1060"/>
      <c r="TR158" s="1060"/>
      <c r="TS158" s="1060"/>
      <c r="TT158" s="1060"/>
      <c r="TU158" s="1060"/>
      <c r="TV158" s="1060"/>
      <c r="TW158" s="1060"/>
      <c r="TX158" s="1060"/>
      <c r="TY158" s="1060"/>
      <c r="TZ158" s="1060"/>
      <c r="UA158" s="1060"/>
      <c r="UB158" s="1060"/>
      <c r="UC158" s="1060"/>
      <c r="UD158" s="1060"/>
      <c r="UE158" s="1060"/>
      <c r="UF158" s="1060"/>
      <c r="UG158" s="1060"/>
      <c r="UH158" s="1060"/>
      <c r="UI158" s="1060"/>
      <c r="UJ158" s="1060"/>
      <c r="UK158" s="1060"/>
      <c r="UL158" s="1060"/>
      <c r="UM158" s="1060"/>
      <c r="UN158" s="1060"/>
      <c r="UO158" s="1060"/>
      <c r="UP158" s="1060"/>
      <c r="UQ158" s="1060"/>
      <c r="UR158" s="1060"/>
      <c r="US158" s="1060"/>
      <c r="UT158" s="1060"/>
      <c r="UU158" s="1060"/>
      <c r="UV158" s="1060"/>
      <c r="UW158" s="1060"/>
      <c r="UX158" s="1060"/>
      <c r="UY158" s="1060"/>
      <c r="UZ158" s="1060"/>
      <c r="VA158" s="1060"/>
      <c r="VB158" s="1060"/>
      <c r="VC158" s="1060"/>
      <c r="VD158" s="1060"/>
      <c r="VE158" s="1060"/>
      <c r="VF158" s="1060"/>
      <c r="VG158" s="1060"/>
      <c r="VH158" s="1060"/>
      <c r="VI158" s="1060"/>
      <c r="VJ158" s="1060"/>
      <c r="VK158" s="1060"/>
      <c r="VL158" s="1060"/>
      <c r="VM158" s="1060"/>
      <c r="VN158" s="1060"/>
      <c r="VO158" s="1060"/>
      <c r="VP158" s="1060"/>
      <c r="VQ158" s="1060"/>
      <c r="VR158" s="1060"/>
      <c r="VS158" s="1060"/>
      <c r="VT158" s="1060"/>
      <c r="VU158" s="1060"/>
      <c r="VV158" s="1060"/>
      <c r="VW158" s="1060"/>
      <c r="VX158" s="1060"/>
      <c r="VY158" s="1060"/>
      <c r="VZ158" s="1060"/>
      <c r="WA158" s="1060"/>
      <c r="WB158" s="1060"/>
      <c r="WC158" s="1060"/>
      <c r="WD158" s="1060"/>
      <c r="WE158" s="1060"/>
      <c r="WF158" s="1060"/>
      <c r="WG158" s="1060"/>
      <c r="WH158" s="1060"/>
      <c r="WI158" s="1060"/>
      <c r="WJ158" s="1060"/>
      <c r="WK158" s="1060"/>
      <c r="WL158" s="1060"/>
      <c r="WM158" s="1060"/>
      <c r="WN158" s="1060"/>
      <c r="WO158" s="1060"/>
      <c r="WP158" s="1060"/>
      <c r="WQ158" s="1060"/>
      <c r="WR158" s="1060"/>
      <c r="WS158" s="1060"/>
      <c r="WT158" s="1060"/>
      <c r="WU158" s="1060"/>
      <c r="WV158" s="1060"/>
      <c r="WW158" s="1060"/>
      <c r="WX158" s="1060"/>
      <c r="WY158" s="1060"/>
      <c r="WZ158" s="1060"/>
      <c r="XA158" s="1060"/>
      <c r="XB158" s="1060"/>
      <c r="XC158" s="1060"/>
      <c r="XD158" s="1060"/>
      <c r="XE158" s="1060"/>
      <c r="XF158" s="1060"/>
      <c r="XG158" s="1060"/>
      <c r="XH158" s="1060"/>
      <c r="XI158" s="1060"/>
      <c r="XJ158" s="1060"/>
      <c r="XK158" s="1060"/>
      <c r="XL158" s="1060"/>
      <c r="XM158" s="1060"/>
      <c r="XN158" s="1060"/>
      <c r="XO158" s="1060"/>
      <c r="XP158" s="1060"/>
      <c r="XQ158" s="1060"/>
      <c r="XR158" s="1060"/>
      <c r="XS158" s="1060"/>
      <c r="XT158" s="1060"/>
      <c r="XU158" s="1060"/>
      <c r="XV158" s="1060"/>
      <c r="XW158" s="1060"/>
      <c r="XX158" s="1060"/>
      <c r="XY158" s="1060"/>
      <c r="XZ158" s="1060"/>
      <c r="YA158" s="1060"/>
      <c r="YB158" s="1060"/>
      <c r="YC158" s="1060"/>
      <c r="YD158" s="1060"/>
      <c r="YE158" s="1060"/>
      <c r="YF158" s="1060"/>
      <c r="YG158" s="1060"/>
      <c r="YH158" s="1060"/>
      <c r="YI158" s="1060"/>
      <c r="YJ158" s="1060"/>
      <c r="YK158" s="1060"/>
      <c r="YL158" s="1060"/>
      <c r="YM158" s="1060"/>
      <c r="YN158" s="1060"/>
      <c r="YO158" s="1060"/>
      <c r="YP158" s="1060"/>
      <c r="YQ158" s="1060"/>
      <c r="YR158" s="1060"/>
      <c r="YS158" s="1060"/>
      <c r="YT158" s="1060"/>
      <c r="YU158" s="1060"/>
      <c r="YV158" s="1060"/>
      <c r="YW158" s="1060"/>
      <c r="YX158" s="1060"/>
      <c r="YY158" s="1060"/>
      <c r="YZ158" s="1060"/>
      <c r="ZA158" s="1060"/>
      <c r="ZB158" s="1060"/>
      <c r="ZC158" s="1060"/>
      <c r="ZD158" s="1060"/>
      <c r="ZE158" s="1060"/>
      <c r="ZF158" s="1060"/>
      <c r="ZG158" s="1060"/>
      <c r="ZH158" s="1060"/>
      <c r="ZI158" s="1060"/>
      <c r="ZJ158" s="1060"/>
      <c r="ZK158" s="1060"/>
      <c r="ZL158" s="1060"/>
      <c r="ZM158" s="1060"/>
      <c r="ZN158" s="1060"/>
      <c r="ZO158" s="1060"/>
      <c r="ZP158" s="1060"/>
      <c r="ZQ158" s="1060"/>
      <c r="ZR158" s="1060"/>
      <c r="ZS158" s="1060"/>
      <c r="ZT158" s="1060"/>
      <c r="ZU158" s="1060"/>
      <c r="ZV158" s="1060"/>
      <c r="ZW158" s="1060"/>
      <c r="ZX158" s="1060"/>
      <c r="ZY158" s="1060"/>
      <c r="ZZ158" s="1060"/>
      <c r="AAA158" s="1060"/>
      <c r="AAB158" s="1060"/>
      <c r="AAC158" s="1060"/>
      <c r="AAD158" s="1060"/>
      <c r="AAE158" s="1060"/>
      <c r="AAF158" s="1060"/>
      <c r="AAG158" s="1060"/>
      <c r="AAH158" s="1060"/>
      <c r="AAI158" s="1060"/>
      <c r="AAJ158" s="1060"/>
      <c r="AAK158" s="1060"/>
      <c r="AAL158" s="1060"/>
      <c r="AAM158" s="1060"/>
      <c r="AAN158" s="1060"/>
      <c r="AAO158" s="1060"/>
      <c r="AAP158" s="1060"/>
      <c r="AAQ158" s="1060"/>
      <c r="AAR158" s="1060"/>
      <c r="AAS158" s="1060"/>
      <c r="AAT158" s="1060"/>
      <c r="AAU158" s="1060"/>
      <c r="AAV158" s="1060"/>
      <c r="AAW158" s="1060"/>
      <c r="AAX158" s="1060"/>
      <c r="AAY158" s="1060"/>
      <c r="AAZ158" s="1060"/>
      <c r="ABA158" s="1060"/>
      <c r="ABB158" s="1060"/>
      <c r="ABC158" s="1060"/>
      <c r="ABD158" s="1060"/>
      <c r="ABE158" s="1060"/>
      <c r="ABF158" s="1060"/>
      <c r="ABG158" s="1060"/>
      <c r="ABH158" s="1060"/>
      <c r="ABI158" s="1060"/>
      <c r="ABJ158" s="1060"/>
      <c r="ABK158" s="1060"/>
      <c r="ABL158" s="1060"/>
      <c r="ABM158" s="1060"/>
      <c r="ABN158" s="1060"/>
      <c r="ABO158" s="1060"/>
      <c r="ABP158" s="1060"/>
      <c r="ABQ158" s="1060"/>
      <c r="ABR158" s="1060"/>
      <c r="ABS158" s="1060"/>
      <c r="ABT158" s="1060"/>
      <c r="ABU158" s="1060"/>
      <c r="ABV158" s="1060"/>
      <c r="ABW158" s="1060"/>
      <c r="ABX158" s="1060"/>
      <c r="ABY158" s="1060"/>
      <c r="ABZ158" s="1060"/>
      <c r="ACA158" s="1060"/>
      <c r="ACB158" s="1060"/>
      <c r="ACC158" s="1060"/>
      <c r="ACD158" s="1060"/>
      <c r="ACE158" s="1060"/>
      <c r="ACF158" s="1060"/>
      <c r="ACG158" s="1060"/>
      <c r="ACH158" s="1060"/>
      <c r="ACI158" s="1060"/>
      <c r="ACJ158" s="1060"/>
      <c r="ACK158" s="1060"/>
      <c r="ACL158" s="1060"/>
      <c r="ACM158" s="1060"/>
      <c r="ACN158" s="1060"/>
      <c r="ACO158" s="1060"/>
      <c r="ACP158" s="1060"/>
      <c r="ACQ158" s="1060"/>
      <c r="ACR158" s="1060"/>
      <c r="ACS158" s="1060"/>
      <c r="ACT158" s="1060"/>
      <c r="ACU158" s="1060"/>
      <c r="ACV158" s="1060"/>
      <c r="ACW158" s="1060"/>
      <c r="ACX158" s="1060"/>
      <c r="ACY158" s="1060"/>
      <c r="ACZ158" s="1060"/>
      <c r="ADA158" s="1060"/>
      <c r="ADB158" s="1060"/>
      <c r="ADC158" s="1060"/>
      <c r="ADD158" s="1060"/>
      <c r="ADE158" s="1060"/>
      <c r="ADF158" s="1060"/>
      <c r="ADG158" s="1060"/>
      <c r="ADH158" s="1060"/>
      <c r="ADI158" s="1060"/>
      <c r="ADJ158" s="1060"/>
      <c r="ADK158" s="1060"/>
      <c r="ADL158" s="1060"/>
      <c r="ADM158" s="1060"/>
      <c r="ADN158" s="1060"/>
      <c r="ADO158" s="1060"/>
      <c r="ADP158" s="1060"/>
      <c r="ADQ158" s="1060"/>
      <c r="ADR158" s="1060"/>
      <c r="ADS158" s="1060"/>
      <c r="ADT158" s="1060"/>
      <c r="ADU158" s="1060"/>
      <c r="ADV158" s="1060"/>
      <c r="ADW158" s="1060"/>
      <c r="ADX158" s="1060"/>
      <c r="ADY158" s="1060"/>
      <c r="ADZ158" s="1060"/>
      <c r="AEA158" s="1060"/>
      <c r="AEB158" s="1060"/>
      <c r="AEC158" s="1060"/>
      <c r="AED158" s="1060"/>
      <c r="AEE158" s="1060"/>
      <c r="AEF158" s="1060"/>
      <c r="AEG158" s="1060"/>
      <c r="AEH158" s="1060"/>
      <c r="AEI158" s="1060"/>
      <c r="AEJ158" s="1060"/>
      <c r="AEK158" s="1060"/>
      <c r="AEL158" s="1060"/>
      <c r="AEM158" s="1060"/>
      <c r="AEN158" s="1060"/>
      <c r="AEO158" s="1060"/>
      <c r="AEP158" s="1060"/>
      <c r="AEQ158" s="1060"/>
      <c r="AER158" s="1060"/>
      <c r="AES158" s="1060"/>
      <c r="AET158" s="1060"/>
      <c r="AEU158" s="1060"/>
      <c r="AEV158" s="1060"/>
      <c r="AEW158" s="1060"/>
      <c r="AEX158" s="1060"/>
      <c r="AEY158" s="1060"/>
      <c r="AEZ158" s="1060"/>
      <c r="AFA158" s="1060"/>
      <c r="AFB158" s="1060"/>
      <c r="AFC158" s="1060"/>
      <c r="AFD158" s="1060"/>
      <c r="AFE158" s="1060"/>
      <c r="AFF158" s="1060"/>
      <c r="AFG158" s="1060"/>
      <c r="AFH158" s="1060"/>
      <c r="AFI158" s="1060"/>
      <c r="AFJ158" s="1060"/>
      <c r="AFK158" s="1060"/>
      <c r="AFL158" s="1060"/>
      <c r="AFM158" s="1060"/>
      <c r="AFN158" s="1060"/>
      <c r="AFO158" s="1060"/>
      <c r="AFP158" s="1060"/>
      <c r="AFQ158" s="1060"/>
      <c r="AFR158" s="1060"/>
      <c r="AFS158" s="1060"/>
      <c r="AFT158" s="1060"/>
      <c r="AFU158" s="1060"/>
      <c r="AFV158" s="1060"/>
      <c r="AFW158" s="1060"/>
      <c r="AFX158" s="1060"/>
      <c r="AFY158" s="1060"/>
      <c r="AFZ158" s="1060"/>
      <c r="AGA158" s="1060"/>
      <c r="AGB158" s="1060"/>
      <c r="AGC158" s="1060"/>
      <c r="AGD158" s="1060"/>
      <c r="AGE158" s="1060"/>
      <c r="AGF158" s="1060"/>
      <c r="AGG158" s="1060"/>
      <c r="AGH158" s="1060"/>
      <c r="AGI158" s="1060"/>
      <c r="AGJ158" s="1060"/>
      <c r="AGK158" s="1060"/>
      <c r="AGL158" s="1060"/>
      <c r="AGM158" s="1060"/>
      <c r="AGN158" s="1060"/>
      <c r="AGO158" s="1060"/>
      <c r="AGP158" s="1060"/>
      <c r="AGQ158" s="1060"/>
      <c r="AGR158" s="1060"/>
      <c r="AGS158" s="1060"/>
      <c r="AGT158" s="1060"/>
      <c r="AGU158" s="1060"/>
      <c r="AGV158" s="1060"/>
      <c r="AGW158" s="1060"/>
      <c r="AGX158" s="1060"/>
      <c r="AGY158" s="1060"/>
      <c r="AGZ158" s="1060"/>
      <c r="AHA158" s="1060"/>
      <c r="AHB158" s="1060"/>
      <c r="AHC158" s="1060"/>
      <c r="AHD158" s="1060"/>
      <c r="AHE158" s="1060"/>
      <c r="AHF158" s="1060"/>
      <c r="AHG158" s="1060"/>
      <c r="AHH158" s="1060"/>
      <c r="AHI158" s="1060"/>
      <c r="AHJ158" s="1060"/>
      <c r="AHK158" s="1060"/>
      <c r="AHL158" s="1060"/>
      <c r="AHM158" s="1060"/>
      <c r="AHN158" s="1060"/>
      <c r="AHO158" s="1060"/>
      <c r="AHP158" s="1060"/>
      <c r="AHQ158" s="1060"/>
      <c r="AHR158" s="1060"/>
      <c r="AHS158" s="1060"/>
      <c r="AHT158" s="1060"/>
      <c r="AHU158" s="1060"/>
      <c r="AHV158" s="1060"/>
      <c r="AHW158" s="1060"/>
      <c r="AHX158" s="1060"/>
      <c r="AHY158" s="1060"/>
      <c r="AHZ158" s="1060"/>
      <c r="AIA158" s="1060"/>
      <c r="AIB158" s="1060"/>
      <c r="AIC158" s="1060"/>
      <c r="AID158" s="1060"/>
      <c r="AIE158" s="1060"/>
      <c r="AIF158" s="1060"/>
      <c r="AIG158" s="1060"/>
      <c r="AIH158" s="1060"/>
      <c r="AII158" s="1060"/>
      <c r="AIJ158" s="1060"/>
      <c r="AIK158" s="1060"/>
      <c r="AIL158" s="1060"/>
      <c r="AIM158" s="1060"/>
      <c r="AIN158" s="1060"/>
      <c r="AIO158" s="1060"/>
      <c r="AIP158" s="1060"/>
      <c r="AIQ158" s="1060"/>
      <c r="AIR158" s="1060"/>
      <c r="AIS158" s="1060"/>
      <c r="AIT158" s="1060"/>
      <c r="AIU158" s="1060"/>
      <c r="AIV158" s="1060"/>
      <c r="AIW158" s="1060"/>
      <c r="AIX158" s="1060"/>
      <c r="AIY158" s="1060"/>
      <c r="AIZ158" s="1060"/>
      <c r="AJA158" s="1060"/>
      <c r="AJB158" s="1060"/>
      <c r="AJC158" s="1060"/>
      <c r="AJD158" s="1060"/>
      <c r="AJE158" s="1060"/>
      <c r="AJF158" s="1060"/>
      <c r="AJG158" s="1060"/>
      <c r="AJH158" s="1060"/>
      <c r="AJI158" s="1060"/>
      <c r="AJJ158" s="1060"/>
      <c r="AJK158" s="1060"/>
      <c r="AJL158" s="1060"/>
      <c r="AJM158" s="1060"/>
      <c r="AJN158" s="1060"/>
      <c r="AJO158" s="1060"/>
      <c r="AJP158" s="1060"/>
      <c r="AJQ158" s="1060"/>
      <c r="AJR158" s="1060"/>
      <c r="AJS158" s="1060"/>
      <c r="AJT158" s="1060"/>
      <c r="AJU158" s="1060"/>
      <c r="AJV158" s="1060"/>
      <c r="AJW158" s="1060"/>
      <c r="AJX158" s="1060"/>
      <c r="AJY158" s="1060"/>
      <c r="AJZ158" s="1060"/>
      <c r="AKA158" s="1060"/>
      <c r="AKB158" s="1060"/>
      <c r="AKC158" s="1060"/>
      <c r="AKD158" s="1060"/>
      <c r="AKE158" s="1060"/>
      <c r="AKF158" s="1060"/>
      <c r="AKG158" s="1060"/>
      <c r="AKH158" s="1060"/>
      <c r="AKI158" s="1060"/>
      <c r="AKJ158" s="1060"/>
      <c r="AKK158" s="1060"/>
      <c r="AKL158" s="1060"/>
      <c r="AKM158" s="1060"/>
      <c r="AKN158" s="1060"/>
      <c r="AKO158" s="1060"/>
      <c r="AKP158" s="1060"/>
      <c r="AKQ158" s="1060"/>
      <c r="AKR158" s="1060"/>
      <c r="AKS158" s="1060"/>
      <c r="AKT158" s="1060"/>
      <c r="AKU158" s="1060"/>
      <c r="AKV158" s="1060"/>
      <c r="AKW158" s="1060"/>
      <c r="AKX158" s="1060"/>
      <c r="AKY158" s="1060"/>
      <c r="AKZ158" s="1060"/>
      <c r="ALA158" s="1060"/>
      <c r="ALB158" s="1060"/>
      <c r="ALC158" s="1060"/>
      <c r="ALD158" s="1060"/>
      <c r="ALE158" s="1060"/>
      <c r="ALF158" s="1060"/>
      <c r="ALG158" s="1060"/>
      <c r="ALH158" s="1060"/>
      <c r="ALI158" s="1060"/>
      <c r="ALJ158" s="1060"/>
      <c r="ALK158" s="1060"/>
      <c r="ALL158" s="1060"/>
      <c r="ALM158" s="1060"/>
      <c r="ALN158" s="1060"/>
      <c r="ALO158" s="1060"/>
      <c r="ALP158" s="1060"/>
      <c r="ALQ158" s="1060"/>
      <c r="ALR158" s="1060"/>
      <c r="ALS158" s="1060"/>
      <c r="ALT158" s="1060"/>
      <c r="ALU158" s="1060"/>
      <c r="ALV158" s="1060"/>
      <c r="ALW158" s="1060"/>
      <c r="ALX158" s="1060"/>
      <c r="ALY158" s="1060"/>
      <c r="ALZ158" s="1060"/>
      <c r="AMA158" s="1060"/>
      <c r="AMB158" s="1060"/>
      <c r="AMC158" s="1060"/>
      <c r="AMD158" s="1060"/>
      <c r="AME158" s="1060"/>
      <c r="AMF158" s="1060"/>
      <c r="AMG158" s="1060"/>
      <c r="AMH158" s="1060"/>
      <c r="AMI158" s="1060"/>
      <c r="AMJ158" s="1060"/>
      <c r="AMK158" s="1060"/>
      <c r="AML158" s="1060"/>
      <c r="AMM158" s="1060"/>
      <c r="AMN158" s="1060"/>
      <c r="AMO158" s="1060"/>
      <c r="AMP158" s="1060"/>
      <c r="AMQ158" s="1060"/>
      <c r="AMR158" s="1060"/>
      <c r="AMS158" s="1060"/>
      <c r="AMT158" s="1060"/>
      <c r="AMU158" s="1060"/>
      <c r="AMV158" s="1060"/>
      <c r="AMW158" s="1060"/>
      <c r="AMX158" s="1060"/>
      <c r="AMY158" s="1060"/>
      <c r="AMZ158" s="1060"/>
      <c r="ANA158" s="1060"/>
      <c r="ANB158" s="1060"/>
      <c r="ANC158" s="1060"/>
      <c r="AND158" s="1060"/>
      <c r="ANE158" s="1060"/>
      <c r="ANF158" s="1060"/>
      <c r="ANG158" s="1060"/>
      <c r="ANH158" s="1060"/>
      <c r="ANI158" s="1060"/>
      <c r="ANJ158" s="1060"/>
      <c r="ANK158" s="1060"/>
      <c r="ANL158" s="1060"/>
      <c r="ANM158" s="1060"/>
      <c r="ANN158" s="1060"/>
      <c r="ANO158" s="1060"/>
      <c r="ANP158" s="1060"/>
      <c r="ANQ158" s="1060"/>
      <c r="ANR158" s="1060"/>
      <c r="ANS158" s="1060"/>
      <c r="ANT158" s="1060"/>
      <c r="ANU158" s="1060"/>
      <c r="ANV158" s="1060"/>
      <c r="ANW158" s="1060"/>
      <c r="ANX158" s="1060"/>
      <c r="ANY158" s="1060"/>
      <c r="ANZ158" s="1060"/>
      <c r="AOA158" s="1060"/>
      <c r="AOB158" s="1060"/>
      <c r="AOC158" s="1060"/>
      <c r="AOD158" s="1060"/>
      <c r="AOE158" s="1060"/>
      <c r="AOF158" s="1060"/>
      <c r="AOG158" s="1060"/>
      <c r="AOH158" s="1060"/>
      <c r="AOI158" s="1060"/>
      <c r="AOJ158" s="1060"/>
      <c r="AOK158" s="1060"/>
      <c r="AOL158" s="1060"/>
      <c r="AOM158" s="1060"/>
      <c r="AON158" s="1060"/>
      <c r="AOO158" s="1060"/>
      <c r="AOP158" s="1060"/>
      <c r="AOQ158" s="1060"/>
      <c r="AOR158" s="1060"/>
      <c r="AOS158" s="1060"/>
      <c r="AOT158" s="1060"/>
      <c r="AOU158" s="1060"/>
      <c r="AOV158" s="1060"/>
      <c r="AOW158" s="1060"/>
      <c r="AOX158" s="1060"/>
      <c r="AOY158" s="1060"/>
      <c r="AOZ158" s="1060"/>
      <c r="APA158" s="1060"/>
      <c r="APB158" s="1060"/>
      <c r="APC158" s="1060"/>
      <c r="APD158" s="1060"/>
      <c r="APE158" s="1060"/>
      <c r="APF158" s="1060"/>
      <c r="APG158" s="1060"/>
      <c r="APH158" s="1060"/>
      <c r="API158" s="1060"/>
      <c r="APJ158" s="1060"/>
      <c r="APK158" s="1060"/>
      <c r="APL158" s="1060"/>
      <c r="APM158" s="1060"/>
      <c r="APN158" s="1060"/>
      <c r="APO158" s="1060"/>
      <c r="APP158" s="1060"/>
      <c r="APQ158" s="1060"/>
      <c r="APR158" s="1060"/>
      <c r="APS158" s="1060"/>
      <c r="APT158" s="1060"/>
      <c r="APU158" s="1060"/>
      <c r="APV158" s="1060"/>
      <c r="APW158" s="1060"/>
      <c r="APX158" s="1060"/>
      <c r="APY158" s="1060"/>
      <c r="APZ158" s="1060"/>
      <c r="AQA158" s="1060"/>
      <c r="AQB158" s="1060"/>
      <c r="AQC158" s="1060"/>
      <c r="AQD158" s="1060"/>
      <c r="AQE158" s="1060"/>
      <c r="AQF158" s="1060"/>
      <c r="AQG158" s="1060"/>
      <c r="AQH158" s="1060"/>
      <c r="AQI158" s="1060"/>
      <c r="AQJ158" s="1060"/>
      <c r="AQK158" s="1060"/>
      <c r="AQL158" s="1060"/>
      <c r="AQM158" s="1060"/>
      <c r="AQN158" s="1060"/>
      <c r="AQO158" s="1060"/>
      <c r="AQP158" s="1060"/>
      <c r="AQQ158" s="1060"/>
      <c r="AQR158" s="1060"/>
      <c r="AQS158" s="1060"/>
      <c r="AQT158" s="1060"/>
      <c r="AQU158" s="1060"/>
      <c r="AQV158" s="1060"/>
      <c r="AQW158" s="1060"/>
      <c r="AQX158" s="1060"/>
      <c r="AQY158" s="1060"/>
      <c r="AQZ158" s="1060"/>
      <c r="ARA158" s="1060"/>
      <c r="ARB158" s="1060"/>
      <c r="ARC158" s="1060"/>
      <c r="ARD158" s="1060"/>
      <c r="ARE158" s="1060"/>
      <c r="ARF158" s="1060"/>
      <c r="ARG158" s="1060"/>
      <c r="ARH158" s="1060"/>
      <c r="ARI158" s="1060"/>
      <c r="ARJ158" s="1060"/>
      <c r="ARK158" s="1060"/>
      <c r="ARL158" s="1060"/>
      <c r="ARM158" s="1060"/>
      <c r="ARN158" s="1060"/>
      <c r="ARO158" s="1060"/>
      <c r="ARP158" s="1060"/>
      <c r="ARQ158" s="1060"/>
      <c r="ARR158" s="1060"/>
      <c r="ARS158" s="1060"/>
      <c r="ART158" s="1060"/>
      <c r="ARU158" s="1060"/>
      <c r="ARV158" s="1060"/>
      <c r="ARW158" s="1060"/>
      <c r="ARX158" s="1060"/>
      <c r="ARY158" s="1060"/>
      <c r="ARZ158" s="1060"/>
      <c r="ASA158" s="1060"/>
      <c r="ASB158" s="1060"/>
      <c r="ASC158" s="1060"/>
      <c r="ASD158" s="1060"/>
      <c r="ASE158" s="1060"/>
      <c r="ASF158" s="1060"/>
      <c r="ASG158" s="1060"/>
      <c r="ASH158" s="1060"/>
      <c r="ASI158" s="1060"/>
      <c r="ASJ158" s="1060"/>
      <c r="ASK158" s="1060"/>
      <c r="ASL158" s="1060"/>
      <c r="ASM158" s="1060"/>
      <c r="ASN158" s="1060"/>
      <c r="ASO158" s="1060"/>
      <c r="ASP158" s="1060"/>
      <c r="ASQ158" s="1060"/>
      <c r="ASR158" s="1060"/>
      <c r="ASS158" s="1060"/>
      <c r="AST158" s="1060"/>
      <c r="ASU158" s="1060"/>
      <c r="ASV158" s="1060"/>
      <c r="ASW158" s="1060"/>
      <c r="ASX158" s="1060"/>
      <c r="ASY158" s="1060"/>
      <c r="ASZ158" s="1060"/>
      <c r="ATA158" s="1060"/>
      <c r="ATB158" s="1060"/>
      <c r="ATC158" s="1060"/>
      <c r="ATD158" s="1060"/>
      <c r="ATE158" s="1060"/>
      <c r="ATF158" s="1060"/>
      <c r="ATG158" s="1060"/>
      <c r="ATH158" s="1060"/>
      <c r="ATI158" s="1060"/>
      <c r="ATJ158" s="1060"/>
      <c r="ATK158" s="1060"/>
      <c r="ATL158" s="1060"/>
      <c r="ATM158" s="1060"/>
      <c r="ATN158" s="1060"/>
      <c r="ATO158" s="1060"/>
      <c r="ATP158" s="1060"/>
      <c r="ATQ158" s="1060"/>
      <c r="ATR158" s="1060"/>
      <c r="ATS158" s="1060"/>
      <c r="ATT158" s="1060"/>
      <c r="ATU158" s="1060"/>
      <c r="ATV158" s="1060"/>
      <c r="ATW158" s="1060"/>
      <c r="ATX158" s="1060"/>
      <c r="ATY158" s="1060"/>
      <c r="ATZ158" s="1060"/>
      <c r="AUA158" s="1060"/>
      <c r="AUB158" s="1060"/>
      <c r="AUC158" s="1060"/>
      <c r="AUD158" s="1060"/>
      <c r="AUE158" s="1060"/>
      <c r="AUF158" s="1060"/>
      <c r="AUG158" s="1060"/>
      <c r="AUH158" s="1060"/>
      <c r="AUI158" s="1060"/>
      <c r="AUJ158" s="1060"/>
      <c r="AUK158" s="1060"/>
      <c r="AUL158" s="1060"/>
      <c r="AUM158" s="1060"/>
      <c r="AUN158" s="1060"/>
      <c r="AUO158" s="1060"/>
      <c r="AUP158" s="1060"/>
      <c r="AUQ158" s="1060"/>
      <c r="AUR158" s="1060"/>
      <c r="AUS158" s="1060"/>
      <c r="AUT158" s="1060"/>
      <c r="AUU158" s="1060"/>
      <c r="AUV158" s="1060"/>
      <c r="AUW158" s="1060"/>
      <c r="AUX158" s="1060"/>
      <c r="AUY158" s="1060"/>
      <c r="AUZ158" s="1060"/>
      <c r="AVA158" s="1060"/>
      <c r="AVB158" s="1060"/>
      <c r="AVC158" s="1060"/>
      <c r="AVD158" s="1060"/>
      <c r="AVE158" s="1060"/>
      <c r="AVF158" s="1060"/>
      <c r="AVG158" s="1060"/>
      <c r="AVH158" s="1060"/>
      <c r="AVI158" s="1060"/>
      <c r="AVJ158" s="1060"/>
      <c r="AVK158" s="1060"/>
      <c r="AVL158" s="1060"/>
      <c r="AVM158" s="1060"/>
      <c r="AVN158" s="1060"/>
      <c r="AVO158" s="1060"/>
      <c r="AVP158" s="1060"/>
      <c r="AVQ158" s="1060"/>
      <c r="AVR158" s="1060"/>
      <c r="AVS158" s="1060"/>
      <c r="AVT158" s="1060"/>
      <c r="AVU158" s="1060"/>
      <c r="AVV158" s="1060"/>
      <c r="AVW158" s="1060"/>
      <c r="AVX158" s="1060"/>
      <c r="AVY158" s="1060"/>
      <c r="AVZ158" s="1060"/>
      <c r="AWA158" s="1060"/>
      <c r="AWB158" s="1060"/>
      <c r="AWC158" s="1060"/>
      <c r="AWD158" s="1060"/>
      <c r="AWE158" s="1060"/>
      <c r="AWF158" s="1060"/>
      <c r="AWG158" s="1060"/>
      <c r="AWH158" s="1060"/>
      <c r="AWI158" s="1060"/>
      <c r="AWJ158" s="1060"/>
      <c r="AWK158" s="1060"/>
      <c r="AWL158" s="1060"/>
      <c r="AWM158" s="1060"/>
      <c r="AWN158" s="1060"/>
      <c r="AWO158" s="1060"/>
      <c r="AWP158" s="1060"/>
      <c r="AWQ158" s="1060"/>
      <c r="AWR158" s="1060"/>
      <c r="AWS158" s="1060"/>
      <c r="AWT158" s="1060"/>
      <c r="AWU158" s="1060"/>
      <c r="AWV158" s="1060"/>
      <c r="AWW158" s="1060"/>
      <c r="AWX158" s="1060"/>
      <c r="AWY158" s="1060"/>
      <c r="AWZ158" s="1060"/>
      <c r="AXA158" s="1060"/>
      <c r="AXB158" s="1060"/>
      <c r="AXC158" s="1060"/>
      <c r="AXD158" s="1060"/>
      <c r="AXE158" s="1060"/>
      <c r="AXF158" s="1060"/>
      <c r="AXG158" s="1060"/>
      <c r="AXH158" s="1060"/>
      <c r="AXI158" s="1060"/>
      <c r="AXJ158" s="1060"/>
      <c r="AXK158" s="1060"/>
      <c r="AXL158" s="1060"/>
      <c r="AXM158" s="1060"/>
      <c r="AXN158" s="1060"/>
      <c r="AXO158" s="1060"/>
      <c r="AXP158" s="1060"/>
      <c r="AXQ158" s="1060"/>
      <c r="AXR158" s="1060"/>
      <c r="AXS158" s="1060"/>
      <c r="AXT158" s="1060"/>
      <c r="AXU158" s="1060"/>
      <c r="AXV158" s="1060"/>
      <c r="AXW158" s="1060"/>
      <c r="AXX158" s="1060"/>
      <c r="AXY158" s="1060"/>
      <c r="AXZ158" s="1060"/>
      <c r="AYA158" s="1060"/>
      <c r="AYB158" s="1060"/>
      <c r="AYC158" s="1060"/>
      <c r="AYD158" s="1060"/>
      <c r="AYE158" s="1060"/>
      <c r="AYF158" s="1060"/>
      <c r="AYG158" s="1060"/>
      <c r="AYH158" s="1060"/>
      <c r="AYI158" s="1060"/>
      <c r="AYJ158" s="1060"/>
      <c r="AYK158" s="1060"/>
      <c r="AYL158" s="1060"/>
      <c r="AYM158" s="1060"/>
      <c r="AYN158" s="1060"/>
      <c r="AYO158" s="1060"/>
      <c r="AYP158" s="1060"/>
      <c r="AYQ158" s="1060"/>
      <c r="AYR158" s="1060"/>
      <c r="AYS158" s="1060"/>
      <c r="AYT158" s="1060"/>
      <c r="AYU158" s="1060"/>
      <c r="AYV158" s="1060"/>
      <c r="AYW158" s="1060"/>
      <c r="AYX158" s="1060"/>
      <c r="AYY158" s="1060"/>
      <c r="AYZ158" s="1060"/>
      <c r="AZA158" s="1060"/>
      <c r="AZB158" s="1060"/>
      <c r="AZC158" s="1060"/>
      <c r="AZD158" s="1060"/>
      <c r="AZE158" s="1060"/>
      <c r="AZF158" s="1060"/>
      <c r="AZG158" s="1060"/>
      <c r="AZH158" s="1060"/>
      <c r="AZI158" s="1060"/>
      <c r="AZJ158" s="1060"/>
      <c r="AZK158" s="1060"/>
      <c r="AZL158" s="1060"/>
      <c r="AZM158" s="1060"/>
      <c r="AZN158" s="1060"/>
      <c r="AZO158" s="1060"/>
      <c r="AZP158" s="1060"/>
      <c r="AZQ158" s="1060"/>
      <c r="AZR158" s="1060"/>
      <c r="AZS158" s="1060"/>
      <c r="AZT158" s="1060"/>
      <c r="AZU158" s="1060"/>
      <c r="AZV158" s="1060"/>
      <c r="AZW158" s="1060"/>
      <c r="AZX158" s="1060"/>
      <c r="AZY158" s="1060"/>
      <c r="AZZ158" s="1060"/>
      <c r="BAA158" s="1060"/>
      <c r="BAB158" s="1060"/>
      <c r="BAC158" s="1060"/>
      <c r="BAD158" s="1060"/>
      <c r="BAE158" s="1060"/>
      <c r="BAF158" s="1060"/>
      <c r="BAG158" s="1060"/>
      <c r="BAH158" s="1060"/>
      <c r="BAI158" s="1060"/>
      <c r="BAJ158" s="1060"/>
      <c r="BAK158" s="1060"/>
      <c r="BAL158" s="1060"/>
      <c r="BAM158" s="1060"/>
      <c r="BAN158" s="1060"/>
      <c r="BAO158" s="1060"/>
      <c r="BAP158" s="1060"/>
      <c r="BAQ158" s="1060"/>
      <c r="BAR158" s="1060"/>
      <c r="BAS158" s="1060"/>
      <c r="BAT158" s="1060"/>
      <c r="BAU158" s="1060"/>
      <c r="BAV158" s="1060"/>
      <c r="BAW158" s="1060"/>
      <c r="BAX158" s="1060"/>
      <c r="BAY158" s="1060"/>
      <c r="BAZ158" s="1060"/>
      <c r="BBA158" s="1060"/>
      <c r="BBB158" s="1060"/>
      <c r="BBC158" s="1060"/>
      <c r="BBD158" s="1060"/>
      <c r="BBE158" s="1060"/>
      <c r="BBF158" s="1060"/>
      <c r="BBG158" s="1060"/>
      <c r="BBH158" s="1060"/>
      <c r="BBI158" s="1060"/>
      <c r="BBJ158" s="1060"/>
      <c r="BBK158" s="1060"/>
      <c r="BBL158" s="1060"/>
      <c r="BBM158" s="1060"/>
      <c r="BBN158" s="1060"/>
      <c r="BBO158" s="1060"/>
      <c r="BBP158" s="1060"/>
      <c r="BBQ158" s="1060"/>
      <c r="BBR158" s="1060"/>
      <c r="BBS158" s="1060"/>
      <c r="BBT158" s="1060"/>
      <c r="BBU158" s="1060"/>
      <c r="BBV158" s="1060"/>
      <c r="BBW158" s="1060"/>
      <c r="BBX158" s="1060"/>
      <c r="BBY158" s="1060"/>
      <c r="BBZ158" s="1060"/>
      <c r="BCA158" s="1060"/>
      <c r="BCB158" s="1060"/>
      <c r="BCC158" s="1060"/>
      <c r="BCD158" s="1060"/>
      <c r="BCE158" s="1060"/>
      <c r="BCF158" s="1060"/>
      <c r="BCG158" s="1060"/>
      <c r="BCH158" s="1060"/>
      <c r="BCI158" s="1060"/>
      <c r="BCJ158" s="1060"/>
      <c r="BCK158" s="1060"/>
      <c r="BCL158" s="1060"/>
      <c r="BCM158" s="1060"/>
      <c r="BCN158" s="1060"/>
      <c r="BCO158" s="1060"/>
      <c r="BCP158" s="1060"/>
      <c r="BCQ158" s="1060"/>
      <c r="BCR158" s="1060"/>
      <c r="BCS158" s="1060"/>
      <c r="BCT158" s="1060"/>
      <c r="BCU158" s="1060"/>
      <c r="BCV158" s="1060"/>
      <c r="BCW158" s="1060"/>
      <c r="BCX158" s="1060"/>
      <c r="BCY158" s="1060"/>
      <c r="BCZ158" s="1060"/>
      <c r="BDA158" s="1060"/>
      <c r="BDB158" s="1060"/>
      <c r="BDC158" s="1060"/>
      <c r="BDD158" s="1060"/>
      <c r="BDE158" s="1060"/>
      <c r="BDF158" s="1060"/>
      <c r="BDG158" s="1060"/>
      <c r="BDH158" s="1060"/>
      <c r="BDI158" s="1060"/>
      <c r="BDJ158" s="1060"/>
      <c r="BDK158" s="1060"/>
      <c r="BDL158" s="1060"/>
      <c r="BDM158" s="1060"/>
      <c r="BDN158" s="1060"/>
      <c r="BDO158" s="1060"/>
      <c r="BDP158" s="1060"/>
      <c r="BDQ158" s="1060"/>
      <c r="BDR158" s="1060"/>
      <c r="BDS158" s="1060"/>
      <c r="BDT158" s="1060"/>
      <c r="BDU158" s="1060"/>
      <c r="BDV158" s="1060"/>
      <c r="BDW158" s="1060"/>
      <c r="BDX158" s="1060"/>
      <c r="BDY158" s="1060"/>
      <c r="BDZ158" s="1060"/>
      <c r="BEA158" s="1060"/>
      <c r="BEB158" s="1060"/>
      <c r="BEC158" s="1060"/>
      <c r="BED158" s="1060"/>
      <c r="BEE158" s="1060"/>
      <c r="BEF158" s="1060"/>
      <c r="BEG158" s="1060"/>
      <c r="BEH158" s="1060"/>
      <c r="BEI158" s="1060"/>
      <c r="BEJ158" s="1060"/>
      <c r="BEK158" s="1060"/>
      <c r="BEL158" s="1060"/>
      <c r="BEM158" s="1060"/>
      <c r="BEN158" s="1060"/>
      <c r="BEO158" s="1060"/>
      <c r="BEP158" s="1060"/>
      <c r="BEQ158" s="1060"/>
      <c r="BER158" s="1060"/>
      <c r="BES158" s="1060"/>
      <c r="BET158" s="1060"/>
      <c r="BEU158" s="1060"/>
      <c r="BEV158" s="1060"/>
      <c r="BEW158" s="1060"/>
      <c r="BEX158" s="1060"/>
      <c r="BEY158" s="1060"/>
      <c r="BEZ158" s="1060"/>
      <c r="BFA158" s="1060"/>
      <c r="BFB158" s="1060"/>
      <c r="BFC158" s="1060"/>
      <c r="BFD158" s="1060"/>
      <c r="BFE158" s="1060"/>
      <c r="BFF158" s="1060"/>
      <c r="BFG158" s="1060"/>
      <c r="BFH158" s="1060"/>
      <c r="BFI158" s="1060"/>
      <c r="BFJ158" s="1060"/>
      <c r="BFK158" s="1060"/>
      <c r="BFL158" s="1060"/>
      <c r="BFM158" s="1060"/>
      <c r="BFN158" s="1060"/>
      <c r="BFO158" s="1060"/>
      <c r="BFP158" s="1060"/>
      <c r="BFQ158" s="1060"/>
      <c r="BFR158" s="1060"/>
      <c r="BFS158" s="1060"/>
      <c r="BFT158" s="1060"/>
      <c r="BFU158" s="1060"/>
      <c r="BFV158" s="1060"/>
      <c r="BFW158" s="1060"/>
      <c r="BFX158" s="1060"/>
      <c r="BFY158" s="1060"/>
      <c r="BFZ158" s="1060"/>
      <c r="BGA158" s="1060"/>
      <c r="BGB158" s="1060"/>
      <c r="BGC158" s="1060"/>
      <c r="BGD158" s="1060"/>
      <c r="BGE158" s="1060"/>
      <c r="BGF158" s="1060"/>
      <c r="BGG158" s="1060"/>
      <c r="BGH158" s="1060"/>
      <c r="BGI158" s="1060"/>
      <c r="BGJ158" s="1060"/>
      <c r="BGK158" s="1060"/>
      <c r="BGL158" s="1060"/>
      <c r="BGM158" s="1060"/>
      <c r="BGN158" s="1060"/>
      <c r="BGO158" s="1060"/>
      <c r="BGP158" s="1060"/>
      <c r="BGQ158" s="1060"/>
      <c r="BGR158" s="1060"/>
      <c r="BGS158" s="1060"/>
      <c r="BGT158" s="1060"/>
      <c r="BGU158" s="1060"/>
      <c r="BGV158" s="1060"/>
      <c r="BGW158" s="1060"/>
      <c r="BGX158" s="1060"/>
      <c r="BGY158" s="1060"/>
      <c r="BGZ158" s="1060"/>
      <c r="BHA158" s="1060"/>
      <c r="BHB158" s="1060"/>
      <c r="BHC158" s="1060"/>
      <c r="BHD158" s="1060"/>
      <c r="BHE158" s="1060"/>
      <c r="BHF158" s="1060"/>
      <c r="BHG158" s="1060"/>
      <c r="BHH158" s="1060"/>
      <c r="BHI158" s="1060"/>
      <c r="BHJ158" s="1060"/>
      <c r="BHK158" s="1060"/>
      <c r="BHL158" s="1060"/>
      <c r="BHM158" s="1060"/>
      <c r="BHN158" s="1060"/>
      <c r="BHO158" s="1060"/>
      <c r="BHP158" s="1060"/>
      <c r="BHQ158" s="1060"/>
      <c r="BHR158" s="1060"/>
      <c r="BHS158" s="1060"/>
      <c r="BHT158" s="1060"/>
      <c r="BHU158" s="1060"/>
      <c r="BHV158" s="1060"/>
      <c r="BHW158" s="1060"/>
      <c r="BHX158" s="1060"/>
      <c r="BHY158" s="1060"/>
      <c r="BHZ158" s="1060"/>
      <c r="BIA158" s="1060"/>
      <c r="BIB158" s="1060"/>
      <c r="BIC158" s="1060"/>
      <c r="BID158" s="1060"/>
      <c r="BIE158" s="1060"/>
      <c r="BIF158" s="1060"/>
      <c r="BIG158" s="1060"/>
      <c r="BIH158" s="1060"/>
      <c r="BII158" s="1060"/>
      <c r="BIJ158" s="1060"/>
      <c r="BIK158" s="1060"/>
      <c r="BIL158" s="1060"/>
      <c r="BIM158" s="1060"/>
      <c r="BIN158" s="1060"/>
      <c r="BIO158" s="1060"/>
      <c r="BIP158" s="1060"/>
      <c r="BIQ158" s="1060"/>
      <c r="BIR158" s="1060"/>
      <c r="BIS158" s="1060"/>
      <c r="BIT158" s="1060"/>
      <c r="BIU158" s="1060"/>
      <c r="BIV158" s="1060"/>
      <c r="BIW158" s="1060"/>
      <c r="BIX158" s="1060"/>
      <c r="BIY158" s="1060"/>
      <c r="BIZ158" s="1060"/>
      <c r="BJA158" s="1060"/>
      <c r="BJB158" s="1060"/>
      <c r="BJC158" s="1060"/>
      <c r="BJD158" s="1060"/>
      <c r="BJE158" s="1060"/>
      <c r="BJF158" s="1060"/>
      <c r="BJG158" s="1060"/>
      <c r="BJH158" s="1060"/>
      <c r="BJI158" s="1060"/>
      <c r="BJJ158" s="1060"/>
      <c r="BJK158" s="1060"/>
      <c r="BJL158" s="1060"/>
      <c r="BJM158" s="1060"/>
      <c r="BJN158" s="1060"/>
      <c r="BJO158" s="1060"/>
      <c r="BJP158" s="1060"/>
      <c r="BJQ158" s="1060"/>
      <c r="BJR158" s="1060"/>
      <c r="BJS158" s="1060"/>
      <c r="BJT158" s="1060"/>
      <c r="BJU158" s="1060"/>
      <c r="BJV158" s="1060"/>
      <c r="BJW158" s="1060"/>
      <c r="BJX158" s="1060"/>
      <c r="BJY158" s="1060"/>
      <c r="BJZ158" s="1060"/>
      <c r="BKA158" s="1060"/>
      <c r="BKB158" s="1060"/>
      <c r="BKC158" s="1060"/>
      <c r="BKD158" s="1060"/>
      <c r="BKE158" s="1060"/>
      <c r="BKF158" s="1060"/>
      <c r="BKG158" s="1060"/>
      <c r="BKH158" s="1060"/>
      <c r="BKI158" s="1060"/>
      <c r="BKJ158" s="1060"/>
      <c r="BKK158" s="1060"/>
      <c r="BKL158" s="1060"/>
      <c r="BKM158" s="1060"/>
      <c r="BKN158" s="1060"/>
      <c r="BKO158" s="1060"/>
      <c r="BKP158" s="1060"/>
      <c r="BKQ158" s="1060"/>
      <c r="BKR158" s="1060"/>
      <c r="BKS158" s="1060"/>
      <c r="BKT158" s="1060"/>
      <c r="BKU158" s="1060"/>
      <c r="BKV158" s="1060"/>
      <c r="BKW158" s="1060"/>
      <c r="BKX158" s="1060"/>
      <c r="BKY158" s="1060"/>
      <c r="BKZ158" s="1060"/>
      <c r="BLA158" s="1060"/>
      <c r="BLB158" s="1060"/>
      <c r="BLC158" s="1060"/>
      <c r="BLD158" s="1060"/>
      <c r="BLE158" s="1060"/>
      <c r="BLF158" s="1060"/>
      <c r="BLG158" s="1060"/>
      <c r="BLH158" s="1060"/>
      <c r="BLI158" s="1060"/>
      <c r="BLJ158" s="1060"/>
      <c r="BLK158" s="1060"/>
      <c r="BLL158" s="1060"/>
      <c r="BLM158" s="1060"/>
      <c r="BLN158" s="1060"/>
      <c r="BLO158" s="1060"/>
      <c r="BLP158" s="1060"/>
      <c r="BLQ158" s="1060"/>
      <c r="BLR158" s="1060"/>
      <c r="BLS158" s="1060"/>
      <c r="BLT158" s="1060"/>
      <c r="BLU158" s="1060"/>
      <c r="BLV158" s="1060"/>
      <c r="BLW158" s="1060"/>
      <c r="BLX158" s="1060"/>
      <c r="BLY158" s="1060"/>
      <c r="BLZ158" s="1060"/>
      <c r="BMA158" s="1060"/>
      <c r="BMB158" s="1060"/>
      <c r="BMC158" s="1060"/>
      <c r="BMD158" s="1060"/>
      <c r="BME158" s="1060"/>
      <c r="BMF158" s="1060"/>
      <c r="BMG158" s="1060"/>
      <c r="BMH158" s="1060"/>
      <c r="BMI158" s="1060"/>
      <c r="BMJ158" s="1060"/>
      <c r="BMK158" s="1060"/>
      <c r="BML158" s="1060"/>
      <c r="BMM158" s="1060"/>
      <c r="BMN158" s="1060"/>
      <c r="BMO158" s="1060"/>
      <c r="BMP158" s="1060"/>
      <c r="BMQ158" s="1060"/>
      <c r="BMR158" s="1060"/>
      <c r="BMS158" s="1060"/>
      <c r="BMT158" s="1060"/>
      <c r="BMU158" s="1060"/>
      <c r="BMV158" s="1060"/>
      <c r="BMW158" s="1060"/>
      <c r="BMX158" s="1060"/>
      <c r="BMY158" s="1060"/>
      <c r="BMZ158" s="1060"/>
      <c r="BNA158" s="1060"/>
      <c r="BNB158" s="1060"/>
      <c r="BNC158" s="1060"/>
      <c r="BND158" s="1060"/>
      <c r="BNE158" s="1060"/>
      <c r="BNF158" s="1060"/>
      <c r="BNG158" s="1060"/>
      <c r="BNH158" s="1060"/>
      <c r="BNI158" s="1060"/>
      <c r="BNJ158" s="1060"/>
      <c r="BNK158" s="1060"/>
      <c r="BNL158" s="1060"/>
      <c r="BNM158" s="1060"/>
      <c r="BNN158" s="1060"/>
      <c r="BNO158" s="1060"/>
      <c r="BNP158" s="1060"/>
      <c r="BNQ158" s="1060"/>
      <c r="BNR158" s="1060"/>
      <c r="BNS158" s="1060"/>
      <c r="BNT158" s="1060"/>
      <c r="BNU158" s="1060"/>
      <c r="BNV158" s="1060"/>
      <c r="BNW158" s="1060"/>
      <c r="BNX158" s="1060"/>
      <c r="BNY158" s="1060"/>
      <c r="BNZ158" s="1060"/>
      <c r="BOA158" s="1060"/>
      <c r="BOB158" s="1060"/>
      <c r="BOC158" s="1060"/>
      <c r="BOD158" s="1060"/>
      <c r="BOE158" s="1060"/>
      <c r="BOF158" s="1060"/>
      <c r="BOG158" s="1060"/>
      <c r="BOH158" s="1060"/>
      <c r="BOI158" s="1060"/>
      <c r="BOJ158" s="1060"/>
      <c r="BOK158" s="1060"/>
      <c r="BOL158" s="1060"/>
      <c r="BOM158" s="1060"/>
      <c r="BON158" s="1060"/>
      <c r="BOO158" s="1060"/>
      <c r="BOP158" s="1060"/>
      <c r="BOQ158" s="1060"/>
      <c r="BOR158" s="1060"/>
      <c r="BOS158" s="1060"/>
      <c r="BOT158" s="1060"/>
      <c r="BOU158" s="1060"/>
      <c r="BOV158" s="1060"/>
      <c r="BOW158" s="1060"/>
      <c r="BOX158" s="1060"/>
      <c r="BOY158" s="1060"/>
      <c r="BOZ158" s="1060"/>
      <c r="BPA158" s="1060"/>
      <c r="BPB158" s="1060"/>
      <c r="BPC158" s="1060"/>
      <c r="BPD158" s="1060"/>
      <c r="BPE158" s="1060"/>
      <c r="BPF158" s="1060"/>
      <c r="BPG158" s="1060"/>
      <c r="BPH158" s="1060"/>
      <c r="BPI158" s="1060"/>
      <c r="BPJ158" s="1060"/>
      <c r="BPK158" s="1060"/>
      <c r="BPL158" s="1060"/>
      <c r="BPM158" s="1060"/>
      <c r="BPN158" s="1060"/>
      <c r="BPO158" s="1060"/>
      <c r="BPP158" s="1060"/>
      <c r="BPQ158" s="1060"/>
      <c r="BPR158" s="1060"/>
      <c r="BPS158" s="1060"/>
      <c r="BPT158" s="1060"/>
      <c r="BPU158" s="1060"/>
      <c r="BPV158" s="1060"/>
      <c r="BPW158" s="1060"/>
      <c r="BPX158" s="1060"/>
      <c r="BPY158" s="1060"/>
      <c r="BPZ158" s="1060"/>
      <c r="BQA158" s="1060"/>
      <c r="BQB158" s="1060"/>
      <c r="BQC158" s="1060"/>
      <c r="BQD158" s="1060"/>
      <c r="BQE158" s="1060"/>
      <c r="BQF158" s="1060"/>
      <c r="BQG158" s="1060"/>
      <c r="BQH158" s="1060"/>
      <c r="BQI158" s="1060"/>
      <c r="BQJ158" s="1060"/>
      <c r="BQK158" s="1060"/>
      <c r="BQL158" s="1060"/>
      <c r="BQM158" s="1060"/>
      <c r="BQN158" s="1060"/>
      <c r="BQO158" s="1060"/>
      <c r="BQP158" s="1060"/>
      <c r="BQQ158" s="1060"/>
      <c r="BQR158" s="1060"/>
      <c r="BQS158" s="1060"/>
      <c r="BQT158" s="1060"/>
      <c r="BQU158" s="1060"/>
      <c r="BQV158" s="1060"/>
      <c r="BQW158" s="1060"/>
      <c r="BQX158" s="1060"/>
      <c r="BQY158" s="1060"/>
      <c r="BQZ158" s="1060"/>
      <c r="BRA158" s="1060"/>
      <c r="BRB158" s="1060"/>
      <c r="BRC158" s="1060"/>
      <c r="BRD158" s="1060"/>
      <c r="BRE158" s="1060"/>
      <c r="BRF158" s="1060"/>
      <c r="BRG158" s="1060"/>
      <c r="BRH158" s="1060"/>
      <c r="BRI158" s="1060"/>
      <c r="BRJ158" s="1060"/>
      <c r="BRK158" s="1060"/>
      <c r="BRL158" s="1060"/>
      <c r="BRM158" s="1060"/>
      <c r="BRN158" s="1060"/>
      <c r="BRO158" s="1060"/>
      <c r="BRP158" s="1060"/>
      <c r="BRQ158" s="1060"/>
      <c r="BRR158" s="1060"/>
      <c r="BRS158" s="1060"/>
      <c r="BRT158" s="1060"/>
      <c r="BRU158" s="1060"/>
      <c r="BRV158" s="1060"/>
      <c r="BRW158" s="1060"/>
      <c r="BRX158" s="1060"/>
      <c r="BRY158" s="1060"/>
      <c r="BRZ158" s="1060"/>
      <c r="BSA158" s="1060"/>
      <c r="BSB158" s="1060"/>
      <c r="BSC158" s="1060"/>
      <c r="BSD158" s="1060"/>
      <c r="BSE158" s="1060"/>
      <c r="BSF158" s="1060"/>
      <c r="BSG158" s="1060"/>
      <c r="BSH158" s="1060"/>
      <c r="BSI158" s="1060"/>
      <c r="BSJ158" s="1060"/>
      <c r="BSK158" s="1060"/>
      <c r="BSL158" s="1060"/>
      <c r="BSM158" s="1060"/>
      <c r="BSN158" s="1060"/>
      <c r="BSO158" s="1060"/>
      <c r="BSP158" s="1060"/>
      <c r="BSQ158" s="1060"/>
      <c r="BSR158" s="1060"/>
      <c r="BSS158" s="1060"/>
      <c r="BST158" s="1060"/>
      <c r="BSU158" s="1060"/>
      <c r="BSV158" s="1060"/>
      <c r="BSW158" s="1060"/>
      <c r="BSX158" s="1060"/>
      <c r="BSY158" s="1060"/>
      <c r="BSZ158" s="1060"/>
      <c r="BTA158" s="1060"/>
      <c r="BTB158" s="1060"/>
      <c r="BTC158" s="1060"/>
      <c r="BTD158" s="1060"/>
      <c r="BTE158" s="1060"/>
      <c r="BTF158" s="1060"/>
      <c r="BTG158" s="1060"/>
      <c r="BTH158" s="1060"/>
      <c r="BTI158" s="1060"/>
      <c r="BTJ158" s="1060"/>
      <c r="BTK158" s="1060"/>
      <c r="BTL158" s="1060"/>
      <c r="BTM158" s="1060"/>
      <c r="BTN158" s="1060"/>
      <c r="BTO158" s="1060"/>
      <c r="BTP158" s="1060"/>
      <c r="BTQ158" s="1060"/>
      <c r="BTR158" s="1060"/>
      <c r="BTS158" s="1060"/>
      <c r="BTT158" s="1060"/>
      <c r="BTU158" s="1060"/>
      <c r="BTV158" s="1060"/>
      <c r="BTW158" s="1060"/>
      <c r="BTX158" s="1060"/>
      <c r="BTY158" s="1060"/>
      <c r="BTZ158" s="1060"/>
      <c r="BUA158" s="1060"/>
      <c r="BUB158" s="1060"/>
      <c r="BUC158" s="1060"/>
      <c r="BUD158" s="1060"/>
      <c r="BUE158" s="1060"/>
      <c r="BUF158" s="1060"/>
      <c r="BUG158" s="1060"/>
      <c r="BUH158" s="1060"/>
      <c r="BUI158" s="1060"/>
      <c r="BUJ158" s="1060"/>
      <c r="BUK158" s="1060"/>
      <c r="BUL158" s="1060"/>
      <c r="BUM158" s="1060"/>
      <c r="BUN158" s="1060"/>
      <c r="BUO158" s="1060"/>
      <c r="BUP158" s="1060"/>
      <c r="BUQ158" s="1060"/>
      <c r="BUR158" s="1060"/>
      <c r="BUS158" s="1060"/>
      <c r="BUT158" s="1060"/>
      <c r="BUU158" s="1060"/>
      <c r="BUV158" s="1060"/>
      <c r="BUW158" s="1060"/>
      <c r="BUX158" s="1060"/>
      <c r="BUY158" s="1060"/>
      <c r="BUZ158" s="1060"/>
      <c r="BVA158" s="1060"/>
      <c r="BVB158" s="1060"/>
      <c r="BVC158" s="1060"/>
      <c r="BVD158" s="1060"/>
      <c r="BVE158" s="1060"/>
      <c r="BVF158" s="1060"/>
      <c r="BVG158" s="1060"/>
      <c r="BVH158" s="1060"/>
      <c r="BVI158" s="1060"/>
      <c r="BVJ158" s="1060"/>
      <c r="BVK158" s="1060"/>
      <c r="BVL158" s="1060"/>
      <c r="BVM158" s="1060"/>
      <c r="BVN158" s="1060"/>
      <c r="BVO158" s="1060"/>
      <c r="BVP158" s="1060"/>
      <c r="BVQ158" s="1060"/>
      <c r="BVR158" s="1060"/>
      <c r="BVS158" s="1060"/>
      <c r="BVT158" s="1060"/>
      <c r="BVU158" s="1060"/>
      <c r="BVV158" s="1060"/>
      <c r="BVW158" s="1060"/>
      <c r="BVX158" s="1060"/>
      <c r="BVY158" s="1060"/>
      <c r="BVZ158" s="1060"/>
      <c r="BWA158" s="1060"/>
      <c r="BWB158" s="1060"/>
      <c r="BWC158" s="1060"/>
      <c r="BWD158" s="1060"/>
      <c r="BWE158" s="1060"/>
      <c r="BWF158" s="1060"/>
      <c r="BWG158" s="1060"/>
      <c r="BWH158" s="1060"/>
      <c r="BWI158" s="1060"/>
      <c r="BWJ158" s="1060"/>
      <c r="BWK158" s="1060"/>
      <c r="BWL158" s="1060"/>
      <c r="BWM158" s="1060"/>
      <c r="BWN158" s="1060"/>
      <c r="BWO158" s="1060"/>
      <c r="BWP158" s="1060"/>
      <c r="BWQ158" s="1060"/>
      <c r="BWR158" s="1060"/>
      <c r="BWS158" s="1060"/>
      <c r="BWT158" s="1060"/>
      <c r="BWU158" s="1060"/>
      <c r="BWV158" s="1060"/>
      <c r="BWW158" s="1060"/>
      <c r="BWX158" s="1060"/>
      <c r="BWY158" s="1060"/>
      <c r="BWZ158" s="1060"/>
      <c r="BXA158" s="1060"/>
      <c r="BXB158" s="1060"/>
      <c r="BXC158" s="1060"/>
      <c r="BXD158" s="1060"/>
      <c r="BXE158" s="1060"/>
      <c r="BXF158" s="1060"/>
      <c r="BXG158" s="1060"/>
      <c r="BXH158" s="1060"/>
      <c r="BXI158" s="1060"/>
      <c r="BXJ158" s="1060"/>
      <c r="BXK158" s="1060"/>
      <c r="BXL158" s="1060"/>
      <c r="BXM158" s="1060"/>
      <c r="BXN158" s="1060"/>
      <c r="BXO158" s="1060"/>
      <c r="BXP158" s="1060"/>
      <c r="BXQ158" s="1060"/>
      <c r="BXR158" s="1060"/>
      <c r="BXS158" s="1060"/>
      <c r="BXT158" s="1060"/>
      <c r="BXU158" s="1060"/>
      <c r="BXV158" s="1060"/>
      <c r="BXW158" s="1060"/>
      <c r="BXX158" s="1060"/>
      <c r="BXY158" s="1060"/>
      <c r="BXZ158" s="1060"/>
      <c r="BYA158" s="1060"/>
      <c r="BYB158" s="1060"/>
      <c r="BYC158" s="1060"/>
      <c r="BYD158" s="1060"/>
      <c r="BYE158" s="1060"/>
      <c r="BYF158" s="1060"/>
      <c r="BYG158" s="1060"/>
      <c r="BYH158" s="1060"/>
      <c r="BYI158" s="1060"/>
      <c r="BYJ158" s="1060"/>
      <c r="BYK158" s="1060"/>
      <c r="BYL158" s="1060"/>
      <c r="BYM158" s="1060"/>
      <c r="BYN158" s="1060"/>
      <c r="BYO158" s="1060"/>
      <c r="BYP158" s="1060"/>
      <c r="BYQ158" s="1060"/>
      <c r="BYR158" s="1060"/>
      <c r="BYS158" s="1060"/>
      <c r="BYT158" s="1060"/>
      <c r="BYU158" s="1060"/>
      <c r="BYV158" s="1060"/>
      <c r="BYW158" s="1060"/>
      <c r="BYX158" s="1060"/>
      <c r="BYY158" s="1060"/>
      <c r="BYZ158" s="1060"/>
      <c r="BZA158" s="1060"/>
      <c r="BZB158" s="1060"/>
      <c r="BZC158" s="1060"/>
      <c r="BZD158" s="1060"/>
      <c r="BZE158" s="1060"/>
      <c r="BZF158" s="1060"/>
      <c r="BZG158" s="1060"/>
      <c r="BZH158" s="1060"/>
      <c r="BZI158" s="1060"/>
      <c r="BZJ158" s="1060"/>
      <c r="BZK158" s="1060"/>
      <c r="BZL158" s="1060"/>
      <c r="BZM158" s="1060"/>
      <c r="BZN158" s="1060"/>
      <c r="BZO158" s="1060"/>
      <c r="BZP158" s="1060"/>
      <c r="BZQ158" s="1060"/>
      <c r="BZR158" s="1060"/>
      <c r="BZS158" s="1060"/>
      <c r="BZT158" s="1060"/>
      <c r="BZU158" s="1060"/>
      <c r="BZV158" s="1060"/>
      <c r="BZW158" s="1060"/>
      <c r="BZX158" s="1060"/>
      <c r="BZY158" s="1060"/>
      <c r="BZZ158" s="1060"/>
      <c r="CAA158" s="1060"/>
      <c r="CAB158" s="1060"/>
      <c r="CAC158" s="1060"/>
      <c r="CAD158" s="1060"/>
      <c r="CAE158" s="1060"/>
      <c r="CAF158" s="1060"/>
      <c r="CAG158" s="1060"/>
      <c r="CAH158" s="1060"/>
      <c r="CAI158" s="1060"/>
      <c r="CAJ158" s="1060"/>
      <c r="CAK158" s="1060"/>
      <c r="CAL158" s="1060"/>
      <c r="CAM158" s="1060"/>
      <c r="CAN158" s="1060"/>
      <c r="CAO158" s="1060"/>
      <c r="CAP158" s="1060"/>
      <c r="CAQ158" s="1060"/>
      <c r="CAR158" s="1060"/>
      <c r="CAS158" s="1060"/>
      <c r="CAT158" s="1060"/>
      <c r="CAU158" s="1060"/>
      <c r="CAV158" s="1060"/>
      <c r="CAW158" s="1060"/>
      <c r="CAX158" s="1060"/>
      <c r="CAY158" s="1060"/>
      <c r="CAZ158" s="1060"/>
      <c r="CBA158" s="1060"/>
      <c r="CBB158" s="1060"/>
      <c r="CBC158" s="1060"/>
      <c r="CBD158" s="1060"/>
      <c r="CBE158" s="1060"/>
      <c r="CBF158" s="1060"/>
      <c r="CBG158" s="1060"/>
      <c r="CBH158" s="1060"/>
      <c r="CBI158" s="1060"/>
      <c r="CBJ158" s="1060"/>
      <c r="CBK158" s="1060"/>
      <c r="CBL158" s="1060"/>
      <c r="CBM158" s="1060"/>
      <c r="CBN158" s="1060"/>
      <c r="CBO158" s="1060"/>
      <c r="CBP158" s="1060"/>
      <c r="CBQ158" s="1060"/>
      <c r="CBR158" s="1060"/>
      <c r="CBS158" s="1060"/>
      <c r="CBT158" s="1060"/>
      <c r="CBU158" s="1060"/>
      <c r="CBV158" s="1060"/>
      <c r="CBW158" s="1060"/>
      <c r="CBX158" s="1060"/>
      <c r="CBY158" s="1060"/>
      <c r="CBZ158" s="1060"/>
      <c r="CCA158" s="1060"/>
      <c r="CCB158" s="1060"/>
      <c r="CCC158" s="1060"/>
      <c r="CCD158" s="1060"/>
      <c r="CCE158" s="1060"/>
      <c r="CCF158" s="1060"/>
      <c r="CCG158" s="1060"/>
      <c r="CCH158" s="1060"/>
      <c r="CCI158" s="1060"/>
      <c r="CCJ158" s="1060"/>
      <c r="CCK158" s="1060"/>
      <c r="CCL158" s="1060"/>
      <c r="CCM158" s="1060"/>
      <c r="CCN158" s="1060"/>
      <c r="CCO158" s="1060"/>
      <c r="CCP158" s="1060"/>
      <c r="CCQ158" s="1060"/>
      <c r="CCR158" s="1060"/>
      <c r="CCS158" s="1060"/>
      <c r="CCT158" s="1060"/>
      <c r="CCU158" s="1060"/>
      <c r="CCV158" s="1060"/>
      <c r="CCW158" s="1060"/>
      <c r="CCX158" s="1060"/>
      <c r="CCY158" s="1060"/>
      <c r="CCZ158" s="1060"/>
      <c r="CDA158" s="1060"/>
      <c r="CDB158" s="1060"/>
      <c r="CDC158" s="1060"/>
      <c r="CDD158" s="1060"/>
      <c r="CDE158" s="1060"/>
      <c r="CDF158" s="1060"/>
      <c r="CDG158" s="1060"/>
      <c r="CDH158" s="1060"/>
      <c r="CDI158" s="1060"/>
      <c r="CDJ158" s="1060"/>
      <c r="CDK158" s="1060"/>
      <c r="CDL158" s="1060"/>
      <c r="CDM158" s="1060"/>
      <c r="CDN158" s="1060"/>
      <c r="CDO158" s="1060"/>
      <c r="CDP158" s="1060"/>
      <c r="CDQ158" s="1060"/>
      <c r="CDR158" s="1060"/>
      <c r="CDS158" s="1060"/>
      <c r="CDT158" s="1060"/>
      <c r="CDU158" s="1060"/>
      <c r="CDV158" s="1060"/>
      <c r="CDW158" s="1060"/>
      <c r="CDX158" s="1060"/>
      <c r="CDY158" s="1060"/>
      <c r="CDZ158" s="1060"/>
      <c r="CEA158" s="1060"/>
      <c r="CEB158" s="1060"/>
      <c r="CEC158" s="1060"/>
      <c r="CED158" s="1060"/>
      <c r="CEE158" s="1060"/>
      <c r="CEF158" s="1060"/>
      <c r="CEG158" s="1060"/>
      <c r="CEH158" s="1060"/>
      <c r="CEI158" s="1060"/>
      <c r="CEJ158" s="1060"/>
      <c r="CEK158" s="1060"/>
      <c r="CEL158" s="1060"/>
      <c r="CEM158" s="1060"/>
    </row>
    <row r="159" spans="2:2171" s="254" customFormat="1" ht="11.25" customHeight="1" x14ac:dyDescent="0.2">
      <c r="B159" s="1029" t="s">
        <v>278</v>
      </c>
      <c r="C159" s="298"/>
      <c r="D159" s="857"/>
      <c r="E159" s="857" t="s">
        <v>413</v>
      </c>
      <c r="F159" s="1030" t="s">
        <v>278</v>
      </c>
      <c r="G159" s="298" t="s">
        <v>57</v>
      </c>
      <c r="H159" s="298" t="s">
        <v>62</v>
      </c>
      <c r="I159" s="1031">
        <f>C159*'Future Practices'!C$117*(D159*0.95+Calculations!$C$163/SUMPRODUCT(Sources!$C$78:$C$81,Defaults!$D$77:$D$80)*(1-D159)*VLOOKUP(G159,Defaults!B$77:D$80,3,FALSE))*3630</f>
        <v>0</v>
      </c>
      <c r="J159" s="1032">
        <f t="shared" si="0"/>
        <v>0</v>
      </c>
      <c r="K159" s="1024">
        <f>Retrofit_Design</f>
        <v>0</v>
      </c>
      <c r="L159" s="1024">
        <f t="shared" si="1"/>
        <v>0</v>
      </c>
      <c r="M159" s="679"/>
      <c r="N159" s="679"/>
      <c r="O159" s="679"/>
      <c r="P159" s="679"/>
      <c r="Q159" s="679"/>
      <c r="R159" s="679"/>
      <c r="S159" s="679"/>
      <c r="T159" s="679"/>
      <c r="U159" s="679"/>
      <c r="V159" s="679"/>
      <c r="W159" s="679"/>
      <c r="X159" s="679"/>
      <c r="Y159" s="679"/>
      <c r="Z159" s="679"/>
      <c r="AA159" s="679"/>
      <c r="AB159" s="679"/>
      <c r="AC159" s="679"/>
      <c r="AD159" s="679"/>
      <c r="AE159" s="679"/>
      <c r="AF159" s="679"/>
      <c r="AG159" s="679"/>
      <c r="AH159" s="679"/>
      <c r="AI159" s="679"/>
      <c r="AJ159" s="679"/>
      <c r="AK159" s="679"/>
      <c r="AL159" s="679"/>
      <c r="AM159" s="679"/>
      <c r="AN159" s="679"/>
      <c r="AO159" s="679"/>
      <c r="AP159" s="679"/>
      <c r="AQ159" s="679"/>
      <c r="AR159" s="1060"/>
      <c r="AS159" s="1060"/>
      <c r="AT159" s="1060"/>
      <c r="AU159" s="1060"/>
      <c r="AV159" s="1060"/>
      <c r="AW159" s="1060"/>
      <c r="AX159" s="1060"/>
      <c r="AY159" s="1060"/>
      <c r="AZ159" s="1060"/>
      <c r="BA159" s="1060"/>
      <c r="BB159" s="1060"/>
      <c r="BC159" s="1060"/>
      <c r="BD159" s="1060"/>
      <c r="BE159" s="1060"/>
      <c r="BF159" s="1060"/>
      <c r="BG159" s="1060"/>
      <c r="BH159" s="1060"/>
      <c r="BI159" s="1060"/>
      <c r="BJ159" s="1060"/>
      <c r="BK159" s="1060"/>
      <c r="BL159" s="1060"/>
      <c r="BM159" s="1060"/>
      <c r="BN159" s="1060"/>
      <c r="BO159" s="1060"/>
      <c r="BP159" s="1060"/>
      <c r="BQ159" s="1060"/>
      <c r="BR159" s="1060"/>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060"/>
      <c r="DF159" s="1060"/>
      <c r="DG159" s="1060"/>
      <c r="DH159" s="1060"/>
      <c r="DI159" s="1060"/>
      <c r="DJ159" s="1060"/>
      <c r="DK159" s="1060"/>
      <c r="DL159" s="1060"/>
      <c r="DM159" s="1060"/>
      <c r="DN159" s="1060"/>
      <c r="DO159" s="1060"/>
      <c r="DP159" s="1060"/>
      <c r="DQ159" s="1060"/>
      <c r="DR159" s="1060"/>
      <c r="DS159" s="1060"/>
      <c r="DT159" s="1060"/>
      <c r="DU159" s="1060"/>
      <c r="DV159" s="1060"/>
      <c r="DW159" s="1060"/>
      <c r="DX159" s="1060"/>
      <c r="DY159" s="1060"/>
      <c r="DZ159" s="1060"/>
      <c r="EA159" s="1060"/>
      <c r="EB159" s="1060"/>
      <c r="EC159" s="1060"/>
      <c r="ED159" s="1060"/>
      <c r="EE159" s="1060"/>
      <c r="EF159" s="1060"/>
      <c r="EG159" s="1060"/>
      <c r="EH159" s="1060"/>
      <c r="EI159" s="1060"/>
      <c r="EJ159" s="1060"/>
      <c r="EK159" s="1060"/>
      <c r="EL159" s="1060"/>
      <c r="EM159" s="1060"/>
      <c r="EN159" s="1060"/>
      <c r="EO159" s="1060"/>
      <c r="EP159" s="1060"/>
      <c r="EQ159" s="1060"/>
      <c r="ER159" s="1060"/>
      <c r="ES159" s="1060"/>
      <c r="ET159" s="1060"/>
      <c r="EU159" s="1060"/>
      <c r="EV159" s="1060"/>
      <c r="EW159" s="1060"/>
      <c r="EX159" s="1060"/>
      <c r="EY159" s="1060"/>
      <c r="EZ159" s="1060"/>
      <c r="FA159" s="1060"/>
      <c r="FB159" s="1060"/>
      <c r="FC159" s="1060"/>
      <c r="FD159" s="1060"/>
      <c r="FE159" s="1060"/>
      <c r="FF159" s="1060"/>
      <c r="FG159" s="1060"/>
      <c r="FH159" s="1060"/>
      <c r="FI159" s="1060"/>
      <c r="FJ159" s="1060"/>
      <c r="FK159" s="1060"/>
      <c r="FL159" s="1060"/>
      <c r="FM159" s="1060"/>
      <c r="FN159" s="1060"/>
      <c r="FO159" s="1060"/>
      <c r="FP159" s="1060"/>
      <c r="FQ159" s="1060"/>
      <c r="FR159" s="1060"/>
      <c r="FS159" s="1060"/>
      <c r="FT159" s="1060"/>
      <c r="FU159" s="1060"/>
      <c r="FV159" s="1060"/>
      <c r="FW159" s="1060"/>
      <c r="FX159" s="1060"/>
      <c r="FY159" s="1060"/>
      <c r="FZ159" s="1060"/>
      <c r="GA159" s="1060"/>
      <c r="GB159" s="1060"/>
      <c r="GC159" s="1060"/>
      <c r="GD159" s="1060"/>
      <c r="GE159" s="1060"/>
      <c r="GF159" s="1060"/>
      <c r="GG159" s="1060"/>
      <c r="GH159" s="1060"/>
      <c r="GI159" s="1060"/>
      <c r="GJ159" s="1060"/>
      <c r="GK159" s="1060"/>
      <c r="GL159" s="1060"/>
      <c r="GM159" s="1060"/>
      <c r="GN159" s="1060"/>
      <c r="GO159" s="1060"/>
      <c r="GP159" s="1060"/>
      <c r="GQ159" s="1060"/>
      <c r="GR159" s="1060"/>
      <c r="GS159" s="1060"/>
      <c r="GT159" s="1060"/>
      <c r="GU159" s="1060"/>
      <c r="GV159" s="1060"/>
      <c r="GW159" s="1060"/>
      <c r="GX159" s="1060"/>
      <c r="GY159" s="1060"/>
      <c r="GZ159" s="1060"/>
      <c r="HA159" s="1060"/>
      <c r="HB159" s="1060"/>
      <c r="HC159" s="1060"/>
      <c r="HD159" s="1060"/>
      <c r="HE159" s="1060"/>
      <c r="HF159" s="1060"/>
      <c r="HG159" s="1060"/>
      <c r="HH159" s="1060"/>
      <c r="HI159" s="1060"/>
      <c r="HJ159" s="1060"/>
      <c r="HK159" s="1060"/>
      <c r="HL159" s="1060"/>
      <c r="HM159" s="1060"/>
      <c r="HN159" s="1060"/>
      <c r="HO159" s="1060"/>
      <c r="HP159" s="1060"/>
      <c r="HQ159" s="1060"/>
      <c r="HR159" s="1060"/>
      <c r="HS159" s="1060"/>
      <c r="HT159" s="1060"/>
      <c r="HU159" s="1060"/>
      <c r="HV159" s="1060"/>
      <c r="HW159" s="1060"/>
      <c r="HX159" s="1060"/>
      <c r="HY159" s="1060"/>
      <c r="HZ159" s="1060"/>
      <c r="IA159" s="1060"/>
      <c r="IB159" s="1060"/>
      <c r="IC159" s="1060"/>
      <c r="ID159" s="1060"/>
      <c r="IE159" s="1060"/>
      <c r="IF159" s="1060"/>
      <c r="IG159" s="1060"/>
      <c r="IH159" s="1060"/>
      <c r="II159" s="1060"/>
      <c r="IJ159" s="1060"/>
      <c r="IK159" s="1060"/>
      <c r="IL159" s="1060"/>
      <c r="IM159" s="1060"/>
      <c r="IN159" s="1060"/>
      <c r="IO159" s="1060"/>
      <c r="IP159" s="1060"/>
      <c r="IQ159" s="1060"/>
      <c r="IR159" s="1060"/>
      <c r="IS159" s="1060"/>
      <c r="IT159" s="1060"/>
      <c r="IU159" s="1060"/>
      <c r="IV159" s="1060"/>
      <c r="IW159" s="1060"/>
      <c r="IX159" s="1060"/>
      <c r="IY159" s="1060"/>
      <c r="IZ159" s="1060"/>
      <c r="JA159" s="1060"/>
      <c r="JB159" s="1060"/>
      <c r="JC159" s="1060"/>
      <c r="JD159" s="1060"/>
      <c r="JE159" s="1060"/>
      <c r="JF159" s="1060"/>
      <c r="JG159" s="1060"/>
      <c r="JH159" s="1060"/>
      <c r="JI159" s="1060"/>
      <c r="JJ159" s="1060"/>
      <c r="JK159" s="1060"/>
      <c r="JL159" s="1060"/>
      <c r="JM159" s="1060"/>
      <c r="JN159" s="1060"/>
      <c r="JO159" s="1060"/>
      <c r="JP159" s="1060"/>
      <c r="JQ159" s="1060"/>
      <c r="JR159" s="1060"/>
      <c r="JS159" s="1060"/>
      <c r="JT159" s="1060"/>
      <c r="JU159" s="1060"/>
      <c r="JV159" s="1060"/>
      <c r="JW159" s="1060"/>
      <c r="JX159" s="1060"/>
      <c r="JY159" s="1060"/>
      <c r="JZ159" s="1060"/>
      <c r="KA159" s="1060"/>
      <c r="KB159" s="1060"/>
      <c r="KC159" s="1060"/>
      <c r="KD159" s="1060"/>
      <c r="KE159" s="1060"/>
      <c r="KF159" s="1060"/>
      <c r="KG159" s="1060"/>
      <c r="KH159" s="1060"/>
      <c r="KI159" s="1060"/>
      <c r="KJ159" s="1060"/>
      <c r="KK159" s="1060"/>
      <c r="KL159" s="1060"/>
      <c r="KM159" s="1060"/>
      <c r="KN159" s="1060"/>
      <c r="KO159" s="1060"/>
      <c r="KP159" s="1060"/>
      <c r="KQ159" s="1060"/>
      <c r="KR159" s="1060"/>
      <c r="KS159" s="1060"/>
      <c r="KT159" s="1060"/>
      <c r="KU159" s="1060"/>
      <c r="KV159" s="1060"/>
      <c r="KW159" s="1060"/>
      <c r="KX159" s="1060"/>
      <c r="KY159" s="1060"/>
      <c r="KZ159" s="1060"/>
      <c r="LA159" s="1060"/>
      <c r="LB159" s="1060"/>
      <c r="LC159" s="1060"/>
      <c r="LD159" s="1060"/>
      <c r="LE159" s="1060"/>
      <c r="LF159" s="1060"/>
      <c r="LG159" s="1060"/>
      <c r="LH159" s="1060"/>
      <c r="LI159" s="1060"/>
      <c r="LJ159" s="1060"/>
      <c r="LK159" s="1060"/>
      <c r="LL159" s="1060"/>
      <c r="LM159" s="1060"/>
      <c r="LN159" s="1060"/>
      <c r="LO159" s="1060"/>
      <c r="LP159" s="1060"/>
      <c r="LQ159" s="1060"/>
      <c r="LR159" s="1060"/>
      <c r="LS159" s="1060"/>
      <c r="LT159" s="1060"/>
      <c r="LU159" s="1060"/>
      <c r="LV159" s="1060"/>
      <c r="LW159" s="1060"/>
      <c r="LX159" s="1060"/>
      <c r="LY159" s="1060"/>
      <c r="LZ159" s="1060"/>
      <c r="MA159" s="1060"/>
      <c r="MB159" s="1060"/>
      <c r="MC159" s="1060"/>
      <c r="MD159" s="1060"/>
      <c r="ME159" s="1060"/>
      <c r="MF159" s="1060"/>
      <c r="MG159" s="1060"/>
      <c r="MH159" s="1060"/>
      <c r="MI159" s="1060"/>
      <c r="MJ159" s="1060"/>
      <c r="MK159" s="1060"/>
      <c r="ML159" s="1060"/>
      <c r="MM159" s="1060"/>
      <c r="MN159" s="1060"/>
      <c r="MO159" s="1060"/>
      <c r="MP159" s="1060"/>
      <c r="MQ159" s="1060"/>
      <c r="MR159" s="1060"/>
      <c r="MS159" s="1060"/>
      <c r="MT159" s="1060"/>
      <c r="MU159" s="1060"/>
      <c r="MV159" s="1060"/>
      <c r="MW159" s="1060"/>
      <c r="MX159" s="1060"/>
      <c r="MY159" s="1060"/>
      <c r="MZ159" s="1060"/>
      <c r="NA159" s="1060"/>
      <c r="NB159" s="1060"/>
      <c r="NC159" s="1060"/>
      <c r="ND159" s="1060"/>
      <c r="NE159" s="1060"/>
      <c r="NF159" s="1060"/>
      <c r="NG159" s="1060"/>
      <c r="NH159" s="1060"/>
      <c r="NI159" s="1060"/>
      <c r="NJ159" s="1060"/>
      <c r="NK159" s="1060"/>
      <c r="NL159" s="1060"/>
      <c r="NM159" s="1060"/>
      <c r="NN159" s="1060"/>
      <c r="NO159" s="1060"/>
      <c r="NP159" s="1060"/>
      <c r="NQ159" s="1060"/>
      <c r="NR159" s="1060"/>
      <c r="NS159" s="1060"/>
      <c r="NT159" s="1060"/>
      <c r="NU159" s="1060"/>
      <c r="NV159" s="1060"/>
      <c r="NW159" s="1060"/>
      <c r="NX159" s="1060"/>
      <c r="NY159" s="1060"/>
      <c r="NZ159" s="1060"/>
      <c r="OA159" s="1060"/>
      <c r="OB159" s="1060"/>
      <c r="OC159" s="1060"/>
      <c r="OD159" s="1060"/>
      <c r="OE159" s="1060"/>
      <c r="OF159" s="1060"/>
      <c r="OG159" s="1060"/>
      <c r="OH159" s="1060"/>
      <c r="OI159" s="1060"/>
      <c r="OJ159" s="1060"/>
      <c r="OK159" s="1060"/>
      <c r="OL159" s="1060"/>
      <c r="OM159" s="1060"/>
      <c r="ON159" s="1060"/>
      <c r="OO159" s="1060"/>
      <c r="OP159" s="1060"/>
      <c r="OQ159" s="1060"/>
      <c r="OR159" s="1060"/>
      <c r="OS159" s="1060"/>
      <c r="OT159" s="1060"/>
      <c r="OU159" s="1060"/>
      <c r="OV159" s="1060"/>
      <c r="OW159" s="1060"/>
      <c r="OX159" s="1060"/>
      <c r="OY159" s="1060"/>
      <c r="OZ159" s="1060"/>
      <c r="PA159" s="1060"/>
      <c r="PB159" s="1060"/>
      <c r="PC159" s="1060"/>
      <c r="PD159" s="1060"/>
      <c r="PE159" s="1060"/>
      <c r="PF159" s="1060"/>
      <c r="PG159" s="1060"/>
      <c r="PH159" s="1060"/>
      <c r="PI159" s="1060"/>
      <c r="PJ159" s="1060"/>
      <c r="PK159" s="1060"/>
      <c r="PL159" s="1060"/>
      <c r="PM159" s="1060"/>
      <c r="PN159" s="1060"/>
      <c r="PO159" s="1060"/>
      <c r="PP159" s="1060"/>
      <c r="PQ159" s="1060"/>
      <c r="PR159" s="1060"/>
      <c r="PS159" s="1060"/>
      <c r="PT159" s="1060"/>
      <c r="PU159" s="1060"/>
      <c r="PV159" s="1060"/>
      <c r="PW159" s="1060"/>
      <c r="PX159" s="1060"/>
      <c r="PY159" s="1060"/>
      <c r="PZ159" s="1060"/>
      <c r="QA159" s="1060"/>
      <c r="QB159" s="1060"/>
      <c r="QC159" s="1060"/>
      <c r="QD159" s="1060"/>
      <c r="QE159" s="1060"/>
      <c r="QF159" s="1060"/>
      <c r="QG159" s="1060"/>
      <c r="QH159" s="1060"/>
      <c r="QI159" s="1060"/>
      <c r="QJ159" s="1060"/>
      <c r="QK159" s="1060"/>
      <c r="QL159" s="1060"/>
      <c r="QM159" s="1060"/>
      <c r="QN159" s="1060"/>
      <c r="QO159" s="1060"/>
      <c r="QP159" s="1060"/>
      <c r="QQ159" s="1060"/>
      <c r="QR159" s="1060"/>
      <c r="QS159" s="1060"/>
      <c r="QT159" s="1060"/>
      <c r="QU159" s="1060"/>
      <c r="QV159" s="1060"/>
      <c r="QW159" s="1060"/>
      <c r="QX159" s="1060"/>
      <c r="QY159" s="1060"/>
      <c r="QZ159" s="1060"/>
      <c r="RA159" s="1060"/>
      <c r="RB159" s="1060"/>
      <c r="RC159" s="1060"/>
      <c r="RD159" s="1060"/>
      <c r="RE159" s="1060"/>
      <c r="RF159" s="1060"/>
      <c r="RG159" s="1060"/>
      <c r="RH159" s="1060"/>
      <c r="RI159" s="1060"/>
      <c r="RJ159" s="1060"/>
      <c r="RK159" s="1060"/>
      <c r="RL159" s="1060"/>
      <c r="RM159" s="1060"/>
      <c r="RN159" s="1060"/>
      <c r="RO159" s="1060"/>
      <c r="RP159" s="1060"/>
      <c r="RQ159" s="1060"/>
      <c r="RR159" s="1060"/>
      <c r="RS159" s="1060"/>
      <c r="RT159" s="1060"/>
      <c r="RU159" s="1060"/>
      <c r="RV159" s="1060"/>
      <c r="RW159" s="1060"/>
      <c r="RX159" s="1060"/>
      <c r="RY159" s="1060"/>
      <c r="RZ159" s="1060"/>
      <c r="SA159" s="1060"/>
      <c r="SB159" s="1060"/>
      <c r="SC159" s="1060"/>
      <c r="SD159" s="1060"/>
      <c r="SE159" s="1060"/>
      <c r="SF159" s="1060"/>
      <c r="SG159" s="1060"/>
      <c r="SH159" s="1060"/>
      <c r="SI159" s="1060"/>
      <c r="SJ159" s="1060"/>
      <c r="SK159" s="1060"/>
      <c r="SL159" s="1060"/>
      <c r="SM159" s="1060"/>
      <c r="SN159" s="1060"/>
      <c r="SO159" s="1060"/>
      <c r="SP159" s="1060"/>
      <c r="SQ159" s="1060"/>
      <c r="SR159" s="1060"/>
      <c r="SS159" s="1060"/>
      <c r="ST159" s="1060"/>
      <c r="SU159" s="1060"/>
      <c r="SV159" s="1060"/>
      <c r="SW159" s="1060"/>
      <c r="SX159" s="1060"/>
      <c r="SY159" s="1060"/>
      <c r="SZ159" s="1060"/>
      <c r="TA159" s="1060"/>
      <c r="TB159" s="1060"/>
      <c r="TC159" s="1060"/>
      <c r="TD159" s="1060"/>
      <c r="TE159" s="1060"/>
      <c r="TF159" s="1060"/>
      <c r="TG159" s="1060"/>
      <c r="TH159" s="1060"/>
      <c r="TI159" s="1060"/>
      <c r="TJ159" s="1060"/>
      <c r="TK159" s="1060"/>
      <c r="TL159" s="1060"/>
      <c r="TM159" s="1060"/>
      <c r="TN159" s="1060"/>
      <c r="TO159" s="1060"/>
      <c r="TP159" s="1060"/>
      <c r="TQ159" s="1060"/>
      <c r="TR159" s="1060"/>
      <c r="TS159" s="1060"/>
      <c r="TT159" s="1060"/>
      <c r="TU159" s="1060"/>
      <c r="TV159" s="1060"/>
      <c r="TW159" s="1060"/>
      <c r="TX159" s="1060"/>
      <c r="TY159" s="1060"/>
      <c r="TZ159" s="1060"/>
      <c r="UA159" s="1060"/>
      <c r="UB159" s="1060"/>
      <c r="UC159" s="1060"/>
      <c r="UD159" s="1060"/>
      <c r="UE159" s="1060"/>
      <c r="UF159" s="1060"/>
      <c r="UG159" s="1060"/>
      <c r="UH159" s="1060"/>
      <c r="UI159" s="1060"/>
      <c r="UJ159" s="1060"/>
      <c r="UK159" s="1060"/>
      <c r="UL159" s="1060"/>
      <c r="UM159" s="1060"/>
      <c r="UN159" s="1060"/>
      <c r="UO159" s="1060"/>
      <c r="UP159" s="1060"/>
      <c r="UQ159" s="1060"/>
      <c r="UR159" s="1060"/>
      <c r="US159" s="1060"/>
      <c r="UT159" s="1060"/>
      <c r="UU159" s="1060"/>
      <c r="UV159" s="1060"/>
      <c r="UW159" s="1060"/>
      <c r="UX159" s="1060"/>
      <c r="UY159" s="1060"/>
      <c r="UZ159" s="1060"/>
      <c r="VA159" s="1060"/>
      <c r="VB159" s="1060"/>
      <c r="VC159" s="1060"/>
      <c r="VD159" s="1060"/>
      <c r="VE159" s="1060"/>
      <c r="VF159" s="1060"/>
      <c r="VG159" s="1060"/>
      <c r="VH159" s="1060"/>
      <c r="VI159" s="1060"/>
      <c r="VJ159" s="1060"/>
      <c r="VK159" s="1060"/>
      <c r="VL159" s="1060"/>
      <c r="VM159" s="1060"/>
      <c r="VN159" s="1060"/>
      <c r="VO159" s="1060"/>
      <c r="VP159" s="1060"/>
      <c r="VQ159" s="1060"/>
      <c r="VR159" s="1060"/>
      <c r="VS159" s="1060"/>
      <c r="VT159" s="1060"/>
      <c r="VU159" s="1060"/>
      <c r="VV159" s="1060"/>
      <c r="VW159" s="1060"/>
      <c r="VX159" s="1060"/>
      <c r="VY159" s="1060"/>
      <c r="VZ159" s="1060"/>
      <c r="WA159" s="1060"/>
      <c r="WB159" s="1060"/>
      <c r="WC159" s="1060"/>
      <c r="WD159" s="1060"/>
      <c r="WE159" s="1060"/>
      <c r="WF159" s="1060"/>
      <c r="WG159" s="1060"/>
      <c r="WH159" s="1060"/>
      <c r="WI159" s="1060"/>
      <c r="WJ159" s="1060"/>
      <c r="WK159" s="1060"/>
      <c r="WL159" s="1060"/>
      <c r="WM159" s="1060"/>
      <c r="WN159" s="1060"/>
      <c r="WO159" s="1060"/>
      <c r="WP159" s="1060"/>
      <c r="WQ159" s="1060"/>
      <c r="WR159" s="1060"/>
      <c r="WS159" s="1060"/>
      <c r="WT159" s="1060"/>
      <c r="WU159" s="1060"/>
      <c r="WV159" s="1060"/>
      <c r="WW159" s="1060"/>
      <c r="WX159" s="1060"/>
      <c r="WY159" s="1060"/>
      <c r="WZ159" s="1060"/>
      <c r="XA159" s="1060"/>
      <c r="XB159" s="1060"/>
      <c r="XC159" s="1060"/>
      <c r="XD159" s="1060"/>
      <c r="XE159" s="1060"/>
      <c r="XF159" s="1060"/>
      <c r="XG159" s="1060"/>
      <c r="XH159" s="1060"/>
      <c r="XI159" s="1060"/>
      <c r="XJ159" s="1060"/>
      <c r="XK159" s="1060"/>
      <c r="XL159" s="1060"/>
      <c r="XM159" s="1060"/>
      <c r="XN159" s="1060"/>
      <c r="XO159" s="1060"/>
      <c r="XP159" s="1060"/>
      <c r="XQ159" s="1060"/>
      <c r="XR159" s="1060"/>
      <c r="XS159" s="1060"/>
      <c r="XT159" s="1060"/>
      <c r="XU159" s="1060"/>
      <c r="XV159" s="1060"/>
      <c r="XW159" s="1060"/>
      <c r="XX159" s="1060"/>
      <c r="XY159" s="1060"/>
      <c r="XZ159" s="1060"/>
      <c r="YA159" s="1060"/>
      <c r="YB159" s="1060"/>
      <c r="YC159" s="1060"/>
      <c r="YD159" s="1060"/>
      <c r="YE159" s="1060"/>
      <c r="YF159" s="1060"/>
      <c r="YG159" s="1060"/>
      <c r="YH159" s="1060"/>
      <c r="YI159" s="1060"/>
      <c r="YJ159" s="1060"/>
      <c r="YK159" s="1060"/>
      <c r="YL159" s="1060"/>
      <c r="YM159" s="1060"/>
      <c r="YN159" s="1060"/>
      <c r="YO159" s="1060"/>
      <c r="YP159" s="1060"/>
      <c r="YQ159" s="1060"/>
      <c r="YR159" s="1060"/>
      <c r="YS159" s="1060"/>
      <c r="YT159" s="1060"/>
      <c r="YU159" s="1060"/>
      <c r="YV159" s="1060"/>
      <c r="YW159" s="1060"/>
      <c r="YX159" s="1060"/>
      <c r="YY159" s="1060"/>
      <c r="YZ159" s="1060"/>
      <c r="ZA159" s="1060"/>
      <c r="ZB159" s="1060"/>
      <c r="ZC159" s="1060"/>
      <c r="ZD159" s="1060"/>
      <c r="ZE159" s="1060"/>
      <c r="ZF159" s="1060"/>
      <c r="ZG159" s="1060"/>
      <c r="ZH159" s="1060"/>
      <c r="ZI159" s="1060"/>
      <c r="ZJ159" s="1060"/>
      <c r="ZK159" s="1060"/>
      <c r="ZL159" s="1060"/>
      <c r="ZM159" s="1060"/>
      <c r="ZN159" s="1060"/>
      <c r="ZO159" s="1060"/>
      <c r="ZP159" s="1060"/>
      <c r="ZQ159" s="1060"/>
      <c r="ZR159" s="1060"/>
      <c r="ZS159" s="1060"/>
      <c r="ZT159" s="1060"/>
      <c r="ZU159" s="1060"/>
      <c r="ZV159" s="1060"/>
      <c r="ZW159" s="1060"/>
      <c r="ZX159" s="1060"/>
      <c r="ZY159" s="1060"/>
      <c r="ZZ159" s="1060"/>
      <c r="AAA159" s="1060"/>
      <c r="AAB159" s="1060"/>
      <c r="AAC159" s="1060"/>
      <c r="AAD159" s="1060"/>
      <c r="AAE159" s="1060"/>
      <c r="AAF159" s="1060"/>
      <c r="AAG159" s="1060"/>
      <c r="AAH159" s="1060"/>
      <c r="AAI159" s="1060"/>
      <c r="AAJ159" s="1060"/>
      <c r="AAK159" s="1060"/>
      <c r="AAL159" s="1060"/>
      <c r="AAM159" s="1060"/>
      <c r="AAN159" s="1060"/>
      <c r="AAO159" s="1060"/>
      <c r="AAP159" s="1060"/>
      <c r="AAQ159" s="1060"/>
      <c r="AAR159" s="1060"/>
      <c r="AAS159" s="1060"/>
      <c r="AAT159" s="1060"/>
      <c r="AAU159" s="1060"/>
      <c r="AAV159" s="1060"/>
      <c r="AAW159" s="1060"/>
      <c r="AAX159" s="1060"/>
      <c r="AAY159" s="1060"/>
      <c r="AAZ159" s="1060"/>
      <c r="ABA159" s="1060"/>
      <c r="ABB159" s="1060"/>
      <c r="ABC159" s="1060"/>
      <c r="ABD159" s="1060"/>
      <c r="ABE159" s="1060"/>
      <c r="ABF159" s="1060"/>
      <c r="ABG159" s="1060"/>
      <c r="ABH159" s="1060"/>
      <c r="ABI159" s="1060"/>
      <c r="ABJ159" s="1060"/>
      <c r="ABK159" s="1060"/>
      <c r="ABL159" s="1060"/>
      <c r="ABM159" s="1060"/>
      <c r="ABN159" s="1060"/>
      <c r="ABO159" s="1060"/>
      <c r="ABP159" s="1060"/>
      <c r="ABQ159" s="1060"/>
      <c r="ABR159" s="1060"/>
      <c r="ABS159" s="1060"/>
      <c r="ABT159" s="1060"/>
      <c r="ABU159" s="1060"/>
      <c r="ABV159" s="1060"/>
      <c r="ABW159" s="1060"/>
      <c r="ABX159" s="1060"/>
      <c r="ABY159" s="1060"/>
      <c r="ABZ159" s="1060"/>
      <c r="ACA159" s="1060"/>
      <c r="ACB159" s="1060"/>
      <c r="ACC159" s="1060"/>
      <c r="ACD159" s="1060"/>
      <c r="ACE159" s="1060"/>
      <c r="ACF159" s="1060"/>
      <c r="ACG159" s="1060"/>
      <c r="ACH159" s="1060"/>
      <c r="ACI159" s="1060"/>
      <c r="ACJ159" s="1060"/>
      <c r="ACK159" s="1060"/>
      <c r="ACL159" s="1060"/>
      <c r="ACM159" s="1060"/>
      <c r="ACN159" s="1060"/>
      <c r="ACO159" s="1060"/>
      <c r="ACP159" s="1060"/>
      <c r="ACQ159" s="1060"/>
      <c r="ACR159" s="1060"/>
      <c r="ACS159" s="1060"/>
      <c r="ACT159" s="1060"/>
      <c r="ACU159" s="1060"/>
      <c r="ACV159" s="1060"/>
      <c r="ACW159" s="1060"/>
      <c r="ACX159" s="1060"/>
      <c r="ACY159" s="1060"/>
      <c r="ACZ159" s="1060"/>
      <c r="ADA159" s="1060"/>
      <c r="ADB159" s="1060"/>
      <c r="ADC159" s="1060"/>
      <c r="ADD159" s="1060"/>
      <c r="ADE159" s="1060"/>
      <c r="ADF159" s="1060"/>
      <c r="ADG159" s="1060"/>
      <c r="ADH159" s="1060"/>
      <c r="ADI159" s="1060"/>
      <c r="ADJ159" s="1060"/>
      <c r="ADK159" s="1060"/>
      <c r="ADL159" s="1060"/>
      <c r="ADM159" s="1060"/>
      <c r="ADN159" s="1060"/>
      <c r="ADO159" s="1060"/>
      <c r="ADP159" s="1060"/>
      <c r="ADQ159" s="1060"/>
      <c r="ADR159" s="1060"/>
      <c r="ADS159" s="1060"/>
      <c r="ADT159" s="1060"/>
      <c r="ADU159" s="1060"/>
      <c r="ADV159" s="1060"/>
      <c r="ADW159" s="1060"/>
      <c r="ADX159" s="1060"/>
      <c r="ADY159" s="1060"/>
      <c r="ADZ159" s="1060"/>
      <c r="AEA159" s="1060"/>
      <c r="AEB159" s="1060"/>
      <c r="AEC159" s="1060"/>
      <c r="AED159" s="1060"/>
      <c r="AEE159" s="1060"/>
      <c r="AEF159" s="1060"/>
      <c r="AEG159" s="1060"/>
      <c r="AEH159" s="1060"/>
      <c r="AEI159" s="1060"/>
      <c r="AEJ159" s="1060"/>
      <c r="AEK159" s="1060"/>
      <c r="AEL159" s="1060"/>
      <c r="AEM159" s="1060"/>
      <c r="AEN159" s="1060"/>
      <c r="AEO159" s="1060"/>
      <c r="AEP159" s="1060"/>
      <c r="AEQ159" s="1060"/>
      <c r="AER159" s="1060"/>
      <c r="AES159" s="1060"/>
      <c r="AET159" s="1060"/>
      <c r="AEU159" s="1060"/>
      <c r="AEV159" s="1060"/>
      <c r="AEW159" s="1060"/>
      <c r="AEX159" s="1060"/>
      <c r="AEY159" s="1060"/>
      <c r="AEZ159" s="1060"/>
      <c r="AFA159" s="1060"/>
      <c r="AFB159" s="1060"/>
      <c r="AFC159" s="1060"/>
      <c r="AFD159" s="1060"/>
      <c r="AFE159" s="1060"/>
      <c r="AFF159" s="1060"/>
      <c r="AFG159" s="1060"/>
      <c r="AFH159" s="1060"/>
      <c r="AFI159" s="1060"/>
      <c r="AFJ159" s="1060"/>
      <c r="AFK159" s="1060"/>
      <c r="AFL159" s="1060"/>
      <c r="AFM159" s="1060"/>
      <c r="AFN159" s="1060"/>
      <c r="AFO159" s="1060"/>
      <c r="AFP159" s="1060"/>
      <c r="AFQ159" s="1060"/>
      <c r="AFR159" s="1060"/>
      <c r="AFS159" s="1060"/>
      <c r="AFT159" s="1060"/>
      <c r="AFU159" s="1060"/>
      <c r="AFV159" s="1060"/>
      <c r="AFW159" s="1060"/>
      <c r="AFX159" s="1060"/>
      <c r="AFY159" s="1060"/>
      <c r="AFZ159" s="1060"/>
      <c r="AGA159" s="1060"/>
      <c r="AGB159" s="1060"/>
      <c r="AGC159" s="1060"/>
      <c r="AGD159" s="1060"/>
      <c r="AGE159" s="1060"/>
      <c r="AGF159" s="1060"/>
      <c r="AGG159" s="1060"/>
      <c r="AGH159" s="1060"/>
      <c r="AGI159" s="1060"/>
      <c r="AGJ159" s="1060"/>
      <c r="AGK159" s="1060"/>
      <c r="AGL159" s="1060"/>
      <c r="AGM159" s="1060"/>
      <c r="AGN159" s="1060"/>
      <c r="AGO159" s="1060"/>
      <c r="AGP159" s="1060"/>
      <c r="AGQ159" s="1060"/>
      <c r="AGR159" s="1060"/>
      <c r="AGS159" s="1060"/>
      <c r="AGT159" s="1060"/>
      <c r="AGU159" s="1060"/>
      <c r="AGV159" s="1060"/>
      <c r="AGW159" s="1060"/>
      <c r="AGX159" s="1060"/>
      <c r="AGY159" s="1060"/>
      <c r="AGZ159" s="1060"/>
      <c r="AHA159" s="1060"/>
      <c r="AHB159" s="1060"/>
      <c r="AHC159" s="1060"/>
      <c r="AHD159" s="1060"/>
      <c r="AHE159" s="1060"/>
      <c r="AHF159" s="1060"/>
      <c r="AHG159" s="1060"/>
      <c r="AHH159" s="1060"/>
      <c r="AHI159" s="1060"/>
      <c r="AHJ159" s="1060"/>
      <c r="AHK159" s="1060"/>
      <c r="AHL159" s="1060"/>
      <c r="AHM159" s="1060"/>
      <c r="AHN159" s="1060"/>
      <c r="AHO159" s="1060"/>
      <c r="AHP159" s="1060"/>
      <c r="AHQ159" s="1060"/>
      <c r="AHR159" s="1060"/>
      <c r="AHS159" s="1060"/>
      <c r="AHT159" s="1060"/>
      <c r="AHU159" s="1060"/>
      <c r="AHV159" s="1060"/>
      <c r="AHW159" s="1060"/>
      <c r="AHX159" s="1060"/>
      <c r="AHY159" s="1060"/>
      <c r="AHZ159" s="1060"/>
      <c r="AIA159" s="1060"/>
      <c r="AIB159" s="1060"/>
      <c r="AIC159" s="1060"/>
      <c r="AID159" s="1060"/>
      <c r="AIE159" s="1060"/>
      <c r="AIF159" s="1060"/>
      <c r="AIG159" s="1060"/>
      <c r="AIH159" s="1060"/>
      <c r="AII159" s="1060"/>
      <c r="AIJ159" s="1060"/>
      <c r="AIK159" s="1060"/>
      <c r="AIL159" s="1060"/>
      <c r="AIM159" s="1060"/>
      <c r="AIN159" s="1060"/>
      <c r="AIO159" s="1060"/>
      <c r="AIP159" s="1060"/>
      <c r="AIQ159" s="1060"/>
      <c r="AIR159" s="1060"/>
      <c r="AIS159" s="1060"/>
      <c r="AIT159" s="1060"/>
      <c r="AIU159" s="1060"/>
      <c r="AIV159" s="1060"/>
      <c r="AIW159" s="1060"/>
      <c r="AIX159" s="1060"/>
      <c r="AIY159" s="1060"/>
      <c r="AIZ159" s="1060"/>
      <c r="AJA159" s="1060"/>
      <c r="AJB159" s="1060"/>
      <c r="AJC159" s="1060"/>
      <c r="AJD159" s="1060"/>
      <c r="AJE159" s="1060"/>
      <c r="AJF159" s="1060"/>
      <c r="AJG159" s="1060"/>
      <c r="AJH159" s="1060"/>
      <c r="AJI159" s="1060"/>
      <c r="AJJ159" s="1060"/>
      <c r="AJK159" s="1060"/>
      <c r="AJL159" s="1060"/>
      <c r="AJM159" s="1060"/>
      <c r="AJN159" s="1060"/>
      <c r="AJO159" s="1060"/>
      <c r="AJP159" s="1060"/>
      <c r="AJQ159" s="1060"/>
      <c r="AJR159" s="1060"/>
      <c r="AJS159" s="1060"/>
      <c r="AJT159" s="1060"/>
      <c r="AJU159" s="1060"/>
      <c r="AJV159" s="1060"/>
      <c r="AJW159" s="1060"/>
      <c r="AJX159" s="1060"/>
      <c r="AJY159" s="1060"/>
      <c r="AJZ159" s="1060"/>
      <c r="AKA159" s="1060"/>
      <c r="AKB159" s="1060"/>
      <c r="AKC159" s="1060"/>
      <c r="AKD159" s="1060"/>
      <c r="AKE159" s="1060"/>
      <c r="AKF159" s="1060"/>
      <c r="AKG159" s="1060"/>
      <c r="AKH159" s="1060"/>
      <c r="AKI159" s="1060"/>
      <c r="AKJ159" s="1060"/>
      <c r="AKK159" s="1060"/>
      <c r="AKL159" s="1060"/>
      <c r="AKM159" s="1060"/>
      <c r="AKN159" s="1060"/>
      <c r="AKO159" s="1060"/>
      <c r="AKP159" s="1060"/>
      <c r="AKQ159" s="1060"/>
      <c r="AKR159" s="1060"/>
      <c r="AKS159" s="1060"/>
      <c r="AKT159" s="1060"/>
      <c r="AKU159" s="1060"/>
      <c r="AKV159" s="1060"/>
      <c r="AKW159" s="1060"/>
      <c r="AKX159" s="1060"/>
      <c r="AKY159" s="1060"/>
      <c r="AKZ159" s="1060"/>
      <c r="ALA159" s="1060"/>
      <c r="ALB159" s="1060"/>
      <c r="ALC159" s="1060"/>
      <c r="ALD159" s="1060"/>
      <c r="ALE159" s="1060"/>
      <c r="ALF159" s="1060"/>
      <c r="ALG159" s="1060"/>
      <c r="ALH159" s="1060"/>
      <c r="ALI159" s="1060"/>
      <c r="ALJ159" s="1060"/>
      <c r="ALK159" s="1060"/>
      <c r="ALL159" s="1060"/>
      <c r="ALM159" s="1060"/>
      <c r="ALN159" s="1060"/>
      <c r="ALO159" s="1060"/>
      <c r="ALP159" s="1060"/>
      <c r="ALQ159" s="1060"/>
      <c r="ALR159" s="1060"/>
      <c r="ALS159" s="1060"/>
      <c r="ALT159" s="1060"/>
      <c r="ALU159" s="1060"/>
      <c r="ALV159" s="1060"/>
      <c r="ALW159" s="1060"/>
      <c r="ALX159" s="1060"/>
      <c r="ALY159" s="1060"/>
      <c r="ALZ159" s="1060"/>
      <c r="AMA159" s="1060"/>
      <c r="AMB159" s="1060"/>
      <c r="AMC159" s="1060"/>
      <c r="AMD159" s="1060"/>
      <c r="AME159" s="1060"/>
      <c r="AMF159" s="1060"/>
      <c r="AMG159" s="1060"/>
      <c r="AMH159" s="1060"/>
      <c r="AMI159" s="1060"/>
      <c r="AMJ159" s="1060"/>
      <c r="AMK159" s="1060"/>
      <c r="AML159" s="1060"/>
      <c r="AMM159" s="1060"/>
      <c r="AMN159" s="1060"/>
      <c r="AMO159" s="1060"/>
      <c r="AMP159" s="1060"/>
      <c r="AMQ159" s="1060"/>
      <c r="AMR159" s="1060"/>
      <c r="AMS159" s="1060"/>
      <c r="AMT159" s="1060"/>
      <c r="AMU159" s="1060"/>
      <c r="AMV159" s="1060"/>
      <c r="AMW159" s="1060"/>
      <c r="AMX159" s="1060"/>
      <c r="AMY159" s="1060"/>
      <c r="AMZ159" s="1060"/>
      <c r="ANA159" s="1060"/>
      <c r="ANB159" s="1060"/>
      <c r="ANC159" s="1060"/>
      <c r="AND159" s="1060"/>
      <c r="ANE159" s="1060"/>
      <c r="ANF159" s="1060"/>
      <c r="ANG159" s="1060"/>
      <c r="ANH159" s="1060"/>
      <c r="ANI159" s="1060"/>
      <c r="ANJ159" s="1060"/>
      <c r="ANK159" s="1060"/>
      <c r="ANL159" s="1060"/>
      <c r="ANM159" s="1060"/>
      <c r="ANN159" s="1060"/>
      <c r="ANO159" s="1060"/>
      <c r="ANP159" s="1060"/>
      <c r="ANQ159" s="1060"/>
      <c r="ANR159" s="1060"/>
      <c r="ANS159" s="1060"/>
      <c r="ANT159" s="1060"/>
      <c r="ANU159" s="1060"/>
      <c r="ANV159" s="1060"/>
      <c r="ANW159" s="1060"/>
      <c r="ANX159" s="1060"/>
      <c r="ANY159" s="1060"/>
      <c r="ANZ159" s="1060"/>
      <c r="AOA159" s="1060"/>
      <c r="AOB159" s="1060"/>
      <c r="AOC159" s="1060"/>
      <c r="AOD159" s="1060"/>
      <c r="AOE159" s="1060"/>
      <c r="AOF159" s="1060"/>
      <c r="AOG159" s="1060"/>
      <c r="AOH159" s="1060"/>
      <c r="AOI159" s="1060"/>
      <c r="AOJ159" s="1060"/>
      <c r="AOK159" s="1060"/>
      <c r="AOL159" s="1060"/>
      <c r="AOM159" s="1060"/>
      <c r="AON159" s="1060"/>
      <c r="AOO159" s="1060"/>
      <c r="AOP159" s="1060"/>
      <c r="AOQ159" s="1060"/>
      <c r="AOR159" s="1060"/>
      <c r="AOS159" s="1060"/>
      <c r="AOT159" s="1060"/>
      <c r="AOU159" s="1060"/>
      <c r="AOV159" s="1060"/>
      <c r="AOW159" s="1060"/>
      <c r="AOX159" s="1060"/>
      <c r="AOY159" s="1060"/>
      <c r="AOZ159" s="1060"/>
      <c r="APA159" s="1060"/>
      <c r="APB159" s="1060"/>
      <c r="APC159" s="1060"/>
      <c r="APD159" s="1060"/>
      <c r="APE159" s="1060"/>
      <c r="APF159" s="1060"/>
      <c r="APG159" s="1060"/>
      <c r="APH159" s="1060"/>
      <c r="API159" s="1060"/>
      <c r="APJ159" s="1060"/>
      <c r="APK159" s="1060"/>
      <c r="APL159" s="1060"/>
      <c r="APM159" s="1060"/>
      <c r="APN159" s="1060"/>
      <c r="APO159" s="1060"/>
      <c r="APP159" s="1060"/>
      <c r="APQ159" s="1060"/>
      <c r="APR159" s="1060"/>
      <c r="APS159" s="1060"/>
      <c r="APT159" s="1060"/>
      <c r="APU159" s="1060"/>
      <c r="APV159" s="1060"/>
      <c r="APW159" s="1060"/>
      <c r="APX159" s="1060"/>
      <c r="APY159" s="1060"/>
      <c r="APZ159" s="1060"/>
      <c r="AQA159" s="1060"/>
      <c r="AQB159" s="1060"/>
      <c r="AQC159" s="1060"/>
      <c r="AQD159" s="1060"/>
      <c r="AQE159" s="1060"/>
      <c r="AQF159" s="1060"/>
      <c r="AQG159" s="1060"/>
      <c r="AQH159" s="1060"/>
      <c r="AQI159" s="1060"/>
      <c r="AQJ159" s="1060"/>
      <c r="AQK159" s="1060"/>
      <c r="AQL159" s="1060"/>
      <c r="AQM159" s="1060"/>
      <c r="AQN159" s="1060"/>
      <c r="AQO159" s="1060"/>
      <c r="AQP159" s="1060"/>
      <c r="AQQ159" s="1060"/>
      <c r="AQR159" s="1060"/>
      <c r="AQS159" s="1060"/>
      <c r="AQT159" s="1060"/>
      <c r="AQU159" s="1060"/>
      <c r="AQV159" s="1060"/>
      <c r="AQW159" s="1060"/>
      <c r="AQX159" s="1060"/>
      <c r="AQY159" s="1060"/>
      <c r="AQZ159" s="1060"/>
      <c r="ARA159" s="1060"/>
      <c r="ARB159" s="1060"/>
      <c r="ARC159" s="1060"/>
      <c r="ARD159" s="1060"/>
      <c r="ARE159" s="1060"/>
      <c r="ARF159" s="1060"/>
      <c r="ARG159" s="1060"/>
      <c r="ARH159" s="1060"/>
      <c r="ARI159" s="1060"/>
      <c r="ARJ159" s="1060"/>
      <c r="ARK159" s="1060"/>
      <c r="ARL159" s="1060"/>
      <c r="ARM159" s="1060"/>
      <c r="ARN159" s="1060"/>
      <c r="ARO159" s="1060"/>
      <c r="ARP159" s="1060"/>
      <c r="ARQ159" s="1060"/>
      <c r="ARR159" s="1060"/>
      <c r="ARS159" s="1060"/>
      <c r="ART159" s="1060"/>
      <c r="ARU159" s="1060"/>
      <c r="ARV159" s="1060"/>
      <c r="ARW159" s="1060"/>
      <c r="ARX159" s="1060"/>
      <c r="ARY159" s="1060"/>
      <c r="ARZ159" s="1060"/>
      <c r="ASA159" s="1060"/>
      <c r="ASB159" s="1060"/>
      <c r="ASC159" s="1060"/>
      <c r="ASD159" s="1060"/>
      <c r="ASE159" s="1060"/>
      <c r="ASF159" s="1060"/>
      <c r="ASG159" s="1060"/>
      <c r="ASH159" s="1060"/>
      <c r="ASI159" s="1060"/>
      <c r="ASJ159" s="1060"/>
      <c r="ASK159" s="1060"/>
      <c r="ASL159" s="1060"/>
      <c r="ASM159" s="1060"/>
      <c r="ASN159" s="1060"/>
      <c r="ASO159" s="1060"/>
      <c r="ASP159" s="1060"/>
      <c r="ASQ159" s="1060"/>
      <c r="ASR159" s="1060"/>
      <c r="ASS159" s="1060"/>
      <c r="AST159" s="1060"/>
      <c r="ASU159" s="1060"/>
      <c r="ASV159" s="1060"/>
      <c r="ASW159" s="1060"/>
      <c r="ASX159" s="1060"/>
      <c r="ASY159" s="1060"/>
      <c r="ASZ159" s="1060"/>
      <c r="ATA159" s="1060"/>
      <c r="ATB159" s="1060"/>
      <c r="ATC159" s="1060"/>
      <c r="ATD159" s="1060"/>
      <c r="ATE159" s="1060"/>
      <c r="ATF159" s="1060"/>
      <c r="ATG159" s="1060"/>
      <c r="ATH159" s="1060"/>
      <c r="ATI159" s="1060"/>
      <c r="ATJ159" s="1060"/>
      <c r="ATK159" s="1060"/>
      <c r="ATL159" s="1060"/>
      <c r="ATM159" s="1060"/>
      <c r="ATN159" s="1060"/>
      <c r="ATO159" s="1060"/>
      <c r="ATP159" s="1060"/>
      <c r="ATQ159" s="1060"/>
      <c r="ATR159" s="1060"/>
      <c r="ATS159" s="1060"/>
      <c r="ATT159" s="1060"/>
      <c r="ATU159" s="1060"/>
      <c r="ATV159" s="1060"/>
      <c r="ATW159" s="1060"/>
      <c r="ATX159" s="1060"/>
      <c r="ATY159" s="1060"/>
      <c r="ATZ159" s="1060"/>
      <c r="AUA159" s="1060"/>
      <c r="AUB159" s="1060"/>
      <c r="AUC159" s="1060"/>
      <c r="AUD159" s="1060"/>
      <c r="AUE159" s="1060"/>
      <c r="AUF159" s="1060"/>
      <c r="AUG159" s="1060"/>
      <c r="AUH159" s="1060"/>
      <c r="AUI159" s="1060"/>
      <c r="AUJ159" s="1060"/>
      <c r="AUK159" s="1060"/>
      <c r="AUL159" s="1060"/>
      <c r="AUM159" s="1060"/>
      <c r="AUN159" s="1060"/>
      <c r="AUO159" s="1060"/>
      <c r="AUP159" s="1060"/>
      <c r="AUQ159" s="1060"/>
      <c r="AUR159" s="1060"/>
      <c r="AUS159" s="1060"/>
      <c r="AUT159" s="1060"/>
      <c r="AUU159" s="1060"/>
      <c r="AUV159" s="1060"/>
      <c r="AUW159" s="1060"/>
      <c r="AUX159" s="1060"/>
      <c r="AUY159" s="1060"/>
      <c r="AUZ159" s="1060"/>
      <c r="AVA159" s="1060"/>
      <c r="AVB159" s="1060"/>
      <c r="AVC159" s="1060"/>
      <c r="AVD159" s="1060"/>
      <c r="AVE159" s="1060"/>
      <c r="AVF159" s="1060"/>
      <c r="AVG159" s="1060"/>
      <c r="AVH159" s="1060"/>
      <c r="AVI159" s="1060"/>
      <c r="AVJ159" s="1060"/>
      <c r="AVK159" s="1060"/>
      <c r="AVL159" s="1060"/>
      <c r="AVM159" s="1060"/>
      <c r="AVN159" s="1060"/>
      <c r="AVO159" s="1060"/>
      <c r="AVP159" s="1060"/>
      <c r="AVQ159" s="1060"/>
      <c r="AVR159" s="1060"/>
      <c r="AVS159" s="1060"/>
      <c r="AVT159" s="1060"/>
      <c r="AVU159" s="1060"/>
      <c r="AVV159" s="1060"/>
      <c r="AVW159" s="1060"/>
      <c r="AVX159" s="1060"/>
      <c r="AVY159" s="1060"/>
      <c r="AVZ159" s="1060"/>
      <c r="AWA159" s="1060"/>
      <c r="AWB159" s="1060"/>
      <c r="AWC159" s="1060"/>
      <c r="AWD159" s="1060"/>
      <c r="AWE159" s="1060"/>
      <c r="AWF159" s="1060"/>
      <c r="AWG159" s="1060"/>
      <c r="AWH159" s="1060"/>
      <c r="AWI159" s="1060"/>
      <c r="AWJ159" s="1060"/>
      <c r="AWK159" s="1060"/>
      <c r="AWL159" s="1060"/>
      <c r="AWM159" s="1060"/>
      <c r="AWN159" s="1060"/>
      <c r="AWO159" s="1060"/>
      <c r="AWP159" s="1060"/>
      <c r="AWQ159" s="1060"/>
      <c r="AWR159" s="1060"/>
      <c r="AWS159" s="1060"/>
      <c r="AWT159" s="1060"/>
      <c r="AWU159" s="1060"/>
      <c r="AWV159" s="1060"/>
      <c r="AWW159" s="1060"/>
      <c r="AWX159" s="1060"/>
      <c r="AWY159" s="1060"/>
      <c r="AWZ159" s="1060"/>
      <c r="AXA159" s="1060"/>
      <c r="AXB159" s="1060"/>
      <c r="AXC159" s="1060"/>
      <c r="AXD159" s="1060"/>
      <c r="AXE159" s="1060"/>
      <c r="AXF159" s="1060"/>
      <c r="AXG159" s="1060"/>
      <c r="AXH159" s="1060"/>
      <c r="AXI159" s="1060"/>
      <c r="AXJ159" s="1060"/>
      <c r="AXK159" s="1060"/>
      <c r="AXL159" s="1060"/>
      <c r="AXM159" s="1060"/>
      <c r="AXN159" s="1060"/>
      <c r="AXO159" s="1060"/>
      <c r="AXP159" s="1060"/>
      <c r="AXQ159" s="1060"/>
      <c r="AXR159" s="1060"/>
      <c r="AXS159" s="1060"/>
      <c r="AXT159" s="1060"/>
      <c r="AXU159" s="1060"/>
      <c r="AXV159" s="1060"/>
      <c r="AXW159" s="1060"/>
      <c r="AXX159" s="1060"/>
      <c r="AXY159" s="1060"/>
      <c r="AXZ159" s="1060"/>
      <c r="AYA159" s="1060"/>
      <c r="AYB159" s="1060"/>
      <c r="AYC159" s="1060"/>
      <c r="AYD159" s="1060"/>
      <c r="AYE159" s="1060"/>
      <c r="AYF159" s="1060"/>
      <c r="AYG159" s="1060"/>
      <c r="AYH159" s="1060"/>
      <c r="AYI159" s="1060"/>
      <c r="AYJ159" s="1060"/>
      <c r="AYK159" s="1060"/>
      <c r="AYL159" s="1060"/>
      <c r="AYM159" s="1060"/>
      <c r="AYN159" s="1060"/>
      <c r="AYO159" s="1060"/>
      <c r="AYP159" s="1060"/>
      <c r="AYQ159" s="1060"/>
      <c r="AYR159" s="1060"/>
      <c r="AYS159" s="1060"/>
      <c r="AYT159" s="1060"/>
      <c r="AYU159" s="1060"/>
      <c r="AYV159" s="1060"/>
      <c r="AYW159" s="1060"/>
      <c r="AYX159" s="1060"/>
      <c r="AYY159" s="1060"/>
      <c r="AYZ159" s="1060"/>
      <c r="AZA159" s="1060"/>
      <c r="AZB159" s="1060"/>
      <c r="AZC159" s="1060"/>
      <c r="AZD159" s="1060"/>
      <c r="AZE159" s="1060"/>
      <c r="AZF159" s="1060"/>
      <c r="AZG159" s="1060"/>
      <c r="AZH159" s="1060"/>
      <c r="AZI159" s="1060"/>
      <c r="AZJ159" s="1060"/>
      <c r="AZK159" s="1060"/>
      <c r="AZL159" s="1060"/>
      <c r="AZM159" s="1060"/>
      <c r="AZN159" s="1060"/>
      <c r="AZO159" s="1060"/>
      <c r="AZP159" s="1060"/>
      <c r="AZQ159" s="1060"/>
      <c r="AZR159" s="1060"/>
      <c r="AZS159" s="1060"/>
      <c r="AZT159" s="1060"/>
      <c r="AZU159" s="1060"/>
      <c r="AZV159" s="1060"/>
      <c r="AZW159" s="1060"/>
      <c r="AZX159" s="1060"/>
      <c r="AZY159" s="1060"/>
      <c r="AZZ159" s="1060"/>
      <c r="BAA159" s="1060"/>
      <c r="BAB159" s="1060"/>
      <c r="BAC159" s="1060"/>
      <c r="BAD159" s="1060"/>
      <c r="BAE159" s="1060"/>
      <c r="BAF159" s="1060"/>
      <c r="BAG159" s="1060"/>
      <c r="BAH159" s="1060"/>
      <c r="BAI159" s="1060"/>
      <c r="BAJ159" s="1060"/>
      <c r="BAK159" s="1060"/>
      <c r="BAL159" s="1060"/>
      <c r="BAM159" s="1060"/>
      <c r="BAN159" s="1060"/>
      <c r="BAO159" s="1060"/>
      <c r="BAP159" s="1060"/>
      <c r="BAQ159" s="1060"/>
      <c r="BAR159" s="1060"/>
      <c r="BAS159" s="1060"/>
      <c r="BAT159" s="1060"/>
      <c r="BAU159" s="1060"/>
      <c r="BAV159" s="1060"/>
      <c r="BAW159" s="1060"/>
      <c r="BAX159" s="1060"/>
      <c r="BAY159" s="1060"/>
      <c r="BAZ159" s="1060"/>
      <c r="BBA159" s="1060"/>
      <c r="BBB159" s="1060"/>
      <c r="BBC159" s="1060"/>
      <c r="BBD159" s="1060"/>
      <c r="BBE159" s="1060"/>
      <c r="BBF159" s="1060"/>
      <c r="BBG159" s="1060"/>
      <c r="BBH159" s="1060"/>
      <c r="BBI159" s="1060"/>
      <c r="BBJ159" s="1060"/>
      <c r="BBK159" s="1060"/>
      <c r="BBL159" s="1060"/>
      <c r="BBM159" s="1060"/>
      <c r="BBN159" s="1060"/>
      <c r="BBO159" s="1060"/>
      <c r="BBP159" s="1060"/>
      <c r="BBQ159" s="1060"/>
      <c r="BBR159" s="1060"/>
      <c r="BBS159" s="1060"/>
      <c r="BBT159" s="1060"/>
      <c r="BBU159" s="1060"/>
      <c r="BBV159" s="1060"/>
      <c r="BBW159" s="1060"/>
      <c r="BBX159" s="1060"/>
      <c r="BBY159" s="1060"/>
      <c r="BBZ159" s="1060"/>
      <c r="BCA159" s="1060"/>
      <c r="BCB159" s="1060"/>
      <c r="BCC159" s="1060"/>
      <c r="BCD159" s="1060"/>
      <c r="BCE159" s="1060"/>
      <c r="BCF159" s="1060"/>
      <c r="BCG159" s="1060"/>
      <c r="BCH159" s="1060"/>
      <c r="BCI159" s="1060"/>
      <c r="BCJ159" s="1060"/>
      <c r="BCK159" s="1060"/>
      <c r="BCL159" s="1060"/>
      <c r="BCM159" s="1060"/>
      <c r="BCN159" s="1060"/>
      <c r="BCO159" s="1060"/>
      <c r="BCP159" s="1060"/>
      <c r="BCQ159" s="1060"/>
      <c r="BCR159" s="1060"/>
      <c r="BCS159" s="1060"/>
      <c r="BCT159" s="1060"/>
      <c r="BCU159" s="1060"/>
      <c r="BCV159" s="1060"/>
      <c r="BCW159" s="1060"/>
      <c r="BCX159" s="1060"/>
      <c r="BCY159" s="1060"/>
      <c r="BCZ159" s="1060"/>
      <c r="BDA159" s="1060"/>
      <c r="BDB159" s="1060"/>
      <c r="BDC159" s="1060"/>
      <c r="BDD159" s="1060"/>
      <c r="BDE159" s="1060"/>
      <c r="BDF159" s="1060"/>
      <c r="BDG159" s="1060"/>
      <c r="BDH159" s="1060"/>
      <c r="BDI159" s="1060"/>
      <c r="BDJ159" s="1060"/>
      <c r="BDK159" s="1060"/>
      <c r="BDL159" s="1060"/>
      <c r="BDM159" s="1060"/>
      <c r="BDN159" s="1060"/>
      <c r="BDO159" s="1060"/>
      <c r="BDP159" s="1060"/>
      <c r="BDQ159" s="1060"/>
      <c r="BDR159" s="1060"/>
      <c r="BDS159" s="1060"/>
      <c r="BDT159" s="1060"/>
      <c r="BDU159" s="1060"/>
      <c r="BDV159" s="1060"/>
      <c r="BDW159" s="1060"/>
      <c r="BDX159" s="1060"/>
      <c r="BDY159" s="1060"/>
      <c r="BDZ159" s="1060"/>
      <c r="BEA159" s="1060"/>
      <c r="BEB159" s="1060"/>
      <c r="BEC159" s="1060"/>
      <c r="BED159" s="1060"/>
      <c r="BEE159" s="1060"/>
      <c r="BEF159" s="1060"/>
      <c r="BEG159" s="1060"/>
      <c r="BEH159" s="1060"/>
      <c r="BEI159" s="1060"/>
      <c r="BEJ159" s="1060"/>
      <c r="BEK159" s="1060"/>
      <c r="BEL159" s="1060"/>
      <c r="BEM159" s="1060"/>
      <c r="BEN159" s="1060"/>
      <c r="BEO159" s="1060"/>
      <c r="BEP159" s="1060"/>
      <c r="BEQ159" s="1060"/>
      <c r="BER159" s="1060"/>
      <c r="BES159" s="1060"/>
      <c r="BET159" s="1060"/>
      <c r="BEU159" s="1060"/>
      <c r="BEV159" s="1060"/>
      <c r="BEW159" s="1060"/>
      <c r="BEX159" s="1060"/>
      <c r="BEY159" s="1060"/>
      <c r="BEZ159" s="1060"/>
      <c r="BFA159" s="1060"/>
      <c r="BFB159" s="1060"/>
      <c r="BFC159" s="1060"/>
      <c r="BFD159" s="1060"/>
      <c r="BFE159" s="1060"/>
      <c r="BFF159" s="1060"/>
      <c r="BFG159" s="1060"/>
      <c r="BFH159" s="1060"/>
      <c r="BFI159" s="1060"/>
      <c r="BFJ159" s="1060"/>
      <c r="BFK159" s="1060"/>
      <c r="BFL159" s="1060"/>
      <c r="BFM159" s="1060"/>
      <c r="BFN159" s="1060"/>
      <c r="BFO159" s="1060"/>
      <c r="BFP159" s="1060"/>
      <c r="BFQ159" s="1060"/>
      <c r="BFR159" s="1060"/>
      <c r="BFS159" s="1060"/>
      <c r="BFT159" s="1060"/>
      <c r="BFU159" s="1060"/>
      <c r="BFV159" s="1060"/>
      <c r="BFW159" s="1060"/>
      <c r="BFX159" s="1060"/>
      <c r="BFY159" s="1060"/>
      <c r="BFZ159" s="1060"/>
      <c r="BGA159" s="1060"/>
      <c r="BGB159" s="1060"/>
      <c r="BGC159" s="1060"/>
      <c r="BGD159" s="1060"/>
      <c r="BGE159" s="1060"/>
      <c r="BGF159" s="1060"/>
      <c r="BGG159" s="1060"/>
      <c r="BGH159" s="1060"/>
      <c r="BGI159" s="1060"/>
      <c r="BGJ159" s="1060"/>
      <c r="BGK159" s="1060"/>
      <c r="BGL159" s="1060"/>
      <c r="BGM159" s="1060"/>
      <c r="BGN159" s="1060"/>
      <c r="BGO159" s="1060"/>
      <c r="BGP159" s="1060"/>
      <c r="BGQ159" s="1060"/>
      <c r="BGR159" s="1060"/>
      <c r="BGS159" s="1060"/>
      <c r="BGT159" s="1060"/>
      <c r="BGU159" s="1060"/>
      <c r="BGV159" s="1060"/>
      <c r="BGW159" s="1060"/>
      <c r="BGX159" s="1060"/>
      <c r="BGY159" s="1060"/>
      <c r="BGZ159" s="1060"/>
      <c r="BHA159" s="1060"/>
      <c r="BHB159" s="1060"/>
      <c r="BHC159" s="1060"/>
      <c r="BHD159" s="1060"/>
      <c r="BHE159" s="1060"/>
      <c r="BHF159" s="1060"/>
      <c r="BHG159" s="1060"/>
      <c r="BHH159" s="1060"/>
      <c r="BHI159" s="1060"/>
      <c r="BHJ159" s="1060"/>
      <c r="BHK159" s="1060"/>
      <c r="BHL159" s="1060"/>
      <c r="BHM159" s="1060"/>
      <c r="BHN159" s="1060"/>
      <c r="BHO159" s="1060"/>
      <c r="BHP159" s="1060"/>
      <c r="BHQ159" s="1060"/>
      <c r="BHR159" s="1060"/>
      <c r="BHS159" s="1060"/>
      <c r="BHT159" s="1060"/>
      <c r="BHU159" s="1060"/>
      <c r="BHV159" s="1060"/>
      <c r="BHW159" s="1060"/>
      <c r="BHX159" s="1060"/>
      <c r="BHY159" s="1060"/>
      <c r="BHZ159" s="1060"/>
      <c r="BIA159" s="1060"/>
      <c r="BIB159" s="1060"/>
      <c r="BIC159" s="1060"/>
      <c r="BID159" s="1060"/>
      <c r="BIE159" s="1060"/>
      <c r="BIF159" s="1060"/>
      <c r="BIG159" s="1060"/>
      <c r="BIH159" s="1060"/>
      <c r="BII159" s="1060"/>
      <c r="BIJ159" s="1060"/>
      <c r="BIK159" s="1060"/>
      <c r="BIL159" s="1060"/>
      <c r="BIM159" s="1060"/>
      <c r="BIN159" s="1060"/>
      <c r="BIO159" s="1060"/>
      <c r="BIP159" s="1060"/>
      <c r="BIQ159" s="1060"/>
      <c r="BIR159" s="1060"/>
      <c r="BIS159" s="1060"/>
      <c r="BIT159" s="1060"/>
      <c r="BIU159" s="1060"/>
      <c r="BIV159" s="1060"/>
      <c r="BIW159" s="1060"/>
      <c r="BIX159" s="1060"/>
      <c r="BIY159" s="1060"/>
      <c r="BIZ159" s="1060"/>
      <c r="BJA159" s="1060"/>
      <c r="BJB159" s="1060"/>
      <c r="BJC159" s="1060"/>
      <c r="BJD159" s="1060"/>
      <c r="BJE159" s="1060"/>
      <c r="BJF159" s="1060"/>
      <c r="BJG159" s="1060"/>
      <c r="BJH159" s="1060"/>
      <c r="BJI159" s="1060"/>
      <c r="BJJ159" s="1060"/>
      <c r="BJK159" s="1060"/>
      <c r="BJL159" s="1060"/>
      <c r="BJM159" s="1060"/>
      <c r="BJN159" s="1060"/>
      <c r="BJO159" s="1060"/>
      <c r="BJP159" s="1060"/>
      <c r="BJQ159" s="1060"/>
      <c r="BJR159" s="1060"/>
      <c r="BJS159" s="1060"/>
      <c r="BJT159" s="1060"/>
      <c r="BJU159" s="1060"/>
      <c r="BJV159" s="1060"/>
      <c r="BJW159" s="1060"/>
      <c r="BJX159" s="1060"/>
      <c r="BJY159" s="1060"/>
      <c r="BJZ159" s="1060"/>
      <c r="BKA159" s="1060"/>
      <c r="BKB159" s="1060"/>
      <c r="BKC159" s="1060"/>
      <c r="BKD159" s="1060"/>
      <c r="BKE159" s="1060"/>
      <c r="BKF159" s="1060"/>
      <c r="BKG159" s="1060"/>
      <c r="BKH159" s="1060"/>
      <c r="BKI159" s="1060"/>
      <c r="BKJ159" s="1060"/>
      <c r="BKK159" s="1060"/>
      <c r="BKL159" s="1060"/>
      <c r="BKM159" s="1060"/>
      <c r="BKN159" s="1060"/>
      <c r="BKO159" s="1060"/>
      <c r="BKP159" s="1060"/>
      <c r="BKQ159" s="1060"/>
      <c r="BKR159" s="1060"/>
      <c r="BKS159" s="1060"/>
      <c r="BKT159" s="1060"/>
      <c r="BKU159" s="1060"/>
      <c r="BKV159" s="1060"/>
      <c r="BKW159" s="1060"/>
      <c r="BKX159" s="1060"/>
      <c r="BKY159" s="1060"/>
      <c r="BKZ159" s="1060"/>
      <c r="BLA159" s="1060"/>
      <c r="BLB159" s="1060"/>
      <c r="BLC159" s="1060"/>
      <c r="BLD159" s="1060"/>
      <c r="BLE159" s="1060"/>
      <c r="BLF159" s="1060"/>
      <c r="BLG159" s="1060"/>
      <c r="BLH159" s="1060"/>
      <c r="BLI159" s="1060"/>
      <c r="BLJ159" s="1060"/>
      <c r="BLK159" s="1060"/>
      <c r="BLL159" s="1060"/>
      <c r="BLM159" s="1060"/>
      <c r="BLN159" s="1060"/>
      <c r="BLO159" s="1060"/>
      <c r="BLP159" s="1060"/>
      <c r="BLQ159" s="1060"/>
      <c r="BLR159" s="1060"/>
      <c r="BLS159" s="1060"/>
      <c r="BLT159" s="1060"/>
      <c r="BLU159" s="1060"/>
      <c r="BLV159" s="1060"/>
      <c r="BLW159" s="1060"/>
      <c r="BLX159" s="1060"/>
      <c r="BLY159" s="1060"/>
      <c r="BLZ159" s="1060"/>
      <c r="BMA159" s="1060"/>
      <c r="BMB159" s="1060"/>
      <c r="BMC159" s="1060"/>
      <c r="BMD159" s="1060"/>
      <c r="BME159" s="1060"/>
      <c r="BMF159" s="1060"/>
      <c r="BMG159" s="1060"/>
      <c r="BMH159" s="1060"/>
      <c r="BMI159" s="1060"/>
      <c r="BMJ159" s="1060"/>
      <c r="BMK159" s="1060"/>
      <c r="BML159" s="1060"/>
      <c r="BMM159" s="1060"/>
      <c r="BMN159" s="1060"/>
      <c r="BMO159" s="1060"/>
      <c r="BMP159" s="1060"/>
      <c r="BMQ159" s="1060"/>
      <c r="BMR159" s="1060"/>
      <c r="BMS159" s="1060"/>
      <c r="BMT159" s="1060"/>
      <c r="BMU159" s="1060"/>
      <c r="BMV159" s="1060"/>
      <c r="BMW159" s="1060"/>
      <c r="BMX159" s="1060"/>
      <c r="BMY159" s="1060"/>
      <c r="BMZ159" s="1060"/>
      <c r="BNA159" s="1060"/>
      <c r="BNB159" s="1060"/>
      <c r="BNC159" s="1060"/>
      <c r="BND159" s="1060"/>
      <c r="BNE159" s="1060"/>
      <c r="BNF159" s="1060"/>
      <c r="BNG159" s="1060"/>
      <c r="BNH159" s="1060"/>
      <c r="BNI159" s="1060"/>
      <c r="BNJ159" s="1060"/>
      <c r="BNK159" s="1060"/>
      <c r="BNL159" s="1060"/>
      <c r="BNM159" s="1060"/>
      <c r="BNN159" s="1060"/>
      <c r="BNO159" s="1060"/>
      <c r="BNP159" s="1060"/>
      <c r="BNQ159" s="1060"/>
      <c r="BNR159" s="1060"/>
      <c r="BNS159" s="1060"/>
      <c r="BNT159" s="1060"/>
      <c r="BNU159" s="1060"/>
      <c r="BNV159" s="1060"/>
      <c r="BNW159" s="1060"/>
      <c r="BNX159" s="1060"/>
      <c r="BNY159" s="1060"/>
      <c r="BNZ159" s="1060"/>
      <c r="BOA159" s="1060"/>
      <c r="BOB159" s="1060"/>
      <c r="BOC159" s="1060"/>
      <c r="BOD159" s="1060"/>
      <c r="BOE159" s="1060"/>
      <c r="BOF159" s="1060"/>
      <c r="BOG159" s="1060"/>
      <c r="BOH159" s="1060"/>
      <c r="BOI159" s="1060"/>
      <c r="BOJ159" s="1060"/>
      <c r="BOK159" s="1060"/>
      <c r="BOL159" s="1060"/>
      <c r="BOM159" s="1060"/>
      <c r="BON159" s="1060"/>
      <c r="BOO159" s="1060"/>
      <c r="BOP159" s="1060"/>
      <c r="BOQ159" s="1060"/>
      <c r="BOR159" s="1060"/>
      <c r="BOS159" s="1060"/>
      <c r="BOT159" s="1060"/>
      <c r="BOU159" s="1060"/>
      <c r="BOV159" s="1060"/>
      <c r="BOW159" s="1060"/>
      <c r="BOX159" s="1060"/>
      <c r="BOY159" s="1060"/>
      <c r="BOZ159" s="1060"/>
      <c r="BPA159" s="1060"/>
      <c r="BPB159" s="1060"/>
      <c r="BPC159" s="1060"/>
      <c r="BPD159" s="1060"/>
      <c r="BPE159" s="1060"/>
      <c r="BPF159" s="1060"/>
      <c r="BPG159" s="1060"/>
      <c r="BPH159" s="1060"/>
      <c r="BPI159" s="1060"/>
      <c r="BPJ159" s="1060"/>
      <c r="BPK159" s="1060"/>
      <c r="BPL159" s="1060"/>
      <c r="BPM159" s="1060"/>
      <c r="BPN159" s="1060"/>
      <c r="BPO159" s="1060"/>
      <c r="BPP159" s="1060"/>
      <c r="BPQ159" s="1060"/>
      <c r="BPR159" s="1060"/>
      <c r="BPS159" s="1060"/>
      <c r="BPT159" s="1060"/>
      <c r="BPU159" s="1060"/>
      <c r="BPV159" s="1060"/>
      <c r="BPW159" s="1060"/>
      <c r="BPX159" s="1060"/>
      <c r="BPY159" s="1060"/>
      <c r="BPZ159" s="1060"/>
      <c r="BQA159" s="1060"/>
      <c r="BQB159" s="1060"/>
      <c r="BQC159" s="1060"/>
      <c r="BQD159" s="1060"/>
      <c r="BQE159" s="1060"/>
      <c r="BQF159" s="1060"/>
      <c r="BQG159" s="1060"/>
      <c r="BQH159" s="1060"/>
      <c r="BQI159" s="1060"/>
      <c r="BQJ159" s="1060"/>
      <c r="BQK159" s="1060"/>
      <c r="BQL159" s="1060"/>
      <c r="BQM159" s="1060"/>
      <c r="BQN159" s="1060"/>
      <c r="BQO159" s="1060"/>
      <c r="BQP159" s="1060"/>
      <c r="BQQ159" s="1060"/>
      <c r="BQR159" s="1060"/>
      <c r="BQS159" s="1060"/>
      <c r="BQT159" s="1060"/>
      <c r="BQU159" s="1060"/>
      <c r="BQV159" s="1060"/>
      <c r="BQW159" s="1060"/>
      <c r="BQX159" s="1060"/>
      <c r="BQY159" s="1060"/>
      <c r="BQZ159" s="1060"/>
      <c r="BRA159" s="1060"/>
      <c r="BRB159" s="1060"/>
      <c r="BRC159" s="1060"/>
      <c r="BRD159" s="1060"/>
      <c r="BRE159" s="1060"/>
      <c r="BRF159" s="1060"/>
      <c r="BRG159" s="1060"/>
      <c r="BRH159" s="1060"/>
      <c r="BRI159" s="1060"/>
      <c r="BRJ159" s="1060"/>
      <c r="BRK159" s="1060"/>
      <c r="BRL159" s="1060"/>
      <c r="BRM159" s="1060"/>
      <c r="BRN159" s="1060"/>
      <c r="BRO159" s="1060"/>
      <c r="BRP159" s="1060"/>
      <c r="BRQ159" s="1060"/>
      <c r="BRR159" s="1060"/>
      <c r="BRS159" s="1060"/>
      <c r="BRT159" s="1060"/>
      <c r="BRU159" s="1060"/>
      <c r="BRV159" s="1060"/>
      <c r="BRW159" s="1060"/>
      <c r="BRX159" s="1060"/>
      <c r="BRY159" s="1060"/>
      <c r="BRZ159" s="1060"/>
      <c r="BSA159" s="1060"/>
      <c r="BSB159" s="1060"/>
      <c r="BSC159" s="1060"/>
      <c r="BSD159" s="1060"/>
      <c r="BSE159" s="1060"/>
      <c r="BSF159" s="1060"/>
      <c r="BSG159" s="1060"/>
      <c r="BSH159" s="1060"/>
      <c r="BSI159" s="1060"/>
      <c r="BSJ159" s="1060"/>
      <c r="BSK159" s="1060"/>
      <c r="BSL159" s="1060"/>
      <c r="BSM159" s="1060"/>
      <c r="BSN159" s="1060"/>
      <c r="BSO159" s="1060"/>
      <c r="BSP159" s="1060"/>
      <c r="BSQ159" s="1060"/>
      <c r="BSR159" s="1060"/>
      <c r="BSS159" s="1060"/>
      <c r="BST159" s="1060"/>
      <c r="BSU159" s="1060"/>
      <c r="BSV159" s="1060"/>
      <c r="BSW159" s="1060"/>
      <c r="BSX159" s="1060"/>
      <c r="BSY159" s="1060"/>
      <c r="BSZ159" s="1060"/>
      <c r="BTA159" s="1060"/>
      <c r="BTB159" s="1060"/>
      <c r="BTC159" s="1060"/>
      <c r="BTD159" s="1060"/>
      <c r="BTE159" s="1060"/>
      <c r="BTF159" s="1060"/>
      <c r="BTG159" s="1060"/>
      <c r="BTH159" s="1060"/>
      <c r="BTI159" s="1060"/>
      <c r="BTJ159" s="1060"/>
      <c r="BTK159" s="1060"/>
      <c r="BTL159" s="1060"/>
      <c r="BTM159" s="1060"/>
      <c r="BTN159" s="1060"/>
      <c r="BTO159" s="1060"/>
      <c r="BTP159" s="1060"/>
      <c r="BTQ159" s="1060"/>
      <c r="BTR159" s="1060"/>
      <c r="BTS159" s="1060"/>
      <c r="BTT159" s="1060"/>
      <c r="BTU159" s="1060"/>
      <c r="BTV159" s="1060"/>
      <c r="BTW159" s="1060"/>
      <c r="BTX159" s="1060"/>
      <c r="BTY159" s="1060"/>
      <c r="BTZ159" s="1060"/>
      <c r="BUA159" s="1060"/>
      <c r="BUB159" s="1060"/>
      <c r="BUC159" s="1060"/>
      <c r="BUD159" s="1060"/>
      <c r="BUE159" s="1060"/>
      <c r="BUF159" s="1060"/>
      <c r="BUG159" s="1060"/>
      <c r="BUH159" s="1060"/>
      <c r="BUI159" s="1060"/>
      <c r="BUJ159" s="1060"/>
      <c r="BUK159" s="1060"/>
      <c r="BUL159" s="1060"/>
      <c r="BUM159" s="1060"/>
      <c r="BUN159" s="1060"/>
      <c r="BUO159" s="1060"/>
      <c r="BUP159" s="1060"/>
      <c r="BUQ159" s="1060"/>
      <c r="BUR159" s="1060"/>
      <c r="BUS159" s="1060"/>
      <c r="BUT159" s="1060"/>
      <c r="BUU159" s="1060"/>
      <c r="BUV159" s="1060"/>
      <c r="BUW159" s="1060"/>
      <c r="BUX159" s="1060"/>
      <c r="BUY159" s="1060"/>
      <c r="BUZ159" s="1060"/>
      <c r="BVA159" s="1060"/>
      <c r="BVB159" s="1060"/>
      <c r="BVC159" s="1060"/>
      <c r="BVD159" s="1060"/>
      <c r="BVE159" s="1060"/>
      <c r="BVF159" s="1060"/>
      <c r="BVG159" s="1060"/>
      <c r="BVH159" s="1060"/>
      <c r="BVI159" s="1060"/>
      <c r="BVJ159" s="1060"/>
      <c r="BVK159" s="1060"/>
      <c r="BVL159" s="1060"/>
      <c r="BVM159" s="1060"/>
      <c r="BVN159" s="1060"/>
      <c r="BVO159" s="1060"/>
      <c r="BVP159" s="1060"/>
      <c r="BVQ159" s="1060"/>
      <c r="BVR159" s="1060"/>
      <c r="BVS159" s="1060"/>
      <c r="BVT159" s="1060"/>
      <c r="BVU159" s="1060"/>
      <c r="BVV159" s="1060"/>
      <c r="BVW159" s="1060"/>
      <c r="BVX159" s="1060"/>
      <c r="BVY159" s="1060"/>
      <c r="BVZ159" s="1060"/>
      <c r="BWA159" s="1060"/>
      <c r="BWB159" s="1060"/>
      <c r="BWC159" s="1060"/>
      <c r="BWD159" s="1060"/>
      <c r="BWE159" s="1060"/>
      <c r="BWF159" s="1060"/>
      <c r="BWG159" s="1060"/>
      <c r="BWH159" s="1060"/>
      <c r="BWI159" s="1060"/>
      <c r="BWJ159" s="1060"/>
      <c r="BWK159" s="1060"/>
      <c r="BWL159" s="1060"/>
      <c r="BWM159" s="1060"/>
      <c r="BWN159" s="1060"/>
      <c r="BWO159" s="1060"/>
      <c r="BWP159" s="1060"/>
      <c r="BWQ159" s="1060"/>
      <c r="BWR159" s="1060"/>
      <c r="BWS159" s="1060"/>
      <c r="BWT159" s="1060"/>
      <c r="BWU159" s="1060"/>
      <c r="BWV159" s="1060"/>
      <c r="BWW159" s="1060"/>
      <c r="BWX159" s="1060"/>
      <c r="BWY159" s="1060"/>
      <c r="BWZ159" s="1060"/>
      <c r="BXA159" s="1060"/>
      <c r="BXB159" s="1060"/>
      <c r="BXC159" s="1060"/>
      <c r="BXD159" s="1060"/>
      <c r="BXE159" s="1060"/>
      <c r="BXF159" s="1060"/>
      <c r="BXG159" s="1060"/>
      <c r="BXH159" s="1060"/>
      <c r="BXI159" s="1060"/>
      <c r="BXJ159" s="1060"/>
      <c r="BXK159" s="1060"/>
      <c r="BXL159" s="1060"/>
      <c r="BXM159" s="1060"/>
      <c r="BXN159" s="1060"/>
      <c r="BXO159" s="1060"/>
      <c r="BXP159" s="1060"/>
      <c r="BXQ159" s="1060"/>
      <c r="BXR159" s="1060"/>
      <c r="BXS159" s="1060"/>
      <c r="BXT159" s="1060"/>
      <c r="BXU159" s="1060"/>
      <c r="BXV159" s="1060"/>
      <c r="BXW159" s="1060"/>
      <c r="BXX159" s="1060"/>
      <c r="BXY159" s="1060"/>
      <c r="BXZ159" s="1060"/>
      <c r="BYA159" s="1060"/>
      <c r="BYB159" s="1060"/>
      <c r="BYC159" s="1060"/>
      <c r="BYD159" s="1060"/>
      <c r="BYE159" s="1060"/>
      <c r="BYF159" s="1060"/>
      <c r="BYG159" s="1060"/>
      <c r="BYH159" s="1060"/>
      <c r="BYI159" s="1060"/>
      <c r="BYJ159" s="1060"/>
      <c r="BYK159" s="1060"/>
      <c r="BYL159" s="1060"/>
      <c r="BYM159" s="1060"/>
      <c r="BYN159" s="1060"/>
      <c r="BYO159" s="1060"/>
      <c r="BYP159" s="1060"/>
      <c r="BYQ159" s="1060"/>
      <c r="BYR159" s="1060"/>
      <c r="BYS159" s="1060"/>
      <c r="BYT159" s="1060"/>
      <c r="BYU159" s="1060"/>
      <c r="BYV159" s="1060"/>
      <c r="BYW159" s="1060"/>
      <c r="BYX159" s="1060"/>
      <c r="BYY159" s="1060"/>
      <c r="BYZ159" s="1060"/>
      <c r="BZA159" s="1060"/>
      <c r="BZB159" s="1060"/>
      <c r="BZC159" s="1060"/>
      <c r="BZD159" s="1060"/>
      <c r="BZE159" s="1060"/>
      <c r="BZF159" s="1060"/>
      <c r="BZG159" s="1060"/>
      <c r="BZH159" s="1060"/>
      <c r="BZI159" s="1060"/>
      <c r="BZJ159" s="1060"/>
      <c r="BZK159" s="1060"/>
      <c r="BZL159" s="1060"/>
      <c r="BZM159" s="1060"/>
      <c r="BZN159" s="1060"/>
      <c r="BZO159" s="1060"/>
      <c r="BZP159" s="1060"/>
      <c r="BZQ159" s="1060"/>
      <c r="BZR159" s="1060"/>
      <c r="BZS159" s="1060"/>
      <c r="BZT159" s="1060"/>
      <c r="BZU159" s="1060"/>
      <c r="BZV159" s="1060"/>
      <c r="BZW159" s="1060"/>
      <c r="BZX159" s="1060"/>
      <c r="BZY159" s="1060"/>
      <c r="BZZ159" s="1060"/>
      <c r="CAA159" s="1060"/>
      <c r="CAB159" s="1060"/>
      <c r="CAC159" s="1060"/>
      <c r="CAD159" s="1060"/>
      <c r="CAE159" s="1060"/>
      <c r="CAF159" s="1060"/>
      <c r="CAG159" s="1060"/>
      <c r="CAH159" s="1060"/>
      <c r="CAI159" s="1060"/>
      <c r="CAJ159" s="1060"/>
      <c r="CAK159" s="1060"/>
      <c r="CAL159" s="1060"/>
      <c r="CAM159" s="1060"/>
      <c r="CAN159" s="1060"/>
      <c r="CAO159" s="1060"/>
      <c r="CAP159" s="1060"/>
      <c r="CAQ159" s="1060"/>
      <c r="CAR159" s="1060"/>
      <c r="CAS159" s="1060"/>
      <c r="CAT159" s="1060"/>
      <c r="CAU159" s="1060"/>
      <c r="CAV159" s="1060"/>
      <c r="CAW159" s="1060"/>
      <c r="CAX159" s="1060"/>
      <c r="CAY159" s="1060"/>
      <c r="CAZ159" s="1060"/>
      <c r="CBA159" s="1060"/>
      <c r="CBB159" s="1060"/>
      <c r="CBC159" s="1060"/>
      <c r="CBD159" s="1060"/>
      <c r="CBE159" s="1060"/>
      <c r="CBF159" s="1060"/>
      <c r="CBG159" s="1060"/>
      <c r="CBH159" s="1060"/>
      <c r="CBI159" s="1060"/>
      <c r="CBJ159" s="1060"/>
      <c r="CBK159" s="1060"/>
      <c r="CBL159" s="1060"/>
      <c r="CBM159" s="1060"/>
      <c r="CBN159" s="1060"/>
      <c r="CBO159" s="1060"/>
      <c r="CBP159" s="1060"/>
      <c r="CBQ159" s="1060"/>
      <c r="CBR159" s="1060"/>
      <c r="CBS159" s="1060"/>
      <c r="CBT159" s="1060"/>
      <c r="CBU159" s="1060"/>
      <c r="CBV159" s="1060"/>
      <c r="CBW159" s="1060"/>
      <c r="CBX159" s="1060"/>
      <c r="CBY159" s="1060"/>
      <c r="CBZ159" s="1060"/>
      <c r="CCA159" s="1060"/>
      <c r="CCB159" s="1060"/>
      <c r="CCC159" s="1060"/>
      <c r="CCD159" s="1060"/>
      <c r="CCE159" s="1060"/>
      <c r="CCF159" s="1060"/>
      <c r="CCG159" s="1060"/>
      <c r="CCH159" s="1060"/>
      <c r="CCI159" s="1060"/>
      <c r="CCJ159" s="1060"/>
      <c r="CCK159" s="1060"/>
      <c r="CCL159" s="1060"/>
      <c r="CCM159" s="1060"/>
      <c r="CCN159" s="1060"/>
      <c r="CCO159" s="1060"/>
      <c r="CCP159" s="1060"/>
      <c r="CCQ159" s="1060"/>
      <c r="CCR159" s="1060"/>
      <c r="CCS159" s="1060"/>
      <c r="CCT159" s="1060"/>
      <c r="CCU159" s="1060"/>
      <c r="CCV159" s="1060"/>
      <c r="CCW159" s="1060"/>
      <c r="CCX159" s="1060"/>
      <c r="CCY159" s="1060"/>
      <c r="CCZ159" s="1060"/>
      <c r="CDA159" s="1060"/>
      <c r="CDB159" s="1060"/>
      <c r="CDC159" s="1060"/>
      <c r="CDD159" s="1060"/>
      <c r="CDE159" s="1060"/>
      <c r="CDF159" s="1060"/>
      <c r="CDG159" s="1060"/>
      <c r="CDH159" s="1060"/>
      <c r="CDI159" s="1060"/>
      <c r="CDJ159" s="1060"/>
      <c r="CDK159" s="1060"/>
      <c r="CDL159" s="1060"/>
      <c r="CDM159" s="1060"/>
      <c r="CDN159" s="1060"/>
      <c r="CDO159" s="1060"/>
      <c r="CDP159" s="1060"/>
      <c r="CDQ159" s="1060"/>
      <c r="CDR159" s="1060"/>
      <c r="CDS159" s="1060"/>
      <c r="CDT159" s="1060"/>
      <c r="CDU159" s="1060"/>
      <c r="CDV159" s="1060"/>
      <c r="CDW159" s="1060"/>
      <c r="CDX159" s="1060"/>
      <c r="CDY159" s="1060"/>
      <c r="CDZ159" s="1060"/>
      <c r="CEA159" s="1060"/>
      <c r="CEB159" s="1060"/>
      <c r="CEC159" s="1060"/>
      <c r="CED159" s="1060"/>
      <c r="CEE159" s="1060"/>
      <c r="CEF159" s="1060"/>
      <c r="CEG159" s="1060"/>
      <c r="CEH159" s="1060"/>
      <c r="CEI159" s="1060"/>
      <c r="CEJ159" s="1060"/>
      <c r="CEK159" s="1060"/>
      <c r="CEL159" s="1060"/>
      <c r="CEM159" s="1060"/>
    </row>
    <row r="160" spans="2:2171" s="254" customFormat="1" ht="11.25" customHeight="1" x14ac:dyDescent="0.2">
      <c r="B160" s="1029" t="s">
        <v>278</v>
      </c>
      <c r="C160" s="298"/>
      <c r="D160" s="857"/>
      <c r="E160" s="857" t="s">
        <v>413</v>
      </c>
      <c r="F160" s="1030" t="s">
        <v>278</v>
      </c>
      <c r="G160" s="298" t="s">
        <v>57</v>
      </c>
      <c r="H160" s="298" t="s">
        <v>62</v>
      </c>
      <c r="I160" s="1031">
        <f>C160*'Future Practices'!C$117*(D160*0.95+Calculations!$C$163/SUMPRODUCT(Sources!$C$78:$C$81,Defaults!$D$77:$D$80)*(1-D160)*VLOOKUP(G160,Defaults!B$77:D$80,3,FALSE))*3630</f>
        <v>0</v>
      </c>
      <c r="J160" s="1032">
        <f t="shared" si="0"/>
        <v>0</v>
      </c>
      <c r="K160" s="1024">
        <f>Retrofit_Design</f>
        <v>0</v>
      </c>
      <c r="L160" s="1024">
        <f t="shared" si="1"/>
        <v>0</v>
      </c>
      <c r="M160" s="679"/>
      <c r="N160" s="679"/>
      <c r="O160" s="679"/>
      <c r="P160" s="679"/>
      <c r="Q160" s="679"/>
      <c r="R160" s="67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c r="AQ160" s="679"/>
      <c r="AR160" s="1060"/>
      <c r="AS160" s="1060"/>
      <c r="AT160" s="1060"/>
      <c r="AU160" s="1060"/>
      <c r="AV160" s="1060"/>
      <c r="AW160" s="1060"/>
      <c r="AX160" s="1060"/>
      <c r="AY160" s="1060"/>
      <c r="AZ160" s="1060"/>
      <c r="BA160" s="1060"/>
      <c r="BB160" s="1060"/>
      <c r="BC160" s="1060"/>
      <c r="BD160" s="1060"/>
      <c r="BE160" s="1060"/>
      <c r="BF160" s="1060"/>
      <c r="BG160" s="1060"/>
      <c r="BH160" s="1060"/>
      <c r="BI160" s="1060"/>
      <c r="BJ160" s="1060"/>
      <c r="BK160" s="1060"/>
      <c r="BL160" s="1060"/>
      <c r="BM160" s="1060"/>
      <c r="BN160" s="1060"/>
      <c r="BO160" s="1060"/>
      <c r="BP160" s="1060"/>
      <c r="BQ160" s="1060"/>
      <c r="BR160" s="1060"/>
      <c r="BS160" s="1060"/>
      <c r="BT160" s="1060"/>
      <c r="BU160" s="1060"/>
      <c r="BV160" s="1060"/>
      <c r="BW160" s="1060"/>
      <c r="BX160" s="1060"/>
      <c r="BY160" s="1060"/>
      <c r="BZ160" s="1060"/>
      <c r="CA160" s="1060"/>
      <c r="CB160" s="1060"/>
      <c r="CC160" s="1060"/>
      <c r="CD160" s="1060"/>
      <c r="CE160" s="1060"/>
      <c r="CF160" s="1060"/>
      <c r="CG160" s="1060"/>
      <c r="CH160" s="1060"/>
      <c r="CI160" s="1060"/>
      <c r="CJ160" s="1060"/>
      <c r="CK160" s="1060"/>
      <c r="CL160" s="1060"/>
      <c r="CM160" s="1060"/>
      <c r="CN160" s="1060"/>
      <c r="CO160" s="1060"/>
      <c r="CP160" s="1060"/>
      <c r="CQ160" s="1060"/>
      <c r="CR160" s="1060"/>
      <c r="CS160" s="1060"/>
      <c r="CT160" s="1060"/>
      <c r="CU160" s="1060"/>
      <c r="CV160" s="1060"/>
      <c r="CW160" s="1060"/>
      <c r="CX160" s="1060"/>
      <c r="CY160" s="1060"/>
      <c r="CZ160" s="1060"/>
      <c r="DA160" s="1060"/>
      <c r="DB160" s="1060"/>
      <c r="DC160" s="1060"/>
      <c r="DD160" s="1060"/>
      <c r="DE160" s="1060"/>
      <c r="DF160" s="1060"/>
      <c r="DG160" s="1060"/>
      <c r="DH160" s="1060"/>
      <c r="DI160" s="1060"/>
      <c r="DJ160" s="1060"/>
      <c r="DK160" s="1060"/>
      <c r="DL160" s="1060"/>
      <c r="DM160" s="1060"/>
      <c r="DN160" s="1060"/>
      <c r="DO160" s="1060"/>
      <c r="DP160" s="1060"/>
      <c r="DQ160" s="1060"/>
      <c r="DR160" s="1060"/>
      <c r="DS160" s="1060"/>
      <c r="DT160" s="1060"/>
      <c r="DU160" s="1060"/>
      <c r="DV160" s="1060"/>
      <c r="DW160" s="1060"/>
      <c r="DX160" s="1060"/>
      <c r="DY160" s="1060"/>
      <c r="DZ160" s="1060"/>
      <c r="EA160" s="1060"/>
      <c r="EB160" s="1060"/>
      <c r="EC160" s="1060"/>
      <c r="ED160" s="1060"/>
      <c r="EE160" s="1060"/>
      <c r="EF160" s="1060"/>
      <c r="EG160" s="1060"/>
      <c r="EH160" s="1060"/>
      <c r="EI160" s="1060"/>
      <c r="EJ160" s="1060"/>
      <c r="EK160" s="1060"/>
      <c r="EL160" s="1060"/>
      <c r="EM160" s="1060"/>
      <c r="EN160" s="1060"/>
      <c r="EO160" s="1060"/>
      <c r="EP160" s="1060"/>
      <c r="EQ160" s="1060"/>
      <c r="ER160" s="1060"/>
      <c r="ES160" s="1060"/>
      <c r="ET160" s="1060"/>
      <c r="EU160" s="1060"/>
      <c r="EV160" s="1060"/>
      <c r="EW160" s="1060"/>
      <c r="EX160" s="1060"/>
      <c r="EY160" s="1060"/>
      <c r="EZ160" s="1060"/>
      <c r="FA160" s="1060"/>
      <c r="FB160" s="1060"/>
      <c r="FC160" s="1060"/>
      <c r="FD160" s="1060"/>
      <c r="FE160" s="1060"/>
      <c r="FF160" s="1060"/>
      <c r="FG160" s="1060"/>
      <c r="FH160" s="1060"/>
      <c r="FI160" s="1060"/>
      <c r="FJ160" s="1060"/>
      <c r="FK160" s="1060"/>
      <c r="FL160" s="1060"/>
      <c r="FM160" s="1060"/>
      <c r="FN160" s="1060"/>
      <c r="FO160" s="1060"/>
      <c r="FP160" s="1060"/>
      <c r="FQ160" s="1060"/>
      <c r="FR160" s="1060"/>
      <c r="FS160" s="1060"/>
      <c r="FT160" s="1060"/>
      <c r="FU160" s="1060"/>
      <c r="FV160" s="1060"/>
      <c r="FW160" s="1060"/>
      <c r="FX160" s="1060"/>
      <c r="FY160" s="1060"/>
      <c r="FZ160" s="1060"/>
      <c r="GA160" s="1060"/>
      <c r="GB160" s="1060"/>
      <c r="GC160" s="1060"/>
      <c r="GD160" s="1060"/>
      <c r="GE160" s="1060"/>
      <c r="GF160" s="1060"/>
      <c r="GG160" s="1060"/>
      <c r="GH160" s="1060"/>
      <c r="GI160" s="1060"/>
      <c r="GJ160" s="1060"/>
      <c r="GK160" s="1060"/>
      <c r="GL160" s="1060"/>
      <c r="GM160" s="1060"/>
      <c r="GN160" s="1060"/>
      <c r="GO160" s="1060"/>
      <c r="GP160" s="1060"/>
      <c r="GQ160" s="1060"/>
      <c r="GR160" s="1060"/>
      <c r="GS160" s="1060"/>
      <c r="GT160" s="1060"/>
      <c r="GU160" s="1060"/>
      <c r="GV160" s="1060"/>
      <c r="GW160" s="1060"/>
      <c r="GX160" s="1060"/>
      <c r="GY160" s="1060"/>
      <c r="GZ160" s="1060"/>
      <c r="HA160" s="1060"/>
      <c r="HB160" s="1060"/>
      <c r="HC160" s="1060"/>
      <c r="HD160" s="1060"/>
      <c r="HE160" s="1060"/>
      <c r="HF160" s="1060"/>
      <c r="HG160" s="1060"/>
      <c r="HH160" s="1060"/>
      <c r="HI160" s="1060"/>
      <c r="HJ160" s="1060"/>
      <c r="HK160" s="1060"/>
      <c r="HL160" s="1060"/>
      <c r="HM160" s="1060"/>
      <c r="HN160" s="1060"/>
      <c r="HO160" s="1060"/>
      <c r="HP160" s="1060"/>
      <c r="HQ160" s="1060"/>
      <c r="HR160" s="1060"/>
      <c r="HS160" s="1060"/>
      <c r="HT160" s="1060"/>
      <c r="HU160" s="1060"/>
      <c r="HV160" s="1060"/>
      <c r="HW160" s="1060"/>
      <c r="HX160" s="1060"/>
      <c r="HY160" s="1060"/>
      <c r="HZ160" s="1060"/>
      <c r="IA160" s="1060"/>
      <c r="IB160" s="1060"/>
      <c r="IC160" s="1060"/>
      <c r="ID160" s="1060"/>
      <c r="IE160" s="1060"/>
      <c r="IF160" s="1060"/>
      <c r="IG160" s="1060"/>
      <c r="IH160" s="1060"/>
      <c r="II160" s="1060"/>
      <c r="IJ160" s="1060"/>
      <c r="IK160" s="1060"/>
      <c r="IL160" s="1060"/>
      <c r="IM160" s="1060"/>
      <c r="IN160" s="1060"/>
      <c r="IO160" s="1060"/>
      <c r="IP160" s="1060"/>
      <c r="IQ160" s="1060"/>
      <c r="IR160" s="1060"/>
      <c r="IS160" s="1060"/>
      <c r="IT160" s="1060"/>
      <c r="IU160" s="1060"/>
      <c r="IV160" s="1060"/>
      <c r="IW160" s="1060"/>
      <c r="IX160" s="1060"/>
      <c r="IY160" s="1060"/>
      <c r="IZ160" s="1060"/>
      <c r="JA160" s="1060"/>
      <c r="JB160" s="1060"/>
      <c r="JC160" s="1060"/>
      <c r="JD160" s="1060"/>
      <c r="JE160" s="1060"/>
      <c r="JF160" s="1060"/>
      <c r="JG160" s="1060"/>
      <c r="JH160" s="1060"/>
      <c r="JI160" s="1060"/>
      <c r="JJ160" s="1060"/>
      <c r="JK160" s="1060"/>
      <c r="JL160" s="1060"/>
      <c r="JM160" s="1060"/>
      <c r="JN160" s="1060"/>
      <c r="JO160" s="1060"/>
      <c r="JP160" s="1060"/>
      <c r="JQ160" s="1060"/>
      <c r="JR160" s="1060"/>
      <c r="JS160" s="1060"/>
      <c r="JT160" s="1060"/>
      <c r="JU160" s="1060"/>
      <c r="JV160" s="1060"/>
      <c r="JW160" s="1060"/>
      <c r="JX160" s="1060"/>
      <c r="JY160" s="1060"/>
      <c r="JZ160" s="1060"/>
      <c r="KA160" s="1060"/>
      <c r="KB160" s="1060"/>
      <c r="KC160" s="1060"/>
      <c r="KD160" s="1060"/>
      <c r="KE160" s="1060"/>
      <c r="KF160" s="1060"/>
      <c r="KG160" s="1060"/>
      <c r="KH160" s="1060"/>
      <c r="KI160" s="1060"/>
      <c r="KJ160" s="1060"/>
      <c r="KK160" s="1060"/>
      <c r="KL160" s="1060"/>
      <c r="KM160" s="1060"/>
      <c r="KN160" s="1060"/>
      <c r="KO160" s="1060"/>
      <c r="KP160" s="1060"/>
      <c r="KQ160" s="1060"/>
      <c r="KR160" s="1060"/>
      <c r="KS160" s="1060"/>
      <c r="KT160" s="1060"/>
      <c r="KU160" s="1060"/>
      <c r="KV160" s="1060"/>
      <c r="KW160" s="1060"/>
      <c r="KX160" s="1060"/>
      <c r="KY160" s="1060"/>
      <c r="KZ160" s="1060"/>
      <c r="LA160" s="1060"/>
      <c r="LB160" s="1060"/>
      <c r="LC160" s="1060"/>
      <c r="LD160" s="1060"/>
      <c r="LE160" s="1060"/>
      <c r="LF160" s="1060"/>
      <c r="LG160" s="1060"/>
      <c r="LH160" s="1060"/>
      <c r="LI160" s="1060"/>
      <c r="LJ160" s="1060"/>
      <c r="LK160" s="1060"/>
      <c r="LL160" s="1060"/>
      <c r="LM160" s="1060"/>
      <c r="LN160" s="1060"/>
      <c r="LO160" s="1060"/>
      <c r="LP160" s="1060"/>
      <c r="LQ160" s="1060"/>
      <c r="LR160" s="1060"/>
      <c r="LS160" s="1060"/>
      <c r="LT160" s="1060"/>
      <c r="LU160" s="1060"/>
      <c r="LV160" s="1060"/>
      <c r="LW160" s="1060"/>
      <c r="LX160" s="1060"/>
      <c r="LY160" s="1060"/>
      <c r="LZ160" s="1060"/>
      <c r="MA160" s="1060"/>
      <c r="MB160" s="1060"/>
      <c r="MC160" s="1060"/>
      <c r="MD160" s="1060"/>
      <c r="ME160" s="1060"/>
      <c r="MF160" s="1060"/>
      <c r="MG160" s="1060"/>
      <c r="MH160" s="1060"/>
      <c r="MI160" s="1060"/>
      <c r="MJ160" s="1060"/>
      <c r="MK160" s="1060"/>
      <c r="ML160" s="1060"/>
      <c r="MM160" s="1060"/>
      <c r="MN160" s="1060"/>
      <c r="MO160" s="1060"/>
      <c r="MP160" s="1060"/>
      <c r="MQ160" s="1060"/>
      <c r="MR160" s="1060"/>
      <c r="MS160" s="1060"/>
      <c r="MT160" s="1060"/>
      <c r="MU160" s="1060"/>
      <c r="MV160" s="1060"/>
      <c r="MW160" s="1060"/>
      <c r="MX160" s="1060"/>
      <c r="MY160" s="1060"/>
      <c r="MZ160" s="1060"/>
      <c r="NA160" s="1060"/>
      <c r="NB160" s="1060"/>
      <c r="NC160" s="1060"/>
      <c r="ND160" s="1060"/>
      <c r="NE160" s="1060"/>
      <c r="NF160" s="1060"/>
      <c r="NG160" s="1060"/>
      <c r="NH160" s="1060"/>
      <c r="NI160" s="1060"/>
      <c r="NJ160" s="1060"/>
      <c r="NK160" s="1060"/>
      <c r="NL160" s="1060"/>
      <c r="NM160" s="1060"/>
      <c r="NN160" s="1060"/>
      <c r="NO160" s="1060"/>
      <c r="NP160" s="1060"/>
      <c r="NQ160" s="1060"/>
      <c r="NR160" s="1060"/>
      <c r="NS160" s="1060"/>
      <c r="NT160" s="1060"/>
      <c r="NU160" s="1060"/>
      <c r="NV160" s="1060"/>
      <c r="NW160" s="1060"/>
      <c r="NX160" s="1060"/>
      <c r="NY160" s="1060"/>
      <c r="NZ160" s="1060"/>
      <c r="OA160" s="1060"/>
      <c r="OB160" s="1060"/>
      <c r="OC160" s="1060"/>
      <c r="OD160" s="1060"/>
      <c r="OE160" s="1060"/>
      <c r="OF160" s="1060"/>
      <c r="OG160" s="1060"/>
      <c r="OH160" s="1060"/>
      <c r="OI160" s="1060"/>
      <c r="OJ160" s="1060"/>
      <c r="OK160" s="1060"/>
      <c r="OL160" s="1060"/>
      <c r="OM160" s="1060"/>
      <c r="ON160" s="1060"/>
      <c r="OO160" s="1060"/>
      <c r="OP160" s="1060"/>
      <c r="OQ160" s="1060"/>
      <c r="OR160" s="1060"/>
      <c r="OS160" s="1060"/>
      <c r="OT160" s="1060"/>
      <c r="OU160" s="1060"/>
      <c r="OV160" s="1060"/>
      <c r="OW160" s="1060"/>
      <c r="OX160" s="1060"/>
      <c r="OY160" s="1060"/>
      <c r="OZ160" s="1060"/>
      <c r="PA160" s="1060"/>
      <c r="PB160" s="1060"/>
      <c r="PC160" s="1060"/>
      <c r="PD160" s="1060"/>
      <c r="PE160" s="1060"/>
      <c r="PF160" s="1060"/>
      <c r="PG160" s="1060"/>
      <c r="PH160" s="1060"/>
      <c r="PI160" s="1060"/>
      <c r="PJ160" s="1060"/>
      <c r="PK160" s="1060"/>
      <c r="PL160" s="1060"/>
      <c r="PM160" s="1060"/>
      <c r="PN160" s="1060"/>
      <c r="PO160" s="1060"/>
      <c r="PP160" s="1060"/>
      <c r="PQ160" s="1060"/>
      <c r="PR160" s="1060"/>
      <c r="PS160" s="1060"/>
      <c r="PT160" s="1060"/>
      <c r="PU160" s="1060"/>
      <c r="PV160" s="1060"/>
      <c r="PW160" s="1060"/>
      <c r="PX160" s="1060"/>
      <c r="PY160" s="1060"/>
      <c r="PZ160" s="1060"/>
      <c r="QA160" s="1060"/>
      <c r="QB160" s="1060"/>
      <c r="QC160" s="1060"/>
      <c r="QD160" s="1060"/>
      <c r="QE160" s="1060"/>
      <c r="QF160" s="1060"/>
      <c r="QG160" s="1060"/>
      <c r="QH160" s="1060"/>
      <c r="QI160" s="1060"/>
      <c r="QJ160" s="1060"/>
      <c r="QK160" s="1060"/>
      <c r="QL160" s="1060"/>
      <c r="QM160" s="1060"/>
      <c r="QN160" s="1060"/>
      <c r="QO160" s="1060"/>
      <c r="QP160" s="1060"/>
      <c r="QQ160" s="1060"/>
      <c r="QR160" s="1060"/>
      <c r="QS160" s="1060"/>
      <c r="QT160" s="1060"/>
      <c r="QU160" s="1060"/>
      <c r="QV160" s="1060"/>
      <c r="QW160" s="1060"/>
      <c r="QX160" s="1060"/>
      <c r="QY160" s="1060"/>
      <c r="QZ160" s="1060"/>
      <c r="RA160" s="1060"/>
      <c r="RB160" s="1060"/>
      <c r="RC160" s="1060"/>
      <c r="RD160" s="1060"/>
      <c r="RE160" s="1060"/>
      <c r="RF160" s="1060"/>
      <c r="RG160" s="1060"/>
      <c r="RH160" s="1060"/>
      <c r="RI160" s="1060"/>
      <c r="RJ160" s="1060"/>
      <c r="RK160" s="1060"/>
      <c r="RL160" s="1060"/>
      <c r="RM160" s="1060"/>
      <c r="RN160" s="1060"/>
      <c r="RO160" s="1060"/>
      <c r="RP160" s="1060"/>
      <c r="RQ160" s="1060"/>
      <c r="RR160" s="1060"/>
      <c r="RS160" s="1060"/>
      <c r="RT160" s="1060"/>
      <c r="RU160" s="1060"/>
      <c r="RV160" s="1060"/>
      <c r="RW160" s="1060"/>
      <c r="RX160" s="1060"/>
      <c r="RY160" s="1060"/>
      <c r="RZ160" s="1060"/>
      <c r="SA160" s="1060"/>
      <c r="SB160" s="1060"/>
      <c r="SC160" s="1060"/>
      <c r="SD160" s="1060"/>
      <c r="SE160" s="1060"/>
      <c r="SF160" s="1060"/>
      <c r="SG160" s="1060"/>
      <c r="SH160" s="1060"/>
      <c r="SI160" s="1060"/>
      <c r="SJ160" s="1060"/>
      <c r="SK160" s="1060"/>
      <c r="SL160" s="1060"/>
      <c r="SM160" s="1060"/>
      <c r="SN160" s="1060"/>
      <c r="SO160" s="1060"/>
      <c r="SP160" s="1060"/>
      <c r="SQ160" s="1060"/>
      <c r="SR160" s="1060"/>
      <c r="SS160" s="1060"/>
      <c r="ST160" s="1060"/>
      <c r="SU160" s="1060"/>
      <c r="SV160" s="1060"/>
      <c r="SW160" s="1060"/>
      <c r="SX160" s="1060"/>
      <c r="SY160" s="1060"/>
      <c r="SZ160" s="1060"/>
      <c r="TA160" s="1060"/>
      <c r="TB160" s="1060"/>
      <c r="TC160" s="1060"/>
      <c r="TD160" s="1060"/>
      <c r="TE160" s="1060"/>
      <c r="TF160" s="1060"/>
      <c r="TG160" s="1060"/>
      <c r="TH160" s="1060"/>
      <c r="TI160" s="1060"/>
      <c r="TJ160" s="1060"/>
      <c r="TK160" s="1060"/>
      <c r="TL160" s="1060"/>
      <c r="TM160" s="1060"/>
      <c r="TN160" s="1060"/>
      <c r="TO160" s="1060"/>
      <c r="TP160" s="1060"/>
      <c r="TQ160" s="1060"/>
      <c r="TR160" s="1060"/>
      <c r="TS160" s="1060"/>
      <c r="TT160" s="1060"/>
      <c r="TU160" s="1060"/>
      <c r="TV160" s="1060"/>
      <c r="TW160" s="1060"/>
      <c r="TX160" s="1060"/>
      <c r="TY160" s="1060"/>
      <c r="TZ160" s="1060"/>
      <c r="UA160" s="1060"/>
      <c r="UB160" s="1060"/>
      <c r="UC160" s="1060"/>
      <c r="UD160" s="1060"/>
      <c r="UE160" s="1060"/>
      <c r="UF160" s="1060"/>
      <c r="UG160" s="1060"/>
      <c r="UH160" s="1060"/>
      <c r="UI160" s="1060"/>
      <c r="UJ160" s="1060"/>
      <c r="UK160" s="1060"/>
      <c r="UL160" s="1060"/>
      <c r="UM160" s="1060"/>
      <c r="UN160" s="1060"/>
      <c r="UO160" s="1060"/>
      <c r="UP160" s="1060"/>
      <c r="UQ160" s="1060"/>
      <c r="UR160" s="1060"/>
      <c r="US160" s="1060"/>
      <c r="UT160" s="1060"/>
      <c r="UU160" s="1060"/>
      <c r="UV160" s="1060"/>
      <c r="UW160" s="1060"/>
      <c r="UX160" s="1060"/>
      <c r="UY160" s="1060"/>
      <c r="UZ160" s="1060"/>
      <c r="VA160" s="1060"/>
      <c r="VB160" s="1060"/>
      <c r="VC160" s="1060"/>
      <c r="VD160" s="1060"/>
      <c r="VE160" s="1060"/>
      <c r="VF160" s="1060"/>
      <c r="VG160" s="1060"/>
      <c r="VH160" s="1060"/>
      <c r="VI160" s="1060"/>
      <c r="VJ160" s="1060"/>
      <c r="VK160" s="1060"/>
      <c r="VL160" s="1060"/>
      <c r="VM160" s="1060"/>
      <c r="VN160" s="1060"/>
      <c r="VO160" s="1060"/>
      <c r="VP160" s="1060"/>
      <c r="VQ160" s="1060"/>
      <c r="VR160" s="1060"/>
      <c r="VS160" s="1060"/>
      <c r="VT160" s="1060"/>
      <c r="VU160" s="1060"/>
      <c r="VV160" s="1060"/>
      <c r="VW160" s="1060"/>
      <c r="VX160" s="1060"/>
      <c r="VY160" s="1060"/>
      <c r="VZ160" s="1060"/>
      <c r="WA160" s="1060"/>
      <c r="WB160" s="1060"/>
      <c r="WC160" s="1060"/>
      <c r="WD160" s="1060"/>
      <c r="WE160" s="1060"/>
      <c r="WF160" s="1060"/>
      <c r="WG160" s="1060"/>
      <c r="WH160" s="1060"/>
      <c r="WI160" s="1060"/>
      <c r="WJ160" s="1060"/>
      <c r="WK160" s="1060"/>
      <c r="WL160" s="1060"/>
      <c r="WM160" s="1060"/>
      <c r="WN160" s="1060"/>
      <c r="WO160" s="1060"/>
      <c r="WP160" s="1060"/>
      <c r="WQ160" s="1060"/>
      <c r="WR160" s="1060"/>
      <c r="WS160" s="1060"/>
      <c r="WT160" s="1060"/>
      <c r="WU160" s="1060"/>
      <c r="WV160" s="1060"/>
      <c r="WW160" s="1060"/>
      <c r="WX160" s="1060"/>
      <c r="WY160" s="1060"/>
      <c r="WZ160" s="1060"/>
      <c r="XA160" s="1060"/>
      <c r="XB160" s="1060"/>
      <c r="XC160" s="1060"/>
      <c r="XD160" s="1060"/>
      <c r="XE160" s="1060"/>
      <c r="XF160" s="1060"/>
      <c r="XG160" s="1060"/>
      <c r="XH160" s="1060"/>
      <c r="XI160" s="1060"/>
      <c r="XJ160" s="1060"/>
      <c r="XK160" s="1060"/>
      <c r="XL160" s="1060"/>
      <c r="XM160" s="1060"/>
      <c r="XN160" s="1060"/>
      <c r="XO160" s="1060"/>
      <c r="XP160" s="1060"/>
      <c r="XQ160" s="1060"/>
      <c r="XR160" s="1060"/>
      <c r="XS160" s="1060"/>
      <c r="XT160" s="1060"/>
      <c r="XU160" s="1060"/>
      <c r="XV160" s="1060"/>
      <c r="XW160" s="1060"/>
      <c r="XX160" s="1060"/>
      <c r="XY160" s="1060"/>
      <c r="XZ160" s="1060"/>
      <c r="YA160" s="1060"/>
      <c r="YB160" s="1060"/>
      <c r="YC160" s="1060"/>
      <c r="YD160" s="1060"/>
      <c r="YE160" s="1060"/>
      <c r="YF160" s="1060"/>
      <c r="YG160" s="1060"/>
      <c r="YH160" s="1060"/>
      <c r="YI160" s="1060"/>
      <c r="YJ160" s="1060"/>
      <c r="YK160" s="1060"/>
      <c r="YL160" s="1060"/>
      <c r="YM160" s="1060"/>
      <c r="YN160" s="1060"/>
      <c r="YO160" s="1060"/>
      <c r="YP160" s="1060"/>
      <c r="YQ160" s="1060"/>
      <c r="YR160" s="1060"/>
      <c r="YS160" s="1060"/>
      <c r="YT160" s="1060"/>
      <c r="YU160" s="1060"/>
      <c r="YV160" s="1060"/>
      <c r="YW160" s="1060"/>
      <c r="YX160" s="1060"/>
      <c r="YY160" s="1060"/>
      <c r="YZ160" s="1060"/>
      <c r="ZA160" s="1060"/>
      <c r="ZB160" s="1060"/>
      <c r="ZC160" s="1060"/>
      <c r="ZD160" s="1060"/>
      <c r="ZE160" s="1060"/>
      <c r="ZF160" s="1060"/>
      <c r="ZG160" s="1060"/>
      <c r="ZH160" s="1060"/>
      <c r="ZI160" s="1060"/>
      <c r="ZJ160" s="1060"/>
      <c r="ZK160" s="1060"/>
      <c r="ZL160" s="1060"/>
      <c r="ZM160" s="1060"/>
      <c r="ZN160" s="1060"/>
      <c r="ZO160" s="1060"/>
      <c r="ZP160" s="1060"/>
      <c r="ZQ160" s="1060"/>
      <c r="ZR160" s="1060"/>
      <c r="ZS160" s="1060"/>
      <c r="ZT160" s="1060"/>
      <c r="ZU160" s="1060"/>
      <c r="ZV160" s="1060"/>
      <c r="ZW160" s="1060"/>
      <c r="ZX160" s="1060"/>
      <c r="ZY160" s="1060"/>
      <c r="ZZ160" s="1060"/>
      <c r="AAA160" s="1060"/>
      <c r="AAB160" s="1060"/>
      <c r="AAC160" s="1060"/>
      <c r="AAD160" s="1060"/>
      <c r="AAE160" s="1060"/>
      <c r="AAF160" s="1060"/>
      <c r="AAG160" s="1060"/>
      <c r="AAH160" s="1060"/>
      <c r="AAI160" s="1060"/>
      <c r="AAJ160" s="1060"/>
      <c r="AAK160" s="1060"/>
      <c r="AAL160" s="1060"/>
      <c r="AAM160" s="1060"/>
      <c r="AAN160" s="1060"/>
      <c r="AAO160" s="1060"/>
      <c r="AAP160" s="1060"/>
      <c r="AAQ160" s="1060"/>
      <c r="AAR160" s="1060"/>
      <c r="AAS160" s="1060"/>
      <c r="AAT160" s="1060"/>
      <c r="AAU160" s="1060"/>
      <c r="AAV160" s="1060"/>
      <c r="AAW160" s="1060"/>
      <c r="AAX160" s="1060"/>
      <c r="AAY160" s="1060"/>
      <c r="AAZ160" s="1060"/>
      <c r="ABA160" s="1060"/>
      <c r="ABB160" s="1060"/>
      <c r="ABC160" s="1060"/>
      <c r="ABD160" s="1060"/>
      <c r="ABE160" s="1060"/>
      <c r="ABF160" s="1060"/>
      <c r="ABG160" s="1060"/>
      <c r="ABH160" s="1060"/>
      <c r="ABI160" s="1060"/>
      <c r="ABJ160" s="1060"/>
      <c r="ABK160" s="1060"/>
      <c r="ABL160" s="1060"/>
      <c r="ABM160" s="1060"/>
      <c r="ABN160" s="1060"/>
      <c r="ABO160" s="1060"/>
      <c r="ABP160" s="1060"/>
      <c r="ABQ160" s="1060"/>
      <c r="ABR160" s="1060"/>
      <c r="ABS160" s="1060"/>
      <c r="ABT160" s="1060"/>
      <c r="ABU160" s="1060"/>
      <c r="ABV160" s="1060"/>
      <c r="ABW160" s="1060"/>
      <c r="ABX160" s="1060"/>
      <c r="ABY160" s="1060"/>
      <c r="ABZ160" s="1060"/>
      <c r="ACA160" s="1060"/>
      <c r="ACB160" s="1060"/>
      <c r="ACC160" s="1060"/>
      <c r="ACD160" s="1060"/>
      <c r="ACE160" s="1060"/>
      <c r="ACF160" s="1060"/>
      <c r="ACG160" s="1060"/>
      <c r="ACH160" s="1060"/>
      <c r="ACI160" s="1060"/>
      <c r="ACJ160" s="1060"/>
      <c r="ACK160" s="1060"/>
      <c r="ACL160" s="1060"/>
      <c r="ACM160" s="1060"/>
      <c r="ACN160" s="1060"/>
      <c r="ACO160" s="1060"/>
      <c r="ACP160" s="1060"/>
      <c r="ACQ160" s="1060"/>
      <c r="ACR160" s="1060"/>
      <c r="ACS160" s="1060"/>
      <c r="ACT160" s="1060"/>
      <c r="ACU160" s="1060"/>
      <c r="ACV160" s="1060"/>
      <c r="ACW160" s="1060"/>
      <c r="ACX160" s="1060"/>
      <c r="ACY160" s="1060"/>
      <c r="ACZ160" s="1060"/>
      <c r="ADA160" s="1060"/>
      <c r="ADB160" s="1060"/>
      <c r="ADC160" s="1060"/>
      <c r="ADD160" s="1060"/>
      <c r="ADE160" s="1060"/>
      <c r="ADF160" s="1060"/>
      <c r="ADG160" s="1060"/>
      <c r="ADH160" s="1060"/>
      <c r="ADI160" s="1060"/>
      <c r="ADJ160" s="1060"/>
      <c r="ADK160" s="1060"/>
      <c r="ADL160" s="1060"/>
      <c r="ADM160" s="1060"/>
      <c r="ADN160" s="1060"/>
      <c r="ADO160" s="1060"/>
      <c r="ADP160" s="1060"/>
      <c r="ADQ160" s="1060"/>
      <c r="ADR160" s="1060"/>
      <c r="ADS160" s="1060"/>
      <c r="ADT160" s="1060"/>
      <c r="ADU160" s="1060"/>
      <c r="ADV160" s="1060"/>
      <c r="ADW160" s="1060"/>
      <c r="ADX160" s="1060"/>
      <c r="ADY160" s="1060"/>
      <c r="ADZ160" s="1060"/>
      <c r="AEA160" s="1060"/>
      <c r="AEB160" s="1060"/>
      <c r="AEC160" s="1060"/>
      <c r="AED160" s="1060"/>
      <c r="AEE160" s="1060"/>
      <c r="AEF160" s="1060"/>
      <c r="AEG160" s="1060"/>
      <c r="AEH160" s="1060"/>
      <c r="AEI160" s="1060"/>
      <c r="AEJ160" s="1060"/>
      <c r="AEK160" s="1060"/>
      <c r="AEL160" s="1060"/>
      <c r="AEM160" s="1060"/>
      <c r="AEN160" s="1060"/>
      <c r="AEO160" s="1060"/>
      <c r="AEP160" s="1060"/>
      <c r="AEQ160" s="1060"/>
      <c r="AER160" s="1060"/>
      <c r="AES160" s="1060"/>
      <c r="AET160" s="1060"/>
      <c r="AEU160" s="1060"/>
      <c r="AEV160" s="1060"/>
      <c r="AEW160" s="1060"/>
      <c r="AEX160" s="1060"/>
      <c r="AEY160" s="1060"/>
      <c r="AEZ160" s="1060"/>
      <c r="AFA160" s="1060"/>
      <c r="AFB160" s="1060"/>
      <c r="AFC160" s="1060"/>
      <c r="AFD160" s="1060"/>
      <c r="AFE160" s="1060"/>
      <c r="AFF160" s="1060"/>
      <c r="AFG160" s="1060"/>
      <c r="AFH160" s="1060"/>
      <c r="AFI160" s="1060"/>
      <c r="AFJ160" s="1060"/>
      <c r="AFK160" s="1060"/>
      <c r="AFL160" s="1060"/>
      <c r="AFM160" s="1060"/>
      <c r="AFN160" s="1060"/>
      <c r="AFO160" s="1060"/>
      <c r="AFP160" s="1060"/>
      <c r="AFQ160" s="1060"/>
      <c r="AFR160" s="1060"/>
      <c r="AFS160" s="1060"/>
      <c r="AFT160" s="1060"/>
      <c r="AFU160" s="1060"/>
      <c r="AFV160" s="1060"/>
      <c r="AFW160" s="1060"/>
      <c r="AFX160" s="1060"/>
      <c r="AFY160" s="1060"/>
      <c r="AFZ160" s="1060"/>
      <c r="AGA160" s="1060"/>
      <c r="AGB160" s="1060"/>
      <c r="AGC160" s="1060"/>
      <c r="AGD160" s="1060"/>
      <c r="AGE160" s="1060"/>
      <c r="AGF160" s="1060"/>
      <c r="AGG160" s="1060"/>
      <c r="AGH160" s="1060"/>
      <c r="AGI160" s="1060"/>
      <c r="AGJ160" s="1060"/>
      <c r="AGK160" s="1060"/>
      <c r="AGL160" s="1060"/>
      <c r="AGM160" s="1060"/>
      <c r="AGN160" s="1060"/>
      <c r="AGO160" s="1060"/>
      <c r="AGP160" s="1060"/>
      <c r="AGQ160" s="1060"/>
      <c r="AGR160" s="1060"/>
      <c r="AGS160" s="1060"/>
      <c r="AGT160" s="1060"/>
      <c r="AGU160" s="1060"/>
      <c r="AGV160" s="1060"/>
      <c r="AGW160" s="1060"/>
      <c r="AGX160" s="1060"/>
      <c r="AGY160" s="1060"/>
      <c r="AGZ160" s="1060"/>
      <c r="AHA160" s="1060"/>
      <c r="AHB160" s="1060"/>
      <c r="AHC160" s="1060"/>
      <c r="AHD160" s="1060"/>
      <c r="AHE160" s="1060"/>
      <c r="AHF160" s="1060"/>
      <c r="AHG160" s="1060"/>
      <c r="AHH160" s="1060"/>
      <c r="AHI160" s="1060"/>
      <c r="AHJ160" s="1060"/>
      <c r="AHK160" s="1060"/>
      <c r="AHL160" s="1060"/>
      <c r="AHM160" s="1060"/>
      <c r="AHN160" s="1060"/>
      <c r="AHO160" s="1060"/>
      <c r="AHP160" s="1060"/>
      <c r="AHQ160" s="1060"/>
      <c r="AHR160" s="1060"/>
      <c r="AHS160" s="1060"/>
      <c r="AHT160" s="1060"/>
      <c r="AHU160" s="1060"/>
      <c r="AHV160" s="1060"/>
      <c r="AHW160" s="1060"/>
      <c r="AHX160" s="1060"/>
      <c r="AHY160" s="1060"/>
      <c r="AHZ160" s="1060"/>
      <c r="AIA160" s="1060"/>
      <c r="AIB160" s="1060"/>
      <c r="AIC160" s="1060"/>
      <c r="AID160" s="1060"/>
      <c r="AIE160" s="1060"/>
      <c r="AIF160" s="1060"/>
      <c r="AIG160" s="1060"/>
      <c r="AIH160" s="1060"/>
      <c r="AII160" s="1060"/>
      <c r="AIJ160" s="1060"/>
      <c r="AIK160" s="1060"/>
      <c r="AIL160" s="1060"/>
      <c r="AIM160" s="1060"/>
      <c r="AIN160" s="1060"/>
      <c r="AIO160" s="1060"/>
      <c r="AIP160" s="1060"/>
      <c r="AIQ160" s="1060"/>
      <c r="AIR160" s="1060"/>
      <c r="AIS160" s="1060"/>
      <c r="AIT160" s="1060"/>
      <c r="AIU160" s="1060"/>
      <c r="AIV160" s="1060"/>
      <c r="AIW160" s="1060"/>
      <c r="AIX160" s="1060"/>
      <c r="AIY160" s="1060"/>
      <c r="AIZ160" s="1060"/>
      <c r="AJA160" s="1060"/>
      <c r="AJB160" s="1060"/>
      <c r="AJC160" s="1060"/>
      <c r="AJD160" s="1060"/>
      <c r="AJE160" s="1060"/>
      <c r="AJF160" s="1060"/>
      <c r="AJG160" s="1060"/>
      <c r="AJH160" s="1060"/>
      <c r="AJI160" s="1060"/>
      <c r="AJJ160" s="1060"/>
      <c r="AJK160" s="1060"/>
      <c r="AJL160" s="1060"/>
      <c r="AJM160" s="1060"/>
      <c r="AJN160" s="1060"/>
      <c r="AJO160" s="1060"/>
      <c r="AJP160" s="1060"/>
      <c r="AJQ160" s="1060"/>
      <c r="AJR160" s="1060"/>
      <c r="AJS160" s="1060"/>
      <c r="AJT160" s="1060"/>
      <c r="AJU160" s="1060"/>
      <c r="AJV160" s="1060"/>
      <c r="AJW160" s="1060"/>
      <c r="AJX160" s="1060"/>
      <c r="AJY160" s="1060"/>
      <c r="AJZ160" s="1060"/>
      <c r="AKA160" s="1060"/>
      <c r="AKB160" s="1060"/>
      <c r="AKC160" s="1060"/>
      <c r="AKD160" s="1060"/>
      <c r="AKE160" s="1060"/>
      <c r="AKF160" s="1060"/>
      <c r="AKG160" s="1060"/>
      <c r="AKH160" s="1060"/>
      <c r="AKI160" s="1060"/>
      <c r="AKJ160" s="1060"/>
      <c r="AKK160" s="1060"/>
      <c r="AKL160" s="1060"/>
      <c r="AKM160" s="1060"/>
      <c r="AKN160" s="1060"/>
      <c r="AKO160" s="1060"/>
      <c r="AKP160" s="1060"/>
      <c r="AKQ160" s="1060"/>
      <c r="AKR160" s="1060"/>
      <c r="AKS160" s="1060"/>
      <c r="AKT160" s="1060"/>
      <c r="AKU160" s="1060"/>
      <c r="AKV160" s="1060"/>
      <c r="AKW160" s="1060"/>
      <c r="AKX160" s="1060"/>
      <c r="AKY160" s="1060"/>
      <c r="AKZ160" s="1060"/>
      <c r="ALA160" s="1060"/>
      <c r="ALB160" s="1060"/>
      <c r="ALC160" s="1060"/>
      <c r="ALD160" s="1060"/>
      <c r="ALE160" s="1060"/>
      <c r="ALF160" s="1060"/>
      <c r="ALG160" s="1060"/>
      <c r="ALH160" s="1060"/>
      <c r="ALI160" s="1060"/>
      <c r="ALJ160" s="1060"/>
      <c r="ALK160" s="1060"/>
      <c r="ALL160" s="1060"/>
      <c r="ALM160" s="1060"/>
      <c r="ALN160" s="1060"/>
      <c r="ALO160" s="1060"/>
      <c r="ALP160" s="1060"/>
      <c r="ALQ160" s="1060"/>
      <c r="ALR160" s="1060"/>
      <c r="ALS160" s="1060"/>
      <c r="ALT160" s="1060"/>
      <c r="ALU160" s="1060"/>
      <c r="ALV160" s="1060"/>
      <c r="ALW160" s="1060"/>
      <c r="ALX160" s="1060"/>
      <c r="ALY160" s="1060"/>
      <c r="ALZ160" s="1060"/>
      <c r="AMA160" s="1060"/>
      <c r="AMB160" s="1060"/>
      <c r="AMC160" s="1060"/>
      <c r="AMD160" s="1060"/>
      <c r="AME160" s="1060"/>
      <c r="AMF160" s="1060"/>
      <c r="AMG160" s="1060"/>
      <c r="AMH160" s="1060"/>
      <c r="AMI160" s="1060"/>
      <c r="AMJ160" s="1060"/>
      <c r="AMK160" s="1060"/>
      <c r="AML160" s="1060"/>
      <c r="AMM160" s="1060"/>
      <c r="AMN160" s="1060"/>
      <c r="AMO160" s="1060"/>
      <c r="AMP160" s="1060"/>
      <c r="AMQ160" s="1060"/>
      <c r="AMR160" s="1060"/>
      <c r="AMS160" s="1060"/>
      <c r="AMT160" s="1060"/>
      <c r="AMU160" s="1060"/>
      <c r="AMV160" s="1060"/>
      <c r="AMW160" s="1060"/>
      <c r="AMX160" s="1060"/>
      <c r="AMY160" s="1060"/>
      <c r="AMZ160" s="1060"/>
      <c r="ANA160" s="1060"/>
      <c r="ANB160" s="1060"/>
      <c r="ANC160" s="1060"/>
      <c r="AND160" s="1060"/>
      <c r="ANE160" s="1060"/>
      <c r="ANF160" s="1060"/>
      <c r="ANG160" s="1060"/>
      <c r="ANH160" s="1060"/>
      <c r="ANI160" s="1060"/>
      <c r="ANJ160" s="1060"/>
      <c r="ANK160" s="1060"/>
      <c r="ANL160" s="1060"/>
      <c r="ANM160" s="1060"/>
      <c r="ANN160" s="1060"/>
      <c r="ANO160" s="1060"/>
      <c r="ANP160" s="1060"/>
      <c r="ANQ160" s="1060"/>
      <c r="ANR160" s="1060"/>
      <c r="ANS160" s="1060"/>
      <c r="ANT160" s="1060"/>
      <c r="ANU160" s="1060"/>
      <c r="ANV160" s="1060"/>
      <c r="ANW160" s="1060"/>
      <c r="ANX160" s="1060"/>
      <c r="ANY160" s="1060"/>
      <c r="ANZ160" s="1060"/>
      <c r="AOA160" s="1060"/>
      <c r="AOB160" s="1060"/>
      <c r="AOC160" s="1060"/>
      <c r="AOD160" s="1060"/>
      <c r="AOE160" s="1060"/>
      <c r="AOF160" s="1060"/>
      <c r="AOG160" s="1060"/>
      <c r="AOH160" s="1060"/>
      <c r="AOI160" s="1060"/>
      <c r="AOJ160" s="1060"/>
      <c r="AOK160" s="1060"/>
      <c r="AOL160" s="1060"/>
      <c r="AOM160" s="1060"/>
      <c r="AON160" s="1060"/>
      <c r="AOO160" s="1060"/>
      <c r="AOP160" s="1060"/>
      <c r="AOQ160" s="1060"/>
      <c r="AOR160" s="1060"/>
      <c r="AOS160" s="1060"/>
      <c r="AOT160" s="1060"/>
      <c r="AOU160" s="1060"/>
      <c r="AOV160" s="1060"/>
      <c r="AOW160" s="1060"/>
      <c r="AOX160" s="1060"/>
      <c r="AOY160" s="1060"/>
      <c r="AOZ160" s="1060"/>
      <c r="APA160" s="1060"/>
      <c r="APB160" s="1060"/>
      <c r="APC160" s="1060"/>
      <c r="APD160" s="1060"/>
      <c r="APE160" s="1060"/>
      <c r="APF160" s="1060"/>
      <c r="APG160" s="1060"/>
      <c r="APH160" s="1060"/>
      <c r="API160" s="1060"/>
      <c r="APJ160" s="1060"/>
      <c r="APK160" s="1060"/>
      <c r="APL160" s="1060"/>
      <c r="APM160" s="1060"/>
      <c r="APN160" s="1060"/>
      <c r="APO160" s="1060"/>
      <c r="APP160" s="1060"/>
      <c r="APQ160" s="1060"/>
      <c r="APR160" s="1060"/>
      <c r="APS160" s="1060"/>
      <c r="APT160" s="1060"/>
      <c r="APU160" s="1060"/>
      <c r="APV160" s="1060"/>
      <c r="APW160" s="1060"/>
      <c r="APX160" s="1060"/>
      <c r="APY160" s="1060"/>
      <c r="APZ160" s="1060"/>
      <c r="AQA160" s="1060"/>
      <c r="AQB160" s="1060"/>
      <c r="AQC160" s="1060"/>
      <c r="AQD160" s="1060"/>
      <c r="AQE160" s="1060"/>
      <c r="AQF160" s="1060"/>
      <c r="AQG160" s="1060"/>
      <c r="AQH160" s="1060"/>
      <c r="AQI160" s="1060"/>
      <c r="AQJ160" s="1060"/>
      <c r="AQK160" s="1060"/>
      <c r="AQL160" s="1060"/>
      <c r="AQM160" s="1060"/>
      <c r="AQN160" s="1060"/>
      <c r="AQO160" s="1060"/>
      <c r="AQP160" s="1060"/>
      <c r="AQQ160" s="1060"/>
      <c r="AQR160" s="1060"/>
      <c r="AQS160" s="1060"/>
      <c r="AQT160" s="1060"/>
      <c r="AQU160" s="1060"/>
      <c r="AQV160" s="1060"/>
      <c r="AQW160" s="1060"/>
      <c r="AQX160" s="1060"/>
      <c r="AQY160" s="1060"/>
      <c r="AQZ160" s="1060"/>
      <c r="ARA160" s="1060"/>
      <c r="ARB160" s="1060"/>
      <c r="ARC160" s="1060"/>
      <c r="ARD160" s="1060"/>
      <c r="ARE160" s="1060"/>
      <c r="ARF160" s="1060"/>
      <c r="ARG160" s="1060"/>
      <c r="ARH160" s="1060"/>
      <c r="ARI160" s="1060"/>
      <c r="ARJ160" s="1060"/>
      <c r="ARK160" s="1060"/>
      <c r="ARL160" s="1060"/>
      <c r="ARM160" s="1060"/>
      <c r="ARN160" s="1060"/>
      <c r="ARO160" s="1060"/>
      <c r="ARP160" s="1060"/>
      <c r="ARQ160" s="1060"/>
      <c r="ARR160" s="1060"/>
      <c r="ARS160" s="1060"/>
      <c r="ART160" s="1060"/>
      <c r="ARU160" s="1060"/>
      <c r="ARV160" s="1060"/>
      <c r="ARW160" s="1060"/>
      <c r="ARX160" s="1060"/>
      <c r="ARY160" s="1060"/>
      <c r="ARZ160" s="1060"/>
      <c r="ASA160" s="1060"/>
      <c r="ASB160" s="1060"/>
      <c r="ASC160" s="1060"/>
      <c r="ASD160" s="1060"/>
      <c r="ASE160" s="1060"/>
      <c r="ASF160" s="1060"/>
      <c r="ASG160" s="1060"/>
      <c r="ASH160" s="1060"/>
      <c r="ASI160" s="1060"/>
      <c r="ASJ160" s="1060"/>
      <c r="ASK160" s="1060"/>
      <c r="ASL160" s="1060"/>
      <c r="ASM160" s="1060"/>
      <c r="ASN160" s="1060"/>
      <c r="ASO160" s="1060"/>
      <c r="ASP160" s="1060"/>
      <c r="ASQ160" s="1060"/>
      <c r="ASR160" s="1060"/>
      <c r="ASS160" s="1060"/>
      <c r="AST160" s="1060"/>
      <c r="ASU160" s="1060"/>
      <c r="ASV160" s="1060"/>
      <c r="ASW160" s="1060"/>
      <c r="ASX160" s="1060"/>
      <c r="ASY160" s="1060"/>
      <c r="ASZ160" s="1060"/>
      <c r="ATA160" s="1060"/>
      <c r="ATB160" s="1060"/>
      <c r="ATC160" s="1060"/>
      <c r="ATD160" s="1060"/>
      <c r="ATE160" s="1060"/>
      <c r="ATF160" s="1060"/>
      <c r="ATG160" s="1060"/>
      <c r="ATH160" s="1060"/>
      <c r="ATI160" s="1060"/>
      <c r="ATJ160" s="1060"/>
      <c r="ATK160" s="1060"/>
      <c r="ATL160" s="1060"/>
      <c r="ATM160" s="1060"/>
      <c r="ATN160" s="1060"/>
      <c r="ATO160" s="1060"/>
      <c r="ATP160" s="1060"/>
      <c r="ATQ160" s="1060"/>
      <c r="ATR160" s="1060"/>
      <c r="ATS160" s="1060"/>
      <c r="ATT160" s="1060"/>
      <c r="ATU160" s="1060"/>
      <c r="ATV160" s="1060"/>
      <c r="ATW160" s="1060"/>
      <c r="ATX160" s="1060"/>
      <c r="ATY160" s="1060"/>
      <c r="ATZ160" s="1060"/>
      <c r="AUA160" s="1060"/>
      <c r="AUB160" s="1060"/>
      <c r="AUC160" s="1060"/>
      <c r="AUD160" s="1060"/>
      <c r="AUE160" s="1060"/>
      <c r="AUF160" s="1060"/>
      <c r="AUG160" s="1060"/>
      <c r="AUH160" s="1060"/>
      <c r="AUI160" s="1060"/>
      <c r="AUJ160" s="1060"/>
      <c r="AUK160" s="1060"/>
      <c r="AUL160" s="1060"/>
      <c r="AUM160" s="1060"/>
      <c r="AUN160" s="1060"/>
      <c r="AUO160" s="1060"/>
      <c r="AUP160" s="1060"/>
      <c r="AUQ160" s="1060"/>
      <c r="AUR160" s="1060"/>
      <c r="AUS160" s="1060"/>
      <c r="AUT160" s="1060"/>
      <c r="AUU160" s="1060"/>
      <c r="AUV160" s="1060"/>
      <c r="AUW160" s="1060"/>
      <c r="AUX160" s="1060"/>
      <c r="AUY160" s="1060"/>
      <c r="AUZ160" s="1060"/>
      <c r="AVA160" s="1060"/>
      <c r="AVB160" s="1060"/>
      <c r="AVC160" s="1060"/>
      <c r="AVD160" s="1060"/>
      <c r="AVE160" s="1060"/>
      <c r="AVF160" s="1060"/>
      <c r="AVG160" s="1060"/>
      <c r="AVH160" s="1060"/>
      <c r="AVI160" s="1060"/>
      <c r="AVJ160" s="1060"/>
      <c r="AVK160" s="1060"/>
      <c r="AVL160" s="1060"/>
      <c r="AVM160" s="1060"/>
      <c r="AVN160" s="1060"/>
      <c r="AVO160" s="1060"/>
      <c r="AVP160" s="1060"/>
      <c r="AVQ160" s="1060"/>
      <c r="AVR160" s="1060"/>
      <c r="AVS160" s="1060"/>
      <c r="AVT160" s="1060"/>
      <c r="AVU160" s="1060"/>
      <c r="AVV160" s="1060"/>
      <c r="AVW160" s="1060"/>
      <c r="AVX160" s="1060"/>
      <c r="AVY160" s="1060"/>
      <c r="AVZ160" s="1060"/>
      <c r="AWA160" s="1060"/>
      <c r="AWB160" s="1060"/>
      <c r="AWC160" s="1060"/>
      <c r="AWD160" s="1060"/>
      <c r="AWE160" s="1060"/>
      <c r="AWF160" s="1060"/>
      <c r="AWG160" s="1060"/>
      <c r="AWH160" s="1060"/>
      <c r="AWI160" s="1060"/>
      <c r="AWJ160" s="1060"/>
      <c r="AWK160" s="1060"/>
      <c r="AWL160" s="1060"/>
      <c r="AWM160" s="1060"/>
      <c r="AWN160" s="1060"/>
      <c r="AWO160" s="1060"/>
      <c r="AWP160" s="1060"/>
      <c r="AWQ160" s="1060"/>
      <c r="AWR160" s="1060"/>
      <c r="AWS160" s="1060"/>
      <c r="AWT160" s="1060"/>
      <c r="AWU160" s="1060"/>
      <c r="AWV160" s="1060"/>
      <c r="AWW160" s="1060"/>
      <c r="AWX160" s="1060"/>
      <c r="AWY160" s="1060"/>
      <c r="AWZ160" s="1060"/>
      <c r="AXA160" s="1060"/>
      <c r="AXB160" s="1060"/>
      <c r="AXC160" s="1060"/>
      <c r="AXD160" s="1060"/>
      <c r="AXE160" s="1060"/>
      <c r="AXF160" s="1060"/>
      <c r="AXG160" s="1060"/>
      <c r="AXH160" s="1060"/>
      <c r="AXI160" s="1060"/>
      <c r="AXJ160" s="1060"/>
      <c r="AXK160" s="1060"/>
      <c r="AXL160" s="1060"/>
      <c r="AXM160" s="1060"/>
      <c r="AXN160" s="1060"/>
      <c r="AXO160" s="1060"/>
      <c r="AXP160" s="1060"/>
      <c r="AXQ160" s="1060"/>
      <c r="AXR160" s="1060"/>
      <c r="AXS160" s="1060"/>
      <c r="AXT160" s="1060"/>
      <c r="AXU160" s="1060"/>
      <c r="AXV160" s="1060"/>
      <c r="AXW160" s="1060"/>
      <c r="AXX160" s="1060"/>
      <c r="AXY160" s="1060"/>
      <c r="AXZ160" s="1060"/>
      <c r="AYA160" s="1060"/>
      <c r="AYB160" s="1060"/>
      <c r="AYC160" s="1060"/>
      <c r="AYD160" s="1060"/>
      <c r="AYE160" s="1060"/>
      <c r="AYF160" s="1060"/>
      <c r="AYG160" s="1060"/>
      <c r="AYH160" s="1060"/>
      <c r="AYI160" s="1060"/>
      <c r="AYJ160" s="1060"/>
      <c r="AYK160" s="1060"/>
      <c r="AYL160" s="1060"/>
      <c r="AYM160" s="1060"/>
      <c r="AYN160" s="1060"/>
      <c r="AYO160" s="1060"/>
      <c r="AYP160" s="1060"/>
      <c r="AYQ160" s="1060"/>
      <c r="AYR160" s="1060"/>
      <c r="AYS160" s="1060"/>
      <c r="AYT160" s="1060"/>
      <c r="AYU160" s="1060"/>
      <c r="AYV160" s="1060"/>
      <c r="AYW160" s="1060"/>
      <c r="AYX160" s="1060"/>
      <c r="AYY160" s="1060"/>
      <c r="AYZ160" s="1060"/>
      <c r="AZA160" s="1060"/>
      <c r="AZB160" s="1060"/>
      <c r="AZC160" s="1060"/>
      <c r="AZD160" s="1060"/>
      <c r="AZE160" s="1060"/>
      <c r="AZF160" s="1060"/>
      <c r="AZG160" s="1060"/>
      <c r="AZH160" s="1060"/>
      <c r="AZI160" s="1060"/>
      <c r="AZJ160" s="1060"/>
      <c r="AZK160" s="1060"/>
      <c r="AZL160" s="1060"/>
      <c r="AZM160" s="1060"/>
      <c r="AZN160" s="1060"/>
      <c r="AZO160" s="1060"/>
      <c r="AZP160" s="1060"/>
      <c r="AZQ160" s="1060"/>
      <c r="AZR160" s="1060"/>
      <c r="AZS160" s="1060"/>
      <c r="AZT160" s="1060"/>
      <c r="AZU160" s="1060"/>
      <c r="AZV160" s="1060"/>
      <c r="AZW160" s="1060"/>
      <c r="AZX160" s="1060"/>
      <c r="AZY160" s="1060"/>
      <c r="AZZ160" s="1060"/>
      <c r="BAA160" s="1060"/>
      <c r="BAB160" s="1060"/>
      <c r="BAC160" s="1060"/>
      <c r="BAD160" s="1060"/>
      <c r="BAE160" s="1060"/>
      <c r="BAF160" s="1060"/>
      <c r="BAG160" s="1060"/>
      <c r="BAH160" s="1060"/>
      <c r="BAI160" s="1060"/>
      <c r="BAJ160" s="1060"/>
      <c r="BAK160" s="1060"/>
      <c r="BAL160" s="1060"/>
      <c r="BAM160" s="1060"/>
      <c r="BAN160" s="1060"/>
      <c r="BAO160" s="1060"/>
      <c r="BAP160" s="1060"/>
      <c r="BAQ160" s="1060"/>
      <c r="BAR160" s="1060"/>
      <c r="BAS160" s="1060"/>
      <c r="BAT160" s="1060"/>
      <c r="BAU160" s="1060"/>
      <c r="BAV160" s="1060"/>
      <c r="BAW160" s="1060"/>
      <c r="BAX160" s="1060"/>
      <c r="BAY160" s="1060"/>
      <c r="BAZ160" s="1060"/>
      <c r="BBA160" s="1060"/>
      <c r="BBB160" s="1060"/>
      <c r="BBC160" s="1060"/>
      <c r="BBD160" s="1060"/>
      <c r="BBE160" s="1060"/>
      <c r="BBF160" s="1060"/>
      <c r="BBG160" s="1060"/>
      <c r="BBH160" s="1060"/>
      <c r="BBI160" s="1060"/>
      <c r="BBJ160" s="1060"/>
      <c r="BBK160" s="1060"/>
      <c r="BBL160" s="1060"/>
      <c r="BBM160" s="1060"/>
      <c r="BBN160" s="1060"/>
      <c r="BBO160" s="1060"/>
      <c r="BBP160" s="1060"/>
      <c r="BBQ160" s="1060"/>
      <c r="BBR160" s="1060"/>
      <c r="BBS160" s="1060"/>
      <c r="BBT160" s="1060"/>
      <c r="BBU160" s="1060"/>
      <c r="BBV160" s="1060"/>
      <c r="BBW160" s="1060"/>
      <c r="BBX160" s="1060"/>
      <c r="BBY160" s="1060"/>
      <c r="BBZ160" s="1060"/>
      <c r="BCA160" s="1060"/>
      <c r="BCB160" s="1060"/>
      <c r="BCC160" s="1060"/>
      <c r="BCD160" s="1060"/>
      <c r="BCE160" s="1060"/>
      <c r="BCF160" s="1060"/>
      <c r="BCG160" s="1060"/>
      <c r="BCH160" s="1060"/>
      <c r="BCI160" s="1060"/>
      <c r="BCJ160" s="1060"/>
      <c r="BCK160" s="1060"/>
      <c r="BCL160" s="1060"/>
      <c r="BCM160" s="1060"/>
      <c r="BCN160" s="1060"/>
      <c r="BCO160" s="1060"/>
      <c r="BCP160" s="1060"/>
      <c r="BCQ160" s="1060"/>
      <c r="BCR160" s="1060"/>
      <c r="BCS160" s="1060"/>
      <c r="BCT160" s="1060"/>
      <c r="BCU160" s="1060"/>
      <c r="BCV160" s="1060"/>
      <c r="BCW160" s="1060"/>
      <c r="BCX160" s="1060"/>
      <c r="BCY160" s="1060"/>
      <c r="BCZ160" s="1060"/>
      <c r="BDA160" s="1060"/>
      <c r="BDB160" s="1060"/>
      <c r="BDC160" s="1060"/>
      <c r="BDD160" s="1060"/>
      <c r="BDE160" s="1060"/>
      <c r="BDF160" s="1060"/>
      <c r="BDG160" s="1060"/>
      <c r="BDH160" s="1060"/>
      <c r="BDI160" s="1060"/>
      <c r="BDJ160" s="1060"/>
      <c r="BDK160" s="1060"/>
      <c r="BDL160" s="1060"/>
      <c r="BDM160" s="1060"/>
      <c r="BDN160" s="1060"/>
      <c r="BDO160" s="1060"/>
      <c r="BDP160" s="1060"/>
      <c r="BDQ160" s="1060"/>
      <c r="BDR160" s="1060"/>
      <c r="BDS160" s="1060"/>
      <c r="BDT160" s="1060"/>
      <c r="BDU160" s="1060"/>
      <c r="BDV160" s="1060"/>
      <c r="BDW160" s="1060"/>
      <c r="BDX160" s="1060"/>
      <c r="BDY160" s="1060"/>
      <c r="BDZ160" s="1060"/>
      <c r="BEA160" s="1060"/>
      <c r="BEB160" s="1060"/>
      <c r="BEC160" s="1060"/>
      <c r="BED160" s="1060"/>
      <c r="BEE160" s="1060"/>
      <c r="BEF160" s="1060"/>
      <c r="BEG160" s="1060"/>
      <c r="BEH160" s="1060"/>
      <c r="BEI160" s="1060"/>
      <c r="BEJ160" s="1060"/>
      <c r="BEK160" s="1060"/>
      <c r="BEL160" s="1060"/>
      <c r="BEM160" s="1060"/>
      <c r="BEN160" s="1060"/>
      <c r="BEO160" s="1060"/>
      <c r="BEP160" s="1060"/>
      <c r="BEQ160" s="1060"/>
      <c r="BER160" s="1060"/>
      <c r="BES160" s="1060"/>
      <c r="BET160" s="1060"/>
      <c r="BEU160" s="1060"/>
      <c r="BEV160" s="1060"/>
      <c r="BEW160" s="1060"/>
      <c r="BEX160" s="1060"/>
      <c r="BEY160" s="1060"/>
      <c r="BEZ160" s="1060"/>
      <c r="BFA160" s="1060"/>
      <c r="BFB160" s="1060"/>
      <c r="BFC160" s="1060"/>
      <c r="BFD160" s="1060"/>
      <c r="BFE160" s="1060"/>
      <c r="BFF160" s="1060"/>
      <c r="BFG160" s="1060"/>
      <c r="BFH160" s="1060"/>
      <c r="BFI160" s="1060"/>
      <c r="BFJ160" s="1060"/>
      <c r="BFK160" s="1060"/>
      <c r="BFL160" s="1060"/>
      <c r="BFM160" s="1060"/>
      <c r="BFN160" s="1060"/>
      <c r="BFO160" s="1060"/>
      <c r="BFP160" s="1060"/>
      <c r="BFQ160" s="1060"/>
      <c r="BFR160" s="1060"/>
      <c r="BFS160" s="1060"/>
      <c r="BFT160" s="1060"/>
      <c r="BFU160" s="1060"/>
      <c r="BFV160" s="1060"/>
      <c r="BFW160" s="1060"/>
      <c r="BFX160" s="1060"/>
      <c r="BFY160" s="1060"/>
      <c r="BFZ160" s="1060"/>
      <c r="BGA160" s="1060"/>
      <c r="BGB160" s="1060"/>
      <c r="BGC160" s="1060"/>
      <c r="BGD160" s="1060"/>
      <c r="BGE160" s="1060"/>
      <c r="BGF160" s="1060"/>
      <c r="BGG160" s="1060"/>
      <c r="BGH160" s="1060"/>
      <c r="BGI160" s="1060"/>
      <c r="BGJ160" s="1060"/>
      <c r="BGK160" s="1060"/>
      <c r="BGL160" s="1060"/>
      <c r="BGM160" s="1060"/>
      <c r="BGN160" s="1060"/>
      <c r="BGO160" s="1060"/>
      <c r="BGP160" s="1060"/>
      <c r="BGQ160" s="1060"/>
      <c r="BGR160" s="1060"/>
      <c r="BGS160" s="1060"/>
      <c r="BGT160" s="1060"/>
      <c r="BGU160" s="1060"/>
      <c r="BGV160" s="1060"/>
      <c r="BGW160" s="1060"/>
      <c r="BGX160" s="1060"/>
      <c r="BGY160" s="1060"/>
      <c r="BGZ160" s="1060"/>
      <c r="BHA160" s="1060"/>
      <c r="BHB160" s="1060"/>
      <c r="BHC160" s="1060"/>
      <c r="BHD160" s="1060"/>
      <c r="BHE160" s="1060"/>
      <c r="BHF160" s="1060"/>
      <c r="BHG160" s="1060"/>
      <c r="BHH160" s="1060"/>
      <c r="BHI160" s="1060"/>
      <c r="BHJ160" s="1060"/>
      <c r="BHK160" s="1060"/>
      <c r="BHL160" s="1060"/>
      <c r="BHM160" s="1060"/>
      <c r="BHN160" s="1060"/>
      <c r="BHO160" s="1060"/>
      <c r="BHP160" s="1060"/>
      <c r="BHQ160" s="1060"/>
      <c r="BHR160" s="1060"/>
      <c r="BHS160" s="1060"/>
      <c r="BHT160" s="1060"/>
      <c r="BHU160" s="1060"/>
      <c r="BHV160" s="1060"/>
      <c r="BHW160" s="1060"/>
      <c r="BHX160" s="1060"/>
      <c r="BHY160" s="1060"/>
      <c r="BHZ160" s="1060"/>
      <c r="BIA160" s="1060"/>
      <c r="BIB160" s="1060"/>
      <c r="BIC160" s="1060"/>
      <c r="BID160" s="1060"/>
      <c r="BIE160" s="1060"/>
      <c r="BIF160" s="1060"/>
      <c r="BIG160" s="1060"/>
      <c r="BIH160" s="1060"/>
      <c r="BII160" s="1060"/>
      <c r="BIJ160" s="1060"/>
      <c r="BIK160" s="1060"/>
      <c r="BIL160" s="1060"/>
      <c r="BIM160" s="1060"/>
      <c r="BIN160" s="1060"/>
      <c r="BIO160" s="1060"/>
      <c r="BIP160" s="1060"/>
      <c r="BIQ160" s="1060"/>
      <c r="BIR160" s="1060"/>
      <c r="BIS160" s="1060"/>
      <c r="BIT160" s="1060"/>
      <c r="BIU160" s="1060"/>
      <c r="BIV160" s="1060"/>
      <c r="BIW160" s="1060"/>
      <c r="BIX160" s="1060"/>
      <c r="BIY160" s="1060"/>
      <c r="BIZ160" s="1060"/>
      <c r="BJA160" s="1060"/>
      <c r="BJB160" s="1060"/>
      <c r="BJC160" s="1060"/>
      <c r="BJD160" s="1060"/>
      <c r="BJE160" s="1060"/>
      <c r="BJF160" s="1060"/>
      <c r="BJG160" s="1060"/>
      <c r="BJH160" s="1060"/>
      <c r="BJI160" s="1060"/>
      <c r="BJJ160" s="1060"/>
      <c r="BJK160" s="1060"/>
      <c r="BJL160" s="1060"/>
      <c r="BJM160" s="1060"/>
      <c r="BJN160" s="1060"/>
      <c r="BJO160" s="1060"/>
      <c r="BJP160" s="1060"/>
      <c r="BJQ160" s="1060"/>
      <c r="BJR160" s="1060"/>
      <c r="BJS160" s="1060"/>
      <c r="BJT160" s="1060"/>
      <c r="BJU160" s="1060"/>
      <c r="BJV160" s="1060"/>
      <c r="BJW160" s="1060"/>
      <c r="BJX160" s="1060"/>
      <c r="BJY160" s="1060"/>
      <c r="BJZ160" s="1060"/>
      <c r="BKA160" s="1060"/>
      <c r="BKB160" s="1060"/>
      <c r="BKC160" s="1060"/>
      <c r="BKD160" s="1060"/>
      <c r="BKE160" s="1060"/>
      <c r="BKF160" s="1060"/>
      <c r="BKG160" s="1060"/>
      <c r="BKH160" s="1060"/>
      <c r="BKI160" s="1060"/>
      <c r="BKJ160" s="1060"/>
      <c r="BKK160" s="1060"/>
      <c r="BKL160" s="1060"/>
      <c r="BKM160" s="1060"/>
      <c r="BKN160" s="1060"/>
      <c r="BKO160" s="1060"/>
      <c r="BKP160" s="1060"/>
      <c r="BKQ160" s="1060"/>
      <c r="BKR160" s="1060"/>
      <c r="BKS160" s="1060"/>
      <c r="BKT160" s="1060"/>
      <c r="BKU160" s="1060"/>
      <c r="BKV160" s="1060"/>
      <c r="BKW160" s="1060"/>
      <c r="BKX160" s="1060"/>
      <c r="BKY160" s="1060"/>
      <c r="BKZ160" s="1060"/>
      <c r="BLA160" s="1060"/>
      <c r="BLB160" s="1060"/>
      <c r="BLC160" s="1060"/>
      <c r="BLD160" s="1060"/>
      <c r="BLE160" s="1060"/>
      <c r="BLF160" s="1060"/>
      <c r="BLG160" s="1060"/>
      <c r="BLH160" s="1060"/>
      <c r="BLI160" s="1060"/>
      <c r="BLJ160" s="1060"/>
      <c r="BLK160" s="1060"/>
      <c r="BLL160" s="1060"/>
      <c r="BLM160" s="1060"/>
      <c r="BLN160" s="1060"/>
      <c r="BLO160" s="1060"/>
      <c r="BLP160" s="1060"/>
      <c r="BLQ160" s="1060"/>
      <c r="BLR160" s="1060"/>
      <c r="BLS160" s="1060"/>
      <c r="BLT160" s="1060"/>
      <c r="BLU160" s="1060"/>
      <c r="BLV160" s="1060"/>
      <c r="BLW160" s="1060"/>
      <c r="BLX160" s="1060"/>
      <c r="BLY160" s="1060"/>
      <c r="BLZ160" s="1060"/>
      <c r="BMA160" s="1060"/>
      <c r="BMB160" s="1060"/>
      <c r="BMC160" s="1060"/>
      <c r="BMD160" s="1060"/>
      <c r="BME160" s="1060"/>
      <c r="BMF160" s="1060"/>
      <c r="BMG160" s="1060"/>
      <c r="BMH160" s="1060"/>
      <c r="BMI160" s="1060"/>
      <c r="BMJ160" s="1060"/>
      <c r="BMK160" s="1060"/>
      <c r="BML160" s="1060"/>
      <c r="BMM160" s="1060"/>
      <c r="BMN160" s="1060"/>
      <c r="BMO160" s="1060"/>
      <c r="BMP160" s="1060"/>
      <c r="BMQ160" s="1060"/>
      <c r="BMR160" s="1060"/>
      <c r="BMS160" s="1060"/>
      <c r="BMT160" s="1060"/>
      <c r="BMU160" s="1060"/>
      <c r="BMV160" s="1060"/>
      <c r="BMW160" s="1060"/>
      <c r="BMX160" s="1060"/>
      <c r="BMY160" s="1060"/>
      <c r="BMZ160" s="1060"/>
      <c r="BNA160" s="1060"/>
      <c r="BNB160" s="1060"/>
      <c r="BNC160" s="1060"/>
      <c r="BND160" s="1060"/>
      <c r="BNE160" s="1060"/>
      <c r="BNF160" s="1060"/>
      <c r="BNG160" s="1060"/>
      <c r="BNH160" s="1060"/>
      <c r="BNI160" s="1060"/>
      <c r="BNJ160" s="1060"/>
      <c r="BNK160" s="1060"/>
      <c r="BNL160" s="1060"/>
      <c r="BNM160" s="1060"/>
      <c r="BNN160" s="1060"/>
      <c r="BNO160" s="1060"/>
      <c r="BNP160" s="1060"/>
      <c r="BNQ160" s="1060"/>
      <c r="BNR160" s="1060"/>
      <c r="BNS160" s="1060"/>
      <c r="BNT160" s="1060"/>
      <c r="BNU160" s="1060"/>
      <c r="BNV160" s="1060"/>
      <c r="BNW160" s="1060"/>
      <c r="BNX160" s="1060"/>
      <c r="BNY160" s="1060"/>
      <c r="BNZ160" s="1060"/>
      <c r="BOA160" s="1060"/>
      <c r="BOB160" s="1060"/>
      <c r="BOC160" s="1060"/>
      <c r="BOD160" s="1060"/>
      <c r="BOE160" s="1060"/>
      <c r="BOF160" s="1060"/>
      <c r="BOG160" s="1060"/>
      <c r="BOH160" s="1060"/>
      <c r="BOI160" s="1060"/>
      <c r="BOJ160" s="1060"/>
      <c r="BOK160" s="1060"/>
      <c r="BOL160" s="1060"/>
      <c r="BOM160" s="1060"/>
      <c r="BON160" s="1060"/>
      <c r="BOO160" s="1060"/>
      <c r="BOP160" s="1060"/>
      <c r="BOQ160" s="1060"/>
      <c r="BOR160" s="1060"/>
      <c r="BOS160" s="1060"/>
      <c r="BOT160" s="1060"/>
      <c r="BOU160" s="1060"/>
      <c r="BOV160" s="1060"/>
      <c r="BOW160" s="1060"/>
      <c r="BOX160" s="1060"/>
      <c r="BOY160" s="1060"/>
      <c r="BOZ160" s="1060"/>
      <c r="BPA160" s="1060"/>
      <c r="BPB160" s="1060"/>
      <c r="BPC160" s="1060"/>
      <c r="BPD160" s="1060"/>
      <c r="BPE160" s="1060"/>
      <c r="BPF160" s="1060"/>
      <c r="BPG160" s="1060"/>
      <c r="BPH160" s="1060"/>
      <c r="BPI160" s="1060"/>
      <c r="BPJ160" s="1060"/>
      <c r="BPK160" s="1060"/>
      <c r="BPL160" s="1060"/>
      <c r="BPM160" s="1060"/>
      <c r="BPN160" s="1060"/>
      <c r="BPO160" s="1060"/>
      <c r="BPP160" s="1060"/>
      <c r="BPQ160" s="1060"/>
      <c r="BPR160" s="1060"/>
      <c r="BPS160" s="1060"/>
      <c r="BPT160" s="1060"/>
      <c r="BPU160" s="1060"/>
      <c r="BPV160" s="1060"/>
      <c r="BPW160" s="1060"/>
      <c r="BPX160" s="1060"/>
      <c r="BPY160" s="1060"/>
      <c r="BPZ160" s="1060"/>
      <c r="BQA160" s="1060"/>
      <c r="BQB160" s="1060"/>
      <c r="BQC160" s="1060"/>
      <c r="BQD160" s="1060"/>
      <c r="BQE160" s="1060"/>
      <c r="BQF160" s="1060"/>
      <c r="BQG160" s="1060"/>
      <c r="BQH160" s="1060"/>
      <c r="BQI160" s="1060"/>
      <c r="BQJ160" s="1060"/>
      <c r="BQK160" s="1060"/>
      <c r="BQL160" s="1060"/>
      <c r="BQM160" s="1060"/>
      <c r="BQN160" s="1060"/>
      <c r="BQO160" s="1060"/>
      <c r="BQP160" s="1060"/>
      <c r="BQQ160" s="1060"/>
      <c r="BQR160" s="1060"/>
      <c r="BQS160" s="1060"/>
      <c r="BQT160" s="1060"/>
      <c r="BQU160" s="1060"/>
      <c r="BQV160" s="1060"/>
      <c r="BQW160" s="1060"/>
      <c r="BQX160" s="1060"/>
      <c r="BQY160" s="1060"/>
      <c r="BQZ160" s="1060"/>
      <c r="BRA160" s="1060"/>
      <c r="BRB160" s="1060"/>
      <c r="BRC160" s="1060"/>
      <c r="BRD160" s="1060"/>
      <c r="BRE160" s="1060"/>
      <c r="BRF160" s="1060"/>
      <c r="BRG160" s="1060"/>
      <c r="BRH160" s="1060"/>
      <c r="BRI160" s="1060"/>
      <c r="BRJ160" s="1060"/>
      <c r="BRK160" s="1060"/>
      <c r="BRL160" s="1060"/>
      <c r="BRM160" s="1060"/>
      <c r="BRN160" s="1060"/>
      <c r="BRO160" s="1060"/>
      <c r="BRP160" s="1060"/>
      <c r="BRQ160" s="1060"/>
      <c r="BRR160" s="1060"/>
      <c r="BRS160" s="1060"/>
      <c r="BRT160" s="1060"/>
      <c r="BRU160" s="1060"/>
      <c r="BRV160" s="1060"/>
      <c r="BRW160" s="1060"/>
      <c r="BRX160" s="1060"/>
      <c r="BRY160" s="1060"/>
      <c r="BRZ160" s="1060"/>
      <c r="BSA160" s="1060"/>
      <c r="BSB160" s="1060"/>
      <c r="BSC160" s="1060"/>
      <c r="BSD160" s="1060"/>
      <c r="BSE160" s="1060"/>
      <c r="BSF160" s="1060"/>
      <c r="BSG160" s="1060"/>
      <c r="BSH160" s="1060"/>
      <c r="BSI160" s="1060"/>
      <c r="BSJ160" s="1060"/>
      <c r="BSK160" s="1060"/>
      <c r="BSL160" s="1060"/>
      <c r="BSM160" s="1060"/>
      <c r="BSN160" s="1060"/>
      <c r="BSO160" s="1060"/>
      <c r="BSP160" s="1060"/>
      <c r="BSQ160" s="1060"/>
      <c r="BSR160" s="1060"/>
      <c r="BSS160" s="1060"/>
      <c r="BST160" s="1060"/>
      <c r="BSU160" s="1060"/>
      <c r="BSV160" s="1060"/>
      <c r="BSW160" s="1060"/>
      <c r="BSX160" s="1060"/>
      <c r="BSY160" s="1060"/>
      <c r="BSZ160" s="1060"/>
      <c r="BTA160" s="1060"/>
      <c r="BTB160" s="1060"/>
      <c r="BTC160" s="1060"/>
      <c r="BTD160" s="1060"/>
      <c r="BTE160" s="1060"/>
      <c r="BTF160" s="1060"/>
      <c r="BTG160" s="1060"/>
      <c r="BTH160" s="1060"/>
      <c r="BTI160" s="1060"/>
      <c r="BTJ160" s="1060"/>
      <c r="BTK160" s="1060"/>
      <c r="BTL160" s="1060"/>
      <c r="BTM160" s="1060"/>
      <c r="BTN160" s="1060"/>
      <c r="BTO160" s="1060"/>
      <c r="BTP160" s="1060"/>
      <c r="BTQ160" s="1060"/>
      <c r="BTR160" s="1060"/>
      <c r="BTS160" s="1060"/>
      <c r="BTT160" s="1060"/>
      <c r="BTU160" s="1060"/>
      <c r="BTV160" s="1060"/>
      <c r="BTW160" s="1060"/>
      <c r="BTX160" s="1060"/>
      <c r="BTY160" s="1060"/>
      <c r="BTZ160" s="1060"/>
      <c r="BUA160" s="1060"/>
      <c r="BUB160" s="1060"/>
      <c r="BUC160" s="1060"/>
      <c r="BUD160" s="1060"/>
      <c r="BUE160" s="1060"/>
      <c r="BUF160" s="1060"/>
      <c r="BUG160" s="1060"/>
      <c r="BUH160" s="1060"/>
      <c r="BUI160" s="1060"/>
      <c r="BUJ160" s="1060"/>
      <c r="BUK160" s="1060"/>
      <c r="BUL160" s="1060"/>
      <c r="BUM160" s="1060"/>
      <c r="BUN160" s="1060"/>
      <c r="BUO160" s="1060"/>
      <c r="BUP160" s="1060"/>
      <c r="BUQ160" s="1060"/>
      <c r="BUR160" s="1060"/>
      <c r="BUS160" s="1060"/>
      <c r="BUT160" s="1060"/>
      <c r="BUU160" s="1060"/>
      <c r="BUV160" s="1060"/>
      <c r="BUW160" s="1060"/>
      <c r="BUX160" s="1060"/>
      <c r="BUY160" s="1060"/>
      <c r="BUZ160" s="1060"/>
      <c r="BVA160" s="1060"/>
      <c r="BVB160" s="1060"/>
      <c r="BVC160" s="1060"/>
      <c r="BVD160" s="1060"/>
      <c r="BVE160" s="1060"/>
      <c r="BVF160" s="1060"/>
      <c r="BVG160" s="1060"/>
      <c r="BVH160" s="1060"/>
      <c r="BVI160" s="1060"/>
      <c r="BVJ160" s="1060"/>
      <c r="BVK160" s="1060"/>
      <c r="BVL160" s="1060"/>
      <c r="BVM160" s="1060"/>
      <c r="BVN160" s="1060"/>
      <c r="BVO160" s="1060"/>
      <c r="BVP160" s="1060"/>
      <c r="BVQ160" s="1060"/>
      <c r="BVR160" s="1060"/>
      <c r="BVS160" s="1060"/>
      <c r="BVT160" s="1060"/>
      <c r="BVU160" s="1060"/>
      <c r="BVV160" s="1060"/>
      <c r="BVW160" s="1060"/>
      <c r="BVX160" s="1060"/>
      <c r="BVY160" s="1060"/>
      <c r="BVZ160" s="1060"/>
      <c r="BWA160" s="1060"/>
      <c r="BWB160" s="1060"/>
      <c r="BWC160" s="1060"/>
      <c r="BWD160" s="1060"/>
      <c r="BWE160" s="1060"/>
      <c r="BWF160" s="1060"/>
      <c r="BWG160" s="1060"/>
      <c r="BWH160" s="1060"/>
      <c r="BWI160" s="1060"/>
      <c r="BWJ160" s="1060"/>
      <c r="BWK160" s="1060"/>
      <c r="BWL160" s="1060"/>
      <c r="BWM160" s="1060"/>
      <c r="BWN160" s="1060"/>
      <c r="BWO160" s="1060"/>
      <c r="BWP160" s="1060"/>
      <c r="BWQ160" s="1060"/>
      <c r="BWR160" s="1060"/>
      <c r="BWS160" s="1060"/>
      <c r="BWT160" s="1060"/>
      <c r="BWU160" s="1060"/>
      <c r="BWV160" s="1060"/>
      <c r="BWW160" s="1060"/>
      <c r="BWX160" s="1060"/>
      <c r="BWY160" s="1060"/>
      <c r="BWZ160" s="1060"/>
      <c r="BXA160" s="1060"/>
      <c r="BXB160" s="1060"/>
      <c r="BXC160" s="1060"/>
      <c r="BXD160" s="1060"/>
      <c r="BXE160" s="1060"/>
      <c r="BXF160" s="1060"/>
      <c r="BXG160" s="1060"/>
      <c r="BXH160" s="1060"/>
      <c r="BXI160" s="1060"/>
      <c r="BXJ160" s="1060"/>
      <c r="BXK160" s="1060"/>
      <c r="BXL160" s="1060"/>
      <c r="BXM160" s="1060"/>
      <c r="BXN160" s="1060"/>
      <c r="BXO160" s="1060"/>
      <c r="BXP160" s="1060"/>
      <c r="BXQ160" s="1060"/>
      <c r="BXR160" s="1060"/>
      <c r="BXS160" s="1060"/>
      <c r="BXT160" s="1060"/>
      <c r="BXU160" s="1060"/>
      <c r="BXV160" s="1060"/>
      <c r="BXW160" s="1060"/>
      <c r="BXX160" s="1060"/>
      <c r="BXY160" s="1060"/>
      <c r="BXZ160" s="1060"/>
      <c r="BYA160" s="1060"/>
      <c r="BYB160" s="1060"/>
      <c r="BYC160" s="1060"/>
      <c r="BYD160" s="1060"/>
      <c r="BYE160" s="1060"/>
      <c r="BYF160" s="1060"/>
      <c r="BYG160" s="1060"/>
      <c r="BYH160" s="1060"/>
      <c r="BYI160" s="1060"/>
      <c r="BYJ160" s="1060"/>
      <c r="BYK160" s="1060"/>
      <c r="BYL160" s="1060"/>
      <c r="BYM160" s="1060"/>
      <c r="BYN160" s="1060"/>
      <c r="BYO160" s="1060"/>
      <c r="BYP160" s="1060"/>
      <c r="BYQ160" s="1060"/>
      <c r="BYR160" s="1060"/>
      <c r="BYS160" s="1060"/>
      <c r="BYT160" s="1060"/>
      <c r="BYU160" s="1060"/>
      <c r="BYV160" s="1060"/>
      <c r="BYW160" s="1060"/>
      <c r="BYX160" s="1060"/>
      <c r="BYY160" s="1060"/>
      <c r="BYZ160" s="1060"/>
      <c r="BZA160" s="1060"/>
      <c r="BZB160" s="1060"/>
      <c r="BZC160" s="1060"/>
      <c r="BZD160" s="1060"/>
      <c r="BZE160" s="1060"/>
      <c r="BZF160" s="1060"/>
      <c r="BZG160" s="1060"/>
      <c r="BZH160" s="1060"/>
      <c r="BZI160" s="1060"/>
      <c r="BZJ160" s="1060"/>
      <c r="BZK160" s="1060"/>
      <c r="BZL160" s="1060"/>
      <c r="BZM160" s="1060"/>
      <c r="BZN160" s="1060"/>
      <c r="BZO160" s="1060"/>
      <c r="BZP160" s="1060"/>
      <c r="BZQ160" s="1060"/>
      <c r="BZR160" s="1060"/>
      <c r="BZS160" s="1060"/>
      <c r="BZT160" s="1060"/>
      <c r="BZU160" s="1060"/>
      <c r="BZV160" s="1060"/>
      <c r="BZW160" s="1060"/>
      <c r="BZX160" s="1060"/>
      <c r="BZY160" s="1060"/>
      <c r="BZZ160" s="1060"/>
      <c r="CAA160" s="1060"/>
      <c r="CAB160" s="1060"/>
      <c r="CAC160" s="1060"/>
      <c r="CAD160" s="1060"/>
      <c r="CAE160" s="1060"/>
      <c r="CAF160" s="1060"/>
      <c r="CAG160" s="1060"/>
      <c r="CAH160" s="1060"/>
      <c r="CAI160" s="1060"/>
      <c r="CAJ160" s="1060"/>
      <c r="CAK160" s="1060"/>
      <c r="CAL160" s="1060"/>
      <c r="CAM160" s="1060"/>
      <c r="CAN160" s="1060"/>
      <c r="CAO160" s="1060"/>
      <c r="CAP160" s="1060"/>
      <c r="CAQ160" s="1060"/>
      <c r="CAR160" s="1060"/>
      <c r="CAS160" s="1060"/>
      <c r="CAT160" s="1060"/>
      <c r="CAU160" s="1060"/>
      <c r="CAV160" s="1060"/>
      <c r="CAW160" s="1060"/>
      <c r="CAX160" s="1060"/>
      <c r="CAY160" s="1060"/>
      <c r="CAZ160" s="1060"/>
      <c r="CBA160" s="1060"/>
      <c r="CBB160" s="1060"/>
      <c r="CBC160" s="1060"/>
      <c r="CBD160" s="1060"/>
      <c r="CBE160" s="1060"/>
      <c r="CBF160" s="1060"/>
      <c r="CBG160" s="1060"/>
      <c r="CBH160" s="1060"/>
      <c r="CBI160" s="1060"/>
      <c r="CBJ160" s="1060"/>
      <c r="CBK160" s="1060"/>
      <c r="CBL160" s="1060"/>
      <c r="CBM160" s="1060"/>
      <c r="CBN160" s="1060"/>
      <c r="CBO160" s="1060"/>
      <c r="CBP160" s="1060"/>
      <c r="CBQ160" s="1060"/>
      <c r="CBR160" s="1060"/>
      <c r="CBS160" s="1060"/>
      <c r="CBT160" s="1060"/>
      <c r="CBU160" s="1060"/>
      <c r="CBV160" s="1060"/>
      <c r="CBW160" s="1060"/>
      <c r="CBX160" s="1060"/>
      <c r="CBY160" s="1060"/>
      <c r="CBZ160" s="1060"/>
      <c r="CCA160" s="1060"/>
      <c r="CCB160" s="1060"/>
      <c r="CCC160" s="1060"/>
      <c r="CCD160" s="1060"/>
      <c r="CCE160" s="1060"/>
      <c r="CCF160" s="1060"/>
      <c r="CCG160" s="1060"/>
      <c r="CCH160" s="1060"/>
      <c r="CCI160" s="1060"/>
      <c r="CCJ160" s="1060"/>
      <c r="CCK160" s="1060"/>
      <c r="CCL160" s="1060"/>
      <c r="CCM160" s="1060"/>
      <c r="CCN160" s="1060"/>
      <c r="CCO160" s="1060"/>
      <c r="CCP160" s="1060"/>
      <c r="CCQ160" s="1060"/>
      <c r="CCR160" s="1060"/>
      <c r="CCS160" s="1060"/>
      <c r="CCT160" s="1060"/>
      <c r="CCU160" s="1060"/>
      <c r="CCV160" s="1060"/>
      <c r="CCW160" s="1060"/>
      <c r="CCX160" s="1060"/>
      <c r="CCY160" s="1060"/>
      <c r="CCZ160" s="1060"/>
      <c r="CDA160" s="1060"/>
      <c r="CDB160" s="1060"/>
      <c r="CDC160" s="1060"/>
      <c r="CDD160" s="1060"/>
      <c r="CDE160" s="1060"/>
      <c r="CDF160" s="1060"/>
      <c r="CDG160" s="1060"/>
      <c r="CDH160" s="1060"/>
      <c r="CDI160" s="1060"/>
      <c r="CDJ160" s="1060"/>
      <c r="CDK160" s="1060"/>
      <c r="CDL160" s="1060"/>
      <c r="CDM160" s="1060"/>
      <c r="CDN160" s="1060"/>
      <c r="CDO160" s="1060"/>
      <c r="CDP160" s="1060"/>
      <c r="CDQ160" s="1060"/>
      <c r="CDR160" s="1060"/>
      <c r="CDS160" s="1060"/>
      <c r="CDT160" s="1060"/>
      <c r="CDU160" s="1060"/>
      <c r="CDV160" s="1060"/>
      <c r="CDW160" s="1060"/>
      <c r="CDX160" s="1060"/>
      <c r="CDY160" s="1060"/>
      <c r="CDZ160" s="1060"/>
      <c r="CEA160" s="1060"/>
      <c r="CEB160" s="1060"/>
      <c r="CEC160" s="1060"/>
      <c r="CED160" s="1060"/>
      <c r="CEE160" s="1060"/>
      <c r="CEF160" s="1060"/>
      <c r="CEG160" s="1060"/>
      <c r="CEH160" s="1060"/>
      <c r="CEI160" s="1060"/>
      <c r="CEJ160" s="1060"/>
      <c r="CEK160" s="1060"/>
      <c r="CEL160" s="1060"/>
      <c r="CEM160" s="1060"/>
    </row>
    <row r="161" spans="1:28" ht="12.75" customHeight="1" thickBot="1" x14ac:dyDescent="0.25">
      <c r="A161" s="211"/>
      <c r="B161" s="1033" t="s">
        <v>415</v>
      </c>
      <c r="C161" s="1034">
        <f>SUM(C132:C160)</f>
        <v>0</v>
      </c>
      <c r="D161" s="1035">
        <f>SUMPRODUCT(C132:C160,D132:D160)/MAX(C161,0.001)</f>
        <v>0</v>
      </c>
      <c r="E161" s="1034"/>
      <c r="F161" s="1034"/>
      <c r="G161" s="1036"/>
      <c r="H161" s="1036"/>
      <c r="I161" s="1037">
        <f>SUM(I128:I160)</f>
        <v>0</v>
      </c>
      <c r="J161" s="1037">
        <f>SUM(J128:J160)</f>
        <v>0</v>
      </c>
      <c r="K161" s="1035"/>
      <c r="L161" s="1038"/>
      <c r="T161" s="679"/>
      <c r="U161" s="679"/>
      <c r="V161" s="679"/>
      <c r="W161" s="679"/>
      <c r="X161" s="679"/>
      <c r="Y161" s="679"/>
      <c r="Z161" s="679"/>
      <c r="AA161" s="679"/>
      <c r="AB161" s="679"/>
    </row>
    <row r="162" spans="1:28" x14ac:dyDescent="0.2">
      <c r="A162" s="211"/>
      <c r="B162" s="649"/>
      <c r="C162" s="622"/>
      <c r="D162" s="622"/>
      <c r="E162" s="622"/>
      <c r="F162" s="622"/>
      <c r="G162" s="622"/>
      <c r="H162" s="623"/>
      <c r="I162" s="212"/>
      <c r="J162" s="212"/>
      <c r="K162" s="212"/>
      <c r="L162" s="212"/>
      <c r="P162" s="1061"/>
      <c r="R162" s="1061"/>
      <c r="AA162" s="679"/>
    </row>
    <row r="163" spans="1:28" ht="13.5" thickBot="1" x14ac:dyDescent="0.25">
      <c r="A163" s="211"/>
      <c r="B163" s="637"/>
      <c r="C163" s="638"/>
      <c r="D163" s="638"/>
      <c r="E163" s="638"/>
      <c r="F163" s="638"/>
      <c r="G163" s="638"/>
      <c r="H163" s="639"/>
      <c r="I163" s="212"/>
      <c r="J163" s="212"/>
      <c r="K163" s="212"/>
      <c r="L163" s="212"/>
      <c r="P163" s="1061"/>
      <c r="R163" s="1061"/>
      <c r="AA163" s="679"/>
    </row>
    <row r="164" spans="1:28" ht="21" customHeight="1" x14ac:dyDescent="0.3">
      <c r="A164" s="211"/>
      <c r="B164" s="683" t="s">
        <v>521</v>
      </c>
      <c r="C164" s="684"/>
      <c r="D164" s="684"/>
      <c r="E164" s="684"/>
      <c r="F164" s="684"/>
      <c r="G164" s="684"/>
      <c r="H164" s="685"/>
      <c r="I164" s="212"/>
      <c r="J164" s="212"/>
      <c r="K164" s="212"/>
      <c r="L164" s="212"/>
      <c r="P164" s="1061"/>
      <c r="R164" s="1061"/>
      <c r="AA164" s="679"/>
    </row>
    <row r="165" spans="1:28" ht="12.75" customHeight="1" x14ac:dyDescent="0.3">
      <c r="A165" s="211"/>
      <c r="B165" s="686"/>
      <c r="C165" s="687"/>
      <c r="D165" s="687"/>
      <c r="E165" s="687"/>
      <c r="F165" s="687"/>
      <c r="G165" s="687"/>
      <c r="H165" s="688"/>
      <c r="I165" s="212"/>
      <c r="J165" s="212"/>
      <c r="K165" s="212"/>
      <c r="L165" s="212"/>
      <c r="P165" s="1061"/>
      <c r="R165" s="1061"/>
      <c r="AA165" s="679"/>
    </row>
    <row r="166" spans="1:28" ht="20.25" customHeight="1" x14ac:dyDescent="0.3">
      <c r="A166" s="211"/>
      <c r="B166" s="613"/>
      <c r="C166" s="565"/>
      <c r="D166" s="1228" t="s">
        <v>742</v>
      </c>
      <c r="E166" s="1229"/>
      <c r="F166" s="1229"/>
      <c r="G166" s="1229"/>
      <c r="H166" s="1230"/>
      <c r="I166" s="212"/>
      <c r="J166" s="212"/>
      <c r="K166" s="212"/>
      <c r="L166" s="212"/>
      <c r="P166" s="1061"/>
      <c r="R166" s="1061"/>
      <c r="AA166" s="679"/>
    </row>
    <row r="167" spans="1:28" ht="24.75" customHeight="1" x14ac:dyDescent="0.2">
      <c r="A167" s="211"/>
      <c r="B167" s="64" t="s">
        <v>271</v>
      </c>
      <c r="C167" s="932" t="s">
        <v>741</v>
      </c>
      <c r="D167" s="565" t="s">
        <v>8</v>
      </c>
      <c r="E167" s="682" t="s">
        <v>9</v>
      </c>
      <c r="F167" s="565" t="s">
        <v>10</v>
      </c>
      <c r="G167" s="930" t="s">
        <v>379</v>
      </c>
      <c r="H167" s="931" t="s">
        <v>352</v>
      </c>
      <c r="I167" s="212"/>
      <c r="J167" s="212"/>
      <c r="K167" s="212"/>
      <c r="L167" s="212"/>
      <c r="P167" s="1061"/>
      <c r="R167" s="1061"/>
      <c r="AA167" s="679"/>
    </row>
    <row r="168" spans="1:28" x14ac:dyDescent="0.2">
      <c r="A168" s="211"/>
      <c r="B168" s="239" t="str">
        <f>Defaults!B164</f>
        <v>Dry Water Quantity Pond</v>
      </c>
      <c r="C168" s="1041">
        <f>SUMIF('Future Practices'!$B$128:$B$160,$B168,'Future Practices'!C$128:C$160)</f>
        <v>0</v>
      </c>
      <c r="D168" s="901">
        <f>SUMIF(Calculations!$B$312:$B$344,$B168,Calculations!W$312:W$344)</f>
        <v>0</v>
      </c>
      <c r="E168" s="901">
        <f>SUMIF(Calculations!$B$312:$B$344,$B168,Calculations!X$312:X$344)</f>
        <v>0</v>
      </c>
      <c r="F168" s="901">
        <f>SUMIF(Calculations!$B$312:$B$344,$B168,Calculations!Y$312:Y$344)</f>
        <v>0</v>
      </c>
      <c r="G168" s="901">
        <f>SUMIF(Calculations!$B$312:$B$344,$B168,Calculations!Z$312:Z$344)</f>
        <v>0</v>
      </c>
      <c r="H168" s="1039">
        <f>SUMIF(Calculations!$B$312:$B$344,$B168,Calculations!AA$312:AA$344)</f>
        <v>0</v>
      </c>
      <c r="I168" s="212"/>
      <c r="J168" s="212"/>
      <c r="K168" s="212"/>
      <c r="L168" s="212"/>
      <c r="P168" s="1061"/>
      <c r="R168" s="1061"/>
      <c r="AA168" s="679"/>
    </row>
    <row r="169" spans="1:28" x14ac:dyDescent="0.2">
      <c r="A169" s="211"/>
      <c r="B169" s="239" t="str">
        <f>Defaults!B165</f>
        <v>Dry Extended Detention Pond</v>
      </c>
      <c r="C169" s="1041">
        <f>SUMIF('Future Practices'!$B$130:$B$160,$B169,'Future Practices'!C$130:C$160)</f>
        <v>0</v>
      </c>
      <c r="D169" s="901">
        <f>SUMIF(Calculations!$B$312:$B$344,$B169,Calculations!W$312:W$344)</f>
        <v>0</v>
      </c>
      <c r="E169" s="901">
        <f>SUMIF(Calculations!$B$312:$B$344,$B169,Calculations!X$312:X$344)</f>
        <v>0</v>
      </c>
      <c r="F169" s="901">
        <f>SUMIF(Calculations!$B$312:$B$344,$B169,Calculations!Y$312:Y$344)</f>
        <v>0</v>
      </c>
      <c r="G169" s="901">
        <f>SUMIF(Calculations!$B$312:$B$344,$B169,Calculations!Z$312:Z$344)</f>
        <v>0</v>
      </c>
      <c r="H169" s="1039">
        <f>SUMIF(Calculations!$B$312:$B$344,$B169,Calculations!AA$312:AA$344)</f>
        <v>0</v>
      </c>
      <c r="I169" s="212"/>
      <c r="J169" s="212"/>
      <c r="K169" s="212"/>
      <c r="L169" s="212"/>
      <c r="P169" s="1061"/>
      <c r="R169" s="1061"/>
      <c r="AA169" s="679"/>
    </row>
    <row r="170" spans="1:28" x14ac:dyDescent="0.2">
      <c r="A170" s="211"/>
      <c r="B170" s="239" t="str">
        <f>Defaults!B166</f>
        <v>Wet Pond</v>
      </c>
      <c r="C170" s="1041">
        <f>SUMIF('Future Practices'!$B$130:$B$160,$B170,'Future Practices'!C$130:C$160)</f>
        <v>0</v>
      </c>
      <c r="D170" s="901">
        <f>SUMIF(Calculations!$B$312:$B$344,$B170,Calculations!W$312:W$344)</f>
        <v>0</v>
      </c>
      <c r="E170" s="901">
        <f>SUMIF(Calculations!$B$312:$B$344,$B170,Calculations!X$312:X$344)</f>
        <v>0</v>
      </c>
      <c r="F170" s="901">
        <f>SUMIF(Calculations!$B$312:$B$344,$B170,Calculations!Y$312:Y$344)</f>
        <v>0</v>
      </c>
      <c r="G170" s="901">
        <f>SUMIF(Calculations!$B$312:$B$344,$B170,Calculations!Z$312:Z$344)</f>
        <v>0</v>
      </c>
      <c r="H170" s="1039">
        <f>SUMIF(Calculations!$B$312:$B$344,$B170,Calculations!AA$312:AA$344)</f>
        <v>0</v>
      </c>
      <c r="I170" s="212"/>
      <c r="J170" s="212"/>
      <c r="K170" s="212"/>
      <c r="L170" s="212"/>
      <c r="P170" s="1061"/>
      <c r="R170" s="1061"/>
      <c r="AA170" s="679"/>
    </row>
    <row r="171" spans="1:28" x14ac:dyDescent="0.2">
      <c r="A171" s="211"/>
      <c r="B171" s="239" t="str">
        <f>Defaults!B167</f>
        <v>Wetland</v>
      </c>
      <c r="C171" s="1041">
        <f>SUMIF('Future Practices'!$B$130:$B$160,$B171,'Future Practices'!C$130:C$160)</f>
        <v>0</v>
      </c>
      <c r="D171" s="901">
        <f>SUMIF(Calculations!$B$312:$B$344,$B171,Calculations!W$312:W$344)</f>
        <v>0</v>
      </c>
      <c r="E171" s="901">
        <f>SUMIF(Calculations!$B$312:$B$344,$B171,Calculations!X$312:X$344)</f>
        <v>0</v>
      </c>
      <c r="F171" s="901">
        <f>SUMIF(Calculations!$B$312:$B$344,$B171,Calculations!Y$312:Y$344)</f>
        <v>0</v>
      </c>
      <c r="G171" s="901">
        <f>SUMIF(Calculations!$B$312:$B$344,$B171,Calculations!Z$312:Z$344)</f>
        <v>0</v>
      </c>
      <c r="H171" s="1039">
        <f>SUMIF(Calculations!$B$312:$B$344,$B171,Calculations!AA$312:AA$344)</f>
        <v>0</v>
      </c>
      <c r="I171" s="212"/>
      <c r="J171" s="212"/>
      <c r="K171" s="212"/>
      <c r="L171" s="212"/>
      <c r="P171" s="1061"/>
      <c r="R171" s="1061"/>
      <c r="AA171" s="679"/>
    </row>
    <row r="172" spans="1:28" x14ac:dyDescent="0.2">
      <c r="A172" s="211"/>
      <c r="B172" s="239" t="str">
        <f>Defaults!B168</f>
        <v>Filters</v>
      </c>
      <c r="C172" s="1041">
        <f>SUMIF('Future Practices'!$B$130:$B$160,$B172,'Future Practices'!C$130:C$160)</f>
        <v>0</v>
      </c>
      <c r="D172" s="901">
        <f>SUMIF(Calculations!$B$312:$B$344,$B172,Calculations!W$312:W$344)</f>
        <v>0</v>
      </c>
      <c r="E172" s="901">
        <f>SUMIF(Calculations!$B$312:$B$344,$B172,Calculations!X$312:X$344)</f>
        <v>0</v>
      </c>
      <c r="F172" s="901">
        <f>SUMIF(Calculations!$B$312:$B$344,$B172,Calculations!Y$312:Y$344)</f>
        <v>0</v>
      </c>
      <c r="G172" s="901">
        <f>SUMIF(Calculations!$B$312:$B$344,$B172,Calculations!Z$312:Z$344)</f>
        <v>0</v>
      </c>
      <c r="H172" s="1039">
        <f>SUMIF(Calculations!$B$312:$B$344,$B172,Calculations!AA$312:AA$344)</f>
        <v>0</v>
      </c>
      <c r="I172" s="212"/>
      <c r="J172" s="212"/>
      <c r="K172" s="212"/>
      <c r="L172" s="212"/>
      <c r="P172" s="1061"/>
      <c r="R172" s="1061"/>
      <c r="AA172" s="679"/>
    </row>
    <row r="173" spans="1:28" x14ac:dyDescent="0.2">
      <c r="A173" s="211"/>
      <c r="B173" s="239" t="str">
        <f>Defaults!B169</f>
        <v>Green Roof</v>
      </c>
      <c r="C173" s="1041">
        <f>SUMIF('Future Practices'!$B$130:$B$160,$B173,'Future Practices'!C$130:C$160)</f>
        <v>0</v>
      </c>
      <c r="D173" s="901">
        <f>SUMIF(Calculations!$B$312:$B$344,$B173,Calculations!W$312:W$344)</f>
        <v>0</v>
      </c>
      <c r="E173" s="901">
        <f>SUMIF(Calculations!$B$312:$B$344,$B173,Calculations!X$312:X$344)</f>
        <v>0</v>
      </c>
      <c r="F173" s="901">
        <f>SUMIF(Calculations!$B$312:$B$344,$B173,Calculations!Y$312:Y$344)</f>
        <v>0</v>
      </c>
      <c r="G173" s="901">
        <f>SUMIF(Calculations!$B$312:$B$344,$B173,Calculations!Z$312:Z$344)</f>
        <v>0</v>
      </c>
      <c r="H173" s="1039">
        <f>SUMIF(Calculations!$B$312:$B$344,$B173,Calculations!AA$312:AA$344)</f>
        <v>0</v>
      </c>
      <c r="I173" s="212"/>
      <c r="J173" s="212"/>
      <c r="K173" s="212"/>
      <c r="L173" s="212"/>
      <c r="P173" s="1061"/>
      <c r="R173" s="1061"/>
      <c r="AA173" s="679"/>
    </row>
    <row r="174" spans="1:28" x14ac:dyDescent="0.2">
      <c r="A174" s="211"/>
      <c r="B174" s="239" t="str">
        <f>Defaults!B170</f>
        <v>Rooftop Disconnection</v>
      </c>
      <c r="C174" s="1041">
        <f>SUMIF('Future Practices'!$B$130:$B$160,$B174,'Future Practices'!C$130:C$160)</f>
        <v>0</v>
      </c>
      <c r="D174" s="901">
        <f>SUMIF(Calculations!$B$312:$B$344,$B174,Calculations!W$312:W$344)</f>
        <v>0</v>
      </c>
      <c r="E174" s="901">
        <f>SUMIF(Calculations!$B$312:$B$344,$B174,Calculations!X$312:X$344)</f>
        <v>0</v>
      </c>
      <c r="F174" s="901">
        <f>SUMIF(Calculations!$B$312:$B$344,$B174,Calculations!Y$312:Y$344)</f>
        <v>0</v>
      </c>
      <c r="G174" s="901">
        <f>SUMIF(Calculations!$B$312:$B$344,$B174,Calculations!Z$312:Z$344)</f>
        <v>0</v>
      </c>
      <c r="H174" s="1039">
        <f>SUMIF(Calculations!$B$312:$B$344,$B174,Calculations!AA$312:AA$344)</f>
        <v>0</v>
      </c>
      <c r="I174" s="212"/>
      <c r="J174" s="212"/>
      <c r="K174" s="212"/>
      <c r="L174" s="212"/>
      <c r="P174" s="1061"/>
      <c r="R174" s="1061"/>
      <c r="AA174" s="679"/>
    </row>
    <row r="175" spans="1:28" x14ac:dyDescent="0.2">
      <c r="A175" s="211"/>
      <c r="B175" s="239" t="str">
        <f>Defaults!B171</f>
        <v>Permeable Pavement</v>
      </c>
      <c r="C175" s="1041">
        <f>SUMIF('Future Practices'!$B$130:$B$160,$B175,'Future Practices'!C$130:C$160)</f>
        <v>0</v>
      </c>
      <c r="D175" s="901">
        <f>SUMIF(Calculations!$B$312:$B$344,$B175,Calculations!W$312:W$344)</f>
        <v>0</v>
      </c>
      <c r="E175" s="901">
        <f>SUMIF(Calculations!$B$312:$B$344,$B175,Calculations!X$312:X$344)</f>
        <v>0</v>
      </c>
      <c r="F175" s="901">
        <f>SUMIF(Calculations!$B$312:$B$344,$B175,Calculations!Y$312:Y$344)</f>
        <v>0</v>
      </c>
      <c r="G175" s="901">
        <f>SUMIF(Calculations!$B$312:$B$344,$B175,Calculations!Z$312:Z$344)</f>
        <v>0</v>
      </c>
      <c r="H175" s="1039">
        <f>SUMIF(Calculations!$B$312:$B$344,$B175,Calculations!AA$312:AA$344)</f>
        <v>0</v>
      </c>
      <c r="I175" s="212"/>
      <c r="J175" s="212"/>
      <c r="K175" s="212"/>
      <c r="L175" s="212"/>
      <c r="P175" s="1061"/>
      <c r="R175" s="1061"/>
      <c r="AA175" s="679"/>
    </row>
    <row r="176" spans="1:28" x14ac:dyDescent="0.2">
      <c r="A176" s="211"/>
      <c r="B176" s="239" t="str">
        <f>Defaults!B172</f>
        <v>Grass (open) Channel</v>
      </c>
      <c r="C176" s="1041">
        <f>SUMIF('Future Practices'!$B$130:$B$160,$B176,'Future Practices'!C$130:C$160)</f>
        <v>0</v>
      </c>
      <c r="D176" s="901">
        <f>SUMIF(Calculations!$B$312:$B$344,$B176,Calculations!W$312:W$344)</f>
        <v>0</v>
      </c>
      <c r="E176" s="901">
        <f>SUMIF(Calculations!$B$312:$B$344,$B176,Calculations!X$312:X$344)</f>
        <v>0</v>
      </c>
      <c r="F176" s="901">
        <f>SUMIF(Calculations!$B$312:$B$344,$B176,Calculations!Y$312:Y$344)</f>
        <v>0</v>
      </c>
      <c r="G176" s="901">
        <f>SUMIF(Calculations!$B$312:$B$344,$B176,Calculations!Z$312:Z$344)</f>
        <v>0</v>
      </c>
      <c r="H176" s="1039">
        <f>SUMIF(Calculations!$B$312:$B$344,$B176,Calculations!AA$312:AA$344)</f>
        <v>0</v>
      </c>
      <c r="I176" s="212"/>
      <c r="J176" s="212"/>
      <c r="K176" s="212"/>
      <c r="L176" s="212"/>
      <c r="P176" s="1061"/>
      <c r="R176" s="1061"/>
      <c r="AA176" s="679"/>
    </row>
    <row r="177" spans="1:2171" x14ac:dyDescent="0.2">
      <c r="A177" s="211"/>
      <c r="B177" s="239" t="str">
        <f>Defaults!B173</f>
        <v>Dry Swale (bioswale, WQ swale)</v>
      </c>
      <c r="C177" s="1041">
        <f>SUMIF('Future Practices'!$B$130:$B$160,$B177,'Future Practices'!C$130:C$160)</f>
        <v>0</v>
      </c>
      <c r="D177" s="901">
        <f>SUMIF(Calculations!$B$312:$B$344,$B177,Calculations!W$312:W$344)</f>
        <v>0</v>
      </c>
      <c r="E177" s="901">
        <f>SUMIF(Calculations!$B$312:$B$344,$B177,Calculations!X$312:X$344)</f>
        <v>0</v>
      </c>
      <c r="F177" s="901">
        <f>SUMIF(Calculations!$B$312:$B$344,$B177,Calculations!Y$312:Y$344)</f>
        <v>0</v>
      </c>
      <c r="G177" s="901">
        <f>SUMIF(Calculations!$B$312:$B$344,$B177,Calculations!Z$312:Z$344)</f>
        <v>0</v>
      </c>
      <c r="H177" s="1039">
        <f>SUMIF(Calculations!$B$312:$B$344,$B177,Calculations!AA$312:AA$344)</f>
        <v>0</v>
      </c>
      <c r="I177" s="212"/>
      <c r="J177" s="212"/>
      <c r="K177" s="212"/>
      <c r="L177" s="212"/>
      <c r="P177" s="1061"/>
      <c r="R177" s="1061"/>
      <c r="AA177" s="679"/>
    </row>
    <row r="178" spans="1:2171" x14ac:dyDescent="0.2">
      <c r="A178" s="211"/>
      <c r="B178" s="239" t="str">
        <f>Defaults!B174</f>
        <v>Wet Swale</v>
      </c>
      <c r="C178" s="1041">
        <f>SUMIF('Future Practices'!$B$130:$B$160,$B178,'Future Practices'!C$130:C$160)</f>
        <v>0</v>
      </c>
      <c r="D178" s="901">
        <f>SUMIF(Calculations!$B$312:$B$344,$B178,Calculations!W$312:W$344)</f>
        <v>0</v>
      </c>
      <c r="E178" s="901">
        <f>SUMIF(Calculations!$B$312:$B$344,$B178,Calculations!X$312:X$344)</f>
        <v>0</v>
      </c>
      <c r="F178" s="901">
        <f>SUMIF(Calculations!$B$312:$B$344,$B178,Calculations!Y$312:Y$344)</f>
        <v>0</v>
      </c>
      <c r="G178" s="901">
        <f>SUMIF(Calculations!$B$312:$B$344,$B178,Calculations!Z$312:Z$344)</f>
        <v>0</v>
      </c>
      <c r="H178" s="1039">
        <f>SUMIF(Calculations!$B$312:$B$344,$B178,Calculations!AA$312:AA$344)</f>
        <v>0</v>
      </c>
      <c r="I178" s="212"/>
      <c r="J178" s="212"/>
      <c r="K178" s="212"/>
      <c r="L178" s="212"/>
      <c r="P178" s="1061"/>
      <c r="R178" s="1061"/>
      <c r="AA178" s="679"/>
    </row>
    <row r="179" spans="1:2171" x14ac:dyDescent="0.2">
      <c r="A179" s="211"/>
      <c r="B179" s="239" t="str">
        <f>Defaults!B175</f>
        <v>Raintanks and Cisterns</v>
      </c>
      <c r="C179" s="1041">
        <f>SUMIF('Future Practices'!$B$130:$B$160,$B179,'Future Practices'!C$130:C$160)</f>
        <v>0</v>
      </c>
      <c r="D179" s="901">
        <f>SUMIF(Calculations!$B$312:$B$344,$B179,Calculations!W$312:W$344)</f>
        <v>0</v>
      </c>
      <c r="E179" s="901">
        <f>SUMIF(Calculations!$B$312:$B$344,$B179,Calculations!X$312:X$344)</f>
        <v>0</v>
      </c>
      <c r="F179" s="901">
        <f>SUMIF(Calculations!$B$312:$B$344,$B179,Calculations!Y$312:Y$344)</f>
        <v>0</v>
      </c>
      <c r="G179" s="901">
        <f>SUMIF(Calculations!$B$312:$B$344,$B179,Calculations!Z$312:Z$344)</f>
        <v>0</v>
      </c>
      <c r="H179" s="1039">
        <f>SUMIF(Calculations!$B$312:$B$344,$B179,Calculations!AA$312:AA$344)</f>
        <v>0</v>
      </c>
      <c r="I179" s="212"/>
      <c r="J179" s="212"/>
      <c r="K179" s="212"/>
      <c r="L179" s="212"/>
      <c r="P179" s="1061"/>
      <c r="R179" s="1061"/>
      <c r="AA179" s="679"/>
    </row>
    <row r="180" spans="1:2171" x14ac:dyDescent="0.2">
      <c r="A180" s="211"/>
      <c r="B180" s="239" t="str">
        <f>Defaults!B176</f>
        <v>Soil Amendments</v>
      </c>
      <c r="C180" s="1041">
        <f>SUMIF('Future Practices'!$B$130:$B$160,$B180,'Future Practices'!C$130:C$160)</f>
        <v>0</v>
      </c>
      <c r="D180" s="901">
        <f>SUMIF(Calculations!$B$312:$B$344,$B180,Calculations!W$312:W$344)</f>
        <v>0</v>
      </c>
      <c r="E180" s="901">
        <f>SUMIF(Calculations!$B$312:$B$344,$B180,Calculations!X$312:X$344)</f>
        <v>0</v>
      </c>
      <c r="F180" s="901">
        <f>SUMIF(Calculations!$B$312:$B$344,$B180,Calculations!Y$312:Y$344)</f>
        <v>0</v>
      </c>
      <c r="G180" s="901">
        <f>SUMIF(Calculations!$B$312:$B$344,$B180,Calculations!Z$312:Z$344)</f>
        <v>0</v>
      </c>
      <c r="H180" s="1039">
        <f>SUMIF(Calculations!$B$312:$B$344,$B180,Calculations!AA$312:AA$344)</f>
        <v>0</v>
      </c>
      <c r="I180" s="212"/>
      <c r="J180" s="212"/>
      <c r="K180" s="212"/>
      <c r="L180" s="212"/>
      <c r="P180" s="1061"/>
      <c r="R180" s="1061"/>
      <c r="AA180" s="679"/>
    </row>
    <row r="181" spans="1:2171" x14ac:dyDescent="0.2">
      <c r="A181" s="211"/>
      <c r="B181" s="239" t="str">
        <f>Defaults!B177</f>
        <v>Sheetflow to Open Space (excluding riparian buffers)</v>
      </c>
      <c r="C181" s="1041">
        <f>SUMIF('Future Practices'!$B$130:$B$160,$B181,'Future Practices'!C$130:C$160)</f>
        <v>0</v>
      </c>
      <c r="D181" s="901">
        <f>SUMIF(Calculations!$B$312:$B$344,$B181,Calculations!W$312:W$344)</f>
        <v>0</v>
      </c>
      <c r="E181" s="901">
        <f>SUMIF(Calculations!$B$312:$B$344,$B181,Calculations!X$312:X$344)</f>
        <v>0</v>
      </c>
      <c r="F181" s="901">
        <f>SUMIF(Calculations!$B$312:$B$344,$B181,Calculations!Y$312:Y$344)</f>
        <v>0</v>
      </c>
      <c r="G181" s="901">
        <f>SUMIF(Calculations!$B$312:$B$344,$B181,Calculations!Z$312:Z$344)</f>
        <v>0</v>
      </c>
      <c r="H181" s="1039">
        <f>SUMIF(Calculations!$B$312:$B$344,$B181,Calculations!AA$312:AA$344)</f>
        <v>0</v>
      </c>
      <c r="I181" s="212"/>
      <c r="J181" s="212"/>
      <c r="K181" s="212"/>
      <c r="L181" s="212"/>
      <c r="P181" s="1061"/>
      <c r="R181" s="1061"/>
      <c r="AA181" s="679"/>
    </row>
    <row r="182" spans="1:2171" x14ac:dyDescent="0.2">
      <c r="A182" s="211"/>
      <c r="B182" s="222" t="str">
        <f>Defaults!B178</f>
        <v>Grassed Filter Strips</v>
      </c>
      <c r="C182" s="1041">
        <f>SUMIF('Future Practices'!$B$130:$B$160,$B182,'Future Practices'!C$130:C$160)</f>
        <v>0</v>
      </c>
      <c r="D182" s="901">
        <f>SUMIF(Calculations!$B$312:$B$344,$B182,Calculations!W$312:W$344)</f>
        <v>0</v>
      </c>
      <c r="E182" s="901">
        <f>SUMIF(Calculations!$B$312:$B$344,$B182,Calculations!X$312:X$344)</f>
        <v>0</v>
      </c>
      <c r="F182" s="901">
        <f>SUMIF(Calculations!$B$312:$B$344,$B182,Calculations!Y$312:Y$344)</f>
        <v>0</v>
      </c>
      <c r="G182" s="901">
        <f>SUMIF(Calculations!$B$312:$B$344,$B182,Calculations!Z$312:Z$344)</f>
        <v>0</v>
      </c>
      <c r="H182" s="1039">
        <f>SUMIF(Calculations!$B$312:$B$344,$B182,Calculations!AA$312:AA$344)</f>
        <v>0</v>
      </c>
      <c r="I182" s="212"/>
      <c r="J182" s="212"/>
      <c r="K182" s="212"/>
      <c r="L182" s="212"/>
      <c r="P182" s="1061"/>
      <c r="R182" s="1061"/>
      <c r="AA182" s="679"/>
    </row>
    <row r="183" spans="1:2171" x14ac:dyDescent="0.2">
      <c r="A183" s="211"/>
      <c r="B183" s="239" t="str">
        <f>Defaults!B179</f>
        <v>Bioretention</v>
      </c>
      <c r="C183" s="1041">
        <f>SUMIF('Future Practices'!$B$130:$B$160,$B183,'Future Practices'!C$130:C$160)</f>
        <v>0</v>
      </c>
      <c r="D183" s="901">
        <f>SUMIF(Calculations!$B$312:$B$344,$B183,Calculations!W$312:W$344)</f>
        <v>0</v>
      </c>
      <c r="E183" s="901">
        <f>SUMIF(Calculations!$B$312:$B$344,$B183,Calculations!X$312:X$344)</f>
        <v>0</v>
      </c>
      <c r="F183" s="901">
        <f>SUMIF(Calculations!$B$312:$B$344,$B183,Calculations!Y$312:Y$344)</f>
        <v>0</v>
      </c>
      <c r="G183" s="901">
        <f>SUMIF(Calculations!$B$312:$B$344,$B183,Calculations!Z$312:Z$344)</f>
        <v>0</v>
      </c>
      <c r="H183" s="1039">
        <f>SUMIF(Calculations!$B$312:$B$344,$B183,Calculations!AA$312:AA$344)</f>
        <v>0</v>
      </c>
      <c r="I183" s="212"/>
      <c r="J183" s="212"/>
      <c r="K183" s="212"/>
      <c r="L183" s="212"/>
      <c r="P183" s="1061"/>
      <c r="R183" s="1061"/>
      <c r="AA183" s="679"/>
    </row>
    <row r="184" spans="1:2171" x14ac:dyDescent="0.2">
      <c r="A184" s="211"/>
      <c r="B184" s="239" t="str">
        <f>Defaults!B180</f>
        <v>Infiltration Practices</v>
      </c>
      <c r="C184" s="1041">
        <f>SUMIF('Future Practices'!$B$130:$B$160,$B184,'Future Practices'!C$130:C$160)</f>
        <v>0</v>
      </c>
      <c r="D184" s="901">
        <f>SUMIF(Calculations!$B$312:$B$344,$B184,Calculations!W$312:W$344)</f>
        <v>0</v>
      </c>
      <c r="E184" s="901">
        <f>SUMIF(Calculations!$B$312:$B$344,$B184,Calculations!X$312:X$344)</f>
        <v>0</v>
      </c>
      <c r="F184" s="901">
        <f>SUMIF(Calculations!$B$312:$B$344,$B184,Calculations!Y$312:Y$344)</f>
        <v>0</v>
      </c>
      <c r="G184" s="901">
        <f>SUMIF(Calculations!$B$312:$B$344,$B184,Calculations!Z$312:Z$344)</f>
        <v>0</v>
      </c>
      <c r="H184" s="1039">
        <f>SUMIF(Calculations!$B$312:$B$344,$B184,Calculations!AA$312:AA$344)</f>
        <v>0</v>
      </c>
      <c r="I184" s="212"/>
      <c r="J184" s="212"/>
      <c r="K184" s="212"/>
      <c r="L184" s="212"/>
      <c r="P184" s="1061"/>
      <c r="R184" s="1061"/>
      <c r="AA184" s="679"/>
    </row>
    <row r="185" spans="1:2171" ht="12.75" customHeight="1" x14ac:dyDescent="0.2">
      <c r="A185" s="211"/>
      <c r="B185" s="239" t="str">
        <f>Defaults!B181</f>
        <v>User Defined</v>
      </c>
      <c r="C185" s="1041">
        <f>SUMIF('Future Practices'!$B$130:$B$160,$B185,'Future Practices'!C$130:C$160)</f>
        <v>0</v>
      </c>
      <c r="D185" s="901">
        <f>SUMIF(Calculations!$B$312:$B$344,$B185,Calculations!W$312:W$344)</f>
        <v>0</v>
      </c>
      <c r="E185" s="901">
        <f>SUMIF(Calculations!$B$312:$B$344,$B185,Calculations!X$312:X$344)</f>
        <v>0</v>
      </c>
      <c r="F185" s="901">
        <f>SUMIF(Calculations!$B$312:$B$344,$B185,Calculations!Y$312:Y$344)</f>
        <v>0</v>
      </c>
      <c r="G185" s="901">
        <f>SUMIF(Calculations!$B$312:$B$344,$B185,Calculations!Z$312:Z$344)</f>
        <v>0</v>
      </c>
      <c r="H185" s="1039">
        <f>SUMIF(Calculations!$B$312:$B$344,$B185,Calculations!AA$312:AA$344)</f>
        <v>0</v>
      </c>
      <c r="I185" s="212"/>
      <c r="J185" s="212"/>
      <c r="K185" s="212"/>
      <c r="L185" s="212"/>
      <c r="P185" s="1061"/>
      <c r="R185" s="1061"/>
      <c r="AA185" s="679"/>
    </row>
    <row r="186" spans="1:2171" s="191" customFormat="1" x14ac:dyDescent="0.2">
      <c r="A186" s="211"/>
      <c r="B186" s="239"/>
      <c r="C186" s="1041">
        <f>SUMIF('Future Practices'!$B$132:$B$160,$B186,'Future Practices'!C$132:C$160)</f>
        <v>0</v>
      </c>
      <c r="D186" s="901">
        <f>SUMIF(Calculations!$B$312:$B$344,$B186,Calculations!W$312:W$344)</f>
        <v>0</v>
      </c>
      <c r="E186" s="901">
        <f>SUMIF(Calculations!$B$312:$B$344,$B186,Calculations!X$312:X$344)</f>
        <v>0</v>
      </c>
      <c r="F186" s="901">
        <f>SUMIF(Calculations!$B$312:$B$344,$B186,Calculations!Y$312:Y$344)</f>
        <v>0</v>
      </c>
      <c r="G186" s="901">
        <f>SUMIF(Calculations!$B$312:$B$344,$B186,Calculations!Z$312:Z$344)</f>
        <v>0</v>
      </c>
      <c r="H186" s="1039">
        <f>SUMIF(Calculations!$B$312:$B$344,$B186,Calculations!AA$312:AA$344)</f>
        <v>0</v>
      </c>
      <c r="I186" s="212"/>
      <c r="J186" s="212"/>
      <c r="K186" s="212"/>
      <c r="L186" s="212"/>
      <c r="M186" s="679"/>
      <c r="N186" s="679"/>
      <c r="O186" s="679"/>
      <c r="P186" s="1061"/>
      <c r="Q186" s="679"/>
      <c r="R186" s="1061"/>
      <c r="S186" s="679"/>
      <c r="T186" s="358"/>
      <c r="U186" s="358"/>
      <c r="V186" s="358"/>
      <c r="W186" s="358"/>
      <c r="X186" s="358"/>
      <c r="Y186" s="358"/>
      <c r="Z186" s="358"/>
      <c r="AA186" s="679"/>
      <c r="AB186" s="62"/>
      <c r="AC186" s="611"/>
      <c r="AD186" s="611"/>
      <c r="AE186" s="611"/>
      <c r="AF186" s="611"/>
      <c r="AG186" s="611"/>
      <c r="AH186" s="611"/>
      <c r="AI186" s="611"/>
      <c r="AJ186" s="611"/>
      <c r="AK186" s="679"/>
      <c r="AL186" s="679"/>
      <c r="AM186" s="679"/>
      <c r="AN186" s="679"/>
      <c r="AO186" s="679"/>
      <c r="AP186" s="679"/>
      <c r="AQ186" s="679"/>
      <c r="AR186" s="679"/>
      <c r="AS186" s="679"/>
      <c r="AT186" s="679"/>
      <c r="AU186" s="679"/>
      <c r="AV186" s="679"/>
      <c r="AW186" s="679"/>
      <c r="AX186" s="679"/>
      <c r="AY186" s="679"/>
      <c r="AZ186" s="679"/>
      <c r="BA186" s="679"/>
      <c r="BB186" s="679"/>
      <c r="BC186" s="679"/>
      <c r="BD186" s="679"/>
      <c r="BE186" s="679"/>
      <c r="BF186" s="679"/>
      <c r="BG186" s="679"/>
      <c r="BH186" s="679"/>
      <c r="BI186" s="679"/>
      <c r="BJ186" s="679"/>
      <c r="BK186" s="679"/>
      <c r="BL186" s="611"/>
      <c r="BM186" s="611"/>
      <c r="BN186" s="611"/>
      <c r="BO186" s="611"/>
      <c r="BP186" s="611"/>
      <c r="BQ186" s="611"/>
      <c r="BR186" s="611"/>
      <c r="BS186" s="611"/>
      <c r="BT186" s="611"/>
      <c r="BU186" s="611"/>
      <c r="BV186" s="611"/>
      <c r="BW186" s="611"/>
      <c r="BX186" s="611"/>
      <c r="BY186" s="611"/>
      <c r="BZ186" s="611"/>
      <c r="CA186" s="611"/>
      <c r="CB186" s="611"/>
      <c r="CC186" s="611"/>
      <c r="CD186" s="611"/>
      <c r="CE186" s="611"/>
      <c r="CF186" s="611"/>
      <c r="CG186" s="611"/>
      <c r="CH186" s="611"/>
      <c r="CI186" s="611"/>
      <c r="CJ186" s="611"/>
      <c r="CK186" s="611"/>
      <c r="CL186" s="611"/>
      <c r="CM186" s="611"/>
      <c r="CN186" s="611"/>
      <c r="CO186" s="611"/>
      <c r="CP186" s="611"/>
      <c r="CQ186" s="611"/>
      <c r="CR186" s="611"/>
      <c r="CS186" s="611"/>
      <c r="CT186" s="611"/>
      <c r="CU186" s="611"/>
      <c r="CV186" s="611"/>
      <c r="CW186" s="611"/>
      <c r="CX186" s="611"/>
      <c r="CY186" s="611"/>
      <c r="CZ186" s="611"/>
      <c r="DA186" s="611"/>
      <c r="DB186" s="611"/>
      <c r="DC186" s="611"/>
      <c r="DD186" s="611"/>
      <c r="DE186" s="611"/>
      <c r="DF186" s="611"/>
      <c r="DG186" s="611"/>
      <c r="DH186" s="611"/>
      <c r="DI186" s="611"/>
      <c r="DJ186" s="611"/>
      <c r="DK186" s="611"/>
      <c r="DL186" s="611"/>
      <c r="DM186" s="611"/>
      <c r="DN186" s="611"/>
      <c r="DO186" s="611"/>
      <c r="DP186" s="611"/>
      <c r="DQ186" s="611"/>
      <c r="DR186" s="611"/>
      <c r="DS186" s="611"/>
      <c r="DT186" s="611"/>
      <c r="DU186" s="611"/>
      <c r="DV186" s="611"/>
      <c r="DW186" s="611"/>
      <c r="DX186" s="611"/>
      <c r="DY186" s="611"/>
      <c r="DZ186" s="611"/>
      <c r="EA186" s="611"/>
      <c r="EB186" s="611"/>
      <c r="EC186" s="611"/>
      <c r="ED186" s="611"/>
      <c r="EE186" s="611"/>
      <c r="EF186" s="611"/>
      <c r="EG186" s="611"/>
      <c r="EH186" s="611"/>
      <c r="EI186" s="611"/>
      <c r="EJ186" s="611"/>
      <c r="EK186" s="611"/>
      <c r="EL186" s="611"/>
      <c r="EM186" s="611"/>
      <c r="EN186" s="611"/>
      <c r="EO186" s="611"/>
      <c r="EP186" s="611"/>
      <c r="EQ186" s="611"/>
      <c r="ER186" s="611"/>
      <c r="ES186" s="611"/>
      <c r="ET186" s="611"/>
      <c r="EU186" s="611"/>
      <c r="EV186" s="611"/>
      <c r="EW186" s="611"/>
      <c r="EX186" s="611"/>
      <c r="EY186" s="611"/>
      <c r="EZ186" s="611"/>
      <c r="FA186" s="611"/>
      <c r="FB186" s="611"/>
      <c r="FC186" s="611"/>
      <c r="FD186" s="611"/>
      <c r="FE186" s="611"/>
      <c r="FF186" s="611"/>
      <c r="FG186" s="611"/>
      <c r="FH186" s="611"/>
      <c r="FI186" s="611"/>
      <c r="FJ186" s="611"/>
      <c r="FK186" s="611"/>
      <c r="FL186" s="611"/>
      <c r="FM186" s="611"/>
      <c r="FN186" s="611"/>
      <c r="FO186" s="611"/>
      <c r="FP186" s="611"/>
      <c r="FQ186" s="611"/>
      <c r="FR186" s="611"/>
      <c r="FS186" s="611"/>
      <c r="FT186" s="611"/>
      <c r="FU186" s="611"/>
      <c r="FV186" s="611"/>
      <c r="FW186" s="611"/>
      <c r="FX186" s="611"/>
      <c r="FY186" s="611"/>
      <c r="FZ186" s="611"/>
      <c r="GA186" s="611"/>
      <c r="GB186" s="611"/>
      <c r="GC186" s="611"/>
      <c r="GD186" s="611"/>
      <c r="GE186" s="611"/>
      <c r="GF186" s="611"/>
      <c r="GG186" s="611"/>
      <c r="GH186" s="611"/>
      <c r="GI186" s="611"/>
      <c r="GJ186" s="611"/>
      <c r="GK186" s="611"/>
      <c r="GL186" s="611"/>
      <c r="GM186" s="611"/>
      <c r="GN186" s="611"/>
      <c r="GO186" s="611"/>
      <c r="GP186" s="611"/>
      <c r="GQ186" s="611"/>
      <c r="GR186" s="611"/>
      <c r="GS186" s="611"/>
      <c r="GT186" s="611"/>
      <c r="GU186" s="611"/>
      <c r="GV186" s="611"/>
      <c r="GW186" s="611"/>
      <c r="GX186" s="611"/>
      <c r="GY186" s="611"/>
      <c r="GZ186" s="611"/>
      <c r="HA186" s="611"/>
      <c r="HB186" s="611"/>
      <c r="HC186" s="611"/>
      <c r="HD186" s="611"/>
      <c r="HE186" s="611"/>
      <c r="HF186" s="611"/>
      <c r="HG186" s="611"/>
      <c r="HH186" s="611"/>
      <c r="HI186" s="611"/>
      <c r="HJ186" s="611"/>
      <c r="HK186" s="611"/>
      <c r="HL186" s="611"/>
      <c r="HM186" s="611"/>
      <c r="HN186" s="611"/>
      <c r="HO186" s="611"/>
      <c r="HP186" s="611"/>
      <c r="HQ186" s="611"/>
      <c r="HR186" s="611"/>
      <c r="HS186" s="611"/>
      <c r="HT186" s="611"/>
      <c r="HU186" s="611"/>
      <c r="HV186" s="611"/>
      <c r="HW186" s="611"/>
      <c r="HX186" s="611"/>
      <c r="HY186" s="611"/>
      <c r="HZ186" s="611"/>
      <c r="IA186" s="611"/>
      <c r="IB186" s="611"/>
      <c r="IC186" s="611"/>
      <c r="ID186" s="611"/>
      <c r="IE186" s="611"/>
      <c r="IF186" s="611"/>
      <c r="IG186" s="611"/>
      <c r="IH186" s="611"/>
      <c r="II186" s="611"/>
      <c r="IJ186" s="611"/>
      <c r="IK186" s="611"/>
      <c r="IL186" s="611"/>
      <c r="IM186" s="611"/>
      <c r="IN186" s="611"/>
      <c r="IO186" s="611"/>
      <c r="IP186" s="611"/>
      <c r="IQ186" s="611"/>
      <c r="IR186" s="611"/>
      <c r="IS186" s="611"/>
      <c r="IT186" s="611"/>
      <c r="IU186" s="611"/>
      <c r="IV186" s="611"/>
      <c r="IW186" s="611"/>
      <c r="IX186" s="611"/>
      <c r="IY186" s="611"/>
      <c r="IZ186" s="611"/>
      <c r="JA186" s="611"/>
      <c r="JB186" s="611"/>
      <c r="JC186" s="611"/>
      <c r="JD186" s="611"/>
      <c r="JE186" s="611"/>
      <c r="JF186" s="611"/>
      <c r="JG186" s="611"/>
      <c r="JH186" s="611"/>
      <c r="JI186" s="611"/>
      <c r="JJ186" s="611"/>
      <c r="JK186" s="611"/>
      <c r="JL186" s="611"/>
      <c r="JM186" s="611"/>
      <c r="JN186" s="611"/>
      <c r="JO186" s="611"/>
      <c r="JP186" s="611"/>
      <c r="JQ186" s="611"/>
      <c r="JR186" s="611"/>
      <c r="JS186" s="611"/>
      <c r="JT186" s="611"/>
      <c r="JU186" s="611"/>
      <c r="JV186" s="611"/>
      <c r="JW186" s="611"/>
      <c r="JX186" s="611"/>
      <c r="JY186" s="611"/>
      <c r="JZ186" s="611"/>
      <c r="KA186" s="611"/>
      <c r="KB186" s="611"/>
      <c r="KC186" s="611"/>
      <c r="KD186" s="611"/>
      <c r="KE186" s="611"/>
      <c r="KF186" s="611"/>
      <c r="KG186" s="611"/>
      <c r="KH186" s="611"/>
      <c r="KI186" s="611"/>
      <c r="KJ186" s="611"/>
      <c r="KK186" s="611"/>
      <c r="KL186" s="611"/>
      <c r="KM186" s="611"/>
      <c r="KN186" s="611"/>
      <c r="KO186" s="611"/>
      <c r="KP186" s="611"/>
      <c r="KQ186" s="611"/>
      <c r="KR186" s="611"/>
      <c r="KS186" s="611"/>
      <c r="KT186" s="611"/>
      <c r="KU186" s="611"/>
      <c r="KV186" s="611"/>
      <c r="KW186" s="611"/>
      <c r="KX186" s="611"/>
      <c r="KY186" s="611"/>
      <c r="KZ186" s="611"/>
      <c r="LA186" s="611"/>
      <c r="LB186" s="611"/>
      <c r="LC186" s="611"/>
      <c r="LD186" s="611"/>
      <c r="LE186" s="611"/>
      <c r="LF186" s="611"/>
      <c r="LG186" s="611"/>
      <c r="LH186" s="611"/>
      <c r="LI186" s="611"/>
      <c r="LJ186" s="611"/>
      <c r="LK186" s="611"/>
      <c r="LL186" s="611"/>
      <c r="LM186" s="611"/>
      <c r="LN186" s="611"/>
      <c r="LO186" s="611"/>
      <c r="LP186" s="611"/>
      <c r="LQ186" s="611"/>
      <c r="LR186" s="611"/>
      <c r="LS186" s="611"/>
      <c r="LT186" s="611"/>
      <c r="LU186" s="611"/>
      <c r="LV186" s="611"/>
      <c r="LW186" s="611"/>
      <c r="LX186" s="611"/>
      <c r="LY186" s="611"/>
      <c r="LZ186" s="611"/>
      <c r="MA186" s="611"/>
      <c r="MB186" s="611"/>
      <c r="MC186" s="611"/>
      <c r="MD186" s="611"/>
      <c r="ME186" s="611"/>
      <c r="MF186" s="611"/>
      <c r="MG186" s="611"/>
      <c r="MH186" s="611"/>
      <c r="MI186" s="611"/>
      <c r="MJ186" s="611"/>
      <c r="MK186" s="611"/>
      <c r="ML186" s="611"/>
      <c r="MM186" s="611"/>
      <c r="MN186" s="611"/>
      <c r="MO186" s="611"/>
      <c r="MP186" s="611"/>
      <c r="MQ186" s="611"/>
      <c r="MR186" s="611"/>
      <c r="MS186" s="611"/>
      <c r="MT186" s="611"/>
      <c r="MU186" s="611"/>
      <c r="MV186" s="611"/>
      <c r="MW186" s="611"/>
      <c r="MX186" s="611"/>
      <c r="MY186" s="611"/>
      <c r="MZ186" s="611"/>
      <c r="NA186" s="611"/>
      <c r="NB186" s="611"/>
      <c r="NC186" s="611"/>
      <c r="ND186" s="611"/>
      <c r="NE186" s="611"/>
      <c r="NF186" s="611"/>
      <c r="NG186" s="611"/>
      <c r="NH186" s="611"/>
      <c r="NI186" s="611"/>
      <c r="NJ186" s="611"/>
      <c r="NK186" s="611"/>
      <c r="NL186" s="611"/>
      <c r="NM186" s="611"/>
      <c r="NN186" s="611"/>
      <c r="NO186" s="611"/>
      <c r="NP186" s="611"/>
      <c r="NQ186" s="611"/>
      <c r="NR186" s="611"/>
      <c r="NS186" s="611"/>
      <c r="NT186" s="611"/>
      <c r="NU186" s="611"/>
      <c r="NV186" s="611"/>
      <c r="NW186" s="611"/>
      <c r="NX186" s="611"/>
      <c r="NY186" s="611"/>
      <c r="NZ186" s="611"/>
      <c r="OA186" s="611"/>
      <c r="OB186" s="611"/>
      <c r="OC186" s="611"/>
      <c r="OD186" s="611"/>
      <c r="OE186" s="611"/>
      <c r="OF186" s="611"/>
      <c r="OG186" s="611"/>
      <c r="OH186" s="611"/>
      <c r="OI186" s="611"/>
      <c r="OJ186" s="611"/>
      <c r="OK186" s="611"/>
      <c r="OL186" s="611"/>
      <c r="OM186" s="611"/>
      <c r="ON186" s="611"/>
      <c r="OO186" s="611"/>
      <c r="OP186" s="611"/>
      <c r="OQ186" s="611"/>
      <c r="OR186" s="611"/>
      <c r="OS186" s="611"/>
      <c r="OT186" s="611"/>
      <c r="OU186" s="611"/>
      <c r="OV186" s="611"/>
      <c r="OW186" s="611"/>
      <c r="OX186" s="611"/>
      <c r="OY186" s="611"/>
      <c r="OZ186" s="611"/>
      <c r="PA186" s="611"/>
      <c r="PB186" s="611"/>
      <c r="PC186" s="611"/>
      <c r="PD186" s="611"/>
      <c r="PE186" s="611"/>
      <c r="PF186" s="611"/>
      <c r="PG186" s="611"/>
      <c r="PH186" s="611"/>
      <c r="PI186" s="611"/>
      <c r="PJ186" s="611"/>
      <c r="PK186" s="611"/>
      <c r="PL186" s="611"/>
      <c r="PM186" s="611"/>
      <c r="PN186" s="611"/>
      <c r="PO186" s="611"/>
      <c r="PP186" s="611"/>
      <c r="PQ186" s="611"/>
      <c r="PR186" s="611"/>
      <c r="PS186" s="611"/>
      <c r="PT186" s="611"/>
      <c r="PU186" s="611"/>
      <c r="PV186" s="611"/>
      <c r="PW186" s="611"/>
      <c r="PX186" s="611"/>
      <c r="PY186" s="611"/>
      <c r="PZ186" s="611"/>
      <c r="QA186" s="611"/>
      <c r="QB186" s="611"/>
      <c r="QC186" s="611"/>
      <c r="QD186" s="611"/>
      <c r="QE186" s="611"/>
      <c r="QF186" s="611"/>
      <c r="QG186" s="611"/>
      <c r="QH186" s="611"/>
      <c r="QI186" s="611"/>
      <c r="QJ186" s="611"/>
      <c r="QK186" s="611"/>
      <c r="QL186" s="611"/>
      <c r="QM186" s="611"/>
      <c r="QN186" s="611"/>
      <c r="QO186" s="611"/>
      <c r="QP186" s="611"/>
      <c r="QQ186" s="611"/>
      <c r="QR186" s="611"/>
      <c r="QS186" s="611"/>
      <c r="QT186" s="611"/>
      <c r="QU186" s="611"/>
      <c r="QV186" s="611"/>
      <c r="QW186" s="611"/>
      <c r="QX186" s="611"/>
      <c r="QY186" s="611"/>
      <c r="QZ186" s="611"/>
      <c r="RA186" s="611"/>
      <c r="RB186" s="611"/>
      <c r="RC186" s="611"/>
      <c r="RD186" s="611"/>
      <c r="RE186" s="611"/>
      <c r="RF186" s="611"/>
      <c r="RG186" s="611"/>
      <c r="RH186" s="611"/>
      <c r="RI186" s="611"/>
      <c r="RJ186" s="611"/>
      <c r="RK186" s="611"/>
      <c r="RL186" s="611"/>
      <c r="RM186" s="611"/>
      <c r="RN186" s="611"/>
      <c r="RO186" s="611"/>
      <c r="RP186" s="611"/>
      <c r="RQ186" s="611"/>
      <c r="RR186" s="611"/>
      <c r="RS186" s="611"/>
      <c r="RT186" s="611"/>
      <c r="RU186" s="611"/>
      <c r="RV186" s="611"/>
      <c r="RW186" s="611"/>
      <c r="RX186" s="611"/>
      <c r="RY186" s="611"/>
      <c r="RZ186" s="611"/>
      <c r="SA186" s="611"/>
      <c r="SB186" s="611"/>
      <c r="SC186" s="611"/>
      <c r="SD186" s="611"/>
      <c r="SE186" s="611"/>
      <c r="SF186" s="611"/>
      <c r="SG186" s="611"/>
      <c r="SH186" s="611"/>
      <c r="SI186" s="611"/>
      <c r="SJ186" s="611"/>
      <c r="SK186" s="611"/>
      <c r="SL186" s="611"/>
      <c r="SM186" s="611"/>
      <c r="SN186" s="611"/>
      <c r="SO186" s="611"/>
      <c r="SP186" s="611"/>
      <c r="SQ186" s="611"/>
      <c r="SR186" s="611"/>
      <c r="SS186" s="611"/>
      <c r="ST186" s="611"/>
      <c r="SU186" s="611"/>
      <c r="SV186" s="611"/>
      <c r="SW186" s="611"/>
      <c r="SX186" s="611"/>
      <c r="SY186" s="611"/>
      <c r="SZ186" s="611"/>
      <c r="TA186" s="611"/>
      <c r="TB186" s="611"/>
      <c r="TC186" s="611"/>
      <c r="TD186" s="611"/>
      <c r="TE186" s="611"/>
      <c r="TF186" s="611"/>
      <c r="TG186" s="611"/>
      <c r="TH186" s="611"/>
      <c r="TI186" s="611"/>
      <c r="TJ186" s="611"/>
      <c r="TK186" s="611"/>
      <c r="TL186" s="611"/>
      <c r="TM186" s="611"/>
      <c r="TN186" s="611"/>
      <c r="TO186" s="611"/>
      <c r="TP186" s="611"/>
      <c r="TQ186" s="611"/>
      <c r="TR186" s="611"/>
      <c r="TS186" s="611"/>
      <c r="TT186" s="611"/>
      <c r="TU186" s="611"/>
      <c r="TV186" s="611"/>
      <c r="TW186" s="611"/>
      <c r="TX186" s="611"/>
      <c r="TY186" s="611"/>
      <c r="TZ186" s="611"/>
      <c r="UA186" s="611"/>
      <c r="UB186" s="611"/>
      <c r="UC186" s="611"/>
      <c r="UD186" s="611"/>
      <c r="UE186" s="611"/>
      <c r="UF186" s="611"/>
      <c r="UG186" s="611"/>
      <c r="UH186" s="611"/>
      <c r="UI186" s="611"/>
      <c r="UJ186" s="611"/>
      <c r="UK186" s="611"/>
      <c r="UL186" s="611"/>
      <c r="UM186" s="611"/>
      <c r="UN186" s="611"/>
      <c r="UO186" s="611"/>
      <c r="UP186" s="611"/>
      <c r="UQ186" s="611"/>
      <c r="UR186" s="611"/>
      <c r="US186" s="611"/>
      <c r="UT186" s="611"/>
      <c r="UU186" s="611"/>
      <c r="UV186" s="611"/>
      <c r="UW186" s="611"/>
      <c r="UX186" s="611"/>
      <c r="UY186" s="611"/>
      <c r="UZ186" s="611"/>
      <c r="VA186" s="611"/>
      <c r="VB186" s="611"/>
      <c r="VC186" s="611"/>
      <c r="VD186" s="611"/>
      <c r="VE186" s="611"/>
      <c r="VF186" s="611"/>
      <c r="VG186" s="611"/>
      <c r="VH186" s="611"/>
      <c r="VI186" s="611"/>
      <c r="VJ186" s="611"/>
      <c r="VK186" s="611"/>
      <c r="VL186" s="611"/>
      <c r="VM186" s="611"/>
      <c r="VN186" s="611"/>
      <c r="VO186" s="611"/>
      <c r="VP186" s="611"/>
      <c r="VQ186" s="611"/>
      <c r="VR186" s="611"/>
      <c r="VS186" s="611"/>
      <c r="VT186" s="611"/>
      <c r="VU186" s="611"/>
      <c r="VV186" s="611"/>
      <c r="VW186" s="611"/>
      <c r="VX186" s="611"/>
      <c r="VY186" s="611"/>
      <c r="VZ186" s="611"/>
      <c r="WA186" s="611"/>
      <c r="WB186" s="611"/>
      <c r="WC186" s="611"/>
      <c r="WD186" s="611"/>
      <c r="WE186" s="611"/>
      <c r="WF186" s="611"/>
      <c r="WG186" s="611"/>
      <c r="WH186" s="611"/>
      <c r="WI186" s="611"/>
      <c r="WJ186" s="611"/>
      <c r="WK186" s="611"/>
      <c r="WL186" s="611"/>
      <c r="WM186" s="611"/>
      <c r="WN186" s="611"/>
      <c r="WO186" s="611"/>
      <c r="WP186" s="611"/>
      <c r="WQ186" s="611"/>
      <c r="WR186" s="611"/>
      <c r="WS186" s="611"/>
      <c r="WT186" s="611"/>
      <c r="WU186" s="611"/>
      <c r="WV186" s="611"/>
      <c r="WW186" s="611"/>
      <c r="WX186" s="611"/>
      <c r="WY186" s="611"/>
      <c r="WZ186" s="611"/>
      <c r="XA186" s="611"/>
      <c r="XB186" s="611"/>
      <c r="XC186" s="611"/>
      <c r="XD186" s="611"/>
      <c r="XE186" s="611"/>
      <c r="XF186" s="611"/>
      <c r="XG186" s="611"/>
      <c r="XH186" s="611"/>
      <c r="XI186" s="611"/>
      <c r="XJ186" s="611"/>
      <c r="XK186" s="611"/>
      <c r="XL186" s="611"/>
      <c r="XM186" s="611"/>
      <c r="XN186" s="611"/>
      <c r="XO186" s="611"/>
      <c r="XP186" s="611"/>
      <c r="XQ186" s="611"/>
      <c r="XR186" s="611"/>
      <c r="XS186" s="611"/>
      <c r="XT186" s="611"/>
      <c r="XU186" s="611"/>
      <c r="XV186" s="611"/>
      <c r="XW186" s="611"/>
      <c r="XX186" s="611"/>
      <c r="XY186" s="611"/>
      <c r="XZ186" s="611"/>
      <c r="YA186" s="611"/>
      <c r="YB186" s="611"/>
      <c r="YC186" s="611"/>
      <c r="YD186" s="611"/>
      <c r="YE186" s="611"/>
      <c r="YF186" s="611"/>
      <c r="YG186" s="611"/>
      <c r="YH186" s="611"/>
      <c r="YI186" s="611"/>
      <c r="YJ186" s="611"/>
      <c r="YK186" s="611"/>
      <c r="YL186" s="611"/>
      <c r="YM186" s="611"/>
      <c r="YN186" s="611"/>
      <c r="YO186" s="611"/>
      <c r="YP186" s="611"/>
      <c r="YQ186" s="611"/>
      <c r="YR186" s="611"/>
      <c r="YS186" s="611"/>
      <c r="YT186" s="611"/>
      <c r="YU186" s="611"/>
      <c r="YV186" s="611"/>
      <c r="YW186" s="611"/>
      <c r="YX186" s="611"/>
      <c r="YY186" s="611"/>
      <c r="YZ186" s="611"/>
      <c r="ZA186" s="611"/>
      <c r="ZB186" s="611"/>
      <c r="ZC186" s="611"/>
      <c r="ZD186" s="611"/>
      <c r="ZE186" s="611"/>
      <c r="ZF186" s="611"/>
      <c r="ZG186" s="611"/>
      <c r="ZH186" s="611"/>
      <c r="ZI186" s="611"/>
      <c r="ZJ186" s="611"/>
      <c r="ZK186" s="611"/>
      <c r="ZL186" s="611"/>
      <c r="ZM186" s="611"/>
      <c r="ZN186" s="611"/>
      <c r="ZO186" s="611"/>
      <c r="ZP186" s="611"/>
      <c r="ZQ186" s="611"/>
      <c r="ZR186" s="611"/>
      <c r="ZS186" s="611"/>
      <c r="ZT186" s="611"/>
      <c r="ZU186" s="611"/>
      <c r="ZV186" s="611"/>
      <c r="ZW186" s="611"/>
      <c r="ZX186" s="611"/>
      <c r="ZY186" s="611"/>
      <c r="ZZ186" s="611"/>
      <c r="AAA186" s="611"/>
      <c r="AAB186" s="611"/>
      <c r="AAC186" s="611"/>
      <c r="AAD186" s="611"/>
      <c r="AAE186" s="611"/>
      <c r="AAF186" s="611"/>
      <c r="AAG186" s="611"/>
      <c r="AAH186" s="611"/>
      <c r="AAI186" s="611"/>
      <c r="AAJ186" s="611"/>
      <c r="AAK186" s="611"/>
      <c r="AAL186" s="611"/>
      <c r="AAM186" s="611"/>
      <c r="AAN186" s="611"/>
      <c r="AAO186" s="611"/>
      <c r="AAP186" s="611"/>
      <c r="AAQ186" s="611"/>
      <c r="AAR186" s="611"/>
      <c r="AAS186" s="611"/>
      <c r="AAT186" s="611"/>
      <c r="AAU186" s="611"/>
      <c r="AAV186" s="611"/>
      <c r="AAW186" s="611"/>
      <c r="AAX186" s="611"/>
      <c r="AAY186" s="611"/>
      <c r="AAZ186" s="611"/>
      <c r="ABA186" s="611"/>
      <c r="ABB186" s="611"/>
      <c r="ABC186" s="611"/>
      <c r="ABD186" s="611"/>
      <c r="ABE186" s="611"/>
      <c r="ABF186" s="611"/>
      <c r="ABG186" s="611"/>
      <c r="ABH186" s="611"/>
      <c r="ABI186" s="611"/>
      <c r="ABJ186" s="611"/>
      <c r="ABK186" s="611"/>
      <c r="ABL186" s="611"/>
      <c r="ABM186" s="611"/>
      <c r="ABN186" s="611"/>
      <c r="ABO186" s="611"/>
      <c r="ABP186" s="611"/>
      <c r="ABQ186" s="611"/>
      <c r="ABR186" s="611"/>
      <c r="ABS186" s="611"/>
      <c r="ABT186" s="611"/>
      <c r="ABU186" s="611"/>
      <c r="ABV186" s="611"/>
      <c r="ABW186" s="611"/>
      <c r="ABX186" s="611"/>
      <c r="ABY186" s="611"/>
      <c r="ABZ186" s="611"/>
      <c r="ACA186" s="611"/>
      <c r="ACB186" s="611"/>
      <c r="ACC186" s="611"/>
      <c r="ACD186" s="611"/>
      <c r="ACE186" s="611"/>
      <c r="ACF186" s="611"/>
      <c r="ACG186" s="611"/>
      <c r="ACH186" s="611"/>
      <c r="ACI186" s="611"/>
      <c r="ACJ186" s="611"/>
      <c r="ACK186" s="611"/>
      <c r="ACL186" s="611"/>
      <c r="ACM186" s="611"/>
      <c r="ACN186" s="611"/>
      <c r="ACO186" s="611"/>
      <c r="ACP186" s="611"/>
      <c r="ACQ186" s="611"/>
      <c r="ACR186" s="611"/>
      <c r="ACS186" s="611"/>
      <c r="ACT186" s="611"/>
      <c r="ACU186" s="611"/>
      <c r="ACV186" s="611"/>
      <c r="ACW186" s="611"/>
      <c r="ACX186" s="611"/>
      <c r="ACY186" s="611"/>
      <c r="ACZ186" s="611"/>
      <c r="ADA186" s="611"/>
      <c r="ADB186" s="611"/>
      <c r="ADC186" s="611"/>
      <c r="ADD186" s="611"/>
      <c r="ADE186" s="611"/>
      <c r="ADF186" s="611"/>
      <c r="ADG186" s="611"/>
      <c r="ADH186" s="611"/>
      <c r="ADI186" s="611"/>
      <c r="ADJ186" s="611"/>
      <c r="ADK186" s="611"/>
      <c r="ADL186" s="611"/>
      <c r="ADM186" s="611"/>
      <c r="ADN186" s="611"/>
      <c r="ADO186" s="611"/>
      <c r="ADP186" s="611"/>
      <c r="ADQ186" s="611"/>
      <c r="ADR186" s="611"/>
      <c r="ADS186" s="611"/>
      <c r="ADT186" s="611"/>
      <c r="ADU186" s="611"/>
      <c r="ADV186" s="611"/>
      <c r="ADW186" s="611"/>
      <c r="ADX186" s="611"/>
      <c r="ADY186" s="611"/>
      <c r="ADZ186" s="611"/>
      <c r="AEA186" s="611"/>
      <c r="AEB186" s="611"/>
      <c r="AEC186" s="611"/>
      <c r="AED186" s="611"/>
      <c r="AEE186" s="611"/>
      <c r="AEF186" s="611"/>
      <c r="AEG186" s="611"/>
      <c r="AEH186" s="611"/>
      <c r="AEI186" s="611"/>
      <c r="AEJ186" s="611"/>
      <c r="AEK186" s="611"/>
      <c r="AEL186" s="611"/>
      <c r="AEM186" s="611"/>
      <c r="AEN186" s="611"/>
      <c r="AEO186" s="611"/>
      <c r="AEP186" s="611"/>
      <c r="AEQ186" s="611"/>
      <c r="AER186" s="611"/>
      <c r="AES186" s="611"/>
      <c r="AET186" s="611"/>
      <c r="AEU186" s="611"/>
      <c r="AEV186" s="611"/>
      <c r="AEW186" s="611"/>
      <c r="AEX186" s="611"/>
      <c r="AEY186" s="611"/>
      <c r="AEZ186" s="611"/>
      <c r="AFA186" s="611"/>
      <c r="AFB186" s="611"/>
      <c r="AFC186" s="611"/>
      <c r="AFD186" s="611"/>
      <c r="AFE186" s="611"/>
      <c r="AFF186" s="611"/>
      <c r="AFG186" s="611"/>
      <c r="AFH186" s="611"/>
      <c r="AFI186" s="611"/>
      <c r="AFJ186" s="611"/>
      <c r="AFK186" s="611"/>
      <c r="AFL186" s="611"/>
      <c r="AFM186" s="611"/>
      <c r="AFN186" s="611"/>
      <c r="AFO186" s="611"/>
      <c r="AFP186" s="611"/>
      <c r="AFQ186" s="611"/>
      <c r="AFR186" s="611"/>
      <c r="AFS186" s="611"/>
      <c r="AFT186" s="611"/>
      <c r="AFU186" s="611"/>
      <c r="AFV186" s="611"/>
      <c r="AFW186" s="611"/>
      <c r="AFX186" s="611"/>
      <c r="AFY186" s="611"/>
      <c r="AFZ186" s="611"/>
      <c r="AGA186" s="611"/>
      <c r="AGB186" s="611"/>
      <c r="AGC186" s="611"/>
      <c r="AGD186" s="611"/>
      <c r="AGE186" s="611"/>
      <c r="AGF186" s="611"/>
      <c r="AGG186" s="611"/>
      <c r="AGH186" s="611"/>
      <c r="AGI186" s="611"/>
      <c r="AGJ186" s="611"/>
      <c r="AGK186" s="611"/>
      <c r="AGL186" s="611"/>
      <c r="AGM186" s="611"/>
      <c r="AGN186" s="611"/>
      <c r="AGO186" s="611"/>
      <c r="AGP186" s="611"/>
      <c r="AGQ186" s="611"/>
      <c r="AGR186" s="611"/>
      <c r="AGS186" s="611"/>
      <c r="AGT186" s="611"/>
      <c r="AGU186" s="611"/>
      <c r="AGV186" s="611"/>
      <c r="AGW186" s="611"/>
      <c r="AGX186" s="611"/>
      <c r="AGY186" s="611"/>
      <c r="AGZ186" s="611"/>
      <c r="AHA186" s="611"/>
      <c r="AHB186" s="611"/>
      <c r="AHC186" s="611"/>
      <c r="AHD186" s="611"/>
      <c r="AHE186" s="611"/>
      <c r="AHF186" s="611"/>
      <c r="AHG186" s="611"/>
      <c r="AHH186" s="611"/>
      <c r="AHI186" s="611"/>
      <c r="AHJ186" s="611"/>
      <c r="AHK186" s="611"/>
      <c r="AHL186" s="611"/>
      <c r="AHM186" s="611"/>
      <c r="AHN186" s="611"/>
      <c r="AHO186" s="611"/>
      <c r="AHP186" s="611"/>
      <c r="AHQ186" s="611"/>
      <c r="AHR186" s="611"/>
      <c r="AHS186" s="611"/>
      <c r="AHT186" s="611"/>
      <c r="AHU186" s="611"/>
      <c r="AHV186" s="611"/>
      <c r="AHW186" s="611"/>
      <c r="AHX186" s="611"/>
      <c r="AHY186" s="611"/>
      <c r="AHZ186" s="611"/>
      <c r="AIA186" s="611"/>
      <c r="AIB186" s="611"/>
      <c r="AIC186" s="611"/>
      <c r="AID186" s="611"/>
      <c r="AIE186" s="611"/>
      <c r="AIF186" s="611"/>
      <c r="AIG186" s="611"/>
      <c r="AIH186" s="611"/>
      <c r="AII186" s="611"/>
      <c r="AIJ186" s="611"/>
      <c r="AIK186" s="611"/>
      <c r="AIL186" s="611"/>
      <c r="AIM186" s="611"/>
      <c r="AIN186" s="611"/>
      <c r="AIO186" s="611"/>
      <c r="AIP186" s="611"/>
      <c r="AIQ186" s="611"/>
      <c r="AIR186" s="611"/>
      <c r="AIS186" s="611"/>
      <c r="AIT186" s="611"/>
      <c r="AIU186" s="611"/>
      <c r="AIV186" s="611"/>
      <c r="AIW186" s="611"/>
      <c r="AIX186" s="611"/>
      <c r="AIY186" s="611"/>
      <c r="AIZ186" s="611"/>
      <c r="AJA186" s="611"/>
      <c r="AJB186" s="611"/>
      <c r="AJC186" s="611"/>
      <c r="AJD186" s="611"/>
      <c r="AJE186" s="611"/>
      <c r="AJF186" s="611"/>
      <c r="AJG186" s="611"/>
      <c r="AJH186" s="611"/>
      <c r="AJI186" s="611"/>
      <c r="AJJ186" s="611"/>
      <c r="AJK186" s="611"/>
      <c r="AJL186" s="611"/>
      <c r="AJM186" s="611"/>
      <c r="AJN186" s="611"/>
      <c r="AJO186" s="611"/>
      <c r="AJP186" s="611"/>
      <c r="AJQ186" s="611"/>
      <c r="AJR186" s="611"/>
      <c r="AJS186" s="611"/>
      <c r="AJT186" s="611"/>
      <c r="AJU186" s="611"/>
      <c r="AJV186" s="611"/>
      <c r="AJW186" s="611"/>
      <c r="AJX186" s="611"/>
      <c r="AJY186" s="611"/>
      <c r="AJZ186" s="611"/>
      <c r="AKA186" s="611"/>
      <c r="AKB186" s="611"/>
      <c r="AKC186" s="611"/>
      <c r="AKD186" s="611"/>
      <c r="AKE186" s="611"/>
      <c r="AKF186" s="611"/>
      <c r="AKG186" s="611"/>
      <c r="AKH186" s="611"/>
      <c r="AKI186" s="611"/>
      <c r="AKJ186" s="611"/>
      <c r="AKK186" s="611"/>
      <c r="AKL186" s="611"/>
      <c r="AKM186" s="611"/>
      <c r="AKN186" s="611"/>
      <c r="AKO186" s="611"/>
      <c r="AKP186" s="611"/>
      <c r="AKQ186" s="611"/>
      <c r="AKR186" s="611"/>
      <c r="AKS186" s="611"/>
      <c r="AKT186" s="611"/>
      <c r="AKU186" s="611"/>
      <c r="AKV186" s="611"/>
      <c r="AKW186" s="611"/>
      <c r="AKX186" s="611"/>
      <c r="AKY186" s="611"/>
      <c r="AKZ186" s="611"/>
      <c r="ALA186" s="611"/>
      <c r="ALB186" s="611"/>
      <c r="ALC186" s="611"/>
      <c r="ALD186" s="611"/>
      <c r="ALE186" s="611"/>
      <c r="ALF186" s="611"/>
      <c r="ALG186" s="611"/>
      <c r="ALH186" s="611"/>
      <c r="ALI186" s="611"/>
      <c r="ALJ186" s="611"/>
      <c r="ALK186" s="611"/>
      <c r="ALL186" s="611"/>
      <c r="ALM186" s="611"/>
      <c r="ALN186" s="611"/>
      <c r="ALO186" s="611"/>
      <c r="ALP186" s="611"/>
      <c r="ALQ186" s="611"/>
      <c r="ALR186" s="611"/>
      <c r="ALS186" s="611"/>
      <c r="ALT186" s="611"/>
      <c r="ALU186" s="611"/>
      <c r="ALV186" s="611"/>
      <c r="ALW186" s="611"/>
      <c r="ALX186" s="611"/>
      <c r="ALY186" s="611"/>
      <c r="ALZ186" s="611"/>
      <c r="AMA186" s="611"/>
      <c r="AMB186" s="611"/>
      <c r="AMC186" s="611"/>
      <c r="AMD186" s="611"/>
      <c r="AME186" s="611"/>
      <c r="AMF186" s="611"/>
      <c r="AMG186" s="611"/>
      <c r="AMH186" s="611"/>
      <c r="AMI186" s="611"/>
      <c r="AMJ186" s="611"/>
      <c r="AMK186" s="611"/>
      <c r="AML186" s="611"/>
      <c r="AMM186" s="611"/>
      <c r="AMN186" s="611"/>
      <c r="AMO186" s="611"/>
      <c r="AMP186" s="611"/>
      <c r="AMQ186" s="611"/>
      <c r="AMR186" s="611"/>
      <c r="AMS186" s="611"/>
      <c r="AMT186" s="611"/>
      <c r="AMU186" s="611"/>
      <c r="AMV186" s="611"/>
      <c r="AMW186" s="611"/>
      <c r="AMX186" s="611"/>
      <c r="AMY186" s="611"/>
      <c r="AMZ186" s="611"/>
      <c r="ANA186" s="611"/>
      <c r="ANB186" s="611"/>
      <c r="ANC186" s="611"/>
      <c r="AND186" s="611"/>
      <c r="ANE186" s="611"/>
      <c r="ANF186" s="611"/>
      <c r="ANG186" s="611"/>
      <c r="ANH186" s="611"/>
      <c r="ANI186" s="611"/>
      <c r="ANJ186" s="611"/>
      <c r="ANK186" s="611"/>
      <c r="ANL186" s="611"/>
      <c r="ANM186" s="611"/>
      <c r="ANN186" s="611"/>
      <c r="ANO186" s="611"/>
      <c r="ANP186" s="611"/>
      <c r="ANQ186" s="611"/>
      <c r="ANR186" s="611"/>
      <c r="ANS186" s="611"/>
      <c r="ANT186" s="611"/>
      <c r="ANU186" s="611"/>
      <c r="ANV186" s="611"/>
      <c r="ANW186" s="611"/>
      <c r="ANX186" s="611"/>
      <c r="ANY186" s="611"/>
      <c r="ANZ186" s="611"/>
      <c r="AOA186" s="611"/>
      <c r="AOB186" s="611"/>
      <c r="AOC186" s="611"/>
      <c r="AOD186" s="611"/>
      <c r="AOE186" s="611"/>
      <c r="AOF186" s="611"/>
      <c r="AOG186" s="611"/>
      <c r="AOH186" s="611"/>
      <c r="AOI186" s="611"/>
      <c r="AOJ186" s="611"/>
      <c r="AOK186" s="611"/>
      <c r="AOL186" s="611"/>
      <c r="AOM186" s="611"/>
      <c r="AON186" s="611"/>
      <c r="AOO186" s="611"/>
      <c r="AOP186" s="611"/>
      <c r="AOQ186" s="611"/>
      <c r="AOR186" s="611"/>
      <c r="AOS186" s="611"/>
      <c r="AOT186" s="611"/>
      <c r="AOU186" s="611"/>
      <c r="AOV186" s="611"/>
      <c r="AOW186" s="611"/>
      <c r="AOX186" s="611"/>
      <c r="AOY186" s="611"/>
      <c r="AOZ186" s="611"/>
      <c r="APA186" s="611"/>
      <c r="APB186" s="611"/>
      <c r="APC186" s="611"/>
      <c r="APD186" s="611"/>
      <c r="APE186" s="611"/>
      <c r="APF186" s="611"/>
      <c r="APG186" s="611"/>
      <c r="APH186" s="611"/>
      <c r="API186" s="611"/>
      <c r="APJ186" s="611"/>
      <c r="APK186" s="611"/>
      <c r="APL186" s="611"/>
      <c r="APM186" s="611"/>
      <c r="APN186" s="611"/>
      <c r="APO186" s="611"/>
      <c r="APP186" s="611"/>
      <c r="APQ186" s="611"/>
      <c r="APR186" s="611"/>
      <c r="APS186" s="611"/>
      <c r="APT186" s="611"/>
      <c r="APU186" s="611"/>
      <c r="APV186" s="611"/>
      <c r="APW186" s="611"/>
      <c r="APX186" s="611"/>
      <c r="APY186" s="611"/>
      <c r="APZ186" s="611"/>
      <c r="AQA186" s="611"/>
      <c r="AQB186" s="611"/>
      <c r="AQC186" s="611"/>
      <c r="AQD186" s="611"/>
      <c r="AQE186" s="611"/>
      <c r="AQF186" s="611"/>
      <c r="AQG186" s="611"/>
      <c r="AQH186" s="611"/>
      <c r="AQI186" s="611"/>
      <c r="AQJ186" s="611"/>
      <c r="AQK186" s="611"/>
      <c r="AQL186" s="611"/>
      <c r="AQM186" s="611"/>
      <c r="AQN186" s="611"/>
      <c r="AQO186" s="611"/>
      <c r="AQP186" s="611"/>
      <c r="AQQ186" s="611"/>
      <c r="AQR186" s="611"/>
      <c r="AQS186" s="611"/>
      <c r="AQT186" s="611"/>
      <c r="AQU186" s="611"/>
      <c r="AQV186" s="611"/>
      <c r="AQW186" s="611"/>
      <c r="AQX186" s="611"/>
      <c r="AQY186" s="611"/>
      <c r="AQZ186" s="611"/>
      <c r="ARA186" s="611"/>
      <c r="ARB186" s="611"/>
      <c r="ARC186" s="611"/>
      <c r="ARD186" s="611"/>
      <c r="ARE186" s="611"/>
      <c r="ARF186" s="611"/>
      <c r="ARG186" s="611"/>
      <c r="ARH186" s="611"/>
      <c r="ARI186" s="611"/>
      <c r="ARJ186" s="611"/>
      <c r="ARK186" s="611"/>
      <c r="ARL186" s="611"/>
      <c r="ARM186" s="611"/>
      <c r="ARN186" s="611"/>
      <c r="ARO186" s="611"/>
      <c r="ARP186" s="611"/>
      <c r="ARQ186" s="611"/>
      <c r="ARR186" s="611"/>
      <c r="ARS186" s="611"/>
      <c r="ART186" s="611"/>
      <c r="ARU186" s="611"/>
      <c r="ARV186" s="611"/>
      <c r="ARW186" s="611"/>
      <c r="ARX186" s="611"/>
      <c r="ARY186" s="611"/>
      <c r="ARZ186" s="611"/>
      <c r="ASA186" s="611"/>
      <c r="ASB186" s="611"/>
      <c r="ASC186" s="611"/>
      <c r="ASD186" s="611"/>
      <c r="ASE186" s="611"/>
      <c r="ASF186" s="611"/>
      <c r="ASG186" s="611"/>
      <c r="ASH186" s="611"/>
      <c r="ASI186" s="611"/>
      <c r="ASJ186" s="611"/>
      <c r="ASK186" s="611"/>
      <c r="ASL186" s="611"/>
      <c r="ASM186" s="611"/>
      <c r="ASN186" s="611"/>
      <c r="ASO186" s="611"/>
      <c r="ASP186" s="611"/>
      <c r="ASQ186" s="611"/>
      <c r="ASR186" s="611"/>
      <c r="ASS186" s="611"/>
      <c r="AST186" s="611"/>
      <c r="ASU186" s="611"/>
      <c r="ASV186" s="611"/>
      <c r="ASW186" s="611"/>
      <c r="ASX186" s="611"/>
      <c r="ASY186" s="611"/>
      <c r="ASZ186" s="611"/>
      <c r="ATA186" s="611"/>
      <c r="ATB186" s="611"/>
      <c r="ATC186" s="611"/>
      <c r="ATD186" s="611"/>
      <c r="ATE186" s="611"/>
      <c r="ATF186" s="611"/>
      <c r="ATG186" s="611"/>
      <c r="ATH186" s="611"/>
      <c r="ATI186" s="611"/>
      <c r="ATJ186" s="611"/>
      <c r="ATK186" s="611"/>
      <c r="ATL186" s="611"/>
      <c r="ATM186" s="611"/>
      <c r="ATN186" s="611"/>
      <c r="ATO186" s="611"/>
      <c r="ATP186" s="611"/>
      <c r="ATQ186" s="611"/>
      <c r="ATR186" s="611"/>
      <c r="ATS186" s="611"/>
      <c r="ATT186" s="611"/>
      <c r="ATU186" s="611"/>
      <c r="ATV186" s="611"/>
      <c r="ATW186" s="611"/>
      <c r="ATX186" s="611"/>
      <c r="ATY186" s="611"/>
      <c r="ATZ186" s="611"/>
      <c r="AUA186" s="611"/>
      <c r="AUB186" s="611"/>
      <c r="AUC186" s="611"/>
      <c r="AUD186" s="611"/>
      <c r="AUE186" s="611"/>
      <c r="AUF186" s="611"/>
      <c r="AUG186" s="611"/>
      <c r="AUH186" s="611"/>
      <c r="AUI186" s="611"/>
      <c r="AUJ186" s="611"/>
      <c r="AUK186" s="611"/>
      <c r="AUL186" s="611"/>
      <c r="AUM186" s="611"/>
      <c r="AUN186" s="611"/>
      <c r="AUO186" s="611"/>
      <c r="AUP186" s="611"/>
      <c r="AUQ186" s="611"/>
      <c r="AUR186" s="611"/>
      <c r="AUS186" s="611"/>
      <c r="AUT186" s="611"/>
      <c r="AUU186" s="611"/>
      <c r="AUV186" s="611"/>
      <c r="AUW186" s="611"/>
      <c r="AUX186" s="611"/>
      <c r="AUY186" s="611"/>
      <c r="AUZ186" s="611"/>
      <c r="AVA186" s="611"/>
      <c r="AVB186" s="611"/>
      <c r="AVC186" s="611"/>
      <c r="AVD186" s="611"/>
      <c r="AVE186" s="611"/>
      <c r="AVF186" s="611"/>
      <c r="AVG186" s="611"/>
      <c r="AVH186" s="611"/>
      <c r="AVI186" s="611"/>
      <c r="AVJ186" s="611"/>
      <c r="AVK186" s="611"/>
      <c r="AVL186" s="611"/>
      <c r="AVM186" s="611"/>
      <c r="AVN186" s="611"/>
      <c r="AVO186" s="611"/>
      <c r="AVP186" s="611"/>
      <c r="AVQ186" s="611"/>
      <c r="AVR186" s="611"/>
      <c r="AVS186" s="611"/>
      <c r="AVT186" s="611"/>
      <c r="AVU186" s="611"/>
      <c r="AVV186" s="611"/>
      <c r="AVW186" s="611"/>
      <c r="AVX186" s="611"/>
      <c r="AVY186" s="611"/>
      <c r="AVZ186" s="611"/>
      <c r="AWA186" s="611"/>
      <c r="AWB186" s="611"/>
      <c r="AWC186" s="611"/>
      <c r="AWD186" s="611"/>
      <c r="AWE186" s="611"/>
      <c r="AWF186" s="611"/>
      <c r="AWG186" s="611"/>
      <c r="AWH186" s="611"/>
      <c r="AWI186" s="611"/>
      <c r="AWJ186" s="611"/>
      <c r="AWK186" s="611"/>
      <c r="AWL186" s="611"/>
      <c r="AWM186" s="611"/>
      <c r="AWN186" s="611"/>
      <c r="AWO186" s="611"/>
      <c r="AWP186" s="611"/>
      <c r="AWQ186" s="611"/>
      <c r="AWR186" s="611"/>
      <c r="AWS186" s="611"/>
      <c r="AWT186" s="611"/>
      <c r="AWU186" s="611"/>
      <c r="AWV186" s="611"/>
      <c r="AWW186" s="611"/>
      <c r="AWX186" s="611"/>
      <c r="AWY186" s="611"/>
      <c r="AWZ186" s="611"/>
      <c r="AXA186" s="611"/>
      <c r="AXB186" s="611"/>
      <c r="AXC186" s="611"/>
      <c r="AXD186" s="611"/>
      <c r="AXE186" s="611"/>
      <c r="AXF186" s="611"/>
      <c r="AXG186" s="611"/>
      <c r="AXH186" s="611"/>
      <c r="AXI186" s="611"/>
      <c r="AXJ186" s="611"/>
      <c r="AXK186" s="611"/>
      <c r="AXL186" s="611"/>
      <c r="AXM186" s="611"/>
      <c r="AXN186" s="611"/>
      <c r="AXO186" s="611"/>
      <c r="AXP186" s="611"/>
      <c r="AXQ186" s="611"/>
      <c r="AXR186" s="611"/>
      <c r="AXS186" s="611"/>
      <c r="AXT186" s="611"/>
      <c r="AXU186" s="611"/>
      <c r="AXV186" s="611"/>
      <c r="AXW186" s="611"/>
      <c r="AXX186" s="611"/>
      <c r="AXY186" s="611"/>
      <c r="AXZ186" s="611"/>
      <c r="AYA186" s="611"/>
      <c r="AYB186" s="611"/>
      <c r="AYC186" s="611"/>
      <c r="AYD186" s="611"/>
      <c r="AYE186" s="611"/>
      <c r="AYF186" s="611"/>
      <c r="AYG186" s="611"/>
      <c r="AYH186" s="611"/>
      <c r="AYI186" s="611"/>
      <c r="AYJ186" s="611"/>
      <c r="AYK186" s="611"/>
      <c r="AYL186" s="611"/>
      <c r="AYM186" s="611"/>
      <c r="AYN186" s="611"/>
      <c r="AYO186" s="611"/>
      <c r="AYP186" s="611"/>
      <c r="AYQ186" s="611"/>
      <c r="AYR186" s="611"/>
      <c r="AYS186" s="611"/>
      <c r="AYT186" s="611"/>
      <c r="AYU186" s="611"/>
      <c r="AYV186" s="611"/>
      <c r="AYW186" s="611"/>
      <c r="AYX186" s="611"/>
      <c r="AYY186" s="611"/>
      <c r="AYZ186" s="611"/>
      <c r="AZA186" s="611"/>
      <c r="AZB186" s="611"/>
      <c r="AZC186" s="611"/>
      <c r="AZD186" s="611"/>
      <c r="AZE186" s="611"/>
      <c r="AZF186" s="611"/>
      <c r="AZG186" s="611"/>
      <c r="AZH186" s="611"/>
      <c r="AZI186" s="611"/>
      <c r="AZJ186" s="611"/>
      <c r="AZK186" s="611"/>
      <c r="AZL186" s="611"/>
      <c r="AZM186" s="611"/>
      <c r="AZN186" s="611"/>
      <c r="AZO186" s="611"/>
      <c r="AZP186" s="611"/>
      <c r="AZQ186" s="611"/>
      <c r="AZR186" s="611"/>
      <c r="AZS186" s="611"/>
      <c r="AZT186" s="611"/>
      <c r="AZU186" s="611"/>
      <c r="AZV186" s="611"/>
      <c r="AZW186" s="611"/>
      <c r="AZX186" s="611"/>
      <c r="AZY186" s="611"/>
      <c r="AZZ186" s="611"/>
      <c r="BAA186" s="611"/>
      <c r="BAB186" s="611"/>
      <c r="BAC186" s="611"/>
      <c r="BAD186" s="611"/>
      <c r="BAE186" s="611"/>
      <c r="BAF186" s="611"/>
      <c r="BAG186" s="611"/>
      <c r="BAH186" s="611"/>
      <c r="BAI186" s="611"/>
      <c r="BAJ186" s="611"/>
      <c r="BAK186" s="611"/>
      <c r="BAL186" s="611"/>
      <c r="BAM186" s="611"/>
      <c r="BAN186" s="611"/>
      <c r="BAO186" s="611"/>
      <c r="BAP186" s="611"/>
      <c r="BAQ186" s="611"/>
      <c r="BAR186" s="611"/>
      <c r="BAS186" s="611"/>
      <c r="BAT186" s="611"/>
      <c r="BAU186" s="611"/>
      <c r="BAV186" s="611"/>
      <c r="BAW186" s="611"/>
      <c r="BAX186" s="611"/>
      <c r="BAY186" s="611"/>
      <c r="BAZ186" s="611"/>
      <c r="BBA186" s="611"/>
      <c r="BBB186" s="611"/>
      <c r="BBC186" s="611"/>
      <c r="BBD186" s="611"/>
      <c r="BBE186" s="611"/>
      <c r="BBF186" s="611"/>
      <c r="BBG186" s="611"/>
      <c r="BBH186" s="611"/>
      <c r="BBI186" s="611"/>
      <c r="BBJ186" s="611"/>
      <c r="BBK186" s="611"/>
      <c r="BBL186" s="611"/>
      <c r="BBM186" s="611"/>
      <c r="BBN186" s="611"/>
      <c r="BBO186" s="611"/>
      <c r="BBP186" s="611"/>
      <c r="BBQ186" s="611"/>
      <c r="BBR186" s="611"/>
      <c r="BBS186" s="611"/>
      <c r="BBT186" s="611"/>
      <c r="BBU186" s="611"/>
      <c r="BBV186" s="611"/>
      <c r="BBW186" s="611"/>
      <c r="BBX186" s="611"/>
      <c r="BBY186" s="611"/>
      <c r="BBZ186" s="611"/>
      <c r="BCA186" s="611"/>
      <c r="BCB186" s="611"/>
      <c r="BCC186" s="611"/>
      <c r="BCD186" s="611"/>
      <c r="BCE186" s="611"/>
      <c r="BCF186" s="611"/>
      <c r="BCG186" s="611"/>
      <c r="BCH186" s="611"/>
      <c r="BCI186" s="611"/>
      <c r="BCJ186" s="611"/>
      <c r="BCK186" s="611"/>
      <c r="BCL186" s="611"/>
      <c r="BCM186" s="611"/>
      <c r="BCN186" s="611"/>
      <c r="BCO186" s="611"/>
      <c r="BCP186" s="611"/>
      <c r="BCQ186" s="611"/>
      <c r="BCR186" s="611"/>
      <c r="BCS186" s="611"/>
      <c r="BCT186" s="611"/>
      <c r="BCU186" s="611"/>
      <c r="BCV186" s="611"/>
      <c r="BCW186" s="611"/>
      <c r="BCX186" s="611"/>
      <c r="BCY186" s="611"/>
      <c r="BCZ186" s="611"/>
      <c r="BDA186" s="611"/>
      <c r="BDB186" s="611"/>
      <c r="BDC186" s="611"/>
      <c r="BDD186" s="611"/>
      <c r="BDE186" s="611"/>
      <c r="BDF186" s="611"/>
      <c r="BDG186" s="611"/>
      <c r="BDH186" s="611"/>
      <c r="BDI186" s="611"/>
      <c r="BDJ186" s="611"/>
      <c r="BDK186" s="611"/>
      <c r="BDL186" s="611"/>
      <c r="BDM186" s="611"/>
      <c r="BDN186" s="611"/>
      <c r="BDO186" s="611"/>
      <c r="BDP186" s="611"/>
      <c r="BDQ186" s="611"/>
      <c r="BDR186" s="611"/>
      <c r="BDS186" s="611"/>
      <c r="BDT186" s="611"/>
      <c r="BDU186" s="611"/>
      <c r="BDV186" s="611"/>
      <c r="BDW186" s="611"/>
      <c r="BDX186" s="611"/>
      <c r="BDY186" s="611"/>
      <c r="BDZ186" s="611"/>
      <c r="BEA186" s="611"/>
      <c r="BEB186" s="611"/>
      <c r="BEC186" s="611"/>
      <c r="BED186" s="611"/>
      <c r="BEE186" s="611"/>
      <c r="BEF186" s="611"/>
      <c r="BEG186" s="611"/>
      <c r="BEH186" s="611"/>
      <c r="BEI186" s="611"/>
      <c r="BEJ186" s="611"/>
      <c r="BEK186" s="611"/>
      <c r="BEL186" s="611"/>
      <c r="BEM186" s="611"/>
      <c r="BEN186" s="611"/>
      <c r="BEO186" s="611"/>
      <c r="BEP186" s="611"/>
      <c r="BEQ186" s="611"/>
      <c r="BER186" s="611"/>
      <c r="BES186" s="611"/>
      <c r="BET186" s="611"/>
      <c r="BEU186" s="611"/>
      <c r="BEV186" s="611"/>
      <c r="BEW186" s="611"/>
      <c r="BEX186" s="611"/>
      <c r="BEY186" s="611"/>
      <c r="BEZ186" s="611"/>
      <c r="BFA186" s="611"/>
      <c r="BFB186" s="611"/>
      <c r="BFC186" s="611"/>
      <c r="BFD186" s="611"/>
      <c r="BFE186" s="611"/>
      <c r="BFF186" s="611"/>
      <c r="BFG186" s="611"/>
      <c r="BFH186" s="611"/>
      <c r="BFI186" s="611"/>
      <c r="BFJ186" s="611"/>
      <c r="BFK186" s="611"/>
      <c r="BFL186" s="611"/>
      <c r="BFM186" s="611"/>
      <c r="BFN186" s="611"/>
      <c r="BFO186" s="611"/>
      <c r="BFP186" s="611"/>
      <c r="BFQ186" s="611"/>
      <c r="BFR186" s="611"/>
      <c r="BFS186" s="611"/>
      <c r="BFT186" s="611"/>
      <c r="BFU186" s="611"/>
      <c r="BFV186" s="611"/>
      <c r="BFW186" s="611"/>
      <c r="BFX186" s="611"/>
      <c r="BFY186" s="611"/>
      <c r="BFZ186" s="611"/>
      <c r="BGA186" s="611"/>
      <c r="BGB186" s="611"/>
      <c r="BGC186" s="611"/>
      <c r="BGD186" s="611"/>
      <c r="BGE186" s="611"/>
      <c r="BGF186" s="611"/>
      <c r="BGG186" s="611"/>
      <c r="BGH186" s="611"/>
      <c r="BGI186" s="611"/>
      <c r="BGJ186" s="611"/>
      <c r="BGK186" s="611"/>
      <c r="BGL186" s="611"/>
      <c r="BGM186" s="611"/>
      <c r="BGN186" s="611"/>
      <c r="BGO186" s="611"/>
      <c r="BGP186" s="611"/>
      <c r="BGQ186" s="611"/>
      <c r="BGR186" s="611"/>
      <c r="BGS186" s="611"/>
      <c r="BGT186" s="611"/>
      <c r="BGU186" s="611"/>
      <c r="BGV186" s="611"/>
      <c r="BGW186" s="611"/>
      <c r="BGX186" s="611"/>
      <c r="BGY186" s="611"/>
      <c r="BGZ186" s="611"/>
      <c r="BHA186" s="611"/>
      <c r="BHB186" s="611"/>
      <c r="BHC186" s="611"/>
      <c r="BHD186" s="611"/>
      <c r="BHE186" s="611"/>
      <c r="BHF186" s="611"/>
      <c r="BHG186" s="611"/>
      <c r="BHH186" s="611"/>
      <c r="BHI186" s="611"/>
      <c r="BHJ186" s="611"/>
      <c r="BHK186" s="611"/>
      <c r="BHL186" s="611"/>
      <c r="BHM186" s="611"/>
      <c r="BHN186" s="611"/>
      <c r="BHO186" s="611"/>
      <c r="BHP186" s="611"/>
      <c r="BHQ186" s="611"/>
      <c r="BHR186" s="611"/>
      <c r="BHS186" s="611"/>
      <c r="BHT186" s="611"/>
      <c r="BHU186" s="611"/>
      <c r="BHV186" s="611"/>
      <c r="BHW186" s="611"/>
      <c r="BHX186" s="611"/>
      <c r="BHY186" s="611"/>
      <c r="BHZ186" s="611"/>
      <c r="BIA186" s="611"/>
      <c r="BIB186" s="611"/>
      <c r="BIC186" s="611"/>
      <c r="BID186" s="611"/>
      <c r="BIE186" s="611"/>
      <c r="BIF186" s="611"/>
      <c r="BIG186" s="611"/>
      <c r="BIH186" s="611"/>
      <c r="BII186" s="611"/>
      <c r="BIJ186" s="611"/>
      <c r="BIK186" s="611"/>
      <c r="BIL186" s="611"/>
      <c r="BIM186" s="611"/>
      <c r="BIN186" s="611"/>
      <c r="BIO186" s="611"/>
      <c r="BIP186" s="611"/>
      <c r="BIQ186" s="611"/>
      <c r="BIR186" s="611"/>
      <c r="BIS186" s="611"/>
      <c r="BIT186" s="611"/>
      <c r="BIU186" s="611"/>
      <c r="BIV186" s="611"/>
      <c r="BIW186" s="611"/>
      <c r="BIX186" s="611"/>
      <c r="BIY186" s="611"/>
      <c r="BIZ186" s="611"/>
      <c r="BJA186" s="611"/>
      <c r="BJB186" s="611"/>
      <c r="BJC186" s="611"/>
      <c r="BJD186" s="611"/>
      <c r="BJE186" s="611"/>
      <c r="BJF186" s="611"/>
      <c r="BJG186" s="611"/>
      <c r="BJH186" s="611"/>
      <c r="BJI186" s="611"/>
      <c r="BJJ186" s="611"/>
      <c r="BJK186" s="611"/>
      <c r="BJL186" s="611"/>
      <c r="BJM186" s="611"/>
      <c r="BJN186" s="611"/>
      <c r="BJO186" s="611"/>
      <c r="BJP186" s="611"/>
      <c r="BJQ186" s="611"/>
      <c r="BJR186" s="611"/>
      <c r="BJS186" s="611"/>
      <c r="BJT186" s="611"/>
      <c r="BJU186" s="611"/>
      <c r="BJV186" s="611"/>
      <c r="BJW186" s="611"/>
      <c r="BJX186" s="611"/>
      <c r="BJY186" s="611"/>
      <c r="BJZ186" s="611"/>
      <c r="BKA186" s="611"/>
      <c r="BKB186" s="611"/>
      <c r="BKC186" s="611"/>
      <c r="BKD186" s="611"/>
      <c r="BKE186" s="611"/>
      <c r="BKF186" s="611"/>
      <c r="BKG186" s="611"/>
      <c r="BKH186" s="611"/>
      <c r="BKI186" s="611"/>
      <c r="BKJ186" s="611"/>
      <c r="BKK186" s="611"/>
      <c r="BKL186" s="611"/>
      <c r="BKM186" s="611"/>
      <c r="BKN186" s="611"/>
      <c r="BKO186" s="611"/>
      <c r="BKP186" s="611"/>
      <c r="BKQ186" s="611"/>
      <c r="BKR186" s="611"/>
      <c r="BKS186" s="611"/>
      <c r="BKT186" s="611"/>
      <c r="BKU186" s="611"/>
      <c r="BKV186" s="611"/>
      <c r="BKW186" s="611"/>
      <c r="BKX186" s="611"/>
      <c r="BKY186" s="611"/>
      <c r="BKZ186" s="611"/>
      <c r="BLA186" s="611"/>
      <c r="BLB186" s="611"/>
      <c r="BLC186" s="611"/>
      <c r="BLD186" s="611"/>
      <c r="BLE186" s="611"/>
      <c r="BLF186" s="611"/>
      <c r="BLG186" s="611"/>
      <c r="BLH186" s="611"/>
      <c r="BLI186" s="611"/>
      <c r="BLJ186" s="611"/>
      <c r="BLK186" s="611"/>
      <c r="BLL186" s="611"/>
      <c r="BLM186" s="611"/>
      <c r="BLN186" s="611"/>
      <c r="BLO186" s="611"/>
      <c r="BLP186" s="611"/>
      <c r="BLQ186" s="611"/>
      <c r="BLR186" s="611"/>
      <c r="BLS186" s="611"/>
      <c r="BLT186" s="611"/>
      <c r="BLU186" s="611"/>
      <c r="BLV186" s="611"/>
      <c r="BLW186" s="611"/>
      <c r="BLX186" s="611"/>
      <c r="BLY186" s="611"/>
      <c r="BLZ186" s="611"/>
      <c r="BMA186" s="611"/>
      <c r="BMB186" s="611"/>
      <c r="BMC186" s="611"/>
      <c r="BMD186" s="611"/>
      <c r="BME186" s="611"/>
      <c r="BMF186" s="611"/>
      <c r="BMG186" s="611"/>
      <c r="BMH186" s="611"/>
      <c r="BMI186" s="611"/>
      <c r="BMJ186" s="611"/>
      <c r="BMK186" s="611"/>
      <c r="BML186" s="611"/>
      <c r="BMM186" s="611"/>
      <c r="BMN186" s="611"/>
      <c r="BMO186" s="611"/>
      <c r="BMP186" s="611"/>
      <c r="BMQ186" s="611"/>
      <c r="BMR186" s="611"/>
      <c r="BMS186" s="611"/>
      <c r="BMT186" s="611"/>
      <c r="BMU186" s="611"/>
      <c r="BMV186" s="611"/>
      <c r="BMW186" s="611"/>
      <c r="BMX186" s="611"/>
      <c r="BMY186" s="611"/>
      <c r="BMZ186" s="611"/>
      <c r="BNA186" s="611"/>
      <c r="BNB186" s="611"/>
      <c r="BNC186" s="611"/>
      <c r="BND186" s="611"/>
      <c r="BNE186" s="611"/>
      <c r="BNF186" s="611"/>
      <c r="BNG186" s="611"/>
      <c r="BNH186" s="611"/>
      <c r="BNI186" s="611"/>
      <c r="BNJ186" s="611"/>
      <c r="BNK186" s="611"/>
      <c r="BNL186" s="611"/>
      <c r="BNM186" s="611"/>
      <c r="BNN186" s="611"/>
      <c r="BNO186" s="611"/>
      <c r="BNP186" s="611"/>
      <c r="BNQ186" s="611"/>
      <c r="BNR186" s="611"/>
      <c r="BNS186" s="611"/>
      <c r="BNT186" s="611"/>
      <c r="BNU186" s="611"/>
      <c r="BNV186" s="611"/>
      <c r="BNW186" s="611"/>
      <c r="BNX186" s="611"/>
      <c r="BNY186" s="611"/>
      <c r="BNZ186" s="611"/>
      <c r="BOA186" s="611"/>
      <c r="BOB186" s="611"/>
      <c r="BOC186" s="611"/>
      <c r="BOD186" s="611"/>
      <c r="BOE186" s="611"/>
      <c r="BOF186" s="611"/>
      <c r="BOG186" s="611"/>
      <c r="BOH186" s="611"/>
      <c r="BOI186" s="611"/>
      <c r="BOJ186" s="611"/>
      <c r="BOK186" s="611"/>
      <c r="BOL186" s="611"/>
      <c r="BOM186" s="611"/>
      <c r="BON186" s="611"/>
      <c r="BOO186" s="611"/>
      <c r="BOP186" s="611"/>
      <c r="BOQ186" s="611"/>
      <c r="BOR186" s="611"/>
      <c r="BOS186" s="611"/>
      <c r="BOT186" s="611"/>
      <c r="BOU186" s="611"/>
      <c r="BOV186" s="611"/>
      <c r="BOW186" s="611"/>
      <c r="BOX186" s="611"/>
      <c r="BOY186" s="611"/>
      <c r="BOZ186" s="611"/>
      <c r="BPA186" s="611"/>
      <c r="BPB186" s="611"/>
      <c r="BPC186" s="611"/>
      <c r="BPD186" s="611"/>
      <c r="BPE186" s="611"/>
      <c r="BPF186" s="611"/>
      <c r="BPG186" s="611"/>
      <c r="BPH186" s="611"/>
      <c r="BPI186" s="611"/>
      <c r="BPJ186" s="611"/>
      <c r="BPK186" s="611"/>
      <c r="BPL186" s="611"/>
      <c r="BPM186" s="611"/>
      <c r="BPN186" s="611"/>
      <c r="BPO186" s="611"/>
      <c r="BPP186" s="611"/>
      <c r="BPQ186" s="611"/>
      <c r="BPR186" s="611"/>
      <c r="BPS186" s="611"/>
      <c r="BPT186" s="611"/>
      <c r="BPU186" s="611"/>
      <c r="BPV186" s="611"/>
      <c r="BPW186" s="611"/>
      <c r="BPX186" s="611"/>
      <c r="BPY186" s="611"/>
      <c r="BPZ186" s="611"/>
      <c r="BQA186" s="611"/>
      <c r="BQB186" s="611"/>
      <c r="BQC186" s="611"/>
      <c r="BQD186" s="611"/>
      <c r="BQE186" s="611"/>
      <c r="BQF186" s="611"/>
      <c r="BQG186" s="611"/>
      <c r="BQH186" s="611"/>
      <c r="BQI186" s="611"/>
      <c r="BQJ186" s="611"/>
      <c r="BQK186" s="611"/>
      <c r="BQL186" s="611"/>
      <c r="BQM186" s="611"/>
      <c r="BQN186" s="611"/>
      <c r="BQO186" s="611"/>
      <c r="BQP186" s="611"/>
      <c r="BQQ186" s="611"/>
      <c r="BQR186" s="611"/>
      <c r="BQS186" s="611"/>
      <c r="BQT186" s="611"/>
      <c r="BQU186" s="611"/>
      <c r="BQV186" s="611"/>
      <c r="BQW186" s="611"/>
      <c r="BQX186" s="611"/>
      <c r="BQY186" s="611"/>
      <c r="BQZ186" s="611"/>
      <c r="BRA186" s="611"/>
      <c r="BRB186" s="611"/>
      <c r="BRC186" s="611"/>
      <c r="BRD186" s="611"/>
      <c r="BRE186" s="611"/>
      <c r="BRF186" s="611"/>
      <c r="BRG186" s="611"/>
      <c r="BRH186" s="611"/>
      <c r="BRI186" s="611"/>
      <c r="BRJ186" s="611"/>
      <c r="BRK186" s="611"/>
      <c r="BRL186" s="611"/>
      <c r="BRM186" s="611"/>
      <c r="BRN186" s="611"/>
      <c r="BRO186" s="611"/>
      <c r="BRP186" s="611"/>
      <c r="BRQ186" s="611"/>
      <c r="BRR186" s="611"/>
      <c r="BRS186" s="611"/>
      <c r="BRT186" s="611"/>
      <c r="BRU186" s="611"/>
      <c r="BRV186" s="611"/>
      <c r="BRW186" s="611"/>
      <c r="BRX186" s="611"/>
      <c r="BRY186" s="611"/>
      <c r="BRZ186" s="611"/>
      <c r="BSA186" s="611"/>
      <c r="BSB186" s="611"/>
      <c r="BSC186" s="611"/>
      <c r="BSD186" s="611"/>
      <c r="BSE186" s="611"/>
      <c r="BSF186" s="611"/>
      <c r="BSG186" s="611"/>
      <c r="BSH186" s="611"/>
      <c r="BSI186" s="611"/>
      <c r="BSJ186" s="611"/>
      <c r="BSK186" s="611"/>
      <c r="BSL186" s="611"/>
      <c r="BSM186" s="611"/>
      <c r="BSN186" s="611"/>
      <c r="BSO186" s="611"/>
      <c r="BSP186" s="611"/>
      <c r="BSQ186" s="611"/>
      <c r="BSR186" s="611"/>
      <c r="BSS186" s="611"/>
      <c r="BST186" s="611"/>
      <c r="BSU186" s="611"/>
      <c r="BSV186" s="611"/>
      <c r="BSW186" s="611"/>
      <c r="BSX186" s="611"/>
      <c r="BSY186" s="611"/>
      <c r="BSZ186" s="611"/>
      <c r="BTA186" s="611"/>
      <c r="BTB186" s="611"/>
      <c r="BTC186" s="611"/>
      <c r="BTD186" s="611"/>
      <c r="BTE186" s="611"/>
      <c r="BTF186" s="611"/>
      <c r="BTG186" s="611"/>
      <c r="BTH186" s="611"/>
      <c r="BTI186" s="611"/>
      <c r="BTJ186" s="611"/>
      <c r="BTK186" s="611"/>
      <c r="BTL186" s="611"/>
      <c r="BTM186" s="611"/>
      <c r="BTN186" s="611"/>
      <c r="BTO186" s="611"/>
      <c r="BTP186" s="611"/>
      <c r="BTQ186" s="611"/>
      <c r="BTR186" s="611"/>
      <c r="BTS186" s="611"/>
      <c r="BTT186" s="611"/>
      <c r="BTU186" s="611"/>
      <c r="BTV186" s="611"/>
      <c r="BTW186" s="611"/>
      <c r="BTX186" s="611"/>
      <c r="BTY186" s="611"/>
      <c r="BTZ186" s="611"/>
      <c r="BUA186" s="611"/>
      <c r="BUB186" s="611"/>
      <c r="BUC186" s="611"/>
      <c r="BUD186" s="611"/>
      <c r="BUE186" s="611"/>
      <c r="BUF186" s="611"/>
      <c r="BUG186" s="611"/>
      <c r="BUH186" s="611"/>
      <c r="BUI186" s="611"/>
      <c r="BUJ186" s="611"/>
      <c r="BUK186" s="611"/>
      <c r="BUL186" s="611"/>
      <c r="BUM186" s="611"/>
      <c r="BUN186" s="611"/>
      <c r="BUO186" s="611"/>
      <c r="BUP186" s="611"/>
      <c r="BUQ186" s="611"/>
      <c r="BUR186" s="611"/>
      <c r="BUS186" s="611"/>
      <c r="BUT186" s="611"/>
      <c r="BUU186" s="611"/>
      <c r="BUV186" s="611"/>
      <c r="BUW186" s="611"/>
      <c r="BUX186" s="611"/>
      <c r="BUY186" s="611"/>
      <c r="BUZ186" s="611"/>
      <c r="BVA186" s="611"/>
      <c r="BVB186" s="611"/>
      <c r="BVC186" s="611"/>
      <c r="BVD186" s="611"/>
      <c r="BVE186" s="611"/>
      <c r="BVF186" s="611"/>
      <c r="BVG186" s="611"/>
      <c r="BVH186" s="611"/>
      <c r="BVI186" s="611"/>
      <c r="BVJ186" s="611"/>
      <c r="BVK186" s="611"/>
      <c r="BVL186" s="611"/>
      <c r="BVM186" s="611"/>
      <c r="BVN186" s="611"/>
      <c r="BVO186" s="611"/>
      <c r="BVP186" s="611"/>
      <c r="BVQ186" s="611"/>
      <c r="BVR186" s="611"/>
      <c r="BVS186" s="611"/>
      <c r="BVT186" s="611"/>
      <c r="BVU186" s="611"/>
      <c r="BVV186" s="611"/>
      <c r="BVW186" s="611"/>
      <c r="BVX186" s="611"/>
      <c r="BVY186" s="611"/>
      <c r="BVZ186" s="611"/>
      <c r="BWA186" s="611"/>
      <c r="BWB186" s="611"/>
      <c r="BWC186" s="611"/>
      <c r="BWD186" s="611"/>
      <c r="BWE186" s="611"/>
      <c r="BWF186" s="611"/>
      <c r="BWG186" s="611"/>
      <c r="BWH186" s="611"/>
      <c r="BWI186" s="611"/>
      <c r="BWJ186" s="611"/>
      <c r="BWK186" s="611"/>
      <c r="BWL186" s="611"/>
      <c r="BWM186" s="611"/>
      <c r="BWN186" s="611"/>
      <c r="BWO186" s="611"/>
      <c r="BWP186" s="611"/>
      <c r="BWQ186" s="611"/>
      <c r="BWR186" s="611"/>
      <c r="BWS186" s="611"/>
      <c r="BWT186" s="611"/>
      <c r="BWU186" s="611"/>
      <c r="BWV186" s="611"/>
      <c r="BWW186" s="611"/>
      <c r="BWX186" s="611"/>
      <c r="BWY186" s="611"/>
      <c r="BWZ186" s="611"/>
      <c r="BXA186" s="611"/>
      <c r="BXB186" s="611"/>
      <c r="BXC186" s="611"/>
      <c r="BXD186" s="611"/>
      <c r="BXE186" s="611"/>
      <c r="BXF186" s="611"/>
      <c r="BXG186" s="611"/>
      <c r="BXH186" s="611"/>
      <c r="BXI186" s="611"/>
      <c r="BXJ186" s="611"/>
      <c r="BXK186" s="611"/>
      <c r="BXL186" s="611"/>
      <c r="BXM186" s="611"/>
      <c r="BXN186" s="611"/>
      <c r="BXO186" s="611"/>
      <c r="BXP186" s="611"/>
      <c r="BXQ186" s="611"/>
      <c r="BXR186" s="611"/>
      <c r="BXS186" s="611"/>
      <c r="BXT186" s="611"/>
      <c r="BXU186" s="611"/>
      <c r="BXV186" s="611"/>
      <c r="BXW186" s="611"/>
      <c r="BXX186" s="611"/>
      <c r="BXY186" s="611"/>
      <c r="BXZ186" s="611"/>
      <c r="BYA186" s="611"/>
      <c r="BYB186" s="611"/>
      <c r="BYC186" s="611"/>
      <c r="BYD186" s="611"/>
      <c r="BYE186" s="611"/>
      <c r="BYF186" s="611"/>
      <c r="BYG186" s="611"/>
      <c r="BYH186" s="611"/>
      <c r="BYI186" s="611"/>
      <c r="BYJ186" s="611"/>
      <c r="BYK186" s="611"/>
      <c r="BYL186" s="611"/>
      <c r="BYM186" s="611"/>
      <c r="BYN186" s="611"/>
      <c r="BYO186" s="611"/>
      <c r="BYP186" s="611"/>
      <c r="BYQ186" s="611"/>
      <c r="BYR186" s="611"/>
      <c r="BYS186" s="611"/>
      <c r="BYT186" s="611"/>
      <c r="BYU186" s="611"/>
      <c r="BYV186" s="611"/>
      <c r="BYW186" s="611"/>
      <c r="BYX186" s="611"/>
      <c r="BYY186" s="611"/>
      <c r="BYZ186" s="611"/>
      <c r="BZA186" s="611"/>
      <c r="BZB186" s="611"/>
      <c r="BZC186" s="611"/>
      <c r="BZD186" s="611"/>
      <c r="BZE186" s="611"/>
      <c r="BZF186" s="611"/>
      <c r="BZG186" s="611"/>
      <c r="BZH186" s="611"/>
      <c r="BZI186" s="611"/>
      <c r="BZJ186" s="611"/>
      <c r="BZK186" s="611"/>
      <c r="BZL186" s="611"/>
      <c r="BZM186" s="611"/>
      <c r="BZN186" s="611"/>
      <c r="BZO186" s="611"/>
      <c r="BZP186" s="611"/>
      <c r="BZQ186" s="611"/>
      <c r="BZR186" s="611"/>
      <c r="BZS186" s="611"/>
      <c r="BZT186" s="611"/>
      <c r="BZU186" s="611"/>
      <c r="BZV186" s="611"/>
      <c r="BZW186" s="611"/>
      <c r="BZX186" s="611"/>
      <c r="BZY186" s="611"/>
      <c r="BZZ186" s="611"/>
      <c r="CAA186" s="611"/>
      <c r="CAB186" s="611"/>
      <c r="CAC186" s="611"/>
      <c r="CAD186" s="611"/>
      <c r="CAE186" s="611"/>
      <c r="CAF186" s="611"/>
      <c r="CAG186" s="611"/>
      <c r="CAH186" s="611"/>
      <c r="CAI186" s="611"/>
      <c r="CAJ186" s="611"/>
      <c r="CAK186" s="611"/>
      <c r="CAL186" s="611"/>
      <c r="CAM186" s="611"/>
      <c r="CAN186" s="611"/>
      <c r="CAO186" s="611"/>
      <c r="CAP186" s="611"/>
      <c r="CAQ186" s="611"/>
      <c r="CAR186" s="611"/>
      <c r="CAS186" s="611"/>
      <c r="CAT186" s="611"/>
      <c r="CAU186" s="611"/>
      <c r="CAV186" s="611"/>
      <c r="CAW186" s="611"/>
      <c r="CAX186" s="611"/>
      <c r="CAY186" s="611"/>
      <c r="CAZ186" s="611"/>
      <c r="CBA186" s="611"/>
      <c r="CBB186" s="611"/>
      <c r="CBC186" s="611"/>
      <c r="CBD186" s="611"/>
      <c r="CBE186" s="611"/>
      <c r="CBF186" s="611"/>
      <c r="CBG186" s="611"/>
      <c r="CBH186" s="611"/>
      <c r="CBI186" s="611"/>
      <c r="CBJ186" s="611"/>
      <c r="CBK186" s="611"/>
      <c r="CBL186" s="611"/>
      <c r="CBM186" s="611"/>
      <c r="CBN186" s="611"/>
      <c r="CBO186" s="611"/>
      <c r="CBP186" s="611"/>
      <c r="CBQ186" s="611"/>
      <c r="CBR186" s="611"/>
      <c r="CBS186" s="611"/>
      <c r="CBT186" s="611"/>
      <c r="CBU186" s="611"/>
      <c r="CBV186" s="611"/>
      <c r="CBW186" s="611"/>
      <c r="CBX186" s="611"/>
      <c r="CBY186" s="611"/>
      <c r="CBZ186" s="611"/>
      <c r="CCA186" s="611"/>
      <c r="CCB186" s="611"/>
      <c r="CCC186" s="611"/>
      <c r="CCD186" s="611"/>
      <c r="CCE186" s="611"/>
      <c r="CCF186" s="611"/>
      <c r="CCG186" s="611"/>
      <c r="CCH186" s="611"/>
      <c r="CCI186" s="611"/>
      <c r="CCJ186" s="611"/>
      <c r="CCK186" s="611"/>
      <c r="CCL186" s="611"/>
      <c r="CCM186" s="611"/>
      <c r="CCN186" s="611"/>
      <c r="CCO186" s="611"/>
      <c r="CCP186" s="611"/>
      <c r="CCQ186" s="611"/>
      <c r="CCR186" s="611"/>
      <c r="CCS186" s="611"/>
      <c r="CCT186" s="611"/>
      <c r="CCU186" s="611"/>
      <c r="CCV186" s="611"/>
      <c r="CCW186" s="611"/>
      <c r="CCX186" s="611"/>
      <c r="CCY186" s="611"/>
      <c r="CCZ186" s="611"/>
      <c r="CDA186" s="611"/>
      <c r="CDB186" s="611"/>
      <c r="CDC186" s="611"/>
      <c r="CDD186" s="611"/>
      <c r="CDE186" s="611"/>
      <c r="CDF186" s="611"/>
      <c r="CDG186" s="611"/>
      <c r="CDH186" s="611"/>
      <c r="CDI186" s="611"/>
      <c r="CDJ186" s="611"/>
      <c r="CDK186" s="611"/>
      <c r="CDL186" s="611"/>
      <c r="CDM186" s="611"/>
      <c r="CDN186" s="611"/>
      <c r="CDO186" s="611"/>
      <c r="CDP186" s="611"/>
      <c r="CDQ186" s="611"/>
      <c r="CDR186" s="611"/>
      <c r="CDS186" s="611"/>
      <c r="CDT186" s="611"/>
      <c r="CDU186" s="611"/>
      <c r="CDV186" s="611"/>
      <c r="CDW186" s="611"/>
      <c r="CDX186" s="611"/>
      <c r="CDY186" s="611"/>
      <c r="CDZ186" s="611"/>
      <c r="CEA186" s="611"/>
      <c r="CEB186" s="611"/>
      <c r="CEC186" s="611"/>
      <c r="CED186" s="611"/>
      <c r="CEE186" s="611"/>
      <c r="CEF186" s="611"/>
      <c r="CEG186" s="611"/>
      <c r="CEH186" s="611"/>
      <c r="CEI186" s="611"/>
      <c r="CEJ186" s="611"/>
      <c r="CEK186" s="611"/>
      <c r="CEL186" s="611"/>
      <c r="CEM186" s="611"/>
    </row>
    <row r="187" spans="1:2171" ht="13.5" thickBot="1" x14ac:dyDescent="0.25">
      <c r="A187" s="211"/>
      <c r="B187" s="65" t="s">
        <v>38</v>
      </c>
      <c r="C187" s="678">
        <f t="shared" ref="C187:H187" si="2">SUM(C168:C185)</f>
        <v>0</v>
      </c>
      <c r="D187" s="902">
        <f t="shared" si="2"/>
        <v>0</v>
      </c>
      <c r="E187" s="902">
        <f t="shared" si="2"/>
        <v>0</v>
      </c>
      <c r="F187" s="902">
        <f t="shared" si="2"/>
        <v>0</v>
      </c>
      <c r="G187" s="902">
        <f t="shared" si="2"/>
        <v>0</v>
      </c>
      <c r="H187" s="1040">
        <f t="shared" si="2"/>
        <v>0</v>
      </c>
      <c r="I187" s="212"/>
      <c r="J187" s="212"/>
      <c r="K187" s="212"/>
      <c r="L187" s="212"/>
      <c r="P187" s="1061"/>
      <c r="R187" s="1061"/>
      <c r="AA187" s="679"/>
    </row>
    <row r="188" spans="1:2171" ht="0.75" customHeight="1" x14ac:dyDescent="0.2">
      <c r="A188" s="211"/>
      <c r="B188" s="656"/>
      <c r="C188" s="645"/>
      <c r="D188" s="645"/>
      <c r="E188" s="645"/>
      <c r="F188" s="645"/>
      <c r="G188" s="645"/>
      <c r="H188" s="677"/>
      <c r="I188" s="212"/>
      <c r="J188" s="212"/>
      <c r="K188" s="212"/>
      <c r="L188" s="212"/>
      <c r="P188" s="1061"/>
      <c r="R188" s="1061"/>
      <c r="AA188" s="679"/>
    </row>
    <row r="189" spans="1:2171" ht="13.5" thickBot="1" x14ac:dyDescent="0.25">
      <c r="A189" s="211"/>
      <c r="B189" s="650"/>
      <c r="C189" s="651"/>
      <c r="D189" s="633"/>
      <c r="E189" s="633"/>
      <c r="F189" s="633"/>
      <c r="G189" s="633"/>
      <c r="H189" s="634"/>
      <c r="I189" s="211"/>
      <c r="J189" s="211"/>
      <c r="K189" s="212"/>
      <c r="L189" s="212"/>
      <c r="P189" s="1061"/>
      <c r="R189" s="1062"/>
      <c r="AA189" s="679"/>
    </row>
    <row r="190" spans="1:2171" ht="20.25" x14ac:dyDescent="0.3">
      <c r="A190" s="211"/>
      <c r="B190" s="1209" t="s">
        <v>499</v>
      </c>
      <c r="C190" s="1241"/>
      <c r="D190" s="632"/>
      <c r="E190" s="633"/>
      <c r="F190" s="633"/>
      <c r="G190" s="633"/>
      <c r="H190" s="634"/>
      <c r="I190" s="211"/>
      <c r="J190" s="211"/>
      <c r="K190" s="212"/>
      <c r="L190" s="212"/>
      <c r="P190" s="1061"/>
      <c r="R190" s="1062"/>
      <c r="AA190" s="679"/>
    </row>
    <row r="191" spans="1:2171" ht="15.75" x14ac:dyDescent="0.25">
      <c r="A191" s="211"/>
      <c r="B191" s="1237" t="s">
        <v>533</v>
      </c>
      <c r="C191" s="1238"/>
      <c r="D191" s="632"/>
      <c r="E191" s="633"/>
      <c r="F191" s="633"/>
      <c r="G191" s="633"/>
      <c r="H191" s="634"/>
      <c r="I191" s="211"/>
      <c r="J191" s="211"/>
      <c r="K191" s="212"/>
      <c r="L191" s="212"/>
      <c r="P191" s="1061"/>
      <c r="R191" s="1062"/>
      <c r="AA191" s="679"/>
    </row>
    <row r="192" spans="1:2171" x14ac:dyDescent="0.2">
      <c r="A192" s="211"/>
      <c r="B192" s="1239" t="s">
        <v>354</v>
      </c>
      <c r="C192" s="1240"/>
      <c r="D192" s="632"/>
      <c r="E192" s="633"/>
      <c r="F192" s="633"/>
      <c r="G192" s="633"/>
      <c r="H192" s="634"/>
      <c r="I192" s="211"/>
      <c r="J192" s="211"/>
      <c r="K192" s="212"/>
      <c r="L192" s="212"/>
      <c r="M192" s="701"/>
      <c r="P192" s="1061"/>
      <c r="R192" s="1062"/>
      <c r="AA192" s="679"/>
    </row>
    <row r="193" spans="1:2171" s="256" customFormat="1" ht="18" x14ac:dyDescent="0.25">
      <c r="A193" s="255"/>
      <c r="B193" s="1042" t="s">
        <v>354</v>
      </c>
      <c r="C193" s="1043"/>
      <c r="D193" s="653"/>
      <c r="E193" s="633"/>
      <c r="F193" s="633"/>
      <c r="G193" s="633"/>
      <c r="H193" s="634"/>
      <c r="I193" s="211"/>
      <c r="J193" s="211"/>
      <c r="K193" s="211"/>
      <c r="L193" s="211"/>
      <c r="M193" s="701"/>
      <c r="N193" s="1063"/>
      <c r="O193" s="1063"/>
      <c r="P193" s="1064"/>
      <c r="Q193" s="1063"/>
      <c r="R193" s="1065"/>
      <c r="S193" s="1063"/>
      <c r="T193" s="1066"/>
      <c r="U193" s="1066"/>
      <c r="V193" s="1066"/>
      <c r="W193" s="1066"/>
      <c r="X193" s="1066"/>
      <c r="Y193" s="1066"/>
      <c r="Z193" s="1066"/>
      <c r="AA193" s="679"/>
      <c r="AB193" s="1066"/>
      <c r="AC193" s="1063"/>
      <c r="AD193" s="1063"/>
      <c r="AE193" s="1063"/>
      <c r="AF193" s="1063"/>
      <c r="AG193" s="1063"/>
      <c r="AH193" s="1063"/>
      <c r="AI193" s="1063"/>
      <c r="AJ193" s="1063"/>
      <c r="AK193" s="1063"/>
      <c r="AL193" s="1063"/>
      <c r="AM193" s="1063"/>
      <c r="AN193" s="1063"/>
      <c r="AO193" s="1063"/>
      <c r="AP193" s="1063"/>
      <c r="AQ193" s="1063"/>
      <c r="AR193" s="1063"/>
      <c r="AS193" s="1063"/>
      <c r="AT193" s="1063"/>
      <c r="AU193" s="1063"/>
      <c r="AV193" s="1063"/>
      <c r="AW193" s="1063"/>
      <c r="AX193" s="1063"/>
      <c r="AY193" s="1063"/>
      <c r="AZ193" s="1063"/>
      <c r="BA193" s="1063"/>
      <c r="BB193" s="1063"/>
      <c r="BC193" s="1063"/>
      <c r="BD193" s="1063"/>
      <c r="BE193" s="1063"/>
      <c r="BF193" s="1063"/>
      <c r="BG193" s="1063"/>
      <c r="BH193" s="1063"/>
      <c r="BI193" s="1063"/>
      <c r="BJ193" s="1063"/>
      <c r="BK193" s="1063"/>
      <c r="BL193" s="1063"/>
      <c r="BM193" s="1063"/>
      <c r="BN193" s="1063"/>
      <c r="BO193" s="1063"/>
      <c r="BP193" s="1063"/>
      <c r="BQ193" s="1063"/>
      <c r="BR193" s="1063"/>
      <c r="BS193" s="1063"/>
      <c r="BT193" s="1063"/>
      <c r="BU193" s="1063"/>
      <c r="BV193" s="1063"/>
      <c r="BW193" s="1063"/>
      <c r="BX193" s="1063"/>
      <c r="BY193" s="1063"/>
      <c r="BZ193" s="1063"/>
      <c r="CA193" s="1063"/>
      <c r="CB193" s="1063"/>
      <c r="CC193" s="1063"/>
      <c r="CD193" s="1063"/>
      <c r="CE193" s="1063"/>
      <c r="CF193" s="1063"/>
      <c r="CG193" s="1063"/>
      <c r="CH193" s="1063"/>
      <c r="CI193" s="1063"/>
      <c r="CJ193" s="1063"/>
      <c r="CK193" s="1063"/>
      <c r="CL193" s="1063"/>
      <c r="CM193" s="1063"/>
      <c r="CN193" s="1063"/>
      <c r="CO193" s="1063"/>
      <c r="CP193" s="1063"/>
      <c r="CQ193" s="1063"/>
      <c r="CR193" s="1063"/>
      <c r="CS193" s="1063"/>
      <c r="CT193" s="1063"/>
      <c r="CU193" s="1063"/>
      <c r="CV193" s="1063"/>
      <c r="CW193" s="1063"/>
      <c r="CX193" s="1063"/>
      <c r="CY193" s="1063"/>
      <c r="CZ193" s="1063"/>
      <c r="DA193" s="1063"/>
      <c r="DB193" s="1063"/>
      <c r="DC193" s="1063"/>
      <c r="DD193" s="1063"/>
      <c r="DE193" s="1063"/>
      <c r="DF193" s="1063"/>
      <c r="DG193" s="1063"/>
      <c r="DH193" s="1063"/>
      <c r="DI193" s="1063"/>
      <c r="DJ193" s="1063"/>
      <c r="DK193" s="1063"/>
      <c r="DL193" s="1063"/>
      <c r="DM193" s="1063"/>
      <c r="DN193" s="1063"/>
      <c r="DO193" s="1063"/>
      <c r="DP193" s="1063"/>
      <c r="DQ193" s="1063"/>
      <c r="DR193" s="1063"/>
      <c r="DS193" s="1063"/>
      <c r="DT193" s="1063"/>
      <c r="DU193" s="1063"/>
      <c r="DV193" s="1063"/>
      <c r="DW193" s="1063"/>
      <c r="DX193" s="1063"/>
      <c r="DY193" s="1063"/>
      <c r="DZ193" s="1063"/>
      <c r="EA193" s="1063"/>
      <c r="EB193" s="1063"/>
      <c r="EC193" s="1063"/>
      <c r="ED193" s="1063"/>
      <c r="EE193" s="1063"/>
      <c r="EF193" s="1063"/>
      <c r="EG193" s="1063"/>
      <c r="EH193" s="1063"/>
      <c r="EI193" s="1063"/>
      <c r="EJ193" s="1063"/>
      <c r="EK193" s="1063"/>
      <c r="EL193" s="1063"/>
      <c r="EM193" s="1063"/>
      <c r="EN193" s="1063"/>
      <c r="EO193" s="1063"/>
      <c r="EP193" s="1063"/>
      <c r="EQ193" s="1063"/>
      <c r="ER193" s="1063"/>
      <c r="ES193" s="1063"/>
      <c r="ET193" s="1063"/>
      <c r="EU193" s="1063"/>
      <c r="EV193" s="1063"/>
      <c r="EW193" s="1063"/>
      <c r="EX193" s="1063"/>
      <c r="EY193" s="1063"/>
      <c r="EZ193" s="1063"/>
      <c r="FA193" s="1063"/>
      <c r="FB193" s="1063"/>
      <c r="FC193" s="1063"/>
      <c r="FD193" s="1063"/>
      <c r="FE193" s="1063"/>
      <c r="FF193" s="1063"/>
      <c r="FG193" s="1063"/>
      <c r="FH193" s="1063"/>
      <c r="FI193" s="1063"/>
      <c r="FJ193" s="1063"/>
      <c r="FK193" s="1063"/>
      <c r="FL193" s="1063"/>
      <c r="FM193" s="1063"/>
      <c r="FN193" s="1063"/>
      <c r="FO193" s="1063"/>
      <c r="FP193" s="1063"/>
      <c r="FQ193" s="1063"/>
      <c r="FR193" s="1063"/>
      <c r="FS193" s="1063"/>
      <c r="FT193" s="1063"/>
      <c r="FU193" s="1063"/>
      <c r="FV193" s="1063"/>
      <c r="FW193" s="1063"/>
      <c r="FX193" s="1063"/>
      <c r="FY193" s="1063"/>
      <c r="FZ193" s="1063"/>
      <c r="GA193" s="1063"/>
      <c r="GB193" s="1063"/>
      <c r="GC193" s="1063"/>
      <c r="GD193" s="1063"/>
      <c r="GE193" s="1063"/>
      <c r="GF193" s="1063"/>
      <c r="GG193" s="1063"/>
      <c r="GH193" s="1063"/>
      <c r="GI193" s="1063"/>
      <c r="GJ193" s="1063"/>
      <c r="GK193" s="1063"/>
      <c r="GL193" s="1063"/>
      <c r="GM193" s="1063"/>
      <c r="GN193" s="1063"/>
      <c r="GO193" s="1063"/>
      <c r="GP193" s="1063"/>
      <c r="GQ193" s="1063"/>
      <c r="GR193" s="1063"/>
      <c r="GS193" s="1063"/>
      <c r="GT193" s="1063"/>
      <c r="GU193" s="1063"/>
      <c r="GV193" s="1063"/>
      <c r="GW193" s="1063"/>
      <c r="GX193" s="1063"/>
      <c r="GY193" s="1063"/>
      <c r="GZ193" s="1063"/>
      <c r="HA193" s="1063"/>
      <c r="HB193" s="1063"/>
      <c r="HC193" s="1063"/>
      <c r="HD193" s="1063"/>
      <c r="HE193" s="1063"/>
      <c r="HF193" s="1063"/>
      <c r="HG193" s="1063"/>
      <c r="HH193" s="1063"/>
      <c r="HI193" s="1063"/>
      <c r="HJ193" s="1063"/>
      <c r="HK193" s="1063"/>
      <c r="HL193" s="1063"/>
      <c r="HM193" s="1063"/>
      <c r="HN193" s="1063"/>
      <c r="HO193" s="1063"/>
      <c r="HP193" s="1063"/>
      <c r="HQ193" s="1063"/>
      <c r="HR193" s="1063"/>
      <c r="HS193" s="1063"/>
      <c r="HT193" s="1063"/>
      <c r="HU193" s="1063"/>
      <c r="HV193" s="1063"/>
      <c r="HW193" s="1063"/>
      <c r="HX193" s="1063"/>
      <c r="HY193" s="1063"/>
      <c r="HZ193" s="1063"/>
      <c r="IA193" s="1063"/>
      <c r="IB193" s="1063"/>
      <c r="IC193" s="1063"/>
      <c r="ID193" s="1063"/>
      <c r="IE193" s="1063"/>
      <c r="IF193" s="1063"/>
      <c r="IG193" s="1063"/>
      <c r="IH193" s="1063"/>
      <c r="II193" s="1063"/>
      <c r="IJ193" s="1063"/>
      <c r="IK193" s="1063"/>
      <c r="IL193" s="1063"/>
      <c r="IM193" s="1063"/>
      <c r="IN193" s="1063"/>
      <c r="IO193" s="1063"/>
      <c r="IP193" s="1063"/>
      <c r="IQ193" s="1063"/>
      <c r="IR193" s="1063"/>
      <c r="IS193" s="1063"/>
      <c r="IT193" s="1063"/>
      <c r="IU193" s="1063"/>
      <c r="IV193" s="1063"/>
      <c r="IW193" s="1063"/>
      <c r="IX193" s="1063"/>
      <c r="IY193" s="1063"/>
      <c r="IZ193" s="1063"/>
      <c r="JA193" s="1063"/>
      <c r="JB193" s="1063"/>
      <c r="JC193" s="1063"/>
      <c r="JD193" s="1063"/>
      <c r="JE193" s="1063"/>
      <c r="JF193" s="1063"/>
      <c r="JG193" s="1063"/>
      <c r="JH193" s="1063"/>
      <c r="JI193" s="1063"/>
      <c r="JJ193" s="1063"/>
      <c r="JK193" s="1063"/>
      <c r="JL193" s="1063"/>
      <c r="JM193" s="1063"/>
      <c r="JN193" s="1063"/>
      <c r="JO193" s="1063"/>
      <c r="JP193" s="1063"/>
      <c r="JQ193" s="1063"/>
      <c r="JR193" s="1063"/>
      <c r="JS193" s="1063"/>
      <c r="JT193" s="1063"/>
      <c r="JU193" s="1063"/>
      <c r="JV193" s="1063"/>
      <c r="JW193" s="1063"/>
      <c r="JX193" s="1063"/>
      <c r="JY193" s="1063"/>
      <c r="JZ193" s="1063"/>
      <c r="KA193" s="1063"/>
      <c r="KB193" s="1063"/>
      <c r="KC193" s="1063"/>
      <c r="KD193" s="1063"/>
      <c r="KE193" s="1063"/>
      <c r="KF193" s="1063"/>
      <c r="KG193" s="1063"/>
      <c r="KH193" s="1063"/>
      <c r="KI193" s="1063"/>
      <c r="KJ193" s="1063"/>
      <c r="KK193" s="1063"/>
      <c r="KL193" s="1063"/>
      <c r="KM193" s="1063"/>
      <c r="KN193" s="1063"/>
      <c r="KO193" s="1063"/>
      <c r="KP193" s="1063"/>
      <c r="KQ193" s="1063"/>
      <c r="KR193" s="1063"/>
      <c r="KS193" s="1063"/>
      <c r="KT193" s="1063"/>
      <c r="KU193" s="1063"/>
      <c r="KV193" s="1063"/>
      <c r="KW193" s="1063"/>
      <c r="KX193" s="1063"/>
      <c r="KY193" s="1063"/>
      <c r="KZ193" s="1063"/>
      <c r="LA193" s="1063"/>
      <c r="LB193" s="1063"/>
      <c r="LC193" s="1063"/>
      <c r="LD193" s="1063"/>
      <c r="LE193" s="1063"/>
      <c r="LF193" s="1063"/>
      <c r="LG193" s="1063"/>
      <c r="LH193" s="1063"/>
      <c r="LI193" s="1063"/>
      <c r="LJ193" s="1063"/>
      <c r="LK193" s="1063"/>
      <c r="LL193" s="1063"/>
      <c r="LM193" s="1063"/>
      <c r="LN193" s="1063"/>
      <c r="LO193" s="1063"/>
      <c r="LP193" s="1063"/>
      <c r="LQ193" s="1063"/>
      <c r="LR193" s="1063"/>
      <c r="LS193" s="1063"/>
      <c r="LT193" s="1063"/>
      <c r="LU193" s="1063"/>
      <c r="LV193" s="1063"/>
      <c r="LW193" s="1063"/>
      <c r="LX193" s="1063"/>
      <c r="LY193" s="1063"/>
      <c r="LZ193" s="1063"/>
      <c r="MA193" s="1063"/>
      <c r="MB193" s="1063"/>
      <c r="MC193" s="1063"/>
      <c r="MD193" s="1063"/>
      <c r="ME193" s="1063"/>
      <c r="MF193" s="1063"/>
      <c r="MG193" s="1063"/>
      <c r="MH193" s="1063"/>
      <c r="MI193" s="1063"/>
      <c r="MJ193" s="1063"/>
      <c r="MK193" s="1063"/>
      <c r="ML193" s="1063"/>
      <c r="MM193" s="1063"/>
      <c r="MN193" s="1063"/>
      <c r="MO193" s="1063"/>
      <c r="MP193" s="1063"/>
      <c r="MQ193" s="1063"/>
      <c r="MR193" s="1063"/>
      <c r="MS193" s="1063"/>
      <c r="MT193" s="1063"/>
      <c r="MU193" s="1063"/>
      <c r="MV193" s="1063"/>
      <c r="MW193" s="1063"/>
      <c r="MX193" s="1063"/>
      <c r="MY193" s="1063"/>
      <c r="MZ193" s="1063"/>
      <c r="NA193" s="1063"/>
      <c r="NB193" s="1063"/>
      <c r="NC193" s="1063"/>
      <c r="ND193" s="1063"/>
      <c r="NE193" s="1063"/>
      <c r="NF193" s="1063"/>
      <c r="NG193" s="1063"/>
      <c r="NH193" s="1063"/>
      <c r="NI193" s="1063"/>
      <c r="NJ193" s="1063"/>
      <c r="NK193" s="1063"/>
      <c r="NL193" s="1063"/>
      <c r="NM193" s="1063"/>
      <c r="NN193" s="1063"/>
      <c r="NO193" s="1063"/>
      <c r="NP193" s="1063"/>
      <c r="NQ193" s="1063"/>
      <c r="NR193" s="1063"/>
      <c r="NS193" s="1063"/>
      <c r="NT193" s="1063"/>
      <c r="NU193" s="1063"/>
      <c r="NV193" s="1063"/>
      <c r="NW193" s="1063"/>
      <c r="NX193" s="1063"/>
      <c r="NY193" s="1063"/>
      <c r="NZ193" s="1063"/>
      <c r="OA193" s="1063"/>
      <c r="OB193" s="1063"/>
      <c r="OC193" s="1063"/>
      <c r="OD193" s="1063"/>
      <c r="OE193" s="1063"/>
      <c r="OF193" s="1063"/>
      <c r="OG193" s="1063"/>
      <c r="OH193" s="1063"/>
      <c r="OI193" s="1063"/>
      <c r="OJ193" s="1063"/>
      <c r="OK193" s="1063"/>
      <c r="OL193" s="1063"/>
      <c r="OM193" s="1063"/>
      <c r="ON193" s="1063"/>
      <c r="OO193" s="1063"/>
      <c r="OP193" s="1063"/>
      <c r="OQ193" s="1063"/>
      <c r="OR193" s="1063"/>
      <c r="OS193" s="1063"/>
      <c r="OT193" s="1063"/>
      <c r="OU193" s="1063"/>
      <c r="OV193" s="1063"/>
      <c r="OW193" s="1063"/>
      <c r="OX193" s="1063"/>
      <c r="OY193" s="1063"/>
      <c r="OZ193" s="1063"/>
      <c r="PA193" s="1063"/>
      <c r="PB193" s="1063"/>
      <c r="PC193" s="1063"/>
      <c r="PD193" s="1063"/>
      <c r="PE193" s="1063"/>
      <c r="PF193" s="1063"/>
      <c r="PG193" s="1063"/>
      <c r="PH193" s="1063"/>
      <c r="PI193" s="1063"/>
      <c r="PJ193" s="1063"/>
      <c r="PK193" s="1063"/>
      <c r="PL193" s="1063"/>
      <c r="PM193" s="1063"/>
      <c r="PN193" s="1063"/>
      <c r="PO193" s="1063"/>
      <c r="PP193" s="1063"/>
      <c r="PQ193" s="1063"/>
      <c r="PR193" s="1063"/>
      <c r="PS193" s="1063"/>
      <c r="PT193" s="1063"/>
      <c r="PU193" s="1063"/>
      <c r="PV193" s="1063"/>
      <c r="PW193" s="1063"/>
      <c r="PX193" s="1063"/>
      <c r="PY193" s="1063"/>
      <c r="PZ193" s="1063"/>
      <c r="QA193" s="1063"/>
      <c r="QB193" s="1063"/>
      <c r="QC193" s="1063"/>
      <c r="QD193" s="1063"/>
      <c r="QE193" s="1063"/>
      <c r="QF193" s="1063"/>
      <c r="QG193" s="1063"/>
      <c r="QH193" s="1063"/>
      <c r="QI193" s="1063"/>
      <c r="QJ193" s="1063"/>
      <c r="QK193" s="1063"/>
      <c r="QL193" s="1063"/>
      <c r="QM193" s="1063"/>
      <c r="QN193" s="1063"/>
      <c r="QO193" s="1063"/>
      <c r="QP193" s="1063"/>
      <c r="QQ193" s="1063"/>
      <c r="QR193" s="1063"/>
      <c r="QS193" s="1063"/>
      <c r="QT193" s="1063"/>
      <c r="QU193" s="1063"/>
      <c r="QV193" s="1063"/>
      <c r="QW193" s="1063"/>
      <c r="QX193" s="1063"/>
      <c r="QY193" s="1063"/>
      <c r="QZ193" s="1063"/>
      <c r="RA193" s="1063"/>
      <c r="RB193" s="1063"/>
      <c r="RC193" s="1063"/>
      <c r="RD193" s="1063"/>
      <c r="RE193" s="1063"/>
      <c r="RF193" s="1063"/>
      <c r="RG193" s="1063"/>
      <c r="RH193" s="1063"/>
      <c r="RI193" s="1063"/>
      <c r="RJ193" s="1063"/>
      <c r="RK193" s="1063"/>
      <c r="RL193" s="1063"/>
      <c r="RM193" s="1063"/>
      <c r="RN193" s="1063"/>
      <c r="RO193" s="1063"/>
      <c r="RP193" s="1063"/>
      <c r="RQ193" s="1063"/>
      <c r="RR193" s="1063"/>
      <c r="RS193" s="1063"/>
      <c r="RT193" s="1063"/>
      <c r="RU193" s="1063"/>
      <c r="RV193" s="1063"/>
      <c r="RW193" s="1063"/>
      <c r="RX193" s="1063"/>
      <c r="RY193" s="1063"/>
      <c r="RZ193" s="1063"/>
      <c r="SA193" s="1063"/>
      <c r="SB193" s="1063"/>
      <c r="SC193" s="1063"/>
      <c r="SD193" s="1063"/>
      <c r="SE193" s="1063"/>
      <c r="SF193" s="1063"/>
      <c r="SG193" s="1063"/>
      <c r="SH193" s="1063"/>
      <c r="SI193" s="1063"/>
      <c r="SJ193" s="1063"/>
      <c r="SK193" s="1063"/>
      <c r="SL193" s="1063"/>
      <c r="SM193" s="1063"/>
      <c r="SN193" s="1063"/>
      <c r="SO193" s="1063"/>
      <c r="SP193" s="1063"/>
      <c r="SQ193" s="1063"/>
      <c r="SR193" s="1063"/>
      <c r="SS193" s="1063"/>
      <c r="ST193" s="1063"/>
      <c r="SU193" s="1063"/>
      <c r="SV193" s="1063"/>
      <c r="SW193" s="1063"/>
      <c r="SX193" s="1063"/>
      <c r="SY193" s="1063"/>
      <c r="SZ193" s="1063"/>
      <c r="TA193" s="1063"/>
      <c r="TB193" s="1063"/>
      <c r="TC193" s="1063"/>
      <c r="TD193" s="1063"/>
      <c r="TE193" s="1063"/>
      <c r="TF193" s="1063"/>
      <c r="TG193" s="1063"/>
      <c r="TH193" s="1063"/>
      <c r="TI193" s="1063"/>
      <c r="TJ193" s="1063"/>
      <c r="TK193" s="1063"/>
      <c r="TL193" s="1063"/>
      <c r="TM193" s="1063"/>
      <c r="TN193" s="1063"/>
      <c r="TO193" s="1063"/>
      <c r="TP193" s="1063"/>
      <c r="TQ193" s="1063"/>
      <c r="TR193" s="1063"/>
      <c r="TS193" s="1063"/>
      <c r="TT193" s="1063"/>
      <c r="TU193" s="1063"/>
      <c r="TV193" s="1063"/>
      <c r="TW193" s="1063"/>
      <c r="TX193" s="1063"/>
      <c r="TY193" s="1063"/>
      <c r="TZ193" s="1063"/>
      <c r="UA193" s="1063"/>
      <c r="UB193" s="1063"/>
      <c r="UC193" s="1063"/>
      <c r="UD193" s="1063"/>
      <c r="UE193" s="1063"/>
      <c r="UF193" s="1063"/>
      <c r="UG193" s="1063"/>
      <c r="UH193" s="1063"/>
      <c r="UI193" s="1063"/>
      <c r="UJ193" s="1063"/>
      <c r="UK193" s="1063"/>
      <c r="UL193" s="1063"/>
      <c r="UM193" s="1063"/>
      <c r="UN193" s="1063"/>
      <c r="UO193" s="1063"/>
      <c r="UP193" s="1063"/>
      <c r="UQ193" s="1063"/>
      <c r="UR193" s="1063"/>
      <c r="US193" s="1063"/>
      <c r="UT193" s="1063"/>
      <c r="UU193" s="1063"/>
      <c r="UV193" s="1063"/>
      <c r="UW193" s="1063"/>
      <c r="UX193" s="1063"/>
      <c r="UY193" s="1063"/>
      <c r="UZ193" s="1063"/>
      <c r="VA193" s="1063"/>
      <c r="VB193" s="1063"/>
      <c r="VC193" s="1063"/>
      <c r="VD193" s="1063"/>
      <c r="VE193" s="1063"/>
      <c r="VF193" s="1063"/>
      <c r="VG193" s="1063"/>
      <c r="VH193" s="1063"/>
      <c r="VI193" s="1063"/>
      <c r="VJ193" s="1063"/>
      <c r="VK193" s="1063"/>
      <c r="VL193" s="1063"/>
      <c r="VM193" s="1063"/>
      <c r="VN193" s="1063"/>
      <c r="VO193" s="1063"/>
      <c r="VP193" s="1063"/>
      <c r="VQ193" s="1063"/>
      <c r="VR193" s="1063"/>
      <c r="VS193" s="1063"/>
      <c r="VT193" s="1063"/>
      <c r="VU193" s="1063"/>
      <c r="VV193" s="1063"/>
      <c r="VW193" s="1063"/>
      <c r="VX193" s="1063"/>
      <c r="VY193" s="1063"/>
      <c r="VZ193" s="1063"/>
      <c r="WA193" s="1063"/>
      <c r="WB193" s="1063"/>
      <c r="WC193" s="1063"/>
      <c r="WD193" s="1063"/>
      <c r="WE193" s="1063"/>
      <c r="WF193" s="1063"/>
      <c r="WG193" s="1063"/>
      <c r="WH193" s="1063"/>
      <c r="WI193" s="1063"/>
      <c r="WJ193" s="1063"/>
      <c r="WK193" s="1063"/>
      <c r="WL193" s="1063"/>
      <c r="WM193" s="1063"/>
      <c r="WN193" s="1063"/>
      <c r="WO193" s="1063"/>
      <c r="WP193" s="1063"/>
      <c r="WQ193" s="1063"/>
      <c r="WR193" s="1063"/>
      <c r="WS193" s="1063"/>
      <c r="WT193" s="1063"/>
      <c r="WU193" s="1063"/>
      <c r="WV193" s="1063"/>
      <c r="WW193" s="1063"/>
      <c r="WX193" s="1063"/>
      <c r="WY193" s="1063"/>
      <c r="WZ193" s="1063"/>
      <c r="XA193" s="1063"/>
      <c r="XB193" s="1063"/>
      <c r="XC193" s="1063"/>
      <c r="XD193" s="1063"/>
      <c r="XE193" s="1063"/>
      <c r="XF193" s="1063"/>
      <c r="XG193" s="1063"/>
      <c r="XH193" s="1063"/>
      <c r="XI193" s="1063"/>
      <c r="XJ193" s="1063"/>
      <c r="XK193" s="1063"/>
      <c r="XL193" s="1063"/>
      <c r="XM193" s="1063"/>
      <c r="XN193" s="1063"/>
      <c r="XO193" s="1063"/>
      <c r="XP193" s="1063"/>
      <c r="XQ193" s="1063"/>
      <c r="XR193" s="1063"/>
      <c r="XS193" s="1063"/>
      <c r="XT193" s="1063"/>
      <c r="XU193" s="1063"/>
      <c r="XV193" s="1063"/>
      <c r="XW193" s="1063"/>
      <c r="XX193" s="1063"/>
      <c r="XY193" s="1063"/>
      <c r="XZ193" s="1063"/>
      <c r="YA193" s="1063"/>
      <c r="YB193" s="1063"/>
      <c r="YC193" s="1063"/>
      <c r="YD193" s="1063"/>
      <c r="YE193" s="1063"/>
      <c r="YF193" s="1063"/>
      <c r="YG193" s="1063"/>
      <c r="YH193" s="1063"/>
      <c r="YI193" s="1063"/>
      <c r="YJ193" s="1063"/>
      <c r="YK193" s="1063"/>
      <c r="YL193" s="1063"/>
      <c r="YM193" s="1063"/>
      <c r="YN193" s="1063"/>
      <c r="YO193" s="1063"/>
      <c r="YP193" s="1063"/>
      <c r="YQ193" s="1063"/>
      <c r="YR193" s="1063"/>
      <c r="YS193" s="1063"/>
      <c r="YT193" s="1063"/>
      <c r="YU193" s="1063"/>
      <c r="YV193" s="1063"/>
      <c r="YW193" s="1063"/>
      <c r="YX193" s="1063"/>
      <c r="YY193" s="1063"/>
      <c r="YZ193" s="1063"/>
      <c r="ZA193" s="1063"/>
      <c r="ZB193" s="1063"/>
      <c r="ZC193" s="1063"/>
      <c r="ZD193" s="1063"/>
      <c r="ZE193" s="1063"/>
      <c r="ZF193" s="1063"/>
      <c r="ZG193" s="1063"/>
      <c r="ZH193" s="1063"/>
      <c r="ZI193" s="1063"/>
      <c r="ZJ193" s="1063"/>
      <c r="ZK193" s="1063"/>
      <c r="ZL193" s="1063"/>
      <c r="ZM193" s="1063"/>
      <c r="ZN193" s="1063"/>
      <c r="ZO193" s="1063"/>
      <c r="ZP193" s="1063"/>
      <c r="ZQ193" s="1063"/>
      <c r="ZR193" s="1063"/>
      <c r="ZS193" s="1063"/>
      <c r="ZT193" s="1063"/>
      <c r="ZU193" s="1063"/>
      <c r="ZV193" s="1063"/>
      <c r="ZW193" s="1063"/>
      <c r="ZX193" s="1063"/>
      <c r="ZY193" s="1063"/>
      <c r="ZZ193" s="1063"/>
      <c r="AAA193" s="1063"/>
      <c r="AAB193" s="1063"/>
      <c r="AAC193" s="1063"/>
      <c r="AAD193" s="1063"/>
      <c r="AAE193" s="1063"/>
      <c r="AAF193" s="1063"/>
      <c r="AAG193" s="1063"/>
      <c r="AAH193" s="1063"/>
      <c r="AAI193" s="1063"/>
      <c r="AAJ193" s="1063"/>
      <c r="AAK193" s="1063"/>
      <c r="AAL193" s="1063"/>
      <c r="AAM193" s="1063"/>
      <c r="AAN193" s="1063"/>
      <c r="AAO193" s="1063"/>
      <c r="AAP193" s="1063"/>
      <c r="AAQ193" s="1063"/>
      <c r="AAR193" s="1063"/>
      <c r="AAS193" s="1063"/>
      <c r="AAT193" s="1063"/>
      <c r="AAU193" s="1063"/>
      <c r="AAV193" s="1063"/>
      <c r="AAW193" s="1063"/>
      <c r="AAX193" s="1063"/>
      <c r="AAY193" s="1063"/>
      <c r="AAZ193" s="1063"/>
      <c r="ABA193" s="1063"/>
      <c r="ABB193" s="1063"/>
      <c r="ABC193" s="1063"/>
      <c r="ABD193" s="1063"/>
      <c r="ABE193" s="1063"/>
      <c r="ABF193" s="1063"/>
      <c r="ABG193" s="1063"/>
      <c r="ABH193" s="1063"/>
      <c r="ABI193" s="1063"/>
      <c r="ABJ193" s="1063"/>
      <c r="ABK193" s="1063"/>
      <c r="ABL193" s="1063"/>
      <c r="ABM193" s="1063"/>
      <c r="ABN193" s="1063"/>
      <c r="ABO193" s="1063"/>
      <c r="ABP193" s="1063"/>
      <c r="ABQ193" s="1063"/>
      <c r="ABR193" s="1063"/>
      <c r="ABS193" s="1063"/>
      <c r="ABT193" s="1063"/>
      <c r="ABU193" s="1063"/>
      <c r="ABV193" s="1063"/>
      <c r="ABW193" s="1063"/>
      <c r="ABX193" s="1063"/>
      <c r="ABY193" s="1063"/>
      <c r="ABZ193" s="1063"/>
      <c r="ACA193" s="1063"/>
      <c r="ACB193" s="1063"/>
      <c r="ACC193" s="1063"/>
      <c r="ACD193" s="1063"/>
      <c r="ACE193" s="1063"/>
      <c r="ACF193" s="1063"/>
      <c r="ACG193" s="1063"/>
      <c r="ACH193" s="1063"/>
      <c r="ACI193" s="1063"/>
      <c r="ACJ193" s="1063"/>
      <c r="ACK193" s="1063"/>
      <c r="ACL193" s="1063"/>
      <c r="ACM193" s="1063"/>
      <c r="ACN193" s="1063"/>
      <c r="ACO193" s="1063"/>
      <c r="ACP193" s="1063"/>
      <c r="ACQ193" s="1063"/>
      <c r="ACR193" s="1063"/>
      <c r="ACS193" s="1063"/>
      <c r="ACT193" s="1063"/>
      <c r="ACU193" s="1063"/>
      <c r="ACV193" s="1063"/>
      <c r="ACW193" s="1063"/>
      <c r="ACX193" s="1063"/>
      <c r="ACY193" s="1063"/>
      <c r="ACZ193" s="1063"/>
      <c r="ADA193" s="1063"/>
      <c r="ADB193" s="1063"/>
      <c r="ADC193" s="1063"/>
      <c r="ADD193" s="1063"/>
      <c r="ADE193" s="1063"/>
      <c r="ADF193" s="1063"/>
      <c r="ADG193" s="1063"/>
      <c r="ADH193" s="1063"/>
      <c r="ADI193" s="1063"/>
      <c r="ADJ193" s="1063"/>
      <c r="ADK193" s="1063"/>
      <c r="ADL193" s="1063"/>
      <c r="ADM193" s="1063"/>
      <c r="ADN193" s="1063"/>
      <c r="ADO193" s="1063"/>
      <c r="ADP193" s="1063"/>
      <c r="ADQ193" s="1063"/>
      <c r="ADR193" s="1063"/>
      <c r="ADS193" s="1063"/>
      <c r="ADT193" s="1063"/>
      <c r="ADU193" s="1063"/>
      <c r="ADV193" s="1063"/>
      <c r="ADW193" s="1063"/>
      <c r="ADX193" s="1063"/>
      <c r="ADY193" s="1063"/>
      <c r="ADZ193" s="1063"/>
      <c r="AEA193" s="1063"/>
      <c r="AEB193" s="1063"/>
      <c r="AEC193" s="1063"/>
      <c r="AED193" s="1063"/>
      <c r="AEE193" s="1063"/>
      <c r="AEF193" s="1063"/>
      <c r="AEG193" s="1063"/>
      <c r="AEH193" s="1063"/>
      <c r="AEI193" s="1063"/>
      <c r="AEJ193" s="1063"/>
      <c r="AEK193" s="1063"/>
      <c r="AEL193" s="1063"/>
      <c r="AEM193" s="1063"/>
      <c r="AEN193" s="1063"/>
      <c r="AEO193" s="1063"/>
      <c r="AEP193" s="1063"/>
      <c r="AEQ193" s="1063"/>
      <c r="AER193" s="1063"/>
      <c r="AES193" s="1063"/>
      <c r="AET193" s="1063"/>
      <c r="AEU193" s="1063"/>
      <c r="AEV193" s="1063"/>
      <c r="AEW193" s="1063"/>
      <c r="AEX193" s="1063"/>
      <c r="AEY193" s="1063"/>
      <c r="AEZ193" s="1063"/>
      <c r="AFA193" s="1063"/>
      <c r="AFB193" s="1063"/>
      <c r="AFC193" s="1063"/>
      <c r="AFD193" s="1063"/>
      <c r="AFE193" s="1063"/>
      <c r="AFF193" s="1063"/>
      <c r="AFG193" s="1063"/>
      <c r="AFH193" s="1063"/>
      <c r="AFI193" s="1063"/>
      <c r="AFJ193" s="1063"/>
      <c r="AFK193" s="1063"/>
      <c r="AFL193" s="1063"/>
      <c r="AFM193" s="1063"/>
      <c r="AFN193" s="1063"/>
      <c r="AFO193" s="1063"/>
      <c r="AFP193" s="1063"/>
      <c r="AFQ193" s="1063"/>
      <c r="AFR193" s="1063"/>
      <c r="AFS193" s="1063"/>
      <c r="AFT193" s="1063"/>
      <c r="AFU193" s="1063"/>
      <c r="AFV193" s="1063"/>
      <c r="AFW193" s="1063"/>
      <c r="AFX193" s="1063"/>
      <c r="AFY193" s="1063"/>
      <c r="AFZ193" s="1063"/>
      <c r="AGA193" s="1063"/>
      <c r="AGB193" s="1063"/>
      <c r="AGC193" s="1063"/>
      <c r="AGD193" s="1063"/>
      <c r="AGE193" s="1063"/>
      <c r="AGF193" s="1063"/>
      <c r="AGG193" s="1063"/>
      <c r="AGH193" s="1063"/>
      <c r="AGI193" s="1063"/>
      <c r="AGJ193" s="1063"/>
      <c r="AGK193" s="1063"/>
      <c r="AGL193" s="1063"/>
      <c r="AGM193" s="1063"/>
      <c r="AGN193" s="1063"/>
      <c r="AGO193" s="1063"/>
      <c r="AGP193" s="1063"/>
      <c r="AGQ193" s="1063"/>
      <c r="AGR193" s="1063"/>
      <c r="AGS193" s="1063"/>
      <c r="AGT193" s="1063"/>
      <c r="AGU193" s="1063"/>
      <c r="AGV193" s="1063"/>
      <c r="AGW193" s="1063"/>
      <c r="AGX193" s="1063"/>
      <c r="AGY193" s="1063"/>
      <c r="AGZ193" s="1063"/>
      <c r="AHA193" s="1063"/>
      <c r="AHB193" s="1063"/>
      <c r="AHC193" s="1063"/>
      <c r="AHD193" s="1063"/>
      <c r="AHE193" s="1063"/>
      <c r="AHF193" s="1063"/>
      <c r="AHG193" s="1063"/>
      <c r="AHH193" s="1063"/>
      <c r="AHI193" s="1063"/>
      <c r="AHJ193" s="1063"/>
      <c r="AHK193" s="1063"/>
      <c r="AHL193" s="1063"/>
      <c r="AHM193" s="1063"/>
      <c r="AHN193" s="1063"/>
      <c r="AHO193" s="1063"/>
      <c r="AHP193" s="1063"/>
      <c r="AHQ193" s="1063"/>
      <c r="AHR193" s="1063"/>
      <c r="AHS193" s="1063"/>
      <c r="AHT193" s="1063"/>
      <c r="AHU193" s="1063"/>
      <c r="AHV193" s="1063"/>
      <c r="AHW193" s="1063"/>
      <c r="AHX193" s="1063"/>
      <c r="AHY193" s="1063"/>
      <c r="AHZ193" s="1063"/>
      <c r="AIA193" s="1063"/>
      <c r="AIB193" s="1063"/>
      <c r="AIC193" s="1063"/>
      <c r="AID193" s="1063"/>
      <c r="AIE193" s="1063"/>
      <c r="AIF193" s="1063"/>
      <c r="AIG193" s="1063"/>
      <c r="AIH193" s="1063"/>
      <c r="AII193" s="1063"/>
      <c r="AIJ193" s="1063"/>
      <c r="AIK193" s="1063"/>
      <c r="AIL193" s="1063"/>
      <c r="AIM193" s="1063"/>
      <c r="AIN193" s="1063"/>
      <c r="AIO193" s="1063"/>
      <c r="AIP193" s="1063"/>
      <c r="AIQ193" s="1063"/>
      <c r="AIR193" s="1063"/>
      <c r="AIS193" s="1063"/>
      <c r="AIT193" s="1063"/>
      <c r="AIU193" s="1063"/>
      <c r="AIV193" s="1063"/>
      <c r="AIW193" s="1063"/>
      <c r="AIX193" s="1063"/>
      <c r="AIY193" s="1063"/>
      <c r="AIZ193" s="1063"/>
      <c r="AJA193" s="1063"/>
      <c r="AJB193" s="1063"/>
      <c r="AJC193" s="1063"/>
      <c r="AJD193" s="1063"/>
      <c r="AJE193" s="1063"/>
      <c r="AJF193" s="1063"/>
      <c r="AJG193" s="1063"/>
      <c r="AJH193" s="1063"/>
      <c r="AJI193" s="1063"/>
      <c r="AJJ193" s="1063"/>
      <c r="AJK193" s="1063"/>
      <c r="AJL193" s="1063"/>
      <c r="AJM193" s="1063"/>
      <c r="AJN193" s="1063"/>
      <c r="AJO193" s="1063"/>
      <c r="AJP193" s="1063"/>
      <c r="AJQ193" s="1063"/>
      <c r="AJR193" s="1063"/>
      <c r="AJS193" s="1063"/>
      <c r="AJT193" s="1063"/>
      <c r="AJU193" s="1063"/>
      <c r="AJV193" s="1063"/>
      <c r="AJW193" s="1063"/>
      <c r="AJX193" s="1063"/>
      <c r="AJY193" s="1063"/>
      <c r="AJZ193" s="1063"/>
      <c r="AKA193" s="1063"/>
      <c r="AKB193" s="1063"/>
      <c r="AKC193" s="1063"/>
      <c r="AKD193" s="1063"/>
      <c r="AKE193" s="1063"/>
      <c r="AKF193" s="1063"/>
      <c r="AKG193" s="1063"/>
      <c r="AKH193" s="1063"/>
      <c r="AKI193" s="1063"/>
      <c r="AKJ193" s="1063"/>
      <c r="AKK193" s="1063"/>
      <c r="AKL193" s="1063"/>
      <c r="AKM193" s="1063"/>
      <c r="AKN193" s="1063"/>
      <c r="AKO193" s="1063"/>
      <c r="AKP193" s="1063"/>
      <c r="AKQ193" s="1063"/>
      <c r="AKR193" s="1063"/>
      <c r="AKS193" s="1063"/>
      <c r="AKT193" s="1063"/>
      <c r="AKU193" s="1063"/>
      <c r="AKV193" s="1063"/>
      <c r="AKW193" s="1063"/>
      <c r="AKX193" s="1063"/>
      <c r="AKY193" s="1063"/>
      <c r="AKZ193" s="1063"/>
      <c r="ALA193" s="1063"/>
      <c r="ALB193" s="1063"/>
      <c r="ALC193" s="1063"/>
      <c r="ALD193" s="1063"/>
      <c r="ALE193" s="1063"/>
      <c r="ALF193" s="1063"/>
      <c r="ALG193" s="1063"/>
      <c r="ALH193" s="1063"/>
      <c r="ALI193" s="1063"/>
      <c r="ALJ193" s="1063"/>
      <c r="ALK193" s="1063"/>
      <c r="ALL193" s="1063"/>
      <c r="ALM193" s="1063"/>
      <c r="ALN193" s="1063"/>
      <c r="ALO193" s="1063"/>
      <c r="ALP193" s="1063"/>
      <c r="ALQ193" s="1063"/>
      <c r="ALR193" s="1063"/>
      <c r="ALS193" s="1063"/>
      <c r="ALT193" s="1063"/>
      <c r="ALU193" s="1063"/>
      <c r="ALV193" s="1063"/>
      <c r="ALW193" s="1063"/>
      <c r="ALX193" s="1063"/>
      <c r="ALY193" s="1063"/>
      <c r="ALZ193" s="1063"/>
      <c r="AMA193" s="1063"/>
      <c r="AMB193" s="1063"/>
      <c r="AMC193" s="1063"/>
      <c r="AMD193" s="1063"/>
      <c r="AME193" s="1063"/>
      <c r="AMF193" s="1063"/>
      <c r="AMG193" s="1063"/>
      <c r="AMH193" s="1063"/>
      <c r="AMI193" s="1063"/>
      <c r="AMJ193" s="1063"/>
      <c r="AMK193" s="1063"/>
      <c r="AML193" s="1063"/>
      <c r="AMM193" s="1063"/>
      <c r="AMN193" s="1063"/>
      <c r="AMO193" s="1063"/>
      <c r="AMP193" s="1063"/>
      <c r="AMQ193" s="1063"/>
      <c r="AMR193" s="1063"/>
      <c r="AMS193" s="1063"/>
      <c r="AMT193" s="1063"/>
      <c r="AMU193" s="1063"/>
      <c r="AMV193" s="1063"/>
      <c r="AMW193" s="1063"/>
      <c r="AMX193" s="1063"/>
      <c r="AMY193" s="1063"/>
      <c r="AMZ193" s="1063"/>
      <c r="ANA193" s="1063"/>
      <c r="ANB193" s="1063"/>
      <c r="ANC193" s="1063"/>
      <c r="AND193" s="1063"/>
      <c r="ANE193" s="1063"/>
      <c r="ANF193" s="1063"/>
      <c r="ANG193" s="1063"/>
      <c r="ANH193" s="1063"/>
      <c r="ANI193" s="1063"/>
      <c r="ANJ193" s="1063"/>
      <c r="ANK193" s="1063"/>
      <c r="ANL193" s="1063"/>
      <c r="ANM193" s="1063"/>
      <c r="ANN193" s="1063"/>
      <c r="ANO193" s="1063"/>
      <c r="ANP193" s="1063"/>
      <c r="ANQ193" s="1063"/>
      <c r="ANR193" s="1063"/>
      <c r="ANS193" s="1063"/>
      <c r="ANT193" s="1063"/>
      <c r="ANU193" s="1063"/>
      <c r="ANV193" s="1063"/>
      <c r="ANW193" s="1063"/>
      <c r="ANX193" s="1063"/>
      <c r="ANY193" s="1063"/>
      <c r="ANZ193" s="1063"/>
      <c r="AOA193" s="1063"/>
      <c r="AOB193" s="1063"/>
      <c r="AOC193" s="1063"/>
      <c r="AOD193" s="1063"/>
      <c r="AOE193" s="1063"/>
      <c r="AOF193" s="1063"/>
      <c r="AOG193" s="1063"/>
      <c r="AOH193" s="1063"/>
      <c r="AOI193" s="1063"/>
      <c r="AOJ193" s="1063"/>
      <c r="AOK193" s="1063"/>
      <c r="AOL193" s="1063"/>
      <c r="AOM193" s="1063"/>
      <c r="AON193" s="1063"/>
      <c r="AOO193" s="1063"/>
      <c r="AOP193" s="1063"/>
      <c r="AOQ193" s="1063"/>
      <c r="AOR193" s="1063"/>
      <c r="AOS193" s="1063"/>
      <c r="AOT193" s="1063"/>
      <c r="AOU193" s="1063"/>
      <c r="AOV193" s="1063"/>
      <c r="AOW193" s="1063"/>
      <c r="AOX193" s="1063"/>
      <c r="AOY193" s="1063"/>
      <c r="AOZ193" s="1063"/>
      <c r="APA193" s="1063"/>
      <c r="APB193" s="1063"/>
      <c r="APC193" s="1063"/>
      <c r="APD193" s="1063"/>
      <c r="APE193" s="1063"/>
      <c r="APF193" s="1063"/>
      <c r="APG193" s="1063"/>
      <c r="APH193" s="1063"/>
      <c r="API193" s="1063"/>
      <c r="APJ193" s="1063"/>
      <c r="APK193" s="1063"/>
      <c r="APL193" s="1063"/>
      <c r="APM193" s="1063"/>
      <c r="APN193" s="1063"/>
      <c r="APO193" s="1063"/>
      <c r="APP193" s="1063"/>
      <c r="APQ193" s="1063"/>
      <c r="APR193" s="1063"/>
      <c r="APS193" s="1063"/>
      <c r="APT193" s="1063"/>
      <c r="APU193" s="1063"/>
      <c r="APV193" s="1063"/>
      <c r="APW193" s="1063"/>
      <c r="APX193" s="1063"/>
      <c r="APY193" s="1063"/>
      <c r="APZ193" s="1063"/>
      <c r="AQA193" s="1063"/>
      <c r="AQB193" s="1063"/>
      <c r="AQC193" s="1063"/>
      <c r="AQD193" s="1063"/>
      <c r="AQE193" s="1063"/>
      <c r="AQF193" s="1063"/>
      <c r="AQG193" s="1063"/>
      <c r="AQH193" s="1063"/>
      <c r="AQI193" s="1063"/>
      <c r="AQJ193" s="1063"/>
      <c r="AQK193" s="1063"/>
      <c r="AQL193" s="1063"/>
      <c r="AQM193" s="1063"/>
      <c r="AQN193" s="1063"/>
      <c r="AQO193" s="1063"/>
      <c r="AQP193" s="1063"/>
      <c r="AQQ193" s="1063"/>
      <c r="AQR193" s="1063"/>
      <c r="AQS193" s="1063"/>
      <c r="AQT193" s="1063"/>
      <c r="AQU193" s="1063"/>
      <c r="AQV193" s="1063"/>
      <c r="AQW193" s="1063"/>
      <c r="AQX193" s="1063"/>
      <c r="AQY193" s="1063"/>
      <c r="AQZ193" s="1063"/>
      <c r="ARA193" s="1063"/>
      <c r="ARB193" s="1063"/>
      <c r="ARC193" s="1063"/>
      <c r="ARD193" s="1063"/>
      <c r="ARE193" s="1063"/>
      <c r="ARF193" s="1063"/>
      <c r="ARG193" s="1063"/>
      <c r="ARH193" s="1063"/>
      <c r="ARI193" s="1063"/>
      <c r="ARJ193" s="1063"/>
      <c r="ARK193" s="1063"/>
      <c r="ARL193" s="1063"/>
      <c r="ARM193" s="1063"/>
      <c r="ARN193" s="1063"/>
      <c r="ARO193" s="1063"/>
      <c r="ARP193" s="1063"/>
      <c r="ARQ193" s="1063"/>
      <c r="ARR193" s="1063"/>
      <c r="ARS193" s="1063"/>
      <c r="ART193" s="1063"/>
      <c r="ARU193" s="1063"/>
      <c r="ARV193" s="1063"/>
      <c r="ARW193" s="1063"/>
      <c r="ARX193" s="1063"/>
      <c r="ARY193" s="1063"/>
      <c r="ARZ193" s="1063"/>
      <c r="ASA193" s="1063"/>
      <c r="ASB193" s="1063"/>
      <c r="ASC193" s="1063"/>
      <c r="ASD193" s="1063"/>
      <c r="ASE193" s="1063"/>
      <c r="ASF193" s="1063"/>
      <c r="ASG193" s="1063"/>
      <c r="ASH193" s="1063"/>
      <c r="ASI193" s="1063"/>
      <c r="ASJ193" s="1063"/>
      <c r="ASK193" s="1063"/>
      <c r="ASL193" s="1063"/>
      <c r="ASM193" s="1063"/>
      <c r="ASN193" s="1063"/>
      <c r="ASO193" s="1063"/>
      <c r="ASP193" s="1063"/>
      <c r="ASQ193" s="1063"/>
      <c r="ASR193" s="1063"/>
      <c r="ASS193" s="1063"/>
      <c r="AST193" s="1063"/>
      <c r="ASU193" s="1063"/>
      <c r="ASV193" s="1063"/>
      <c r="ASW193" s="1063"/>
      <c r="ASX193" s="1063"/>
      <c r="ASY193" s="1063"/>
      <c r="ASZ193" s="1063"/>
      <c r="ATA193" s="1063"/>
      <c r="ATB193" s="1063"/>
      <c r="ATC193" s="1063"/>
      <c r="ATD193" s="1063"/>
      <c r="ATE193" s="1063"/>
      <c r="ATF193" s="1063"/>
      <c r="ATG193" s="1063"/>
      <c r="ATH193" s="1063"/>
      <c r="ATI193" s="1063"/>
      <c r="ATJ193" s="1063"/>
      <c r="ATK193" s="1063"/>
      <c r="ATL193" s="1063"/>
      <c r="ATM193" s="1063"/>
      <c r="ATN193" s="1063"/>
      <c r="ATO193" s="1063"/>
      <c r="ATP193" s="1063"/>
      <c r="ATQ193" s="1063"/>
      <c r="ATR193" s="1063"/>
      <c r="ATS193" s="1063"/>
      <c r="ATT193" s="1063"/>
      <c r="ATU193" s="1063"/>
      <c r="ATV193" s="1063"/>
      <c r="ATW193" s="1063"/>
      <c r="ATX193" s="1063"/>
      <c r="ATY193" s="1063"/>
      <c r="ATZ193" s="1063"/>
      <c r="AUA193" s="1063"/>
      <c r="AUB193" s="1063"/>
      <c r="AUC193" s="1063"/>
      <c r="AUD193" s="1063"/>
      <c r="AUE193" s="1063"/>
      <c r="AUF193" s="1063"/>
      <c r="AUG193" s="1063"/>
      <c r="AUH193" s="1063"/>
      <c r="AUI193" s="1063"/>
      <c r="AUJ193" s="1063"/>
      <c r="AUK193" s="1063"/>
      <c r="AUL193" s="1063"/>
      <c r="AUM193" s="1063"/>
      <c r="AUN193" s="1063"/>
      <c r="AUO193" s="1063"/>
      <c r="AUP193" s="1063"/>
      <c r="AUQ193" s="1063"/>
      <c r="AUR193" s="1063"/>
      <c r="AUS193" s="1063"/>
      <c r="AUT193" s="1063"/>
      <c r="AUU193" s="1063"/>
      <c r="AUV193" s="1063"/>
      <c r="AUW193" s="1063"/>
      <c r="AUX193" s="1063"/>
      <c r="AUY193" s="1063"/>
      <c r="AUZ193" s="1063"/>
      <c r="AVA193" s="1063"/>
      <c r="AVB193" s="1063"/>
      <c r="AVC193" s="1063"/>
      <c r="AVD193" s="1063"/>
      <c r="AVE193" s="1063"/>
      <c r="AVF193" s="1063"/>
      <c r="AVG193" s="1063"/>
      <c r="AVH193" s="1063"/>
      <c r="AVI193" s="1063"/>
      <c r="AVJ193" s="1063"/>
      <c r="AVK193" s="1063"/>
      <c r="AVL193" s="1063"/>
      <c r="AVM193" s="1063"/>
      <c r="AVN193" s="1063"/>
      <c r="AVO193" s="1063"/>
      <c r="AVP193" s="1063"/>
      <c r="AVQ193" s="1063"/>
      <c r="AVR193" s="1063"/>
      <c r="AVS193" s="1063"/>
      <c r="AVT193" s="1063"/>
      <c r="AVU193" s="1063"/>
      <c r="AVV193" s="1063"/>
      <c r="AVW193" s="1063"/>
      <c r="AVX193" s="1063"/>
      <c r="AVY193" s="1063"/>
      <c r="AVZ193" s="1063"/>
      <c r="AWA193" s="1063"/>
      <c r="AWB193" s="1063"/>
      <c r="AWC193" s="1063"/>
      <c r="AWD193" s="1063"/>
      <c r="AWE193" s="1063"/>
      <c r="AWF193" s="1063"/>
      <c r="AWG193" s="1063"/>
      <c r="AWH193" s="1063"/>
      <c r="AWI193" s="1063"/>
      <c r="AWJ193" s="1063"/>
      <c r="AWK193" s="1063"/>
      <c r="AWL193" s="1063"/>
      <c r="AWM193" s="1063"/>
      <c r="AWN193" s="1063"/>
      <c r="AWO193" s="1063"/>
      <c r="AWP193" s="1063"/>
      <c r="AWQ193" s="1063"/>
      <c r="AWR193" s="1063"/>
      <c r="AWS193" s="1063"/>
      <c r="AWT193" s="1063"/>
      <c r="AWU193" s="1063"/>
      <c r="AWV193" s="1063"/>
      <c r="AWW193" s="1063"/>
      <c r="AWX193" s="1063"/>
      <c r="AWY193" s="1063"/>
      <c r="AWZ193" s="1063"/>
      <c r="AXA193" s="1063"/>
      <c r="AXB193" s="1063"/>
      <c r="AXC193" s="1063"/>
      <c r="AXD193" s="1063"/>
      <c r="AXE193" s="1063"/>
      <c r="AXF193" s="1063"/>
      <c r="AXG193" s="1063"/>
      <c r="AXH193" s="1063"/>
      <c r="AXI193" s="1063"/>
      <c r="AXJ193" s="1063"/>
      <c r="AXK193" s="1063"/>
      <c r="AXL193" s="1063"/>
      <c r="AXM193" s="1063"/>
      <c r="AXN193" s="1063"/>
      <c r="AXO193" s="1063"/>
      <c r="AXP193" s="1063"/>
      <c r="AXQ193" s="1063"/>
      <c r="AXR193" s="1063"/>
      <c r="AXS193" s="1063"/>
      <c r="AXT193" s="1063"/>
      <c r="AXU193" s="1063"/>
      <c r="AXV193" s="1063"/>
      <c r="AXW193" s="1063"/>
      <c r="AXX193" s="1063"/>
      <c r="AXY193" s="1063"/>
      <c r="AXZ193" s="1063"/>
      <c r="AYA193" s="1063"/>
      <c r="AYB193" s="1063"/>
      <c r="AYC193" s="1063"/>
      <c r="AYD193" s="1063"/>
      <c r="AYE193" s="1063"/>
      <c r="AYF193" s="1063"/>
      <c r="AYG193" s="1063"/>
      <c r="AYH193" s="1063"/>
      <c r="AYI193" s="1063"/>
      <c r="AYJ193" s="1063"/>
      <c r="AYK193" s="1063"/>
      <c r="AYL193" s="1063"/>
      <c r="AYM193" s="1063"/>
      <c r="AYN193" s="1063"/>
      <c r="AYO193" s="1063"/>
      <c r="AYP193" s="1063"/>
      <c r="AYQ193" s="1063"/>
      <c r="AYR193" s="1063"/>
      <c r="AYS193" s="1063"/>
      <c r="AYT193" s="1063"/>
      <c r="AYU193" s="1063"/>
      <c r="AYV193" s="1063"/>
      <c r="AYW193" s="1063"/>
      <c r="AYX193" s="1063"/>
      <c r="AYY193" s="1063"/>
      <c r="AYZ193" s="1063"/>
      <c r="AZA193" s="1063"/>
      <c r="AZB193" s="1063"/>
      <c r="AZC193" s="1063"/>
      <c r="AZD193" s="1063"/>
      <c r="AZE193" s="1063"/>
      <c r="AZF193" s="1063"/>
      <c r="AZG193" s="1063"/>
      <c r="AZH193" s="1063"/>
      <c r="AZI193" s="1063"/>
      <c r="AZJ193" s="1063"/>
      <c r="AZK193" s="1063"/>
      <c r="AZL193" s="1063"/>
      <c r="AZM193" s="1063"/>
      <c r="AZN193" s="1063"/>
      <c r="AZO193" s="1063"/>
      <c r="AZP193" s="1063"/>
      <c r="AZQ193" s="1063"/>
      <c r="AZR193" s="1063"/>
      <c r="AZS193" s="1063"/>
      <c r="AZT193" s="1063"/>
      <c r="AZU193" s="1063"/>
      <c r="AZV193" s="1063"/>
      <c r="AZW193" s="1063"/>
      <c r="AZX193" s="1063"/>
      <c r="AZY193" s="1063"/>
      <c r="AZZ193" s="1063"/>
      <c r="BAA193" s="1063"/>
      <c r="BAB193" s="1063"/>
      <c r="BAC193" s="1063"/>
      <c r="BAD193" s="1063"/>
      <c r="BAE193" s="1063"/>
      <c r="BAF193" s="1063"/>
      <c r="BAG193" s="1063"/>
      <c r="BAH193" s="1063"/>
      <c r="BAI193" s="1063"/>
      <c r="BAJ193" s="1063"/>
      <c r="BAK193" s="1063"/>
      <c r="BAL193" s="1063"/>
      <c r="BAM193" s="1063"/>
      <c r="BAN193" s="1063"/>
      <c r="BAO193" s="1063"/>
      <c r="BAP193" s="1063"/>
      <c r="BAQ193" s="1063"/>
      <c r="BAR193" s="1063"/>
      <c r="BAS193" s="1063"/>
      <c r="BAT193" s="1063"/>
      <c r="BAU193" s="1063"/>
      <c r="BAV193" s="1063"/>
      <c r="BAW193" s="1063"/>
      <c r="BAX193" s="1063"/>
      <c r="BAY193" s="1063"/>
      <c r="BAZ193" s="1063"/>
      <c r="BBA193" s="1063"/>
      <c r="BBB193" s="1063"/>
      <c r="BBC193" s="1063"/>
      <c r="BBD193" s="1063"/>
      <c r="BBE193" s="1063"/>
      <c r="BBF193" s="1063"/>
      <c r="BBG193" s="1063"/>
      <c r="BBH193" s="1063"/>
      <c r="BBI193" s="1063"/>
      <c r="BBJ193" s="1063"/>
      <c r="BBK193" s="1063"/>
      <c r="BBL193" s="1063"/>
      <c r="BBM193" s="1063"/>
      <c r="BBN193" s="1063"/>
      <c r="BBO193" s="1063"/>
      <c r="BBP193" s="1063"/>
      <c r="BBQ193" s="1063"/>
      <c r="BBR193" s="1063"/>
      <c r="BBS193" s="1063"/>
      <c r="BBT193" s="1063"/>
      <c r="BBU193" s="1063"/>
      <c r="BBV193" s="1063"/>
      <c r="BBW193" s="1063"/>
      <c r="BBX193" s="1063"/>
      <c r="BBY193" s="1063"/>
      <c r="BBZ193" s="1063"/>
      <c r="BCA193" s="1063"/>
      <c r="BCB193" s="1063"/>
      <c r="BCC193" s="1063"/>
      <c r="BCD193" s="1063"/>
      <c r="BCE193" s="1063"/>
      <c r="BCF193" s="1063"/>
      <c r="BCG193" s="1063"/>
      <c r="BCH193" s="1063"/>
      <c r="BCI193" s="1063"/>
      <c r="BCJ193" s="1063"/>
      <c r="BCK193" s="1063"/>
      <c r="BCL193" s="1063"/>
      <c r="BCM193" s="1063"/>
      <c r="BCN193" s="1063"/>
      <c r="BCO193" s="1063"/>
      <c r="BCP193" s="1063"/>
      <c r="BCQ193" s="1063"/>
      <c r="BCR193" s="1063"/>
      <c r="BCS193" s="1063"/>
      <c r="BCT193" s="1063"/>
      <c r="BCU193" s="1063"/>
      <c r="BCV193" s="1063"/>
      <c r="BCW193" s="1063"/>
      <c r="BCX193" s="1063"/>
      <c r="BCY193" s="1063"/>
      <c r="BCZ193" s="1063"/>
      <c r="BDA193" s="1063"/>
      <c r="BDB193" s="1063"/>
      <c r="BDC193" s="1063"/>
      <c r="BDD193" s="1063"/>
      <c r="BDE193" s="1063"/>
      <c r="BDF193" s="1063"/>
      <c r="BDG193" s="1063"/>
      <c r="BDH193" s="1063"/>
      <c r="BDI193" s="1063"/>
      <c r="BDJ193" s="1063"/>
      <c r="BDK193" s="1063"/>
      <c r="BDL193" s="1063"/>
      <c r="BDM193" s="1063"/>
      <c r="BDN193" s="1063"/>
      <c r="BDO193" s="1063"/>
      <c r="BDP193" s="1063"/>
      <c r="BDQ193" s="1063"/>
      <c r="BDR193" s="1063"/>
      <c r="BDS193" s="1063"/>
      <c r="BDT193" s="1063"/>
      <c r="BDU193" s="1063"/>
      <c r="BDV193" s="1063"/>
      <c r="BDW193" s="1063"/>
      <c r="BDX193" s="1063"/>
      <c r="BDY193" s="1063"/>
      <c r="BDZ193" s="1063"/>
      <c r="BEA193" s="1063"/>
      <c r="BEB193" s="1063"/>
      <c r="BEC193" s="1063"/>
      <c r="BED193" s="1063"/>
      <c r="BEE193" s="1063"/>
      <c r="BEF193" s="1063"/>
      <c r="BEG193" s="1063"/>
      <c r="BEH193" s="1063"/>
      <c r="BEI193" s="1063"/>
      <c r="BEJ193" s="1063"/>
      <c r="BEK193" s="1063"/>
      <c r="BEL193" s="1063"/>
      <c r="BEM193" s="1063"/>
      <c r="BEN193" s="1063"/>
      <c r="BEO193" s="1063"/>
      <c r="BEP193" s="1063"/>
      <c r="BEQ193" s="1063"/>
      <c r="BER193" s="1063"/>
      <c r="BES193" s="1063"/>
      <c r="BET193" s="1063"/>
      <c r="BEU193" s="1063"/>
      <c r="BEV193" s="1063"/>
      <c r="BEW193" s="1063"/>
      <c r="BEX193" s="1063"/>
      <c r="BEY193" s="1063"/>
      <c r="BEZ193" s="1063"/>
      <c r="BFA193" s="1063"/>
      <c r="BFB193" s="1063"/>
      <c r="BFC193" s="1063"/>
      <c r="BFD193" s="1063"/>
      <c r="BFE193" s="1063"/>
      <c r="BFF193" s="1063"/>
      <c r="BFG193" s="1063"/>
      <c r="BFH193" s="1063"/>
      <c r="BFI193" s="1063"/>
      <c r="BFJ193" s="1063"/>
      <c r="BFK193" s="1063"/>
      <c r="BFL193" s="1063"/>
      <c r="BFM193" s="1063"/>
      <c r="BFN193" s="1063"/>
      <c r="BFO193" s="1063"/>
      <c r="BFP193" s="1063"/>
      <c r="BFQ193" s="1063"/>
      <c r="BFR193" s="1063"/>
      <c r="BFS193" s="1063"/>
      <c r="BFT193" s="1063"/>
      <c r="BFU193" s="1063"/>
      <c r="BFV193" s="1063"/>
      <c r="BFW193" s="1063"/>
      <c r="BFX193" s="1063"/>
      <c r="BFY193" s="1063"/>
      <c r="BFZ193" s="1063"/>
      <c r="BGA193" s="1063"/>
      <c r="BGB193" s="1063"/>
      <c r="BGC193" s="1063"/>
      <c r="BGD193" s="1063"/>
      <c r="BGE193" s="1063"/>
      <c r="BGF193" s="1063"/>
      <c r="BGG193" s="1063"/>
      <c r="BGH193" s="1063"/>
      <c r="BGI193" s="1063"/>
      <c r="BGJ193" s="1063"/>
      <c r="BGK193" s="1063"/>
      <c r="BGL193" s="1063"/>
      <c r="BGM193" s="1063"/>
      <c r="BGN193" s="1063"/>
      <c r="BGO193" s="1063"/>
      <c r="BGP193" s="1063"/>
      <c r="BGQ193" s="1063"/>
      <c r="BGR193" s="1063"/>
      <c r="BGS193" s="1063"/>
      <c r="BGT193" s="1063"/>
      <c r="BGU193" s="1063"/>
      <c r="BGV193" s="1063"/>
      <c r="BGW193" s="1063"/>
      <c r="BGX193" s="1063"/>
      <c r="BGY193" s="1063"/>
      <c r="BGZ193" s="1063"/>
      <c r="BHA193" s="1063"/>
      <c r="BHB193" s="1063"/>
      <c r="BHC193" s="1063"/>
      <c r="BHD193" s="1063"/>
      <c r="BHE193" s="1063"/>
      <c r="BHF193" s="1063"/>
      <c r="BHG193" s="1063"/>
      <c r="BHH193" s="1063"/>
      <c r="BHI193" s="1063"/>
      <c r="BHJ193" s="1063"/>
      <c r="BHK193" s="1063"/>
      <c r="BHL193" s="1063"/>
      <c r="BHM193" s="1063"/>
      <c r="BHN193" s="1063"/>
      <c r="BHO193" s="1063"/>
      <c r="BHP193" s="1063"/>
      <c r="BHQ193" s="1063"/>
      <c r="BHR193" s="1063"/>
      <c r="BHS193" s="1063"/>
      <c r="BHT193" s="1063"/>
      <c r="BHU193" s="1063"/>
      <c r="BHV193" s="1063"/>
      <c r="BHW193" s="1063"/>
      <c r="BHX193" s="1063"/>
      <c r="BHY193" s="1063"/>
      <c r="BHZ193" s="1063"/>
      <c r="BIA193" s="1063"/>
      <c r="BIB193" s="1063"/>
      <c r="BIC193" s="1063"/>
      <c r="BID193" s="1063"/>
      <c r="BIE193" s="1063"/>
      <c r="BIF193" s="1063"/>
      <c r="BIG193" s="1063"/>
      <c r="BIH193" s="1063"/>
      <c r="BII193" s="1063"/>
      <c r="BIJ193" s="1063"/>
      <c r="BIK193" s="1063"/>
      <c r="BIL193" s="1063"/>
      <c r="BIM193" s="1063"/>
      <c r="BIN193" s="1063"/>
      <c r="BIO193" s="1063"/>
      <c r="BIP193" s="1063"/>
      <c r="BIQ193" s="1063"/>
      <c r="BIR193" s="1063"/>
      <c r="BIS193" s="1063"/>
      <c r="BIT193" s="1063"/>
      <c r="BIU193" s="1063"/>
      <c r="BIV193" s="1063"/>
      <c r="BIW193" s="1063"/>
      <c r="BIX193" s="1063"/>
      <c r="BIY193" s="1063"/>
      <c r="BIZ193" s="1063"/>
      <c r="BJA193" s="1063"/>
      <c r="BJB193" s="1063"/>
      <c r="BJC193" s="1063"/>
      <c r="BJD193" s="1063"/>
      <c r="BJE193" s="1063"/>
      <c r="BJF193" s="1063"/>
      <c r="BJG193" s="1063"/>
      <c r="BJH193" s="1063"/>
      <c r="BJI193" s="1063"/>
      <c r="BJJ193" s="1063"/>
      <c r="BJK193" s="1063"/>
      <c r="BJL193" s="1063"/>
      <c r="BJM193" s="1063"/>
      <c r="BJN193" s="1063"/>
      <c r="BJO193" s="1063"/>
      <c r="BJP193" s="1063"/>
      <c r="BJQ193" s="1063"/>
      <c r="BJR193" s="1063"/>
      <c r="BJS193" s="1063"/>
      <c r="BJT193" s="1063"/>
      <c r="BJU193" s="1063"/>
      <c r="BJV193" s="1063"/>
      <c r="BJW193" s="1063"/>
      <c r="BJX193" s="1063"/>
      <c r="BJY193" s="1063"/>
      <c r="BJZ193" s="1063"/>
      <c r="BKA193" s="1063"/>
      <c r="BKB193" s="1063"/>
      <c r="BKC193" s="1063"/>
      <c r="BKD193" s="1063"/>
      <c r="BKE193" s="1063"/>
      <c r="BKF193" s="1063"/>
      <c r="BKG193" s="1063"/>
      <c r="BKH193" s="1063"/>
      <c r="BKI193" s="1063"/>
      <c r="BKJ193" s="1063"/>
      <c r="BKK193" s="1063"/>
      <c r="BKL193" s="1063"/>
      <c r="BKM193" s="1063"/>
      <c r="BKN193" s="1063"/>
      <c r="BKO193" s="1063"/>
      <c r="BKP193" s="1063"/>
      <c r="BKQ193" s="1063"/>
      <c r="BKR193" s="1063"/>
      <c r="BKS193" s="1063"/>
      <c r="BKT193" s="1063"/>
      <c r="BKU193" s="1063"/>
      <c r="BKV193" s="1063"/>
      <c r="BKW193" s="1063"/>
      <c r="BKX193" s="1063"/>
      <c r="BKY193" s="1063"/>
      <c r="BKZ193" s="1063"/>
      <c r="BLA193" s="1063"/>
      <c r="BLB193" s="1063"/>
      <c r="BLC193" s="1063"/>
      <c r="BLD193" s="1063"/>
      <c r="BLE193" s="1063"/>
      <c r="BLF193" s="1063"/>
      <c r="BLG193" s="1063"/>
      <c r="BLH193" s="1063"/>
      <c r="BLI193" s="1063"/>
      <c r="BLJ193" s="1063"/>
      <c r="BLK193" s="1063"/>
      <c r="BLL193" s="1063"/>
      <c r="BLM193" s="1063"/>
      <c r="BLN193" s="1063"/>
      <c r="BLO193" s="1063"/>
      <c r="BLP193" s="1063"/>
      <c r="BLQ193" s="1063"/>
      <c r="BLR193" s="1063"/>
      <c r="BLS193" s="1063"/>
      <c r="BLT193" s="1063"/>
      <c r="BLU193" s="1063"/>
      <c r="BLV193" s="1063"/>
      <c r="BLW193" s="1063"/>
      <c r="BLX193" s="1063"/>
      <c r="BLY193" s="1063"/>
      <c r="BLZ193" s="1063"/>
      <c r="BMA193" s="1063"/>
      <c r="BMB193" s="1063"/>
      <c r="BMC193" s="1063"/>
      <c r="BMD193" s="1063"/>
      <c r="BME193" s="1063"/>
      <c r="BMF193" s="1063"/>
      <c r="BMG193" s="1063"/>
      <c r="BMH193" s="1063"/>
      <c r="BMI193" s="1063"/>
      <c r="BMJ193" s="1063"/>
      <c r="BMK193" s="1063"/>
      <c r="BML193" s="1063"/>
      <c r="BMM193" s="1063"/>
      <c r="BMN193" s="1063"/>
      <c r="BMO193" s="1063"/>
      <c r="BMP193" s="1063"/>
      <c r="BMQ193" s="1063"/>
      <c r="BMR193" s="1063"/>
      <c r="BMS193" s="1063"/>
      <c r="BMT193" s="1063"/>
      <c r="BMU193" s="1063"/>
      <c r="BMV193" s="1063"/>
      <c r="BMW193" s="1063"/>
      <c r="BMX193" s="1063"/>
      <c r="BMY193" s="1063"/>
      <c r="BMZ193" s="1063"/>
      <c r="BNA193" s="1063"/>
      <c r="BNB193" s="1063"/>
      <c r="BNC193" s="1063"/>
      <c r="BND193" s="1063"/>
      <c r="BNE193" s="1063"/>
      <c r="BNF193" s="1063"/>
      <c r="BNG193" s="1063"/>
      <c r="BNH193" s="1063"/>
      <c r="BNI193" s="1063"/>
      <c r="BNJ193" s="1063"/>
      <c r="BNK193" s="1063"/>
      <c r="BNL193" s="1063"/>
      <c r="BNM193" s="1063"/>
      <c r="BNN193" s="1063"/>
      <c r="BNO193" s="1063"/>
      <c r="BNP193" s="1063"/>
      <c r="BNQ193" s="1063"/>
      <c r="BNR193" s="1063"/>
      <c r="BNS193" s="1063"/>
      <c r="BNT193" s="1063"/>
      <c r="BNU193" s="1063"/>
      <c r="BNV193" s="1063"/>
      <c r="BNW193" s="1063"/>
      <c r="BNX193" s="1063"/>
      <c r="BNY193" s="1063"/>
      <c r="BNZ193" s="1063"/>
      <c r="BOA193" s="1063"/>
      <c r="BOB193" s="1063"/>
      <c r="BOC193" s="1063"/>
      <c r="BOD193" s="1063"/>
      <c r="BOE193" s="1063"/>
      <c r="BOF193" s="1063"/>
      <c r="BOG193" s="1063"/>
      <c r="BOH193" s="1063"/>
      <c r="BOI193" s="1063"/>
      <c r="BOJ193" s="1063"/>
      <c r="BOK193" s="1063"/>
      <c r="BOL193" s="1063"/>
      <c r="BOM193" s="1063"/>
      <c r="BON193" s="1063"/>
      <c r="BOO193" s="1063"/>
      <c r="BOP193" s="1063"/>
      <c r="BOQ193" s="1063"/>
      <c r="BOR193" s="1063"/>
      <c r="BOS193" s="1063"/>
      <c r="BOT193" s="1063"/>
      <c r="BOU193" s="1063"/>
      <c r="BOV193" s="1063"/>
      <c r="BOW193" s="1063"/>
      <c r="BOX193" s="1063"/>
      <c r="BOY193" s="1063"/>
      <c r="BOZ193" s="1063"/>
      <c r="BPA193" s="1063"/>
      <c r="BPB193" s="1063"/>
      <c r="BPC193" s="1063"/>
      <c r="BPD193" s="1063"/>
      <c r="BPE193" s="1063"/>
      <c r="BPF193" s="1063"/>
      <c r="BPG193" s="1063"/>
      <c r="BPH193" s="1063"/>
      <c r="BPI193" s="1063"/>
      <c r="BPJ193" s="1063"/>
      <c r="BPK193" s="1063"/>
      <c r="BPL193" s="1063"/>
      <c r="BPM193" s="1063"/>
      <c r="BPN193" s="1063"/>
      <c r="BPO193" s="1063"/>
      <c r="BPP193" s="1063"/>
      <c r="BPQ193" s="1063"/>
      <c r="BPR193" s="1063"/>
      <c r="BPS193" s="1063"/>
      <c r="BPT193" s="1063"/>
      <c r="BPU193" s="1063"/>
      <c r="BPV193" s="1063"/>
      <c r="BPW193" s="1063"/>
      <c r="BPX193" s="1063"/>
      <c r="BPY193" s="1063"/>
      <c r="BPZ193" s="1063"/>
      <c r="BQA193" s="1063"/>
      <c r="BQB193" s="1063"/>
      <c r="BQC193" s="1063"/>
      <c r="BQD193" s="1063"/>
      <c r="BQE193" s="1063"/>
      <c r="BQF193" s="1063"/>
      <c r="BQG193" s="1063"/>
      <c r="BQH193" s="1063"/>
      <c r="BQI193" s="1063"/>
      <c r="BQJ193" s="1063"/>
      <c r="BQK193" s="1063"/>
      <c r="BQL193" s="1063"/>
      <c r="BQM193" s="1063"/>
      <c r="BQN193" s="1063"/>
      <c r="BQO193" s="1063"/>
      <c r="BQP193" s="1063"/>
      <c r="BQQ193" s="1063"/>
      <c r="BQR193" s="1063"/>
      <c r="BQS193" s="1063"/>
      <c r="BQT193" s="1063"/>
      <c r="BQU193" s="1063"/>
      <c r="BQV193" s="1063"/>
      <c r="BQW193" s="1063"/>
      <c r="BQX193" s="1063"/>
      <c r="BQY193" s="1063"/>
      <c r="BQZ193" s="1063"/>
      <c r="BRA193" s="1063"/>
      <c r="BRB193" s="1063"/>
      <c r="BRC193" s="1063"/>
      <c r="BRD193" s="1063"/>
      <c r="BRE193" s="1063"/>
      <c r="BRF193" s="1063"/>
      <c r="BRG193" s="1063"/>
      <c r="BRH193" s="1063"/>
      <c r="BRI193" s="1063"/>
      <c r="BRJ193" s="1063"/>
      <c r="BRK193" s="1063"/>
      <c r="BRL193" s="1063"/>
      <c r="BRM193" s="1063"/>
      <c r="BRN193" s="1063"/>
      <c r="BRO193" s="1063"/>
      <c r="BRP193" s="1063"/>
      <c r="BRQ193" s="1063"/>
      <c r="BRR193" s="1063"/>
      <c r="BRS193" s="1063"/>
      <c r="BRT193" s="1063"/>
      <c r="BRU193" s="1063"/>
      <c r="BRV193" s="1063"/>
      <c r="BRW193" s="1063"/>
      <c r="BRX193" s="1063"/>
      <c r="BRY193" s="1063"/>
      <c r="BRZ193" s="1063"/>
      <c r="BSA193" s="1063"/>
      <c r="BSB193" s="1063"/>
      <c r="BSC193" s="1063"/>
      <c r="BSD193" s="1063"/>
      <c r="BSE193" s="1063"/>
      <c r="BSF193" s="1063"/>
      <c r="BSG193" s="1063"/>
      <c r="BSH193" s="1063"/>
      <c r="BSI193" s="1063"/>
      <c r="BSJ193" s="1063"/>
      <c r="BSK193" s="1063"/>
      <c r="BSL193" s="1063"/>
      <c r="BSM193" s="1063"/>
      <c r="BSN193" s="1063"/>
      <c r="BSO193" s="1063"/>
      <c r="BSP193" s="1063"/>
      <c r="BSQ193" s="1063"/>
      <c r="BSR193" s="1063"/>
      <c r="BSS193" s="1063"/>
      <c r="BST193" s="1063"/>
      <c r="BSU193" s="1063"/>
      <c r="BSV193" s="1063"/>
      <c r="BSW193" s="1063"/>
      <c r="BSX193" s="1063"/>
      <c r="BSY193" s="1063"/>
      <c r="BSZ193" s="1063"/>
      <c r="BTA193" s="1063"/>
      <c r="BTB193" s="1063"/>
      <c r="BTC193" s="1063"/>
      <c r="BTD193" s="1063"/>
      <c r="BTE193" s="1063"/>
      <c r="BTF193" s="1063"/>
      <c r="BTG193" s="1063"/>
      <c r="BTH193" s="1063"/>
      <c r="BTI193" s="1063"/>
      <c r="BTJ193" s="1063"/>
      <c r="BTK193" s="1063"/>
      <c r="BTL193" s="1063"/>
      <c r="BTM193" s="1063"/>
      <c r="BTN193" s="1063"/>
      <c r="BTO193" s="1063"/>
      <c r="BTP193" s="1063"/>
      <c r="BTQ193" s="1063"/>
      <c r="BTR193" s="1063"/>
      <c r="BTS193" s="1063"/>
      <c r="BTT193" s="1063"/>
      <c r="BTU193" s="1063"/>
      <c r="BTV193" s="1063"/>
      <c r="BTW193" s="1063"/>
      <c r="BTX193" s="1063"/>
      <c r="BTY193" s="1063"/>
      <c r="BTZ193" s="1063"/>
      <c r="BUA193" s="1063"/>
      <c r="BUB193" s="1063"/>
      <c r="BUC193" s="1063"/>
      <c r="BUD193" s="1063"/>
      <c r="BUE193" s="1063"/>
      <c r="BUF193" s="1063"/>
      <c r="BUG193" s="1063"/>
      <c r="BUH193" s="1063"/>
      <c r="BUI193" s="1063"/>
      <c r="BUJ193" s="1063"/>
      <c r="BUK193" s="1063"/>
      <c r="BUL193" s="1063"/>
      <c r="BUM193" s="1063"/>
      <c r="BUN193" s="1063"/>
      <c r="BUO193" s="1063"/>
      <c r="BUP193" s="1063"/>
      <c r="BUQ193" s="1063"/>
      <c r="BUR193" s="1063"/>
      <c r="BUS193" s="1063"/>
      <c r="BUT193" s="1063"/>
      <c r="BUU193" s="1063"/>
      <c r="BUV193" s="1063"/>
      <c r="BUW193" s="1063"/>
      <c r="BUX193" s="1063"/>
      <c r="BUY193" s="1063"/>
      <c r="BUZ193" s="1063"/>
      <c r="BVA193" s="1063"/>
      <c r="BVB193" s="1063"/>
      <c r="BVC193" s="1063"/>
      <c r="BVD193" s="1063"/>
      <c r="BVE193" s="1063"/>
      <c r="BVF193" s="1063"/>
      <c r="BVG193" s="1063"/>
      <c r="BVH193" s="1063"/>
      <c r="BVI193" s="1063"/>
      <c r="BVJ193" s="1063"/>
      <c r="BVK193" s="1063"/>
      <c r="BVL193" s="1063"/>
      <c r="BVM193" s="1063"/>
      <c r="BVN193" s="1063"/>
      <c r="BVO193" s="1063"/>
      <c r="BVP193" s="1063"/>
      <c r="BVQ193" s="1063"/>
      <c r="BVR193" s="1063"/>
      <c r="BVS193" s="1063"/>
      <c r="BVT193" s="1063"/>
      <c r="BVU193" s="1063"/>
      <c r="BVV193" s="1063"/>
      <c r="BVW193" s="1063"/>
      <c r="BVX193" s="1063"/>
      <c r="BVY193" s="1063"/>
      <c r="BVZ193" s="1063"/>
      <c r="BWA193" s="1063"/>
      <c r="BWB193" s="1063"/>
      <c r="BWC193" s="1063"/>
      <c r="BWD193" s="1063"/>
      <c r="BWE193" s="1063"/>
      <c r="BWF193" s="1063"/>
      <c r="BWG193" s="1063"/>
      <c r="BWH193" s="1063"/>
      <c r="BWI193" s="1063"/>
      <c r="BWJ193" s="1063"/>
      <c r="BWK193" s="1063"/>
      <c r="BWL193" s="1063"/>
      <c r="BWM193" s="1063"/>
      <c r="BWN193" s="1063"/>
      <c r="BWO193" s="1063"/>
      <c r="BWP193" s="1063"/>
      <c r="BWQ193" s="1063"/>
      <c r="BWR193" s="1063"/>
      <c r="BWS193" s="1063"/>
      <c r="BWT193" s="1063"/>
      <c r="BWU193" s="1063"/>
      <c r="BWV193" s="1063"/>
      <c r="BWW193" s="1063"/>
      <c r="BWX193" s="1063"/>
      <c r="BWY193" s="1063"/>
      <c r="BWZ193" s="1063"/>
      <c r="BXA193" s="1063"/>
      <c r="BXB193" s="1063"/>
      <c r="BXC193" s="1063"/>
      <c r="BXD193" s="1063"/>
      <c r="BXE193" s="1063"/>
      <c r="BXF193" s="1063"/>
      <c r="BXG193" s="1063"/>
      <c r="BXH193" s="1063"/>
      <c r="BXI193" s="1063"/>
      <c r="BXJ193" s="1063"/>
      <c r="BXK193" s="1063"/>
      <c r="BXL193" s="1063"/>
      <c r="BXM193" s="1063"/>
      <c r="BXN193" s="1063"/>
      <c r="BXO193" s="1063"/>
      <c r="BXP193" s="1063"/>
      <c r="BXQ193" s="1063"/>
      <c r="BXR193" s="1063"/>
      <c r="BXS193" s="1063"/>
      <c r="BXT193" s="1063"/>
      <c r="BXU193" s="1063"/>
      <c r="BXV193" s="1063"/>
      <c r="BXW193" s="1063"/>
      <c r="BXX193" s="1063"/>
      <c r="BXY193" s="1063"/>
      <c r="BXZ193" s="1063"/>
      <c r="BYA193" s="1063"/>
      <c r="BYB193" s="1063"/>
      <c r="BYC193" s="1063"/>
      <c r="BYD193" s="1063"/>
      <c r="BYE193" s="1063"/>
      <c r="BYF193" s="1063"/>
      <c r="BYG193" s="1063"/>
      <c r="BYH193" s="1063"/>
      <c r="BYI193" s="1063"/>
      <c r="BYJ193" s="1063"/>
      <c r="BYK193" s="1063"/>
      <c r="BYL193" s="1063"/>
      <c r="BYM193" s="1063"/>
      <c r="BYN193" s="1063"/>
      <c r="BYO193" s="1063"/>
      <c r="BYP193" s="1063"/>
      <c r="BYQ193" s="1063"/>
      <c r="BYR193" s="1063"/>
      <c r="BYS193" s="1063"/>
      <c r="BYT193" s="1063"/>
      <c r="BYU193" s="1063"/>
      <c r="BYV193" s="1063"/>
      <c r="BYW193" s="1063"/>
      <c r="BYX193" s="1063"/>
      <c r="BYY193" s="1063"/>
      <c r="BYZ193" s="1063"/>
      <c r="BZA193" s="1063"/>
      <c r="BZB193" s="1063"/>
      <c r="BZC193" s="1063"/>
      <c r="BZD193" s="1063"/>
      <c r="BZE193" s="1063"/>
      <c r="BZF193" s="1063"/>
      <c r="BZG193" s="1063"/>
      <c r="BZH193" s="1063"/>
      <c r="BZI193" s="1063"/>
      <c r="BZJ193" s="1063"/>
      <c r="BZK193" s="1063"/>
      <c r="BZL193" s="1063"/>
      <c r="BZM193" s="1063"/>
      <c r="BZN193" s="1063"/>
      <c r="BZO193" s="1063"/>
      <c r="BZP193" s="1063"/>
      <c r="BZQ193" s="1063"/>
      <c r="BZR193" s="1063"/>
      <c r="BZS193" s="1063"/>
      <c r="BZT193" s="1063"/>
      <c r="BZU193" s="1063"/>
      <c r="BZV193" s="1063"/>
      <c r="BZW193" s="1063"/>
      <c r="BZX193" s="1063"/>
      <c r="BZY193" s="1063"/>
      <c r="BZZ193" s="1063"/>
      <c r="CAA193" s="1063"/>
      <c r="CAB193" s="1063"/>
      <c r="CAC193" s="1063"/>
      <c r="CAD193" s="1063"/>
      <c r="CAE193" s="1063"/>
      <c r="CAF193" s="1063"/>
      <c r="CAG193" s="1063"/>
      <c r="CAH193" s="1063"/>
      <c r="CAI193" s="1063"/>
      <c r="CAJ193" s="1063"/>
      <c r="CAK193" s="1063"/>
      <c r="CAL193" s="1063"/>
      <c r="CAM193" s="1063"/>
      <c r="CAN193" s="1063"/>
      <c r="CAO193" s="1063"/>
      <c r="CAP193" s="1063"/>
      <c r="CAQ193" s="1063"/>
      <c r="CAR193" s="1063"/>
      <c r="CAS193" s="1063"/>
      <c r="CAT193" s="1063"/>
      <c r="CAU193" s="1063"/>
      <c r="CAV193" s="1063"/>
      <c r="CAW193" s="1063"/>
      <c r="CAX193" s="1063"/>
      <c r="CAY193" s="1063"/>
      <c r="CAZ193" s="1063"/>
      <c r="CBA193" s="1063"/>
      <c r="CBB193" s="1063"/>
      <c r="CBC193" s="1063"/>
      <c r="CBD193" s="1063"/>
      <c r="CBE193" s="1063"/>
      <c r="CBF193" s="1063"/>
      <c r="CBG193" s="1063"/>
      <c r="CBH193" s="1063"/>
      <c r="CBI193" s="1063"/>
      <c r="CBJ193" s="1063"/>
      <c r="CBK193" s="1063"/>
      <c r="CBL193" s="1063"/>
      <c r="CBM193" s="1063"/>
      <c r="CBN193" s="1063"/>
      <c r="CBO193" s="1063"/>
      <c r="CBP193" s="1063"/>
      <c r="CBQ193" s="1063"/>
      <c r="CBR193" s="1063"/>
      <c r="CBS193" s="1063"/>
      <c r="CBT193" s="1063"/>
      <c r="CBU193" s="1063"/>
      <c r="CBV193" s="1063"/>
      <c r="CBW193" s="1063"/>
      <c r="CBX193" s="1063"/>
      <c r="CBY193" s="1063"/>
      <c r="CBZ193" s="1063"/>
      <c r="CCA193" s="1063"/>
      <c r="CCB193" s="1063"/>
      <c r="CCC193" s="1063"/>
      <c r="CCD193" s="1063"/>
      <c r="CCE193" s="1063"/>
      <c r="CCF193" s="1063"/>
      <c r="CCG193" s="1063"/>
      <c r="CCH193" s="1063"/>
      <c r="CCI193" s="1063"/>
      <c r="CCJ193" s="1063"/>
      <c r="CCK193" s="1063"/>
      <c r="CCL193" s="1063"/>
      <c r="CCM193" s="1063"/>
      <c r="CCN193" s="1063"/>
      <c r="CCO193" s="1063"/>
      <c r="CCP193" s="1063"/>
      <c r="CCQ193" s="1063"/>
      <c r="CCR193" s="1063"/>
      <c r="CCS193" s="1063"/>
      <c r="CCT193" s="1063"/>
      <c r="CCU193" s="1063"/>
      <c r="CCV193" s="1063"/>
      <c r="CCW193" s="1063"/>
      <c r="CCX193" s="1063"/>
      <c r="CCY193" s="1063"/>
      <c r="CCZ193" s="1063"/>
      <c r="CDA193" s="1063"/>
      <c r="CDB193" s="1063"/>
      <c r="CDC193" s="1063"/>
      <c r="CDD193" s="1063"/>
      <c r="CDE193" s="1063"/>
      <c r="CDF193" s="1063"/>
      <c r="CDG193" s="1063"/>
      <c r="CDH193" s="1063"/>
      <c r="CDI193" s="1063"/>
      <c r="CDJ193" s="1063"/>
      <c r="CDK193" s="1063"/>
      <c r="CDL193" s="1063"/>
      <c r="CDM193" s="1063"/>
      <c r="CDN193" s="1063"/>
      <c r="CDO193" s="1063"/>
      <c r="CDP193" s="1063"/>
      <c r="CDQ193" s="1063"/>
      <c r="CDR193" s="1063"/>
      <c r="CDS193" s="1063"/>
      <c r="CDT193" s="1063"/>
      <c r="CDU193" s="1063"/>
      <c r="CDV193" s="1063"/>
      <c r="CDW193" s="1063"/>
      <c r="CDX193" s="1063"/>
      <c r="CDY193" s="1063"/>
      <c r="CDZ193" s="1063"/>
      <c r="CEA193" s="1063"/>
      <c r="CEB193" s="1063"/>
      <c r="CEC193" s="1063"/>
      <c r="CED193" s="1063"/>
      <c r="CEE193" s="1063"/>
      <c r="CEF193" s="1063"/>
      <c r="CEG193" s="1063"/>
      <c r="CEH193" s="1063"/>
      <c r="CEI193" s="1063"/>
      <c r="CEJ193" s="1063"/>
      <c r="CEK193" s="1063"/>
      <c r="CEL193" s="1063"/>
      <c r="CEM193" s="1063"/>
    </row>
    <row r="194" spans="1:2171" x14ac:dyDescent="0.2">
      <c r="A194" s="211"/>
      <c r="B194" s="976" t="s">
        <v>738</v>
      </c>
      <c r="C194" s="292"/>
      <c r="D194" s="632"/>
      <c r="E194" s="633"/>
      <c r="F194" s="633"/>
      <c r="G194" s="633"/>
      <c r="H194" s="634"/>
      <c r="I194" s="211"/>
      <c r="J194" s="211"/>
      <c r="K194" s="211"/>
      <c r="L194" s="211"/>
      <c r="M194" s="701"/>
      <c r="P194" s="1061"/>
      <c r="R194" s="1062"/>
      <c r="AA194" s="679"/>
    </row>
    <row r="195" spans="1:2171" x14ac:dyDescent="0.2">
      <c r="A195" s="211"/>
      <c r="B195" s="239" t="s">
        <v>355</v>
      </c>
      <c r="C195" s="654">
        <f>C194*Sources!C22</f>
        <v>0</v>
      </c>
      <c r="D195" s="632"/>
      <c r="E195" s="633"/>
      <c r="F195" s="633"/>
      <c r="G195" s="633"/>
      <c r="H195" s="634"/>
      <c r="I195" s="211"/>
      <c r="J195" s="211"/>
      <c r="K195" s="211"/>
      <c r="L195" s="211"/>
      <c r="M195" s="701"/>
      <c r="P195" s="1061"/>
      <c r="R195" s="1062"/>
      <c r="AA195" s="679"/>
    </row>
    <row r="196" spans="1:2171" x14ac:dyDescent="0.2">
      <c r="A196" s="211"/>
      <c r="B196" s="239" t="s">
        <v>356</v>
      </c>
      <c r="C196" s="655"/>
      <c r="D196" s="632"/>
      <c r="E196" s="633"/>
      <c r="F196" s="633"/>
      <c r="G196" s="633"/>
      <c r="H196" s="634"/>
      <c r="I196" s="211"/>
      <c r="J196" s="211"/>
      <c r="K196" s="211"/>
      <c r="L196" s="211"/>
      <c r="M196" s="701"/>
      <c r="P196" s="1059"/>
      <c r="R196" s="1059"/>
      <c r="AA196" s="679"/>
    </row>
    <row r="197" spans="1:2171" ht="13.5" thickBot="1" x14ac:dyDescent="0.25">
      <c r="A197" s="211"/>
      <c r="B197" s="1046" t="s">
        <v>357</v>
      </c>
      <c r="C197" s="1047"/>
      <c r="D197" s="650"/>
      <c r="E197" s="651"/>
      <c r="F197" s="651"/>
      <c r="G197" s="633"/>
      <c r="H197" s="634"/>
      <c r="I197" s="211"/>
      <c r="J197" s="211"/>
      <c r="K197" s="211"/>
      <c r="L197" s="211"/>
      <c r="M197" s="701"/>
      <c r="P197" s="1059"/>
      <c r="R197" s="1059"/>
      <c r="AA197" s="679"/>
    </row>
    <row r="198" spans="1:2171" ht="15.75" x14ac:dyDescent="0.25">
      <c r="A198" s="211"/>
      <c r="B198" s="1048" t="s">
        <v>518</v>
      </c>
      <c r="C198" s="1049"/>
      <c r="D198" s="1044"/>
      <c r="E198" s="1044"/>
      <c r="F198" s="1045"/>
      <c r="G198" s="632"/>
      <c r="H198" s="634"/>
      <c r="I198" s="211"/>
      <c r="J198" s="211"/>
      <c r="K198" s="211"/>
      <c r="L198" s="211"/>
      <c r="M198" s="701"/>
      <c r="N198" s="701"/>
      <c r="O198" s="701"/>
      <c r="P198" s="701"/>
      <c r="Q198" s="701"/>
      <c r="R198" s="701"/>
      <c r="S198" s="701"/>
      <c r="T198" s="701"/>
      <c r="AA198" s="679"/>
    </row>
    <row r="199" spans="1:2171" ht="15.75" customHeight="1" x14ac:dyDescent="0.2">
      <c r="A199" s="211"/>
      <c r="B199" s="222"/>
      <c r="C199" s="99"/>
      <c r="D199" s="1222" t="s">
        <v>495</v>
      </c>
      <c r="E199" s="1222"/>
      <c r="F199" s="1223"/>
      <c r="G199" s="632"/>
      <c r="H199" s="634"/>
      <c r="I199" s="211"/>
      <c r="J199" s="211"/>
      <c r="K199" s="211"/>
      <c r="L199" s="211"/>
      <c r="M199" s="701"/>
      <c r="N199" s="701"/>
      <c r="O199" s="701"/>
      <c r="P199" s="701"/>
      <c r="Q199" s="701"/>
      <c r="R199" s="701"/>
      <c r="S199" s="701"/>
      <c r="T199" s="701"/>
      <c r="AA199" s="679"/>
    </row>
    <row r="200" spans="1:2171" x14ac:dyDescent="0.2">
      <c r="A200" s="211"/>
      <c r="B200" s="75" t="s">
        <v>497</v>
      </c>
      <c r="C200" s="930" t="s">
        <v>498</v>
      </c>
      <c r="D200" s="252" t="s">
        <v>8</v>
      </c>
      <c r="E200" s="252" t="s">
        <v>9</v>
      </c>
      <c r="F200" s="253" t="s">
        <v>10</v>
      </c>
      <c r="G200" s="632"/>
      <c r="H200" s="634"/>
      <c r="I200" s="211"/>
      <c r="J200" s="211"/>
      <c r="K200" s="211"/>
      <c r="L200" s="211"/>
      <c r="M200" s="701"/>
      <c r="N200" s="701"/>
      <c r="O200" s="701"/>
      <c r="P200" s="701"/>
      <c r="Q200" s="701"/>
      <c r="R200" s="701"/>
      <c r="S200" s="701"/>
      <c r="T200" s="701"/>
      <c r="AA200" s="679"/>
    </row>
    <row r="201" spans="1:2171" x14ac:dyDescent="0.2">
      <c r="A201" s="211"/>
      <c r="B201" s="299"/>
      <c r="C201" s="300"/>
      <c r="D201" s="300"/>
      <c r="E201" s="300"/>
      <c r="F201" s="301"/>
      <c r="G201" s="632"/>
      <c r="H201" s="634"/>
      <c r="I201" s="211"/>
      <c r="J201" s="211"/>
      <c r="K201" s="211"/>
      <c r="L201" s="211"/>
      <c r="M201" s="701"/>
      <c r="N201" s="701"/>
      <c r="O201" s="701"/>
      <c r="P201" s="701"/>
      <c r="Q201" s="701"/>
      <c r="R201" s="701"/>
      <c r="S201" s="701"/>
      <c r="T201" s="701"/>
      <c r="AA201" s="679"/>
    </row>
    <row r="202" spans="1:2171" x14ac:dyDescent="0.2">
      <c r="A202" s="211"/>
      <c r="B202" s="299"/>
      <c r="C202" s="300"/>
      <c r="D202" s="300"/>
      <c r="E202" s="300"/>
      <c r="F202" s="301"/>
      <c r="G202" s="632"/>
      <c r="H202" s="634"/>
      <c r="I202" s="211"/>
      <c r="J202" s="211"/>
      <c r="K202" s="211"/>
      <c r="L202" s="211"/>
      <c r="M202" s="701"/>
      <c r="N202" s="701"/>
      <c r="O202" s="701"/>
      <c r="P202" s="701"/>
      <c r="Q202" s="701"/>
      <c r="R202" s="701"/>
      <c r="S202" s="701"/>
      <c r="T202" s="701"/>
      <c r="AA202" s="679"/>
    </row>
    <row r="203" spans="1:2171" x14ac:dyDescent="0.2">
      <c r="A203" s="211"/>
      <c r="B203" s="299"/>
      <c r="C203" s="300"/>
      <c r="D203" s="300"/>
      <c r="E203" s="300"/>
      <c r="F203" s="301"/>
      <c r="G203" s="632"/>
      <c r="H203" s="634"/>
      <c r="I203" s="211"/>
      <c r="J203" s="211"/>
      <c r="K203" s="211"/>
      <c r="L203" s="211"/>
      <c r="M203" s="701"/>
      <c r="N203" s="701"/>
      <c r="O203" s="701"/>
      <c r="P203" s="701"/>
      <c r="Q203" s="701"/>
      <c r="R203" s="701"/>
      <c r="S203" s="701"/>
      <c r="T203" s="701"/>
      <c r="AA203" s="679"/>
    </row>
    <row r="204" spans="1:2171" x14ac:dyDescent="0.2">
      <c r="A204" s="211"/>
      <c r="B204" s="299"/>
      <c r="C204" s="300"/>
      <c r="D204" s="300"/>
      <c r="E204" s="300"/>
      <c r="F204" s="301"/>
      <c r="G204" s="632"/>
      <c r="H204" s="634"/>
      <c r="I204" s="211"/>
      <c r="J204" s="211"/>
      <c r="K204" s="211"/>
      <c r="L204" s="211"/>
      <c r="M204" s="701"/>
      <c r="N204" s="701"/>
      <c r="O204" s="701"/>
      <c r="P204" s="701"/>
      <c r="Q204" s="701"/>
      <c r="R204" s="701"/>
      <c r="S204" s="701"/>
      <c r="T204" s="701"/>
      <c r="AA204" s="679"/>
    </row>
    <row r="205" spans="1:2171" ht="13.5" thickBot="1" x14ac:dyDescent="0.25">
      <c r="A205" s="211"/>
      <c r="B205" s="302"/>
      <c r="C205" s="303"/>
      <c r="D205" s="303"/>
      <c r="E205" s="303"/>
      <c r="F205" s="304"/>
      <c r="G205" s="632"/>
      <c r="H205" s="634"/>
      <c r="I205" s="211"/>
      <c r="J205" s="211"/>
      <c r="K205" s="211"/>
      <c r="L205" s="211"/>
      <c r="N205" s="701"/>
      <c r="O205" s="701"/>
      <c r="P205" s="701"/>
      <c r="Q205" s="701"/>
      <c r="R205" s="701"/>
      <c r="S205" s="701"/>
      <c r="T205" s="701"/>
      <c r="AA205" s="679"/>
    </row>
    <row r="206" spans="1:2171" ht="0.75" customHeight="1" x14ac:dyDescent="0.2">
      <c r="A206" s="211"/>
      <c r="B206" s="641"/>
      <c r="C206" s="642"/>
      <c r="D206" s="652"/>
      <c r="E206" s="652"/>
      <c r="F206" s="652"/>
      <c r="G206" s="633"/>
      <c r="H206" s="634"/>
      <c r="I206" s="211"/>
      <c r="J206" s="211"/>
      <c r="K206" s="212"/>
      <c r="L206" s="212"/>
      <c r="P206" s="1059"/>
      <c r="R206" s="1059"/>
      <c r="AA206" s="679"/>
    </row>
    <row r="207" spans="1:2171" ht="13.5" thickBot="1" x14ac:dyDescent="0.25">
      <c r="A207" s="211"/>
      <c r="B207" s="643"/>
      <c r="C207" s="644"/>
      <c r="D207" s="651"/>
      <c r="E207" s="651"/>
      <c r="F207" s="651"/>
      <c r="G207" s="633"/>
      <c r="H207" s="634"/>
      <c r="I207" s="211"/>
      <c r="J207" s="211"/>
      <c r="K207" s="212"/>
      <c r="L207" s="212"/>
      <c r="P207" s="1059"/>
      <c r="R207" s="1059"/>
      <c r="AA207" s="679"/>
    </row>
    <row r="208" spans="1:2171" ht="12.75" customHeight="1" x14ac:dyDescent="0.2">
      <c r="A208" s="211"/>
      <c r="B208" s="1176" t="s">
        <v>731</v>
      </c>
      <c r="C208" s="1219"/>
      <c r="D208" s="1052"/>
      <c r="E208" s="1053"/>
      <c r="F208" s="704"/>
      <c r="G208" s="633"/>
      <c r="H208" s="634"/>
      <c r="I208" s="211"/>
      <c r="J208" s="211"/>
      <c r="K208" s="212"/>
      <c r="L208" s="212"/>
      <c r="P208" s="1059"/>
      <c r="R208" s="1059"/>
      <c r="AA208" s="679"/>
    </row>
    <row r="209" spans="1:2171" ht="34.5" customHeight="1" thickBot="1" x14ac:dyDescent="0.25">
      <c r="A209" s="211"/>
      <c r="B209" s="1178"/>
      <c r="C209" s="1220"/>
      <c r="D209" s="1054"/>
      <c r="E209" s="1054"/>
      <c r="F209" s="704"/>
      <c r="G209" s="633"/>
      <c r="H209" s="634"/>
      <c r="I209" s="211"/>
      <c r="J209" s="211"/>
      <c r="K209" s="212"/>
      <c r="L209" s="212"/>
      <c r="P209" s="1059"/>
      <c r="R209" s="1059"/>
      <c r="AA209" s="679"/>
    </row>
    <row r="210" spans="1:2171" ht="18.75" customHeight="1" x14ac:dyDescent="0.3">
      <c r="A210" s="211"/>
      <c r="B210" s="1130" t="s">
        <v>360</v>
      </c>
      <c r="C210" s="1213"/>
      <c r="D210" s="1054"/>
      <c r="E210" s="1054"/>
      <c r="F210" s="632"/>
      <c r="G210" s="633"/>
      <c r="H210" s="634"/>
      <c r="I210" s="211"/>
      <c r="J210" s="211"/>
      <c r="K210" s="212"/>
      <c r="L210" s="212"/>
      <c r="AA210" s="679"/>
    </row>
    <row r="211" spans="1:2171" x14ac:dyDescent="0.2">
      <c r="A211" s="211"/>
      <c r="B211" s="64" t="s">
        <v>750</v>
      </c>
      <c r="C211" s="277"/>
      <c r="D211" s="1055"/>
      <c r="E211" s="1054"/>
      <c r="F211" s="632"/>
      <c r="G211" s="633"/>
      <c r="H211" s="634"/>
      <c r="I211" s="211"/>
      <c r="J211" s="211"/>
      <c r="K211" s="212"/>
      <c r="L211" s="212"/>
      <c r="AA211" s="679"/>
    </row>
    <row r="212" spans="1:2171" ht="13.5" thickBot="1" x14ac:dyDescent="0.25">
      <c r="A212" s="211"/>
      <c r="B212" s="65" t="s">
        <v>751</v>
      </c>
      <c r="C212" s="278"/>
      <c r="D212" s="1055"/>
      <c r="E212" s="1054"/>
      <c r="F212" s="632"/>
      <c r="G212" s="633"/>
      <c r="H212" s="634"/>
      <c r="I212" s="211"/>
      <c r="J212" s="211"/>
      <c r="K212" s="212"/>
      <c r="L212" s="212"/>
      <c r="AA212" s="679"/>
    </row>
    <row r="213" spans="1:2171" ht="13.5" thickBot="1" x14ac:dyDescent="0.25">
      <c r="A213" s="211"/>
      <c r="B213" s="657"/>
      <c r="C213" s="1050"/>
      <c r="D213" s="1054"/>
      <c r="E213" s="1054"/>
      <c r="F213" s="632"/>
      <c r="G213" s="633"/>
      <c r="H213" s="634"/>
      <c r="I213" s="211"/>
      <c r="J213" s="211"/>
      <c r="K213" s="212"/>
      <c r="L213" s="212"/>
      <c r="AA213" s="679"/>
    </row>
    <row r="214" spans="1:2171" ht="20.25" x14ac:dyDescent="0.3">
      <c r="A214" s="211"/>
      <c r="B214" s="660" t="s">
        <v>361</v>
      </c>
      <c r="C214" s="661"/>
      <c r="D214" s="1054"/>
      <c r="E214" s="1054"/>
      <c r="F214" s="633"/>
      <c r="G214" s="633"/>
      <c r="H214" s="634"/>
      <c r="I214" s="211"/>
      <c r="J214" s="211"/>
      <c r="K214" s="212"/>
      <c r="L214" s="212"/>
      <c r="AA214" s="679"/>
    </row>
    <row r="215" spans="1:2171" x14ac:dyDescent="0.2">
      <c r="A215" s="211"/>
      <c r="B215" s="658"/>
      <c r="C215" s="659"/>
      <c r="D215" s="632"/>
      <c r="E215" s="633"/>
      <c r="F215" s="633"/>
      <c r="G215" s="633"/>
      <c r="H215" s="634"/>
      <c r="I215" s="211"/>
      <c r="J215" s="211"/>
      <c r="K215" s="212"/>
      <c r="L215" s="212"/>
      <c r="AA215" s="679"/>
    </row>
    <row r="216" spans="1:2171" x14ac:dyDescent="0.2">
      <c r="A216" s="211"/>
      <c r="B216" s="64" t="s">
        <v>494</v>
      </c>
      <c r="C216" s="288"/>
      <c r="D216" s="632"/>
      <c r="E216" s="633"/>
      <c r="F216" s="633"/>
      <c r="G216" s="633"/>
      <c r="H216" s="634"/>
      <c r="I216" s="211"/>
      <c r="J216" s="211"/>
      <c r="K216" s="212"/>
      <c r="L216" s="212"/>
      <c r="AA216" s="679"/>
    </row>
    <row r="217" spans="1:2171" ht="13.5" thickBot="1" x14ac:dyDescent="0.25">
      <c r="A217" s="211"/>
      <c r="B217" s="65" t="s">
        <v>752</v>
      </c>
      <c r="C217" s="278"/>
      <c r="D217" s="632"/>
      <c r="E217" s="633"/>
      <c r="F217" s="633"/>
      <c r="G217" s="633"/>
      <c r="H217" s="634"/>
      <c r="I217" s="211"/>
      <c r="J217" s="211"/>
      <c r="K217" s="212"/>
      <c r="L217" s="212"/>
      <c r="AA217" s="679"/>
    </row>
    <row r="218" spans="1:2171" ht="13.5" thickBot="1" x14ac:dyDescent="0.25">
      <c r="A218" s="211"/>
      <c r="B218" s="657"/>
      <c r="C218" s="647"/>
      <c r="D218" s="633"/>
      <c r="E218" s="633"/>
      <c r="F218" s="633"/>
      <c r="G218" s="633"/>
      <c r="H218" s="634"/>
      <c r="I218" s="211"/>
      <c r="J218" s="211"/>
      <c r="K218" s="212"/>
      <c r="L218" s="212"/>
      <c r="AA218" s="679"/>
    </row>
    <row r="219" spans="1:2171" ht="20.25" x14ac:dyDescent="0.3">
      <c r="A219" s="211"/>
      <c r="B219" s="660" t="s">
        <v>362</v>
      </c>
      <c r="C219" s="661"/>
      <c r="D219" s="632"/>
      <c r="E219" s="633"/>
      <c r="F219" s="633"/>
      <c r="G219" s="633"/>
      <c r="H219" s="634"/>
      <c r="I219" s="211"/>
      <c r="J219" s="211"/>
      <c r="K219" s="212"/>
      <c r="L219" s="212"/>
      <c r="AA219" s="679"/>
    </row>
    <row r="220" spans="1:2171" x14ac:dyDescent="0.2">
      <c r="A220" s="211"/>
      <c r="B220" s="658"/>
      <c r="C220" s="659"/>
      <c r="D220" s="632"/>
      <c r="E220" s="633"/>
      <c r="F220" s="633"/>
      <c r="G220" s="633"/>
      <c r="H220" s="634"/>
      <c r="I220" s="211"/>
      <c r="J220" s="211"/>
      <c r="K220" s="212"/>
      <c r="L220" s="212"/>
      <c r="AA220" s="679"/>
    </row>
    <row r="221" spans="1:2171" s="191" customFormat="1" x14ac:dyDescent="0.2">
      <c r="A221" s="211"/>
      <c r="B221" s="64" t="s">
        <v>363</v>
      </c>
      <c r="C221" s="277"/>
      <c r="D221" s="632"/>
      <c r="E221" s="633"/>
      <c r="F221" s="633"/>
      <c r="G221" s="633"/>
      <c r="H221" s="634"/>
      <c r="I221" s="211"/>
      <c r="J221" s="211"/>
      <c r="K221" s="212"/>
      <c r="L221" s="212"/>
      <c r="M221" s="679"/>
      <c r="N221" s="679"/>
      <c r="O221" s="679"/>
      <c r="P221" s="679"/>
      <c r="Q221" s="679"/>
      <c r="R221" s="679"/>
      <c r="S221" s="679"/>
      <c r="T221" s="358"/>
      <c r="U221" s="358"/>
      <c r="V221" s="358"/>
      <c r="W221" s="358"/>
      <c r="X221" s="358"/>
      <c r="Y221" s="358"/>
      <c r="Z221" s="358"/>
      <c r="AA221" s="679"/>
      <c r="AB221" s="358"/>
      <c r="AC221" s="679"/>
      <c r="AD221" s="679"/>
      <c r="AE221" s="679"/>
      <c r="AF221" s="679"/>
      <c r="AG221" s="679"/>
      <c r="AH221" s="679"/>
      <c r="AI221" s="679"/>
      <c r="AJ221" s="679"/>
      <c r="AK221" s="679"/>
      <c r="AL221" s="679"/>
      <c r="AM221" s="679"/>
      <c r="AN221" s="679"/>
      <c r="AO221" s="679"/>
      <c r="AP221" s="679"/>
      <c r="AQ221" s="679"/>
      <c r="AR221" s="679"/>
      <c r="AS221" s="679"/>
      <c r="AT221" s="679"/>
      <c r="AU221" s="679"/>
      <c r="AV221" s="679"/>
      <c r="AW221" s="679"/>
      <c r="AX221" s="679"/>
      <c r="AY221" s="679"/>
      <c r="AZ221" s="679"/>
      <c r="BA221" s="679"/>
      <c r="BB221" s="679"/>
      <c r="BC221" s="611"/>
      <c r="BD221" s="611"/>
      <c r="BE221" s="611"/>
      <c r="BF221" s="611"/>
      <c r="BG221" s="611"/>
      <c r="BH221" s="611"/>
      <c r="BI221" s="611"/>
      <c r="BJ221" s="611"/>
      <c r="BK221" s="611"/>
      <c r="BL221" s="611"/>
      <c r="BM221" s="611"/>
      <c r="BN221" s="611"/>
      <c r="BO221" s="611"/>
      <c r="BP221" s="611"/>
      <c r="BQ221" s="611"/>
      <c r="BR221" s="611"/>
      <c r="BS221" s="611"/>
      <c r="BT221" s="611"/>
      <c r="BU221" s="611"/>
      <c r="BV221" s="611"/>
      <c r="BW221" s="611"/>
      <c r="BX221" s="611"/>
      <c r="BY221" s="611"/>
      <c r="BZ221" s="611"/>
      <c r="CA221" s="611"/>
      <c r="CB221" s="611"/>
      <c r="CC221" s="611"/>
      <c r="CD221" s="611"/>
      <c r="CE221" s="611"/>
      <c r="CF221" s="611"/>
      <c r="CG221" s="611"/>
      <c r="CH221" s="611"/>
      <c r="CI221" s="611"/>
      <c r="CJ221" s="611"/>
      <c r="CK221" s="611"/>
      <c r="CL221" s="611"/>
      <c r="CM221" s="611"/>
      <c r="CN221" s="611"/>
      <c r="CO221" s="611"/>
      <c r="CP221" s="611"/>
      <c r="CQ221" s="611"/>
      <c r="CR221" s="611"/>
      <c r="CS221" s="611"/>
      <c r="CT221" s="611"/>
      <c r="CU221" s="611"/>
      <c r="CV221" s="611"/>
      <c r="CW221" s="611"/>
      <c r="CX221" s="611"/>
      <c r="CY221" s="611"/>
      <c r="CZ221" s="611"/>
      <c r="DA221" s="611"/>
      <c r="DB221" s="611"/>
      <c r="DC221" s="611"/>
      <c r="DD221" s="611"/>
      <c r="DE221" s="611"/>
      <c r="DF221" s="611"/>
      <c r="DG221" s="611"/>
      <c r="DH221" s="611"/>
      <c r="DI221" s="611"/>
      <c r="DJ221" s="611"/>
      <c r="DK221" s="611"/>
      <c r="DL221" s="611"/>
      <c r="DM221" s="611"/>
      <c r="DN221" s="611"/>
      <c r="DO221" s="611"/>
      <c r="DP221" s="611"/>
      <c r="DQ221" s="611"/>
      <c r="DR221" s="611"/>
      <c r="DS221" s="611"/>
      <c r="DT221" s="611"/>
      <c r="DU221" s="611"/>
      <c r="DV221" s="611"/>
      <c r="DW221" s="611"/>
      <c r="DX221" s="611"/>
      <c r="DY221" s="611"/>
      <c r="DZ221" s="611"/>
      <c r="EA221" s="611"/>
      <c r="EB221" s="611"/>
      <c r="EC221" s="611"/>
      <c r="ED221" s="611"/>
      <c r="EE221" s="611"/>
      <c r="EF221" s="611"/>
      <c r="EG221" s="611"/>
      <c r="EH221" s="611"/>
      <c r="EI221" s="611"/>
      <c r="EJ221" s="611"/>
      <c r="EK221" s="611"/>
      <c r="EL221" s="611"/>
      <c r="EM221" s="611"/>
      <c r="EN221" s="611"/>
      <c r="EO221" s="611"/>
      <c r="EP221" s="611"/>
      <c r="EQ221" s="611"/>
      <c r="ER221" s="611"/>
      <c r="ES221" s="611"/>
      <c r="ET221" s="611"/>
      <c r="EU221" s="611"/>
      <c r="EV221" s="611"/>
      <c r="EW221" s="611"/>
      <c r="EX221" s="611"/>
      <c r="EY221" s="611"/>
      <c r="EZ221" s="611"/>
      <c r="FA221" s="611"/>
      <c r="FB221" s="611"/>
      <c r="FC221" s="611"/>
      <c r="FD221" s="611"/>
      <c r="FE221" s="611"/>
      <c r="FF221" s="611"/>
      <c r="FG221" s="611"/>
      <c r="FH221" s="611"/>
      <c r="FI221" s="611"/>
      <c r="FJ221" s="611"/>
      <c r="FK221" s="611"/>
      <c r="FL221" s="611"/>
      <c r="FM221" s="611"/>
      <c r="FN221" s="611"/>
      <c r="FO221" s="611"/>
      <c r="FP221" s="611"/>
      <c r="FQ221" s="611"/>
      <c r="FR221" s="611"/>
      <c r="FS221" s="611"/>
      <c r="FT221" s="611"/>
      <c r="FU221" s="611"/>
      <c r="FV221" s="611"/>
      <c r="FW221" s="611"/>
      <c r="FX221" s="611"/>
      <c r="FY221" s="611"/>
      <c r="FZ221" s="611"/>
      <c r="GA221" s="611"/>
      <c r="GB221" s="611"/>
      <c r="GC221" s="611"/>
      <c r="GD221" s="611"/>
      <c r="GE221" s="611"/>
      <c r="GF221" s="611"/>
      <c r="GG221" s="611"/>
      <c r="GH221" s="611"/>
      <c r="GI221" s="611"/>
      <c r="GJ221" s="611"/>
      <c r="GK221" s="611"/>
      <c r="GL221" s="611"/>
      <c r="GM221" s="611"/>
      <c r="GN221" s="611"/>
      <c r="GO221" s="611"/>
      <c r="GP221" s="611"/>
      <c r="GQ221" s="611"/>
      <c r="GR221" s="611"/>
      <c r="GS221" s="611"/>
      <c r="GT221" s="611"/>
      <c r="GU221" s="611"/>
      <c r="GV221" s="611"/>
      <c r="GW221" s="611"/>
      <c r="GX221" s="611"/>
      <c r="GY221" s="611"/>
      <c r="GZ221" s="611"/>
      <c r="HA221" s="611"/>
      <c r="HB221" s="611"/>
      <c r="HC221" s="611"/>
      <c r="HD221" s="611"/>
      <c r="HE221" s="611"/>
      <c r="HF221" s="611"/>
      <c r="HG221" s="611"/>
      <c r="HH221" s="611"/>
      <c r="HI221" s="611"/>
      <c r="HJ221" s="611"/>
      <c r="HK221" s="611"/>
      <c r="HL221" s="611"/>
      <c r="HM221" s="611"/>
      <c r="HN221" s="611"/>
      <c r="HO221" s="611"/>
      <c r="HP221" s="611"/>
      <c r="HQ221" s="611"/>
      <c r="HR221" s="611"/>
      <c r="HS221" s="611"/>
      <c r="HT221" s="611"/>
      <c r="HU221" s="611"/>
      <c r="HV221" s="611"/>
      <c r="HW221" s="611"/>
      <c r="HX221" s="611"/>
      <c r="HY221" s="611"/>
      <c r="HZ221" s="611"/>
      <c r="IA221" s="611"/>
      <c r="IB221" s="611"/>
      <c r="IC221" s="611"/>
      <c r="ID221" s="611"/>
      <c r="IE221" s="611"/>
      <c r="IF221" s="611"/>
      <c r="IG221" s="611"/>
      <c r="IH221" s="611"/>
      <c r="II221" s="611"/>
      <c r="IJ221" s="611"/>
      <c r="IK221" s="611"/>
      <c r="IL221" s="611"/>
      <c r="IM221" s="611"/>
      <c r="IN221" s="611"/>
      <c r="IO221" s="611"/>
      <c r="IP221" s="611"/>
      <c r="IQ221" s="611"/>
      <c r="IR221" s="611"/>
      <c r="IS221" s="611"/>
      <c r="IT221" s="611"/>
      <c r="IU221" s="611"/>
      <c r="IV221" s="611"/>
      <c r="IW221" s="611"/>
      <c r="IX221" s="611"/>
      <c r="IY221" s="611"/>
      <c r="IZ221" s="611"/>
      <c r="JA221" s="611"/>
      <c r="JB221" s="611"/>
      <c r="JC221" s="611"/>
      <c r="JD221" s="611"/>
      <c r="JE221" s="611"/>
      <c r="JF221" s="611"/>
      <c r="JG221" s="611"/>
      <c r="JH221" s="611"/>
      <c r="JI221" s="611"/>
      <c r="JJ221" s="611"/>
      <c r="JK221" s="611"/>
      <c r="JL221" s="611"/>
      <c r="JM221" s="611"/>
      <c r="JN221" s="611"/>
      <c r="JO221" s="611"/>
      <c r="JP221" s="611"/>
      <c r="JQ221" s="611"/>
      <c r="JR221" s="611"/>
      <c r="JS221" s="611"/>
      <c r="JT221" s="611"/>
      <c r="JU221" s="611"/>
      <c r="JV221" s="611"/>
      <c r="JW221" s="611"/>
      <c r="JX221" s="611"/>
      <c r="JY221" s="611"/>
      <c r="JZ221" s="611"/>
      <c r="KA221" s="611"/>
      <c r="KB221" s="611"/>
      <c r="KC221" s="611"/>
      <c r="KD221" s="611"/>
      <c r="KE221" s="611"/>
      <c r="KF221" s="611"/>
      <c r="KG221" s="611"/>
      <c r="KH221" s="611"/>
      <c r="KI221" s="611"/>
      <c r="KJ221" s="611"/>
      <c r="KK221" s="611"/>
      <c r="KL221" s="611"/>
      <c r="KM221" s="611"/>
      <c r="KN221" s="611"/>
      <c r="KO221" s="611"/>
      <c r="KP221" s="611"/>
      <c r="KQ221" s="611"/>
      <c r="KR221" s="611"/>
      <c r="KS221" s="611"/>
      <c r="KT221" s="611"/>
      <c r="KU221" s="611"/>
      <c r="KV221" s="611"/>
      <c r="KW221" s="611"/>
      <c r="KX221" s="611"/>
      <c r="KY221" s="611"/>
      <c r="KZ221" s="611"/>
      <c r="LA221" s="611"/>
      <c r="LB221" s="611"/>
      <c r="LC221" s="611"/>
      <c r="LD221" s="611"/>
      <c r="LE221" s="611"/>
      <c r="LF221" s="611"/>
      <c r="LG221" s="611"/>
      <c r="LH221" s="611"/>
      <c r="LI221" s="611"/>
      <c r="LJ221" s="611"/>
      <c r="LK221" s="611"/>
      <c r="LL221" s="611"/>
      <c r="LM221" s="611"/>
      <c r="LN221" s="611"/>
      <c r="LO221" s="611"/>
      <c r="LP221" s="611"/>
      <c r="LQ221" s="611"/>
      <c r="LR221" s="611"/>
      <c r="LS221" s="611"/>
      <c r="LT221" s="611"/>
      <c r="LU221" s="611"/>
      <c r="LV221" s="611"/>
      <c r="LW221" s="611"/>
      <c r="LX221" s="611"/>
      <c r="LY221" s="611"/>
      <c r="LZ221" s="611"/>
      <c r="MA221" s="611"/>
      <c r="MB221" s="611"/>
      <c r="MC221" s="611"/>
      <c r="MD221" s="611"/>
      <c r="ME221" s="611"/>
      <c r="MF221" s="611"/>
      <c r="MG221" s="611"/>
      <c r="MH221" s="611"/>
      <c r="MI221" s="611"/>
      <c r="MJ221" s="611"/>
      <c r="MK221" s="611"/>
      <c r="ML221" s="611"/>
      <c r="MM221" s="611"/>
      <c r="MN221" s="611"/>
      <c r="MO221" s="611"/>
      <c r="MP221" s="611"/>
      <c r="MQ221" s="611"/>
      <c r="MR221" s="611"/>
      <c r="MS221" s="611"/>
      <c r="MT221" s="611"/>
      <c r="MU221" s="611"/>
      <c r="MV221" s="611"/>
      <c r="MW221" s="611"/>
      <c r="MX221" s="611"/>
      <c r="MY221" s="611"/>
      <c r="MZ221" s="611"/>
      <c r="NA221" s="611"/>
      <c r="NB221" s="611"/>
      <c r="NC221" s="611"/>
      <c r="ND221" s="611"/>
      <c r="NE221" s="611"/>
      <c r="NF221" s="611"/>
      <c r="NG221" s="611"/>
      <c r="NH221" s="611"/>
      <c r="NI221" s="611"/>
      <c r="NJ221" s="611"/>
      <c r="NK221" s="611"/>
      <c r="NL221" s="611"/>
      <c r="NM221" s="611"/>
      <c r="NN221" s="611"/>
      <c r="NO221" s="611"/>
      <c r="NP221" s="611"/>
      <c r="NQ221" s="611"/>
      <c r="NR221" s="611"/>
      <c r="NS221" s="611"/>
      <c r="NT221" s="611"/>
      <c r="NU221" s="611"/>
      <c r="NV221" s="611"/>
      <c r="NW221" s="611"/>
      <c r="NX221" s="611"/>
      <c r="NY221" s="611"/>
      <c r="NZ221" s="611"/>
      <c r="OA221" s="611"/>
      <c r="OB221" s="611"/>
      <c r="OC221" s="611"/>
      <c r="OD221" s="611"/>
      <c r="OE221" s="611"/>
      <c r="OF221" s="611"/>
      <c r="OG221" s="611"/>
      <c r="OH221" s="611"/>
      <c r="OI221" s="611"/>
      <c r="OJ221" s="611"/>
      <c r="OK221" s="611"/>
      <c r="OL221" s="611"/>
      <c r="OM221" s="611"/>
      <c r="ON221" s="611"/>
      <c r="OO221" s="611"/>
      <c r="OP221" s="611"/>
      <c r="OQ221" s="611"/>
      <c r="OR221" s="611"/>
      <c r="OS221" s="611"/>
      <c r="OT221" s="611"/>
      <c r="OU221" s="611"/>
      <c r="OV221" s="611"/>
      <c r="OW221" s="611"/>
      <c r="OX221" s="611"/>
      <c r="OY221" s="611"/>
      <c r="OZ221" s="611"/>
      <c r="PA221" s="611"/>
      <c r="PB221" s="611"/>
      <c r="PC221" s="611"/>
      <c r="PD221" s="611"/>
      <c r="PE221" s="611"/>
      <c r="PF221" s="611"/>
      <c r="PG221" s="611"/>
      <c r="PH221" s="611"/>
      <c r="PI221" s="611"/>
      <c r="PJ221" s="611"/>
      <c r="PK221" s="611"/>
      <c r="PL221" s="611"/>
      <c r="PM221" s="611"/>
      <c r="PN221" s="611"/>
      <c r="PO221" s="611"/>
      <c r="PP221" s="611"/>
      <c r="PQ221" s="611"/>
      <c r="PR221" s="611"/>
      <c r="PS221" s="611"/>
      <c r="PT221" s="611"/>
      <c r="PU221" s="611"/>
      <c r="PV221" s="611"/>
      <c r="PW221" s="611"/>
      <c r="PX221" s="611"/>
      <c r="PY221" s="611"/>
      <c r="PZ221" s="611"/>
      <c r="QA221" s="611"/>
      <c r="QB221" s="611"/>
      <c r="QC221" s="611"/>
      <c r="QD221" s="611"/>
      <c r="QE221" s="611"/>
      <c r="QF221" s="611"/>
      <c r="QG221" s="611"/>
      <c r="QH221" s="611"/>
      <c r="QI221" s="611"/>
      <c r="QJ221" s="611"/>
      <c r="QK221" s="611"/>
      <c r="QL221" s="611"/>
      <c r="QM221" s="611"/>
      <c r="QN221" s="611"/>
      <c r="QO221" s="611"/>
      <c r="QP221" s="611"/>
      <c r="QQ221" s="611"/>
      <c r="QR221" s="611"/>
      <c r="QS221" s="611"/>
      <c r="QT221" s="611"/>
      <c r="QU221" s="611"/>
      <c r="QV221" s="611"/>
      <c r="QW221" s="611"/>
      <c r="QX221" s="611"/>
      <c r="QY221" s="611"/>
      <c r="QZ221" s="611"/>
      <c r="RA221" s="611"/>
      <c r="RB221" s="611"/>
      <c r="RC221" s="611"/>
      <c r="RD221" s="611"/>
      <c r="RE221" s="611"/>
      <c r="RF221" s="611"/>
      <c r="RG221" s="611"/>
      <c r="RH221" s="611"/>
      <c r="RI221" s="611"/>
      <c r="RJ221" s="611"/>
      <c r="RK221" s="611"/>
      <c r="RL221" s="611"/>
      <c r="RM221" s="611"/>
      <c r="RN221" s="611"/>
      <c r="RO221" s="611"/>
      <c r="RP221" s="611"/>
      <c r="RQ221" s="611"/>
      <c r="RR221" s="611"/>
      <c r="RS221" s="611"/>
      <c r="RT221" s="611"/>
      <c r="RU221" s="611"/>
      <c r="RV221" s="611"/>
      <c r="RW221" s="611"/>
      <c r="RX221" s="611"/>
      <c r="RY221" s="611"/>
      <c r="RZ221" s="611"/>
      <c r="SA221" s="611"/>
      <c r="SB221" s="611"/>
      <c r="SC221" s="611"/>
      <c r="SD221" s="611"/>
      <c r="SE221" s="611"/>
      <c r="SF221" s="611"/>
      <c r="SG221" s="611"/>
      <c r="SH221" s="611"/>
      <c r="SI221" s="611"/>
      <c r="SJ221" s="611"/>
      <c r="SK221" s="611"/>
      <c r="SL221" s="611"/>
      <c r="SM221" s="611"/>
      <c r="SN221" s="611"/>
      <c r="SO221" s="611"/>
      <c r="SP221" s="611"/>
      <c r="SQ221" s="611"/>
      <c r="SR221" s="611"/>
      <c r="SS221" s="611"/>
      <c r="ST221" s="611"/>
      <c r="SU221" s="611"/>
      <c r="SV221" s="611"/>
      <c r="SW221" s="611"/>
      <c r="SX221" s="611"/>
      <c r="SY221" s="611"/>
      <c r="SZ221" s="611"/>
      <c r="TA221" s="611"/>
      <c r="TB221" s="611"/>
      <c r="TC221" s="611"/>
      <c r="TD221" s="611"/>
      <c r="TE221" s="611"/>
      <c r="TF221" s="611"/>
      <c r="TG221" s="611"/>
      <c r="TH221" s="611"/>
      <c r="TI221" s="611"/>
      <c r="TJ221" s="611"/>
      <c r="TK221" s="611"/>
      <c r="TL221" s="611"/>
      <c r="TM221" s="611"/>
      <c r="TN221" s="611"/>
      <c r="TO221" s="611"/>
      <c r="TP221" s="611"/>
      <c r="TQ221" s="611"/>
      <c r="TR221" s="611"/>
      <c r="TS221" s="611"/>
      <c r="TT221" s="611"/>
      <c r="TU221" s="611"/>
      <c r="TV221" s="611"/>
      <c r="TW221" s="611"/>
      <c r="TX221" s="611"/>
      <c r="TY221" s="611"/>
      <c r="TZ221" s="611"/>
      <c r="UA221" s="611"/>
      <c r="UB221" s="611"/>
      <c r="UC221" s="611"/>
      <c r="UD221" s="611"/>
      <c r="UE221" s="611"/>
      <c r="UF221" s="611"/>
      <c r="UG221" s="611"/>
      <c r="UH221" s="611"/>
      <c r="UI221" s="611"/>
      <c r="UJ221" s="611"/>
      <c r="UK221" s="611"/>
      <c r="UL221" s="611"/>
      <c r="UM221" s="611"/>
      <c r="UN221" s="611"/>
      <c r="UO221" s="611"/>
      <c r="UP221" s="611"/>
      <c r="UQ221" s="611"/>
      <c r="UR221" s="611"/>
      <c r="US221" s="611"/>
      <c r="UT221" s="611"/>
      <c r="UU221" s="611"/>
      <c r="UV221" s="611"/>
      <c r="UW221" s="611"/>
      <c r="UX221" s="611"/>
      <c r="UY221" s="611"/>
      <c r="UZ221" s="611"/>
      <c r="VA221" s="611"/>
      <c r="VB221" s="611"/>
      <c r="VC221" s="611"/>
      <c r="VD221" s="611"/>
      <c r="VE221" s="611"/>
      <c r="VF221" s="611"/>
      <c r="VG221" s="611"/>
      <c r="VH221" s="611"/>
      <c r="VI221" s="611"/>
      <c r="VJ221" s="611"/>
      <c r="VK221" s="611"/>
      <c r="VL221" s="611"/>
      <c r="VM221" s="611"/>
      <c r="VN221" s="611"/>
      <c r="VO221" s="611"/>
      <c r="VP221" s="611"/>
      <c r="VQ221" s="611"/>
      <c r="VR221" s="611"/>
      <c r="VS221" s="611"/>
      <c r="VT221" s="611"/>
      <c r="VU221" s="611"/>
      <c r="VV221" s="611"/>
      <c r="VW221" s="611"/>
      <c r="VX221" s="611"/>
      <c r="VY221" s="611"/>
      <c r="VZ221" s="611"/>
      <c r="WA221" s="611"/>
      <c r="WB221" s="611"/>
      <c r="WC221" s="611"/>
      <c r="WD221" s="611"/>
      <c r="WE221" s="611"/>
      <c r="WF221" s="611"/>
      <c r="WG221" s="611"/>
      <c r="WH221" s="611"/>
      <c r="WI221" s="611"/>
      <c r="WJ221" s="611"/>
      <c r="WK221" s="611"/>
      <c r="WL221" s="611"/>
      <c r="WM221" s="611"/>
      <c r="WN221" s="611"/>
      <c r="WO221" s="611"/>
      <c r="WP221" s="611"/>
      <c r="WQ221" s="611"/>
      <c r="WR221" s="611"/>
      <c r="WS221" s="611"/>
      <c r="WT221" s="611"/>
      <c r="WU221" s="611"/>
      <c r="WV221" s="611"/>
      <c r="WW221" s="611"/>
      <c r="WX221" s="611"/>
      <c r="WY221" s="611"/>
      <c r="WZ221" s="611"/>
      <c r="XA221" s="611"/>
      <c r="XB221" s="611"/>
      <c r="XC221" s="611"/>
      <c r="XD221" s="611"/>
      <c r="XE221" s="611"/>
      <c r="XF221" s="611"/>
      <c r="XG221" s="611"/>
      <c r="XH221" s="611"/>
      <c r="XI221" s="611"/>
      <c r="XJ221" s="611"/>
      <c r="XK221" s="611"/>
      <c r="XL221" s="611"/>
      <c r="XM221" s="611"/>
      <c r="XN221" s="611"/>
      <c r="XO221" s="611"/>
      <c r="XP221" s="611"/>
      <c r="XQ221" s="611"/>
      <c r="XR221" s="611"/>
      <c r="XS221" s="611"/>
      <c r="XT221" s="611"/>
      <c r="XU221" s="611"/>
      <c r="XV221" s="611"/>
      <c r="XW221" s="611"/>
      <c r="XX221" s="611"/>
      <c r="XY221" s="611"/>
      <c r="XZ221" s="611"/>
      <c r="YA221" s="611"/>
      <c r="YB221" s="611"/>
      <c r="YC221" s="611"/>
      <c r="YD221" s="611"/>
      <c r="YE221" s="611"/>
      <c r="YF221" s="611"/>
      <c r="YG221" s="611"/>
      <c r="YH221" s="611"/>
      <c r="YI221" s="611"/>
      <c r="YJ221" s="611"/>
      <c r="YK221" s="611"/>
      <c r="YL221" s="611"/>
      <c r="YM221" s="611"/>
      <c r="YN221" s="611"/>
      <c r="YO221" s="611"/>
      <c r="YP221" s="611"/>
      <c r="YQ221" s="611"/>
      <c r="YR221" s="611"/>
      <c r="YS221" s="611"/>
      <c r="YT221" s="611"/>
      <c r="YU221" s="611"/>
      <c r="YV221" s="611"/>
      <c r="YW221" s="611"/>
      <c r="YX221" s="611"/>
      <c r="YY221" s="611"/>
      <c r="YZ221" s="611"/>
      <c r="ZA221" s="611"/>
      <c r="ZB221" s="611"/>
      <c r="ZC221" s="611"/>
      <c r="ZD221" s="611"/>
      <c r="ZE221" s="611"/>
      <c r="ZF221" s="611"/>
      <c r="ZG221" s="611"/>
      <c r="ZH221" s="611"/>
      <c r="ZI221" s="611"/>
      <c r="ZJ221" s="611"/>
      <c r="ZK221" s="611"/>
      <c r="ZL221" s="611"/>
      <c r="ZM221" s="611"/>
      <c r="ZN221" s="611"/>
      <c r="ZO221" s="611"/>
      <c r="ZP221" s="611"/>
      <c r="ZQ221" s="611"/>
      <c r="ZR221" s="611"/>
      <c r="ZS221" s="611"/>
      <c r="ZT221" s="611"/>
      <c r="ZU221" s="611"/>
      <c r="ZV221" s="611"/>
      <c r="ZW221" s="611"/>
      <c r="ZX221" s="611"/>
      <c r="ZY221" s="611"/>
      <c r="ZZ221" s="611"/>
      <c r="AAA221" s="611"/>
      <c r="AAB221" s="611"/>
      <c r="AAC221" s="611"/>
      <c r="AAD221" s="611"/>
      <c r="AAE221" s="611"/>
      <c r="AAF221" s="611"/>
      <c r="AAG221" s="611"/>
      <c r="AAH221" s="611"/>
      <c r="AAI221" s="611"/>
      <c r="AAJ221" s="611"/>
      <c r="AAK221" s="611"/>
      <c r="AAL221" s="611"/>
      <c r="AAM221" s="611"/>
      <c r="AAN221" s="611"/>
      <c r="AAO221" s="611"/>
      <c r="AAP221" s="611"/>
      <c r="AAQ221" s="611"/>
      <c r="AAR221" s="611"/>
      <c r="AAS221" s="611"/>
      <c r="AAT221" s="611"/>
      <c r="AAU221" s="611"/>
      <c r="AAV221" s="611"/>
      <c r="AAW221" s="611"/>
      <c r="AAX221" s="611"/>
      <c r="AAY221" s="611"/>
      <c r="AAZ221" s="611"/>
      <c r="ABA221" s="611"/>
      <c r="ABB221" s="611"/>
      <c r="ABC221" s="611"/>
      <c r="ABD221" s="611"/>
      <c r="ABE221" s="611"/>
      <c r="ABF221" s="611"/>
      <c r="ABG221" s="611"/>
      <c r="ABH221" s="611"/>
      <c r="ABI221" s="611"/>
      <c r="ABJ221" s="611"/>
      <c r="ABK221" s="611"/>
      <c r="ABL221" s="611"/>
      <c r="ABM221" s="611"/>
      <c r="ABN221" s="611"/>
      <c r="ABO221" s="611"/>
      <c r="ABP221" s="611"/>
      <c r="ABQ221" s="611"/>
      <c r="ABR221" s="611"/>
      <c r="ABS221" s="611"/>
      <c r="ABT221" s="611"/>
      <c r="ABU221" s="611"/>
      <c r="ABV221" s="611"/>
      <c r="ABW221" s="611"/>
      <c r="ABX221" s="611"/>
      <c r="ABY221" s="611"/>
      <c r="ABZ221" s="611"/>
      <c r="ACA221" s="611"/>
      <c r="ACB221" s="611"/>
      <c r="ACC221" s="611"/>
      <c r="ACD221" s="611"/>
      <c r="ACE221" s="611"/>
      <c r="ACF221" s="611"/>
      <c r="ACG221" s="611"/>
      <c r="ACH221" s="611"/>
      <c r="ACI221" s="611"/>
      <c r="ACJ221" s="611"/>
      <c r="ACK221" s="611"/>
      <c r="ACL221" s="611"/>
      <c r="ACM221" s="611"/>
      <c r="ACN221" s="611"/>
      <c r="ACO221" s="611"/>
      <c r="ACP221" s="611"/>
      <c r="ACQ221" s="611"/>
      <c r="ACR221" s="611"/>
      <c r="ACS221" s="611"/>
      <c r="ACT221" s="611"/>
      <c r="ACU221" s="611"/>
      <c r="ACV221" s="611"/>
      <c r="ACW221" s="611"/>
      <c r="ACX221" s="611"/>
      <c r="ACY221" s="611"/>
      <c r="ACZ221" s="611"/>
      <c r="ADA221" s="611"/>
      <c r="ADB221" s="611"/>
      <c r="ADC221" s="611"/>
      <c r="ADD221" s="611"/>
      <c r="ADE221" s="611"/>
      <c r="ADF221" s="611"/>
      <c r="ADG221" s="611"/>
      <c r="ADH221" s="611"/>
      <c r="ADI221" s="611"/>
      <c r="ADJ221" s="611"/>
      <c r="ADK221" s="611"/>
      <c r="ADL221" s="611"/>
      <c r="ADM221" s="611"/>
      <c r="ADN221" s="611"/>
      <c r="ADO221" s="611"/>
      <c r="ADP221" s="611"/>
      <c r="ADQ221" s="611"/>
      <c r="ADR221" s="611"/>
      <c r="ADS221" s="611"/>
      <c r="ADT221" s="611"/>
      <c r="ADU221" s="611"/>
      <c r="ADV221" s="611"/>
      <c r="ADW221" s="611"/>
      <c r="ADX221" s="611"/>
      <c r="ADY221" s="611"/>
      <c r="ADZ221" s="611"/>
      <c r="AEA221" s="611"/>
      <c r="AEB221" s="611"/>
      <c r="AEC221" s="611"/>
      <c r="AED221" s="611"/>
      <c r="AEE221" s="611"/>
      <c r="AEF221" s="611"/>
      <c r="AEG221" s="611"/>
      <c r="AEH221" s="611"/>
      <c r="AEI221" s="611"/>
      <c r="AEJ221" s="611"/>
      <c r="AEK221" s="611"/>
      <c r="AEL221" s="611"/>
      <c r="AEM221" s="611"/>
      <c r="AEN221" s="611"/>
      <c r="AEO221" s="611"/>
      <c r="AEP221" s="611"/>
      <c r="AEQ221" s="611"/>
      <c r="AER221" s="611"/>
      <c r="AES221" s="611"/>
      <c r="AET221" s="611"/>
      <c r="AEU221" s="611"/>
      <c r="AEV221" s="611"/>
      <c r="AEW221" s="611"/>
      <c r="AEX221" s="611"/>
      <c r="AEY221" s="611"/>
      <c r="AEZ221" s="611"/>
      <c r="AFA221" s="611"/>
      <c r="AFB221" s="611"/>
      <c r="AFC221" s="611"/>
      <c r="AFD221" s="611"/>
      <c r="AFE221" s="611"/>
      <c r="AFF221" s="611"/>
      <c r="AFG221" s="611"/>
      <c r="AFH221" s="611"/>
      <c r="AFI221" s="611"/>
      <c r="AFJ221" s="611"/>
      <c r="AFK221" s="611"/>
      <c r="AFL221" s="611"/>
      <c r="AFM221" s="611"/>
      <c r="AFN221" s="611"/>
      <c r="AFO221" s="611"/>
      <c r="AFP221" s="611"/>
      <c r="AFQ221" s="611"/>
      <c r="AFR221" s="611"/>
      <c r="AFS221" s="611"/>
      <c r="AFT221" s="611"/>
      <c r="AFU221" s="611"/>
      <c r="AFV221" s="611"/>
      <c r="AFW221" s="611"/>
      <c r="AFX221" s="611"/>
      <c r="AFY221" s="611"/>
      <c r="AFZ221" s="611"/>
      <c r="AGA221" s="611"/>
      <c r="AGB221" s="611"/>
      <c r="AGC221" s="611"/>
      <c r="AGD221" s="611"/>
      <c r="AGE221" s="611"/>
      <c r="AGF221" s="611"/>
      <c r="AGG221" s="611"/>
      <c r="AGH221" s="611"/>
      <c r="AGI221" s="611"/>
      <c r="AGJ221" s="611"/>
      <c r="AGK221" s="611"/>
      <c r="AGL221" s="611"/>
      <c r="AGM221" s="611"/>
      <c r="AGN221" s="611"/>
      <c r="AGO221" s="611"/>
      <c r="AGP221" s="611"/>
      <c r="AGQ221" s="611"/>
      <c r="AGR221" s="611"/>
      <c r="AGS221" s="611"/>
      <c r="AGT221" s="611"/>
      <c r="AGU221" s="611"/>
      <c r="AGV221" s="611"/>
      <c r="AGW221" s="611"/>
      <c r="AGX221" s="611"/>
      <c r="AGY221" s="611"/>
      <c r="AGZ221" s="611"/>
      <c r="AHA221" s="611"/>
      <c r="AHB221" s="611"/>
      <c r="AHC221" s="611"/>
      <c r="AHD221" s="611"/>
      <c r="AHE221" s="611"/>
      <c r="AHF221" s="611"/>
      <c r="AHG221" s="611"/>
      <c r="AHH221" s="611"/>
      <c r="AHI221" s="611"/>
      <c r="AHJ221" s="611"/>
      <c r="AHK221" s="611"/>
      <c r="AHL221" s="611"/>
      <c r="AHM221" s="611"/>
      <c r="AHN221" s="611"/>
      <c r="AHO221" s="611"/>
      <c r="AHP221" s="611"/>
      <c r="AHQ221" s="611"/>
      <c r="AHR221" s="611"/>
      <c r="AHS221" s="611"/>
      <c r="AHT221" s="611"/>
      <c r="AHU221" s="611"/>
      <c r="AHV221" s="611"/>
      <c r="AHW221" s="611"/>
      <c r="AHX221" s="611"/>
      <c r="AHY221" s="611"/>
      <c r="AHZ221" s="611"/>
      <c r="AIA221" s="611"/>
      <c r="AIB221" s="611"/>
      <c r="AIC221" s="611"/>
      <c r="AID221" s="611"/>
      <c r="AIE221" s="611"/>
      <c r="AIF221" s="611"/>
      <c r="AIG221" s="611"/>
      <c r="AIH221" s="611"/>
      <c r="AII221" s="611"/>
      <c r="AIJ221" s="611"/>
      <c r="AIK221" s="611"/>
      <c r="AIL221" s="611"/>
      <c r="AIM221" s="611"/>
      <c r="AIN221" s="611"/>
      <c r="AIO221" s="611"/>
      <c r="AIP221" s="611"/>
      <c r="AIQ221" s="611"/>
      <c r="AIR221" s="611"/>
      <c r="AIS221" s="611"/>
      <c r="AIT221" s="611"/>
      <c r="AIU221" s="611"/>
      <c r="AIV221" s="611"/>
      <c r="AIW221" s="611"/>
      <c r="AIX221" s="611"/>
      <c r="AIY221" s="611"/>
      <c r="AIZ221" s="611"/>
      <c r="AJA221" s="611"/>
      <c r="AJB221" s="611"/>
      <c r="AJC221" s="611"/>
      <c r="AJD221" s="611"/>
      <c r="AJE221" s="611"/>
      <c r="AJF221" s="611"/>
      <c r="AJG221" s="611"/>
      <c r="AJH221" s="611"/>
      <c r="AJI221" s="611"/>
      <c r="AJJ221" s="611"/>
      <c r="AJK221" s="611"/>
      <c r="AJL221" s="611"/>
      <c r="AJM221" s="611"/>
      <c r="AJN221" s="611"/>
      <c r="AJO221" s="611"/>
      <c r="AJP221" s="611"/>
      <c r="AJQ221" s="611"/>
      <c r="AJR221" s="611"/>
      <c r="AJS221" s="611"/>
      <c r="AJT221" s="611"/>
      <c r="AJU221" s="611"/>
      <c r="AJV221" s="611"/>
      <c r="AJW221" s="611"/>
      <c r="AJX221" s="611"/>
      <c r="AJY221" s="611"/>
      <c r="AJZ221" s="611"/>
      <c r="AKA221" s="611"/>
      <c r="AKB221" s="611"/>
      <c r="AKC221" s="611"/>
      <c r="AKD221" s="611"/>
      <c r="AKE221" s="611"/>
      <c r="AKF221" s="611"/>
      <c r="AKG221" s="611"/>
      <c r="AKH221" s="611"/>
      <c r="AKI221" s="611"/>
      <c r="AKJ221" s="611"/>
      <c r="AKK221" s="611"/>
      <c r="AKL221" s="611"/>
      <c r="AKM221" s="611"/>
      <c r="AKN221" s="611"/>
      <c r="AKO221" s="611"/>
      <c r="AKP221" s="611"/>
      <c r="AKQ221" s="611"/>
      <c r="AKR221" s="611"/>
      <c r="AKS221" s="611"/>
      <c r="AKT221" s="611"/>
      <c r="AKU221" s="611"/>
      <c r="AKV221" s="611"/>
      <c r="AKW221" s="611"/>
      <c r="AKX221" s="611"/>
      <c r="AKY221" s="611"/>
      <c r="AKZ221" s="611"/>
      <c r="ALA221" s="611"/>
      <c r="ALB221" s="611"/>
      <c r="ALC221" s="611"/>
      <c r="ALD221" s="611"/>
      <c r="ALE221" s="611"/>
      <c r="ALF221" s="611"/>
      <c r="ALG221" s="611"/>
      <c r="ALH221" s="611"/>
      <c r="ALI221" s="611"/>
      <c r="ALJ221" s="611"/>
      <c r="ALK221" s="611"/>
      <c r="ALL221" s="611"/>
      <c r="ALM221" s="611"/>
      <c r="ALN221" s="611"/>
      <c r="ALO221" s="611"/>
      <c r="ALP221" s="611"/>
      <c r="ALQ221" s="611"/>
      <c r="ALR221" s="611"/>
      <c r="ALS221" s="611"/>
      <c r="ALT221" s="611"/>
      <c r="ALU221" s="611"/>
      <c r="ALV221" s="611"/>
      <c r="ALW221" s="611"/>
      <c r="ALX221" s="611"/>
      <c r="ALY221" s="611"/>
      <c r="ALZ221" s="611"/>
      <c r="AMA221" s="611"/>
      <c r="AMB221" s="611"/>
      <c r="AMC221" s="611"/>
      <c r="AMD221" s="611"/>
      <c r="AME221" s="611"/>
      <c r="AMF221" s="611"/>
      <c r="AMG221" s="611"/>
      <c r="AMH221" s="611"/>
      <c r="AMI221" s="611"/>
      <c r="AMJ221" s="611"/>
      <c r="AMK221" s="611"/>
      <c r="AML221" s="611"/>
      <c r="AMM221" s="611"/>
      <c r="AMN221" s="611"/>
      <c r="AMO221" s="611"/>
      <c r="AMP221" s="611"/>
      <c r="AMQ221" s="611"/>
      <c r="AMR221" s="611"/>
      <c r="AMS221" s="611"/>
      <c r="AMT221" s="611"/>
      <c r="AMU221" s="611"/>
      <c r="AMV221" s="611"/>
      <c r="AMW221" s="611"/>
      <c r="AMX221" s="611"/>
      <c r="AMY221" s="611"/>
      <c r="AMZ221" s="611"/>
      <c r="ANA221" s="611"/>
      <c r="ANB221" s="611"/>
      <c r="ANC221" s="611"/>
      <c r="AND221" s="611"/>
      <c r="ANE221" s="611"/>
      <c r="ANF221" s="611"/>
      <c r="ANG221" s="611"/>
      <c r="ANH221" s="611"/>
      <c r="ANI221" s="611"/>
      <c r="ANJ221" s="611"/>
      <c r="ANK221" s="611"/>
      <c r="ANL221" s="611"/>
      <c r="ANM221" s="611"/>
      <c r="ANN221" s="611"/>
      <c r="ANO221" s="611"/>
      <c r="ANP221" s="611"/>
      <c r="ANQ221" s="611"/>
      <c r="ANR221" s="611"/>
      <c r="ANS221" s="611"/>
      <c r="ANT221" s="611"/>
      <c r="ANU221" s="611"/>
      <c r="ANV221" s="611"/>
      <c r="ANW221" s="611"/>
      <c r="ANX221" s="611"/>
      <c r="ANY221" s="611"/>
      <c r="ANZ221" s="611"/>
      <c r="AOA221" s="611"/>
      <c r="AOB221" s="611"/>
      <c r="AOC221" s="611"/>
      <c r="AOD221" s="611"/>
      <c r="AOE221" s="611"/>
      <c r="AOF221" s="611"/>
      <c r="AOG221" s="611"/>
      <c r="AOH221" s="611"/>
      <c r="AOI221" s="611"/>
      <c r="AOJ221" s="611"/>
      <c r="AOK221" s="611"/>
      <c r="AOL221" s="611"/>
      <c r="AOM221" s="611"/>
      <c r="AON221" s="611"/>
      <c r="AOO221" s="611"/>
      <c r="AOP221" s="611"/>
      <c r="AOQ221" s="611"/>
      <c r="AOR221" s="611"/>
      <c r="AOS221" s="611"/>
      <c r="AOT221" s="611"/>
      <c r="AOU221" s="611"/>
      <c r="AOV221" s="611"/>
      <c r="AOW221" s="611"/>
      <c r="AOX221" s="611"/>
      <c r="AOY221" s="611"/>
      <c r="AOZ221" s="611"/>
      <c r="APA221" s="611"/>
      <c r="APB221" s="611"/>
      <c r="APC221" s="611"/>
      <c r="APD221" s="611"/>
      <c r="APE221" s="611"/>
      <c r="APF221" s="611"/>
      <c r="APG221" s="611"/>
      <c r="APH221" s="611"/>
      <c r="API221" s="611"/>
      <c r="APJ221" s="611"/>
      <c r="APK221" s="611"/>
      <c r="APL221" s="611"/>
      <c r="APM221" s="611"/>
      <c r="APN221" s="611"/>
      <c r="APO221" s="611"/>
      <c r="APP221" s="611"/>
      <c r="APQ221" s="611"/>
      <c r="APR221" s="611"/>
      <c r="APS221" s="611"/>
      <c r="APT221" s="611"/>
      <c r="APU221" s="611"/>
      <c r="APV221" s="611"/>
      <c r="APW221" s="611"/>
      <c r="APX221" s="611"/>
      <c r="APY221" s="611"/>
      <c r="APZ221" s="611"/>
      <c r="AQA221" s="611"/>
      <c r="AQB221" s="611"/>
      <c r="AQC221" s="611"/>
      <c r="AQD221" s="611"/>
      <c r="AQE221" s="611"/>
      <c r="AQF221" s="611"/>
      <c r="AQG221" s="611"/>
      <c r="AQH221" s="611"/>
      <c r="AQI221" s="611"/>
      <c r="AQJ221" s="611"/>
      <c r="AQK221" s="611"/>
      <c r="AQL221" s="611"/>
      <c r="AQM221" s="611"/>
      <c r="AQN221" s="611"/>
      <c r="AQO221" s="611"/>
      <c r="AQP221" s="611"/>
      <c r="AQQ221" s="611"/>
      <c r="AQR221" s="611"/>
      <c r="AQS221" s="611"/>
      <c r="AQT221" s="611"/>
      <c r="AQU221" s="611"/>
      <c r="AQV221" s="611"/>
      <c r="AQW221" s="611"/>
      <c r="AQX221" s="611"/>
      <c r="AQY221" s="611"/>
      <c r="AQZ221" s="611"/>
      <c r="ARA221" s="611"/>
      <c r="ARB221" s="611"/>
      <c r="ARC221" s="611"/>
      <c r="ARD221" s="611"/>
      <c r="ARE221" s="611"/>
      <c r="ARF221" s="611"/>
      <c r="ARG221" s="611"/>
      <c r="ARH221" s="611"/>
      <c r="ARI221" s="611"/>
      <c r="ARJ221" s="611"/>
      <c r="ARK221" s="611"/>
      <c r="ARL221" s="611"/>
      <c r="ARM221" s="611"/>
      <c r="ARN221" s="611"/>
      <c r="ARO221" s="611"/>
      <c r="ARP221" s="611"/>
      <c r="ARQ221" s="611"/>
      <c r="ARR221" s="611"/>
      <c r="ARS221" s="611"/>
      <c r="ART221" s="611"/>
      <c r="ARU221" s="611"/>
      <c r="ARV221" s="611"/>
      <c r="ARW221" s="611"/>
      <c r="ARX221" s="611"/>
      <c r="ARY221" s="611"/>
      <c r="ARZ221" s="611"/>
      <c r="ASA221" s="611"/>
      <c r="ASB221" s="611"/>
      <c r="ASC221" s="611"/>
      <c r="ASD221" s="611"/>
      <c r="ASE221" s="611"/>
      <c r="ASF221" s="611"/>
      <c r="ASG221" s="611"/>
      <c r="ASH221" s="611"/>
      <c r="ASI221" s="611"/>
      <c r="ASJ221" s="611"/>
      <c r="ASK221" s="611"/>
      <c r="ASL221" s="611"/>
      <c r="ASM221" s="611"/>
      <c r="ASN221" s="611"/>
      <c r="ASO221" s="611"/>
      <c r="ASP221" s="611"/>
      <c r="ASQ221" s="611"/>
      <c r="ASR221" s="611"/>
      <c r="ASS221" s="611"/>
      <c r="AST221" s="611"/>
      <c r="ASU221" s="611"/>
      <c r="ASV221" s="611"/>
      <c r="ASW221" s="611"/>
      <c r="ASX221" s="611"/>
      <c r="ASY221" s="611"/>
      <c r="ASZ221" s="611"/>
      <c r="ATA221" s="611"/>
      <c r="ATB221" s="611"/>
      <c r="ATC221" s="611"/>
      <c r="ATD221" s="611"/>
      <c r="ATE221" s="611"/>
      <c r="ATF221" s="611"/>
      <c r="ATG221" s="611"/>
      <c r="ATH221" s="611"/>
      <c r="ATI221" s="611"/>
      <c r="ATJ221" s="611"/>
      <c r="ATK221" s="611"/>
      <c r="ATL221" s="611"/>
      <c r="ATM221" s="611"/>
      <c r="ATN221" s="611"/>
      <c r="ATO221" s="611"/>
      <c r="ATP221" s="611"/>
      <c r="ATQ221" s="611"/>
      <c r="ATR221" s="611"/>
      <c r="ATS221" s="611"/>
      <c r="ATT221" s="611"/>
      <c r="ATU221" s="611"/>
      <c r="ATV221" s="611"/>
      <c r="ATW221" s="611"/>
      <c r="ATX221" s="611"/>
      <c r="ATY221" s="611"/>
      <c r="ATZ221" s="611"/>
      <c r="AUA221" s="611"/>
      <c r="AUB221" s="611"/>
      <c r="AUC221" s="611"/>
      <c r="AUD221" s="611"/>
      <c r="AUE221" s="611"/>
      <c r="AUF221" s="611"/>
      <c r="AUG221" s="611"/>
      <c r="AUH221" s="611"/>
      <c r="AUI221" s="611"/>
      <c r="AUJ221" s="611"/>
      <c r="AUK221" s="611"/>
      <c r="AUL221" s="611"/>
      <c r="AUM221" s="611"/>
      <c r="AUN221" s="611"/>
      <c r="AUO221" s="611"/>
      <c r="AUP221" s="611"/>
      <c r="AUQ221" s="611"/>
      <c r="AUR221" s="611"/>
      <c r="AUS221" s="611"/>
      <c r="AUT221" s="611"/>
      <c r="AUU221" s="611"/>
      <c r="AUV221" s="611"/>
      <c r="AUW221" s="611"/>
      <c r="AUX221" s="611"/>
      <c r="AUY221" s="611"/>
      <c r="AUZ221" s="611"/>
      <c r="AVA221" s="611"/>
      <c r="AVB221" s="611"/>
      <c r="AVC221" s="611"/>
      <c r="AVD221" s="611"/>
      <c r="AVE221" s="611"/>
      <c r="AVF221" s="611"/>
      <c r="AVG221" s="611"/>
      <c r="AVH221" s="611"/>
      <c r="AVI221" s="611"/>
      <c r="AVJ221" s="611"/>
      <c r="AVK221" s="611"/>
      <c r="AVL221" s="611"/>
      <c r="AVM221" s="611"/>
      <c r="AVN221" s="611"/>
      <c r="AVO221" s="611"/>
      <c r="AVP221" s="611"/>
      <c r="AVQ221" s="611"/>
      <c r="AVR221" s="611"/>
      <c r="AVS221" s="611"/>
      <c r="AVT221" s="611"/>
      <c r="AVU221" s="611"/>
      <c r="AVV221" s="611"/>
      <c r="AVW221" s="611"/>
      <c r="AVX221" s="611"/>
      <c r="AVY221" s="611"/>
      <c r="AVZ221" s="611"/>
      <c r="AWA221" s="611"/>
      <c r="AWB221" s="611"/>
      <c r="AWC221" s="611"/>
      <c r="AWD221" s="611"/>
      <c r="AWE221" s="611"/>
      <c r="AWF221" s="611"/>
      <c r="AWG221" s="611"/>
      <c r="AWH221" s="611"/>
      <c r="AWI221" s="611"/>
      <c r="AWJ221" s="611"/>
      <c r="AWK221" s="611"/>
      <c r="AWL221" s="611"/>
      <c r="AWM221" s="611"/>
      <c r="AWN221" s="611"/>
      <c r="AWO221" s="611"/>
      <c r="AWP221" s="611"/>
      <c r="AWQ221" s="611"/>
      <c r="AWR221" s="611"/>
      <c r="AWS221" s="611"/>
      <c r="AWT221" s="611"/>
      <c r="AWU221" s="611"/>
      <c r="AWV221" s="611"/>
      <c r="AWW221" s="611"/>
      <c r="AWX221" s="611"/>
      <c r="AWY221" s="611"/>
      <c r="AWZ221" s="611"/>
      <c r="AXA221" s="611"/>
      <c r="AXB221" s="611"/>
      <c r="AXC221" s="611"/>
      <c r="AXD221" s="611"/>
      <c r="AXE221" s="611"/>
      <c r="AXF221" s="611"/>
      <c r="AXG221" s="611"/>
      <c r="AXH221" s="611"/>
      <c r="AXI221" s="611"/>
      <c r="AXJ221" s="611"/>
      <c r="AXK221" s="611"/>
      <c r="AXL221" s="611"/>
      <c r="AXM221" s="611"/>
      <c r="AXN221" s="611"/>
      <c r="AXO221" s="611"/>
      <c r="AXP221" s="611"/>
      <c r="AXQ221" s="611"/>
      <c r="AXR221" s="611"/>
      <c r="AXS221" s="611"/>
      <c r="AXT221" s="611"/>
      <c r="AXU221" s="611"/>
      <c r="AXV221" s="611"/>
      <c r="AXW221" s="611"/>
      <c r="AXX221" s="611"/>
      <c r="AXY221" s="611"/>
      <c r="AXZ221" s="611"/>
      <c r="AYA221" s="611"/>
      <c r="AYB221" s="611"/>
      <c r="AYC221" s="611"/>
      <c r="AYD221" s="611"/>
      <c r="AYE221" s="611"/>
      <c r="AYF221" s="611"/>
      <c r="AYG221" s="611"/>
      <c r="AYH221" s="611"/>
      <c r="AYI221" s="611"/>
      <c r="AYJ221" s="611"/>
      <c r="AYK221" s="611"/>
      <c r="AYL221" s="611"/>
      <c r="AYM221" s="611"/>
      <c r="AYN221" s="611"/>
      <c r="AYO221" s="611"/>
      <c r="AYP221" s="611"/>
      <c r="AYQ221" s="611"/>
      <c r="AYR221" s="611"/>
      <c r="AYS221" s="611"/>
      <c r="AYT221" s="611"/>
      <c r="AYU221" s="611"/>
      <c r="AYV221" s="611"/>
      <c r="AYW221" s="611"/>
      <c r="AYX221" s="611"/>
      <c r="AYY221" s="611"/>
      <c r="AYZ221" s="611"/>
      <c r="AZA221" s="611"/>
      <c r="AZB221" s="611"/>
      <c r="AZC221" s="611"/>
      <c r="AZD221" s="611"/>
      <c r="AZE221" s="611"/>
      <c r="AZF221" s="611"/>
      <c r="AZG221" s="611"/>
      <c r="AZH221" s="611"/>
      <c r="AZI221" s="611"/>
      <c r="AZJ221" s="611"/>
      <c r="AZK221" s="611"/>
      <c r="AZL221" s="611"/>
      <c r="AZM221" s="611"/>
      <c r="AZN221" s="611"/>
      <c r="AZO221" s="611"/>
      <c r="AZP221" s="611"/>
      <c r="AZQ221" s="611"/>
      <c r="AZR221" s="611"/>
      <c r="AZS221" s="611"/>
      <c r="AZT221" s="611"/>
      <c r="AZU221" s="611"/>
      <c r="AZV221" s="611"/>
      <c r="AZW221" s="611"/>
      <c r="AZX221" s="611"/>
      <c r="AZY221" s="611"/>
      <c r="AZZ221" s="611"/>
      <c r="BAA221" s="611"/>
      <c r="BAB221" s="611"/>
      <c r="BAC221" s="611"/>
      <c r="BAD221" s="611"/>
      <c r="BAE221" s="611"/>
      <c r="BAF221" s="611"/>
      <c r="BAG221" s="611"/>
      <c r="BAH221" s="611"/>
      <c r="BAI221" s="611"/>
      <c r="BAJ221" s="611"/>
      <c r="BAK221" s="611"/>
      <c r="BAL221" s="611"/>
      <c r="BAM221" s="611"/>
      <c r="BAN221" s="611"/>
      <c r="BAO221" s="611"/>
      <c r="BAP221" s="611"/>
      <c r="BAQ221" s="611"/>
      <c r="BAR221" s="611"/>
      <c r="BAS221" s="611"/>
      <c r="BAT221" s="611"/>
      <c r="BAU221" s="611"/>
      <c r="BAV221" s="611"/>
      <c r="BAW221" s="611"/>
      <c r="BAX221" s="611"/>
      <c r="BAY221" s="611"/>
      <c r="BAZ221" s="611"/>
      <c r="BBA221" s="611"/>
      <c r="BBB221" s="611"/>
      <c r="BBC221" s="611"/>
      <c r="BBD221" s="611"/>
      <c r="BBE221" s="611"/>
      <c r="BBF221" s="611"/>
      <c r="BBG221" s="611"/>
      <c r="BBH221" s="611"/>
      <c r="BBI221" s="611"/>
      <c r="BBJ221" s="611"/>
      <c r="BBK221" s="611"/>
      <c r="BBL221" s="611"/>
      <c r="BBM221" s="611"/>
      <c r="BBN221" s="611"/>
      <c r="BBO221" s="611"/>
      <c r="BBP221" s="611"/>
      <c r="BBQ221" s="611"/>
      <c r="BBR221" s="611"/>
      <c r="BBS221" s="611"/>
      <c r="BBT221" s="611"/>
      <c r="BBU221" s="611"/>
      <c r="BBV221" s="611"/>
      <c r="BBW221" s="611"/>
      <c r="BBX221" s="611"/>
      <c r="BBY221" s="611"/>
      <c r="BBZ221" s="611"/>
      <c r="BCA221" s="611"/>
      <c r="BCB221" s="611"/>
      <c r="BCC221" s="611"/>
      <c r="BCD221" s="611"/>
      <c r="BCE221" s="611"/>
      <c r="BCF221" s="611"/>
      <c r="BCG221" s="611"/>
      <c r="BCH221" s="611"/>
      <c r="BCI221" s="611"/>
      <c r="BCJ221" s="611"/>
      <c r="BCK221" s="611"/>
      <c r="BCL221" s="611"/>
      <c r="BCM221" s="611"/>
      <c r="BCN221" s="611"/>
      <c r="BCO221" s="611"/>
      <c r="BCP221" s="611"/>
      <c r="BCQ221" s="611"/>
      <c r="BCR221" s="611"/>
      <c r="BCS221" s="611"/>
      <c r="BCT221" s="611"/>
      <c r="BCU221" s="611"/>
      <c r="BCV221" s="611"/>
      <c r="BCW221" s="611"/>
      <c r="BCX221" s="611"/>
      <c r="BCY221" s="611"/>
      <c r="BCZ221" s="611"/>
      <c r="BDA221" s="611"/>
      <c r="BDB221" s="611"/>
      <c r="BDC221" s="611"/>
      <c r="BDD221" s="611"/>
      <c r="BDE221" s="611"/>
      <c r="BDF221" s="611"/>
      <c r="BDG221" s="611"/>
      <c r="BDH221" s="611"/>
      <c r="BDI221" s="611"/>
      <c r="BDJ221" s="611"/>
      <c r="BDK221" s="611"/>
      <c r="BDL221" s="611"/>
      <c r="BDM221" s="611"/>
      <c r="BDN221" s="611"/>
      <c r="BDO221" s="611"/>
      <c r="BDP221" s="611"/>
      <c r="BDQ221" s="611"/>
      <c r="BDR221" s="611"/>
      <c r="BDS221" s="611"/>
      <c r="BDT221" s="611"/>
      <c r="BDU221" s="611"/>
      <c r="BDV221" s="611"/>
      <c r="BDW221" s="611"/>
      <c r="BDX221" s="611"/>
      <c r="BDY221" s="611"/>
      <c r="BDZ221" s="611"/>
      <c r="BEA221" s="611"/>
      <c r="BEB221" s="611"/>
      <c r="BEC221" s="611"/>
      <c r="BED221" s="611"/>
      <c r="BEE221" s="611"/>
      <c r="BEF221" s="611"/>
      <c r="BEG221" s="611"/>
      <c r="BEH221" s="611"/>
      <c r="BEI221" s="611"/>
      <c r="BEJ221" s="611"/>
      <c r="BEK221" s="611"/>
      <c r="BEL221" s="611"/>
      <c r="BEM221" s="611"/>
      <c r="BEN221" s="611"/>
      <c r="BEO221" s="611"/>
      <c r="BEP221" s="611"/>
      <c r="BEQ221" s="611"/>
      <c r="BER221" s="611"/>
      <c r="BES221" s="611"/>
      <c r="BET221" s="611"/>
      <c r="BEU221" s="611"/>
      <c r="BEV221" s="611"/>
      <c r="BEW221" s="611"/>
      <c r="BEX221" s="611"/>
      <c r="BEY221" s="611"/>
      <c r="BEZ221" s="611"/>
      <c r="BFA221" s="611"/>
      <c r="BFB221" s="611"/>
      <c r="BFC221" s="611"/>
      <c r="BFD221" s="611"/>
      <c r="BFE221" s="611"/>
      <c r="BFF221" s="611"/>
      <c r="BFG221" s="611"/>
      <c r="BFH221" s="611"/>
      <c r="BFI221" s="611"/>
      <c r="BFJ221" s="611"/>
      <c r="BFK221" s="611"/>
      <c r="BFL221" s="611"/>
      <c r="BFM221" s="611"/>
      <c r="BFN221" s="611"/>
      <c r="BFO221" s="611"/>
      <c r="BFP221" s="611"/>
      <c r="BFQ221" s="611"/>
      <c r="BFR221" s="611"/>
      <c r="BFS221" s="611"/>
      <c r="BFT221" s="611"/>
      <c r="BFU221" s="611"/>
      <c r="BFV221" s="611"/>
      <c r="BFW221" s="611"/>
      <c r="BFX221" s="611"/>
      <c r="BFY221" s="611"/>
      <c r="BFZ221" s="611"/>
      <c r="BGA221" s="611"/>
      <c r="BGB221" s="611"/>
      <c r="BGC221" s="611"/>
      <c r="BGD221" s="611"/>
      <c r="BGE221" s="611"/>
      <c r="BGF221" s="611"/>
      <c r="BGG221" s="611"/>
      <c r="BGH221" s="611"/>
      <c r="BGI221" s="611"/>
      <c r="BGJ221" s="611"/>
      <c r="BGK221" s="611"/>
      <c r="BGL221" s="611"/>
      <c r="BGM221" s="611"/>
      <c r="BGN221" s="611"/>
      <c r="BGO221" s="611"/>
      <c r="BGP221" s="611"/>
      <c r="BGQ221" s="611"/>
      <c r="BGR221" s="611"/>
      <c r="BGS221" s="611"/>
      <c r="BGT221" s="611"/>
      <c r="BGU221" s="611"/>
      <c r="BGV221" s="611"/>
      <c r="BGW221" s="611"/>
      <c r="BGX221" s="611"/>
      <c r="BGY221" s="611"/>
      <c r="BGZ221" s="611"/>
      <c r="BHA221" s="611"/>
      <c r="BHB221" s="611"/>
      <c r="BHC221" s="611"/>
      <c r="BHD221" s="611"/>
      <c r="BHE221" s="611"/>
      <c r="BHF221" s="611"/>
      <c r="BHG221" s="611"/>
      <c r="BHH221" s="611"/>
      <c r="BHI221" s="611"/>
      <c r="BHJ221" s="611"/>
      <c r="BHK221" s="611"/>
      <c r="BHL221" s="611"/>
      <c r="BHM221" s="611"/>
      <c r="BHN221" s="611"/>
      <c r="BHO221" s="611"/>
      <c r="BHP221" s="611"/>
      <c r="BHQ221" s="611"/>
      <c r="BHR221" s="611"/>
      <c r="BHS221" s="611"/>
      <c r="BHT221" s="611"/>
      <c r="BHU221" s="611"/>
      <c r="BHV221" s="611"/>
      <c r="BHW221" s="611"/>
      <c r="BHX221" s="611"/>
      <c r="BHY221" s="611"/>
      <c r="BHZ221" s="611"/>
      <c r="BIA221" s="611"/>
      <c r="BIB221" s="611"/>
      <c r="BIC221" s="611"/>
      <c r="BID221" s="611"/>
      <c r="BIE221" s="611"/>
      <c r="BIF221" s="611"/>
      <c r="BIG221" s="611"/>
      <c r="BIH221" s="611"/>
      <c r="BII221" s="611"/>
      <c r="BIJ221" s="611"/>
      <c r="BIK221" s="611"/>
      <c r="BIL221" s="611"/>
      <c r="BIM221" s="611"/>
      <c r="BIN221" s="611"/>
      <c r="BIO221" s="611"/>
      <c r="BIP221" s="611"/>
      <c r="BIQ221" s="611"/>
      <c r="BIR221" s="611"/>
      <c r="BIS221" s="611"/>
      <c r="BIT221" s="611"/>
      <c r="BIU221" s="611"/>
      <c r="BIV221" s="611"/>
      <c r="BIW221" s="611"/>
      <c r="BIX221" s="611"/>
      <c r="BIY221" s="611"/>
      <c r="BIZ221" s="611"/>
      <c r="BJA221" s="611"/>
      <c r="BJB221" s="611"/>
      <c r="BJC221" s="611"/>
      <c r="BJD221" s="611"/>
      <c r="BJE221" s="611"/>
      <c r="BJF221" s="611"/>
      <c r="BJG221" s="611"/>
      <c r="BJH221" s="611"/>
      <c r="BJI221" s="611"/>
      <c r="BJJ221" s="611"/>
      <c r="BJK221" s="611"/>
      <c r="BJL221" s="611"/>
      <c r="BJM221" s="611"/>
      <c r="BJN221" s="611"/>
      <c r="BJO221" s="611"/>
      <c r="BJP221" s="611"/>
      <c r="BJQ221" s="611"/>
      <c r="BJR221" s="611"/>
      <c r="BJS221" s="611"/>
      <c r="BJT221" s="611"/>
      <c r="BJU221" s="611"/>
      <c r="BJV221" s="611"/>
      <c r="BJW221" s="611"/>
      <c r="BJX221" s="611"/>
      <c r="BJY221" s="611"/>
      <c r="BJZ221" s="611"/>
      <c r="BKA221" s="611"/>
      <c r="BKB221" s="611"/>
      <c r="BKC221" s="611"/>
      <c r="BKD221" s="611"/>
      <c r="BKE221" s="611"/>
      <c r="BKF221" s="611"/>
      <c r="BKG221" s="611"/>
      <c r="BKH221" s="611"/>
      <c r="BKI221" s="611"/>
      <c r="BKJ221" s="611"/>
      <c r="BKK221" s="611"/>
      <c r="BKL221" s="611"/>
      <c r="BKM221" s="611"/>
      <c r="BKN221" s="611"/>
      <c r="BKO221" s="611"/>
      <c r="BKP221" s="611"/>
      <c r="BKQ221" s="611"/>
      <c r="BKR221" s="611"/>
      <c r="BKS221" s="611"/>
      <c r="BKT221" s="611"/>
      <c r="BKU221" s="611"/>
      <c r="BKV221" s="611"/>
      <c r="BKW221" s="611"/>
      <c r="BKX221" s="611"/>
      <c r="BKY221" s="611"/>
      <c r="BKZ221" s="611"/>
      <c r="BLA221" s="611"/>
      <c r="BLB221" s="611"/>
      <c r="BLC221" s="611"/>
      <c r="BLD221" s="611"/>
      <c r="BLE221" s="611"/>
      <c r="BLF221" s="611"/>
      <c r="BLG221" s="611"/>
      <c r="BLH221" s="611"/>
      <c r="BLI221" s="611"/>
      <c r="BLJ221" s="611"/>
      <c r="BLK221" s="611"/>
      <c r="BLL221" s="611"/>
      <c r="BLM221" s="611"/>
      <c r="BLN221" s="611"/>
      <c r="BLO221" s="611"/>
      <c r="BLP221" s="611"/>
      <c r="BLQ221" s="611"/>
      <c r="BLR221" s="611"/>
      <c r="BLS221" s="611"/>
      <c r="BLT221" s="611"/>
      <c r="BLU221" s="611"/>
      <c r="BLV221" s="611"/>
      <c r="BLW221" s="611"/>
      <c r="BLX221" s="611"/>
      <c r="BLY221" s="611"/>
      <c r="BLZ221" s="611"/>
      <c r="BMA221" s="611"/>
      <c r="BMB221" s="611"/>
      <c r="BMC221" s="611"/>
      <c r="BMD221" s="611"/>
      <c r="BME221" s="611"/>
      <c r="BMF221" s="611"/>
      <c r="BMG221" s="611"/>
      <c r="BMH221" s="611"/>
      <c r="BMI221" s="611"/>
      <c r="BMJ221" s="611"/>
      <c r="BMK221" s="611"/>
      <c r="BML221" s="611"/>
      <c r="BMM221" s="611"/>
      <c r="BMN221" s="611"/>
      <c r="BMO221" s="611"/>
      <c r="BMP221" s="611"/>
      <c r="BMQ221" s="611"/>
      <c r="BMR221" s="611"/>
      <c r="BMS221" s="611"/>
      <c r="BMT221" s="611"/>
      <c r="BMU221" s="611"/>
      <c r="BMV221" s="611"/>
      <c r="BMW221" s="611"/>
      <c r="BMX221" s="611"/>
      <c r="BMY221" s="611"/>
      <c r="BMZ221" s="611"/>
      <c r="BNA221" s="611"/>
      <c r="BNB221" s="611"/>
      <c r="BNC221" s="611"/>
      <c r="BND221" s="611"/>
      <c r="BNE221" s="611"/>
      <c r="BNF221" s="611"/>
      <c r="BNG221" s="611"/>
      <c r="BNH221" s="611"/>
      <c r="BNI221" s="611"/>
      <c r="BNJ221" s="611"/>
      <c r="BNK221" s="611"/>
      <c r="BNL221" s="611"/>
      <c r="BNM221" s="611"/>
      <c r="BNN221" s="611"/>
      <c r="BNO221" s="611"/>
      <c r="BNP221" s="611"/>
      <c r="BNQ221" s="611"/>
      <c r="BNR221" s="611"/>
      <c r="BNS221" s="611"/>
      <c r="BNT221" s="611"/>
      <c r="BNU221" s="611"/>
      <c r="BNV221" s="611"/>
      <c r="BNW221" s="611"/>
      <c r="BNX221" s="611"/>
      <c r="BNY221" s="611"/>
      <c r="BNZ221" s="611"/>
      <c r="BOA221" s="611"/>
      <c r="BOB221" s="611"/>
      <c r="BOC221" s="611"/>
      <c r="BOD221" s="611"/>
      <c r="BOE221" s="611"/>
      <c r="BOF221" s="611"/>
      <c r="BOG221" s="611"/>
      <c r="BOH221" s="611"/>
      <c r="BOI221" s="611"/>
      <c r="BOJ221" s="611"/>
      <c r="BOK221" s="611"/>
      <c r="BOL221" s="611"/>
      <c r="BOM221" s="611"/>
      <c r="BON221" s="611"/>
      <c r="BOO221" s="611"/>
      <c r="BOP221" s="611"/>
      <c r="BOQ221" s="611"/>
      <c r="BOR221" s="611"/>
      <c r="BOS221" s="611"/>
      <c r="BOT221" s="611"/>
      <c r="BOU221" s="611"/>
      <c r="BOV221" s="611"/>
      <c r="BOW221" s="611"/>
      <c r="BOX221" s="611"/>
      <c r="BOY221" s="611"/>
      <c r="BOZ221" s="611"/>
      <c r="BPA221" s="611"/>
      <c r="BPB221" s="611"/>
      <c r="BPC221" s="611"/>
      <c r="BPD221" s="611"/>
      <c r="BPE221" s="611"/>
      <c r="BPF221" s="611"/>
      <c r="BPG221" s="611"/>
      <c r="BPH221" s="611"/>
      <c r="BPI221" s="611"/>
      <c r="BPJ221" s="611"/>
      <c r="BPK221" s="611"/>
      <c r="BPL221" s="611"/>
      <c r="BPM221" s="611"/>
      <c r="BPN221" s="611"/>
      <c r="BPO221" s="611"/>
      <c r="BPP221" s="611"/>
      <c r="BPQ221" s="611"/>
      <c r="BPR221" s="611"/>
      <c r="BPS221" s="611"/>
      <c r="BPT221" s="611"/>
      <c r="BPU221" s="611"/>
      <c r="BPV221" s="611"/>
      <c r="BPW221" s="611"/>
      <c r="BPX221" s="611"/>
      <c r="BPY221" s="611"/>
      <c r="BPZ221" s="611"/>
      <c r="BQA221" s="611"/>
      <c r="BQB221" s="611"/>
      <c r="BQC221" s="611"/>
      <c r="BQD221" s="611"/>
      <c r="BQE221" s="611"/>
      <c r="BQF221" s="611"/>
      <c r="BQG221" s="611"/>
      <c r="BQH221" s="611"/>
      <c r="BQI221" s="611"/>
      <c r="BQJ221" s="611"/>
      <c r="BQK221" s="611"/>
      <c r="BQL221" s="611"/>
      <c r="BQM221" s="611"/>
      <c r="BQN221" s="611"/>
      <c r="BQO221" s="611"/>
      <c r="BQP221" s="611"/>
      <c r="BQQ221" s="611"/>
      <c r="BQR221" s="611"/>
      <c r="BQS221" s="611"/>
      <c r="BQT221" s="611"/>
      <c r="BQU221" s="611"/>
      <c r="BQV221" s="611"/>
      <c r="BQW221" s="611"/>
      <c r="BQX221" s="611"/>
      <c r="BQY221" s="611"/>
      <c r="BQZ221" s="611"/>
      <c r="BRA221" s="611"/>
      <c r="BRB221" s="611"/>
      <c r="BRC221" s="611"/>
      <c r="BRD221" s="611"/>
      <c r="BRE221" s="611"/>
      <c r="BRF221" s="611"/>
      <c r="BRG221" s="611"/>
      <c r="BRH221" s="611"/>
      <c r="BRI221" s="611"/>
      <c r="BRJ221" s="611"/>
      <c r="BRK221" s="611"/>
      <c r="BRL221" s="611"/>
      <c r="BRM221" s="611"/>
      <c r="BRN221" s="611"/>
      <c r="BRO221" s="611"/>
      <c r="BRP221" s="611"/>
      <c r="BRQ221" s="611"/>
      <c r="BRR221" s="611"/>
      <c r="BRS221" s="611"/>
      <c r="BRT221" s="611"/>
      <c r="BRU221" s="611"/>
      <c r="BRV221" s="611"/>
      <c r="BRW221" s="611"/>
      <c r="BRX221" s="611"/>
      <c r="BRY221" s="611"/>
      <c r="BRZ221" s="611"/>
      <c r="BSA221" s="611"/>
      <c r="BSB221" s="611"/>
      <c r="BSC221" s="611"/>
      <c r="BSD221" s="611"/>
      <c r="BSE221" s="611"/>
      <c r="BSF221" s="611"/>
      <c r="BSG221" s="611"/>
      <c r="BSH221" s="611"/>
      <c r="BSI221" s="611"/>
      <c r="BSJ221" s="611"/>
      <c r="BSK221" s="611"/>
      <c r="BSL221" s="611"/>
      <c r="BSM221" s="611"/>
      <c r="BSN221" s="611"/>
      <c r="BSO221" s="611"/>
      <c r="BSP221" s="611"/>
      <c r="BSQ221" s="611"/>
      <c r="BSR221" s="611"/>
      <c r="BSS221" s="611"/>
      <c r="BST221" s="611"/>
      <c r="BSU221" s="611"/>
      <c r="BSV221" s="611"/>
      <c r="BSW221" s="611"/>
      <c r="BSX221" s="611"/>
      <c r="BSY221" s="611"/>
      <c r="BSZ221" s="611"/>
      <c r="BTA221" s="611"/>
      <c r="BTB221" s="611"/>
      <c r="BTC221" s="611"/>
      <c r="BTD221" s="611"/>
      <c r="BTE221" s="611"/>
      <c r="BTF221" s="611"/>
      <c r="BTG221" s="611"/>
      <c r="BTH221" s="611"/>
      <c r="BTI221" s="611"/>
      <c r="BTJ221" s="611"/>
      <c r="BTK221" s="611"/>
      <c r="BTL221" s="611"/>
      <c r="BTM221" s="611"/>
      <c r="BTN221" s="611"/>
      <c r="BTO221" s="611"/>
      <c r="BTP221" s="611"/>
      <c r="BTQ221" s="611"/>
      <c r="BTR221" s="611"/>
      <c r="BTS221" s="611"/>
      <c r="BTT221" s="611"/>
      <c r="BTU221" s="611"/>
      <c r="BTV221" s="611"/>
      <c r="BTW221" s="611"/>
      <c r="BTX221" s="611"/>
      <c r="BTY221" s="611"/>
      <c r="BTZ221" s="611"/>
      <c r="BUA221" s="611"/>
      <c r="BUB221" s="611"/>
      <c r="BUC221" s="611"/>
      <c r="BUD221" s="611"/>
      <c r="BUE221" s="611"/>
      <c r="BUF221" s="611"/>
      <c r="BUG221" s="611"/>
      <c r="BUH221" s="611"/>
      <c r="BUI221" s="611"/>
      <c r="BUJ221" s="611"/>
      <c r="BUK221" s="611"/>
      <c r="BUL221" s="611"/>
      <c r="BUM221" s="611"/>
      <c r="BUN221" s="611"/>
      <c r="BUO221" s="611"/>
      <c r="BUP221" s="611"/>
      <c r="BUQ221" s="611"/>
      <c r="BUR221" s="611"/>
      <c r="BUS221" s="611"/>
      <c r="BUT221" s="611"/>
      <c r="BUU221" s="611"/>
      <c r="BUV221" s="611"/>
      <c r="BUW221" s="611"/>
      <c r="BUX221" s="611"/>
      <c r="BUY221" s="611"/>
      <c r="BUZ221" s="611"/>
      <c r="BVA221" s="611"/>
      <c r="BVB221" s="611"/>
      <c r="BVC221" s="611"/>
      <c r="BVD221" s="611"/>
      <c r="BVE221" s="611"/>
      <c r="BVF221" s="611"/>
      <c r="BVG221" s="611"/>
      <c r="BVH221" s="611"/>
      <c r="BVI221" s="611"/>
      <c r="BVJ221" s="611"/>
      <c r="BVK221" s="611"/>
      <c r="BVL221" s="611"/>
      <c r="BVM221" s="611"/>
      <c r="BVN221" s="611"/>
      <c r="BVO221" s="611"/>
      <c r="BVP221" s="611"/>
      <c r="BVQ221" s="611"/>
      <c r="BVR221" s="611"/>
      <c r="BVS221" s="611"/>
      <c r="BVT221" s="611"/>
      <c r="BVU221" s="611"/>
      <c r="BVV221" s="611"/>
      <c r="BVW221" s="611"/>
      <c r="BVX221" s="611"/>
      <c r="BVY221" s="611"/>
      <c r="BVZ221" s="611"/>
      <c r="BWA221" s="611"/>
      <c r="BWB221" s="611"/>
      <c r="BWC221" s="611"/>
      <c r="BWD221" s="611"/>
      <c r="BWE221" s="611"/>
      <c r="BWF221" s="611"/>
      <c r="BWG221" s="611"/>
      <c r="BWH221" s="611"/>
      <c r="BWI221" s="611"/>
      <c r="BWJ221" s="611"/>
      <c r="BWK221" s="611"/>
      <c r="BWL221" s="611"/>
      <c r="BWM221" s="611"/>
      <c r="BWN221" s="611"/>
      <c r="BWO221" s="611"/>
      <c r="BWP221" s="611"/>
      <c r="BWQ221" s="611"/>
      <c r="BWR221" s="611"/>
      <c r="BWS221" s="611"/>
      <c r="BWT221" s="611"/>
      <c r="BWU221" s="611"/>
      <c r="BWV221" s="611"/>
      <c r="BWW221" s="611"/>
      <c r="BWX221" s="611"/>
      <c r="BWY221" s="611"/>
      <c r="BWZ221" s="611"/>
      <c r="BXA221" s="611"/>
      <c r="BXB221" s="611"/>
      <c r="BXC221" s="611"/>
      <c r="BXD221" s="611"/>
      <c r="BXE221" s="611"/>
      <c r="BXF221" s="611"/>
      <c r="BXG221" s="611"/>
      <c r="BXH221" s="611"/>
      <c r="BXI221" s="611"/>
      <c r="BXJ221" s="611"/>
      <c r="BXK221" s="611"/>
      <c r="BXL221" s="611"/>
      <c r="BXM221" s="611"/>
      <c r="BXN221" s="611"/>
      <c r="BXO221" s="611"/>
      <c r="BXP221" s="611"/>
      <c r="BXQ221" s="611"/>
      <c r="BXR221" s="611"/>
      <c r="BXS221" s="611"/>
      <c r="BXT221" s="611"/>
      <c r="BXU221" s="611"/>
      <c r="BXV221" s="611"/>
      <c r="BXW221" s="611"/>
      <c r="BXX221" s="611"/>
      <c r="BXY221" s="611"/>
      <c r="BXZ221" s="611"/>
      <c r="BYA221" s="611"/>
      <c r="BYB221" s="611"/>
      <c r="BYC221" s="611"/>
      <c r="BYD221" s="611"/>
      <c r="BYE221" s="611"/>
      <c r="BYF221" s="611"/>
      <c r="BYG221" s="611"/>
      <c r="BYH221" s="611"/>
      <c r="BYI221" s="611"/>
      <c r="BYJ221" s="611"/>
      <c r="BYK221" s="611"/>
      <c r="BYL221" s="611"/>
      <c r="BYM221" s="611"/>
      <c r="BYN221" s="611"/>
      <c r="BYO221" s="611"/>
      <c r="BYP221" s="611"/>
      <c r="BYQ221" s="611"/>
      <c r="BYR221" s="611"/>
      <c r="BYS221" s="611"/>
      <c r="BYT221" s="611"/>
      <c r="BYU221" s="611"/>
      <c r="BYV221" s="611"/>
      <c r="BYW221" s="611"/>
      <c r="BYX221" s="611"/>
      <c r="BYY221" s="611"/>
      <c r="BYZ221" s="611"/>
      <c r="BZA221" s="611"/>
      <c r="BZB221" s="611"/>
      <c r="BZC221" s="611"/>
      <c r="BZD221" s="611"/>
      <c r="BZE221" s="611"/>
      <c r="BZF221" s="611"/>
      <c r="BZG221" s="611"/>
      <c r="BZH221" s="611"/>
      <c r="BZI221" s="611"/>
      <c r="BZJ221" s="611"/>
      <c r="BZK221" s="611"/>
      <c r="BZL221" s="611"/>
      <c r="BZM221" s="611"/>
      <c r="BZN221" s="611"/>
      <c r="BZO221" s="611"/>
      <c r="BZP221" s="611"/>
      <c r="BZQ221" s="611"/>
      <c r="BZR221" s="611"/>
      <c r="BZS221" s="611"/>
      <c r="BZT221" s="611"/>
      <c r="BZU221" s="611"/>
      <c r="BZV221" s="611"/>
      <c r="BZW221" s="611"/>
      <c r="BZX221" s="611"/>
      <c r="BZY221" s="611"/>
      <c r="BZZ221" s="611"/>
      <c r="CAA221" s="611"/>
      <c r="CAB221" s="611"/>
      <c r="CAC221" s="611"/>
      <c r="CAD221" s="611"/>
      <c r="CAE221" s="611"/>
      <c r="CAF221" s="611"/>
      <c r="CAG221" s="611"/>
      <c r="CAH221" s="611"/>
      <c r="CAI221" s="611"/>
      <c r="CAJ221" s="611"/>
      <c r="CAK221" s="611"/>
      <c r="CAL221" s="611"/>
      <c r="CAM221" s="611"/>
      <c r="CAN221" s="611"/>
      <c r="CAO221" s="611"/>
      <c r="CAP221" s="611"/>
      <c r="CAQ221" s="611"/>
      <c r="CAR221" s="611"/>
      <c r="CAS221" s="611"/>
      <c r="CAT221" s="611"/>
      <c r="CAU221" s="611"/>
      <c r="CAV221" s="611"/>
      <c r="CAW221" s="611"/>
      <c r="CAX221" s="611"/>
      <c r="CAY221" s="611"/>
      <c r="CAZ221" s="611"/>
      <c r="CBA221" s="611"/>
      <c r="CBB221" s="611"/>
      <c r="CBC221" s="611"/>
      <c r="CBD221" s="611"/>
      <c r="CBE221" s="611"/>
      <c r="CBF221" s="611"/>
      <c r="CBG221" s="611"/>
      <c r="CBH221" s="611"/>
      <c r="CBI221" s="611"/>
      <c r="CBJ221" s="611"/>
      <c r="CBK221" s="611"/>
      <c r="CBL221" s="611"/>
      <c r="CBM221" s="611"/>
      <c r="CBN221" s="611"/>
      <c r="CBO221" s="611"/>
      <c r="CBP221" s="611"/>
      <c r="CBQ221" s="611"/>
      <c r="CBR221" s="611"/>
      <c r="CBS221" s="611"/>
      <c r="CBT221" s="611"/>
      <c r="CBU221" s="611"/>
      <c r="CBV221" s="611"/>
      <c r="CBW221" s="611"/>
      <c r="CBX221" s="611"/>
      <c r="CBY221" s="611"/>
      <c r="CBZ221" s="611"/>
      <c r="CCA221" s="611"/>
      <c r="CCB221" s="611"/>
      <c r="CCC221" s="611"/>
      <c r="CCD221" s="611"/>
      <c r="CCE221" s="611"/>
      <c r="CCF221" s="611"/>
      <c r="CCG221" s="611"/>
      <c r="CCH221" s="611"/>
      <c r="CCI221" s="611"/>
      <c r="CCJ221" s="611"/>
      <c r="CCK221" s="611"/>
      <c r="CCL221" s="611"/>
      <c r="CCM221" s="611"/>
      <c r="CCN221" s="611"/>
      <c r="CCO221" s="611"/>
      <c r="CCP221" s="611"/>
      <c r="CCQ221" s="611"/>
      <c r="CCR221" s="611"/>
      <c r="CCS221" s="611"/>
      <c r="CCT221" s="611"/>
      <c r="CCU221" s="611"/>
      <c r="CCV221" s="611"/>
      <c r="CCW221" s="611"/>
      <c r="CCX221" s="611"/>
      <c r="CCY221" s="611"/>
      <c r="CCZ221" s="611"/>
      <c r="CDA221" s="611"/>
      <c r="CDB221" s="611"/>
      <c r="CDC221" s="611"/>
      <c r="CDD221" s="611"/>
      <c r="CDE221" s="611"/>
      <c r="CDF221" s="611"/>
      <c r="CDG221" s="611"/>
      <c r="CDH221" s="611"/>
      <c r="CDI221" s="611"/>
      <c r="CDJ221" s="611"/>
      <c r="CDK221" s="611"/>
      <c r="CDL221" s="611"/>
      <c r="CDM221" s="611"/>
      <c r="CDN221" s="611"/>
      <c r="CDO221" s="611"/>
      <c r="CDP221" s="611"/>
      <c r="CDQ221" s="611"/>
      <c r="CDR221" s="611"/>
      <c r="CDS221" s="611"/>
      <c r="CDT221" s="611"/>
      <c r="CDU221" s="611"/>
      <c r="CDV221" s="611"/>
      <c r="CDW221" s="611"/>
      <c r="CDX221" s="611"/>
      <c r="CDY221" s="611"/>
      <c r="CDZ221" s="611"/>
      <c r="CEA221" s="611"/>
      <c r="CEB221" s="611"/>
      <c r="CEC221" s="611"/>
      <c r="CED221" s="611"/>
      <c r="CEE221" s="611"/>
      <c r="CEF221" s="611"/>
      <c r="CEG221" s="611"/>
      <c r="CEH221" s="611"/>
      <c r="CEI221" s="611"/>
      <c r="CEJ221" s="611"/>
      <c r="CEK221" s="611"/>
      <c r="CEL221" s="611"/>
      <c r="CEM221" s="611"/>
    </row>
    <row r="222" spans="1:2171" s="191" customFormat="1" ht="13.5" thickBot="1" x14ac:dyDescent="0.25">
      <c r="A222" s="211"/>
      <c r="B222" s="65" t="s">
        <v>752</v>
      </c>
      <c r="C222" s="278"/>
      <c r="D222" s="632"/>
      <c r="E222" s="633"/>
      <c r="F222" s="633"/>
      <c r="G222" s="633"/>
      <c r="H222" s="634"/>
      <c r="I222" s="211"/>
      <c r="J222" s="211"/>
      <c r="K222" s="212"/>
      <c r="L222" s="212"/>
      <c r="M222" s="679"/>
      <c r="N222" s="679"/>
      <c r="O222" s="679"/>
      <c r="P222" s="679"/>
      <c r="Q222" s="679"/>
      <c r="R222" s="679"/>
      <c r="S222" s="679"/>
      <c r="T222" s="358"/>
      <c r="U222" s="358"/>
      <c r="V222" s="358"/>
      <c r="W222" s="358"/>
      <c r="X222" s="358"/>
      <c r="Y222" s="358"/>
      <c r="Z222" s="358"/>
      <c r="AA222" s="679"/>
      <c r="AB222" s="358"/>
      <c r="AC222" s="679"/>
      <c r="AD222" s="679"/>
      <c r="AE222" s="679"/>
      <c r="AF222" s="679"/>
      <c r="AG222" s="679"/>
      <c r="AH222" s="679"/>
      <c r="AI222" s="679"/>
      <c r="AJ222" s="679"/>
      <c r="AK222" s="679"/>
      <c r="AL222" s="679"/>
      <c r="AM222" s="679"/>
      <c r="AN222" s="679"/>
      <c r="AO222" s="679"/>
      <c r="AP222" s="679"/>
      <c r="AQ222" s="679"/>
      <c r="AR222" s="679"/>
      <c r="AS222" s="679"/>
      <c r="AT222" s="679"/>
      <c r="AU222" s="679"/>
      <c r="AV222" s="679"/>
      <c r="AW222" s="679"/>
      <c r="AX222" s="679"/>
      <c r="AY222" s="679"/>
      <c r="AZ222" s="679"/>
      <c r="BA222" s="679"/>
      <c r="BB222" s="679"/>
      <c r="BC222" s="611"/>
      <c r="BD222" s="611"/>
      <c r="BE222" s="611"/>
      <c r="BF222" s="611"/>
      <c r="BG222" s="611"/>
      <c r="BH222" s="611"/>
      <c r="BI222" s="611"/>
      <c r="BJ222" s="611"/>
      <c r="BK222" s="611"/>
      <c r="BL222" s="611"/>
      <c r="BM222" s="611"/>
      <c r="BN222" s="611"/>
      <c r="BO222" s="611"/>
      <c r="BP222" s="611"/>
      <c r="BQ222" s="611"/>
      <c r="BR222" s="611"/>
      <c r="BS222" s="611"/>
      <c r="BT222" s="611"/>
      <c r="BU222" s="611"/>
      <c r="BV222" s="611"/>
      <c r="BW222" s="611"/>
      <c r="BX222" s="611"/>
      <c r="BY222" s="611"/>
      <c r="BZ222" s="611"/>
      <c r="CA222" s="611"/>
      <c r="CB222" s="611"/>
      <c r="CC222" s="611"/>
      <c r="CD222" s="611"/>
      <c r="CE222" s="611"/>
      <c r="CF222" s="611"/>
      <c r="CG222" s="611"/>
      <c r="CH222" s="611"/>
      <c r="CI222" s="611"/>
      <c r="CJ222" s="611"/>
      <c r="CK222" s="611"/>
      <c r="CL222" s="611"/>
      <c r="CM222" s="611"/>
      <c r="CN222" s="611"/>
      <c r="CO222" s="611"/>
      <c r="CP222" s="611"/>
      <c r="CQ222" s="611"/>
      <c r="CR222" s="611"/>
      <c r="CS222" s="611"/>
      <c r="CT222" s="611"/>
      <c r="CU222" s="611"/>
      <c r="CV222" s="611"/>
      <c r="CW222" s="611"/>
      <c r="CX222" s="611"/>
      <c r="CY222" s="611"/>
      <c r="CZ222" s="611"/>
      <c r="DA222" s="611"/>
      <c r="DB222" s="611"/>
      <c r="DC222" s="611"/>
      <c r="DD222" s="611"/>
      <c r="DE222" s="611"/>
      <c r="DF222" s="611"/>
      <c r="DG222" s="611"/>
      <c r="DH222" s="611"/>
      <c r="DI222" s="611"/>
      <c r="DJ222" s="611"/>
      <c r="DK222" s="611"/>
      <c r="DL222" s="611"/>
      <c r="DM222" s="611"/>
      <c r="DN222" s="611"/>
      <c r="DO222" s="611"/>
      <c r="DP222" s="611"/>
      <c r="DQ222" s="611"/>
      <c r="DR222" s="611"/>
      <c r="DS222" s="611"/>
      <c r="DT222" s="611"/>
      <c r="DU222" s="611"/>
      <c r="DV222" s="611"/>
      <c r="DW222" s="611"/>
      <c r="DX222" s="611"/>
      <c r="DY222" s="611"/>
      <c r="DZ222" s="611"/>
      <c r="EA222" s="611"/>
      <c r="EB222" s="611"/>
      <c r="EC222" s="611"/>
      <c r="ED222" s="611"/>
      <c r="EE222" s="611"/>
      <c r="EF222" s="611"/>
      <c r="EG222" s="611"/>
      <c r="EH222" s="611"/>
      <c r="EI222" s="611"/>
      <c r="EJ222" s="611"/>
      <c r="EK222" s="611"/>
      <c r="EL222" s="611"/>
      <c r="EM222" s="611"/>
      <c r="EN222" s="611"/>
      <c r="EO222" s="611"/>
      <c r="EP222" s="611"/>
      <c r="EQ222" s="611"/>
      <c r="ER222" s="611"/>
      <c r="ES222" s="611"/>
      <c r="ET222" s="611"/>
      <c r="EU222" s="611"/>
      <c r="EV222" s="611"/>
      <c r="EW222" s="611"/>
      <c r="EX222" s="611"/>
      <c r="EY222" s="611"/>
      <c r="EZ222" s="611"/>
      <c r="FA222" s="611"/>
      <c r="FB222" s="611"/>
      <c r="FC222" s="611"/>
      <c r="FD222" s="611"/>
      <c r="FE222" s="611"/>
      <c r="FF222" s="611"/>
      <c r="FG222" s="611"/>
      <c r="FH222" s="611"/>
      <c r="FI222" s="611"/>
      <c r="FJ222" s="611"/>
      <c r="FK222" s="611"/>
      <c r="FL222" s="611"/>
      <c r="FM222" s="611"/>
      <c r="FN222" s="611"/>
      <c r="FO222" s="611"/>
      <c r="FP222" s="611"/>
      <c r="FQ222" s="611"/>
      <c r="FR222" s="611"/>
      <c r="FS222" s="611"/>
      <c r="FT222" s="611"/>
      <c r="FU222" s="611"/>
      <c r="FV222" s="611"/>
      <c r="FW222" s="611"/>
      <c r="FX222" s="611"/>
      <c r="FY222" s="611"/>
      <c r="FZ222" s="611"/>
      <c r="GA222" s="611"/>
      <c r="GB222" s="611"/>
      <c r="GC222" s="611"/>
      <c r="GD222" s="611"/>
      <c r="GE222" s="611"/>
      <c r="GF222" s="611"/>
      <c r="GG222" s="611"/>
      <c r="GH222" s="611"/>
      <c r="GI222" s="611"/>
      <c r="GJ222" s="611"/>
      <c r="GK222" s="611"/>
      <c r="GL222" s="611"/>
      <c r="GM222" s="611"/>
      <c r="GN222" s="611"/>
      <c r="GO222" s="611"/>
      <c r="GP222" s="611"/>
      <c r="GQ222" s="611"/>
      <c r="GR222" s="611"/>
      <c r="GS222" s="611"/>
      <c r="GT222" s="611"/>
      <c r="GU222" s="611"/>
      <c r="GV222" s="611"/>
      <c r="GW222" s="611"/>
      <c r="GX222" s="611"/>
      <c r="GY222" s="611"/>
      <c r="GZ222" s="611"/>
      <c r="HA222" s="611"/>
      <c r="HB222" s="611"/>
      <c r="HC222" s="611"/>
      <c r="HD222" s="611"/>
      <c r="HE222" s="611"/>
      <c r="HF222" s="611"/>
      <c r="HG222" s="611"/>
      <c r="HH222" s="611"/>
      <c r="HI222" s="611"/>
      <c r="HJ222" s="611"/>
      <c r="HK222" s="611"/>
      <c r="HL222" s="611"/>
      <c r="HM222" s="611"/>
      <c r="HN222" s="611"/>
      <c r="HO222" s="611"/>
      <c r="HP222" s="611"/>
      <c r="HQ222" s="611"/>
      <c r="HR222" s="611"/>
      <c r="HS222" s="611"/>
      <c r="HT222" s="611"/>
      <c r="HU222" s="611"/>
      <c r="HV222" s="611"/>
      <c r="HW222" s="611"/>
      <c r="HX222" s="611"/>
      <c r="HY222" s="611"/>
      <c r="HZ222" s="611"/>
      <c r="IA222" s="611"/>
      <c r="IB222" s="611"/>
      <c r="IC222" s="611"/>
      <c r="ID222" s="611"/>
      <c r="IE222" s="611"/>
      <c r="IF222" s="611"/>
      <c r="IG222" s="611"/>
      <c r="IH222" s="611"/>
      <c r="II222" s="611"/>
      <c r="IJ222" s="611"/>
      <c r="IK222" s="611"/>
      <c r="IL222" s="611"/>
      <c r="IM222" s="611"/>
      <c r="IN222" s="611"/>
      <c r="IO222" s="611"/>
      <c r="IP222" s="611"/>
      <c r="IQ222" s="611"/>
      <c r="IR222" s="611"/>
      <c r="IS222" s="611"/>
      <c r="IT222" s="611"/>
      <c r="IU222" s="611"/>
      <c r="IV222" s="611"/>
      <c r="IW222" s="611"/>
      <c r="IX222" s="611"/>
      <c r="IY222" s="611"/>
      <c r="IZ222" s="611"/>
      <c r="JA222" s="611"/>
      <c r="JB222" s="611"/>
      <c r="JC222" s="611"/>
      <c r="JD222" s="611"/>
      <c r="JE222" s="611"/>
      <c r="JF222" s="611"/>
      <c r="JG222" s="611"/>
      <c r="JH222" s="611"/>
      <c r="JI222" s="611"/>
      <c r="JJ222" s="611"/>
      <c r="JK222" s="611"/>
      <c r="JL222" s="611"/>
      <c r="JM222" s="611"/>
      <c r="JN222" s="611"/>
      <c r="JO222" s="611"/>
      <c r="JP222" s="611"/>
      <c r="JQ222" s="611"/>
      <c r="JR222" s="611"/>
      <c r="JS222" s="611"/>
      <c r="JT222" s="611"/>
      <c r="JU222" s="611"/>
      <c r="JV222" s="611"/>
      <c r="JW222" s="611"/>
      <c r="JX222" s="611"/>
      <c r="JY222" s="611"/>
      <c r="JZ222" s="611"/>
      <c r="KA222" s="611"/>
      <c r="KB222" s="611"/>
      <c r="KC222" s="611"/>
      <c r="KD222" s="611"/>
      <c r="KE222" s="611"/>
      <c r="KF222" s="611"/>
      <c r="KG222" s="611"/>
      <c r="KH222" s="611"/>
      <c r="KI222" s="611"/>
      <c r="KJ222" s="611"/>
      <c r="KK222" s="611"/>
      <c r="KL222" s="611"/>
      <c r="KM222" s="611"/>
      <c r="KN222" s="611"/>
      <c r="KO222" s="611"/>
      <c r="KP222" s="611"/>
      <c r="KQ222" s="611"/>
      <c r="KR222" s="611"/>
      <c r="KS222" s="611"/>
      <c r="KT222" s="611"/>
      <c r="KU222" s="611"/>
      <c r="KV222" s="611"/>
      <c r="KW222" s="611"/>
      <c r="KX222" s="611"/>
      <c r="KY222" s="611"/>
      <c r="KZ222" s="611"/>
      <c r="LA222" s="611"/>
      <c r="LB222" s="611"/>
      <c r="LC222" s="611"/>
      <c r="LD222" s="611"/>
      <c r="LE222" s="611"/>
      <c r="LF222" s="611"/>
      <c r="LG222" s="611"/>
      <c r="LH222" s="611"/>
      <c r="LI222" s="611"/>
      <c r="LJ222" s="611"/>
      <c r="LK222" s="611"/>
      <c r="LL222" s="611"/>
      <c r="LM222" s="611"/>
      <c r="LN222" s="611"/>
      <c r="LO222" s="611"/>
      <c r="LP222" s="611"/>
      <c r="LQ222" s="611"/>
      <c r="LR222" s="611"/>
      <c r="LS222" s="611"/>
      <c r="LT222" s="611"/>
      <c r="LU222" s="611"/>
      <c r="LV222" s="611"/>
      <c r="LW222" s="611"/>
      <c r="LX222" s="611"/>
      <c r="LY222" s="611"/>
      <c r="LZ222" s="611"/>
      <c r="MA222" s="611"/>
      <c r="MB222" s="611"/>
      <c r="MC222" s="611"/>
      <c r="MD222" s="611"/>
      <c r="ME222" s="611"/>
      <c r="MF222" s="611"/>
      <c r="MG222" s="611"/>
      <c r="MH222" s="611"/>
      <c r="MI222" s="611"/>
      <c r="MJ222" s="611"/>
      <c r="MK222" s="611"/>
      <c r="ML222" s="611"/>
      <c r="MM222" s="611"/>
      <c r="MN222" s="611"/>
      <c r="MO222" s="611"/>
      <c r="MP222" s="611"/>
      <c r="MQ222" s="611"/>
      <c r="MR222" s="611"/>
      <c r="MS222" s="611"/>
      <c r="MT222" s="611"/>
      <c r="MU222" s="611"/>
      <c r="MV222" s="611"/>
      <c r="MW222" s="611"/>
      <c r="MX222" s="611"/>
      <c r="MY222" s="611"/>
      <c r="MZ222" s="611"/>
      <c r="NA222" s="611"/>
      <c r="NB222" s="611"/>
      <c r="NC222" s="611"/>
      <c r="ND222" s="611"/>
      <c r="NE222" s="611"/>
      <c r="NF222" s="611"/>
      <c r="NG222" s="611"/>
      <c r="NH222" s="611"/>
      <c r="NI222" s="611"/>
      <c r="NJ222" s="611"/>
      <c r="NK222" s="611"/>
      <c r="NL222" s="611"/>
      <c r="NM222" s="611"/>
      <c r="NN222" s="611"/>
      <c r="NO222" s="611"/>
      <c r="NP222" s="611"/>
      <c r="NQ222" s="611"/>
      <c r="NR222" s="611"/>
      <c r="NS222" s="611"/>
      <c r="NT222" s="611"/>
      <c r="NU222" s="611"/>
      <c r="NV222" s="611"/>
      <c r="NW222" s="611"/>
      <c r="NX222" s="611"/>
      <c r="NY222" s="611"/>
      <c r="NZ222" s="611"/>
      <c r="OA222" s="611"/>
      <c r="OB222" s="611"/>
      <c r="OC222" s="611"/>
      <c r="OD222" s="611"/>
      <c r="OE222" s="611"/>
      <c r="OF222" s="611"/>
      <c r="OG222" s="611"/>
      <c r="OH222" s="611"/>
      <c r="OI222" s="611"/>
      <c r="OJ222" s="611"/>
      <c r="OK222" s="611"/>
      <c r="OL222" s="611"/>
      <c r="OM222" s="611"/>
      <c r="ON222" s="611"/>
      <c r="OO222" s="611"/>
      <c r="OP222" s="611"/>
      <c r="OQ222" s="611"/>
      <c r="OR222" s="611"/>
      <c r="OS222" s="611"/>
      <c r="OT222" s="611"/>
      <c r="OU222" s="611"/>
      <c r="OV222" s="611"/>
      <c r="OW222" s="611"/>
      <c r="OX222" s="611"/>
      <c r="OY222" s="611"/>
      <c r="OZ222" s="611"/>
      <c r="PA222" s="611"/>
      <c r="PB222" s="611"/>
      <c r="PC222" s="611"/>
      <c r="PD222" s="611"/>
      <c r="PE222" s="611"/>
      <c r="PF222" s="611"/>
      <c r="PG222" s="611"/>
      <c r="PH222" s="611"/>
      <c r="PI222" s="611"/>
      <c r="PJ222" s="611"/>
      <c r="PK222" s="611"/>
      <c r="PL222" s="611"/>
      <c r="PM222" s="611"/>
      <c r="PN222" s="611"/>
      <c r="PO222" s="611"/>
      <c r="PP222" s="611"/>
      <c r="PQ222" s="611"/>
      <c r="PR222" s="611"/>
      <c r="PS222" s="611"/>
      <c r="PT222" s="611"/>
      <c r="PU222" s="611"/>
      <c r="PV222" s="611"/>
      <c r="PW222" s="611"/>
      <c r="PX222" s="611"/>
      <c r="PY222" s="611"/>
      <c r="PZ222" s="611"/>
      <c r="QA222" s="611"/>
      <c r="QB222" s="611"/>
      <c r="QC222" s="611"/>
      <c r="QD222" s="611"/>
      <c r="QE222" s="611"/>
      <c r="QF222" s="611"/>
      <c r="QG222" s="611"/>
      <c r="QH222" s="611"/>
      <c r="QI222" s="611"/>
      <c r="QJ222" s="611"/>
      <c r="QK222" s="611"/>
      <c r="QL222" s="611"/>
      <c r="QM222" s="611"/>
      <c r="QN222" s="611"/>
      <c r="QO222" s="611"/>
      <c r="QP222" s="611"/>
      <c r="QQ222" s="611"/>
      <c r="QR222" s="611"/>
      <c r="QS222" s="611"/>
      <c r="QT222" s="611"/>
      <c r="QU222" s="611"/>
      <c r="QV222" s="611"/>
      <c r="QW222" s="611"/>
      <c r="QX222" s="611"/>
      <c r="QY222" s="611"/>
      <c r="QZ222" s="611"/>
      <c r="RA222" s="611"/>
      <c r="RB222" s="611"/>
      <c r="RC222" s="611"/>
      <c r="RD222" s="611"/>
      <c r="RE222" s="611"/>
      <c r="RF222" s="611"/>
      <c r="RG222" s="611"/>
      <c r="RH222" s="611"/>
      <c r="RI222" s="611"/>
      <c r="RJ222" s="611"/>
      <c r="RK222" s="611"/>
      <c r="RL222" s="611"/>
      <c r="RM222" s="611"/>
      <c r="RN222" s="611"/>
      <c r="RO222" s="611"/>
      <c r="RP222" s="611"/>
      <c r="RQ222" s="611"/>
      <c r="RR222" s="611"/>
      <c r="RS222" s="611"/>
      <c r="RT222" s="611"/>
      <c r="RU222" s="611"/>
      <c r="RV222" s="611"/>
      <c r="RW222" s="611"/>
      <c r="RX222" s="611"/>
      <c r="RY222" s="611"/>
      <c r="RZ222" s="611"/>
      <c r="SA222" s="611"/>
      <c r="SB222" s="611"/>
      <c r="SC222" s="611"/>
      <c r="SD222" s="611"/>
      <c r="SE222" s="611"/>
      <c r="SF222" s="611"/>
      <c r="SG222" s="611"/>
      <c r="SH222" s="611"/>
      <c r="SI222" s="611"/>
      <c r="SJ222" s="611"/>
      <c r="SK222" s="611"/>
      <c r="SL222" s="611"/>
      <c r="SM222" s="611"/>
      <c r="SN222" s="611"/>
      <c r="SO222" s="611"/>
      <c r="SP222" s="611"/>
      <c r="SQ222" s="611"/>
      <c r="SR222" s="611"/>
      <c r="SS222" s="611"/>
      <c r="ST222" s="611"/>
      <c r="SU222" s="611"/>
      <c r="SV222" s="611"/>
      <c r="SW222" s="611"/>
      <c r="SX222" s="611"/>
      <c r="SY222" s="611"/>
      <c r="SZ222" s="611"/>
      <c r="TA222" s="611"/>
      <c r="TB222" s="611"/>
      <c r="TC222" s="611"/>
      <c r="TD222" s="611"/>
      <c r="TE222" s="611"/>
      <c r="TF222" s="611"/>
      <c r="TG222" s="611"/>
      <c r="TH222" s="611"/>
      <c r="TI222" s="611"/>
      <c r="TJ222" s="611"/>
      <c r="TK222" s="611"/>
      <c r="TL222" s="611"/>
      <c r="TM222" s="611"/>
      <c r="TN222" s="611"/>
      <c r="TO222" s="611"/>
      <c r="TP222" s="611"/>
      <c r="TQ222" s="611"/>
      <c r="TR222" s="611"/>
      <c r="TS222" s="611"/>
      <c r="TT222" s="611"/>
      <c r="TU222" s="611"/>
      <c r="TV222" s="611"/>
      <c r="TW222" s="611"/>
      <c r="TX222" s="611"/>
      <c r="TY222" s="611"/>
      <c r="TZ222" s="611"/>
      <c r="UA222" s="611"/>
      <c r="UB222" s="611"/>
      <c r="UC222" s="611"/>
      <c r="UD222" s="611"/>
      <c r="UE222" s="611"/>
      <c r="UF222" s="611"/>
      <c r="UG222" s="611"/>
      <c r="UH222" s="611"/>
      <c r="UI222" s="611"/>
      <c r="UJ222" s="611"/>
      <c r="UK222" s="611"/>
      <c r="UL222" s="611"/>
      <c r="UM222" s="611"/>
      <c r="UN222" s="611"/>
      <c r="UO222" s="611"/>
      <c r="UP222" s="611"/>
      <c r="UQ222" s="611"/>
      <c r="UR222" s="611"/>
      <c r="US222" s="611"/>
      <c r="UT222" s="611"/>
      <c r="UU222" s="611"/>
      <c r="UV222" s="611"/>
      <c r="UW222" s="611"/>
      <c r="UX222" s="611"/>
      <c r="UY222" s="611"/>
      <c r="UZ222" s="611"/>
      <c r="VA222" s="611"/>
      <c r="VB222" s="611"/>
      <c r="VC222" s="611"/>
      <c r="VD222" s="611"/>
      <c r="VE222" s="611"/>
      <c r="VF222" s="611"/>
      <c r="VG222" s="611"/>
      <c r="VH222" s="611"/>
      <c r="VI222" s="611"/>
      <c r="VJ222" s="611"/>
      <c r="VK222" s="611"/>
      <c r="VL222" s="611"/>
      <c r="VM222" s="611"/>
      <c r="VN222" s="611"/>
      <c r="VO222" s="611"/>
      <c r="VP222" s="611"/>
      <c r="VQ222" s="611"/>
      <c r="VR222" s="611"/>
      <c r="VS222" s="611"/>
      <c r="VT222" s="611"/>
      <c r="VU222" s="611"/>
      <c r="VV222" s="611"/>
      <c r="VW222" s="611"/>
      <c r="VX222" s="611"/>
      <c r="VY222" s="611"/>
      <c r="VZ222" s="611"/>
      <c r="WA222" s="611"/>
      <c r="WB222" s="611"/>
      <c r="WC222" s="611"/>
      <c r="WD222" s="611"/>
      <c r="WE222" s="611"/>
      <c r="WF222" s="611"/>
      <c r="WG222" s="611"/>
      <c r="WH222" s="611"/>
      <c r="WI222" s="611"/>
      <c r="WJ222" s="611"/>
      <c r="WK222" s="611"/>
      <c r="WL222" s="611"/>
      <c r="WM222" s="611"/>
      <c r="WN222" s="611"/>
      <c r="WO222" s="611"/>
      <c r="WP222" s="611"/>
      <c r="WQ222" s="611"/>
      <c r="WR222" s="611"/>
      <c r="WS222" s="611"/>
      <c r="WT222" s="611"/>
      <c r="WU222" s="611"/>
      <c r="WV222" s="611"/>
      <c r="WW222" s="611"/>
      <c r="WX222" s="611"/>
      <c r="WY222" s="611"/>
      <c r="WZ222" s="611"/>
      <c r="XA222" s="611"/>
      <c r="XB222" s="611"/>
      <c r="XC222" s="611"/>
      <c r="XD222" s="611"/>
      <c r="XE222" s="611"/>
      <c r="XF222" s="611"/>
      <c r="XG222" s="611"/>
      <c r="XH222" s="611"/>
      <c r="XI222" s="611"/>
      <c r="XJ222" s="611"/>
      <c r="XK222" s="611"/>
      <c r="XL222" s="611"/>
      <c r="XM222" s="611"/>
      <c r="XN222" s="611"/>
      <c r="XO222" s="611"/>
      <c r="XP222" s="611"/>
      <c r="XQ222" s="611"/>
      <c r="XR222" s="611"/>
      <c r="XS222" s="611"/>
      <c r="XT222" s="611"/>
      <c r="XU222" s="611"/>
      <c r="XV222" s="611"/>
      <c r="XW222" s="611"/>
      <c r="XX222" s="611"/>
      <c r="XY222" s="611"/>
      <c r="XZ222" s="611"/>
      <c r="YA222" s="611"/>
      <c r="YB222" s="611"/>
      <c r="YC222" s="611"/>
      <c r="YD222" s="611"/>
      <c r="YE222" s="611"/>
      <c r="YF222" s="611"/>
      <c r="YG222" s="611"/>
      <c r="YH222" s="611"/>
      <c r="YI222" s="611"/>
      <c r="YJ222" s="611"/>
      <c r="YK222" s="611"/>
      <c r="YL222" s="611"/>
      <c r="YM222" s="611"/>
      <c r="YN222" s="611"/>
      <c r="YO222" s="611"/>
      <c r="YP222" s="611"/>
      <c r="YQ222" s="611"/>
      <c r="YR222" s="611"/>
      <c r="YS222" s="611"/>
      <c r="YT222" s="611"/>
      <c r="YU222" s="611"/>
      <c r="YV222" s="611"/>
      <c r="YW222" s="611"/>
      <c r="YX222" s="611"/>
      <c r="YY222" s="611"/>
      <c r="YZ222" s="611"/>
      <c r="ZA222" s="611"/>
      <c r="ZB222" s="611"/>
      <c r="ZC222" s="611"/>
      <c r="ZD222" s="611"/>
      <c r="ZE222" s="611"/>
      <c r="ZF222" s="611"/>
      <c r="ZG222" s="611"/>
      <c r="ZH222" s="611"/>
      <c r="ZI222" s="611"/>
      <c r="ZJ222" s="611"/>
      <c r="ZK222" s="611"/>
      <c r="ZL222" s="611"/>
      <c r="ZM222" s="611"/>
      <c r="ZN222" s="611"/>
      <c r="ZO222" s="611"/>
      <c r="ZP222" s="611"/>
      <c r="ZQ222" s="611"/>
      <c r="ZR222" s="611"/>
      <c r="ZS222" s="611"/>
      <c r="ZT222" s="611"/>
      <c r="ZU222" s="611"/>
      <c r="ZV222" s="611"/>
      <c r="ZW222" s="611"/>
      <c r="ZX222" s="611"/>
      <c r="ZY222" s="611"/>
      <c r="ZZ222" s="611"/>
      <c r="AAA222" s="611"/>
      <c r="AAB222" s="611"/>
      <c r="AAC222" s="611"/>
      <c r="AAD222" s="611"/>
      <c r="AAE222" s="611"/>
      <c r="AAF222" s="611"/>
      <c r="AAG222" s="611"/>
      <c r="AAH222" s="611"/>
      <c r="AAI222" s="611"/>
      <c r="AAJ222" s="611"/>
      <c r="AAK222" s="611"/>
      <c r="AAL222" s="611"/>
      <c r="AAM222" s="611"/>
      <c r="AAN222" s="611"/>
      <c r="AAO222" s="611"/>
      <c r="AAP222" s="611"/>
      <c r="AAQ222" s="611"/>
      <c r="AAR222" s="611"/>
      <c r="AAS222" s="611"/>
      <c r="AAT222" s="611"/>
      <c r="AAU222" s="611"/>
      <c r="AAV222" s="611"/>
      <c r="AAW222" s="611"/>
      <c r="AAX222" s="611"/>
      <c r="AAY222" s="611"/>
      <c r="AAZ222" s="611"/>
      <c r="ABA222" s="611"/>
      <c r="ABB222" s="611"/>
      <c r="ABC222" s="611"/>
      <c r="ABD222" s="611"/>
      <c r="ABE222" s="611"/>
      <c r="ABF222" s="611"/>
      <c r="ABG222" s="611"/>
      <c r="ABH222" s="611"/>
      <c r="ABI222" s="611"/>
      <c r="ABJ222" s="611"/>
      <c r="ABK222" s="611"/>
      <c r="ABL222" s="611"/>
      <c r="ABM222" s="611"/>
      <c r="ABN222" s="611"/>
      <c r="ABO222" s="611"/>
      <c r="ABP222" s="611"/>
      <c r="ABQ222" s="611"/>
      <c r="ABR222" s="611"/>
      <c r="ABS222" s="611"/>
      <c r="ABT222" s="611"/>
      <c r="ABU222" s="611"/>
      <c r="ABV222" s="611"/>
      <c r="ABW222" s="611"/>
      <c r="ABX222" s="611"/>
      <c r="ABY222" s="611"/>
      <c r="ABZ222" s="611"/>
      <c r="ACA222" s="611"/>
      <c r="ACB222" s="611"/>
      <c r="ACC222" s="611"/>
      <c r="ACD222" s="611"/>
      <c r="ACE222" s="611"/>
      <c r="ACF222" s="611"/>
      <c r="ACG222" s="611"/>
      <c r="ACH222" s="611"/>
      <c r="ACI222" s="611"/>
      <c r="ACJ222" s="611"/>
      <c r="ACK222" s="611"/>
      <c r="ACL222" s="611"/>
      <c r="ACM222" s="611"/>
      <c r="ACN222" s="611"/>
      <c r="ACO222" s="611"/>
      <c r="ACP222" s="611"/>
      <c r="ACQ222" s="611"/>
      <c r="ACR222" s="611"/>
      <c r="ACS222" s="611"/>
      <c r="ACT222" s="611"/>
      <c r="ACU222" s="611"/>
      <c r="ACV222" s="611"/>
      <c r="ACW222" s="611"/>
      <c r="ACX222" s="611"/>
      <c r="ACY222" s="611"/>
      <c r="ACZ222" s="611"/>
      <c r="ADA222" s="611"/>
      <c r="ADB222" s="611"/>
      <c r="ADC222" s="611"/>
      <c r="ADD222" s="611"/>
      <c r="ADE222" s="611"/>
      <c r="ADF222" s="611"/>
      <c r="ADG222" s="611"/>
      <c r="ADH222" s="611"/>
      <c r="ADI222" s="611"/>
      <c r="ADJ222" s="611"/>
      <c r="ADK222" s="611"/>
      <c r="ADL222" s="611"/>
      <c r="ADM222" s="611"/>
      <c r="ADN222" s="611"/>
      <c r="ADO222" s="611"/>
      <c r="ADP222" s="611"/>
      <c r="ADQ222" s="611"/>
      <c r="ADR222" s="611"/>
      <c r="ADS222" s="611"/>
      <c r="ADT222" s="611"/>
      <c r="ADU222" s="611"/>
      <c r="ADV222" s="611"/>
      <c r="ADW222" s="611"/>
      <c r="ADX222" s="611"/>
      <c r="ADY222" s="611"/>
      <c r="ADZ222" s="611"/>
      <c r="AEA222" s="611"/>
      <c r="AEB222" s="611"/>
      <c r="AEC222" s="611"/>
      <c r="AED222" s="611"/>
      <c r="AEE222" s="611"/>
      <c r="AEF222" s="611"/>
      <c r="AEG222" s="611"/>
      <c r="AEH222" s="611"/>
      <c r="AEI222" s="611"/>
      <c r="AEJ222" s="611"/>
      <c r="AEK222" s="611"/>
      <c r="AEL222" s="611"/>
      <c r="AEM222" s="611"/>
      <c r="AEN222" s="611"/>
      <c r="AEO222" s="611"/>
      <c r="AEP222" s="611"/>
      <c r="AEQ222" s="611"/>
      <c r="AER222" s="611"/>
      <c r="AES222" s="611"/>
      <c r="AET222" s="611"/>
      <c r="AEU222" s="611"/>
      <c r="AEV222" s="611"/>
      <c r="AEW222" s="611"/>
      <c r="AEX222" s="611"/>
      <c r="AEY222" s="611"/>
      <c r="AEZ222" s="611"/>
      <c r="AFA222" s="611"/>
      <c r="AFB222" s="611"/>
      <c r="AFC222" s="611"/>
      <c r="AFD222" s="611"/>
      <c r="AFE222" s="611"/>
      <c r="AFF222" s="611"/>
      <c r="AFG222" s="611"/>
      <c r="AFH222" s="611"/>
      <c r="AFI222" s="611"/>
      <c r="AFJ222" s="611"/>
      <c r="AFK222" s="611"/>
      <c r="AFL222" s="611"/>
      <c r="AFM222" s="611"/>
      <c r="AFN222" s="611"/>
      <c r="AFO222" s="611"/>
      <c r="AFP222" s="611"/>
      <c r="AFQ222" s="611"/>
      <c r="AFR222" s="611"/>
      <c r="AFS222" s="611"/>
      <c r="AFT222" s="611"/>
      <c r="AFU222" s="611"/>
      <c r="AFV222" s="611"/>
      <c r="AFW222" s="611"/>
      <c r="AFX222" s="611"/>
      <c r="AFY222" s="611"/>
      <c r="AFZ222" s="611"/>
      <c r="AGA222" s="611"/>
      <c r="AGB222" s="611"/>
      <c r="AGC222" s="611"/>
      <c r="AGD222" s="611"/>
      <c r="AGE222" s="611"/>
      <c r="AGF222" s="611"/>
      <c r="AGG222" s="611"/>
      <c r="AGH222" s="611"/>
      <c r="AGI222" s="611"/>
      <c r="AGJ222" s="611"/>
      <c r="AGK222" s="611"/>
      <c r="AGL222" s="611"/>
      <c r="AGM222" s="611"/>
      <c r="AGN222" s="611"/>
      <c r="AGO222" s="611"/>
      <c r="AGP222" s="611"/>
      <c r="AGQ222" s="611"/>
      <c r="AGR222" s="611"/>
      <c r="AGS222" s="611"/>
      <c r="AGT222" s="611"/>
      <c r="AGU222" s="611"/>
      <c r="AGV222" s="611"/>
      <c r="AGW222" s="611"/>
      <c r="AGX222" s="611"/>
      <c r="AGY222" s="611"/>
      <c r="AGZ222" s="611"/>
      <c r="AHA222" s="611"/>
      <c r="AHB222" s="611"/>
      <c r="AHC222" s="611"/>
      <c r="AHD222" s="611"/>
      <c r="AHE222" s="611"/>
      <c r="AHF222" s="611"/>
      <c r="AHG222" s="611"/>
      <c r="AHH222" s="611"/>
      <c r="AHI222" s="611"/>
      <c r="AHJ222" s="611"/>
      <c r="AHK222" s="611"/>
      <c r="AHL222" s="611"/>
      <c r="AHM222" s="611"/>
      <c r="AHN222" s="611"/>
      <c r="AHO222" s="611"/>
      <c r="AHP222" s="611"/>
      <c r="AHQ222" s="611"/>
      <c r="AHR222" s="611"/>
      <c r="AHS222" s="611"/>
      <c r="AHT222" s="611"/>
      <c r="AHU222" s="611"/>
      <c r="AHV222" s="611"/>
      <c r="AHW222" s="611"/>
      <c r="AHX222" s="611"/>
      <c r="AHY222" s="611"/>
      <c r="AHZ222" s="611"/>
      <c r="AIA222" s="611"/>
      <c r="AIB222" s="611"/>
      <c r="AIC222" s="611"/>
      <c r="AID222" s="611"/>
      <c r="AIE222" s="611"/>
      <c r="AIF222" s="611"/>
      <c r="AIG222" s="611"/>
      <c r="AIH222" s="611"/>
      <c r="AII222" s="611"/>
      <c r="AIJ222" s="611"/>
      <c r="AIK222" s="611"/>
      <c r="AIL222" s="611"/>
      <c r="AIM222" s="611"/>
      <c r="AIN222" s="611"/>
      <c r="AIO222" s="611"/>
      <c r="AIP222" s="611"/>
      <c r="AIQ222" s="611"/>
      <c r="AIR222" s="611"/>
      <c r="AIS222" s="611"/>
      <c r="AIT222" s="611"/>
      <c r="AIU222" s="611"/>
      <c r="AIV222" s="611"/>
      <c r="AIW222" s="611"/>
      <c r="AIX222" s="611"/>
      <c r="AIY222" s="611"/>
      <c r="AIZ222" s="611"/>
      <c r="AJA222" s="611"/>
      <c r="AJB222" s="611"/>
      <c r="AJC222" s="611"/>
      <c r="AJD222" s="611"/>
      <c r="AJE222" s="611"/>
      <c r="AJF222" s="611"/>
      <c r="AJG222" s="611"/>
      <c r="AJH222" s="611"/>
      <c r="AJI222" s="611"/>
      <c r="AJJ222" s="611"/>
      <c r="AJK222" s="611"/>
      <c r="AJL222" s="611"/>
      <c r="AJM222" s="611"/>
      <c r="AJN222" s="611"/>
      <c r="AJO222" s="611"/>
      <c r="AJP222" s="611"/>
      <c r="AJQ222" s="611"/>
      <c r="AJR222" s="611"/>
      <c r="AJS222" s="611"/>
      <c r="AJT222" s="611"/>
      <c r="AJU222" s="611"/>
      <c r="AJV222" s="611"/>
      <c r="AJW222" s="611"/>
      <c r="AJX222" s="611"/>
      <c r="AJY222" s="611"/>
      <c r="AJZ222" s="611"/>
      <c r="AKA222" s="611"/>
      <c r="AKB222" s="611"/>
      <c r="AKC222" s="611"/>
      <c r="AKD222" s="611"/>
      <c r="AKE222" s="611"/>
      <c r="AKF222" s="611"/>
      <c r="AKG222" s="611"/>
      <c r="AKH222" s="611"/>
      <c r="AKI222" s="611"/>
      <c r="AKJ222" s="611"/>
      <c r="AKK222" s="611"/>
      <c r="AKL222" s="611"/>
      <c r="AKM222" s="611"/>
      <c r="AKN222" s="611"/>
      <c r="AKO222" s="611"/>
      <c r="AKP222" s="611"/>
      <c r="AKQ222" s="611"/>
      <c r="AKR222" s="611"/>
      <c r="AKS222" s="611"/>
      <c r="AKT222" s="611"/>
      <c r="AKU222" s="611"/>
      <c r="AKV222" s="611"/>
      <c r="AKW222" s="611"/>
      <c r="AKX222" s="611"/>
      <c r="AKY222" s="611"/>
      <c r="AKZ222" s="611"/>
      <c r="ALA222" s="611"/>
      <c r="ALB222" s="611"/>
      <c r="ALC222" s="611"/>
      <c r="ALD222" s="611"/>
      <c r="ALE222" s="611"/>
      <c r="ALF222" s="611"/>
      <c r="ALG222" s="611"/>
      <c r="ALH222" s="611"/>
      <c r="ALI222" s="611"/>
      <c r="ALJ222" s="611"/>
      <c r="ALK222" s="611"/>
      <c r="ALL222" s="611"/>
      <c r="ALM222" s="611"/>
      <c r="ALN222" s="611"/>
      <c r="ALO222" s="611"/>
      <c r="ALP222" s="611"/>
      <c r="ALQ222" s="611"/>
      <c r="ALR222" s="611"/>
      <c r="ALS222" s="611"/>
      <c r="ALT222" s="611"/>
      <c r="ALU222" s="611"/>
      <c r="ALV222" s="611"/>
      <c r="ALW222" s="611"/>
      <c r="ALX222" s="611"/>
      <c r="ALY222" s="611"/>
      <c r="ALZ222" s="611"/>
      <c r="AMA222" s="611"/>
      <c r="AMB222" s="611"/>
      <c r="AMC222" s="611"/>
      <c r="AMD222" s="611"/>
      <c r="AME222" s="611"/>
      <c r="AMF222" s="611"/>
      <c r="AMG222" s="611"/>
      <c r="AMH222" s="611"/>
      <c r="AMI222" s="611"/>
      <c r="AMJ222" s="611"/>
      <c r="AMK222" s="611"/>
      <c r="AML222" s="611"/>
      <c r="AMM222" s="611"/>
      <c r="AMN222" s="611"/>
      <c r="AMO222" s="611"/>
      <c r="AMP222" s="611"/>
      <c r="AMQ222" s="611"/>
      <c r="AMR222" s="611"/>
      <c r="AMS222" s="611"/>
      <c r="AMT222" s="611"/>
      <c r="AMU222" s="611"/>
      <c r="AMV222" s="611"/>
      <c r="AMW222" s="611"/>
      <c r="AMX222" s="611"/>
      <c r="AMY222" s="611"/>
      <c r="AMZ222" s="611"/>
      <c r="ANA222" s="611"/>
      <c r="ANB222" s="611"/>
      <c r="ANC222" s="611"/>
      <c r="AND222" s="611"/>
      <c r="ANE222" s="611"/>
      <c r="ANF222" s="611"/>
      <c r="ANG222" s="611"/>
      <c r="ANH222" s="611"/>
      <c r="ANI222" s="611"/>
      <c r="ANJ222" s="611"/>
      <c r="ANK222" s="611"/>
      <c r="ANL222" s="611"/>
      <c r="ANM222" s="611"/>
      <c r="ANN222" s="611"/>
      <c r="ANO222" s="611"/>
      <c r="ANP222" s="611"/>
      <c r="ANQ222" s="611"/>
      <c r="ANR222" s="611"/>
      <c r="ANS222" s="611"/>
      <c r="ANT222" s="611"/>
      <c r="ANU222" s="611"/>
      <c r="ANV222" s="611"/>
      <c r="ANW222" s="611"/>
      <c r="ANX222" s="611"/>
      <c r="ANY222" s="611"/>
      <c r="ANZ222" s="611"/>
      <c r="AOA222" s="611"/>
      <c r="AOB222" s="611"/>
      <c r="AOC222" s="611"/>
      <c r="AOD222" s="611"/>
      <c r="AOE222" s="611"/>
      <c r="AOF222" s="611"/>
      <c r="AOG222" s="611"/>
      <c r="AOH222" s="611"/>
      <c r="AOI222" s="611"/>
      <c r="AOJ222" s="611"/>
      <c r="AOK222" s="611"/>
      <c r="AOL222" s="611"/>
      <c r="AOM222" s="611"/>
      <c r="AON222" s="611"/>
      <c r="AOO222" s="611"/>
      <c r="AOP222" s="611"/>
      <c r="AOQ222" s="611"/>
      <c r="AOR222" s="611"/>
      <c r="AOS222" s="611"/>
      <c r="AOT222" s="611"/>
      <c r="AOU222" s="611"/>
      <c r="AOV222" s="611"/>
      <c r="AOW222" s="611"/>
      <c r="AOX222" s="611"/>
      <c r="AOY222" s="611"/>
      <c r="AOZ222" s="611"/>
      <c r="APA222" s="611"/>
      <c r="APB222" s="611"/>
      <c r="APC222" s="611"/>
      <c r="APD222" s="611"/>
      <c r="APE222" s="611"/>
      <c r="APF222" s="611"/>
      <c r="APG222" s="611"/>
      <c r="APH222" s="611"/>
      <c r="API222" s="611"/>
      <c r="APJ222" s="611"/>
      <c r="APK222" s="611"/>
      <c r="APL222" s="611"/>
      <c r="APM222" s="611"/>
      <c r="APN222" s="611"/>
      <c r="APO222" s="611"/>
      <c r="APP222" s="611"/>
      <c r="APQ222" s="611"/>
      <c r="APR222" s="611"/>
      <c r="APS222" s="611"/>
      <c r="APT222" s="611"/>
      <c r="APU222" s="611"/>
      <c r="APV222" s="611"/>
      <c r="APW222" s="611"/>
      <c r="APX222" s="611"/>
      <c r="APY222" s="611"/>
      <c r="APZ222" s="611"/>
      <c r="AQA222" s="611"/>
      <c r="AQB222" s="611"/>
      <c r="AQC222" s="611"/>
      <c r="AQD222" s="611"/>
      <c r="AQE222" s="611"/>
      <c r="AQF222" s="611"/>
      <c r="AQG222" s="611"/>
      <c r="AQH222" s="611"/>
      <c r="AQI222" s="611"/>
      <c r="AQJ222" s="611"/>
      <c r="AQK222" s="611"/>
      <c r="AQL222" s="611"/>
      <c r="AQM222" s="611"/>
      <c r="AQN222" s="611"/>
      <c r="AQO222" s="611"/>
      <c r="AQP222" s="611"/>
      <c r="AQQ222" s="611"/>
      <c r="AQR222" s="611"/>
      <c r="AQS222" s="611"/>
      <c r="AQT222" s="611"/>
      <c r="AQU222" s="611"/>
      <c r="AQV222" s="611"/>
      <c r="AQW222" s="611"/>
      <c r="AQX222" s="611"/>
      <c r="AQY222" s="611"/>
      <c r="AQZ222" s="611"/>
      <c r="ARA222" s="611"/>
      <c r="ARB222" s="611"/>
      <c r="ARC222" s="611"/>
      <c r="ARD222" s="611"/>
      <c r="ARE222" s="611"/>
      <c r="ARF222" s="611"/>
      <c r="ARG222" s="611"/>
      <c r="ARH222" s="611"/>
      <c r="ARI222" s="611"/>
      <c r="ARJ222" s="611"/>
      <c r="ARK222" s="611"/>
      <c r="ARL222" s="611"/>
      <c r="ARM222" s="611"/>
      <c r="ARN222" s="611"/>
      <c r="ARO222" s="611"/>
      <c r="ARP222" s="611"/>
      <c r="ARQ222" s="611"/>
      <c r="ARR222" s="611"/>
      <c r="ARS222" s="611"/>
      <c r="ART222" s="611"/>
      <c r="ARU222" s="611"/>
      <c r="ARV222" s="611"/>
      <c r="ARW222" s="611"/>
      <c r="ARX222" s="611"/>
      <c r="ARY222" s="611"/>
      <c r="ARZ222" s="611"/>
      <c r="ASA222" s="611"/>
      <c r="ASB222" s="611"/>
      <c r="ASC222" s="611"/>
      <c r="ASD222" s="611"/>
      <c r="ASE222" s="611"/>
      <c r="ASF222" s="611"/>
      <c r="ASG222" s="611"/>
      <c r="ASH222" s="611"/>
      <c r="ASI222" s="611"/>
      <c r="ASJ222" s="611"/>
      <c r="ASK222" s="611"/>
      <c r="ASL222" s="611"/>
      <c r="ASM222" s="611"/>
      <c r="ASN222" s="611"/>
      <c r="ASO222" s="611"/>
      <c r="ASP222" s="611"/>
      <c r="ASQ222" s="611"/>
      <c r="ASR222" s="611"/>
      <c r="ASS222" s="611"/>
      <c r="AST222" s="611"/>
      <c r="ASU222" s="611"/>
      <c r="ASV222" s="611"/>
      <c r="ASW222" s="611"/>
      <c r="ASX222" s="611"/>
      <c r="ASY222" s="611"/>
      <c r="ASZ222" s="611"/>
      <c r="ATA222" s="611"/>
      <c r="ATB222" s="611"/>
      <c r="ATC222" s="611"/>
      <c r="ATD222" s="611"/>
      <c r="ATE222" s="611"/>
      <c r="ATF222" s="611"/>
      <c r="ATG222" s="611"/>
      <c r="ATH222" s="611"/>
      <c r="ATI222" s="611"/>
      <c r="ATJ222" s="611"/>
      <c r="ATK222" s="611"/>
      <c r="ATL222" s="611"/>
      <c r="ATM222" s="611"/>
      <c r="ATN222" s="611"/>
      <c r="ATO222" s="611"/>
      <c r="ATP222" s="611"/>
      <c r="ATQ222" s="611"/>
      <c r="ATR222" s="611"/>
      <c r="ATS222" s="611"/>
      <c r="ATT222" s="611"/>
      <c r="ATU222" s="611"/>
      <c r="ATV222" s="611"/>
      <c r="ATW222" s="611"/>
      <c r="ATX222" s="611"/>
      <c r="ATY222" s="611"/>
      <c r="ATZ222" s="611"/>
      <c r="AUA222" s="611"/>
      <c r="AUB222" s="611"/>
      <c r="AUC222" s="611"/>
      <c r="AUD222" s="611"/>
      <c r="AUE222" s="611"/>
      <c r="AUF222" s="611"/>
      <c r="AUG222" s="611"/>
      <c r="AUH222" s="611"/>
      <c r="AUI222" s="611"/>
      <c r="AUJ222" s="611"/>
      <c r="AUK222" s="611"/>
      <c r="AUL222" s="611"/>
      <c r="AUM222" s="611"/>
      <c r="AUN222" s="611"/>
      <c r="AUO222" s="611"/>
      <c r="AUP222" s="611"/>
      <c r="AUQ222" s="611"/>
      <c r="AUR222" s="611"/>
      <c r="AUS222" s="611"/>
      <c r="AUT222" s="611"/>
      <c r="AUU222" s="611"/>
      <c r="AUV222" s="611"/>
      <c r="AUW222" s="611"/>
      <c r="AUX222" s="611"/>
      <c r="AUY222" s="611"/>
      <c r="AUZ222" s="611"/>
      <c r="AVA222" s="611"/>
      <c r="AVB222" s="611"/>
      <c r="AVC222" s="611"/>
      <c r="AVD222" s="611"/>
      <c r="AVE222" s="611"/>
      <c r="AVF222" s="611"/>
      <c r="AVG222" s="611"/>
      <c r="AVH222" s="611"/>
      <c r="AVI222" s="611"/>
      <c r="AVJ222" s="611"/>
      <c r="AVK222" s="611"/>
      <c r="AVL222" s="611"/>
      <c r="AVM222" s="611"/>
      <c r="AVN222" s="611"/>
      <c r="AVO222" s="611"/>
      <c r="AVP222" s="611"/>
      <c r="AVQ222" s="611"/>
      <c r="AVR222" s="611"/>
      <c r="AVS222" s="611"/>
      <c r="AVT222" s="611"/>
      <c r="AVU222" s="611"/>
      <c r="AVV222" s="611"/>
      <c r="AVW222" s="611"/>
      <c r="AVX222" s="611"/>
      <c r="AVY222" s="611"/>
      <c r="AVZ222" s="611"/>
      <c r="AWA222" s="611"/>
      <c r="AWB222" s="611"/>
      <c r="AWC222" s="611"/>
      <c r="AWD222" s="611"/>
      <c r="AWE222" s="611"/>
      <c r="AWF222" s="611"/>
      <c r="AWG222" s="611"/>
      <c r="AWH222" s="611"/>
      <c r="AWI222" s="611"/>
      <c r="AWJ222" s="611"/>
      <c r="AWK222" s="611"/>
      <c r="AWL222" s="611"/>
      <c r="AWM222" s="611"/>
      <c r="AWN222" s="611"/>
      <c r="AWO222" s="611"/>
      <c r="AWP222" s="611"/>
      <c r="AWQ222" s="611"/>
      <c r="AWR222" s="611"/>
      <c r="AWS222" s="611"/>
      <c r="AWT222" s="611"/>
      <c r="AWU222" s="611"/>
      <c r="AWV222" s="611"/>
      <c r="AWW222" s="611"/>
      <c r="AWX222" s="611"/>
      <c r="AWY222" s="611"/>
      <c r="AWZ222" s="611"/>
      <c r="AXA222" s="611"/>
      <c r="AXB222" s="611"/>
      <c r="AXC222" s="611"/>
      <c r="AXD222" s="611"/>
      <c r="AXE222" s="611"/>
      <c r="AXF222" s="611"/>
      <c r="AXG222" s="611"/>
      <c r="AXH222" s="611"/>
      <c r="AXI222" s="611"/>
      <c r="AXJ222" s="611"/>
      <c r="AXK222" s="611"/>
      <c r="AXL222" s="611"/>
      <c r="AXM222" s="611"/>
      <c r="AXN222" s="611"/>
      <c r="AXO222" s="611"/>
      <c r="AXP222" s="611"/>
      <c r="AXQ222" s="611"/>
      <c r="AXR222" s="611"/>
      <c r="AXS222" s="611"/>
      <c r="AXT222" s="611"/>
      <c r="AXU222" s="611"/>
      <c r="AXV222" s="611"/>
      <c r="AXW222" s="611"/>
      <c r="AXX222" s="611"/>
      <c r="AXY222" s="611"/>
      <c r="AXZ222" s="611"/>
      <c r="AYA222" s="611"/>
      <c r="AYB222" s="611"/>
      <c r="AYC222" s="611"/>
      <c r="AYD222" s="611"/>
      <c r="AYE222" s="611"/>
      <c r="AYF222" s="611"/>
      <c r="AYG222" s="611"/>
      <c r="AYH222" s="611"/>
      <c r="AYI222" s="611"/>
      <c r="AYJ222" s="611"/>
      <c r="AYK222" s="611"/>
      <c r="AYL222" s="611"/>
      <c r="AYM222" s="611"/>
      <c r="AYN222" s="611"/>
      <c r="AYO222" s="611"/>
      <c r="AYP222" s="611"/>
      <c r="AYQ222" s="611"/>
      <c r="AYR222" s="611"/>
      <c r="AYS222" s="611"/>
      <c r="AYT222" s="611"/>
      <c r="AYU222" s="611"/>
      <c r="AYV222" s="611"/>
      <c r="AYW222" s="611"/>
      <c r="AYX222" s="611"/>
      <c r="AYY222" s="611"/>
      <c r="AYZ222" s="611"/>
      <c r="AZA222" s="611"/>
      <c r="AZB222" s="611"/>
      <c r="AZC222" s="611"/>
      <c r="AZD222" s="611"/>
      <c r="AZE222" s="611"/>
      <c r="AZF222" s="611"/>
      <c r="AZG222" s="611"/>
      <c r="AZH222" s="611"/>
      <c r="AZI222" s="611"/>
      <c r="AZJ222" s="611"/>
      <c r="AZK222" s="611"/>
      <c r="AZL222" s="611"/>
      <c r="AZM222" s="611"/>
      <c r="AZN222" s="611"/>
      <c r="AZO222" s="611"/>
      <c r="AZP222" s="611"/>
      <c r="AZQ222" s="611"/>
      <c r="AZR222" s="611"/>
      <c r="AZS222" s="611"/>
      <c r="AZT222" s="611"/>
      <c r="AZU222" s="611"/>
      <c r="AZV222" s="611"/>
      <c r="AZW222" s="611"/>
      <c r="AZX222" s="611"/>
      <c r="AZY222" s="611"/>
      <c r="AZZ222" s="611"/>
      <c r="BAA222" s="611"/>
      <c r="BAB222" s="611"/>
      <c r="BAC222" s="611"/>
      <c r="BAD222" s="611"/>
      <c r="BAE222" s="611"/>
      <c r="BAF222" s="611"/>
      <c r="BAG222" s="611"/>
      <c r="BAH222" s="611"/>
      <c r="BAI222" s="611"/>
      <c r="BAJ222" s="611"/>
      <c r="BAK222" s="611"/>
      <c r="BAL222" s="611"/>
      <c r="BAM222" s="611"/>
      <c r="BAN222" s="611"/>
      <c r="BAO222" s="611"/>
      <c r="BAP222" s="611"/>
      <c r="BAQ222" s="611"/>
      <c r="BAR222" s="611"/>
      <c r="BAS222" s="611"/>
      <c r="BAT222" s="611"/>
      <c r="BAU222" s="611"/>
      <c r="BAV222" s="611"/>
      <c r="BAW222" s="611"/>
      <c r="BAX222" s="611"/>
      <c r="BAY222" s="611"/>
      <c r="BAZ222" s="611"/>
      <c r="BBA222" s="611"/>
      <c r="BBB222" s="611"/>
      <c r="BBC222" s="611"/>
      <c r="BBD222" s="611"/>
      <c r="BBE222" s="611"/>
      <c r="BBF222" s="611"/>
      <c r="BBG222" s="611"/>
      <c r="BBH222" s="611"/>
      <c r="BBI222" s="611"/>
      <c r="BBJ222" s="611"/>
      <c r="BBK222" s="611"/>
      <c r="BBL222" s="611"/>
      <c r="BBM222" s="611"/>
      <c r="BBN222" s="611"/>
      <c r="BBO222" s="611"/>
      <c r="BBP222" s="611"/>
      <c r="BBQ222" s="611"/>
      <c r="BBR222" s="611"/>
      <c r="BBS222" s="611"/>
      <c r="BBT222" s="611"/>
      <c r="BBU222" s="611"/>
      <c r="BBV222" s="611"/>
      <c r="BBW222" s="611"/>
      <c r="BBX222" s="611"/>
      <c r="BBY222" s="611"/>
      <c r="BBZ222" s="611"/>
      <c r="BCA222" s="611"/>
      <c r="BCB222" s="611"/>
      <c r="BCC222" s="611"/>
      <c r="BCD222" s="611"/>
      <c r="BCE222" s="611"/>
      <c r="BCF222" s="611"/>
      <c r="BCG222" s="611"/>
      <c r="BCH222" s="611"/>
      <c r="BCI222" s="611"/>
      <c r="BCJ222" s="611"/>
      <c r="BCK222" s="611"/>
      <c r="BCL222" s="611"/>
      <c r="BCM222" s="611"/>
      <c r="BCN222" s="611"/>
      <c r="BCO222" s="611"/>
      <c r="BCP222" s="611"/>
      <c r="BCQ222" s="611"/>
      <c r="BCR222" s="611"/>
      <c r="BCS222" s="611"/>
      <c r="BCT222" s="611"/>
      <c r="BCU222" s="611"/>
      <c r="BCV222" s="611"/>
      <c r="BCW222" s="611"/>
      <c r="BCX222" s="611"/>
      <c r="BCY222" s="611"/>
      <c r="BCZ222" s="611"/>
      <c r="BDA222" s="611"/>
      <c r="BDB222" s="611"/>
      <c r="BDC222" s="611"/>
      <c r="BDD222" s="611"/>
      <c r="BDE222" s="611"/>
      <c r="BDF222" s="611"/>
      <c r="BDG222" s="611"/>
      <c r="BDH222" s="611"/>
      <c r="BDI222" s="611"/>
      <c r="BDJ222" s="611"/>
      <c r="BDK222" s="611"/>
      <c r="BDL222" s="611"/>
      <c r="BDM222" s="611"/>
      <c r="BDN222" s="611"/>
      <c r="BDO222" s="611"/>
      <c r="BDP222" s="611"/>
      <c r="BDQ222" s="611"/>
      <c r="BDR222" s="611"/>
      <c r="BDS222" s="611"/>
      <c r="BDT222" s="611"/>
      <c r="BDU222" s="611"/>
      <c r="BDV222" s="611"/>
      <c r="BDW222" s="611"/>
      <c r="BDX222" s="611"/>
      <c r="BDY222" s="611"/>
      <c r="BDZ222" s="611"/>
      <c r="BEA222" s="611"/>
      <c r="BEB222" s="611"/>
      <c r="BEC222" s="611"/>
      <c r="BED222" s="611"/>
      <c r="BEE222" s="611"/>
      <c r="BEF222" s="611"/>
      <c r="BEG222" s="611"/>
      <c r="BEH222" s="611"/>
      <c r="BEI222" s="611"/>
      <c r="BEJ222" s="611"/>
      <c r="BEK222" s="611"/>
      <c r="BEL222" s="611"/>
      <c r="BEM222" s="611"/>
      <c r="BEN222" s="611"/>
      <c r="BEO222" s="611"/>
      <c r="BEP222" s="611"/>
      <c r="BEQ222" s="611"/>
      <c r="BER222" s="611"/>
      <c r="BES222" s="611"/>
      <c r="BET222" s="611"/>
      <c r="BEU222" s="611"/>
      <c r="BEV222" s="611"/>
      <c r="BEW222" s="611"/>
      <c r="BEX222" s="611"/>
      <c r="BEY222" s="611"/>
      <c r="BEZ222" s="611"/>
      <c r="BFA222" s="611"/>
      <c r="BFB222" s="611"/>
      <c r="BFC222" s="611"/>
      <c r="BFD222" s="611"/>
      <c r="BFE222" s="611"/>
      <c r="BFF222" s="611"/>
      <c r="BFG222" s="611"/>
      <c r="BFH222" s="611"/>
      <c r="BFI222" s="611"/>
      <c r="BFJ222" s="611"/>
      <c r="BFK222" s="611"/>
      <c r="BFL222" s="611"/>
      <c r="BFM222" s="611"/>
      <c r="BFN222" s="611"/>
      <c r="BFO222" s="611"/>
      <c r="BFP222" s="611"/>
      <c r="BFQ222" s="611"/>
      <c r="BFR222" s="611"/>
      <c r="BFS222" s="611"/>
      <c r="BFT222" s="611"/>
      <c r="BFU222" s="611"/>
      <c r="BFV222" s="611"/>
      <c r="BFW222" s="611"/>
      <c r="BFX222" s="611"/>
      <c r="BFY222" s="611"/>
      <c r="BFZ222" s="611"/>
      <c r="BGA222" s="611"/>
      <c r="BGB222" s="611"/>
      <c r="BGC222" s="611"/>
      <c r="BGD222" s="611"/>
      <c r="BGE222" s="611"/>
      <c r="BGF222" s="611"/>
      <c r="BGG222" s="611"/>
      <c r="BGH222" s="611"/>
      <c r="BGI222" s="611"/>
      <c r="BGJ222" s="611"/>
      <c r="BGK222" s="611"/>
      <c r="BGL222" s="611"/>
      <c r="BGM222" s="611"/>
      <c r="BGN222" s="611"/>
      <c r="BGO222" s="611"/>
      <c r="BGP222" s="611"/>
      <c r="BGQ222" s="611"/>
      <c r="BGR222" s="611"/>
      <c r="BGS222" s="611"/>
      <c r="BGT222" s="611"/>
      <c r="BGU222" s="611"/>
      <c r="BGV222" s="611"/>
      <c r="BGW222" s="611"/>
      <c r="BGX222" s="611"/>
      <c r="BGY222" s="611"/>
      <c r="BGZ222" s="611"/>
      <c r="BHA222" s="611"/>
      <c r="BHB222" s="611"/>
      <c r="BHC222" s="611"/>
      <c r="BHD222" s="611"/>
      <c r="BHE222" s="611"/>
      <c r="BHF222" s="611"/>
      <c r="BHG222" s="611"/>
      <c r="BHH222" s="611"/>
      <c r="BHI222" s="611"/>
      <c r="BHJ222" s="611"/>
      <c r="BHK222" s="611"/>
      <c r="BHL222" s="611"/>
      <c r="BHM222" s="611"/>
      <c r="BHN222" s="611"/>
      <c r="BHO222" s="611"/>
      <c r="BHP222" s="611"/>
      <c r="BHQ222" s="611"/>
      <c r="BHR222" s="611"/>
      <c r="BHS222" s="611"/>
      <c r="BHT222" s="611"/>
      <c r="BHU222" s="611"/>
      <c r="BHV222" s="611"/>
      <c r="BHW222" s="611"/>
      <c r="BHX222" s="611"/>
      <c r="BHY222" s="611"/>
      <c r="BHZ222" s="611"/>
      <c r="BIA222" s="611"/>
      <c r="BIB222" s="611"/>
      <c r="BIC222" s="611"/>
      <c r="BID222" s="611"/>
      <c r="BIE222" s="611"/>
      <c r="BIF222" s="611"/>
      <c r="BIG222" s="611"/>
      <c r="BIH222" s="611"/>
      <c r="BII222" s="611"/>
      <c r="BIJ222" s="611"/>
      <c r="BIK222" s="611"/>
      <c r="BIL222" s="611"/>
      <c r="BIM222" s="611"/>
      <c r="BIN222" s="611"/>
      <c r="BIO222" s="611"/>
      <c r="BIP222" s="611"/>
      <c r="BIQ222" s="611"/>
      <c r="BIR222" s="611"/>
      <c r="BIS222" s="611"/>
      <c r="BIT222" s="611"/>
      <c r="BIU222" s="611"/>
      <c r="BIV222" s="611"/>
      <c r="BIW222" s="611"/>
      <c r="BIX222" s="611"/>
      <c r="BIY222" s="611"/>
      <c r="BIZ222" s="611"/>
      <c r="BJA222" s="611"/>
      <c r="BJB222" s="611"/>
      <c r="BJC222" s="611"/>
      <c r="BJD222" s="611"/>
      <c r="BJE222" s="611"/>
      <c r="BJF222" s="611"/>
      <c r="BJG222" s="611"/>
      <c r="BJH222" s="611"/>
      <c r="BJI222" s="611"/>
      <c r="BJJ222" s="611"/>
      <c r="BJK222" s="611"/>
      <c r="BJL222" s="611"/>
      <c r="BJM222" s="611"/>
      <c r="BJN222" s="611"/>
      <c r="BJO222" s="611"/>
      <c r="BJP222" s="611"/>
      <c r="BJQ222" s="611"/>
      <c r="BJR222" s="611"/>
      <c r="BJS222" s="611"/>
      <c r="BJT222" s="611"/>
      <c r="BJU222" s="611"/>
      <c r="BJV222" s="611"/>
      <c r="BJW222" s="611"/>
      <c r="BJX222" s="611"/>
      <c r="BJY222" s="611"/>
      <c r="BJZ222" s="611"/>
      <c r="BKA222" s="611"/>
      <c r="BKB222" s="611"/>
      <c r="BKC222" s="611"/>
      <c r="BKD222" s="611"/>
      <c r="BKE222" s="611"/>
      <c r="BKF222" s="611"/>
      <c r="BKG222" s="611"/>
      <c r="BKH222" s="611"/>
      <c r="BKI222" s="611"/>
      <c r="BKJ222" s="611"/>
      <c r="BKK222" s="611"/>
      <c r="BKL222" s="611"/>
      <c r="BKM222" s="611"/>
      <c r="BKN222" s="611"/>
      <c r="BKO222" s="611"/>
      <c r="BKP222" s="611"/>
      <c r="BKQ222" s="611"/>
      <c r="BKR222" s="611"/>
      <c r="BKS222" s="611"/>
      <c r="BKT222" s="611"/>
      <c r="BKU222" s="611"/>
      <c r="BKV222" s="611"/>
      <c r="BKW222" s="611"/>
      <c r="BKX222" s="611"/>
      <c r="BKY222" s="611"/>
      <c r="BKZ222" s="611"/>
      <c r="BLA222" s="611"/>
      <c r="BLB222" s="611"/>
      <c r="BLC222" s="611"/>
      <c r="BLD222" s="611"/>
      <c r="BLE222" s="611"/>
      <c r="BLF222" s="611"/>
      <c r="BLG222" s="611"/>
      <c r="BLH222" s="611"/>
      <c r="BLI222" s="611"/>
      <c r="BLJ222" s="611"/>
      <c r="BLK222" s="611"/>
      <c r="BLL222" s="611"/>
      <c r="BLM222" s="611"/>
      <c r="BLN222" s="611"/>
      <c r="BLO222" s="611"/>
      <c r="BLP222" s="611"/>
      <c r="BLQ222" s="611"/>
      <c r="BLR222" s="611"/>
      <c r="BLS222" s="611"/>
      <c r="BLT222" s="611"/>
      <c r="BLU222" s="611"/>
      <c r="BLV222" s="611"/>
      <c r="BLW222" s="611"/>
      <c r="BLX222" s="611"/>
      <c r="BLY222" s="611"/>
      <c r="BLZ222" s="611"/>
      <c r="BMA222" s="611"/>
      <c r="BMB222" s="611"/>
      <c r="BMC222" s="611"/>
      <c r="BMD222" s="611"/>
      <c r="BME222" s="611"/>
      <c r="BMF222" s="611"/>
      <c r="BMG222" s="611"/>
      <c r="BMH222" s="611"/>
      <c r="BMI222" s="611"/>
      <c r="BMJ222" s="611"/>
      <c r="BMK222" s="611"/>
      <c r="BML222" s="611"/>
      <c r="BMM222" s="611"/>
      <c r="BMN222" s="611"/>
      <c r="BMO222" s="611"/>
      <c r="BMP222" s="611"/>
      <c r="BMQ222" s="611"/>
      <c r="BMR222" s="611"/>
      <c r="BMS222" s="611"/>
      <c r="BMT222" s="611"/>
      <c r="BMU222" s="611"/>
      <c r="BMV222" s="611"/>
      <c r="BMW222" s="611"/>
      <c r="BMX222" s="611"/>
      <c r="BMY222" s="611"/>
      <c r="BMZ222" s="611"/>
      <c r="BNA222" s="611"/>
      <c r="BNB222" s="611"/>
      <c r="BNC222" s="611"/>
      <c r="BND222" s="611"/>
      <c r="BNE222" s="611"/>
      <c r="BNF222" s="611"/>
      <c r="BNG222" s="611"/>
      <c r="BNH222" s="611"/>
      <c r="BNI222" s="611"/>
      <c r="BNJ222" s="611"/>
      <c r="BNK222" s="611"/>
      <c r="BNL222" s="611"/>
      <c r="BNM222" s="611"/>
      <c r="BNN222" s="611"/>
      <c r="BNO222" s="611"/>
      <c r="BNP222" s="611"/>
      <c r="BNQ222" s="611"/>
      <c r="BNR222" s="611"/>
      <c r="BNS222" s="611"/>
      <c r="BNT222" s="611"/>
      <c r="BNU222" s="611"/>
      <c r="BNV222" s="611"/>
      <c r="BNW222" s="611"/>
      <c r="BNX222" s="611"/>
      <c r="BNY222" s="611"/>
      <c r="BNZ222" s="611"/>
      <c r="BOA222" s="611"/>
      <c r="BOB222" s="611"/>
      <c r="BOC222" s="611"/>
      <c r="BOD222" s="611"/>
      <c r="BOE222" s="611"/>
      <c r="BOF222" s="611"/>
      <c r="BOG222" s="611"/>
      <c r="BOH222" s="611"/>
      <c r="BOI222" s="611"/>
      <c r="BOJ222" s="611"/>
      <c r="BOK222" s="611"/>
      <c r="BOL222" s="611"/>
      <c r="BOM222" s="611"/>
      <c r="BON222" s="611"/>
      <c r="BOO222" s="611"/>
      <c r="BOP222" s="611"/>
      <c r="BOQ222" s="611"/>
      <c r="BOR222" s="611"/>
      <c r="BOS222" s="611"/>
      <c r="BOT222" s="611"/>
      <c r="BOU222" s="611"/>
      <c r="BOV222" s="611"/>
      <c r="BOW222" s="611"/>
      <c r="BOX222" s="611"/>
      <c r="BOY222" s="611"/>
      <c r="BOZ222" s="611"/>
      <c r="BPA222" s="611"/>
      <c r="BPB222" s="611"/>
      <c r="BPC222" s="611"/>
      <c r="BPD222" s="611"/>
      <c r="BPE222" s="611"/>
      <c r="BPF222" s="611"/>
      <c r="BPG222" s="611"/>
      <c r="BPH222" s="611"/>
      <c r="BPI222" s="611"/>
      <c r="BPJ222" s="611"/>
      <c r="BPK222" s="611"/>
      <c r="BPL222" s="611"/>
      <c r="BPM222" s="611"/>
      <c r="BPN222" s="611"/>
      <c r="BPO222" s="611"/>
      <c r="BPP222" s="611"/>
      <c r="BPQ222" s="611"/>
      <c r="BPR222" s="611"/>
      <c r="BPS222" s="611"/>
      <c r="BPT222" s="611"/>
      <c r="BPU222" s="611"/>
      <c r="BPV222" s="611"/>
      <c r="BPW222" s="611"/>
      <c r="BPX222" s="611"/>
      <c r="BPY222" s="611"/>
      <c r="BPZ222" s="611"/>
      <c r="BQA222" s="611"/>
      <c r="BQB222" s="611"/>
      <c r="BQC222" s="611"/>
      <c r="BQD222" s="611"/>
      <c r="BQE222" s="611"/>
      <c r="BQF222" s="611"/>
      <c r="BQG222" s="611"/>
      <c r="BQH222" s="611"/>
      <c r="BQI222" s="611"/>
      <c r="BQJ222" s="611"/>
      <c r="BQK222" s="611"/>
      <c r="BQL222" s="611"/>
      <c r="BQM222" s="611"/>
      <c r="BQN222" s="611"/>
      <c r="BQO222" s="611"/>
      <c r="BQP222" s="611"/>
      <c r="BQQ222" s="611"/>
      <c r="BQR222" s="611"/>
      <c r="BQS222" s="611"/>
      <c r="BQT222" s="611"/>
      <c r="BQU222" s="611"/>
      <c r="BQV222" s="611"/>
      <c r="BQW222" s="611"/>
      <c r="BQX222" s="611"/>
      <c r="BQY222" s="611"/>
      <c r="BQZ222" s="611"/>
      <c r="BRA222" s="611"/>
      <c r="BRB222" s="611"/>
      <c r="BRC222" s="611"/>
      <c r="BRD222" s="611"/>
      <c r="BRE222" s="611"/>
      <c r="BRF222" s="611"/>
      <c r="BRG222" s="611"/>
      <c r="BRH222" s="611"/>
      <c r="BRI222" s="611"/>
      <c r="BRJ222" s="611"/>
      <c r="BRK222" s="611"/>
      <c r="BRL222" s="611"/>
      <c r="BRM222" s="611"/>
      <c r="BRN222" s="611"/>
      <c r="BRO222" s="611"/>
      <c r="BRP222" s="611"/>
      <c r="BRQ222" s="611"/>
      <c r="BRR222" s="611"/>
      <c r="BRS222" s="611"/>
      <c r="BRT222" s="611"/>
      <c r="BRU222" s="611"/>
      <c r="BRV222" s="611"/>
      <c r="BRW222" s="611"/>
      <c r="BRX222" s="611"/>
      <c r="BRY222" s="611"/>
      <c r="BRZ222" s="611"/>
      <c r="BSA222" s="611"/>
      <c r="BSB222" s="611"/>
      <c r="BSC222" s="611"/>
      <c r="BSD222" s="611"/>
      <c r="BSE222" s="611"/>
      <c r="BSF222" s="611"/>
      <c r="BSG222" s="611"/>
      <c r="BSH222" s="611"/>
      <c r="BSI222" s="611"/>
      <c r="BSJ222" s="611"/>
      <c r="BSK222" s="611"/>
      <c r="BSL222" s="611"/>
      <c r="BSM222" s="611"/>
      <c r="BSN222" s="611"/>
      <c r="BSO222" s="611"/>
      <c r="BSP222" s="611"/>
      <c r="BSQ222" s="611"/>
      <c r="BSR222" s="611"/>
      <c r="BSS222" s="611"/>
      <c r="BST222" s="611"/>
      <c r="BSU222" s="611"/>
      <c r="BSV222" s="611"/>
      <c r="BSW222" s="611"/>
      <c r="BSX222" s="611"/>
      <c r="BSY222" s="611"/>
      <c r="BSZ222" s="611"/>
      <c r="BTA222" s="611"/>
      <c r="BTB222" s="611"/>
      <c r="BTC222" s="611"/>
      <c r="BTD222" s="611"/>
      <c r="BTE222" s="611"/>
      <c r="BTF222" s="611"/>
      <c r="BTG222" s="611"/>
      <c r="BTH222" s="611"/>
      <c r="BTI222" s="611"/>
      <c r="BTJ222" s="611"/>
      <c r="BTK222" s="611"/>
      <c r="BTL222" s="611"/>
      <c r="BTM222" s="611"/>
      <c r="BTN222" s="611"/>
      <c r="BTO222" s="611"/>
      <c r="BTP222" s="611"/>
      <c r="BTQ222" s="611"/>
      <c r="BTR222" s="611"/>
      <c r="BTS222" s="611"/>
      <c r="BTT222" s="611"/>
      <c r="BTU222" s="611"/>
      <c r="BTV222" s="611"/>
      <c r="BTW222" s="611"/>
      <c r="BTX222" s="611"/>
      <c r="BTY222" s="611"/>
      <c r="BTZ222" s="611"/>
      <c r="BUA222" s="611"/>
      <c r="BUB222" s="611"/>
      <c r="BUC222" s="611"/>
      <c r="BUD222" s="611"/>
      <c r="BUE222" s="611"/>
      <c r="BUF222" s="611"/>
      <c r="BUG222" s="611"/>
      <c r="BUH222" s="611"/>
      <c r="BUI222" s="611"/>
      <c r="BUJ222" s="611"/>
      <c r="BUK222" s="611"/>
      <c r="BUL222" s="611"/>
      <c r="BUM222" s="611"/>
      <c r="BUN222" s="611"/>
      <c r="BUO222" s="611"/>
      <c r="BUP222" s="611"/>
      <c r="BUQ222" s="611"/>
      <c r="BUR222" s="611"/>
      <c r="BUS222" s="611"/>
      <c r="BUT222" s="611"/>
      <c r="BUU222" s="611"/>
      <c r="BUV222" s="611"/>
      <c r="BUW222" s="611"/>
      <c r="BUX222" s="611"/>
      <c r="BUY222" s="611"/>
      <c r="BUZ222" s="611"/>
      <c r="BVA222" s="611"/>
      <c r="BVB222" s="611"/>
      <c r="BVC222" s="611"/>
      <c r="BVD222" s="611"/>
      <c r="BVE222" s="611"/>
      <c r="BVF222" s="611"/>
      <c r="BVG222" s="611"/>
      <c r="BVH222" s="611"/>
      <c r="BVI222" s="611"/>
      <c r="BVJ222" s="611"/>
      <c r="BVK222" s="611"/>
      <c r="BVL222" s="611"/>
      <c r="BVM222" s="611"/>
      <c r="BVN222" s="611"/>
      <c r="BVO222" s="611"/>
      <c r="BVP222" s="611"/>
      <c r="BVQ222" s="611"/>
      <c r="BVR222" s="611"/>
      <c r="BVS222" s="611"/>
      <c r="BVT222" s="611"/>
      <c r="BVU222" s="611"/>
      <c r="BVV222" s="611"/>
      <c r="BVW222" s="611"/>
      <c r="BVX222" s="611"/>
      <c r="BVY222" s="611"/>
      <c r="BVZ222" s="611"/>
      <c r="BWA222" s="611"/>
      <c r="BWB222" s="611"/>
      <c r="BWC222" s="611"/>
      <c r="BWD222" s="611"/>
      <c r="BWE222" s="611"/>
      <c r="BWF222" s="611"/>
      <c r="BWG222" s="611"/>
      <c r="BWH222" s="611"/>
      <c r="BWI222" s="611"/>
      <c r="BWJ222" s="611"/>
      <c r="BWK222" s="611"/>
      <c r="BWL222" s="611"/>
      <c r="BWM222" s="611"/>
      <c r="BWN222" s="611"/>
      <c r="BWO222" s="611"/>
      <c r="BWP222" s="611"/>
      <c r="BWQ222" s="611"/>
      <c r="BWR222" s="611"/>
      <c r="BWS222" s="611"/>
      <c r="BWT222" s="611"/>
      <c r="BWU222" s="611"/>
      <c r="BWV222" s="611"/>
      <c r="BWW222" s="611"/>
      <c r="BWX222" s="611"/>
      <c r="BWY222" s="611"/>
      <c r="BWZ222" s="611"/>
      <c r="BXA222" s="611"/>
      <c r="BXB222" s="611"/>
      <c r="BXC222" s="611"/>
      <c r="BXD222" s="611"/>
      <c r="BXE222" s="611"/>
      <c r="BXF222" s="611"/>
      <c r="BXG222" s="611"/>
      <c r="BXH222" s="611"/>
      <c r="BXI222" s="611"/>
      <c r="BXJ222" s="611"/>
      <c r="BXK222" s="611"/>
      <c r="BXL222" s="611"/>
      <c r="BXM222" s="611"/>
      <c r="BXN222" s="611"/>
      <c r="BXO222" s="611"/>
      <c r="BXP222" s="611"/>
      <c r="BXQ222" s="611"/>
      <c r="BXR222" s="611"/>
      <c r="BXS222" s="611"/>
      <c r="BXT222" s="611"/>
      <c r="BXU222" s="611"/>
      <c r="BXV222" s="611"/>
      <c r="BXW222" s="611"/>
      <c r="BXX222" s="611"/>
      <c r="BXY222" s="611"/>
      <c r="BXZ222" s="611"/>
      <c r="BYA222" s="611"/>
      <c r="BYB222" s="611"/>
      <c r="BYC222" s="611"/>
      <c r="BYD222" s="611"/>
      <c r="BYE222" s="611"/>
      <c r="BYF222" s="611"/>
      <c r="BYG222" s="611"/>
      <c r="BYH222" s="611"/>
      <c r="BYI222" s="611"/>
      <c r="BYJ222" s="611"/>
      <c r="BYK222" s="611"/>
      <c r="BYL222" s="611"/>
      <c r="BYM222" s="611"/>
      <c r="BYN222" s="611"/>
      <c r="BYO222" s="611"/>
      <c r="BYP222" s="611"/>
      <c r="BYQ222" s="611"/>
      <c r="BYR222" s="611"/>
      <c r="BYS222" s="611"/>
      <c r="BYT222" s="611"/>
      <c r="BYU222" s="611"/>
      <c r="BYV222" s="611"/>
      <c r="BYW222" s="611"/>
      <c r="BYX222" s="611"/>
      <c r="BYY222" s="611"/>
      <c r="BYZ222" s="611"/>
      <c r="BZA222" s="611"/>
      <c r="BZB222" s="611"/>
      <c r="BZC222" s="611"/>
      <c r="BZD222" s="611"/>
      <c r="BZE222" s="611"/>
      <c r="BZF222" s="611"/>
      <c r="BZG222" s="611"/>
      <c r="BZH222" s="611"/>
      <c r="BZI222" s="611"/>
      <c r="BZJ222" s="611"/>
      <c r="BZK222" s="611"/>
      <c r="BZL222" s="611"/>
      <c r="BZM222" s="611"/>
      <c r="BZN222" s="611"/>
      <c r="BZO222" s="611"/>
      <c r="BZP222" s="611"/>
      <c r="BZQ222" s="611"/>
      <c r="BZR222" s="611"/>
      <c r="BZS222" s="611"/>
      <c r="BZT222" s="611"/>
      <c r="BZU222" s="611"/>
      <c r="BZV222" s="611"/>
      <c r="BZW222" s="611"/>
      <c r="BZX222" s="611"/>
      <c r="BZY222" s="611"/>
      <c r="BZZ222" s="611"/>
      <c r="CAA222" s="611"/>
      <c r="CAB222" s="611"/>
      <c r="CAC222" s="611"/>
      <c r="CAD222" s="611"/>
      <c r="CAE222" s="611"/>
      <c r="CAF222" s="611"/>
      <c r="CAG222" s="611"/>
      <c r="CAH222" s="611"/>
      <c r="CAI222" s="611"/>
      <c r="CAJ222" s="611"/>
      <c r="CAK222" s="611"/>
      <c r="CAL222" s="611"/>
      <c r="CAM222" s="611"/>
      <c r="CAN222" s="611"/>
      <c r="CAO222" s="611"/>
      <c r="CAP222" s="611"/>
      <c r="CAQ222" s="611"/>
      <c r="CAR222" s="611"/>
      <c r="CAS222" s="611"/>
      <c r="CAT222" s="611"/>
      <c r="CAU222" s="611"/>
      <c r="CAV222" s="611"/>
      <c r="CAW222" s="611"/>
      <c r="CAX222" s="611"/>
      <c r="CAY222" s="611"/>
      <c r="CAZ222" s="611"/>
      <c r="CBA222" s="611"/>
      <c r="CBB222" s="611"/>
      <c r="CBC222" s="611"/>
      <c r="CBD222" s="611"/>
      <c r="CBE222" s="611"/>
      <c r="CBF222" s="611"/>
      <c r="CBG222" s="611"/>
      <c r="CBH222" s="611"/>
      <c r="CBI222" s="611"/>
      <c r="CBJ222" s="611"/>
      <c r="CBK222" s="611"/>
      <c r="CBL222" s="611"/>
      <c r="CBM222" s="611"/>
      <c r="CBN222" s="611"/>
      <c r="CBO222" s="611"/>
      <c r="CBP222" s="611"/>
      <c r="CBQ222" s="611"/>
      <c r="CBR222" s="611"/>
      <c r="CBS222" s="611"/>
      <c r="CBT222" s="611"/>
      <c r="CBU222" s="611"/>
      <c r="CBV222" s="611"/>
      <c r="CBW222" s="611"/>
      <c r="CBX222" s="611"/>
      <c r="CBY222" s="611"/>
      <c r="CBZ222" s="611"/>
      <c r="CCA222" s="611"/>
      <c r="CCB222" s="611"/>
      <c r="CCC222" s="611"/>
      <c r="CCD222" s="611"/>
      <c r="CCE222" s="611"/>
      <c r="CCF222" s="611"/>
      <c r="CCG222" s="611"/>
      <c r="CCH222" s="611"/>
      <c r="CCI222" s="611"/>
      <c r="CCJ222" s="611"/>
      <c r="CCK222" s="611"/>
      <c r="CCL222" s="611"/>
      <c r="CCM222" s="611"/>
      <c r="CCN222" s="611"/>
      <c r="CCO222" s="611"/>
      <c r="CCP222" s="611"/>
      <c r="CCQ222" s="611"/>
      <c r="CCR222" s="611"/>
      <c r="CCS222" s="611"/>
      <c r="CCT222" s="611"/>
      <c r="CCU222" s="611"/>
      <c r="CCV222" s="611"/>
      <c r="CCW222" s="611"/>
      <c r="CCX222" s="611"/>
      <c r="CCY222" s="611"/>
      <c r="CCZ222" s="611"/>
      <c r="CDA222" s="611"/>
      <c r="CDB222" s="611"/>
      <c r="CDC222" s="611"/>
      <c r="CDD222" s="611"/>
      <c r="CDE222" s="611"/>
      <c r="CDF222" s="611"/>
      <c r="CDG222" s="611"/>
      <c r="CDH222" s="611"/>
      <c r="CDI222" s="611"/>
      <c r="CDJ222" s="611"/>
      <c r="CDK222" s="611"/>
      <c r="CDL222" s="611"/>
      <c r="CDM222" s="611"/>
      <c r="CDN222" s="611"/>
      <c r="CDO222" s="611"/>
      <c r="CDP222" s="611"/>
      <c r="CDQ222" s="611"/>
      <c r="CDR222" s="611"/>
      <c r="CDS222" s="611"/>
      <c r="CDT222" s="611"/>
      <c r="CDU222" s="611"/>
      <c r="CDV222" s="611"/>
      <c r="CDW222" s="611"/>
      <c r="CDX222" s="611"/>
      <c r="CDY222" s="611"/>
      <c r="CDZ222" s="611"/>
      <c r="CEA222" s="611"/>
      <c r="CEB222" s="611"/>
      <c r="CEC222" s="611"/>
      <c r="CED222" s="611"/>
      <c r="CEE222" s="611"/>
      <c r="CEF222" s="611"/>
      <c r="CEG222" s="611"/>
      <c r="CEH222" s="611"/>
      <c r="CEI222" s="611"/>
      <c r="CEJ222" s="611"/>
      <c r="CEK222" s="611"/>
      <c r="CEL222" s="611"/>
      <c r="CEM222" s="611"/>
    </row>
    <row r="223" spans="1:2171" s="191" customFormat="1" ht="0.75" customHeight="1" x14ac:dyDescent="0.2">
      <c r="A223" s="211"/>
      <c r="B223" s="656"/>
      <c r="C223" s="642"/>
      <c r="D223" s="633"/>
      <c r="E223" s="633"/>
      <c r="F223" s="633"/>
      <c r="G223" s="633"/>
      <c r="H223" s="634"/>
      <c r="I223" s="211"/>
      <c r="J223" s="211"/>
      <c r="K223" s="212"/>
      <c r="L223" s="212"/>
      <c r="M223" s="679"/>
      <c r="N223" s="679"/>
      <c r="O223" s="679"/>
      <c r="P223" s="679"/>
      <c r="Q223" s="679"/>
      <c r="R223" s="679"/>
      <c r="S223" s="679"/>
      <c r="T223" s="358"/>
      <c r="U223" s="358"/>
      <c r="V223" s="358"/>
      <c r="W223" s="358"/>
      <c r="X223" s="358"/>
      <c r="Y223" s="358"/>
      <c r="Z223" s="358"/>
      <c r="AA223" s="679"/>
      <c r="AB223" s="358"/>
      <c r="AC223" s="679"/>
      <c r="AD223" s="679"/>
      <c r="AE223" s="679"/>
      <c r="AF223" s="679"/>
      <c r="AG223" s="679"/>
      <c r="AH223" s="679"/>
      <c r="AI223" s="679"/>
      <c r="AJ223" s="679"/>
      <c r="AK223" s="679"/>
      <c r="AL223" s="679"/>
      <c r="AM223" s="679"/>
      <c r="AN223" s="679"/>
      <c r="AO223" s="679"/>
      <c r="AP223" s="679"/>
      <c r="AQ223" s="679"/>
      <c r="AR223" s="679"/>
      <c r="AS223" s="679"/>
      <c r="AT223" s="679"/>
      <c r="AU223" s="679"/>
      <c r="AV223" s="679"/>
      <c r="AW223" s="679"/>
      <c r="AX223" s="679"/>
      <c r="AY223" s="679"/>
      <c r="AZ223" s="679"/>
      <c r="BA223" s="679"/>
      <c r="BB223" s="679"/>
      <c r="BC223" s="611"/>
      <c r="BD223" s="611"/>
      <c r="BE223" s="611"/>
      <c r="BF223" s="611"/>
      <c r="BG223" s="611"/>
      <c r="BH223" s="611"/>
      <c r="BI223" s="611"/>
      <c r="BJ223" s="611"/>
      <c r="BK223" s="611"/>
      <c r="BL223" s="611"/>
      <c r="BM223" s="611"/>
      <c r="BN223" s="611"/>
      <c r="BO223" s="611"/>
      <c r="BP223" s="611"/>
      <c r="BQ223" s="611"/>
      <c r="BR223" s="611"/>
      <c r="BS223" s="611"/>
      <c r="BT223" s="611"/>
      <c r="BU223" s="611"/>
      <c r="BV223" s="611"/>
      <c r="BW223" s="611"/>
      <c r="BX223" s="611"/>
      <c r="BY223" s="611"/>
      <c r="BZ223" s="611"/>
      <c r="CA223" s="611"/>
      <c r="CB223" s="611"/>
      <c r="CC223" s="611"/>
      <c r="CD223" s="611"/>
      <c r="CE223" s="611"/>
      <c r="CF223" s="611"/>
      <c r="CG223" s="611"/>
      <c r="CH223" s="611"/>
      <c r="CI223" s="611"/>
      <c r="CJ223" s="611"/>
      <c r="CK223" s="611"/>
      <c r="CL223" s="611"/>
      <c r="CM223" s="611"/>
      <c r="CN223" s="611"/>
      <c r="CO223" s="611"/>
      <c r="CP223" s="611"/>
      <c r="CQ223" s="611"/>
      <c r="CR223" s="611"/>
      <c r="CS223" s="611"/>
      <c r="CT223" s="611"/>
      <c r="CU223" s="611"/>
      <c r="CV223" s="611"/>
      <c r="CW223" s="611"/>
      <c r="CX223" s="611"/>
      <c r="CY223" s="611"/>
      <c r="CZ223" s="611"/>
      <c r="DA223" s="611"/>
      <c r="DB223" s="611"/>
      <c r="DC223" s="611"/>
      <c r="DD223" s="611"/>
      <c r="DE223" s="611"/>
      <c r="DF223" s="611"/>
      <c r="DG223" s="611"/>
      <c r="DH223" s="611"/>
      <c r="DI223" s="611"/>
      <c r="DJ223" s="611"/>
      <c r="DK223" s="611"/>
      <c r="DL223" s="611"/>
      <c r="DM223" s="611"/>
      <c r="DN223" s="611"/>
      <c r="DO223" s="611"/>
      <c r="DP223" s="611"/>
      <c r="DQ223" s="611"/>
      <c r="DR223" s="611"/>
      <c r="DS223" s="611"/>
      <c r="DT223" s="611"/>
      <c r="DU223" s="611"/>
      <c r="DV223" s="611"/>
      <c r="DW223" s="611"/>
      <c r="DX223" s="611"/>
      <c r="DY223" s="611"/>
      <c r="DZ223" s="611"/>
      <c r="EA223" s="611"/>
      <c r="EB223" s="611"/>
      <c r="EC223" s="611"/>
      <c r="ED223" s="611"/>
      <c r="EE223" s="611"/>
      <c r="EF223" s="611"/>
      <c r="EG223" s="611"/>
      <c r="EH223" s="611"/>
      <c r="EI223" s="611"/>
      <c r="EJ223" s="611"/>
      <c r="EK223" s="611"/>
      <c r="EL223" s="611"/>
      <c r="EM223" s="611"/>
      <c r="EN223" s="611"/>
      <c r="EO223" s="611"/>
      <c r="EP223" s="611"/>
      <c r="EQ223" s="611"/>
      <c r="ER223" s="611"/>
      <c r="ES223" s="611"/>
      <c r="ET223" s="611"/>
      <c r="EU223" s="611"/>
      <c r="EV223" s="611"/>
      <c r="EW223" s="611"/>
      <c r="EX223" s="611"/>
      <c r="EY223" s="611"/>
      <c r="EZ223" s="611"/>
      <c r="FA223" s="611"/>
      <c r="FB223" s="611"/>
      <c r="FC223" s="611"/>
      <c r="FD223" s="611"/>
      <c r="FE223" s="611"/>
      <c r="FF223" s="611"/>
      <c r="FG223" s="611"/>
      <c r="FH223" s="611"/>
      <c r="FI223" s="611"/>
      <c r="FJ223" s="611"/>
      <c r="FK223" s="611"/>
      <c r="FL223" s="611"/>
      <c r="FM223" s="611"/>
      <c r="FN223" s="611"/>
      <c r="FO223" s="611"/>
      <c r="FP223" s="611"/>
      <c r="FQ223" s="611"/>
      <c r="FR223" s="611"/>
      <c r="FS223" s="611"/>
      <c r="FT223" s="611"/>
      <c r="FU223" s="611"/>
      <c r="FV223" s="611"/>
      <c r="FW223" s="611"/>
      <c r="FX223" s="611"/>
      <c r="FY223" s="611"/>
      <c r="FZ223" s="611"/>
      <c r="GA223" s="611"/>
      <c r="GB223" s="611"/>
      <c r="GC223" s="611"/>
      <c r="GD223" s="611"/>
      <c r="GE223" s="611"/>
      <c r="GF223" s="611"/>
      <c r="GG223" s="611"/>
      <c r="GH223" s="611"/>
      <c r="GI223" s="611"/>
      <c r="GJ223" s="611"/>
      <c r="GK223" s="611"/>
      <c r="GL223" s="611"/>
      <c r="GM223" s="611"/>
      <c r="GN223" s="611"/>
      <c r="GO223" s="611"/>
      <c r="GP223" s="611"/>
      <c r="GQ223" s="611"/>
      <c r="GR223" s="611"/>
      <c r="GS223" s="611"/>
      <c r="GT223" s="611"/>
      <c r="GU223" s="611"/>
      <c r="GV223" s="611"/>
      <c r="GW223" s="611"/>
      <c r="GX223" s="611"/>
      <c r="GY223" s="611"/>
      <c r="GZ223" s="611"/>
      <c r="HA223" s="611"/>
      <c r="HB223" s="611"/>
      <c r="HC223" s="611"/>
      <c r="HD223" s="611"/>
      <c r="HE223" s="611"/>
      <c r="HF223" s="611"/>
      <c r="HG223" s="611"/>
      <c r="HH223" s="611"/>
      <c r="HI223" s="611"/>
      <c r="HJ223" s="611"/>
      <c r="HK223" s="611"/>
      <c r="HL223" s="611"/>
      <c r="HM223" s="611"/>
      <c r="HN223" s="611"/>
      <c r="HO223" s="611"/>
      <c r="HP223" s="611"/>
      <c r="HQ223" s="611"/>
      <c r="HR223" s="611"/>
      <c r="HS223" s="611"/>
      <c r="HT223" s="611"/>
      <c r="HU223" s="611"/>
      <c r="HV223" s="611"/>
      <c r="HW223" s="611"/>
      <c r="HX223" s="611"/>
      <c r="HY223" s="611"/>
      <c r="HZ223" s="611"/>
      <c r="IA223" s="611"/>
      <c r="IB223" s="611"/>
      <c r="IC223" s="611"/>
      <c r="ID223" s="611"/>
      <c r="IE223" s="611"/>
      <c r="IF223" s="611"/>
      <c r="IG223" s="611"/>
      <c r="IH223" s="611"/>
      <c r="II223" s="611"/>
      <c r="IJ223" s="611"/>
      <c r="IK223" s="611"/>
      <c r="IL223" s="611"/>
      <c r="IM223" s="611"/>
      <c r="IN223" s="611"/>
      <c r="IO223" s="611"/>
      <c r="IP223" s="611"/>
      <c r="IQ223" s="611"/>
      <c r="IR223" s="611"/>
      <c r="IS223" s="611"/>
      <c r="IT223" s="611"/>
      <c r="IU223" s="611"/>
      <c r="IV223" s="611"/>
      <c r="IW223" s="611"/>
      <c r="IX223" s="611"/>
      <c r="IY223" s="611"/>
      <c r="IZ223" s="611"/>
      <c r="JA223" s="611"/>
      <c r="JB223" s="611"/>
      <c r="JC223" s="611"/>
      <c r="JD223" s="611"/>
      <c r="JE223" s="611"/>
      <c r="JF223" s="611"/>
      <c r="JG223" s="611"/>
      <c r="JH223" s="611"/>
      <c r="JI223" s="611"/>
      <c r="JJ223" s="611"/>
      <c r="JK223" s="611"/>
      <c r="JL223" s="611"/>
      <c r="JM223" s="611"/>
      <c r="JN223" s="611"/>
      <c r="JO223" s="611"/>
      <c r="JP223" s="611"/>
      <c r="JQ223" s="611"/>
      <c r="JR223" s="611"/>
      <c r="JS223" s="611"/>
      <c r="JT223" s="611"/>
      <c r="JU223" s="611"/>
      <c r="JV223" s="611"/>
      <c r="JW223" s="611"/>
      <c r="JX223" s="611"/>
      <c r="JY223" s="611"/>
      <c r="JZ223" s="611"/>
      <c r="KA223" s="611"/>
      <c r="KB223" s="611"/>
      <c r="KC223" s="611"/>
      <c r="KD223" s="611"/>
      <c r="KE223" s="611"/>
      <c r="KF223" s="611"/>
      <c r="KG223" s="611"/>
      <c r="KH223" s="611"/>
      <c r="KI223" s="611"/>
      <c r="KJ223" s="611"/>
      <c r="KK223" s="611"/>
      <c r="KL223" s="611"/>
      <c r="KM223" s="611"/>
      <c r="KN223" s="611"/>
      <c r="KO223" s="611"/>
      <c r="KP223" s="611"/>
      <c r="KQ223" s="611"/>
      <c r="KR223" s="611"/>
      <c r="KS223" s="611"/>
      <c r="KT223" s="611"/>
      <c r="KU223" s="611"/>
      <c r="KV223" s="611"/>
      <c r="KW223" s="611"/>
      <c r="KX223" s="611"/>
      <c r="KY223" s="611"/>
      <c r="KZ223" s="611"/>
      <c r="LA223" s="611"/>
      <c r="LB223" s="611"/>
      <c r="LC223" s="611"/>
      <c r="LD223" s="611"/>
      <c r="LE223" s="611"/>
      <c r="LF223" s="611"/>
      <c r="LG223" s="611"/>
      <c r="LH223" s="611"/>
      <c r="LI223" s="611"/>
      <c r="LJ223" s="611"/>
      <c r="LK223" s="611"/>
      <c r="LL223" s="611"/>
      <c r="LM223" s="611"/>
      <c r="LN223" s="611"/>
      <c r="LO223" s="611"/>
      <c r="LP223" s="611"/>
      <c r="LQ223" s="611"/>
      <c r="LR223" s="611"/>
      <c r="LS223" s="611"/>
      <c r="LT223" s="611"/>
      <c r="LU223" s="611"/>
      <c r="LV223" s="611"/>
      <c r="LW223" s="611"/>
      <c r="LX223" s="611"/>
      <c r="LY223" s="611"/>
      <c r="LZ223" s="611"/>
      <c r="MA223" s="611"/>
      <c r="MB223" s="611"/>
      <c r="MC223" s="611"/>
      <c r="MD223" s="611"/>
      <c r="ME223" s="611"/>
      <c r="MF223" s="611"/>
      <c r="MG223" s="611"/>
      <c r="MH223" s="611"/>
      <c r="MI223" s="611"/>
      <c r="MJ223" s="611"/>
      <c r="MK223" s="611"/>
      <c r="ML223" s="611"/>
      <c r="MM223" s="611"/>
      <c r="MN223" s="611"/>
      <c r="MO223" s="611"/>
      <c r="MP223" s="611"/>
      <c r="MQ223" s="611"/>
      <c r="MR223" s="611"/>
      <c r="MS223" s="611"/>
      <c r="MT223" s="611"/>
      <c r="MU223" s="611"/>
      <c r="MV223" s="611"/>
      <c r="MW223" s="611"/>
      <c r="MX223" s="611"/>
      <c r="MY223" s="611"/>
      <c r="MZ223" s="611"/>
      <c r="NA223" s="611"/>
      <c r="NB223" s="611"/>
      <c r="NC223" s="611"/>
      <c r="ND223" s="611"/>
      <c r="NE223" s="611"/>
      <c r="NF223" s="611"/>
      <c r="NG223" s="611"/>
      <c r="NH223" s="611"/>
      <c r="NI223" s="611"/>
      <c r="NJ223" s="611"/>
      <c r="NK223" s="611"/>
      <c r="NL223" s="611"/>
      <c r="NM223" s="611"/>
      <c r="NN223" s="611"/>
      <c r="NO223" s="611"/>
      <c r="NP223" s="611"/>
      <c r="NQ223" s="611"/>
      <c r="NR223" s="611"/>
      <c r="NS223" s="611"/>
      <c r="NT223" s="611"/>
      <c r="NU223" s="611"/>
      <c r="NV223" s="611"/>
      <c r="NW223" s="611"/>
      <c r="NX223" s="611"/>
      <c r="NY223" s="611"/>
      <c r="NZ223" s="611"/>
      <c r="OA223" s="611"/>
      <c r="OB223" s="611"/>
      <c r="OC223" s="611"/>
      <c r="OD223" s="611"/>
      <c r="OE223" s="611"/>
      <c r="OF223" s="611"/>
      <c r="OG223" s="611"/>
      <c r="OH223" s="611"/>
      <c r="OI223" s="611"/>
      <c r="OJ223" s="611"/>
      <c r="OK223" s="611"/>
      <c r="OL223" s="611"/>
      <c r="OM223" s="611"/>
      <c r="ON223" s="611"/>
      <c r="OO223" s="611"/>
      <c r="OP223" s="611"/>
      <c r="OQ223" s="611"/>
      <c r="OR223" s="611"/>
      <c r="OS223" s="611"/>
      <c r="OT223" s="611"/>
      <c r="OU223" s="611"/>
      <c r="OV223" s="611"/>
      <c r="OW223" s="611"/>
      <c r="OX223" s="611"/>
      <c r="OY223" s="611"/>
      <c r="OZ223" s="611"/>
      <c r="PA223" s="611"/>
      <c r="PB223" s="611"/>
      <c r="PC223" s="611"/>
      <c r="PD223" s="611"/>
      <c r="PE223" s="611"/>
      <c r="PF223" s="611"/>
      <c r="PG223" s="611"/>
      <c r="PH223" s="611"/>
      <c r="PI223" s="611"/>
      <c r="PJ223" s="611"/>
      <c r="PK223" s="611"/>
      <c r="PL223" s="611"/>
      <c r="PM223" s="611"/>
      <c r="PN223" s="611"/>
      <c r="PO223" s="611"/>
      <c r="PP223" s="611"/>
      <c r="PQ223" s="611"/>
      <c r="PR223" s="611"/>
      <c r="PS223" s="611"/>
      <c r="PT223" s="611"/>
      <c r="PU223" s="611"/>
      <c r="PV223" s="611"/>
      <c r="PW223" s="611"/>
      <c r="PX223" s="611"/>
      <c r="PY223" s="611"/>
      <c r="PZ223" s="611"/>
      <c r="QA223" s="611"/>
      <c r="QB223" s="611"/>
      <c r="QC223" s="611"/>
      <c r="QD223" s="611"/>
      <c r="QE223" s="611"/>
      <c r="QF223" s="611"/>
      <c r="QG223" s="611"/>
      <c r="QH223" s="611"/>
      <c r="QI223" s="611"/>
      <c r="QJ223" s="611"/>
      <c r="QK223" s="611"/>
      <c r="QL223" s="611"/>
      <c r="QM223" s="611"/>
      <c r="QN223" s="611"/>
      <c r="QO223" s="611"/>
      <c r="QP223" s="611"/>
      <c r="QQ223" s="611"/>
      <c r="QR223" s="611"/>
      <c r="QS223" s="611"/>
      <c r="QT223" s="611"/>
      <c r="QU223" s="611"/>
      <c r="QV223" s="611"/>
      <c r="QW223" s="611"/>
      <c r="QX223" s="611"/>
      <c r="QY223" s="611"/>
      <c r="QZ223" s="611"/>
      <c r="RA223" s="611"/>
      <c r="RB223" s="611"/>
      <c r="RC223" s="611"/>
      <c r="RD223" s="611"/>
      <c r="RE223" s="611"/>
      <c r="RF223" s="611"/>
      <c r="RG223" s="611"/>
      <c r="RH223" s="611"/>
      <c r="RI223" s="611"/>
      <c r="RJ223" s="611"/>
      <c r="RK223" s="611"/>
      <c r="RL223" s="611"/>
      <c r="RM223" s="611"/>
      <c r="RN223" s="611"/>
      <c r="RO223" s="611"/>
      <c r="RP223" s="611"/>
      <c r="RQ223" s="611"/>
      <c r="RR223" s="611"/>
      <c r="RS223" s="611"/>
      <c r="RT223" s="611"/>
      <c r="RU223" s="611"/>
      <c r="RV223" s="611"/>
      <c r="RW223" s="611"/>
      <c r="RX223" s="611"/>
      <c r="RY223" s="611"/>
      <c r="RZ223" s="611"/>
      <c r="SA223" s="611"/>
      <c r="SB223" s="611"/>
      <c r="SC223" s="611"/>
      <c r="SD223" s="611"/>
      <c r="SE223" s="611"/>
      <c r="SF223" s="611"/>
      <c r="SG223" s="611"/>
      <c r="SH223" s="611"/>
      <c r="SI223" s="611"/>
      <c r="SJ223" s="611"/>
      <c r="SK223" s="611"/>
      <c r="SL223" s="611"/>
      <c r="SM223" s="611"/>
      <c r="SN223" s="611"/>
      <c r="SO223" s="611"/>
      <c r="SP223" s="611"/>
      <c r="SQ223" s="611"/>
      <c r="SR223" s="611"/>
      <c r="SS223" s="611"/>
      <c r="ST223" s="611"/>
      <c r="SU223" s="611"/>
      <c r="SV223" s="611"/>
      <c r="SW223" s="611"/>
      <c r="SX223" s="611"/>
      <c r="SY223" s="611"/>
      <c r="SZ223" s="611"/>
      <c r="TA223" s="611"/>
      <c r="TB223" s="611"/>
      <c r="TC223" s="611"/>
      <c r="TD223" s="611"/>
      <c r="TE223" s="611"/>
      <c r="TF223" s="611"/>
      <c r="TG223" s="611"/>
      <c r="TH223" s="611"/>
      <c r="TI223" s="611"/>
      <c r="TJ223" s="611"/>
      <c r="TK223" s="611"/>
      <c r="TL223" s="611"/>
      <c r="TM223" s="611"/>
      <c r="TN223" s="611"/>
      <c r="TO223" s="611"/>
      <c r="TP223" s="611"/>
      <c r="TQ223" s="611"/>
      <c r="TR223" s="611"/>
      <c r="TS223" s="611"/>
      <c r="TT223" s="611"/>
      <c r="TU223" s="611"/>
      <c r="TV223" s="611"/>
      <c r="TW223" s="611"/>
      <c r="TX223" s="611"/>
      <c r="TY223" s="611"/>
      <c r="TZ223" s="611"/>
      <c r="UA223" s="611"/>
      <c r="UB223" s="611"/>
      <c r="UC223" s="611"/>
      <c r="UD223" s="611"/>
      <c r="UE223" s="611"/>
      <c r="UF223" s="611"/>
      <c r="UG223" s="611"/>
      <c r="UH223" s="611"/>
      <c r="UI223" s="611"/>
      <c r="UJ223" s="611"/>
      <c r="UK223" s="611"/>
      <c r="UL223" s="611"/>
      <c r="UM223" s="611"/>
      <c r="UN223" s="611"/>
      <c r="UO223" s="611"/>
      <c r="UP223" s="611"/>
      <c r="UQ223" s="611"/>
      <c r="UR223" s="611"/>
      <c r="US223" s="611"/>
      <c r="UT223" s="611"/>
      <c r="UU223" s="611"/>
      <c r="UV223" s="611"/>
      <c r="UW223" s="611"/>
      <c r="UX223" s="611"/>
      <c r="UY223" s="611"/>
      <c r="UZ223" s="611"/>
      <c r="VA223" s="611"/>
      <c r="VB223" s="611"/>
      <c r="VC223" s="611"/>
      <c r="VD223" s="611"/>
      <c r="VE223" s="611"/>
      <c r="VF223" s="611"/>
      <c r="VG223" s="611"/>
      <c r="VH223" s="611"/>
      <c r="VI223" s="611"/>
      <c r="VJ223" s="611"/>
      <c r="VK223" s="611"/>
      <c r="VL223" s="611"/>
      <c r="VM223" s="611"/>
      <c r="VN223" s="611"/>
      <c r="VO223" s="611"/>
      <c r="VP223" s="611"/>
      <c r="VQ223" s="611"/>
      <c r="VR223" s="611"/>
      <c r="VS223" s="611"/>
      <c r="VT223" s="611"/>
      <c r="VU223" s="611"/>
      <c r="VV223" s="611"/>
      <c r="VW223" s="611"/>
      <c r="VX223" s="611"/>
      <c r="VY223" s="611"/>
      <c r="VZ223" s="611"/>
      <c r="WA223" s="611"/>
      <c r="WB223" s="611"/>
      <c r="WC223" s="611"/>
      <c r="WD223" s="611"/>
      <c r="WE223" s="611"/>
      <c r="WF223" s="611"/>
      <c r="WG223" s="611"/>
      <c r="WH223" s="611"/>
      <c r="WI223" s="611"/>
      <c r="WJ223" s="611"/>
      <c r="WK223" s="611"/>
      <c r="WL223" s="611"/>
      <c r="WM223" s="611"/>
      <c r="WN223" s="611"/>
      <c r="WO223" s="611"/>
      <c r="WP223" s="611"/>
      <c r="WQ223" s="611"/>
      <c r="WR223" s="611"/>
      <c r="WS223" s="611"/>
      <c r="WT223" s="611"/>
      <c r="WU223" s="611"/>
      <c r="WV223" s="611"/>
      <c r="WW223" s="611"/>
      <c r="WX223" s="611"/>
      <c r="WY223" s="611"/>
      <c r="WZ223" s="611"/>
      <c r="XA223" s="611"/>
      <c r="XB223" s="611"/>
      <c r="XC223" s="611"/>
      <c r="XD223" s="611"/>
      <c r="XE223" s="611"/>
      <c r="XF223" s="611"/>
      <c r="XG223" s="611"/>
      <c r="XH223" s="611"/>
      <c r="XI223" s="611"/>
      <c r="XJ223" s="611"/>
      <c r="XK223" s="611"/>
      <c r="XL223" s="611"/>
      <c r="XM223" s="611"/>
      <c r="XN223" s="611"/>
      <c r="XO223" s="611"/>
      <c r="XP223" s="611"/>
      <c r="XQ223" s="611"/>
      <c r="XR223" s="611"/>
      <c r="XS223" s="611"/>
      <c r="XT223" s="611"/>
      <c r="XU223" s="611"/>
      <c r="XV223" s="611"/>
      <c r="XW223" s="611"/>
      <c r="XX223" s="611"/>
      <c r="XY223" s="611"/>
      <c r="XZ223" s="611"/>
      <c r="YA223" s="611"/>
      <c r="YB223" s="611"/>
      <c r="YC223" s="611"/>
      <c r="YD223" s="611"/>
      <c r="YE223" s="611"/>
      <c r="YF223" s="611"/>
      <c r="YG223" s="611"/>
      <c r="YH223" s="611"/>
      <c r="YI223" s="611"/>
      <c r="YJ223" s="611"/>
      <c r="YK223" s="611"/>
      <c r="YL223" s="611"/>
      <c r="YM223" s="611"/>
      <c r="YN223" s="611"/>
      <c r="YO223" s="611"/>
      <c r="YP223" s="611"/>
      <c r="YQ223" s="611"/>
      <c r="YR223" s="611"/>
      <c r="YS223" s="611"/>
      <c r="YT223" s="611"/>
      <c r="YU223" s="611"/>
      <c r="YV223" s="611"/>
      <c r="YW223" s="611"/>
      <c r="YX223" s="611"/>
      <c r="YY223" s="611"/>
      <c r="YZ223" s="611"/>
      <c r="ZA223" s="611"/>
      <c r="ZB223" s="611"/>
      <c r="ZC223" s="611"/>
      <c r="ZD223" s="611"/>
      <c r="ZE223" s="611"/>
      <c r="ZF223" s="611"/>
      <c r="ZG223" s="611"/>
      <c r="ZH223" s="611"/>
      <c r="ZI223" s="611"/>
      <c r="ZJ223" s="611"/>
      <c r="ZK223" s="611"/>
      <c r="ZL223" s="611"/>
      <c r="ZM223" s="611"/>
      <c r="ZN223" s="611"/>
      <c r="ZO223" s="611"/>
      <c r="ZP223" s="611"/>
      <c r="ZQ223" s="611"/>
      <c r="ZR223" s="611"/>
      <c r="ZS223" s="611"/>
      <c r="ZT223" s="611"/>
      <c r="ZU223" s="611"/>
      <c r="ZV223" s="611"/>
      <c r="ZW223" s="611"/>
      <c r="ZX223" s="611"/>
      <c r="ZY223" s="611"/>
      <c r="ZZ223" s="611"/>
      <c r="AAA223" s="611"/>
      <c r="AAB223" s="611"/>
      <c r="AAC223" s="611"/>
      <c r="AAD223" s="611"/>
      <c r="AAE223" s="611"/>
      <c r="AAF223" s="611"/>
      <c r="AAG223" s="611"/>
      <c r="AAH223" s="611"/>
      <c r="AAI223" s="611"/>
      <c r="AAJ223" s="611"/>
      <c r="AAK223" s="611"/>
      <c r="AAL223" s="611"/>
      <c r="AAM223" s="611"/>
      <c r="AAN223" s="611"/>
      <c r="AAO223" s="611"/>
      <c r="AAP223" s="611"/>
      <c r="AAQ223" s="611"/>
      <c r="AAR223" s="611"/>
      <c r="AAS223" s="611"/>
      <c r="AAT223" s="611"/>
      <c r="AAU223" s="611"/>
      <c r="AAV223" s="611"/>
      <c r="AAW223" s="611"/>
      <c r="AAX223" s="611"/>
      <c r="AAY223" s="611"/>
      <c r="AAZ223" s="611"/>
      <c r="ABA223" s="611"/>
      <c r="ABB223" s="611"/>
      <c r="ABC223" s="611"/>
      <c r="ABD223" s="611"/>
      <c r="ABE223" s="611"/>
      <c r="ABF223" s="611"/>
      <c r="ABG223" s="611"/>
      <c r="ABH223" s="611"/>
      <c r="ABI223" s="611"/>
      <c r="ABJ223" s="611"/>
      <c r="ABK223" s="611"/>
      <c r="ABL223" s="611"/>
      <c r="ABM223" s="611"/>
      <c r="ABN223" s="611"/>
      <c r="ABO223" s="611"/>
      <c r="ABP223" s="611"/>
      <c r="ABQ223" s="611"/>
      <c r="ABR223" s="611"/>
      <c r="ABS223" s="611"/>
      <c r="ABT223" s="611"/>
      <c r="ABU223" s="611"/>
      <c r="ABV223" s="611"/>
      <c r="ABW223" s="611"/>
      <c r="ABX223" s="611"/>
      <c r="ABY223" s="611"/>
      <c r="ABZ223" s="611"/>
      <c r="ACA223" s="611"/>
      <c r="ACB223" s="611"/>
      <c r="ACC223" s="611"/>
      <c r="ACD223" s="611"/>
      <c r="ACE223" s="611"/>
      <c r="ACF223" s="611"/>
      <c r="ACG223" s="611"/>
      <c r="ACH223" s="611"/>
      <c r="ACI223" s="611"/>
      <c r="ACJ223" s="611"/>
      <c r="ACK223" s="611"/>
      <c r="ACL223" s="611"/>
      <c r="ACM223" s="611"/>
      <c r="ACN223" s="611"/>
      <c r="ACO223" s="611"/>
      <c r="ACP223" s="611"/>
      <c r="ACQ223" s="611"/>
      <c r="ACR223" s="611"/>
      <c r="ACS223" s="611"/>
      <c r="ACT223" s="611"/>
      <c r="ACU223" s="611"/>
      <c r="ACV223" s="611"/>
      <c r="ACW223" s="611"/>
      <c r="ACX223" s="611"/>
      <c r="ACY223" s="611"/>
      <c r="ACZ223" s="611"/>
      <c r="ADA223" s="611"/>
      <c r="ADB223" s="611"/>
      <c r="ADC223" s="611"/>
      <c r="ADD223" s="611"/>
      <c r="ADE223" s="611"/>
      <c r="ADF223" s="611"/>
      <c r="ADG223" s="611"/>
      <c r="ADH223" s="611"/>
      <c r="ADI223" s="611"/>
      <c r="ADJ223" s="611"/>
      <c r="ADK223" s="611"/>
      <c r="ADL223" s="611"/>
      <c r="ADM223" s="611"/>
      <c r="ADN223" s="611"/>
      <c r="ADO223" s="611"/>
      <c r="ADP223" s="611"/>
      <c r="ADQ223" s="611"/>
      <c r="ADR223" s="611"/>
      <c r="ADS223" s="611"/>
      <c r="ADT223" s="611"/>
      <c r="ADU223" s="611"/>
      <c r="ADV223" s="611"/>
      <c r="ADW223" s="611"/>
      <c r="ADX223" s="611"/>
      <c r="ADY223" s="611"/>
      <c r="ADZ223" s="611"/>
      <c r="AEA223" s="611"/>
      <c r="AEB223" s="611"/>
      <c r="AEC223" s="611"/>
      <c r="AED223" s="611"/>
      <c r="AEE223" s="611"/>
      <c r="AEF223" s="611"/>
      <c r="AEG223" s="611"/>
      <c r="AEH223" s="611"/>
      <c r="AEI223" s="611"/>
      <c r="AEJ223" s="611"/>
      <c r="AEK223" s="611"/>
      <c r="AEL223" s="611"/>
      <c r="AEM223" s="611"/>
      <c r="AEN223" s="611"/>
      <c r="AEO223" s="611"/>
      <c r="AEP223" s="611"/>
      <c r="AEQ223" s="611"/>
      <c r="AER223" s="611"/>
      <c r="AES223" s="611"/>
      <c r="AET223" s="611"/>
      <c r="AEU223" s="611"/>
      <c r="AEV223" s="611"/>
      <c r="AEW223" s="611"/>
      <c r="AEX223" s="611"/>
      <c r="AEY223" s="611"/>
      <c r="AEZ223" s="611"/>
      <c r="AFA223" s="611"/>
      <c r="AFB223" s="611"/>
      <c r="AFC223" s="611"/>
      <c r="AFD223" s="611"/>
      <c r="AFE223" s="611"/>
      <c r="AFF223" s="611"/>
      <c r="AFG223" s="611"/>
      <c r="AFH223" s="611"/>
      <c r="AFI223" s="611"/>
      <c r="AFJ223" s="611"/>
      <c r="AFK223" s="611"/>
      <c r="AFL223" s="611"/>
      <c r="AFM223" s="611"/>
      <c r="AFN223" s="611"/>
      <c r="AFO223" s="611"/>
      <c r="AFP223" s="611"/>
      <c r="AFQ223" s="611"/>
      <c r="AFR223" s="611"/>
      <c r="AFS223" s="611"/>
      <c r="AFT223" s="611"/>
      <c r="AFU223" s="611"/>
      <c r="AFV223" s="611"/>
      <c r="AFW223" s="611"/>
      <c r="AFX223" s="611"/>
      <c r="AFY223" s="611"/>
      <c r="AFZ223" s="611"/>
      <c r="AGA223" s="611"/>
      <c r="AGB223" s="611"/>
      <c r="AGC223" s="611"/>
      <c r="AGD223" s="611"/>
      <c r="AGE223" s="611"/>
      <c r="AGF223" s="611"/>
      <c r="AGG223" s="611"/>
      <c r="AGH223" s="611"/>
      <c r="AGI223" s="611"/>
      <c r="AGJ223" s="611"/>
      <c r="AGK223" s="611"/>
      <c r="AGL223" s="611"/>
      <c r="AGM223" s="611"/>
      <c r="AGN223" s="611"/>
      <c r="AGO223" s="611"/>
      <c r="AGP223" s="611"/>
      <c r="AGQ223" s="611"/>
      <c r="AGR223" s="611"/>
      <c r="AGS223" s="611"/>
      <c r="AGT223" s="611"/>
      <c r="AGU223" s="611"/>
      <c r="AGV223" s="611"/>
      <c r="AGW223" s="611"/>
      <c r="AGX223" s="611"/>
      <c r="AGY223" s="611"/>
      <c r="AGZ223" s="611"/>
      <c r="AHA223" s="611"/>
      <c r="AHB223" s="611"/>
      <c r="AHC223" s="611"/>
      <c r="AHD223" s="611"/>
      <c r="AHE223" s="611"/>
      <c r="AHF223" s="611"/>
      <c r="AHG223" s="611"/>
      <c r="AHH223" s="611"/>
      <c r="AHI223" s="611"/>
      <c r="AHJ223" s="611"/>
      <c r="AHK223" s="611"/>
      <c r="AHL223" s="611"/>
      <c r="AHM223" s="611"/>
      <c r="AHN223" s="611"/>
      <c r="AHO223" s="611"/>
      <c r="AHP223" s="611"/>
      <c r="AHQ223" s="611"/>
      <c r="AHR223" s="611"/>
      <c r="AHS223" s="611"/>
      <c r="AHT223" s="611"/>
      <c r="AHU223" s="611"/>
      <c r="AHV223" s="611"/>
      <c r="AHW223" s="611"/>
      <c r="AHX223" s="611"/>
      <c r="AHY223" s="611"/>
      <c r="AHZ223" s="611"/>
      <c r="AIA223" s="611"/>
      <c r="AIB223" s="611"/>
      <c r="AIC223" s="611"/>
      <c r="AID223" s="611"/>
      <c r="AIE223" s="611"/>
      <c r="AIF223" s="611"/>
      <c r="AIG223" s="611"/>
      <c r="AIH223" s="611"/>
      <c r="AII223" s="611"/>
      <c r="AIJ223" s="611"/>
      <c r="AIK223" s="611"/>
      <c r="AIL223" s="611"/>
      <c r="AIM223" s="611"/>
      <c r="AIN223" s="611"/>
      <c r="AIO223" s="611"/>
      <c r="AIP223" s="611"/>
      <c r="AIQ223" s="611"/>
      <c r="AIR223" s="611"/>
      <c r="AIS223" s="611"/>
      <c r="AIT223" s="611"/>
      <c r="AIU223" s="611"/>
      <c r="AIV223" s="611"/>
      <c r="AIW223" s="611"/>
      <c r="AIX223" s="611"/>
      <c r="AIY223" s="611"/>
      <c r="AIZ223" s="611"/>
      <c r="AJA223" s="611"/>
      <c r="AJB223" s="611"/>
      <c r="AJC223" s="611"/>
      <c r="AJD223" s="611"/>
      <c r="AJE223" s="611"/>
      <c r="AJF223" s="611"/>
      <c r="AJG223" s="611"/>
      <c r="AJH223" s="611"/>
      <c r="AJI223" s="611"/>
      <c r="AJJ223" s="611"/>
      <c r="AJK223" s="611"/>
      <c r="AJL223" s="611"/>
      <c r="AJM223" s="611"/>
      <c r="AJN223" s="611"/>
      <c r="AJO223" s="611"/>
      <c r="AJP223" s="611"/>
      <c r="AJQ223" s="611"/>
      <c r="AJR223" s="611"/>
      <c r="AJS223" s="611"/>
      <c r="AJT223" s="611"/>
      <c r="AJU223" s="611"/>
      <c r="AJV223" s="611"/>
      <c r="AJW223" s="611"/>
      <c r="AJX223" s="611"/>
      <c r="AJY223" s="611"/>
      <c r="AJZ223" s="611"/>
      <c r="AKA223" s="611"/>
      <c r="AKB223" s="611"/>
      <c r="AKC223" s="611"/>
      <c r="AKD223" s="611"/>
      <c r="AKE223" s="611"/>
      <c r="AKF223" s="611"/>
      <c r="AKG223" s="611"/>
      <c r="AKH223" s="611"/>
      <c r="AKI223" s="611"/>
      <c r="AKJ223" s="611"/>
      <c r="AKK223" s="611"/>
      <c r="AKL223" s="611"/>
      <c r="AKM223" s="611"/>
      <c r="AKN223" s="611"/>
      <c r="AKO223" s="611"/>
      <c r="AKP223" s="611"/>
      <c r="AKQ223" s="611"/>
      <c r="AKR223" s="611"/>
      <c r="AKS223" s="611"/>
      <c r="AKT223" s="611"/>
      <c r="AKU223" s="611"/>
      <c r="AKV223" s="611"/>
      <c r="AKW223" s="611"/>
      <c r="AKX223" s="611"/>
      <c r="AKY223" s="611"/>
      <c r="AKZ223" s="611"/>
      <c r="ALA223" s="611"/>
      <c r="ALB223" s="611"/>
      <c r="ALC223" s="611"/>
      <c r="ALD223" s="611"/>
      <c r="ALE223" s="611"/>
      <c r="ALF223" s="611"/>
      <c r="ALG223" s="611"/>
      <c r="ALH223" s="611"/>
      <c r="ALI223" s="611"/>
      <c r="ALJ223" s="611"/>
      <c r="ALK223" s="611"/>
      <c r="ALL223" s="611"/>
      <c r="ALM223" s="611"/>
      <c r="ALN223" s="611"/>
      <c r="ALO223" s="611"/>
      <c r="ALP223" s="611"/>
      <c r="ALQ223" s="611"/>
      <c r="ALR223" s="611"/>
      <c r="ALS223" s="611"/>
      <c r="ALT223" s="611"/>
      <c r="ALU223" s="611"/>
      <c r="ALV223" s="611"/>
      <c r="ALW223" s="611"/>
      <c r="ALX223" s="611"/>
      <c r="ALY223" s="611"/>
      <c r="ALZ223" s="611"/>
      <c r="AMA223" s="611"/>
      <c r="AMB223" s="611"/>
      <c r="AMC223" s="611"/>
      <c r="AMD223" s="611"/>
      <c r="AME223" s="611"/>
      <c r="AMF223" s="611"/>
      <c r="AMG223" s="611"/>
      <c r="AMH223" s="611"/>
      <c r="AMI223" s="611"/>
      <c r="AMJ223" s="611"/>
      <c r="AMK223" s="611"/>
      <c r="AML223" s="611"/>
      <c r="AMM223" s="611"/>
      <c r="AMN223" s="611"/>
      <c r="AMO223" s="611"/>
      <c r="AMP223" s="611"/>
      <c r="AMQ223" s="611"/>
      <c r="AMR223" s="611"/>
      <c r="AMS223" s="611"/>
      <c r="AMT223" s="611"/>
      <c r="AMU223" s="611"/>
      <c r="AMV223" s="611"/>
      <c r="AMW223" s="611"/>
      <c r="AMX223" s="611"/>
      <c r="AMY223" s="611"/>
      <c r="AMZ223" s="611"/>
      <c r="ANA223" s="611"/>
      <c r="ANB223" s="611"/>
      <c r="ANC223" s="611"/>
      <c r="AND223" s="611"/>
      <c r="ANE223" s="611"/>
      <c r="ANF223" s="611"/>
      <c r="ANG223" s="611"/>
      <c r="ANH223" s="611"/>
      <c r="ANI223" s="611"/>
      <c r="ANJ223" s="611"/>
      <c r="ANK223" s="611"/>
      <c r="ANL223" s="611"/>
      <c r="ANM223" s="611"/>
      <c r="ANN223" s="611"/>
      <c r="ANO223" s="611"/>
      <c r="ANP223" s="611"/>
      <c r="ANQ223" s="611"/>
      <c r="ANR223" s="611"/>
      <c r="ANS223" s="611"/>
      <c r="ANT223" s="611"/>
      <c r="ANU223" s="611"/>
      <c r="ANV223" s="611"/>
      <c r="ANW223" s="611"/>
      <c r="ANX223" s="611"/>
      <c r="ANY223" s="611"/>
      <c r="ANZ223" s="611"/>
      <c r="AOA223" s="611"/>
      <c r="AOB223" s="611"/>
      <c r="AOC223" s="611"/>
      <c r="AOD223" s="611"/>
      <c r="AOE223" s="611"/>
      <c r="AOF223" s="611"/>
      <c r="AOG223" s="611"/>
      <c r="AOH223" s="611"/>
      <c r="AOI223" s="611"/>
      <c r="AOJ223" s="611"/>
      <c r="AOK223" s="611"/>
      <c r="AOL223" s="611"/>
      <c r="AOM223" s="611"/>
      <c r="AON223" s="611"/>
      <c r="AOO223" s="611"/>
      <c r="AOP223" s="611"/>
      <c r="AOQ223" s="611"/>
      <c r="AOR223" s="611"/>
      <c r="AOS223" s="611"/>
      <c r="AOT223" s="611"/>
      <c r="AOU223" s="611"/>
      <c r="AOV223" s="611"/>
      <c r="AOW223" s="611"/>
      <c r="AOX223" s="611"/>
      <c r="AOY223" s="611"/>
      <c r="AOZ223" s="611"/>
      <c r="APA223" s="611"/>
      <c r="APB223" s="611"/>
      <c r="APC223" s="611"/>
      <c r="APD223" s="611"/>
      <c r="APE223" s="611"/>
      <c r="APF223" s="611"/>
      <c r="APG223" s="611"/>
      <c r="APH223" s="611"/>
      <c r="API223" s="611"/>
      <c r="APJ223" s="611"/>
      <c r="APK223" s="611"/>
      <c r="APL223" s="611"/>
      <c r="APM223" s="611"/>
      <c r="APN223" s="611"/>
      <c r="APO223" s="611"/>
      <c r="APP223" s="611"/>
      <c r="APQ223" s="611"/>
      <c r="APR223" s="611"/>
      <c r="APS223" s="611"/>
      <c r="APT223" s="611"/>
      <c r="APU223" s="611"/>
      <c r="APV223" s="611"/>
      <c r="APW223" s="611"/>
      <c r="APX223" s="611"/>
      <c r="APY223" s="611"/>
      <c r="APZ223" s="611"/>
      <c r="AQA223" s="611"/>
      <c r="AQB223" s="611"/>
      <c r="AQC223" s="611"/>
      <c r="AQD223" s="611"/>
      <c r="AQE223" s="611"/>
      <c r="AQF223" s="611"/>
      <c r="AQG223" s="611"/>
      <c r="AQH223" s="611"/>
      <c r="AQI223" s="611"/>
      <c r="AQJ223" s="611"/>
      <c r="AQK223" s="611"/>
      <c r="AQL223" s="611"/>
      <c r="AQM223" s="611"/>
      <c r="AQN223" s="611"/>
      <c r="AQO223" s="611"/>
      <c r="AQP223" s="611"/>
      <c r="AQQ223" s="611"/>
      <c r="AQR223" s="611"/>
      <c r="AQS223" s="611"/>
      <c r="AQT223" s="611"/>
      <c r="AQU223" s="611"/>
      <c r="AQV223" s="611"/>
      <c r="AQW223" s="611"/>
      <c r="AQX223" s="611"/>
      <c r="AQY223" s="611"/>
      <c r="AQZ223" s="611"/>
      <c r="ARA223" s="611"/>
      <c r="ARB223" s="611"/>
      <c r="ARC223" s="611"/>
      <c r="ARD223" s="611"/>
      <c r="ARE223" s="611"/>
      <c r="ARF223" s="611"/>
      <c r="ARG223" s="611"/>
      <c r="ARH223" s="611"/>
      <c r="ARI223" s="611"/>
      <c r="ARJ223" s="611"/>
      <c r="ARK223" s="611"/>
      <c r="ARL223" s="611"/>
      <c r="ARM223" s="611"/>
      <c r="ARN223" s="611"/>
      <c r="ARO223" s="611"/>
      <c r="ARP223" s="611"/>
      <c r="ARQ223" s="611"/>
      <c r="ARR223" s="611"/>
      <c r="ARS223" s="611"/>
      <c r="ART223" s="611"/>
      <c r="ARU223" s="611"/>
      <c r="ARV223" s="611"/>
      <c r="ARW223" s="611"/>
      <c r="ARX223" s="611"/>
      <c r="ARY223" s="611"/>
      <c r="ARZ223" s="611"/>
      <c r="ASA223" s="611"/>
      <c r="ASB223" s="611"/>
      <c r="ASC223" s="611"/>
      <c r="ASD223" s="611"/>
      <c r="ASE223" s="611"/>
      <c r="ASF223" s="611"/>
      <c r="ASG223" s="611"/>
      <c r="ASH223" s="611"/>
      <c r="ASI223" s="611"/>
      <c r="ASJ223" s="611"/>
      <c r="ASK223" s="611"/>
      <c r="ASL223" s="611"/>
      <c r="ASM223" s="611"/>
      <c r="ASN223" s="611"/>
      <c r="ASO223" s="611"/>
      <c r="ASP223" s="611"/>
      <c r="ASQ223" s="611"/>
      <c r="ASR223" s="611"/>
      <c r="ASS223" s="611"/>
      <c r="AST223" s="611"/>
      <c r="ASU223" s="611"/>
      <c r="ASV223" s="611"/>
      <c r="ASW223" s="611"/>
      <c r="ASX223" s="611"/>
      <c r="ASY223" s="611"/>
      <c r="ASZ223" s="611"/>
      <c r="ATA223" s="611"/>
      <c r="ATB223" s="611"/>
      <c r="ATC223" s="611"/>
      <c r="ATD223" s="611"/>
      <c r="ATE223" s="611"/>
      <c r="ATF223" s="611"/>
      <c r="ATG223" s="611"/>
      <c r="ATH223" s="611"/>
      <c r="ATI223" s="611"/>
      <c r="ATJ223" s="611"/>
      <c r="ATK223" s="611"/>
      <c r="ATL223" s="611"/>
      <c r="ATM223" s="611"/>
      <c r="ATN223" s="611"/>
      <c r="ATO223" s="611"/>
      <c r="ATP223" s="611"/>
      <c r="ATQ223" s="611"/>
      <c r="ATR223" s="611"/>
      <c r="ATS223" s="611"/>
      <c r="ATT223" s="611"/>
      <c r="ATU223" s="611"/>
      <c r="ATV223" s="611"/>
      <c r="ATW223" s="611"/>
      <c r="ATX223" s="611"/>
      <c r="ATY223" s="611"/>
      <c r="ATZ223" s="611"/>
      <c r="AUA223" s="611"/>
      <c r="AUB223" s="611"/>
      <c r="AUC223" s="611"/>
      <c r="AUD223" s="611"/>
      <c r="AUE223" s="611"/>
      <c r="AUF223" s="611"/>
      <c r="AUG223" s="611"/>
      <c r="AUH223" s="611"/>
      <c r="AUI223" s="611"/>
      <c r="AUJ223" s="611"/>
      <c r="AUK223" s="611"/>
      <c r="AUL223" s="611"/>
      <c r="AUM223" s="611"/>
      <c r="AUN223" s="611"/>
      <c r="AUO223" s="611"/>
      <c r="AUP223" s="611"/>
      <c r="AUQ223" s="611"/>
      <c r="AUR223" s="611"/>
      <c r="AUS223" s="611"/>
      <c r="AUT223" s="611"/>
      <c r="AUU223" s="611"/>
      <c r="AUV223" s="611"/>
      <c r="AUW223" s="611"/>
      <c r="AUX223" s="611"/>
      <c r="AUY223" s="611"/>
      <c r="AUZ223" s="611"/>
      <c r="AVA223" s="611"/>
      <c r="AVB223" s="611"/>
      <c r="AVC223" s="611"/>
      <c r="AVD223" s="611"/>
      <c r="AVE223" s="611"/>
      <c r="AVF223" s="611"/>
      <c r="AVG223" s="611"/>
      <c r="AVH223" s="611"/>
      <c r="AVI223" s="611"/>
      <c r="AVJ223" s="611"/>
      <c r="AVK223" s="611"/>
      <c r="AVL223" s="611"/>
      <c r="AVM223" s="611"/>
      <c r="AVN223" s="611"/>
      <c r="AVO223" s="611"/>
      <c r="AVP223" s="611"/>
      <c r="AVQ223" s="611"/>
      <c r="AVR223" s="611"/>
      <c r="AVS223" s="611"/>
      <c r="AVT223" s="611"/>
      <c r="AVU223" s="611"/>
      <c r="AVV223" s="611"/>
      <c r="AVW223" s="611"/>
      <c r="AVX223" s="611"/>
      <c r="AVY223" s="611"/>
      <c r="AVZ223" s="611"/>
      <c r="AWA223" s="611"/>
      <c r="AWB223" s="611"/>
      <c r="AWC223" s="611"/>
      <c r="AWD223" s="611"/>
      <c r="AWE223" s="611"/>
      <c r="AWF223" s="611"/>
      <c r="AWG223" s="611"/>
      <c r="AWH223" s="611"/>
      <c r="AWI223" s="611"/>
      <c r="AWJ223" s="611"/>
      <c r="AWK223" s="611"/>
      <c r="AWL223" s="611"/>
      <c r="AWM223" s="611"/>
      <c r="AWN223" s="611"/>
      <c r="AWO223" s="611"/>
      <c r="AWP223" s="611"/>
      <c r="AWQ223" s="611"/>
      <c r="AWR223" s="611"/>
      <c r="AWS223" s="611"/>
      <c r="AWT223" s="611"/>
      <c r="AWU223" s="611"/>
      <c r="AWV223" s="611"/>
      <c r="AWW223" s="611"/>
      <c r="AWX223" s="611"/>
      <c r="AWY223" s="611"/>
      <c r="AWZ223" s="611"/>
      <c r="AXA223" s="611"/>
      <c r="AXB223" s="611"/>
      <c r="AXC223" s="611"/>
      <c r="AXD223" s="611"/>
      <c r="AXE223" s="611"/>
      <c r="AXF223" s="611"/>
      <c r="AXG223" s="611"/>
      <c r="AXH223" s="611"/>
      <c r="AXI223" s="611"/>
      <c r="AXJ223" s="611"/>
      <c r="AXK223" s="611"/>
      <c r="AXL223" s="611"/>
      <c r="AXM223" s="611"/>
      <c r="AXN223" s="611"/>
      <c r="AXO223" s="611"/>
      <c r="AXP223" s="611"/>
      <c r="AXQ223" s="611"/>
      <c r="AXR223" s="611"/>
      <c r="AXS223" s="611"/>
      <c r="AXT223" s="611"/>
      <c r="AXU223" s="611"/>
      <c r="AXV223" s="611"/>
      <c r="AXW223" s="611"/>
      <c r="AXX223" s="611"/>
      <c r="AXY223" s="611"/>
      <c r="AXZ223" s="611"/>
      <c r="AYA223" s="611"/>
      <c r="AYB223" s="611"/>
      <c r="AYC223" s="611"/>
      <c r="AYD223" s="611"/>
      <c r="AYE223" s="611"/>
      <c r="AYF223" s="611"/>
      <c r="AYG223" s="611"/>
      <c r="AYH223" s="611"/>
      <c r="AYI223" s="611"/>
      <c r="AYJ223" s="611"/>
      <c r="AYK223" s="611"/>
      <c r="AYL223" s="611"/>
      <c r="AYM223" s="611"/>
      <c r="AYN223" s="611"/>
      <c r="AYO223" s="611"/>
      <c r="AYP223" s="611"/>
      <c r="AYQ223" s="611"/>
      <c r="AYR223" s="611"/>
      <c r="AYS223" s="611"/>
      <c r="AYT223" s="611"/>
      <c r="AYU223" s="611"/>
      <c r="AYV223" s="611"/>
      <c r="AYW223" s="611"/>
      <c r="AYX223" s="611"/>
      <c r="AYY223" s="611"/>
      <c r="AYZ223" s="611"/>
      <c r="AZA223" s="611"/>
      <c r="AZB223" s="611"/>
      <c r="AZC223" s="611"/>
      <c r="AZD223" s="611"/>
      <c r="AZE223" s="611"/>
      <c r="AZF223" s="611"/>
      <c r="AZG223" s="611"/>
      <c r="AZH223" s="611"/>
      <c r="AZI223" s="611"/>
      <c r="AZJ223" s="611"/>
      <c r="AZK223" s="611"/>
      <c r="AZL223" s="611"/>
      <c r="AZM223" s="611"/>
      <c r="AZN223" s="611"/>
      <c r="AZO223" s="611"/>
      <c r="AZP223" s="611"/>
      <c r="AZQ223" s="611"/>
      <c r="AZR223" s="611"/>
      <c r="AZS223" s="611"/>
      <c r="AZT223" s="611"/>
      <c r="AZU223" s="611"/>
      <c r="AZV223" s="611"/>
      <c r="AZW223" s="611"/>
      <c r="AZX223" s="611"/>
      <c r="AZY223" s="611"/>
      <c r="AZZ223" s="611"/>
      <c r="BAA223" s="611"/>
      <c r="BAB223" s="611"/>
      <c r="BAC223" s="611"/>
      <c r="BAD223" s="611"/>
      <c r="BAE223" s="611"/>
      <c r="BAF223" s="611"/>
      <c r="BAG223" s="611"/>
      <c r="BAH223" s="611"/>
      <c r="BAI223" s="611"/>
      <c r="BAJ223" s="611"/>
      <c r="BAK223" s="611"/>
      <c r="BAL223" s="611"/>
      <c r="BAM223" s="611"/>
      <c r="BAN223" s="611"/>
      <c r="BAO223" s="611"/>
      <c r="BAP223" s="611"/>
      <c r="BAQ223" s="611"/>
      <c r="BAR223" s="611"/>
      <c r="BAS223" s="611"/>
      <c r="BAT223" s="611"/>
      <c r="BAU223" s="611"/>
      <c r="BAV223" s="611"/>
      <c r="BAW223" s="611"/>
      <c r="BAX223" s="611"/>
      <c r="BAY223" s="611"/>
      <c r="BAZ223" s="611"/>
      <c r="BBA223" s="611"/>
      <c r="BBB223" s="611"/>
      <c r="BBC223" s="611"/>
      <c r="BBD223" s="611"/>
      <c r="BBE223" s="611"/>
      <c r="BBF223" s="611"/>
      <c r="BBG223" s="611"/>
      <c r="BBH223" s="611"/>
      <c r="BBI223" s="611"/>
      <c r="BBJ223" s="611"/>
      <c r="BBK223" s="611"/>
      <c r="BBL223" s="611"/>
      <c r="BBM223" s="611"/>
      <c r="BBN223" s="611"/>
      <c r="BBO223" s="611"/>
      <c r="BBP223" s="611"/>
      <c r="BBQ223" s="611"/>
      <c r="BBR223" s="611"/>
      <c r="BBS223" s="611"/>
      <c r="BBT223" s="611"/>
      <c r="BBU223" s="611"/>
      <c r="BBV223" s="611"/>
      <c r="BBW223" s="611"/>
      <c r="BBX223" s="611"/>
      <c r="BBY223" s="611"/>
      <c r="BBZ223" s="611"/>
      <c r="BCA223" s="611"/>
      <c r="BCB223" s="611"/>
      <c r="BCC223" s="611"/>
      <c r="BCD223" s="611"/>
      <c r="BCE223" s="611"/>
      <c r="BCF223" s="611"/>
      <c r="BCG223" s="611"/>
      <c r="BCH223" s="611"/>
      <c r="BCI223" s="611"/>
      <c r="BCJ223" s="611"/>
      <c r="BCK223" s="611"/>
      <c r="BCL223" s="611"/>
      <c r="BCM223" s="611"/>
      <c r="BCN223" s="611"/>
      <c r="BCO223" s="611"/>
      <c r="BCP223" s="611"/>
      <c r="BCQ223" s="611"/>
      <c r="BCR223" s="611"/>
      <c r="BCS223" s="611"/>
      <c r="BCT223" s="611"/>
      <c r="BCU223" s="611"/>
      <c r="BCV223" s="611"/>
      <c r="BCW223" s="611"/>
      <c r="BCX223" s="611"/>
      <c r="BCY223" s="611"/>
      <c r="BCZ223" s="611"/>
      <c r="BDA223" s="611"/>
      <c r="BDB223" s="611"/>
      <c r="BDC223" s="611"/>
      <c r="BDD223" s="611"/>
      <c r="BDE223" s="611"/>
      <c r="BDF223" s="611"/>
      <c r="BDG223" s="611"/>
      <c r="BDH223" s="611"/>
      <c r="BDI223" s="611"/>
      <c r="BDJ223" s="611"/>
      <c r="BDK223" s="611"/>
      <c r="BDL223" s="611"/>
      <c r="BDM223" s="611"/>
      <c r="BDN223" s="611"/>
      <c r="BDO223" s="611"/>
      <c r="BDP223" s="611"/>
      <c r="BDQ223" s="611"/>
      <c r="BDR223" s="611"/>
      <c r="BDS223" s="611"/>
      <c r="BDT223" s="611"/>
      <c r="BDU223" s="611"/>
      <c r="BDV223" s="611"/>
      <c r="BDW223" s="611"/>
      <c r="BDX223" s="611"/>
      <c r="BDY223" s="611"/>
      <c r="BDZ223" s="611"/>
      <c r="BEA223" s="611"/>
      <c r="BEB223" s="611"/>
      <c r="BEC223" s="611"/>
      <c r="BED223" s="611"/>
      <c r="BEE223" s="611"/>
      <c r="BEF223" s="611"/>
      <c r="BEG223" s="611"/>
      <c r="BEH223" s="611"/>
      <c r="BEI223" s="611"/>
      <c r="BEJ223" s="611"/>
      <c r="BEK223" s="611"/>
      <c r="BEL223" s="611"/>
      <c r="BEM223" s="611"/>
      <c r="BEN223" s="611"/>
      <c r="BEO223" s="611"/>
      <c r="BEP223" s="611"/>
      <c r="BEQ223" s="611"/>
      <c r="BER223" s="611"/>
      <c r="BES223" s="611"/>
      <c r="BET223" s="611"/>
      <c r="BEU223" s="611"/>
      <c r="BEV223" s="611"/>
      <c r="BEW223" s="611"/>
      <c r="BEX223" s="611"/>
      <c r="BEY223" s="611"/>
      <c r="BEZ223" s="611"/>
      <c r="BFA223" s="611"/>
      <c r="BFB223" s="611"/>
      <c r="BFC223" s="611"/>
      <c r="BFD223" s="611"/>
      <c r="BFE223" s="611"/>
      <c r="BFF223" s="611"/>
      <c r="BFG223" s="611"/>
      <c r="BFH223" s="611"/>
      <c r="BFI223" s="611"/>
      <c r="BFJ223" s="611"/>
      <c r="BFK223" s="611"/>
      <c r="BFL223" s="611"/>
      <c r="BFM223" s="611"/>
      <c r="BFN223" s="611"/>
      <c r="BFO223" s="611"/>
      <c r="BFP223" s="611"/>
      <c r="BFQ223" s="611"/>
      <c r="BFR223" s="611"/>
      <c r="BFS223" s="611"/>
      <c r="BFT223" s="611"/>
      <c r="BFU223" s="611"/>
      <c r="BFV223" s="611"/>
      <c r="BFW223" s="611"/>
      <c r="BFX223" s="611"/>
      <c r="BFY223" s="611"/>
      <c r="BFZ223" s="611"/>
      <c r="BGA223" s="611"/>
      <c r="BGB223" s="611"/>
      <c r="BGC223" s="611"/>
      <c r="BGD223" s="611"/>
      <c r="BGE223" s="611"/>
      <c r="BGF223" s="611"/>
      <c r="BGG223" s="611"/>
      <c r="BGH223" s="611"/>
      <c r="BGI223" s="611"/>
      <c r="BGJ223" s="611"/>
      <c r="BGK223" s="611"/>
      <c r="BGL223" s="611"/>
      <c r="BGM223" s="611"/>
      <c r="BGN223" s="611"/>
      <c r="BGO223" s="611"/>
      <c r="BGP223" s="611"/>
      <c r="BGQ223" s="611"/>
      <c r="BGR223" s="611"/>
      <c r="BGS223" s="611"/>
      <c r="BGT223" s="611"/>
      <c r="BGU223" s="611"/>
      <c r="BGV223" s="611"/>
      <c r="BGW223" s="611"/>
      <c r="BGX223" s="611"/>
      <c r="BGY223" s="611"/>
      <c r="BGZ223" s="611"/>
      <c r="BHA223" s="611"/>
      <c r="BHB223" s="611"/>
      <c r="BHC223" s="611"/>
      <c r="BHD223" s="611"/>
      <c r="BHE223" s="611"/>
      <c r="BHF223" s="611"/>
      <c r="BHG223" s="611"/>
      <c r="BHH223" s="611"/>
      <c r="BHI223" s="611"/>
      <c r="BHJ223" s="611"/>
      <c r="BHK223" s="611"/>
      <c r="BHL223" s="611"/>
      <c r="BHM223" s="611"/>
      <c r="BHN223" s="611"/>
      <c r="BHO223" s="611"/>
      <c r="BHP223" s="611"/>
      <c r="BHQ223" s="611"/>
      <c r="BHR223" s="611"/>
      <c r="BHS223" s="611"/>
      <c r="BHT223" s="611"/>
      <c r="BHU223" s="611"/>
      <c r="BHV223" s="611"/>
      <c r="BHW223" s="611"/>
      <c r="BHX223" s="611"/>
      <c r="BHY223" s="611"/>
      <c r="BHZ223" s="611"/>
      <c r="BIA223" s="611"/>
      <c r="BIB223" s="611"/>
      <c r="BIC223" s="611"/>
      <c r="BID223" s="611"/>
      <c r="BIE223" s="611"/>
      <c r="BIF223" s="611"/>
      <c r="BIG223" s="611"/>
      <c r="BIH223" s="611"/>
      <c r="BII223" s="611"/>
      <c r="BIJ223" s="611"/>
      <c r="BIK223" s="611"/>
      <c r="BIL223" s="611"/>
      <c r="BIM223" s="611"/>
      <c r="BIN223" s="611"/>
      <c r="BIO223" s="611"/>
      <c r="BIP223" s="611"/>
      <c r="BIQ223" s="611"/>
      <c r="BIR223" s="611"/>
      <c r="BIS223" s="611"/>
      <c r="BIT223" s="611"/>
      <c r="BIU223" s="611"/>
      <c r="BIV223" s="611"/>
      <c r="BIW223" s="611"/>
      <c r="BIX223" s="611"/>
      <c r="BIY223" s="611"/>
      <c r="BIZ223" s="611"/>
      <c r="BJA223" s="611"/>
      <c r="BJB223" s="611"/>
      <c r="BJC223" s="611"/>
      <c r="BJD223" s="611"/>
      <c r="BJE223" s="611"/>
      <c r="BJF223" s="611"/>
      <c r="BJG223" s="611"/>
      <c r="BJH223" s="611"/>
      <c r="BJI223" s="611"/>
      <c r="BJJ223" s="611"/>
      <c r="BJK223" s="611"/>
      <c r="BJL223" s="611"/>
      <c r="BJM223" s="611"/>
      <c r="BJN223" s="611"/>
      <c r="BJO223" s="611"/>
      <c r="BJP223" s="611"/>
      <c r="BJQ223" s="611"/>
      <c r="BJR223" s="611"/>
      <c r="BJS223" s="611"/>
      <c r="BJT223" s="611"/>
      <c r="BJU223" s="611"/>
      <c r="BJV223" s="611"/>
      <c r="BJW223" s="611"/>
      <c r="BJX223" s="611"/>
      <c r="BJY223" s="611"/>
      <c r="BJZ223" s="611"/>
      <c r="BKA223" s="611"/>
      <c r="BKB223" s="611"/>
      <c r="BKC223" s="611"/>
      <c r="BKD223" s="611"/>
      <c r="BKE223" s="611"/>
      <c r="BKF223" s="611"/>
      <c r="BKG223" s="611"/>
      <c r="BKH223" s="611"/>
      <c r="BKI223" s="611"/>
      <c r="BKJ223" s="611"/>
      <c r="BKK223" s="611"/>
      <c r="BKL223" s="611"/>
      <c r="BKM223" s="611"/>
      <c r="BKN223" s="611"/>
      <c r="BKO223" s="611"/>
      <c r="BKP223" s="611"/>
      <c r="BKQ223" s="611"/>
      <c r="BKR223" s="611"/>
      <c r="BKS223" s="611"/>
      <c r="BKT223" s="611"/>
      <c r="BKU223" s="611"/>
      <c r="BKV223" s="611"/>
      <c r="BKW223" s="611"/>
      <c r="BKX223" s="611"/>
      <c r="BKY223" s="611"/>
      <c r="BKZ223" s="611"/>
      <c r="BLA223" s="611"/>
      <c r="BLB223" s="611"/>
      <c r="BLC223" s="611"/>
      <c r="BLD223" s="611"/>
      <c r="BLE223" s="611"/>
      <c r="BLF223" s="611"/>
      <c r="BLG223" s="611"/>
      <c r="BLH223" s="611"/>
      <c r="BLI223" s="611"/>
      <c r="BLJ223" s="611"/>
      <c r="BLK223" s="611"/>
      <c r="BLL223" s="611"/>
      <c r="BLM223" s="611"/>
      <c r="BLN223" s="611"/>
      <c r="BLO223" s="611"/>
      <c r="BLP223" s="611"/>
      <c r="BLQ223" s="611"/>
      <c r="BLR223" s="611"/>
      <c r="BLS223" s="611"/>
      <c r="BLT223" s="611"/>
      <c r="BLU223" s="611"/>
      <c r="BLV223" s="611"/>
      <c r="BLW223" s="611"/>
      <c r="BLX223" s="611"/>
      <c r="BLY223" s="611"/>
      <c r="BLZ223" s="611"/>
      <c r="BMA223" s="611"/>
      <c r="BMB223" s="611"/>
      <c r="BMC223" s="611"/>
      <c r="BMD223" s="611"/>
      <c r="BME223" s="611"/>
      <c r="BMF223" s="611"/>
      <c r="BMG223" s="611"/>
      <c r="BMH223" s="611"/>
      <c r="BMI223" s="611"/>
      <c r="BMJ223" s="611"/>
      <c r="BMK223" s="611"/>
      <c r="BML223" s="611"/>
      <c r="BMM223" s="611"/>
      <c r="BMN223" s="611"/>
      <c r="BMO223" s="611"/>
      <c r="BMP223" s="611"/>
      <c r="BMQ223" s="611"/>
      <c r="BMR223" s="611"/>
      <c r="BMS223" s="611"/>
      <c r="BMT223" s="611"/>
      <c r="BMU223" s="611"/>
      <c r="BMV223" s="611"/>
      <c r="BMW223" s="611"/>
      <c r="BMX223" s="611"/>
      <c r="BMY223" s="611"/>
      <c r="BMZ223" s="611"/>
      <c r="BNA223" s="611"/>
      <c r="BNB223" s="611"/>
      <c r="BNC223" s="611"/>
      <c r="BND223" s="611"/>
      <c r="BNE223" s="611"/>
      <c r="BNF223" s="611"/>
      <c r="BNG223" s="611"/>
      <c r="BNH223" s="611"/>
      <c r="BNI223" s="611"/>
      <c r="BNJ223" s="611"/>
      <c r="BNK223" s="611"/>
      <c r="BNL223" s="611"/>
      <c r="BNM223" s="611"/>
      <c r="BNN223" s="611"/>
      <c r="BNO223" s="611"/>
      <c r="BNP223" s="611"/>
      <c r="BNQ223" s="611"/>
      <c r="BNR223" s="611"/>
      <c r="BNS223" s="611"/>
      <c r="BNT223" s="611"/>
      <c r="BNU223" s="611"/>
      <c r="BNV223" s="611"/>
      <c r="BNW223" s="611"/>
      <c r="BNX223" s="611"/>
      <c r="BNY223" s="611"/>
      <c r="BNZ223" s="611"/>
      <c r="BOA223" s="611"/>
      <c r="BOB223" s="611"/>
      <c r="BOC223" s="611"/>
      <c r="BOD223" s="611"/>
      <c r="BOE223" s="611"/>
      <c r="BOF223" s="611"/>
      <c r="BOG223" s="611"/>
      <c r="BOH223" s="611"/>
      <c r="BOI223" s="611"/>
      <c r="BOJ223" s="611"/>
      <c r="BOK223" s="611"/>
      <c r="BOL223" s="611"/>
      <c r="BOM223" s="611"/>
      <c r="BON223" s="611"/>
      <c r="BOO223" s="611"/>
      <c r="BOP223" s="611"/>
      <c r="BOQ223" s="611"/>
      <c r="BOR223" s="611"/>
      <c r="BOS223" s="611"/>
      <c r="BOT223" s="611"/>
      <c r="BOU223" s="611"/>
      <c r="BOV223" s="611"/>
      <c r="BOW223" s="611"/>
      <c r="BOX223" s="611"/>
      <c r="BOY223" s="611"/>
      <c r="BOZ223" s="611"/>
      <c r="BPA223" s="611"/>
      <c r="BPB223" s="611"/>
      <c r="BPC223" s="611"/>
      <c r="BPD223" s="611"/>
      <c r="BPE223" s="611"/>
      <c r="BPF223" s="611"/>
      <c r="BPG223" s="611"/>
      <c r="BPH223" s="611"/>
      <c r="BPI223" s="611"/>
      <c r="BPJ223" s="611"/>
      <c r="BPK223" s="611"/>
      <c r="BPL223" s="611"/>
      <c r="BPM223" s="611"/>
      <c r="BPN223" s="611"/>
      <c r="BPO223" s="611"/>
      <c r="BPP223" s="611"/>
      <c r="BPQ223" s="611"/>
      <c r="BPR223" s="611"/>
      <c r="BPS223" s="611"/>
      <c r="BPT223" s="611"/>
      <c r="BPU223" s="611"/>
      <c r="BPV223" s="611"/>
      <c r="BPW223" s="611"/>
      <c r="BPX223" s="611"/>
      <c r="BPY223" s="611"/>
      <c r="BPZ223" s="611"/>
      <c r="BQA223" s="611"/>
      <c r="BQB223" s="611"/>
      <c r="BQC223" s="611"/>
      <c r="BQD223" s="611"/>
      <c r="BQE223" s="611"/>
      <c r="BQF223" s="611"/>
      <c r="BQG223" s="611"/>
      <c r="BQH223" s="611"/>
      <c r="BQI223" s="611"/>
      <c r="BQJ223" s="611"/>
      <c r="BQK223" s="611"/>
      <c r="BQL223" s="611"/>
      <c r="BQM223" s="611"/>
      <c r="BQN223" s="611"/>
      <c r="BQO223" s="611"/>
      <c r="BQP223" s="611"/>
      <c r="BQQ223" s="611"/>
      <c r="BQR223" s="611"/>
      <c r="BQS223" s="611"/>
      <c r="BQT223" s="611"/>
      <c r="BQU223" s="611"/>
      <c r="BQV223" s="611"/>
      <c r="BQW223" s="611"/>
      <c r="BQX223" s="611"/>
      <c r="BQY223" s="611"/>
      <c r="BQZ223" s="611"/>
      <c r="BRA223" s="611"/>
      <c r="BRB223" s="611"/>
      <c r="BRC223" s="611"/>
      <c r="BRD223" s="611"/>
      <c r="BRE223" s="611"/>
      <c r="BRF223" s="611"/>
      <c r="BRG223" s="611"/>
      <c r="BRH223" s="611"/>
      <c r="BRI223" s="611"/>
      <c r="BRJ223" s="611"/>
      <c r="BRK223" s="611"/>
      <c r="BRL223" s="611"/>
      <c r="BRM223" s="611"/>
      <c r="BRN223" s="611"/>
      <c r="BRO223" s="611"/>
      <c r="BRP223" s="611"/>
      <c r="BRQ223" s="611"/>
      <c r="BRR223" s="611"/>
      <c r="BRS223" s="611"/>
      <c r="BRT223" s="611"/>
      <c r="BRU223" s="611"/>
      <c r="BRV223" s="611"/>
      <c r="BRW223" s="611"/>
      <c r="BRX223" s="611"/>
      <c r="BRY223" s="611"/>
      <c r="BRZ223" s="611"/>
      <c r="BSA223" s="611"/>
      <c r="BSB223" s="611"/>
      <c r="BSC223" s="611"/>
      <c r="BSD223" s="611"/>
      <c r="BSE223" s="611"/>
      <c r="BSF223" s="611"/>
      <c r="BSG223" s="611"/>
      <c r="BSH223" s="611"/>
      <c r="BSI223" s="611"/>
      <c r="BSJ223" s="611"/>
      <c r="BSK223" s="611"/>
      <c r="BSL223" s="611"/>
      <c r="BSM223" s="611"/>
      <c r="BSN223" s="611"/>
      <c r="BSO223" s="611"/>
      <c r="BSP223" s="611"/>
      <c r="BSQ223" s="611"/>
      <c r="BSR223" s="611"/>
      <c r="BSS223" s="611"/>
      <c r="BST223" s="611"/>
      <c r="BSU223" s="611"/>
      <c r="BSV223" s="611"/>
      <c r="BSW223" s="611"/>
      <c r="BSX223" s="611"/>
      <c r="BSY223" s="611"/>
      <c r="BSZ223" s="611"/>
      <c r="BTA223" s="611"/>
      <c r="BTB223" s="611"/>
      <c r="BTC223" s="611"/>
      <c r="BTD223" s="611"/>
      <c r="BTE223" s="611"/>
      <c r="BTF223" s="611"/>
      <c r="BTG223" s="611"/>
      <c r="BTH223" s="611"/>
      <c r="BTI223" s="611"/>
      <c r="BTJ223" s="611"/>
      <c r="BTK223" s="611"/>
      <c r="BTL223" s="611"/>
      <c r="BTM223" s="611"/>
      <c r="BTN223" s="611"/>
      <c r="BTO223" s="611"/>
      <c r="BTP223" s="611"/>
      <c r="BTQ223" s="611"/>
      <c r="BTR223" s="611"/>
      <c r="BTS223" s="611"/>
      <c r="BTT223" s="611"/>
      <c r="BTU223" s="611"/>
      <c r="BTV223" s="611"/>
      <c r="BTW223" s="611"/>
      <c r="BTX223" s="611"/>
      <c r="BTY223" s="611"/>
      <c r="BTZ223" s="611"/>
      <c r="BUA223" s="611"/>
      <c r="BUB223" s="611"/>
      <c r="BUC223" s="611"/>
      <c r="BUD223" s="611"/>
      <c r="BUE223" s="611"/>
      <c r="BUF223" s="611"/>
      <c r="BUG223" s="611"/>
      <c r="BUH223" s="611"/>
      <c r="BUI223" s="611"/>
      <c r="BUJ223" s="611"/>
      <c r="BUK223" s="611"/>
      <c r="BUL223" s="611"/>
      <c r="BUM223" s="611"/>
      <c r="BUN223" s="611"/>
      <c r="BUO223" s="611"/>
      <c r="BUP223" s="611"/>
      <c r="BUQ223" s="611"/>
      <c r="BUR223" s="611"/>
      <c r="BUS223" s="611"/>
      <c r="BUT223" s="611"/>
      <c r="BUU223" s="611"/>
      <c r="BUV223" s="611"/>
      <c r="BUW223" s="611"/>
      <c r="BUX223" s="611"/>
      <c r="BUY223" s="611"/>
      <c r="BUZ223" s="611"/>
      <c r="BVA223" s="611"/>
      <c r="BVB223" s="611"/>
      <c r="BVC223" s="611"/>
      <c r="BVD223" s="611"/>
      <c r="BVE223" s="611"/>
      <c r="BVF223" s="611"/>
      <c r="BVG223" s="611"/>
      <c r="BVH223" s="611"/>
      <c r="BVI223" s="611"/>
      <c r="BVJ223" s="611"/>
      <c r="BVK223" s="611"/>
      <c r="BVL223" s="611"/>
      <c r="BVM223" s="611"/>
      <c r="BVN223" s="611"/>
      <c r="BVO223" s="611"/>
      <c r="BVP223" s="611"/>
      <c r="BVQ223" s="611"/>
      <c r="BVR223" s="611"/>
      <c r="BVS223" s="611"/>
      <c r="BVT223" s="611"/>
      <c r="BVU223" s="611"/>
      <c r="BVV223" s="611"/>
      <c r="BVW223" s="611"/>
      <c r="BVX223" s="611"/>
      <c r="BVY223" s="611"/>
      <c r="BVZ223" s="611"/>
      <c r="BWA223" s="611"/>
      <c r="BWB223" s="611"/>
      <c r="BWC223" s="611"/>
      <c r="BWD223" s="611"/>
      <c r="BWE223" s="611"/>
      <c r="BWF223" s="611"/>
      <c r="BWG223" s="611"/>
      <c r="BWH223" s="611"/>
      <c r="BWI223" s="611"/>
      <c r="BWJ223" s="611"/>
      <c r="BWK223" s="611"/>
      <c r="BWL223" s="611"/>
      <c r="BWM223" s="611"/>
      <c r="BWN223" s="611"/>
      <c r="BWO223" s="611"/>
      <c r="BWP223" s="611"/>
      <c r="BWQ223" s="611"/>
      <c r="BWR223" s="611"/>
      <c r="BWS223" s="611"/>
      <c r="BWT223" s="611"/>
      <c r="BWU223" s="611"/>
      <c r="BWV223" s="611"/>
      <c r="BWW223" s="611"/>
      <c r="BWX223" s="611"/>
      <c r="BWY223" s="611"/>
      <c r="BWZ223" s="611"/>
      <c r="BXA223" s="611"/>
      <c r="BXB223" s="611"/>
      <c r="BXC223" s="611"/>
      <c r="BXD223" s="611"/>
      <c r="BXE223" s="611"/>
      <c r="BXF223" s="611"/>
      <c r="BXG223" s="611"/>
      <c r="BXH223" s="611"/>
      <c r="BXI223" s="611"/>
      <c r="BXJ223" s="611"/>
      <c r="BXK223" s="611"/>
      <c r="BXL223" s="611"/>
      <c r="BXM223" s="611"/>
      <c r="BXN223" s="611"/>
      <c r="BXO223" s="611"/>
      <c r="BXP223" s="611"/>
      <c r="BXQ223" s="611"/>
      <c r="BXR223" s="611"/>
      <c r="BXS223" s="611"/>
      <c r="BXT223" s="611"/>
      <c r="BXU223" s="611"/>
      <c r="BXV223" s="611"/>
      <c r="BXW223" s="611"/>
      <c r="BXX223" s="611"/>
      <c r="BXY223" s="611"/>
      <c r="BXZ223" s="611"/>
      <c r="BYA223" s="611"/>
      <c r="BYB223" s="611"/>
      <c r="BYC223" s="611"/>
      <c r="BYD223" s="611"/>
      <c r="BYE223" s="611"/>
      <c r="BYF223" s="611"/>
      <c r="BYG223" s="611"/>
      <c r="BYH223" s="611"/>
      <c r="BYI223" s="611"/>
      <c r="BYJ223" s="611"/>
      <c r="BYK223" s="611"/>
      <c r="BYL223" s="611"/>
      <c r="BYM223" s="611"/>
      <c r="BYN223" s="611"/>
      <c r="BYO223" s="611"/>
      <c r="BYP223" s="611"/>
      <c r="BYQ223" s="611"/>
      <c r="BYR223" s="611"/>
      <c r="BYS223" s="611"/>
      <c r="BYT223" s="611"/>
      <c r="BYU223" s="611"/>
      <c r="BYV223" s="611"/>
      <c r="BYW223" s="611"/>
      <c r="BYX223" s="611"/>
      <c r="BYY223" s="611"/>
      <c r="BYZ223" s="611"/>
      <c r="BZA223" s="611"/>
      <c r="BZB223" s="611"/>
      <c r="BZC223" s="611"/>
      <c r="BZD223" s="611"/>
      <c r="BZE223" s="611"/>
      <c r="BZF223" s="611"/>
      <c r="BZG223" s="611"/>
      <c r="BZH223" s="611"/>
      <c r="BZI223" s="611"/>
      <c r="BZJ223" s="611"/>
      <c r="BZK223" s="611"/>
      <c r="BZL223" s="611"/>
      <c r="BZM223" s="611"/>
      <c r="BZN223" s="611"/>
      <c r="BZO223" s="611"/>
      <c r="BZP223" s="611"/>
      <c r="BZQ223" s="611"/>
      <c r="BZR223" s="611"/>
      <c r="BZS223" s="611"/>
      <c r="BZT223" s="611"/>
      <c r="BZU223" s="611"/>
      <c r="BZV223" s="611"/>
      <c r="BZW223" s="611"/>
      <c r="BZX223" s="611"/>
      <c r="BZY223" s="611"/>
      <c r="BZZ223" s="611"/>
      <c r="CAA223" s="611"/>
      <c r="CAB223" s="611"/>
      <c r="CAC223" s="611"/>
      <c r="CAD223" s="611"/>
      <c r="CAE223" s="611"/>
      <c r="CAF223" s="611"/>
      <c r="CAG223" s="611"/>
      <c r="CAH223" s="611"/>
      <c r="CAI223" s="611"/>
      <c r="CAJ223" s="611"/>
      <c r="CAK223" s="611"/>
      <c r="CAL223" s="611"/>
      <c r="CAM223" s="611"/>
      <c r="CAN223" s="611"/>
      <c r="CAO223" s="611"/>
      <c r="CAP223" s="611"/>
      <c r="CAQ223" s="611"/>
      <c r="CAR223" s="611"/>
      <c r="CAS223" s="611"/>
      <c r="CAT223" s="611"/>
      <c r="CAU223" s="611"/>
      <c r="CAV223" s="611"/>
      <c r="CAW223" s="611"/>
      <c r="CAX223" s="611"/>
      <c r="CAY223" s="611"/>
      <c r="CAZ223" s="611"/>
      <c r="CBA223" s="611"/>
      <c r="CBB223" s="611"/>
      <c r="CBC223" s="611"/>
      <c r="CBD223" s="611"/>
      <c r="CBE223" s="611"/>
      <c r="CBF223" s="611"/>
      <c r="CBG223" s="611"/>
      <c r="CBH223" s="611"/>
      <c r="CBI223" s="611"/>
      <c r="CBJ223" s="611"/>
      <c r="CBK223" s="611"/>
      <c r="CBL223" s="611"/>
      <c r="CBM223" s="611"/>
      <c r="CBN223" s="611"/>
      <c r="CBO223" s="611"/>
      <c r="CBP223" s="611"/>
      <c r="CBQ223" s="611"/>
      <c r="CBR223" s="611"/>
      <c r="CBS223" s="611"/>
      <c r="CBT223" s="611"/>
      <c r="CBU223" s="611"/>
      <c r="CBV223" s="611"/>
      <c r="CBW223" s="611"/>
      <c r="CBX223" s="611"/>
      <c r="CBY223" s="611"/>
      <c r="CBZ223" s="611"/>
      <c r="CCA223" s="611"/>
      <c r="CCB223" s="611"/>
      <c r="CCC223" s="611"/>
      <c r="CCD223" s="611"/>
      <c r="CCE223" s="611"/>
      <c r="CCF223" s="611"/>
      <c r="CCG223" s="611"/>
      <c r="CCH223" s="611"/>
      <c r="CCI223" s="611"/>
      <c r="CCJ223" s="611"/>
      <c r="CCK223" s="611"/>
      <c r="CCL223" s="611"/>
      <c r="CCM223" s="611"/>
      <c r="CCN223" s="611"/>
      <c r="CCO223" s="611"/>
      <c r="CCP223" s="611"/>
      <c r="CCQ223" s="611"/>
      <c r="CCR223" s="611"/>
      <c r="CCS223" s="611"/>
      <c r="CCT223" s="611"/>
      <c r="CCU223" s="611"/>
      <c r="CCV223" s="611"/>
      <c r="CCW223" s="611"/>
      <c r="CCX223" s="611"/>
      <c r="CCY223" s="611"/>
      <c r="CCZ223" s="611"/>
      <c r="CDA223" s="611"/>
      <c r="CDB223" s="611"/>
      <c r="CDC223" s="611"/>
      <c r="CDD223" s="611"/>
      <c r="CDE223" s="611"/>
      <c r="CDF223" s="611"/>
      <c r="CDG223" s="611"/>
      <c r="CDH223" s="611"/>
      <c r="CDI223" s="611"/>
      <c r="CDJ223" s="611"/>
      <c r="CDK223" s="611"/>
      <c r="CDL223" s="611"/>
      <c r="CDM223" s="611"/>
      <c r="CDN223" s="611"/>
      <c r="CDO223" s="611"/>
      <c r="CDP223" s="611"/>
      <c r="CDQ223" s="611"/>
      <c r="CDR223" s="611"/>
      <c r="CDS223" s="611"/>
      <c r="CDT223" s="611"/>
      <c r="CDU223" s="611"/>
      <c r="CDV223" s="611"/>
      <c r="CDW223" s="611"/>
      <c r="CDX223" s="611"/>
      <c r="CDY223" s="611"/>
      <c r="CDZ223" s="611"/>
      <c r="CEA223" s="611"/>
      <c r="CEB223" s="611"/>
      <c r="CEC223" s="611"/>
      <c r="CED223" s="611"/>
      <c r="CEE223" s="611"/>
      <c r="CEF223" s="611"/>
      <c r="CEG223" s="611"/>
      <c r="CEH223" s="611"/>
      <c r="CEI223" s="611"/>
      <c r="CEJ223" s="611"/>
      <c r="CEK223" s="611"/>
      <c r="CEL223" s="611"/>
      <c r="CEM223" s="611"/>
    </row>
    <row r="224" spans="1:2171" s="214" customFormat="1" ht="13.5" thickBot="1" x14ac:dyDescent="0.25">
      <c r="A224" s="211"/>
      <c r="B224" s="662"/>
      <c r="C224" s="663"/>
      <c r="D224" s="638"/>
      <c r="E224" s="638"/>
      <c r="F224" s="626"/>
      <c r="G224" s="626"/>
      <c r="H224" s="627"/>
      <c r="I224" s="212"/>
      <c r="J224" s="212"/>
      <c r="K224" s="212"/>
      <c r="L224" s="212"/>
      <c r="M224" s="679"/>
      <c r="N224" s="679"/>
      <c r="O224" s="679"/>
      <c r="P224" s="679"/>
      <c r="Q224" s="679"/>
      <c r="R224" s="679"/>
      <c r="S224" s="679"/>
      <c r="T224" s="358"/>
      <c r="U224" s="358"/>
      <c r="V224" s="358"/>
      <c r="W224" s="358"/>
      <c r="X224" s="358"/>
      <c r="Y224" s="358"/>
      <c r="Z224" s="358"/>
      <c r="AA224" s="679"/>
      <c r="AB224" s="358"/>
      <c r="AC224" s="679"/>
      <c r="AD224" s="679"/>
      <c r="AE224" s="679"/>
      <c r="AF224" s="679"/>
      <c r="AG224" s="679"/>
      <c r="AH224" s="679"/>
      <c r="AI224" s="679"/>
      <c r="AJ224" s="679"/>
      <c r="AK224" s="679"/>
      <c r="AL224" s="679"/>
      <c r="AM224" s="679"/>
      <c r="AN224" s="679"/>
      <c r="AO224" s="679"/>
      <c r="AP224" s="679"/>
      <c r="AQ224" s="679"/>
      <c r="AR224" s="679"/>
      <c r="AS224" s="679"/>
      <c r="AT224" s="679"/>
      <c r="AU224" s="679"/>
      <c r="AV224" s="679"/>
      <c r="AW224" s="679"/>
      <c r="AX224" s="679"/>
      <c r="AY224" s="679"/>
      <c r="AZ224" s="679"/>
      <c r="BA224" s="679"/>
      <c r="BB224" s="679"/>
      <c r="BC224" s="611"/>
      <c r="BD224" s="611"/>
      <c r="BE224" s="611"/>
      <c r="BF224" s="611"/>
      <c r="BG224" s="611"/>
      <c r="BH224" s="611"/>
      <c r="BI224" s="611"/>
      <c r="BJ224" s="611"/>
      <c r="BK224" s="611"/>
      <c r="BL224" s="611"/>
      <c r="BM224" s="611"/>
      <c r="BN224" s="611"/>
      <c r="BO224" s="611"/>
      <c r="BP224" s="611"/>
      <c r="BQ224" s="611"/>
      <c r="BR224" s="611"/>
      <c r="BS224" s="611"/>
      <c r="BT224" s="611"/>
      <c r="BU224" s="611"/>
      <c r="BV224" s="611"/>
      <c r="BW224" s="611"/>
      <c r="BX224" s="611"/>
      <c r="BY224" s="611"/>
      <c r="BZ224" s="611"/>
      <c r="CA224" s="611"/>
      <c r="CB224" s="611"/>
      <c r="CC224" s="611"/>
      <c r="CD224" s="611"/>
      <c r="CE224" s="611"/>
      <c r="CF224" s="611"/>
      <c r="CG224" s="611"/>
      <c r="CH224" s="611"/>
      <c r="CI224" s="611"/>
      <c r="CJ224" s="611"/>
      <c r="CK224" s="611"/>
      <c r="CL224" s="611"/>
      <c r="CM224" s="611"/>
      <c r="CN224" s="611"/>
      <c r="CO224" s="611"/>
      <c r="CP224" s="611"/>
      <c r="CQ224" s="611"/>
      <c r="CR224" s="611"/>
      <c r="CS224" s="611"/>
      <c r="CT224" s="611"/>
      <c r="CU224" s="611"/>
      <c r="CV224" s="611"/>
      <c r="CW224" s="611"/>
      <c r="CX224" s="611"/>
      <c r="CY224" s="611"/>
      <c r="CZ224" s="611"/>
      <c r="DA224" s="611"/>
      <c r="DB224" s="611"/>
      <c r="DC224" s="611"/>
      <c r="DD224" s="611"/>
      <c r="DE224" s="611"/>
      <c r="DF224" s="611"/>
      <c r="DG224" s="611"/>
      <c r="DH224" s="611"/>
      <c r="DI224" s="611"/>
      <c r="DJ224" s="611"/>
      <c r="DK224" s="611"/>
      <c r="DL224" s="611"/>
      <c r="DM224" s="611"/>
      <c r="DN224" s="611"/>
      <c r="DO224" s="611"/>
      <c r="DP224" s="611"/>
      <c r="DQ224" s="611"/>
      <c r="DR224" s="611"/>
      <c r="DS224" s="611"/>
      <c r="DT224" s="611"/>
      <c r="DU224" s="611"/>
      <c r="DV224" s="611"/>
      <c r="DW224" s="611"/>
      <c r="DX224" s="611"/>
      <c r="DY224" s="611"/>
      <c r="DZ224" s="611"/>
      <c r="EA224" s="611"/>
      <c r="EB224" s="611"/>
      <c r="EC224" s="611"/>
      <c r="ED224" s="611"/>
      <c r="EE224" s="611"/>
      <c r="EF224" s="611"/>
      <c r="EG224" s="611"/>
      <c r="EH224" s="611"/>
      <c r="EI224" s="611"/>
      <c r="EJ224" s="611"/>
      <c r="EK224" s="611"/>
      <c r="EL224" s="611"/>
      <c r="EM224" s="611"/>
      <c r="EN224" s="611"/>
      <c r="EO224" s="611"/>
      <c r="EP224" s="611"/>
      <c r="EQ224" s="611"/>
      <c r="ER224" s="611"/>
      <c r="ES224" s="611"/>
      <c r="ET224" s="611"/>
      <c r="EU224" s="611"/>
      <c r="EV224" s="611"/>
      <c r="EW224" s="611"/>
      <c r="EX224" s="611"/>
      <c r="EY224" s="611"/>
      <c r="EZ224" s="611"/>
      <c r="FA224" s="611"/>
      <c r="FB224" s="611"/>
      <c r="FC224" s="611"/>
      <c r="FD224" s="611"/>
      <c r="FE224" s="611"/>
      <c r="FF224" s="611"/>
      <c r="FG224" s="611"/>
      <c r="FH224" s="611"/>
      <c r="FI224" s="611"/>
      <c r="FJ224" s="611"/>
      <c r="FK224" s="611"/>
      <c r="FL224" s="611"/>
      <c r="FM224" s="611"/>
      <c r="FN224" s="611"/>
      <c r="FO224" s="611"/>
      <c r="FP224" s="611"/>
      <c r="FQ224" s="611"/>
      <c r="FR224" s="611"/>
      <c r="FS224" s="611"/>
      <c r="FT224" s="611"/>
      <c r="FU224" s="611"/>
      <c r="FV224" s="611"/>
      <c r="FW224" s="611"/>
      <c r="FX224" s="611"/>
      <c r="FY224" s="611"/>
      <c r="FZ224" s="611"/>
      <c r="GA224" s="611"/>
      <c r="GB224" s="611"/>
      <c r="GC224" s="611"/>
      <c r="GD224" s="611"/>
      <c r="GE224" s="611"/>
      <c r="GF224" s="611"/>
      <c r="GG224" s="611"/>
      <c r="GH224" s="611"/>
      <c r="GI224" s="611"/>
      <c r="GJ224" s="611"/>
      <c r="GK224" s="611"/>
      <c r="GL224" s="611"/>
      <c r="GM224" s="611"/>
      <c r="GN224" s="611"/>
      <c r="GO224" s="611"/>
      <c r="GP224" s="611"/>
      <c r="GQ224" s="611"/>
      <c r="GR224" s="611"/>
      <c r="GS224" s="611"/>
      <c r="GT224" s="611"/>
      <c r="GU224" s="611"/>
      <c r="GV224" s="611"/>
      <c r="GW224" s="611"/>
      <c r="GX224" s="611"/>
      <c r="GY224" s="611"/>
      <c r="GZ224" s="611"/>
      <c r="HA224" s="611"/>
      <c r="HB224" s="611"/>
      <c r="HC224" s="611"/>
      <c r="HD224" s="611"/>
      <c r="HE224" s="611"/>
      <c r="HF224" s="611"/>
      <c r="HG224" s="611"/>
      <c r="HH224" s="611"/>
      <c r="HI224" s="611"/>
      <c r="HJ224" s="611"/>
      <c r="HK224" s="611"/>
      <c r="HL224" s="611"/>
      <c r="HM224" s="611"/>
      <c r="HN224" s="611"/>
      <c r="HO224" s="611"/>
      <c r="HP224" s="611"/>
      <c r="HQ224" s="611"/>
      <c r="HR224" s="611"/>
      <c r="HS224" s="611"/>
      <c r="HT224" s="611"/>
      <c r="HU224" s="611"/>
      <c r="HV224" s="611"/>
      <c r="HW224" s="611"/>
      <c r="HX224" s="611"/>
      <c r="HY224" s="611"/>
      <c r="HZ224" s="611"/>
      <c r="IA224" s="611"/>
      <c r="IB224" s="611"/>
      <c r="IC224" s="611"/>
      <c r="ID224" s="611"/>
      <c r="IE224" s="611"/>
      <c r="IF224" s="611"/>
      <c r="IG224" s="611"/>
      <c r="IH224" s="611"/>
      <c r="II224" s="611"/>
      <c r="IJ224" s="611"/>
      <c r="IK224" s="611"/>
      <c r="IL224" s="611"/>
      <c r="IM224" s="611"/>
      <c r="IN224" s="611"/>
      <c r="IO224" s="611"/>
      <c r="IP224" s="611"/>
      <c r="IQ224" s="611"/>
      <c r="IR224" s="611"/>
      <c r="IS224" s="611"/>
      <c r="IT224" s="611"/>
      <c r="IU224" s="611"/>
      <c r="IV224" s="611"/>
      <c r="IW224" s="611"/>
      <c r="IX224" s="611"/>
      <c r="IY224" s="611"/>
      <c r="IZ224" s="611"/>
      <c r="JA224" s="611"/>
      <c r="JB224" s="611"/>
      <c r="JC224" s="611"/>
      <c r="JD224" s="611"/>
      <c r="JE224" s="611"/>
      <c r="JF224" s="611"/>
      <c r="JG224" s="611"/>
      <c r="JH224" s="611"/>
      <c r="JI224" s="611"/>
      <c r="JJ224" s="611"/>
      <c r="JK224" s="611"/>
      <c r="JL224" s="611"/>
      <c r="JM224" s="611"/>
      <c r="JN224" s="611"/>
      <c r="JO224" s="611"/>
      <c r="JP224" s="611"/>
      <c r="JQ224" s="611"/>
      <c r="JR224" s="611"/>
      <c r="JS224" s="611"/>
      <c r="JT224" s="611"/>
      <c r="JU224" s="611"/>
      <c r="JV224" s="611"/>
      <c r="JW224" s="611"/>
      <c r="JX224" s="611"/>
      <c r="JY224" s="611"/>
      <c r="JZ224" s="611"/>
      <c r="KA224" s="611"/>
      <c r="KB224" s="611"/>
      <c r="KC224" s="611"/>
      <c r="KD224" s="611"/>
      <c r="KE224" s="611"/>
      <c r="KF224" s="611"/>
      <c r="KG224" s="611"/>
      <c r="KH224" s="611"/>
      <c r="KI224" s="611"/>
      <c r="KJ224" s="611"/>
      <c r="KK224" s="611"/>
      <c r="KL224" s="611"/>
      <c r="KM224" s="611"/>
      <c r="KN224" s="611"/>
      <c r="KO224" s="611"/>
      <c r="KP224" s="611"/>
      <c r="KQ224" s="611"/>
      <c r="KR224" s="611"/>
      <c r="KS224" s="611"/>
      <c r="KT224" s="611"/>
      <c r="KU224" s="611"/>
      <c r="KV224" s="611"/>
      <c r="KW224" s="611"/>
      <c r="KX224" s="611"/>
      <c r="KY224" s="611"/>
      <c r="KZ224" s="611"/>
      <c r="LA224" s="611"/>
      <c r="LB224" s="611"/>
      <c r="LC224" s="611"/>
      <c r="LD224" s="611"/>
      <c r="LE224" s="611"/>
      <c r="LF224" s="611"/>
      <c r="LG224" s="611"/>
      <c r="LH224" s="611"/>
      <c r="LI224" s="611"/>
      <c r="LJ224" s="611"/>
      <c r="LK224" s="611"/>
      <c r="LL224" s="611"/>
      <c r="LM224" s="611"/>
      <c r="LN224" s="611"/>
      <c r="LO224" s="611"/>
      <c r="LP224" s="611"/>
      <c r="LQ224" s="611"/>
      <c r="LR224" s="611"/>
      <c r="LS224" s="611"/>
      <c r="LT224" s="611"/>
      <c r="LU224" s="611"/>
      <c r="LV224" s="611"/>
      <c r="LW224" s="611"/>
      <c r="LX224" s="611"/>
      <c r="LY224" s="611"/>
      <c r="LZ224" s="611"/>
      <c r="MA224" s="611"/>
      <c r="MB224" s="611"/>
      <c r="MC224" s="611"/>
      <c r="MD224" s="611"/>
      <c r="ME224" s="611"/>
      <c r="MF224" s="611"/>
      <c r="MG224" s="611"/>
      <c r="MH224" s="611"/>
      <c r="MI224" s="611"/>
      <c r="MJ224" s="611"/>
      <c r="MK224" s="611"/>
      <c r="ML224" s="611"/>
      <c r="MM224" s="611"/>
      <c r="MN224" s="611"/>
      <c r="MO224" s="611"/>
      <c r="MP224" s="611"/>
      <c r="MQ224" s="611"/>
      <c r="MR224" s="611"/>
      <c r="MS224" s="611"/>
      <c r="MT224" s="611"/>
      <c r="MU224" s="611"/>
      <c r="MV224" s="611"/>
      <c r="MW224" s="611"/>
      <c r="MX224" s="611"/>
      <c r="MY224" s="611"/>
      <c r="MZ224" s="611"/>
      <c r="NA224" s="611"/>
      <c r="NB224" s="611"/>
      <c r="NC224" s="611"/>
      <c r="ND224" s="611"/>
      <c r="NE224" s="611"/>
      <c r="NF224" s="611"/>
      <c r="NG224" s="611"/>
      <c r="NH224" s="611"/>
      <c r="NI224" s="611"/>
      <c r="NJ224" s="611"/>
      <c r="NK224" s="611"/>
      <c r="NL224" s="611"/>
      <c r="NM224" s="611"/>
      <c r="NN224" s="611"/>
      <c r="NO224" s="611"/>
      <c r="NP224" s="611"/>
      <c r="NQ224" s="611"/>
      <c r="NR224" s="611"/>
      <c r="NS224" s="611"/>
      <c r="NT224" s="611"/>
      <c r="NU224" s="611"/>
      <c r="NV224" s="611"/>
      <c r="NW224" s="611"/>
      <c r="NX224" s="611"/>
      <c r="NY224" s="611"/>
      <c r="NZ224" s="611"/>
      <c r="OA224" s="611"/>
      <c r="OB224" s="611"/>
      <c r="OC224" s="611"/>
      <c r="OD224" s="611"/>
      <c r="OE224" s="611"/>
      <c r="OF224" s="611"/>
      <c r="OG224" s="611"/>
      <c r="OH224" s="611"/>
      <c r="OI224" s="611"/>
      <c r="OJ224" s="611"/>
      <c r="OK224" s="611"/>
      <c r="OL224" s="611"/>
      <c r="OM224" s="611"/>
      <c r="ON224" s="611"/>
      <c r="OO224" s="611"/>
      <c r="OP224" s="611"/>
      <c r="OQ224" s="611"/>
      <c r="OR224" s="611"/>
      <c r="OS224" s="611"/>
      <c r="OT224" s="611"/>
      <c r="OU224" s="611"/>
      <c r="OV224" s="611"/>
      <c r="OW224" s="611"/>
      <c r="OX224" s="611"/>
      <c r="OY224" s="611"/>
      <c r="OZ224" s="611"/>
      <c r="PA224" s="611"/>
      <c r="PB224" s="611"/>
      <c r="PC224" s="611"/>
      <c r="PD224" s="611"/>
      <c r="PE224" s="611"/>
      <c r="PF224" s="611"/>
      <c r="PG224" s="611"/>
      <c r="PH224" s="611"/>
      <c r="PI224" s="611"/>
      <c r="PJ224" s="611"/>
      <c r="PK224" s="611"/>
      <c r="PL224" s="611"/>
      <c r="PM224" s="611"/>
      <c r="PN224" s="611"/>
      <c r="PO224" s="611"/>
      <c r="PP224" s="611"/>
      <c r="PQ224" s="611"/>
      <c r="PR224" s="611"/>
      <c r="PS224" s="611"/>
      <c r="PT224" s="611"/>
      <c r="PU224" s="611"/>
      <c r="PV224" s="611"/>
      <c r="PW224" s="611"/>
      <c r="PX224" s="611"/>
      <c r="PY224" s="611"/>
      <c r="PZ224" s="611"/>
      <c r="QA224" s="611"/>
      <c r="QB224" s="611"/>
      <c r="QC224" s="611"/>
      <c r="QD224" s="611"/>
      <c r="QE224" s="611"/>
      <c r="QF224" s="611"/>
      <c r="QG224" s="611"/>
      <c r="QH224" s="611"/>
      <c r="QI224" s="611"/>
      <c r="QJ224" s="611"/>
      <c r="QK224" s="611"/>
      <c r="QL224" s="611"/>
      <c r="QM224" s="611"/>
      <c r="QN224" s="611"/>
      <c r="QO224" s="611"/>
      <c r="QP224" s="611"/>
      <c r="QQ224" s="611"/>
      <c r="QR224" s="611"/>
      <c r="QS224" s="611"/>
      <c r="QT224" s="611"/>
      <c r="QU224" s="611"/>
      <c r="QV224" s="611"/>
      <c r="QW224" s="611"/>
      <c r="QX224" s="611"/>
      <c r="QY224" s="611"/>
      <c r="QZ224" s="611"/>
      <c r="RA224" s="611"/>
      <c r="RB224" s="611"/>
      <c r="RC224" s="611"/>
      <c r="RD224" s="611"/>
      <c r="RE224" s="611"/>
      <c r="RF224" s="611"/>
      <c r="RG224" s="611"/>
      <c r="RH224" s="611"/>
      <c r="RI224" s="611"/>
      <c r="RJ224" s="611"/>
      <c r="RK224" s="611"/>
      <c r="RL224" s="611"/>
      <c r="RM224" s="611"/>
      <c r="RN224" s="611"/>
      <c r="RO224" s="611"/>
      <c r="RP224" s="611"/>
      <c r="RQ224" s="611"/>
      <c r="RR224" s="611"/>
      <c r="RS224" s="611"/>
      <c r="RT224" s="611"/>
      <c r="RU224" s="611"/>
      <c r="RV224" s="611"/>
      <c r="RW224" s="611"/>
      <c r="RX224" s="611"/>
      <c r="RY224" s="611"/>
      <c r="RZ224" s="611"/>
      <c r="SA224" s="611"/>
      <c r="SB224" s="611"/>
      <c r="SC224" s="611"/>
      <c r="SD224" s="611"/>
      <c r="SE224" s="611"/>
      <c r="SF224" s="611"/>
      <c r="SG224" s="611"/>
      <c r="SH224" s="611"/>
      <c r="SI224" s="611"/>
      <c r="SJ224" s="611"/>
      <c r="SK224" s="611"/>
      <c r="SL224" s="611"/>
      <c r="SM224" s="611"/>
      <c r="SN224" s="611"/>
      <c r="SO224" s="611"/>
      <c r="SP224" s="611"/>
      <c r="SQ224" s="611"/>
      <c r="SR224" s="611"/>
      <c r="SS224" s="611"/>
      <c r="ST224" s="611"/>
      <c r="SU224" s="611"/>
      <c r="SV224" s="611"/>
      <c r="SW224" s="611"/>
      <c r="SX224" s="611"/>
      <c r="SY224" s="611"/>
      <c r="SZ224" s="611"/>
      <c r="TA224" s="611"/>
      <c r="TB224" s="611"/>
      <c r="TC224" s="611"/>
      <c r="TD224" s="611"/>
      <c r="TE224" s="611"/>
      <c r="TF224" s="611"/>
      <c r="TG224" s="611"/>
      <c r="TH224" s="611"/>
      <c r="TI224" s="611"/>
      <c r="TJ224" s="611"/>
      <c r="TK224" s="611"/>
      <c r="TL224" s="611"/>
      <c r="TM224" s="611"/>
      <c r="TN224" s="611"/>
      <c r="TO224" s="611"/>
      <c r="TP224" s="611"/>
      <c r="TQ224" s="611"/>
      <c r="TR224" s="611"/>
      <c r="TS224" s="611"/>
      <c r="TT224" s="611"/>
      <c r="TU224" s="611"/>
      <c r="TV224" s="611"/>
      <c r="TW224" s="611"/>
      <c r="TX224" s="611"/>
      <c r="TY224" s="611"/>
      <c r="TZ224" s="611"/>
      <c r="UA224" s="611"/>
      <c r="UB224" s="611"/>
      <c r="UC224" s="611"/>
      <c r="UD224" s="611"/>
      <c r="UE224" s="611"/>
      <c r="UF224" s="611"/>
      <c r="UG224" s="611"/>
      <c r="UH224" s="611"/>
      <c r="UI224" s="611"/>
      <c r="UJ224" s="611"/>
      <c r="UK224" s="611"/>
      <c r="UL224" s="611"/>
      <c r="UM224" s="611"/>
      <c r="UN224" s="611"/>
      <c r="UO224" s="611"/>
      <c r="UP224" s="611"/>
      <c r="UQ224" s="611"/>
      <c r="UR224" s="611"/>
      <c r="US224" s="611"/>
      <c r="UT224" s="611"/>
      <c r="UU224" s="611"/>
      <c r="UV224" s="611"/>
      <c r="UW224" s="611"/>
      <c r="UX224" s="611"/>
      <c r="UY224" s="611"/>
      <c r="UZ224" s="611"/>
      <c r="VA224" s="611"/>
      <c r="VB224" s="611"/>
      <c r="VC224" s="611"/>
      <c r="VD224" s="611"/>
      <c r="VE224" s="611"/>
      <c r="VF224" s="611"/>
      <c r="VG224" s="611"/>
      <c r="VH224" s="611"/>
      <c r="VI224" s="611"/>
      <c r="VJ224" s="611"/>
      <c r="VK224" s="611"/>
      <c r="VL224" s="611"/>
      <c r="VM224" s="611"/>
      <c r="VN224" s="611"/>
      <c r="VO224" s="611"/>
      <c r="VP224" s="611"/>
      <c r="VQ224" s="611"/>
      <c r="VR224" s="611"/>
      <c r="VS224" s="611"/>
      <c r="VT224" s="611"/>
      <c r="VU224" s="611"/>
      <c r="VV224" s="611"/>
      <c r="VW224" s="611"/>
      <c r="VX224" s="611"/>
      <c r="VY224" s="611"/>
      <c r="VZ224" s="611"/>
      <c r="WA224" s="611"/>
      <c r="WB224" s="611"/>
      <c r="WC224" s="611"/>
      <c r="WD224" s="611"/>
      <c r="WE224" s="611"/>
      <c r="WF224" s="611"/>
      <c r="WG224" s="611"/>
      <c r="WH224" s="611"/>
      <c r="WI224" s="611"/>
      <c r="WJ224" s="611"/>
      <c r="WK224" s="611"/>
      <c r="WL224" s="611"/>
      <c r="WM224" s="611"/>
      <c r="WN224" s="611"/>
      <c r="WO224" s="611"/>
      <c r="WP224" s="611"/>
      <c r="WQ224" s="611"/>
      <c r="WR224" s="611"/>
      <c r="WS224" s="611"/>
      <c r="WT224" s="611"/>
      <c r="WU224" s="611"/>
      <c r="WV224" s="611"/>
      <c r="WW224" s="611"/>
      <c r="WX224" s="611"/>
      <c r="WY224" s="611"/>
      <c r="WZ224" s="611"/>
      <c r="XA224" s="611"/>
      <c r="XB224" s="611"/>
      <c r="XC224" s="611"/>
      <c r="XD224" s="611"/>
      <c r="XE224" s="611"/>
      <c r="XF224" s="611"/>
      <c r="XG224" s="611"/>
      <c r="XH224" s="611"/>
      <c r="XI224" s="611"/>
      <c r="XJ224" s="611"/>
      <c r="XK224" s="611"/>
      <c r="XL224" s="611"/>
      <c r="XM224" s="611"/>
      <c r="XN224" s="611"/>
      <c r="XO224" s="611"/>
      <c r="XP224" s="611"/>
      <c r="XQ224" s="611"/>
      <c r="XR224" s="611"/>
      <c r="XS224" s="611"/>
      <c r="XT224" s="611"/>
      <c r="XU224" s="611"/>
      <c r="XV224" s="611"/>
      <c r="XW224" s="611"/>
      <c r="XX224" s="611"/>
      <c r="XY224" s="611"/>
      <c r="XZ224" s="611"/>
      <c r="YA224" s="611"/>
      <c r="YB224" s="611"/>
      <c r="YC224" s="611"/>
      <c r="YD224" s="611"/>
      <c r="YE224" s="611"/>
      <c r="YF224" s="611"/>
      <c r="YG224" s="611"/>
      <c r="YH224" s="611"/>
      <c r="YI224" s="611"/>
      <c r="YJ224" s="611"/>
      <c r="YK224" s="611"/>
      <c r="YL224" s="611"/>
      <c r="YM224" s="611"/>
      <c r="YN224" s="611"/>
      <c r="YO224" s="611"/>
      <c r="YP224" s="611"/>
      <c r="YQ224" s="611"/>
      <c r="YR224" s="611"/>
      <c r="YS224" s="611"/>
      <c r="YT224" s="611"/>
      <c r="YU224" s="611"/>
      <c r="YV224" s="611"/>
      <c r="YW224" s="611"/>
      <c r="YX224" s="611"/>
      <c r="YY224" s="611"/>
      <c r="YZ224" s="611"/>
      <c r="ZA224" s="611"/>
      <c r="ZB224" s="611"/>
      <c r="ZC224" s="611"/>
      <c r="ZD224" s="611"/>
      <c r="ZE224" s="611"/>
      <c r="ZF224" s="611"/>
      <c r="ZG224" s="611"/>
      <c r="ZH224" s="611"/>
      <c r="ZI224" s="611"/>
      <c r="ZJ224" s="611"/>
      <c r="ZK224" s="611"/>
      <c r="ZL224" s="611"/>
      <c r="ZM224" s="611"/>
      <c r="ZN224" s="611"/>
      <c r="ZO224" s="611"/>
      <c r="ZP224" s="611"/>
      <c r="ZQ224" s="611"/>
      <c r="ZR224" s="611"/>
      <c r="ZS224" s="611"/>
      <c r="ZT224" s="611"/>
      <c r="ZU224" s="611"/>
      <c r="ZV224" s="611"/>
      <c r="ZW224" s="611"/>
      <c r="ZX224" s="611"/>
      <c r="ZY224" s="611"/>
      <c r="ZZ224" s="611"/>
      <c r="AAA224" s="611"/>
      <c r="AAB224" s="611"/>
      <c r="AAC224" s="611"/>
      <c r="AAD224" s="611"/>
      <c r="AAE224" s="611"/>
      <c r="AAF224" s="611"/>
      <c r="AAG224" s="611"/>
      <c r="AAH224" s="611"/>
      <c r="AAI224" s="611"/>
      <c r="AAJ224" s="611"/>
      <c r="AAK224" s="611"/>
      <c r="AAL224" s="611"/>
      <c r="AAM224" s="611"/>
      <c r="AAN224" s="611"/>
      <c r="AAO224" s="611"/>
      <c r="AAP224" s="611"/>
      <c r="AAQ224" s="611"/>
      <c r="AAR224" s="611"/>
      <c r="AAS224" s="611"/>
      <c r="AAT224" s="611"/>
      <c r="AAU224" s="611"/>
      <c r="AAV224" s="611"/>
      <c r="AAW224" s="611"/>
      <c r="AAX224" s="611"/>
      <c r="AAY224" s="611"/>
      <c r="AAZ224" s="611"/>
      <c r="ABA224" s="611"/>
      <c r="ABB224" s="611"/>
      <c r="ABC224" s="611"/>
      <c r="ABD224" s="611"/>
      <c r="ABE224" s="611"/>
      <c r="ABF224" s="611"/>
      <c r="ABG224" s="611"/>
      <c r="ABH224" s="611"/>
      <c r="ABI224" s="611"/>
      <c r="ABJ224" s="611"/>
      <c r="ABK224" s="611"/>
      <c r="ABL224" s="611"/>
      <c r="ABM224" s="611"/>
      <c r="ABN224" s="611"/>
      <c r="ABO224" s="611"/>
      <c r="ABP224" s="611"/>
      <c r="ABQ224" s="611"/>
      <c r="ABR224" s="611"/>
      <c r="ABS224" s="611"/>
      <c r="ABT224" s="611"/>
      <c r="ABU224" s="611"/>
      <c r="ABV224" s="611"/>
      <c r="ABW224" s="611"/>
      <c r="ABX224" s="611"/>
      <c r="ABY224" s="611"/>
      <c r="ABZ224" s="611"/>
      <c r="ACA224" s="611"/>
      <c r="ACB224" s="611"/>
      <c r="ACC224" s="611"/>
      <c r="ACD224" s="611"/>
      <c r="ACE224" s="611"/>
      <c r="ACF224" s="611"/>
      <c r="ACG224" s="611"/>
      <c r="ACH224" s="611"/>
      <c r="ACI224" s="611"/>
      <c r="ACJ224" s="611"/>
      <c r="ACK224" s="611"/>
      <c r="ACL224" s="611"/>
      <c r="ACM224" s="611"/>
      <c r="ACN224" s="611"/>
      <c r="ACO224" s="611"/>
      <c r="ACP224" s="611"/>
      <c r="ACQ224" s="611"/>
      <c r="ACR224" s="611"/>
      <c r="ACS224" s="611"/>
      <c r="ACT224" s="611"/>
      <c r="ACU224" s="611"/>
      <c r="ACV224" s="611"/>
      <c r="ACW224" s="611"/>
      <c r="ACX224" s="611"/>
      <c r="ACY224" s="611"/>
      <c r="ACZ224" s="611"/>
      <c r="ADA224" s="611"/>
      <c r="ADB224" s="611"/>
      <c r="ADC224" s="611"/>
      <c r="ADD224" s="611"/>
      <c r="ADE224" s="611"/>
      <c r="ADF224" s="611"/>
      <c r="ADG224" s="611"/>
      <c r="ADH224" s="611"/>
      <c r="ADI224" s="611"/>
      <c r="ADJ224" s="611"/>
      <c r="ADK224" s="611"/>
      <c r="ADL224" s="611"/>
      <c r="ADM224" s="611"/>
      <c r="ADN224" s="611"/>
      <c r="ADO224" s="611"/>
      <c r="ADP224" s="611"/>
      <c r="ADQ224" s="611"/>
      <c r="ADR224" s="611"/>
      <c r="ADS224" s="611"/>
      <c r="ADT224" s="611"/>
      <c r="ADU224" s="611"/>
      <c r="ADV224" s="611"/>
      <c r="ADW224" s="611"/>
      <c r="ADX224" s="611"/>
      <c r="ADY224" s="611"/>
      <c r="ADZ224" s="611"/>
      <c r="AEA224" s="611"/>
      <c r="AEB224" s="611"/>
      <c r="AEC224" s="611"/>
      <c r="AED224" s="611"/>
      <c r="AEE224" s="611"/>
      <c r="AEF224" s="611"/>
      <c r="AEG224" s="611"/>
      <c r="AEH224" s="611"/>
      <c r="AEI224" s="611"/>
      <c r="AEJ224" s="611"/>
      <c r="AEK224" s="611"/>
      <c r="AEL224" s="611"/>
      <c r="AEM224" s="611"/>
      <c r="AEN224" s="611"/>
      <c r="AEO224" s="611"/>
      <c r="AEP224" s="611"/>
      <c r="AEQ224" s="611"/>
      <c r="AER224" s="611"/>
      <c r="AES224" s="611"/>
      <c r="AET224" s="611"/>
      <c r="AEU224" s="611"/>
      <c r="AEV224" s="611"/>
      <c r="AEW224" s="611"/>
      <c r="AEX224" s="611"/>
      <c r="AEY224" s="611"/>
      <c r="AEZ224" s="611"/>
      <c r="AFA224" s="611"/>
      <c r="AFB224" s="611"/>
      <c r="AFC224" s="611"/>
      <c r="AFD224" s="611"/>
      <c r="AFE224" s="611"/>
      <c r="AFF224" s="611"/>
      <c r="AFG224" s="611"/>
      <c r="AFH224" s="611"/>
      <c r="AFI224" s="611"/>
      <c r="AFJ224" s="611"/>
      <c r="AFK224" s="611"/>
      <c r="AFL224" s="611"/>
      <c r="AFM224" s="611"/>
      <c r="AFN224" s="611"/>
      <c r="AFO224" s="611"/>
      <c r="AFP224" s="611"/>
      <c r="AFQ224" s="611"/>
      <c r="AFR224" s="611"/>
      <c r="AFS224" s="611"/>
      <c r="AFT224" s="611"/>
      <c r="AFU224" s="611"/>
      <c r="AFV224" s="611"/>
      <c r="AFW224" s="611"/>
      <c r="AFX224" s="611"/>
      <c r="AFY224" s="611"/>
      <c r="AFZ224" s="611"/>
      <c r="AGA224" s="611"/>
      <c r="AGB224" s="611"/>
      <c r="AGC224" s="611"/>
      <c r="AGD224" s="611"/>
      <c r="AGE224" s="611"/>
      <c r="AGF224" s="611"/>
      <c r="AGG224" s="611"/>
      <c r="AGH224" s="611"/>
      <c r="AGI224" s="611"/>
      <c r="AGJ224" s="611"/>
      <c r="AGK224" s="611"/>
      <c r="AGL224" s="611"/>
      <c r="AGM224" s="611"/>
      <c r="AGN224" s="611"/>
      <c r="AGO224" s="611"/>
      <c r="AGP224" s="611"/>
      <c r="AGQ224" s="611"/>
      <c r="AGR224" s="611"/>
      <c r="AGS224" s="611"/>
      <c r="AGT224" s="611"/>
      <c r="AGU224" s="611"/>
      <c r="AGV224" s="611"/>
      <c r="AGW224" s="611"/>
      <c r="AGX224" s="611"/>
      <c r="AGY224" s="611"/>
      <c r="AGZ224" s="611"/>
      <c r="AHA224" s="611"/>
      <c r="AHB224" s="611"/>
      <c r="AHC224" s="611"/>
      <c r="AHD224" s="611"/>
      <c r="AHE224" s="611"/>
      <c r="AHF224" s="611"/>
      <c r="AHG224" s="611"/>
      <c r="AHH224" s="611"/>
      <c r="AHI224" s="611"/>
      <c r="AHJ224" s="611"/>
      <c r="AHK224" s="611"/>
      <c r="AHL224" s="611"/>
      <c r="AHM224" s="611"/>
      <c r="AHN224" s="611"/>
      <c r="AHO224" s="611"/>
      <c r="AHP224" s="611"/>
      <c r="AHQ224" s="611"/>
      <c r="AHR224" s="611"/>
      <c r="AHS224" s="611"/>
      <c r="AHT224" s="611"/>
      <c r="AHU224" s="611"/>
      <c r="AHV224" s="611"/>
      <c r="AHW224" s="611"/>
      <c r="AHX224" s="611"/>
      <c r="AHY224" s="611"/>
      <c r="AHZ224" s="611"/>
      <c r="AIA224" s="611"/>
      <c r="AIB224" s="611"/>
      <c r="AIC224" s="611"/>
      <c r="AID224" s="611"/>
      <c r="AIE224" s="611"/>
      <c r="AIF224" s="611"/>
      <c r="AIG224" s="611"/>
      <c r="AIH224" s="611"/>
      <c r="AII224" s="611"/>
      <c r="AIJ224" s="611"/>
      <c r="AIK224" s="611"/>
      <c r="AIL224" s="611"/>
      <c r="AIM224" s="611"/>
      <c r="AIN224" s="611"/>
      <c r="AIO224" s="611"/>
      <c r="AIP224" s="611"/>
      <c r="AIQ224" s="611"/>
      <c r="AIR224" s="611"/>
      <c r="AIS224" s="611"/>
      <c r="AIT224" s="611"/>
      <c r="AIU224" s="611"/>
      <c r="AIV224" s="611"/>
      <c r="AIW224" s="611"/>
      <c r="AIX224" s="611"/>
      <c r="AIY224" s="611"/>
      <c r="AIZ224" s="611"/>
      <c r="AJA224" s="611"/>
      <c r="AJB224" s="611"/>
      <c r="AJC224" s="611"/>
      <c r="AJD224" s="611"/>
      <c r="AJE224" s="611"/>
      <c r="AJF224" s="611"/>
      <c r="AJG224" s="611"/>
      <c r="AJH224" s="611"/>
      <c r="AJI224" s="611"/>
      <c r="AJJ224" s="611"/>
      <c r="AJK224" s="611"/>
      <c r="AJL224" s="611"/>
      <c r="AJM224" s="611"/>
      <c r="AJN224" s="611"/>
      <c r="AJO224" s="611"/>
      <c r="AJP224" s="611"/>
      <c r="AJQ224" s="611"/>
      <c r="AJR224" s="611"/>
      <c r="AJS224" s="611"/>
      <c r="AJT224" s="611"/>
      <c r="AJU224" s="611"/>
      <c r="AJV224" s="611"/>
      <c r="AJW224" s="611"/>
      <c r="AJX224" s="611"/>
      <c r="AJY224" s="611"/>
      <c r="AJZ224" s="611"/>
      <c r="AKA224" s="611"/>
      <c r="AKB224" s="611"/>
      <c r="AKC224" s="611"/>
      <c r="AKD224" s="611"/>
      <c r="AKE224" s="611"/>
      <c r="AKF224" s="611"/>
      <c r="AKG224" s="611"/>
      <c r="AKH224" s="611"/>
      <c r="AKI224" s="611"/>
      <c r="AKJ224" s="611"/>
      <c r="AKK224" s="611"/>
      <c r="AKL224" s="611"/>
      <c r="AKM224" s="611"/>
      <c r="AKN224" s="611"/>
      <c r="AKO224" s="611"/>
      <c r="AKP224" s="611"/>
      <c r="AKQ224" s="611"/>
      <c r="AKR224" s="611"/>
      <c r="AKS224" s="611"/>
      <c r="AKT224" s="611"/>
      <c r="AKU224" s="611"/>
      <c r="AKV224" s="611"/>
      <c r="AKW224" s="611"/>
      <c r="AKX224" s="611"/>
      <c r="AKY224" s="611"/>
      <c r="AKZ224" s="611"/>
      <c r="ALA224" s="611"/>
      <c r="ALB224" s="611"/>
      <c r="ALC224" s="611"/>
      <c r="ALD224" s="611"/>
      <c r="ALE224" s="611"/>
      <c r="ALF224" s="611"/>
      <c r="ALG224" s="611"/>
      <c r="ALH224" s="611"/>
      <c r="ALI224" s="611"/>
      <c r="ALJ224" s="611"/>
      <c r="ALK224" s="611"/>
      <c r="ALL224" s="611"/>
      <c r="ALM224" s="611"/>
      <c r="ALN224" s="611"/>
      <c r="ALO224" s="611"/>
      <c r="ALP224" s="611"/>
      <c r="ALQ224" s="611"/>
      <c r="ALR224" s="611"/>
      <c r="ALS224" s="611"/>
      <c r="ALT224" s="611"/>
      <c r="ALU224" s="611"/>
      <c r="ALV224" s="611"/>
      <c r="ALW224" s="611"/>
      <c r="ALX224" s="611"/>
      <c r="ALY224" s="611"/>
      <c r="ALZ224" s="611"/>
      <c r="AMA224" s="611"/>
      <c r="AMB224" s="611"/>
      <c r="AMC224" s="611"/>
      <c r="AMD224" s="611"/>
      <c r="AME224" s="611"/>
      <c r="AMF224" s="611"/>
      <c r="AMG224" s="611"/>
      <c r="AMH224" s="611"/>
      <c r="AMI224" s="611"/>
      <c r="AMJ224" s="611"/>
      <c r="AMK224" s="611"/>
      <c r="AML224" s="611"/>
      <c r="AMM224" s="611"/>
      <c r="AMN224" s="611"/>
      <c r="AMO224" s="611"/>
      <c r="AMP224" s="611"/>
      <c r="AMQ224" s="611"/>
      <c r="AMR224" s="611"/>
      <c r="AMS224" s="611"/>
      <c r="AMT224" s="611"/>
      <c r="AMU224" s="611"/>
      <c r="AMV224" s="611"/>
      <c r="AMW224" s="611"/>
      <c r="AMX224" s="611"/>
      <c r="AMY224" s="611"/>
      <c r="AMZ224" s="611"/>
      <c r="ANA224" s="611"/>
      <c r="ANB224" s="611"/>
      <c r="ANC224" s="611"/>
      <c r="AND224" s="611"/>
      <c r="ANE224" s="611"/>
      <c r="ANF224" s="611"/>
      <c r="ANG224" s="611"/>
      <c r="ANH224" s="611"/>
      <c r="ANI224" s="611"/>
      <c r="ANJ224" s="611"/>
      <c r="ANK224" s="611"/>
      <c r="ANL224" s="611"/>
      <c r="ANM224" s="611"/>
      <c r="ANN224" s="611"/>
      <c r="ANO224" s="611"/>
      <c r="ANP224" s="611"/>
      <c r="ANQ224" s="611"/>
      <c r="ANR224" s="611"/>
      <c r="ANS224" s="611"/>
      <c r="ANT224" s="611"/>
      <c r="ANU224" s="611"/>
      <c r="ANV224" s="611"/>
      <c r="ANW224" s="611"/>
      <c r="ANX224" s="611"/>
      <c r="ANY224" s="611"/>
      <c r="ANZ224" s="611"/>
      <c r="AOA224" s="611"/>
      <c r="AOB224" s="611"/>
      <c r="AOC224" s="611"/>
      <c r="AOD224" s="611"/>
      <c r="AOE224" s="611"/>
      <c r="AOF224" s="611"/>
      <c r="AOG224" s="611"/>
      <c r="AOH224" s="611"/>
      <c r="AOI224" s="611"/>
      <c r="AOJ224" s="611"/>
      <c r="AOK224" s="611"/>
      <c r="AOL224" s="611"/>
      <c r="AOM224" s="611"/>
      <c r="AON224" s="611"/>
      <c r="AOO224" s="611"/>
      <c r="AOP224" s="611"/>
      <c r="AOQ224" s="611"/>
      <c r="AOR224" s="611"/>
      <c r="AOS224" s="611"/>
      <c r="AOT224" s="611"/>
      <c r="AOU224" s="611"/>
      <c r="AOV224" s="611"/>
      <c r="AOW224" s="611"/>
      <c r="AOX224" s="611"/>
      <c r="AOY224" s="611"/>
      <c r="AOZ224" s="611"/>
      <c r="APA224" s="611"/>
      <c r="APB224" s="611"/>
      <c r="APC224" s="611"/>
      <c r="APD224" s="611"/>
      <c r="APE224" s="611"/>
      <c r="APF224" s="611"/>
      <c r="APG224" s="611"/>
      <c r="APH224" s="611"/>
      <c r="API224" s="611"/>
      <c r="APJ224" s="611"/>
      <c r="APK224" s="611"/>
      <c r="APL224" s="611"/>
      <c r="APM224" s="611"/>
      <c r="APN224" s="611"/>
      <c r="APO224" s="611"/>
      <c r="APP224" s="611"/>
      <c r="APQ224" s="611"/>
      <c r="APR224" s="611"/>
      <c r="APS224" s="611"/>
      <c r="APT224" s="611"/>
      <c r="APU224" s="611"/>
      <c r="APV224" s="611"/>
      <c r="APW224" s="611"/>
      <c r="APX224" s="611"/>
      <c r="APY224" s="611"/>
      <c r="APZ224" s="611"/>
      <c r="AQA224" s="611"/>
      <c r="AQB224" s="611"/>
      <c r="AQC224" s="611"/>
      <c r="AQD224" s="611"/>
      <c r="AQE224" s="611"/>
      <c r="AQF224" s="611"/>
      <c r="AQG224" s="611"/>
      <c r="AQH224" s="611"/>
      <c r="AQI224" s="611"/>
      <c r="AQJ224" s="611"/>
      <c r="AQK224" s="611"/>
      <c r="AQL224" s="611"/>
      <c r="AQM224" s="611"/>
      <c r="AQN224" s="611"/>
      <c r="AQO224" s="611"/>
      <c r="AQP224" s="611"/>
      <c r="AQQ224" s="611"/>
      <c r="AQR224" s="611"/>
      <c r="AQS224" s="611"/>
      <c r="AQT224" s="611"/>
      <c r="AQU224" s="611"/>
      <c r="AQV224" s="611"/>
      <c r="AQW224" s="611"/>
      <c r="AQX224" s="611"/>
      <c r="AQY224" s="611"/>
      <c r="AQZ224" s="611"/>
      <c r="ARA224" s="611"/>
      <c r="ARB224" s="611"/>
      <c r="ARC224" s="611"/>
      <c r="ARD224" s="611"/>
      <c r="ARE224" s="611"/>
      <c r="ARF224" s="611"/>
      <c r="ARG224" s="611"/>
      <c r="ARH224" s="611"/>
      <c r="ARI224" s="611"/>
      <c r="ARJ224" s="611"/>
      <c r="ARK224" s="611"/>
      <c r="ARL224" s="611"/>
      <c r="ARM224" s="611"/>
      <c r="ARN224" s="611"/>
      <c r="ARO224" s="611"/>
      <c r="ARP224" s="611"/>
      <c r="ARQ224" s="611"/>
      <c r="ARR224" s="611"/>
      <c r="ARS224" s="611"/>
      <c r="ART224" s="611"/>
      <c r="ARU224" s="611"/>
      <c r="ARV224" s="611"/>
      <c r="ARW224" s="611"/>
      <c r="ARX224" s="611"/>
      <c r="ARY224" s="611"/>
      <c r="ARZ224" s="611"/>
      <c r="ASA224" s="611"/>
      <c r="ASB224" s="611"/>
      <c r="ASC224" s="611"/>
      <c r="ASD224" s="611"/>
      <c r="ASE224" s="611"/>
      <c r="ASF224" s="611"/>
      <c r="ASG224" s="611"/>
      <c r="ASH224" s="611"/>
      <c r="ASI224" s="611"/>
      <c r="ASJ224" s="611"/>
      <c r="ASK224" s="611"/>
      <c r="ASL224" s="611"/>
      <c r="ASM224" s="611"/>
      <c r="ASN224" s="611"/>
      <c r="ASO224" s="611"/>
      <c r="ASP224" s="611"/>
      <c r="ASQ224" s="611"/>
      <c r="ASR224" s="611"/>
      <c r="ASS224" s="611"/>
      <c r="AST224" s="611"/>
      <c r="ASU224" s="611"/>
      <c r="ASV224" s="611"/>
      <c r="ASW224" s="611"/>
      <c r="ASX224" s="611"/>
      <c r="ASY224" s="611"/>
      <c r="ASZ224" s="611"/>
      <c r="ATA224" s="611"/>
      <c r="ATB224" s="611"/>
      <c r="ATC224" s="611"/>
      <c r="ATD224" s="611"/>
      <c r="ATE224" s="611"/>
      <c r="ATF224" s="611"/>
      <c r="ATG224" s="611"/>
      <c r="ATH224" s="611"/>
      <c r="ATI224" s="611"/>
      <c r="ATJ224" s="611"/>
      <c r="ATK224" s="611"/>
      <c r="ATL224" s="611"/>
      <c r="ATM224" s="611"/>
      <c r="ATN224" s="611"/>
      <c r="ATO224" s="611"/>
      <c r="ATP224" s="611"/>
      <c r="ATQ224" s="611"/>
      <c r="ATR224" s="611"/>
      <c r="ATS224" s="611"/>
      <c r="ATT224" s="611"/>
      <c r="ATU224" s="611"/>
      <c r="ATV224" s="611"/>
      <c r="ATW224" s="611"/>
      <c r="ATX224" s="611"/>
      <c r="ATY224" s="611"/>
      <c r="ATZ224" s="611"/>
      <c r="AUA224" s="611"/>
      <c r="AUB224" s="611"/>
      <c r="AUC224" s="611"/>
      <c r="AUD224" s="611"/>
      <c r="AUE224" s="611"/>
      <c r="AUF224" s="611"/>
      <c r="AUG224" s="611"/>
      <c r="AUH224" s="611"/>
      <c r="AUI224" s="611"/>
      <c r="AUJ224" s="611"/>
      <c r="AUK224" s="611"/>
      <c r="AUL224" s="611"/>
      <c r="AUM224" s="611"/>
      <c r="AUN224" s="611"/>
      <c r="AUO224" s="611"/>
      <c r="AUP224" s="611"/>
      <c r="AUQ224" s="611"/>
      <c r="AUR224" s="611"/>
      <c r="AUS224" s="611"/>
      <c r="AUT224" s="611"/>
      <c r="AUU224" s="611"/>
      <c r="AUV224" s="611"/>
      <c r="AUW224" s="611"/>
      <c r="AUX224" s="611"/>
      <c r="AUY224" s="611"/>
      <c r="AUZ224" s="611"/>
      <c r="AVA224" s="611"/>
      <c r="AVB224" s="611"/>
      <c r="AVC224" s="611"/>
      <c r="AVD224" s="611"/>
      <c r="AVE224" s="611"/>
      <c r="AVF224" s="611"/>
      <c r="AVG224" s="611"/>
      <c r="AVH224" s="611"/>
      <c r="AVI224" s="611"/>
      <c r="AVJ224" s="611"/>
      <c r="AVK224" s="611"/>
      <c r="AVL224" s="611"/>
      <c r="AVM224" s="611"/>
      <c r="AVN224" s="611"/>
      <c r="AVO224" s="611"/>
      <c r="AVP224" s="611"/>
      <c r="AVQ224" s="611"/>
      <c r="AVR224" s="611"/>
      <c r="AVS224" s="611"/>
      <c r="AVT224" s="611"/>
      <c r="AVU224" s="611"/>
      <c r="AVV224" s="611"/>
      <c r="AVW224" s="611"/>
      <c r="AVX224" s="611"/>
      <c r="AVY224" s="611"/>
      <c r="AVZ224" s="611"/>
      <c r="AWA224" s="611"/>
      <c r="AWB224" s="611"/>
      <c r="AWC224" s="611"/>
      <c r="AWD224" s="611"/>
      <c r="AWE224" s="611"/>
      <c r="AWF224" s="611"/>
      <c r="AWG224" s="611"/>
      <c r="AWH224" s="611"/>
      <c r="AWI224" s="611"/>
      <c r="AWJ224" s="611"/>
      <c r="AWK224" s="611"/>
      <c r="AWL224" s="611"/>
      <c r="AWM224" s="611"/>
      <c r="AWN224" s="611"/>
      <c r="AWO224" s="611"/>
      <c r="AWP224" s="611"/>
      <c r="AWQ224" s="611"/>
      <c r="AWR224" s="611"/>
      <c r="AWS224" s="611"/>
      <c r="AWT224" s="611"/>
      <c r="AWU224" s="611"/>
      <c r="AWV224" s="611"/>
      <c r="AWW224" s="611"/>
      <c r="AWX224" s="611"/>
      <c r="AWY224" s="611"/>
      <c r="AWZ224" s="611"/>
      <c r="AXA224" s="611"/>
      <c r="AXB224" s="611"/>
      <c r="AXC224" s="611"/>
      <c r="AXD224" s="611"/>
      <c r="AXE224" s="611"/>
      <c r="AXF224" s="611"/>
      <c r="AXG224" s="611"/>
      <c r="AXH224" s="611"/>
      <c r="AXI224" s="611"/>
      <c r="AXJ224" s="611"/>
      <c r="AXK224" s="611"/>
      <c r="AXL224" s="611"/>
      <c r="AXM224" s="611"/>
      <c r="AXN224" s="611"/>
      <c r="AXO224" s="611"/>
      <c r="AXP224" s="611"/>
      <c r="AXQ224" s="611"/>
      <c r="AXR224" s="611"/>
      <c r="AXS224" s="611"/>
      <c r="AXT224" s="611"/>
      <c r="AXU224" s="611"/>
      <c r="AXV224" s="611"/>
      <c r="AXW224" s="611"/>
      <c r="AXX224" s="611"/>
      <c r="AXY224" s="611"/>
      <c r="AXZ224" s="611"/>
      <c r="AYA224" s="611"/>
      <c r="AYB224" s="611"/>
      <c r="AYC224" s="611"/>
      <c r="AYD224" s="611"/>
      <c r="AYE224" s="611"/>
      <c r="AYF224" s="611"/>
      <c r="AYG224" s="611"/>
      <c r="AYH224" s="611"/>
      <c r="AYI224" s="611"/>
      <c r="AYJ224" s="611"/>
      <c r="AYK224" s="611"/>
      <c r="AYL224" s="611"/>
      <c r="AYM224" s="611"/>
      <c r="AYN224" s="611"/>
      <c r="AYO224" s="611"/>
      <c r="AYP224" s="611"/>
      <c r="AYQ224" s="611"/>
      <c r="AYR224" s="611"/>
      <c r="AYS224" s="611"/>
      <c r="AYT224" s="611"/>
      <c r="AYU224" s="611"/>
      <c r="AYV224" s="611"/>
      <c r="AYW224" s="611"/>
      <c r="AYX224" s="611"/>
      <c r="AYY224" s="611"/>
      <c r="AYZ224" s="611"/>
      <c r="AZA224" s="611"/>
      <c r="AZB224" s="611"/>
      <c r="AZC224" s="611"/>
      <c r="AZD224" s="611"/>
      <c r="AZE224" s="611"/>
      <c r="AZF224" s="611"/>
      <c r="AZG224" s="611"/>
      <c r="AZH224" s="611"/>
      <c r="AZI224" s="611"/>
      <c r="AZJ224" s="611"/>
      <c r="AZK224" s="611"/>
      <c r="AZL224" s="611"/>
      <c r="AZM224" s="611"/>
      <c r="AZN224" s="611"/>
      <c r="AZO224" s="611"/>
      <c r="AZP224" s="611"/>
      <c r="AZQ224" s="611"/>
      <c r="AZR224" s="611"/>
      <c r="AZS224" s="611"/>
      <c r="AZT224" s="611"/>
      <c r="AZU224" s="611"/>
      <c r="AZV224" s="611"/>
      <c r="AZW224" s="611"/>
      <c r="AZX224" s="611"/>
      <c r="AZY224" s="611"/>
      <c r="AZZ224" s="611"/>
      <c r="BAA224" s="611"/>
      <c r="BAB224" s="611"/>
      <c r="BAC224" s="611"/>
      <c r="BAD224" s="611"/>
      <c r="BAE224" s="611"/>
      <c r="BAF224" s="611"/>
      <c r="BAG224" s="611"/>
      <c r="BAH224" s="611"/>
      <c r="BAI224" s="611"/>
      <c r="BAJ224" s="611"/>
      <c r="BAK224" s="611"/>
      <c r="BAL224" s="611"/>
      <c r="BAM224" s="611"/>
      <c r="BAN224" s="611"/>
      <c r="BAO224" s="611"/>
      <c r="BAP224" s="611"/>
      <c r="BAQ224" s="611"/>
      <c r="BAR224" s="611"/>
      <c r="BAS224" s="611"/>
      <c r="BAT224" s="611"/>
      <c r="BAU224" s="611"/>
      <c r="BAV224" s="611"/>
      <c r="BAW224" s="611"/>
      <c r="BAX224" s="611"/>
      <c r="BAY224" s="611"/>
      <c r="BAZ224" s="611"/>
      <c r="BBA224" s="611"/>
      <c r="BBB224" s="611"/>
      <c r="BBC224" s="611"/>
      <c r="BBD224" s="611"/>
      <c r="BBE224" s="611"/>
      <c r="BBF224" s="611"/>
      <c r="BBG224" s="611"/>
      <c r="BBH224" s="611"/>
      <c r="BBI224" s="611"/>
      <c r="BBJ224" s="611"/>
      <c r="BBK224" s="611"/>
      <c r="BBL224" s="611"/>
      <c r="BBM224" s="611"/>
      <c r="BBN224" s="611"/>
      <c r="BBO224" s="611"/>
      <c r="BBP224" s="611"/>
      <c r="BBQ224" s="611"/>
      <c r="BBR224" s="611"/>
      <c r="BBS224" s="611"/>
      <c r="BBT224" s="611"/>
      <c r="BBU224" s="611"/>
      <c r="BBV224" s="611"/>
      <c r="BBW224" s="611"/>
      <c r="BBX224" s="611"/>
      <c r="BBY224" s="611"/>
      <c r="BBZ224" s="611"/>
      <c r="BCA224" s="611"/>
      <c r="BCB224" s="611"/>
      <c r="BCC224" s="611"/>
      <c r="BCD224" s="611"/>
      <c r="BCE224" s="611"/>
      <c r="BCF224" s="611"/>
      <c r="BCG224" s="611"/>
      <c r="BCH224" s="611"/>
      <c r="BCI224" s="611"/>
      <c r="BCJ224" s="611"/>
      <c r="BCK224" s="611"/>
      <c r="BCL224" s="611"/>
      <c r="BCM224" s="611"/>
      <c r="BCN224" s="611"/>
      <c r="BCO224" s="611"/>
      <c r="BCP224" s="611"/>
      <c r="BCQ224" s="611"/>
      <c r="BCR224" s="611"/>
      <c r="BCS224" s="611"/>
      <c r="BCT224" s="611"/>
      <c r="BCU224" s="611"/>
      <c r="BCV224" s="611"/>
      <c r="BCW224" s="611"/>
      <c r="BCX224" s="611"/>
      <c r="BCY224" s="611"/>
      <c r="BCZ224" s="611"/>
      <c r="BDA224" s="611"/>
      <c r="BDB224" s="611"/>
      <c r="BDC224" s="611"/>
      <c r="BDD224" s="611"/>
      <c r="BDE224" s="611"/>
      <c r="BDF224" s="611"/>
      <c r="BDG224" s="611"/>
      <c r="BDH224" s="611"/>
      <c r="BDI224" s="611"/>
      <c r="BDJ224" s="611"/>
      <c r="BDK224" s="611"/>
      <c r="BDL224" s="611"/>
      <c r="BDM224" s="611"/>
      <c r="BDN224" s="611"/>
      <c r="BDO224" s="611"/>
      <c r="BDP224" s="611"/>
      <c r="BDQ224" s="611"/>
      <c r="BDR224" s="611"/>
      <c r="BDS224" s="611"/>
      <c r="BDT224" s="611"/>
      <c r="BDU224" s="611"/>
      <c r="BDV224" s="611"/>
      <c r="BDW224" s="611"/>
      <c r="BDX224" s="611"/>
      <c r="BDY224" s="611"/>
      <c r="BDZ224" s="611"/>
      <c r="BEA224" s="611"/>
      <c r="BEB224" s="611"/>
      <c r="BEC224" s="611"/>
      <c r="BED224" s="611"/>
      <c r="BEE224" s="611"/>
      <c r="BEF224" s="611"/>
      <c r="BEG224" s="611"/>
      <c r="BEH224" s="611"/>
      <c r="BEI224" s="611"/>
      <c r="BEJ224" s="611"/>
      <c r="BEK224" s="611"/>
      <c r="BEL224" s="611"/>
      <c r="BEM224" s="611"/>
      <c r="BEN224" s="611"/>
      <c r="BEO224" s="611"/>
      <c r="BEP224" s="611"/>
      <c r="BEQ224" s="611"/>
      <c r="BER224" s="611"/>
      <c r="BES224" s="611"/>
      <c r="BET224" s="611"/>
      <c r="BEU224" s="611"/>
      <c r="BEV224" s="611"/>
      <c r="BEW224" s="611"/>
      <c r="BEX224" s="611"/>
      <c r="BEY224" s="611"/>
      <c r="BEZ224" s="611"/>
      <c r="BFA224" s="611"/>
      <c r="BFB224" s="611"/>
      <c r="BFC224" s="611"/>
      <c r="BFD224" s="611"/>
      <c r="BFE224" s="611"/>
      <c r="BFF224" s="611"/>
      <c r="BFG224" s="611"/>
      <c r="BFH224" s="611"/>
      <c r="BFI224" s="611"/>
      <c r="BFJ224" s="611"/>
      <c r="BFK224" s="611"/>
      <c r="BFL224" s="611"/>
      <c r="BFM224" s="611"/>
      <c r="BFN224" s="611"/>
      <c r="BFO224" s="611"/>
      <c r="BFP224" s="611"/>
      <c r="BFQ224" s="611"/>
      <c r="BFR224" s="611"/>
      <c r="BFS224" s="611"/>
      <c r="BFT224" s="611"/>
      <c r="BFU224" s="611"/>
      <c r="BFV224" s="611"/>
      <c r="BFW224" s="611"/>
      <c r="BFX224" s="611"/>
      <c r="BFY224" s="611"/>
      <c r="BFZ224" s="611"/>
      <c r="BGA224" s="611"/>
      <c r="BGB224" s="611"/>
      <c r="BGC224" s="611"/>
      <c r="BGD224" s="611"/>
      <c r="BGE224" s="611"/>
      <c r="BGF224" s="611"/>
      <c r="BGG224" s="611"/>
      <c r="BGH224" s="611"/>
      <c r="BGI224" s="611"/>
      <c r="BGJ224" s="611"/>
      <c r="BGK224" s="611"/>
      <c r="BGL224" s="611"/>
      <c r="BGM224" s="611"/>
      <c r="BGN224" s="611"/>
      <c r="BGO224" s="611"/>
      <c r="BGP224" s="611"/>
      <c r="BGQ224" s="611"/>
      <c r="BGR224" s="611"/>
      <c r="BGS224" s="611"/>
      <c r="BGT224" s="611"/>
      <c r="BGU224" s="611"/>
      <c r="BGV224" s="611"/>
      <c r="BGW224" s="611"/>
      <c r="BGX224" s="611"/>
      <c r="BGY224" s="611"/>
      <c r="BGZ224" s="611"/>
      <c r="BHA224" s="611"/>
      <c r="BHB224" s="611"/>
      <c r="BHC224" s="611"/>
      <c r="BHD224" s="611"/>
      <c r="BHE224" s="611"/>
      <c r="BHF224" s="611"/>
      <c r="BHG224" s="611"/>
      <c r="BHH224" s="611"/>
      <c r="BHI224" s="611"/>
      <c r="BHJ224" s="611"/>
      <c r="BHK224" s="611"/>
      <c r="BHL224" s="611"/>
      <c r="BHM224" s="611"/>
      <c r="BHN224" s="611"/>
      <c r="BHO224" s="611"/>
      <c r="BHP224" s="611"/>
      <c r="BHQ224" s="611"/>
      <c r="BHR224" s="611"/>
      <c r="BHS224" s="611"/>
      <c r="BHT224" s="611"/>
      <c r="BHU224" s="611"/>
      <c r="BHV224" s="611"/>
      <c r="BHW224" s="611"/>
      <c r="BHX224" s="611"/>
      <c r="BHY224" s="611"/>
      <c r="BHZ224" s="611"/>
      <c r="BIA224" s="611"/>
      <c r="BIB224" s="611"/>
      <c r="BIC224" s="611"/>
      <c r="BID224" s="611"/>
      <c r="BIE224" s="611"/>
      <c r="BIF224" s="611"/>
      <c r="BIG224" s="611"/>
      <c r="BIH224" s="611"/>
      <c r="BII224" s="611"/>
      <c r="BIJ224" s="611"/>
      <c r="BIK224" s="611"/>
      <c r="BIL224" s="611"/>
      <c r="BIM224" s="611"/>
      <c r="BIN224" s="611"/>
      <c r="BIO224" s="611"/>
      <c r="BIP224" s="611"/>
      <c r="BIQ224" s="611"/>
      <c r="BIR224" s="611"/>
      <c r="BIS224" s="611"/>
      <c r="BIT224" s="611"/>
      <c r="BIU224" s="611"/>
      <c r="BIV224" s="611"/>
      <c r="BIW224" s="611"/>
      <c r="BIX224" s="611"/>
      <c r="BIY224" s="611"/>
      <c r="BIZ224" s="611"/>
      <c r="BJA224" s="611"/>
      <c r="BJB224" s="611"/>
      <c r="BJC224" s="611"/>
      <c r="BJD224" s="611"/>
      <c r="BJE224" s="611"/>
      <c r="BJF224" s="611"/>
      <c r="BJG224" s="611"/>
      <c r="BJH224" s="611"/>
      <c r="BJI224" s="611"/>
      <c r="BJJ224" s="611"/>
      <c r="BJK224" s="611"/>
      <c r="BJL224" s="611"/>
      <c r="BJM224" s="611"/>
      <c r="BJN224" s="611"/>
      <c r="BJO224" s="611"/>
      <c r="BJP224" s="611"/>
      <c r="BJQ224" s="611"/>
      <c r="BJR224" s="611"/>
      <c r="BJS224" s="611"/>
      <c r="BJT224" s="611"/>
      <c r="BJU224" s="611"/>
      <c r="BJV224" s="611"/>
      <c r="BJW224" s="611"/>
      <c r="BJX224" s="611"/>
      <c r="BJY224" s="611"/>
      <c r="BJZ224" s="611"/>
      <c r="BKA224" s="611"/>
      <c r="BKB224" s="611"/>
      <c r="BKC224" s="611"/>
      <c r="BKD224" s="611"/>
      <c r="BKE224" s="611"/>
      <c r="BKF224" s="611"/>
      <c r="BKG224" s="611"/>
      <c r="BKH224" s="611"/>
      <c r="BKI224" s="611"/>
      <c r="BKJ224" s="611"/>
      <c r="BKK224" s="611"/>
      <c r="BKL224" s="611"/>
      <c r="BKM224" s="611"/>
      <c r="BKN224" s="611"/>
      <c r="BKO224" s="611"/>
      <c r="BKP224" s="611"/>
      <c r="BKQ224" s="611"/>
      <c r="BKR224" s="611"/>
      <c r="BKS224" s="611"/>
      <c r="BKT224" s="611"/>
      <c r="BKU224" s="611"/>
      <c r="BKV224" s="611"/>
      <c r="BKW224" s="611"/>
      <c r="BKX224" s="611"/>
      <c r="BKY224" s="611"/>
      <c r="BKZ224" s="611"/>
      <c r="BLA224" s="611"/>
      <c r="BLB224" s="611"/>
      <c r="BLC224" s="611"/>
      <c r="BLD224" s="611"/>
      <c r="BLE224" s="611"/>
      <c r="BLF224" s="611"/>
      <c r="BLG224" s="611"/>
      <c r="BLH224" s="611"/>
      <c r="BLI224" s="611"/>
      <c r="BLJ224" s="611"/>
      <c r="BLK224" s="611"/>
      <c r="BLL224" s="611"/>
      <c r="BLM224" s="611"/>
      <c r="BLN224" s="611"/>
      <c r="BLO224" s="611"/>
      <c r="BLP224" s="611"/>
      <c r="BLQ224" s="611"/>
      <c r="BLR224" s="611"/>
      <c r="BLS224" s="611"/>
      <c r="BLT224" s="611"/>
      <c r="BLU224" s="611"/>
      <c r="BLV224" s="611"/>
      <c r="BLW224" s="611"/>
      <c r="BLX224" s="611"/>
      <c r="BLY224" s="611"/>
      <c r="BLZ224" s="611"/>
      <c r="BMA224" s="611"/>
      <c r="BMB224" s="611"/>
      <c r="BMC224" s="611"/>
      <c r="BMD224" s="611"/>
      <c r="BME224" s="611"/>
      <c r="BMF224" s="611"/>
      <c r="BMG224" s="611"/>
      <c r="BMH224" s="611"/>
      <c r="BMI224" s="611"/>
      <c r="BMJ224" s="611"/>
      <c r="BMK224" s="611"/>
      <c r="BML224" s="611"/>
      <c r="BMM224" s="611"/>
      <c r="BMN224" s="611"/>
      <c r="BMO224" s="611"/>
      <c r="BMP224" s="611"/>
      <c r="BMQ224" s="611"/>
      <c r="BMR224" s="611"/>
      <c r="BMS224" s="611"/>
      <c r="BMT224" s="611"/>
      <c r="BMU224" s="611"/>
      <c r="BMV224" s="611"/>
      <c r="BMW224" s="611"/>
      <c r="BMX224" s="611"/>
      <c r="BMY224" s="611"/>
      <c r="BMZ224" s="611"/>
      <c r="BNA224" s="611"/>
      <c r="BNB224" s="611"/>
      <c r="BNC224" s="611"/>
      <c r="BND224" s="611"/>
      <c r="BNE224" s="611"/>
      <c r="BNF224" s="611"/>
      <c r="BNG224" s="611"/>
      <c r="BNH224" s="611"/>
      <c r="BNI224" s="611"/>
      <c r="BNJ224" s="611"/>
      <c r="BNK224" s="611"/>
      <c r="BNL224" s="611"/>
      <c r="BNM224" s="611"/>
      <c r="BNN224" s="611"/>
      <c r="BNO224" s="611"/>
      <c r="BNP224" s="611"/>
      <c r="BNQ224" s="611"/>
      <c r="BNR224" s="611"/>
      <c r="BNS224" s="611"/>
      <c r="BNT224" s="611"/>
      <c r="BNU224" s="611"/>
      <c r="BNV224" s="611"/>
      <c r="BNW224" s="611"/>
      <c r="BNX224" s="611"/>
      <c r="BNY224" s="611"/>
      <c r="BNZ224" s="611"/>
      <c r="BOA224" s="611"/>
      <c r="BOB224" s="611"/>
      <c r="BOC224" s="611"/>
      <c r="BOD224" s="611"/>
      <c r="BOE224" s="611"/>
      <c r="BOF224" s="611"/>
      <c r="BOG224" s="611"/>
      <c r="BOH224" s="611"/>
      <c r="BOI224" s="611"/>
      <c r="BOJ224" s="611"/>
      <c r="BOK224" s="611"/>
      <c r="BOL224" s="611"/>
      <c r="BOM224" s="611"/>
      <c r="BON224" s="611"/>
      <c r="BOO224" s="611"/>
      <c r="BOP224" s="611"/>
      <c r="BOQ224" s="611"/>
      <c r="BOR224" s="611"/>
      <c r="BOS224" s="611"/>
      <c r="BOT224" s="611"/>
      <c r="BOU224" s="611"/>
      <c r="BOV224" s="611"/>
      <c r="BOW224" s="611"/>
      <c r="BOX224" s="611"/>
      <c r="BOY224" s="611"/>
      <c r="BOZ224" s="611"/>
      <c r="BPA224" s="611"/>
      <c r="BPB224" s="611"/>
      <c r="BPC224" s="611"/>
      <c r="BPD224" s="611"/>
      <c r="BPE224" s="611"/>
      <c r="BPF224" s="611"/>
      <c r="BPG224" s="611"/>
      <c r="BPH224" s="611"/>
      <c r="BPI224" s="611"/>
      <c r="BPJ224" s="611"/>
      <c r="BPK224" s="611"/>
      <c r="BPL224" s="611"/>
      <c r="BPM224" s="611"/>
      <c r="BPN224" s="611"/>
      <c r="BPO224" s="611"/>
      <c r="BPP224" s="611"/>
      <c r="BPQ224" s="611"/>
      <c r="BPR224" s="611"/>
      <c r="BPS224" s="611"/>
      <c r="BPT224" s="611"/>
      <c r="BPU224" s="611"/>
      <c r="BPV224" s="611"/>
      <c r="BPW224" s="611"/>
      <c r="BPX224" s="611"/>
      <c r="BPY224" s="611"/>
      <c r="BPZ224" s="611"/>
      <c r="BQA224" s="611"/>
      <c r="BQB224" s="611"/>
      <c r="BQC224" s="611"/>
      <c r="BQD224" s="611"/>
      <c r="BQE224" s="611"/>
      <c r="BQF224" s="611"/>
      <c r="BQG224" s="611"/>
      <c r="BQH224" s="611"/>
      <c r="BQI224" s="611"/>
      <c r="BQJ224" s="611"/>
      <c r="BQK224" s="611"/>
      <c r="BQL224" s="611"/>
      <c r="BQM224" s="611"/>
      <c r="BQN224" s="611"/>
      <c r="BQO224" s="611"/>
      <c r="BQP224" s="611"/>
      <c r="BQQ224" s="611"/>
      <c r="BQR224" s="611"/>
      <c r="BQS224" s="611"/>
      <c r="BQT224" s="611"/>
      <c r="BQU224" s="611"/>
      <c r="BQV224" s="611"/>
      <c r="BQW224" s="611"/>
      <c r="BQX224" s="611"/>
      <c r="BQY224" s="611"/>
      <c r="BQZ224" s="611"/>
      <c r="BRA224" s="611"/>
      <c r="BRB224" s="611"/>
      <c r="BRC224" s="611"/>
      <c r="BRD224" s="611"/>
      <c r="BRE224" s="611"/>
      <c r="BRF224" s="611"/>
      <c r="BRG224" s="611"/>
      <c r="BRH224" s="611"/>
      <c r="BRI224" s="611"/>
      <c r="BRJ224" s="611"/>
      <c r="BRK224" s="611"/>
      <c r="BRL224" s="611"/>
      <c r="BRM224" s="611"/>
      <c r="BRN224" s="611"/>
      <c r="BRO224" s="611"/>
      <c r="BRP224" s="611"/>
      <c r="BRQ224" s="611"/>
      <c r="BRR224" s="611"/>
      <c r="BRS224" s="611"/>
      <c r="BRT224" s="611"/>
      <c r="BRU224" s="611"/>
      <c r="BRV224" s="611"/>
      <c r="BRW224" s="611"/>
      <c r="BRX224" s="611"/>
      <c r="BRY224" s="611"/>
      <c r="BRZ224" s="611"/>
      <c r="BSA224" s="611"/>
      <c r="BSB224" s="611"/>
      <c r="BSC224" s="611"/>
      <c r="BSD224" s="611"/>
      <c r="BSE224" s="611"/>
      <c r="BSF224" s="611"/>
      <c r="BSG224" s="611"/>
      <c r="BSH224" s="611"/>
      <c r="BSI224" s="611"/>
      <c r="BSJ224" s="611"/>
      <c r="BSK224" s="611"/>
      <c r="BSL224" s="611"/>
      <c r="BSM224" s="611"/>
      <c r="BSN224" s="611"/>
      <c r="BSO224" s="611"/>
      <c r="BSP224" s="611"/>
      <c r="BSQ224" s="611"/>
      <c r="BSR224" s="611"/>
      <c r="BSS224" s="611"/>
      <c r="BST224" s="611"/>
      <c r="BSU224" s="611"/>
      <c r="BSV224" s="611"/>
      <c r="BSW224" s="611"/>
      <c r="BSX224" s="611"/>
      <c r="BSY224" s="611"/>
      <c r="BSZ224" s="611"/>
      <c r="BTA224" s="611"/>
      <c r="BTB224" s="611"/>
      <c r="BTC224" s="611"/>
      <c r="BTD224" s="611"/>
      <c r="BTE224" s="611"/>
      <c r="BTF224" s="611"/>
      <c r="BTG224" s="611"/>
      <c r="BTH224" s="611"/>
      <c r="BTI224" s="611"/>
      <c r="BTJ224" s="611"/>
      <c r="BTK224" s="611"/>
      <c r="BTL224" s="611"/>
      <c r="BTM224" s="611"/>
      <c r="BTN224" s="611"/>
      <c r="BTO224" s="611"/>
      <c r="BTP224" s="611"/>
      <c r="BTQ224" s="611"/>
      <c r="BTR224" s="611"/>
      <c r="BTS224" s="611"/>
      <c r="BTT224" s="611"/>
      <c r="BTU224" s="611"/>
      <c r="BTV224" s="611"/>
      <c r="BTW224" s="611"/>
      <c r="BTX224" s="611"/>
      <c r="BTY224" s="611"/>
      <c r="BTZ224" s="611"/>
      <c r="BUA224" s="611"/>
      <c r="BUB224" s="611"/>
      <c r="BUC224" s="611"/>
      <c r="BUD224" s="611"/>
      <c r="BUE224" s="611"/>
      <c r="BUF224" s="611"/>
      <c r="BUG224" s="611"/>
      <c r="BUH224" s="611"/>
      <c r="BUI224" s="611"/>
      <c r="BUJ224" s="611"/>
      <c r="BUK224" s="611"/>
      <c r="BUL224" s="611"/>
      <c r="BUM224" s="611"/>
      <c r="BUN224" s="611"/>
      <c r="BUO224" s="611"/>
      <c r="BUP224" s="611"/>
      <c r="BUQ224" s="611"/>
      <c r="BUR224" s="611"/>
      <c r="BUS224" s="611"/>
      <c r="BUT224" s="611"/>
      <c r="BUU224" s="611"/>
      <c r="BUV224" s="611"/>
      <c r="BUW224" s="611"/>
      <c r="BUX224" s="611"/>
      <c r="BUY224" s="611"/>
      <c r="BUZ224" s="611"/>
      <c r="BVA224" s="611"/>
      <c r="BVB224" s="611"/>
      <c r="BVC224" s="611"/>
      <c r="BVD224" s="611"/>
      <c r="BVE224" s="611"/>
      <c r="BVF224" s="611"/>
      <c r="BVG224" s="611"/>
      <c r="BVH224" s="611"/>
      <c r="BVI224" s="611"/>
      <c r="BVJ224" s="611"/>
      <c r="BVK224" s="611"/>
      <c r="BVL224" s="611"/>
      <c r="BVM224" s="611"/>
      <c r="BVN224" s="611"/>
      <c r="BVO224" s="611"/>
      <c r="BVP224" s="611"/>
      <c r="BVQ224" s="611"/>
      <c r="BVR224" s="611"/>
      <c r="BVS224" s="611"/>
      <c r="BVT224" s="611"/>
      <c r="BVU224" s="611"/>
      <c r="BVV224" s="611"/>
      <c r="BVW224" s="611"/>
      <c r="BVX224" s="611"/>
      <c r="BVY224" s="611"/>
      <c r="BVZ224" s="611"/>
      <c r="BWA224" s="611"/>
      <c r="BWB224" s="611"/>
      <c r="BWC224" s="611"/>
      <c r="BWD224" s="611"/>
      <c r="BWE224" s="611"/>
      <c r="BWF224" s="611"/>
      <c r="BWG224" s="611"/>
      <c r="BWH224" s="611"/>
      <c r="BWI224" s="611"/>
      <c r="BWJ224" s="611"/>
      <c r="BWK224" s="611"/>
      <c r="BWL224" s="611"/>
      <c r="BWM224" s="611"/>
      <c r="BWN224" s="611"/>
      <c r="BWO224" s="611"/>
      <c r="BWP224" s="611"/>
      <c r="BWQ224" s="611"/>
      <c r="BWR224" s="611"/>
      <c r="BWS224" s="611"/>
      <c r="BWT224" s="611"/>
      <c r="BWU224" s="611"/>
      <c r="BWV224" s="611"/>
      <c r="BWW224" s="611"/>
      <c r="BWX224" s="611"/>
      <c r="BWY224" s="611"/>
      <c r="BWZ224" s="611"/>
      <c r="BXA224" s="611"/>
      <c r="BXB224" s="611"/>
      <c r="BXC224" s="611"/>
      <c r="BXD224" s="611"/>
      <c r="BXE224" s="611"/>
      <c r="BXF224" s="611"/>
      <c r="BXG224" s="611"/>
      <c r="BXH224" s="611"/>
      <c r="BXI224" s="611"/>
      <c r="BXJ224" s="611"/>
      <c r="BXK224" s="611"/>
      <c r="BXL224" s="611"/>
      <c r="BXM224" s="611"/>
      <c r="BXN224" s="611"/>
      <c r="BXO224" s="611"/>
      <c r="BXP224" s="611"/>
      <c r="BXQ224" s="611"/>
      <c r="BXR224" s="611"/>
      <c r="BXS224" s="611"/>
      <c r="BXT224" s="611"/>
      <c r="BXU224" s="611"/>
      <c r="BXV224" s="611"/>
      <c r="BXW224" s="611"/>
      <c r="BXX224" s="611"/>
      <c r="BXY224" s="611"/>
      <c r="BXZ224" s="611"/>
      <c r="BYA224" s="611"/>
      <c r="BYB224" s="611"/>
      <c r="BYC224" s="611"/>
      <c r="BYD224" s="611"/>
      <c r="BYE224" s="611"/>
      <c r="BYF224" s="611"/>
      <c r="BYG224" s="611"/>
      <c r="BYH224" s="611"/>
      <c r="BYI224" s="611"/>
      <c r="BYJ224" s="611"/>
      <c r="BYK224" s="611"/>
      <c r="BYL224" s="611"/>
      <c r="BYM224" s="611"/>
      <c r="BYN224" s="611"/>
      <c r="BYO224" s="611"/>
      <c r="BYP224" s="611"/>
      <c r="BYQ224" s="611"/>
      <c r="BYR224" s="611"/>
      <c r="BYS224" s="611"/>
      <c r="BYT224" s="611"/>
      <c r="BYU224" s="611"/>
      <c r="BYV224" s="611"/>
      <c r="BYW224" s="611"/>
      <c r="BYX224" s="611"/>
      <c r="BYY224" s="611"/>
      <c r="BYZ224" s="611"/>
      <c r="BZA224" s="611"/>
      <c r="BZB224" s="611"/>
      <c r="BZC224" s="611"/>
      <c r="BZD224" s="611"/>
      <c r="BZE224" s="611"/>
      <c r="BZF224" s="611"/>
      <c r="BZG224" s="611"/>
      <c r="BZH224" s="611"/>
      <c r="BZI224" s="611"/>
      <c r="BZJ224" s="611"/>
      <c r="BZK224" s="611"/>
      <c r="BZL224" s="611"/>
      <c r="BZM224" s="611"/>
      <c r="BZN224" s="611"/>
      <c r="BZO224" s="611"/>
      <c r="BZP224" s="611"/>
      <c r="BZQ224" s="611"/>
      <c r="BZR224" s="611"/>
      <c r="BZS224" s="611"/>
      <c r="BZT224" s="611"/>
      <c r="BZU224" s="611"/>
      <c r="BZV224" s="611"/>
      <c r="BZW224" s="611"/>
      <c r="BZX224" s="611"/>
      <c r="BZY224" s="611"/>
      <c r="BZZ224" s="611"/>
      <c r="CAA224" s="611"/>
      <c r="CAB224" s="611"/>
      <c r="CAC224" s="611"/>
      <c r="CAD224" s="611"/>
      <c r="CAE224" s="611"/>
      <c r="CAF224" s="611"/>
      <c r="CAG224" s="611"/>
      <c r="CAH224" s="611"/>
      <c r="CAI224" s="611"/>
      <c r="CAJ224" s="611"/>
      <c r="CAK224" s="611"/>
      <c r="CAL224" s="611"/>
      <c r="CAM224" s="611"/>
      <c r="CAN224" s="611"/>
      <c r="CAO224" s="611"/>
      <c r="CAP224" s="611"/>
      <c r="CAQ224" s="611"/>
      <c r="CAR224" s="611"/>
      <c r="CAS224" s="611"/>
      <c r="CAT224" s="611"/>
      <c r="CAU224" s="611"/>
      <c r="CAV224" s="611"/>
      <c r="CAW224" s="611"/>
      <c r="CAX224" s="611"/>
      <c r="CAY224" s="611"/>
      <c r="CAZ224" s="611"/>
      <c r="CBA224" s="611"/>
      <c r="CBB224" s="611"/>
      <c r="CBC224" s="611"/>
      <c r="CBD224" s="611"/>
      <c r="CBE224" s="611"/>
      <c r="CBF224" s="611"/>
      <c r="CBG224" s="611"/>
      <c r="CBH224" s="611"/>
      <c r="CBI224" s="611"/>
      <c r="CBJ224" s="611"/>
      <c r="CBK224" s="611"/>
      <c r="CBL224" s="611"/>
      <c r="CBM224" s="611"/>
      <c r="CBN224" s="611"/>
      <c r="CBO224" s="611"/>
      <c r="CBP224" s="611"/>
      <c r="CBQ224" s="611"/>
      <c r="CBR224" s="611"/>
      <c r="CBS224" s="611"/>
      <c r="CBT224" s="611"/>
      <c r="CBU224" s="611"/>
      <c r="CBV224" s="611"/>
      <c r="CBW224" s="611"/>
      <c r="CBX224" s="611"/>
      <c r="CBY224" s="611"/>
      <c r="CBZ224" s="611"/>
      <c r="CCA224" s="611"/>
      <c r="CCB224" s="611"/>
      <c r="CCC224" s="611"/>
      <c r="CCD224" s="611"/>
      <c r="CCE224" s="611"/>
      <c r="CCF224" s="611"/>
      <c r="CCG224" s="611"/>
      <c r="CCH224" s="611"/>
      <c r="CCI224" s="611"/>
      <c r="CCJ224" s="611"/>
      <c r="CCK224" s="611"/>
      <c r="CCL224" s="611"/>
      <c r="CCM224" s="611"/>
      <c r="CCN224" s="611"/>
      <c r="CCO224" s="611"/>
      <c r="CCP224" s="611"/>
      <c r="CCQ224" s="611"/>
      <c r="CCR224" s="611"/>
      <c r="CCS224" s="611"/>
      <c r="CCT224" s="611"/>
      <c r="CCU224" s="611"/>
      <c r="CCV224" s="611"/>
      <c r="CCW224" s="611"/>
      <c r="CCX224" s="611"/>
      <c r="CCY224" s="611"/>
      <c r="CCZ224" s="611"/>
      <c r="CDA224" s="611"/>
      <c r="CDB224" s="611"/>
      <c r="CDC224" s="611"/>
      <c r="CDD224" s="611"/>
      <c r="CDE224" s="611"/>
      <c r="CDF224" s="611"/>
      <c r="CDG224" s="611"/>
      <c r="CDH224" s="611"/>
      <c r="CDI224" s="611"/>
      <c r="CDJ224" s="611"/>
      <c r="CDK224" s="611"/>
      <c r="CDL224" s="611"/>
      <c r="CDM224" s="611"/>
      <c r="CDN224" s="611"/>
      <c r="CDO224" s="611"/>
      <c r="CDP224" s="611"/>
      <c r="CDQ224" s="611"/>
      <c r="CDR224" s="611"/>
      <c r="CDS224" s="611"/>
      <c r="CDT224" s="611"/>
      <c r="CDU224" s="611"/>
      <c r="CDV224" s="611"/>
      <c r="CDW224" s="611"/>
      <c r="CDX224" s="611"/>
      <c r="CDY224" s="611"/>
      <c r="CDZ224" s="611"/>
      <c r="CEA224" s="611"/>
      <c r="CEB224" s="611"/>
      <c r="CEC224" s="611"/>
      <c r="CED224" s="611"/>
      <c r="CEE224" s="611"/>
      <c r="CEF224" s="611"/>
      <c r="CEG224" s="611"/>
      <c r="CEH224" s="611"/>
      <c r="CEI224" s="611"/>
      <c r="CEJ224" s="611"/>
      <c r="CEK224" s="611"/>
      <c r="CEL224" s="611"/>
      <c r="CEM224" s="611"/>
    </row>
    <row r="225" spans="1:2171" ht="45" customHeight="1" thickBot="1" x14ac:dyDescent="0.25">
      <c r="A225" s="211"/>
      <c r="B225" s="1236" t="s">
        <v>743</v>
      </c>
      <c r="C225" s="1135"/>
      <c r="D225" s="1242"/>
      <c r="E225" s="1243"/>
      <c r="F225" s="697"/>
      <c r="G225" s="697"/>
      <c r="H225" s="697"/>
      <c r="I225" s="358"/>
      <c r="J225" s="212"/>
      <c r="K225" s="212"/>
      <c r="L225" s="212"/>
      <c r="AA225" s="679"/>
    </row>
    <row r="226" spans="1:2171" ht="19.5" customHeight="1" x14ac:dyDescent="0.3">
      <c r="A226" s="211"/>
      <c r="B226" s="1233" t="s">
        <v>654</v>
      </c>
      <c r="C226" s="1234"/>
      <c r="D226" s="1242"/>
      <c r="E226" s="1243"/>
      <c r="F226" s="697"/>
      <c r="G226" s="697"/>
      <c r="H226" s="697"/>
      <c r="I226" s="358"/>
      <c r="J226" s="212"/>
      <c r="K226" s="212"/>
      <c r="L226" s="212"/>
      <c r="AA226" s="679"/>
    </row>
    <row r="227" spans="1:2171" ht="11.25" customHeight="1" x14ac:dyDescent="0.2">
      <c r="A227" s="211"/>
      <c r="B227" s="64" t="s">
        <v>330</v>
      </c>
      <c r="C227" s="698" t="s">
        <v>331</v>
      </c>
      <c r="D227" s="1242"/>
      <c r="E227" s="1243"/>
      <c r="F227" s="697"/>
      <c r="G227" s="697"/>
      <c r="H227" s="697"/>
      <c r="I227" s="358"/>
      <c r="J227" s="212"/>
      <c r="K227" s="212"/>
      <c r="L227" s="212"/>
      <c r="AA227" s="679"/>
    </row>
    <row r="228" spans="1:2171" ht="12.75" customHeight="1" x14ac:dyDescent="0.2">
      <c r="A228" s="211"/>
      <c r="B228" s="64" t="s">
        <v>746</v>
      </c>
      <c r="C228" s="699"/>
      <c r="D228" s="1242"/>
      <c r="E228" s="1243"/>
      <c r="F228" s="697"/>
      <c r="G228" s="697"/>
      <c r="H228" s="697"/>
      <c r="I228" s="358"/>
      <c r="J228" s="212"/>
      <c r="K228" s="212"/>
      <c r="L228" s="212"/>
      <c r="AA228" s="679"/>
    </row>
    <row r="229" spans="1:2171" ht="12" customHeight="1" thickBot="1" x14ac:dyDescent="0.25">
      <c r="A229" s="211"/>
      <c r="B229" s="65" t="s">
        <v>753</v>
      </c>
      <c r="C229" s="700"/>
      <c r="D229" s="1242"/>
      <c r="E229" s="1243"/>
      <c r="F229" s="697"/>
      <c r="G229" s="697"/>
      <c r="H229" s="697"/>
      <c r="I229" s="358"/>
      <c r="J229" s="212"/>
      <c r="K229" s="212"/>
      <c r="L229" s="212"/>
      <c r="AA229" s="679"/>
    </row>
    <row r="230" spans="1:2171" ht="12.75" customHeight="1" x14ac:dyDescent="0.2">
      <c r="A230" s="212"/>
      <c r="B230" s="1056"/>
      <c r="C230" s="670"/>
      <c r="D230" s="1243"/>
      <c r="E230" s="1243"/>
      <c r="F230" s="697"/>
      <c r="G230" s="697"/>
      <c r="H230" s="697"/>
      <c r="I230" s="358"/>
      <c r="J230" s="212"/>
      <c r="K230" s="212"/>
      <c r="L230" s="212"/>
      <c r="AA230" s="679"/>
    </row>
    <row r="231" spans="1:2171" s="191" customFormat="1" ht="21" thickBot="1" x14ac:dyDescent="0.35">
      <c r="A231" s="211"/>
      <c r="B231" s="1214"/>
      <c r="C231" s="1235"/>
      <c r="D231" s="695"/>
      <c r="E231" s="695"/>
      <c r="F231" s="697"/>
      <c r="G231" s="697"/>
      <c r="H231" s="697"/>
      <c r="I231" s="701"/>
      <c r="J231" s="211"/>
      <c r="K231" s="212"/>
      <c r="L231" s="212"/>
      <c r="M231" s="679"/>
      <c r="N231" s="679"/>
      <c r="O231" s="679"/>
      <c r="P231" s="679"/>
      <c r="Q231" s="679"/>
      <c r="R231" s="679"/>
      <c r="S231" s="679"/>
      <c r="T231" s="358"/>
      <c r="U231" s="358"/>
      <c r="V231" s="358"/>
      <c r="W231" s="358"/>
      <c r="X231" s="358"/>
      <c r="Y231" s="358"/>
      <c r="Z231" s="358"/>
      <c r="AA231" s="679"/>
      <c r="AB231" s="358"/>
      <c r="AC231" s="679"/>
      <c r="AD231" s="679"/>
      <c r="AE231" s="679"/>
      <c r="AF231" s="679"/>
      <c r="AG231" s="679"/>
      <c r="AH231" s="679"/>
      <c r="AI231" s="679"/>
      <c r="AJ231" s="679"/>
      <c r="AK231" s="679"/>
      <c r="AL231" s="679"/>
      <c r="AM231" s="679"/>
      <c r="AN231" s="679"/>
      <c r="AO231" s="679"/>
      <c r="AP231" s="679"/>
      <c r="AQ231" s="679"/>
      <c r="AR231" s="679"/>
      <c r="AS231" s="679"/>
      <c r="AT231" s="679"/>
      <c r="AU231" s="679"/>
      <c r="AV231" s="679"/>
      <c r="AW231" s="679"/>
      <c r="AX231" s="679"/>
      <c r="AY231" s="679"/>
      <c r="AZ231" s="679"/>
      <c r="BA231" s="679"/>
      <c r="BB231" s="679"/>
      <c r="BC231" s="611"/>
      <c r="BD231" s="611"/>
      <c r="BE231" s="611"/>
      <c r="BF231" s="611"/>
      <c r="BG231" s="611"/>
      <c r="BH231" s="611"/>
      <c r="BI231" s="611"/>
      <c r="BJ231" s="611"/>
      <c r="BK231" s="611"/>
      <c r="BL231" s="611"/>
      <c r="BM231" s="611"/>
      <c r="BN231" s="611"/>
      <c r="BO231" s="611"/>
      <c r="BP231" s="611"/>
      <c r="BQ231" s="611"/>
      <c r="BR231" s="611"/>
      <c r="BS231" s="611"/>
      <c r="BT231" s="611"/>
      <c r="BU231" s="611"/>
      <c r="BV231" s="611"/>
      <c r="BW231" s="611"/>
      <c r="BX231" s="611"/>
      <c r="BY231" s="611"/>
      <c r="BZ231" s="611"/>
      <c r="CA231" s="611"/>
      <c r="CB231" s="611"/>
      <c r="CC231" s="611"/>
      <c r="CD231" s="611"/>
      <c r="CE231" s="611"/>
      <c r="CF231" s="611"/>
      <c r="CG231" s="611"/>
      <c r="CH231" s="611"/>
      <c r="CI231" s="611"/>
      <c r="CJ231" s="611"/>
      <c r="CK231" s="611"/>
      <c r="CL231" s="611"/>
      <c r="CM231" s="611"/>
      <c r="CN231" s="611"/>
      <c r="CO231" s="611"/>
      <c r="CP231" s="611"/>
      <c r="CQ231" s="611"/>
      <c r="CR231" s="611"/>
      <c r="CS231" s="611"/>
      <c r="CT231" s="611"/>
      <c r="CU231" s="611"/>
      <c r="CV231" s="611"/>
      <c r="CW231" s="611"/>
      <c r="CX231" s="611"/>
      <c r="CY231" s="611"/>
      <c r="CZ231" s="611"/>
      <c r="DA231" s="611"/>
      <c r="DB231" s="611"/>
      <c r="DC231" s="611"/>
      <c r="DD231" s="611"/>
      <c r="DE231" s="611"/>
      <c r="DF231" s="611"/>
      <c r="DG231" s="611"/>
      <c r="DH231" s="611"/>
      <c r="DI231" s="611"/>
      <c r="DJ231" s="611"/>
      <c r="DK231" s="611"/>
      <c r="DL231" s="611"/>
      <c r="DM231" s="611"/>
      <c r="DN231" s="611"/>
      <c r="DO231" s="611"/>
      <c r="DP231" s="611"/>
      <c r="DQ231" s="611"/>
      <c r="DR231" s="611"/>
      <c r="DS231" s="611"/>
      <c r="DT231" s="611"/>
      <c r="DU231" s="611"/>
      <c r="DV231" s="611"/>
      <c r="DW231" s="611"/>
      <c r="DX231" s="611"/>
      <c r="DY231" s="611"/>
      <c r="DZ231" s="611"/>
      <c r="EA231" s="611"/>
      <c r="EB231" s="611"/>
      <c r="EC231" s="611"/>
      <c r="ED231" s="611"/>
      <c r="EE231" s="611"/>
      <c r="EF231" s="611"/>
      <c r="EG231" s="611"/>
      <c r="EH231" s="611"/>
      <c r="EI231" s="611"/>
      <c r="EJ231" s="611"/>
      <c r="EK231" s="611"/>
      <c r="EL231" s="611"/>
      <c r="EM231" s="611"/>
      <c r="EN231" s="611"/>
      <c r="EO231" s="611"/>
      <c r="EP231" s="611"/>
      <c r="EQ231" s="611"/>
      <c r="ER231" s="611"/>
      <c r="ES231" s="611"/>
      <c r="ET231" s="611"/>
      <c r="EU231" s="611"/>
      <c r="EV231" s="611"/>
      <c r="EW231" s="611"/>
      <c r="EX231" s="611"/>
      <c r="EY231" s="611"/>
      <c r="EZ231" s="611"/>
      <c r="FA231" s="611"/>
      <c r="FB231" s="611"/>
      <c r="FC231" s="611"/>
      <c r="FD231" s="611"/>
      <c r="FE231" s="611"/>
      <c r="FF231" s="611"/>
      <c r="FG231" s="611"/>
      <c r="FH231" s="611"/>
      <c r="FI231" s="611"/>
      <c r="FJ231" s="611"/>
      <c r="FK231" s="611"/>
      <c r="FL231" s="611"/>
      <c r="FM231" s="611"/>
      <c r="FN231" s="611"/>
      <c r="FO231" s="611"/>
      <c r="FP231" s="611"/>
      <c r="FQ231" s="611"/>
      <c r="FR231" s="611"/>
      <c r="FS231" s="611"/>
      <c r="FT231" s="611"/>
      <c r="FU231" s="611"/>
      <c r="FV231" s="611"/>
      <c r="FW231" s="611"/>
      <c r="FX231" s="611"/>
      <c r="FY231" s="611"/>
      <c r="FZ231" s="611"/>
      <c r="GA231" s="611"/>
      <c r="GB231" s="611"/>
      <c r="GC231" s="611"/>
      <c r="GD231" s="611"/>
      <c r="GE231" s="611"/>
      <c r="GF231" s="611"/>
      <c r="GG231" s="611"/>
      <c r="GH231" s="611"/>
      <c r="GI231" s="611"/>
      <c r="GJ231" s="611"/>
      <c r="GK231" s="611"/>
      <c r="GL231" s="611"/>
      <c r="GM231" s="611"/>
      <c r="GN231" s="611"/>
      <c r="GO231" s="611"/>
      <c r="GP231" s="611"/>
      <c r="GQ231" s="611"/>
      <c r="GR231" s="611"/>
      <c r="GS231" s="611"/>
      <c r="GT231" s="611"/>
      <c r="GU231" s="611"/>
      <c r="GV231" s="611"/>
      <c r="GW231" s="611"/>
      <c r="GX231" s="611"/>
      <c r="GY231" s="611"/>
      <c r="GZ231" s="611"/>
      <c r="HA231" s="611"/>
      <c r="HB231" s="611"/>
      <c r="HC231" s="611"/>
      <c r="HD231" s="611"/>
      <c r="HE231" s="611"/>
      <c r="HF231" s="611"/>
      <c r="HG231" s="611"/>
      <c r="HH231" s="611"/>
      <c r="HI231" s="611"/>
      <c r="HJ231" s="611"/>
      <c r="HK231" s="611"/>
      <c r="HL231" s="611"/>
      <c r="HM231" s="611"/>
      <c r="HN231" s="611"/>
      <c r="HO231" s="611"/>
      <c r="HP231" s="611"/>
      <c r="HQ231" s="611"/>
      <c r="HR231" s="611"/>
      <c r="HS231" s="611"/>
      <c r="HT231" s="611"/>
      <c r="HU231" s="611"/>
      <c r="HV231" s="611"/>
      <c r="HW231" s="611"/>
      <c r="HX231" s="611"/>
      <c r="HY231" s="611"/>
      <c r="HZ231" s="611"/>
      <c r="IA231" s="611"/>
      <c r="IB231" s="611"/>
      <c r="IC231" s="611"/>
      <c r="ID231" s="611"/>
      <c r="IE231" s="611"/>
      <c r="IF231" s="611"/>
      <c r="IG231" s="611"/>
      <c r="IH231" s="611"/>
      <c r="II231" s="611"/>
      <c r="IJ231" s="611"/>
      <c r="IK231" s="611"/>
      <c r="IL231" s="611"/>
      <c r="IM231" s="611"/>
      <c r="IN231" s="611"/>
      <c r="IO231" s="611"/>
      <c r="IP231" s="611"/>
      <c r="IQ231" s="611"/>
      <c r="IR231" s="611"/>
      <c r="IS231" s="611"/>
      <c r="IT231" s="611"/>
      <c r="IU231" s="611"/>
      <c r="IV231" s="611"/>
      <c r="IW231" s="611"/>
      <c r="IX231" s="611"/>
      <c r="IY231" s="611"/>
      <c r="IZ231" s="611"/>
      <c r="JA231" s="611"/>
      <c r="JB231" s="611"/>
      <c r="JC231" s="611"/>
      <c r="JD231" s="611"/>
      <c r="JE231" s="611"/>
      <c r="JF231" s="611"/>
      <c r="JG231" s="611"/>
      <c r="JH231" s="611"/>
      <c r="JI231" s="611"/>
      <c r="JJ231" s="611"/>
      <c r="JK231" s="611"/>
      <c r="JL231" s="611"/>
      <c r="JM231" s="611"/>
      <c r="JN231" s="611"/>
      <c r="JO231" s="611"/>
      <c r="JP231" s="611"/>
      <c r="JQ231" s="611"/>
      <c r="JR231" s="611"/>
      <c r="JS231" s="611"/>
      <c r="JT231" s="611"/>
      <c r="JU231" s="611"/>
      <c r="JV231" s="611"/>
      <c r="JW231" s="611"/>
      <c r="JX231" s="611"/>
      <c r="JY231" s="611"/>
      <c r="JZ231" s="611"/>
      <c r="KA231" s="611"/>
      <c r="KB231" s="611"/>
      <c r="KC231" s="611"/>
      <c r="KD231" s="611"/>
      <c r="KE231" s="611"/>
      <c r="KF231" s="611"/>
      <c r="KG231" s="611"/>
      <c r="KH231" s="611"/>
      <c r="KI231" s="611"/>
      <c r="KJ231" s="611"/>
      <c r="KK231" s="611"/>
      <c r="KL231" s="611"/>
      <c r="KM231" s="611"/>
      <c r="KN231" s="611"/>
      <c r="KO231" s="611"/>
      <c r="KP231" s="611"/>
      <c r="KQ231" s="611"/>
      <c r="KR231" s="611"/>
      <c r="KS231" s="611"/>
      <c r="KT231" s="611"/>
      <c r="KU231" s="611"/>
      <c r="KV231" s="611"/>
      <c r="KW231" s="611"/>
      <c r="KX231" s="611"/>
      <c r="KY231" s="611"/>
      <c r="KZ231" s="611"/>
      <c r="LA231" s="611"/>
      <c r="LB231" s="611"/>
      <c r="LC231" s="611"/>
      <c r="LD231" s="611"/>
      <c r="LE231" s="611"/>
      <c r="LF231" s="611"/>
      <c r="LG231" s="611"/>
      <c r="LH231" s="611"/>
      <c r="LI231" s="611"/>
      <c r="LJ231" s="611"/>
      <c r="LK231" s="611"/>
      <c r="LL231" s="611"/>
      <c r="LM231" s="611"/>
      <c r="LN231" s="611"/>
      <c r="LO231" s="611"/>
      <c r="LP231" s="611"/>
      <c r="LQ231" s="611"/>
      <c r="LR231" s="611"/>
      <c r="LS231" s="611"/>
      <c r="LT231" s="611"/>
      <c r="LU231" s="611"/>
      <c r="LV231" s="611"/>
      <c r="LW231" s="611"/>
      <c r="LX231" s="611"/>
      <c r="LY231" s="611"/>
      <c r="LZ231" s="611"/>
      <c r="MA231" s="611"/>
      <c r="MB231" s="611"/>
      <c r="MC231" s="611"/>
      <c r="MD231" s="611"/>
      <c r="ME231" s="611"/>
      <c r="MF231" s="611"/>
      <c r="MG231" s="611"/>
      <c r="MH231" s="611"/>
      <c r="MI231" s="611"/>
      <c r="MJ231" s="611"/>
      <c r="MK231" s="611"/>
      <c r="ML231" s="611"/>
      <c r="MM231" s="611"/>
      <c r="MN231" s="611"/>
      <c r="MO231" s="611"/>
      <c r="MP231" s="611"/>
      <c r="MQ231" s="611"/>
      <c r="MR231" s="611"/>
      <c r="MS231" s="611"/>
      <c r="MT231" s="611"/>
      <c r="MU231" s="611"/>
      <c r="MV231" s="611"/>
      <c r="MW231" s="611"/>
      <c r="MX231" s="611"/>
      <c r="MY231" s="611"/>
      <c r="MZ231" s="611"/>
      <c r="NA231" s="611"/>
      <c r="NB231" s="611"/>
      <c r="NC231" s="611"/>
      <c r="ND231" s="611"/>
      <c r="NE231" s="611"/>
      <c r="NF231" s="611"/>
      <c r="NG231" s="611"/>
      <c r="NH231" s="611"/>
      <c r="NI231" s="611"/>
      <c r="NJ231" s="611"/>
      <c r="NK231" s="611"/>
      <c r="NL231" s="611"/>
      <c r="NM231" s="611"/>
      <c r="NN231" s="611"/>
      <c r="NO231" s="611"/>
      <c r="NP231" s="611"/>
      <c r="NQ231" s="611"/>
      <c r="NR231" s="611"/>
      <c r="NS231" s="611"/>
      <c r="NT231" s="611"/>
      <c r="NU231" s="611"/>
      <c r="NV231" s="611"/>
      <c r="NW231" s="611"/>
      <c r="NX231" s="611"/>
      <c r="NY231" s="611"/>
      <c r="NZ231" s="611"/>
      <c r="OA231" s="611"/>
      <c r="OB231" s="611"/>
      <c r="OC231" s="611"/>
      <c r="OD231" s="611"/>
      <c r="OE231" s="611"/>
      <c r="OF231" s="611"/>
      <c r="OG231" s="611"/>
      <c r="OH231" s="611"/>
      <c r="OI231" s="611"/>
      <c r="OJ231" s="611"/>
      <c r="OK231" s="611"/>
      <c r="OL231" s="611"/>
      <c r="OM231" s="611"/>
      <c r="ON231" s="611"/>
      <c r="OO231" s="611"/>
      <c r="OP231" s="611"/>
      <c r="OQ231" s="611"/>
      <c r="OR231" s="611"/>
      <c r="OS231" s="611"/>
      <c r="OT231" s="611"/>
      <c r="OU231" s="611"/>
      <c r="OV231" s="611"/>
      <c r="OW231" s="611"/>
      <c r="OX231" s="611"/>
      <c r="OY231" s="611"/>
      <c r="OZ231" s="611"/>
      <c r="PA231" s="611"/>
      <c r="PB231" s="611"/>
      <c r="PC231" s="611"/>
      <c r="PD231" s="611"/>
      <c r="PE231" s="611"/>
      <c r="PF231" s="611"/>
      <c r="PG231" s="611"/>
      <c r="PH231" s="611"/>
      <c r="PI231" s="611"/>
      <c r="PJ231" s="611"/>
      <c r="PK231" s="611"/>
      <c r="PL231" s="611"/>
      <c r="PM231" s="611"/>
      <c r="PN231" s="611"/>
      <c r="PO231" s="611"/>
      <c r="PP231" s="611"/>
      <c r="PQ231" s="611"/>
      <c r="PR231" s="611"/>
      <c r="PS231" s="611"/>
      <c r="PT231" s="611"/>
      <c r="PU231" s="611"/>
      <c r="PV231" s="611"/>
      <c r="PW231" s="611"/>
      <c r="PX231" s="611"/>
      <c r="PY231" s="611"/>
      <c r="PZ231" s="611"/>
      <c r="QA231" s="611"/>
      <c r="QB231" s="611"/>
      <c r="QC231" s="611"/>
      <c r="QD231" s="611"/>
      <c r="QE231" s="611"/>
      <c r="QF231" s="611"/>
      <c r="QG231" s="611"/>
      <c r="QH231" s="611"/>
      <c r="QI231" s="611"/>
      <c r="QJ231" s="611"/>
      <c r="QK231" s="611"/>
      <c r="QL231" s="611"/>
      <c r="QM231" s="611"/>
      <c r="QN231" s="611"/>
      <c r="QO231" s="611"/>
      <c r="QP231" s="611"/>
      <c r="QQ231" s="611"/>
      <c r="QR231" s="611"/>
      <c r="QS231" s="611"/>
      <c r="QT231" s="611"/>
      <c r="QU231" s="611"/>
      <c r="QV231" s="611"/>
      <c r="QW231" s="611"/>
      <c r="QX231" s="611"/>
      <c r="QY231" s="611"/>
      <c r="QZ231" s="611"/>
      <c r="RA231" s="611"/>
      <c r="RB231" s="611"/>
      <c r="RC231" s="611"/>
      <c r="RD231" s="611"/>
      <c r="RE231" s="611"/>
      <c r="RF231" s="611"/>
      <c r="RG231" s="611"/>
      <c r="RH231" s="611"/>
      <c r="RI231" s="611"/>
      <c r="RJ231" s="611"/>
      <c r="RK231" s="611"/>
      <c r="RL231" s="611"/>
      <c r="RM231" s="611"/>
      <c r="RN231" s="611"/>
      <c r="RO231" s="611"/>
      <c r="RP231" s="611"/>
      <c r="RQ231" s="611"/>
      <c r="RR231" s="611"/>
      <c r="RS231" s="611"/>
      <c r="RT231" s="611"/>
      <c r="RU231" s="611"/>
      <c r="RV231" s="611"/>
      <c r="RW231" s="611"/>
      <c r="RX231" s="611"/>
      <c r="RY231" s="611"/>
      <c r="RZ231" s="611"/>
      <c r="SA231" s="611"/>
      <c r="SB231" s="611"/>
      <c r="SC231" s="611"/>
      <c r="SD231" s="611"/>
      <c r="SE231" s="611"/>
      <c r="SF231" s="611"/>
      <c r="SG231" s="611"/>
      <c r="SH231" s="611"/>
      <c r="SI231" s="611"/>
      <c r="SJ231" s="611"/>
      <c r="SK231" s="611"/>
      <c r="SL231" s="611"/>
      <c r="SM231" s="611"/>
      <c r="SN231" s="611"/>
      <c r="SO231" s="611"/>
      <c r="SP231" s="611"/>
      <c r="SQ231" s="611"/>
      <c r="SR231" s="611"/>
      <c r="SS231" s="611"/>
      <c r="ST231" s="611"/>
      <c r="SU231" s="611"/>
      <c r="SV231" s="611"/>
      <c r="SW231" s="611"/>
      <c r="SX231" s="611"/>
      <c r="SY231" s="611"/>
      <c r="SZ231" s="611"/>
      <c r="TA231" s="611"/>
      <c r="TB231" s="611"/>
      <c r="TC231" s="611"/>
      <c r="TD231" s="611"/>
      <c r="TE231" s="611"/>
      <c r="TF231" s="611"/>
      <c r="TG231" s="611"/>
      <c r="TH231" s="611"/>
      <c r="TI231" s="611"/>
      <c r="TJ231" s="611"/>
      <c r="TK231" s="611"/>
      <c r="TL231" s="611"/>
      <c r="TM231" s="611"/>
      <c r="TN231" s="611"/>
      <c r="TO231" s="611"/>
      <c r="TP231" s="611"/>
      <c r="TQ231" s="611"/>
      <c r="TR231" s="611"/>
      <c r="TS231" s="611"/>
      <c r="TT231" s="611"/>
      <c r="TU231" s="611"/>
      <c r="TV231" s="611"/>
      <c r="TW231" s="611"/>
      <c r="TX231" s="611"/>
      <c r="TY231" s="611"/>
      <c r="TZ231" s="611"/>
      <c r="UA231" s="611"/>
      <c r="UB231" s="611"/>
      <c r="UC231" s="611"/>
      <c r="UD231" s="611"/>
      <c r="UE231" s="611"/>
      <c r="UF231" s="611"/>
      <c r="UG231" s="611"/>
      <c r="UH231" s="611"/>
      <c r="UI231" s="611"/>
      <c r="UJ231" s="611"/>
      <c r="UK231" s="611"/>
      <c r="UL231" s="611"/>
      <c r="UM231" s="611"/>
      <c r="UN231" s="611"/>
      <c r="UO231" s="611"/>
      <c r="UP231" s="611"/>
      <c r="UQ231" s="611"/>
      <c r="UR231" s="611"/>
      <c r="US231" s="611"/>
      <c r="UT231" s="611"/>
      <c r="UU231" s="611"/>
      <c r="UV231" s="611"/>
      <c r="UW231" s="611"/>
      <c r="UX231" s="611"/>
      <c r="UY231" s="611"/>
      <c r="UZ231" s="611"/>
      <c r="VA231" s="611"/>
      <c r="VB231" s="611"/>
      <c r="VC231" s="611"/>
      <c r="VD231" s="611"/>
      <c r="VE231" s="611"/>
      <c r="VF231" s="611"/>
      <c r="VG231" s="611"/>
      <c r="VH231" s="611"/>
      <c r="VI231" s="611"/>
      <c r="VJ231" s="611"/>
      <c r="VK231" s="611"/>
      <c r="VL231" s="611"/>
      <c r="VM231" s="611"/>
      <c r="VN231" s="611"/>
      <c r="VO231" s="611"/>
      <c r="VP231" s="611"/>
      <c r="VQ231" s="611"/>
      <c r="VR231" s="611"/>
      <c r="VS231" s="611"/>
      <c r="VT231" s="611"/>
      <c r="VU231" s="611"/>
      <c r="VV231" s="611"/>
      <c r="VW231" s="611"/>
      <c r="VX231" s="611"/>
      <c r="VY231" s="611"/>
      <c r="VZ231" s="611"/>
      <c r="WA231" s="611"/>
      <c r="WB231" s="611"/>
      <c r="WC231" s="611"/>
      <c r="WD231" s="611"/>
      <c r="WE231" s="611"/>
      <c r="WF231" s="611"/>
      <c r="WG231" s="611"/>
      <c r="WH231" s="611"/>
      <c r="WI231" s="611"/>
      <c r="WJ231" s="611"/>
      <c r="WK231" s="611"/>
      <c r="WL231" s="611"/>
      <c r="WM231" s="611"/>
      <c r="WN231" s="611"/>
      <c r="WO231" s="611"/>
      <c r="WP231" s="611"/>
      <c r="WQ231" s="611"/>
      <c r="WR231" s="611"/>
      <c r="WS231" s="611"/>
      <c r="WT231" s="611"/>
      <c r="WU231" s="611"/>
      <c r="WV231" s="611"/>
      <c r="WW231" s="611"/>
      <c r="WX231" s="611"/>
      <c r="WY231" s="611"/>
      <c r="WZ231" s="611"/>
      <c r="XA231" s="611"/>
      <c r="XB231" s="611"/>
      <c r="XC231" s="611"/>
      <c r="XD231" s="611"/>
      <c r="XE231" s="611"/>
      <c r="XF231" s="611"/>
      <c r="XG231" s="611"/>
      <c r="XH231" s="611"/>
      <c r="XI231" s="611"/>
      <c r="XJ231" s="611"/>
      <c r="XK231" s="611"/>
      <c r="XL231" s="611"/>
      <c r="XM231" s="611"/>
      <c r="XN231" s="611"/>
      <c r="XO231" s="611"/>
      <c r="XP231" s="611"/>
      <c r="XQ231" s="611"/>
      <c r="XR231" s="611"/>
      <c r="XS231" s="611"/>
      <c r="XT231" s="611"/>
      <c r="XU231" s="611"/>
      <c r="XV231" s="611"/>
      <c r="XW231" s="611"/>
      <c r="XX231" s="611"/>
      <c r="XY231" s="611"/>
      <c r="XZ231" s="611"/>
      <c r="YA231" s="611"/>
      <c r="YB231" s="611"/>
      <c r="YC231" s="611"/>
      <c r="YD231" s="611"/>
      <c r="YE231" s="611"/>
      <c r="YF231" s="611"/>
      <c r="YG231" s="611"/>
      <c r="YH231" s="611"/>
      <c r="YI231" s="611"/>
      <c r="YJ231" s="611"/>
      <c r="YK231" s="611"/>
      <c r="YL231" s="611"/>
      <c r="YM231" s="611"/>
      <c r="YN231" s="611"/>
      <c r="YO231" s="611"/>
      <c r="YP231" s="611"/>
      <c r="YQ231" s="611"/>
      <c r="YR231" s="611"/>
      <c r="YS231" s="611"/>
      <c r="YT231" s="611"/>
      <c r="YU231" s="611"/>
      <c r="YV231" s="611"/>
      <c r="YW231" s="611"/>
      <c r="YX231" s="611"/>
      <c r="YY231" s="611"/>
      <c r="YZ231" s="611"/>
      <c r="ZA231" s="611"/>
      <c r="ZB231" s="611"/>
      <c r="ZC231" s="611"/>
      <c r="ZD231" s="611"/>
      <c r="ZE231" s="611"/>
      <c r="ZF231" s="611"/>
      <c r="ZG231" s="611"/>
      <c r="ZH231" s="611"/>
      <c r="ZI231" s="611"/>
      <c r="ZJ231" s="611"/>
      <c r="ZK231" s="611"/>
      <c r="ZL231" s="611"/>
      <c r="ZM231" s="611"/>
      <c r="ZN231" s="611"/>
      <c r="ZO231" s="611"/>
      <c r="ZP231" s="611"/>
      <c r="ZQ231" s="611"/>
      <c r="ZR231" s="611"/>
      <c r="ZS231" s="611"/>
      <c r="ZT231" s="611"/>
      <c r="ZU231" s="611"/>
      <c r="ZV231" s="611"/>
      <c r="ZW231" s="611"/>
      <c r="ZX231" s="611"/>
      <c r="ZY231" s="611"/>
      <c r="ZZ231" s="611"/>
      <c r="AAA231" s="611"/>
      <c r="AAB231" s="611"/>
      <c r="AAC231" s="611"/>
      <c r="AAD231" s="611"/>
      <c r="AAE231" s="611"/>
      <c r="AAF231" s="611"/>
      <c r="AAG231" s="611"/>
      <c r="AAH231" s="611"/>
      <c r="AAI231" s="611"/>
      <c r="AAJ231" s="611"/>
      <c r="AAK231" s="611"/>
      <c r="AAL231" s="611"/>
      <c r="AAM231" s="611"/>
      <c r="AAN231" s="611"/>
      <c r="AAO231" s="611"/>
      <c r="AAP231" s="611"/>
      <c r="AAQ231" s="611"/>
      <c r="AAR231" s="611"/>
      <c r="AAS231" s="611"/>
      <c r="AAT231" s="611"/>
      <c r="AAU231" s="611"/>
      <c r="AAV231" s="611"/>
      <c r="AAW231" s="611"/>
      <c r="AAX231" s="611"/>
      <c r="AAY231" s="611"/>
      <c r="AAZ231" s="611"/>
      <c r="ABA231" s="611"/>
      <c r="ABB231" s="611"/>
      <c r="ABC231" s="611"/>
      <c r="ABD231" s="611"/>
      <c r="ABE231" s="611"/>
      <c r="ABF231" s="611"/>
      <c r="ABG231" s="611"/>
      <c r="ABH231" s="611"/>
      <c r="ABI231" s="611"/>
      <c r="ABJ231" s="611"/>
      <c r="ABK231" s="611"/>
      <c r="ABL231" s="611"/>
      <c r="ABM231" s="611"/>
      <c r="ABN231" s="611"/>
      <c r="ABO231" s="611"/>
      <c r="ABP231" s="611"/>
      <c r="ABQ231" s="611"/>
      <c r="ABR231" s="611"/>
      <c r="ABS231" s="611"/>
      <c r="ABT231" s="611"/>
      <c r="ABU231" s="611"/>
      <c r="ABV231" s="611"/>
      <c r="ABW231" s="611"/>
      <c r="ABX231" s="611"/>
      <c r="ABY231" s="611"/>
      <c r="ABZ231" s="611"/>
      <c r="ACA231" s="611"/>
      <c r="ACB231" s="611"/>
      <c r="ACC231" s="611"/>
      <c r="ACD231" s="611"/>
      <c r="ACE231" s="611"/>
      <c r="ACF231" s="611"/>
      <c r="ACG231" s="611"/>
      <c r="ACH231" s="611"/>
      <c r="ACI231" s="611"/>
      <c r="ACJ231" s="611"/>
      <c r="ACK231" s="611"/>
      <c r="ACL231" s="611"/>
      <c r="ACM231" s="611"/>
      <c r="ACN231" s="611"/>
      <c r="ACO231" s="611"/>
      <c r="ACP231" s="611"/>
      <c r="ACQ231" s="611"/>
      <c r="ACR231" s="611"/>
      <c r="ACS231" s="611"/>
      <c r="ACT231" s="611"/>
      <c r="ACU231" s="611"/>
      <c r="ACV231" s="611"/>
      <c r="ACW231" s="611"/>
      <c r="ACX231" s="611"/>
      <c r="ACY231" s="611"/>
      <c r="ACZ231" s="611"/>
      <c r="ADA231" s="611"/>
      <c r="ADB231" s="611"/>
      <c r="ADC231" s="611"/>
      <c r="ADD231" s="611"/>
      <c r="ADE231" s="611"/>
      <c r="ADF231" s="611"/>
      <c r="ADG231" s="611"/>
      <c r="ADH231" s="611"/>
      <c r="ADI231" s="611"/>
      <c r="ADJ231" s="611"/>
      <c r="ADK231" s="611"/>
      <c r="ADL231" s="611"/>
      <c r="ADM231" s="611"/>
      <c r="ADN231" s="611"/>
      <c r="ADO231" s="611"/>
      <c r="ADP231" s="611"/>
      <c r="ADQ231" s="611"/>
      <c r="ADR231" s="611"/>
      <c r="ADS231" s="611"/>
      <c r="ADT231" s="611"/>
      <c r="ADU231" s="611"/>
      <c r="ADV231" s="611"/>
      <c r="ADW231" s="611"/>
      <c r="ADX231" s="611"/>
      <c r="ADY231" s="611"/>
      <c r="ADZ231" s="611"/>
      <c r="AEA231" s="611"/>
      <c r="AEB231" s="611"/>
      <c r="AEC231" s="611"/>
      <c r="AED231" s="611"/>
      <c r="AEE231" s="611"/>
      <c r="AEF231" s="611"/>
      <c r="AEG231" s="611"/>
      <c r="AEH231" s="611"/>
      <c r="AEI231" s="611"/>
      <c r="AEJ231" s="611"/>
      <c r="AEK231" s="611"/>
      <c r="AEL231" s="611"/>
      <c r="AEM231" s="611"/>
      <c r="AEN231" s="611"/>
      <c r="AEO231" s="611"/>
      <c r="AEP231" s="611"/>
      <c r="AEQ231" s="611"/>
      <c r="AER231" s="611"/>
      <c r="AES231" s="611"/>
      <c r="AET231" s="611"/>
      <c r="AEU231" s="611"/>
      <c r="AEV231" s="611"/>
      <c r="AEW231" s="611"/>
      <c r="AEX231" s="611"/>
      <c r="AEY231" s="611"/>
      <c r="AEZ231" s="611"/>
      <c r="AFA231" s="611"/>
      <c r="AFB231" s="611"/>
      <c r="AFC231" s="611"/>
      <c r="AFD231" s="611"/>
      <c r="AFE231" s="611"/>
      <c r="AFF231" s="611"/>
      <c r="AFG231" s="611"/>
      <c r="AFH231" s="611"/>
      <c r="AFI231" s="611"/>
      <c r="AFJ231" s="611"/>
      <c r="AFK231" s="611"/>
      <c r="AFL231" s="611"/>
      <c r="AFM231" s="611"/>
      <c r="AFN231" s="611"/>
      <c r="AFO231" s="611"/>
      <c r="AFP231" s="611"/>
      <c r="AFQ231" s="611"/>
      <c r="AFR231" s="611"/>
      <c r="AFS231" s="611"/>
      <c r="AFT231" s="611"/>
      <c r="AFU231" s="611"/>
      <c r="AFV231" s="611"/>
      <c r="AFW231" s="611"/>
      <c r="AFX231" s="611"/>
      <c r="AFY231" s="611"/>
      <c r="AFZ231" s="611"/>
      <c r="AGA231" s="611"/>
      <c r="AGB231" s="611"/>
      <c r="AGC231" s="611"/>
      <c r="AGD231" s="611"/>
      <c r="AGE231" s="611"/>
      <c r="AGF231" s="611"/>
      <c r="AGG231" s="611"/>
      <c r="AGH231" s="611"/>
      <c r="AGI231" s="611"/>
      <c r="AGJ231" s="611"/>
      <c r="AGK231" s="611"/>
      <c r="AGL231" s="611"/>
      <c r="AGM231" s="611"/>
      <c r="AGN231" s="611"/>
      <c r="AGO231" s="611"/>
      <c r="AGP231" s="611"/>
      <c r="AGQ231" s="611"/>
      <c r="AGR231" s="611"/>
      <c r="AGS231" s="611"/>
      <c r="AGT231" s="611"/>
      <c r="AGU231" s="611"/>
      <c r="AGV231" s="611"/>
      <c r="AGW231" s="611"/>
      <c r="AGX231" s="611"/>
      <c r="AGY231" s="611"/>
      <c r="AGZ231" s="611"/>
      <c r="AHA231" s="611"/>
      <c r="AHB231" s="611"/>
      <c r="AHC231" s="611"/>
      <c r="AHD231" s="611"/>
      <c r="AHE231" s="611"/>
      <c r="AHF231" s="611"/>
      <c r="AHG231" s="611"/>
      <c r="AHH231" s="611"/>
      <c r="AHI231" s="611"/>
      <c r="AHJ231" s="611"/>
      <c r="AHK231" s="611"/>
      <c r="AHL231" s="611"/>
      <c r="AHM231" s="611"/>
      <c r="AHN231" s="611"/>
      <c r="AHO231" s="611"/>
      <c r="AHP231" s="611"/>
      <c r="AHQ231" s="611"/>
      <c r="AHR231" s="611"/>
      <c r="AHS231" s="611"/>
      <c r="AHT231" s="611"/>
      <c r="AHU231" s="611"/>
      <c r="AHV231" s="611"/>
      <c r="AHW231" s="611"/>
      <c r="AHX231" s="611"/>
      <c r="AHY231" s="611"/>
      <c r="AHZ231" s="611"/>
      <c r="AIA231" s="611"/>
      <c r="AIB231" s="611"/>
      <c r="AIC231" s="611"/>
      <c r="AID231" s="611"/>
      <c r="AIE231" s="611"/>
      <c r="AIF231" s="611"/>
      <c r="AIG231" s="611"/>
      <c r="AIH231" s="611"/>
      <c r="AII231" s="611"/>
      <c r="AIJ231" s="611"/>
      <c r="AIK231" s="611"/>
      <c r="AIL231" s="611"/>
      <c r="AIM231" s="611"/>
      <c r="AIN231" s="611"/>
      <c r="AIO231" s="611"/>
      <c r="AIP231" s="611"/>
      <c r="AIQ231" s="611"/>
      <c r="AIR231" s="611"/>
      <c r="AIS231" s="611"/>
      <c r="AIT231" s="611"/>
      <c r="AIU231" s="611"/>
      <c r="AIV231" s="611"/>
      <c r="AIW231" s="611"/>
      <c r="AIX231" s="611"/>
      <c r="AIY231" s="611"/>
      <c r="AIZ231" s="611"/>
      <c r="AJA231" s="611"/>
      <c r="AJB231" s="611"/>
      <c r="AJC231" s="611"/>
      <c r="AJD231" s="611"/>
      <c r="AJE231" s="611"/>
      <c r="AJF231" s="611"/>
      <c r="AJG231" s="611"/>
      <c r="AJH231" s="611"/>
      <c r="AJI231" s="611"/>
      <c r="AJJ231" s="611"/>
      <c r="AJK231" s="611"/>
      <c r="AJL231" s="611"/>
      <c r="AJM231" s="611"/>
      <c r="AJN231" s="611"/>
      <c r="AJO231" s="611"/>
      <c r="AJP231" s="611"/>
      <c r="AJQ231" s="611"/>
      <c r="AJR231" s="611"/>
      <c r="AJS231" s="611"/>
      <c r="AJT231" s="611"/>
      <c r="AJU231" s="611"/>
      <c r="AJV231" s="611"/>
      <c r="AJW231" s="611"/>
      <c r="AJX231" s="611"/>
      <c r="AJY231" s="611"/>
      <c r="AJZ231" s="611"/>
      <c r="AKA231" s="611"/>
      <c r="AKB231" s="611"/>
      <c r="AKC231" s="611"/>
      <c r="AKD231" s="611"/>
      <c r="AKE231" s="611"/>
      <c r="AKF231" s="611"/>
      <c r="AKG231" s="611"/>
      <c r="AKH231" s="611"/>
      <c r="AKI231" s="611"/>
      <c r="AKJ231" s="611"/>
      <c r="AKK231" s="611"/>
      <c r="AKL231" s="611"/>
      <c r="AKM231" s="611"/>
      <c r="AKN231" s="611"/>
      <c r="AKO231" s="611"/>
      <c r="AKP231" s="611"/>
      <c r="AKQ231" s="611"/>
      <c r="AKR231" s="611"/>
      <c r="AKS231" s="611"/>
      <c r="AKT231" s="611"/>
      <c r="AKU231" s="611"/>
      <c r="AKV231" s="611"/>
      <c r="AKW231" s="611"/>
      <c r="AKX231" s="611"/>
      <c r="AKY231" s="611"/>
      <c r="AKZ231" s="611"/>
      <c r="ALA231" s="611"/>
      <c r="ALB231" s="611"/>
      <c r="ALC231" s="611"/>
      <c r="ALD231" s="611"/>
      <c r="ALE231" s="611"/>
      <c r="ALF231" s="611"/>
      <c r="ALG231" s="611"/>
      <c r="ALH231" s="611"/>
      <c r="ALI231" s="611"/>
      <c r="ALJ231" s="611"/>
      <c r="ALK231" s="611"/>
      <c r="ALL231" s="611"/>
      <c r="ALM231" s="611"/>
      <c r="ALN231" s="611"/>
      <c r="ALO231" s="611"/>
      <c r="ALP231" s="611"/>
      <c r="ALQ231" s="611"/>
      <c r="ALR231" s="611"/>
      <c r="ALS231" s="611"/>
      <c r="ALT231" s="611"/>
      <c r="ALU231" s="611"/>
      <c r="ALV231" s="611"/>
      <c r="ALW231" s="611"/>
      <c r="ALX231" s="611"/>
      <c r="ALY231" s="611"/>
      <c r="ALZ231" s="611"/>
      <c r="AMA231" s="611"/>
      <c r="AMB231" s="611"/>
      <c r="AMC231" s="611"/>
      <c r="AMD231" s="611"/>
      <c r="AME231" s="611"/>
      <c r="AMF231" s="611"/>
      <c r="AMG231" s="611"/>
      <c r="AMH231" s="611"/>
      <c r="AMI231" s="611"/>
      <c r="AMJ231" s="611"/>
      <c r="AMK231" s="611"/>
      <c r="AML231" s="611"/>
      <c r="AMM231" s="611"/>
      <c r="AMN231" s="611"/>
      <c r="AMO231" s="611"/>
      <c r="AMP231" s="611"/>
      <c r="AMQ231" s="611"/>
      <c r="AMR231" s="611"/>
      <c r="AMS231" s="611"/>
      <c r="AMT231" s="611"/>
      <c r="AMU231" s="611"/>
      <c r="AMV231" s="611"/>
      <c r="AMW231" s="611"/>
      <c r="AMX231" s="611"/>
      <c r="AMY231" s="611"/>
      <c r="AMZ231" s="611"/>
      <c r="ANA231" s="611"/>
      <c r="ANB231" s="611"/>
      <c r="ANC231" s="611"/>
      <c r="AND231" s="611"/>
      <c r="ANE231" s="611"/>
      <c r="ANF231" s="611"/>
      <c r="ANG231" s="611"/>
      <c r="ANH231" s="611"/>
      <c r="ANI231" s="611"/>
      <c r="ANJ231" s="611"/>
      <c r="ANK231" s="611"/>
      <c r="ANL231" s="611"/>
      <c r="ANM231" s="611"/>
      <c r="ANN231" s="611"/>
      <c r="ANO231" s="611"/>
      <c r="ANP231" s="611"/>
      <c r="ANQ231" s="611"/>
      <c r="ANR231" s="611"/>
      <c r="ANS231" s="611"/>
      <c r="ANT231" s="611"/>
      <c r="ANU231" s="611"/>
      <c r="ANV231" s="611"/>
      <c r="ANW231" s="611"/>
      <c r="ANX231" s="611"/>
      <c r="ANY231" s="611"/>
      <c r="ANZ231" s="611"/>
      <c r="AOA231" s="611"/>
      <c r="AOB231" s="611"/>
      <c r="AOC231" s="611"/>
      <c r="AOD231" s="611"/>
      <c r="AOE231" s="611"/>
      <c r="AOF231" s="611"/>
      <c r="AOG231" s="611"/>
      <c r="AOH231" s="611"/>
      <c r="AOI231" s="611"/>
      <c r="AOJ231" s="611"/>
      <c r="AOK231" s="611"/>
      <c r="AOL231" s="611"/>
      <c r="AOM231" s="611"/>
      <c r="AON231" s="611"/>
      <c r="AOO231" s="611"/>
      <c r="AOP231" s="611"/>
      <c r="AOQ231" s="611"/>
      <c r="AOR231" s="611"/>
      <c r="AOS231" s="611"/>
      <c r="AOT231" s="611"/>
      <c r="AOU231" s="611"/>
      <c r="AOV231" s="611"/>
      <c r="AOW231" s="611"/>
      <c r="AOX231" s="611"/>
      <c r="AOY231" s="611"/>
      <c r="AOZ231" s="611"/>
      <c r="APA231" s="611"/>
      <c r="APB231" s="611"/>
      <c r="APC231" s="611"/>
      <c r="APD231" s="611"/>
      <c r="APE231" s="611"/>
      <c r="APF231" s="611"/>
      <c r="APG231" s="611"/>
      <c r="APH231" s="611"/>
      <c r="API231" s="611"/>
      <c r="APJ231" s="611"/>
      <c r="APK231" s="611"/>
      <c r="APL231" s="611"/>
      <c r="APM231" s="611"/>
      <c r="APN231" s="611"/>
      <c r="APO231" s="611"/>
      <c r="APP231" s="611"/>
      <c r="APQ231" s="611"/>
      <c r="APR231" s="611"/>
      <c r="APS231" s="611"/>
      <c r="APT231" s="611"/>
      <c r="APU231" s="611"/>
      <c r="APV231" s="611"/>
      <c r="APW231" s="611"/>
      <c r="APX231" s="611"/>
      <c r="APY231" s="611"/>
      <c r="APZ231" s="611"/>
      <c r="AQA231" s="611"/>
      <c r="AQB231" s="611"/>
      <c r="AQC231" s="611"/>
      <c r="AQD231" s="611"/>
      <c r="AQE231" s="611"/>
      <c r="AQF231" s="611"/>
      <c r="AQG231" s="611"/>
      <c r="AQH231" s="611"/>
      <c r="AQI231" s="611"/>
      <c r="AQJ231" s="611"/>
      <c r="AQK231" s="611"/>
      <c r="AQL231" s="611"/>
      <c r="AQM231" s="611"/>
      <c r="AQN231" s="611"/>
      <c r="AQO231" s="611"/>
      <c r="AQP231" s="611"/>
      <c r="AQQ231" s="611"/>
      <c r="AQR231" s="611"/>
      <c r="AQS231" s="611"/>
      <c r="AQT231" s="611"/>
      <c r="AQU231" s="611"/>
      <c r="AQV231" s="611"/>
      <c r="AQW231" s="611"/>
      <c r="AQX231" s="611"/>
      <c r="AQY231" s="611"/>
      <c r="AQZ231" s="611"/>
      <c r="ARA231" s="611"/>
      <c r="ARB231" s="611"/>
      <c r="ARC231" s="611"/>
      <c r="ARD231" s="611"/>
      <c r="ARE231" s="611"/>
      <c r="ARF231" s="611"/>
      <c r="ARG231" s="611"/>
      <c r="ARH231" s="611"/>
      <c r="ARI231" s="611"/>
      <c r="ARJ231" s="611"/>
      <c r="ARK231" s="611"/>
      <c r="ARL231" s="611"/>
      <c r="ARM231" s="611"/>
      <c r="ARN231" s="611"/>
      <c r="ARO231" s="611"/>
      <c r="ARP231" s="611"/>
      <c r="ARQ231" s="611"/>
      <c r="ARR231" s="611"/>
      <c r="ARS231" s="611"/>
      <c r="ART231" s="611"/>
      <c r="ARU231" s="611"/>
      <c r="ARV231" s="611"/>
      <c r="ARW231" s="611"/>
      <c r="ARX231" s="611"/>
      <c r="ARY231" s="611"/>
      <c r="ARZ231" s="611"/>
      <c r="ASA231" s="611"/>
      <c r="ASB231" s="611"/>
      <c r="ASC231" s="611"/>
      <c r="ASD231" s="611"/>
      <c r="ASE231" s="611"/>
      <c r="ASF231" s="611"/>
      <c r="ASG231" s="611"/>
      <c r="ASH231" s="611"/>
      <c r="ASI231" s="611"/>
      <c r="ASJ231" s="611"/>
      <c r="ASK231" s="611"/>
      <c r="ASL231" s="611"/>
      <c r="ASM231" s="611"/>
      <c r="ASN231" s="611"/>
      <c r="ASO231" s="611"/>
      <c r="ASP231" s="611"/>
      <c r="ASQ231" s="611"/>
      <c r="ASR231" s="611"/>
      <c r="ASS231" s="611"/>
      <c r="AST231" s="611"/>
      <c r="ASU231" s="611"/>
      <c r="ASV231" s="611"/>
      <c r="ASW231" s="611"/>
      <c r="ASX231" s="611"/>
      <c r="ASY231" s="611"/>
      <c r="ASZ231" s="611"/>
      <c r="ATA231" s="611"/>
      <c r="ATB231" s="611"/>
      <c r="ATC231" s="611"/>
      <c r="ATD231" s="611"/>
      <c r="ATE231" s="611"/>
      <c r="ATF231" s="611"/>
      <c r="ATG231" s="611"/>
      <c r="ATH231" s="611"/>
      <c r="ATI231" s="611"/>
      <c r="ATJ231" s="611"/>
      <c r="ATK231" s="611"/>
      <c r="ATL231" s="611"/>
      <c r="ATM231" s="611"/>
      <c r="ATN231" s="611"/>
      <c r="ATO231" s="611"/>
      <c r="ATP231" s="611"/>
      <c r="ATQ231" s="611"/>
      <c r="ATR231" s="611"/>
      <c r="ATS231" s="611"/>
      <c r="ATT231" s="611"/>
      <c r="ATU231" s="611"/>
      <c r="ATV231" s="611"/>
      <c r="ATW231" s="611"/>
      <c r="ATX231" s="611"/>
      <c r="ATY231" s="611"/>
      <c r="ATZ231" s="611"/>
      <c r="AUA231" s="611"/>
      <c r="AUB231" s="611"/>
      <c r="AUC231" s="611"/>
      <c r="AUD231" s="611"/>
      <c r="AUE231" s="611"/>
      <c r="AUF231" s="611"/>
      <c r="AUG231" s="611"/>
      <c r="AUH231" s="611"/>
      <c r="AUI231" s="611"/>
      <c r="AUJ231" s="611"/>
      <c r="AUK231" s="611"/>
      <c r="AUL231" s="611"/>
      <c r="AUM231" s="611"/>
      <c r="AUN231" s="611"/>
      <c r="AUO231" s="611"/>
      <c r="AUP231" s="611"/>
      <c r="AUQ231" s="611"/>
      <c r="AUR231" s="611"/>
      <c r="AUS231" s="611"/>
      <c r="AUT231" s="611"/>
      <c r="AUU231" s="611"/>
      <c r="AUV231" s="611"/>
      <c r="AUW231" s="611"/>
      <c r="AUX231" s="611"/>
      <c r="AUY231" s="611"/>
      <c r="AUZ231" s="611"/>
      <c r="AVA231" s="611"/>
      <c r="AVB231" s="611"/>
      <c r="AVC231" s="611"/>
      <c r="AVD231" s="611"/>
      <c r="AVE231" s="611"/>
      <c r="AVF231" s="611"/>
      <c r="AVG231" s="611"/>
      <c r="AVH231" s="611"/>
      <c r="AVI231" s="611"/>
      <c r="AVJ231" s="611"/>
      <c r="AVK231" s="611"/>
      <c r="AVL231" s="611"/>
      <c r="AVM231" s="611"/>
      <c r="AVN231" s="611"/>
      <c r="AVO231" s="611"/>
      <c r="AVP231" s="611"/>
      <c r="AVQ231" s="611"/>
      <c r="AVR231" s="611"/>
      <c r="AVS231" s="611"/>
      <c r="AVT231" s="611"/>
      <c r="AVU231" s="611"/>
      <c r="AVV231" s="611"/>
      <c r="AVW231" s="611"/>
      <c r="AVX231" s="611"/>
      <c r="AVY231" s="611"/>
      <c r="AVZ231" s="611"/>
      <c r="AWA231" s="611"/>
      <c r="AWB231" s="611"/>
      <c r="AWC231" s="611"/>
      <c r="AWD231" s="611"/>
      <c r="AWE231" s="611"/>
      <c r="AWF231" s="611"/>
      <c r="AWG231" s="611"/>
      <c r="AWH231" s="611"/>
      <c r="AWI231" s="611"/>
      <c r="AWJ231" s="611"/>
      <c r="AWK231" s="611"/>
      <c r="AWL231" s="611"/>
      <c r="AWM231" s="611"/>
      <c r="AWN231" s="611"/>
      <c r="AWO231" s="611"/>
      <c r="AWP231" s="611"/>
      <c r="AWQ231" s="611"/>
      <c r="AWR231" s="611"/>
      <c r="AWS231" s="611"/>
      <c r="AWT231" s="611"/>
      <c r="AWU231" s="611"/>
      <c r="AWV231" s="611"/>
      <c r="AWW231" s="611"/>
      <c r="AWX231" s="611"/>
      <c r="AWY231" s="611"/>
      <c r="AWZ231" s="611"/>
      <c r="AXA231" s="611"/>
      <c r="AXB231" s="611"/>
      <c r="AXC231" s="611"/>
      <c r="AXD231" s="611"/>
      <c r="AXE231" s="611"/>
      <c r="AXF231" s="611"/>
      <c r="AXG231" s="611"/>
      <c r="AXH231" s="611"/>
      <c r="AXI231" s="611"/>
      <c r="AXJ231" s="611"/>
      <c r="AXK231" s="611"/>
      <c r="AXL231" s="611"/>
      <c r="AXM231" s="611"/>
      <c r="AXN231" s="611"/>
      <c r="AXO231" s="611"/>
      <c r="AXP231" s="611"/>
      <c r="AXQ231" s="611"/>
      <c r="AXR231" s="611"/>
      <c r="AXS231" s="611"/>
      <c r="AXT231" s="611"/>
      <c r="AXU231" s="611"/>
      <c r="AXV231" s="611"/>
      <c r="AXW231" s="611"/>
      <c r="AXX231" s="611"/>
      <c r="AXY231" s="611"/>
      <c r="AXZ231" s="611"/>
      <c r="AYA231" s="611"/>
      <c r="AYB231" s="611"/>
      <c r="AYC231" s="611"/>
      <c r="AYD231" s="611"/>
      <c r="AYE231" s="611"/>
      <c r="AYF231" s="611"/>
      <c r="AYG231" s="611"/>
      <c r="AYH231" s="611"/>
      <c r="AYI231" s="611"/>
      <c r="AYJ231" s="611"/>
      <c r="AYK231" s="611"/>
      <c r="AYL231" s="611"/>
      <c r="AYM231" s="611"/>
      <c r="AYN231" s="611"/>
      <c r="AYO231" s="611"/>
      <c r="AYP231" s="611"/>
      <c r="AYQ231" s="611"/>
      <c r="AYR231" s="611"/>
      <c r="AYS231" s="611"/>
      <c r="AYT231" s="611"/>
      <c r="AYU231" s="611"/>
      <c r="AYV231" s="611"/>
      <c r="AYW231" s="611"/>
      <c r="AYX231" s="611"/>
      <c r="AYY231" s="611"/>
      <c r="AYZ231" s="611"/>
      <c r="AZA231" s="611"/>
      <c r="AZB231" s="611"/>
      <c r="AZC231" s="611"/>
      <c r="AZD231" s="611"/>
      <c r="AZE231" s="611"/>
      <c r="AZF231" s="611"/>
      <c r="AZG231" s="611"/>
      <c r="AZH231" s="611"/>
      <c r="AZI231" s="611"/>
      <c r="AZJ231" s="611"/>
      <c r="AZK231" s="611"/>
      <c r="AZL231" s="611"/>
      <c r="AZM231" s="611"/>
      <c r="AZN231" s="611"/>
      <c r="AZO231" s="611"/>
      <c r="AZP231" s="611"/>
      <c r="AZQ231" s="611"/>
      <c r="AZR231" s="611"/>
      <c r="AZS231" s="611"/>
      <c r="AZT231" s="611"/>
      <c r="AZU231" s="611"/>
      <c r="AZV231" s="611"/>
      <c r="AZW231" s="611"/>
      <c r="AZX231" s="611"/>
      <c r="AZY231" s="611"/>
      <c r="AZZ231" s="611"/>
      <c r="BAA231" s="611"/>
      <c r="BAB231" s="611"/>
      <c r="BAC231" s="611"/>
      <c r="BAD231" s="611"/>
      <c r="BAE231" s="611"/>
      <c r="BAF231" s="611"/>
      <c r="BAG231" s="611"/>
      <c r="BAH231" s="611"/>
      <c r="BAI231" s="611"/>
      <c r="BAJ231" s="611"/>
      <c r="BAK231" s="611"/>
      <c r="BAL231" s="611"/>
      <c r="BAM231" s="611"/>
      <c r="BAN231" s="611"/>
      <c r="BAO231" s="611"/>
      <c r="BAP231" s="611"/>
      <c r="BAQ231" s="611"/>
      <c r="BAR231" s="611"/>
      <c r="BAS231" s="611"/>
      <c r="BAT231" s="611"/>
      <c r="BAU231" s="611"/>
      <c r="BAV231" s="611"/>
      <c r="BAW231" s="611"/>
      <c r="BAX231" s="611"/>
      <c r="BAY231" s="611"/>
      <c r="BAZ231" s="611"/>
      <c r="BBA231" s="611"/>
      <c r="BBB231" s="611"/>
      <c r="BBC231" s="611"/>
      <c r="BBD231" s="611"/>
      <c r="BBE231" s="611"/>
      <c r="BBF231" s="611"/>
      <c r="BBG231" s="611"/>
      <c r="BBH231" s="611"/>
      <c r="BBI231" s="611"/>
      <c r="BBJ231" s="611"/>
      <c r="BBK231" s="611"/>
      <c r="BBL231" s="611"/>
      <c r="BBM231" s="611"/>
      <c r="BBN231" s="611"/>
      <c r="BBO231" s="611"/>
      <c r="BBP231" s="611"/>
      <c r="BBQ231" s="611"/>
      <c r="BBR231" s="611"/>
      <c r="BBS231" s="611"/>
      <c r="BBT231" s="611"/>
      <c r="BBU231" s="611"/>
      <c r="BBV231" s="611"/>
      <c r="BBW231" s="611"/>
      <c r="BBX231" s="611"/>
      <c r="BBY231" s="611"/>
      <c r="BBZ231" s="611"/>
      <c r="BCA231" s="611"/>
      <c r="BCB231" s="611"/>
      <c r="BCC231" s="611"/>
      <c r="BCD231" s="611"/>
      <c r="BCE231" s="611"/>
      <c r="BCF231" s="611"/>
      <c r="BCG231" s="611"/>
      <c r="BCH231" s="611"/>
      <c r="BCI231" s="611"/>
      <c r="BCJ231" s="611"/>
      <c r="BCK231" s="611"/>
      <c r="BCL231" s="611"/>
      <c r="BCM231" s="611"/>
      <c r="BCN231" s="611"/>
      <c r="BCO231" s="611"/>
      <c r="BCP231" s="611"/>
      <c r="BCQ231" s="611"/>
      <c r="BCR231" s="611"/>
      <c r="BCS231" s="611"/>
      <c r="BCT231" s="611"/>
      <c r="BCU231" s="611"/>
      <c r="BCV231" s="611"/>
      <c r="BCW231" s="611"/>
      <c r="BCX231" s="611"/>
      <c r="BCY231" s="611"/>
      <c r="BCZ231" s="611"/>
      <c r="BDA231" s="611"/>
      <c r="BDB231" s="611"/>
      <c r="BDC231" s="611"/>
      <c r="BDD231" s="611"/>
      <c r="BDE231" s="611"/>
      <c r="BDF231" s="611"/>
      <c r="BDG231" s="611"/>
      <c r="BDH231" s="611"/>
      <c r="BDI231" s="611"/>
      <c r="BDJ231" s="611"/>
      <c r="BDK231" s="611"/>
      <c r="BDL231" s="611"/>
      <c r="BDM231" s="611"/>
      <c r="BDN231" s="611"/>
      <c r="BDO231" s="611"/>
      <c r="BDP231" s="611"/>
      <c r="BDQ231" s="611"/>
      <c r="BDR231" s="611"/>
      <c r="BDS231" s="611"/>
      <c r="BDT231" s="611"/>
      <c r="BDU231" s="611"/>
      <c r="BDV231" s="611"/>
      <c r="BDW231" s="611"/>
      <c r="BDX231" s="611"/>
      <c r="BDY231" s="611"/>
      <c r="BDZ231" s="611"/>
      <c r="BEA231" s="611"/>
      <c r="BEB231" s="611"/>
      <c r="BEC231" s="611"/>
      <c r="BED231" s="611"/>
      <c r="BEE231" s="611"/>
      <c r="BEF231" s="611"/>
      <c r="BEG231" s="611"/>
      <c r="BEH231" s="611"/>
      <c r="BEI231" s="611"/>
      <c r="BEJ231" s="611"/>
      <c r="BEK231" s="611"/>
      <c r="BEL231" s="611"/>
      <c r="BEM231" s="611"/>
      <c r="BEN231" s="611"/>
      <c r="BEO231" s="611"/>
      <c r="BEP231" s="611"/>
      <c r="BEQ231" s="611"/>
      <c r="BER231" s="611"/>
      <c r="BES231" s="611"/>
      <c r="BET231" s="611"/>
      <c r="BEU231" s="611"/>
      <c r="BEV231" s="611"/>
      <c r="BEW231" s="611"/>
      <c r="BEX231" s="611"/>
      <c r="BEY231" s="611"/>
      <c r="BEZ231" s="611"/>
      <c r="BFA231" s="611"/>
      <c r="BFB231" s="611"/>
      <c r="BFC231" s="611"/>
      <c r="BFD231" s="611"/>
      <c r="BFE231" s="611"/>
      <c r="BFF231" s="611"/>
      <c r="BFG231" s="611"/>
      <c r="BFH231" s="611"/>
      <c r="BFI231" s="611"/>
      <c r="BFJ231" s="611"/>
      <c r="BFK231" s="611"/>
      <c r="BFL231" s="611"/>
      <c r="BFM231" s="611"/>
      <c r="BFN231" s="611"/>
      <c r="BFO231" s="611"/>
      <c r="BFP231" s="611"/>
      <c r="BFQ231" s="611"/>
      <c r="BFR231" s="611"/>
      <c r="BFS231" s="611"/>
      <c r="BFT231" s="611"/>
      <c r="BFU231" s="611"/>
      <c r="BFV231" s="611"/>
      <c r="BFW231" s="611"/>
      <c r="BFX231" s="611"/>
      <c r="BFY231" s="611"/>
      <c r="BFZ231" s="611"/>
      <c r="BGA231" s="611"/>
      <c r="BGB231" s="611"/>
      <c r="BGC231" s="611"/>
      <c r="BGD231" s="611"/>
      <c r="BGE231" s="611"/>
      <c r="BGF231" s="611"/>
      <c r="BGG231" s="611"/>
      <c r="BGH231" s="611"/>
      <c r="BGI231" s="611"/>
      <c r="BGJ231" s="611"/>
      <c r="BGK231" s="611"/>
      <c r="BGL231" s="611"/>
      <c r="BGM231" s="611"/>
      <c r="BGN231" s="611"/>
      <c r="BGO231" s="611"/>
      <c r="BGP231" s="611"/>
      <c r="BGQ231" s="611"/>
      <c r="BGR231" s="611"/>
      <c r="BGS231" s="611"/>
      <c r="BGT231" s="611"/>
      <c r="BGU231" s="611"/>
      <c r="BGV231" s="611"/>
      <c r="BGW231" s="611"/>
      <c r="BGX231" s="611"/>
      <c r="BGY231" s="611"/>
      <c r="BGZ231" s="611"/>
      <c r="BHA231" s="611"/>
      <c r="BHB231" s="611"/>
      <c r="BHC231" s="611"/>
      <c r="BHD231" s="611"/>
      <c r="BHE231" s="611"/>
      <c r="BHF231" s="611"/>
      <c r="BHG231" s="611"/>
      <c r="BHH231" s="611"/>
      <c r="BHI231" s="611"/>
      <c r="BHJ231" s="611"/>
      <c r="BHK231" s="611"/>
      <c r="BHL231" s="611"/>
      <c r="BHM231" s="611"/>
      <c r="BHN231" s="611"/>
      <c r="BHO231" s="611"/>
      <c r="BHP231" s="611"/>
      <c r="BHQ231" s="611"/>
      <c r="BHR231" s="611"/>
      <c r="BHS231" s="611"/>
      <c r="BHT231" s="611"/>
      <c r="BHU231" s="611"/>
      <c r="BHV231" s="611"/>
      <c r="BHW231" s="611"/>
      <c r="BHX231" s="611"/>
      <c r="BHY231" s="611"/>
      <c r="BHZ231" s="611"/>
      <c r="BIA231" s="611"/>
      <c r="BIB231" s="611"/>
      <c r="BIC231" s="611"/>
      <c r="BID231" s="611"/>
      <c r="BIE231" s="611"/>
      <c r="BIF231" s="611"/>
      <c r="BIG231" s="611"/>
      <c r="BIH231" s="611"/>
      <c r="BII231" s="611"/>
      <c r="BIJ231" s="611"/>
      <c r="BIK231" s="611"/>
      <c r="BIL231" s="611"/>
      <c r="BIM231" s="611"/>
      <c r="BIN231" s="611"/>
      <c r="BIO231" s="611"/>
      <c r="BIP231" s="611"/>
      <c r="BIQ231" s="611"/>
      <c r="BIR231" s="611"/>
      <c r="BIS231" s="611"/>
      <c r="BIT231" s="611"/>
      <c r="BIU231" s="611"/>
      <c r="BIV231" s="611"/>
      <c r="BIW231" s="611"/>
      <c r="BIX231" s="611"/>
      <c r="BIY231" s="611"/>
      <c r="BIZ231" s="611"/>
      <c r="BJA231" s="611"/>
      <c r="BJB231" s="611"/>
      <c r="BJC231" s="611"/>
      <c r="BJD231" s="611"/>
      <c r="BJE231" s="611"/>
      <c r="BJF231" s="611"/>
      <c r="BJG231" s="611"/>
      <c r="BJH231" s="611"/>
      <c r="BJI231" s="611"/>
      <c r="BJJ231" s="611"/>
      <c r="BJK231" s="611"/>
      <c r="BJL231" s="611"/>
      <c r="BJM231" s="611"/>
      <c r="BJN231" s="611"/>
      <c r="BJO231" s="611"/>
      <c r="BJP231" s="611"/>
      <c r="BJQ231" s="611"/>
      <c r="BJR231" s="611"/>
      <c r="BJS231" s="611"/>
      <c r="BJT231" s="611"/>
      <c r="BJU231" s="611"/>
      <c r="BJV231" s="611"/>
      <c r="BJW231" s="611"/>
      <c r="BJX231" s="611"/>
      <c r="BJY231" s="611"/>
      <c r="BJZ231" s="611"/>
      <c r="BKA231" s="611"/>
      <c r="BKB231" s="611"/>
      <c r="BKC231" s="611"/>
      <c r="BKD231" s="611"/>
      <c r="BKE231" s="611"/>
      <c r="BKF231" s="611"/>
      <c r="BKG231" s="611"/>
      <c r="BKH231" s="611"/>
      <c r="BKI231" s="611"/>
      <c r="BKJ231" s="611"/>
      <c r="BKK231" s="611"/>
      <c r="BKL231" s="611"/>
      <c r="BKM231" s="611"/>
      <c r="BKN231" s="611"/>
      <c r="BKO231" s="611"/>
      <c r="BKP231" s="611"/>
      <c r="BKQ231" s="611"/>
      <c r="BKR231" s="611"/>
      <c r="BKS231" s="611"/>
      <c r="BKT231" s="611"/>
      <c r="BKU231" s="611"/>
      <c r="BKV231" s="611"/>
      <c r="BKW231" s="611"/>
      <c r="BKX231" s="611"/>
      <c r="BKY231" s="611"/>
      <c r="BKZ231" s="611"/>
      <c r="BLA231" s="611"/>
      <c r="BLB231" s="611"/>
      <c r="BLC231" s="611"/>
      <c r="BLD231" s="611"/>
      <c r="BLE231" s="611"/>
      <c r="BLF231" s="611"/>
      <c r="BLG231" s="611"/>
      <c r="BLH231" s="611"/>
      <c r="BLI231" s="611"/>
      <c r="BLJ231" s="611"/>
      <c r="BLK231" s="611"/>
      <c r="BLL231" s="611"/>
      <c r="BLM231" s="611"/>
      <c r="BLN231" s="611"/>
      <c r="BLO231" s="611"/>
      <c r="BLP231" s="611"/>
      <c r="BLQ231" s="611"/>
      <c r="BLR231" s="611"/>
      <c r="BLS231" s="611"/>
      <c r="BLT231" s="611"/>
      <c r="BLU231" s="611"/>
      <c r="BLV231" s="611"/>
      <c r="BLW231" s="611"/>
      <c r="BLX231" s="611"/>
      <c r="BLY231" s="611"/>
      <c r="BLZ231" s="611"/>
      <c r="BMA231" s="611"/>
      <c r="BMB231" s="611"/>
      <c r="BMC231" s="611"/>
      <c r="BMD231" s="611"/>
      <c r="BME231" s="611"/>
      <c r="BMF231" s="611"/>
      <c r="BMG231" s="611"/>
      <c r="BMH231" s="611"/>
      <c r="BMI231" s="611"/>
      <c r="BMJ231" s="611"/>
      <c r="BMK231" s="611"/>
      <c r="BML231" s="611"/>
      <c r="BMM231" s="611"/>
      <c r="BMN231" s="611"/>
      <c r="BMO231" s="611"/>
      <c r="BMP231" s="611"/>
      <c r="BMQ231" s="611"/>
      <c r="BMR231" s="611"/>
      <c r="BMS231" s="611"/>
      <c r="BMT231" s="611"/>
      <c r="BMU231" s="611"/>
      <c r="BMV231" s="611"/>
      <c r="BMW231" s="611"/>
      <c r="BMX231" s="611"/>
      <c r="BMY231" s="611"/>
      <c r="BMZ231" s="611"/>
      <c r="BNA231" s="611"/>
      <c r="BNB231" s="611"/>
      <c r="BNC231" s="611"/>
      <c r="BND231" s="611"/>
      <c r="BNE231" s="611"/>
      <c r="BNF231" s="611"/>
      <c r="BNG231" s="611"/>
      <c r="BNH231" s="611"/>
      <c r="BNI231" s="611"/>
      <c r="BNJ231" s="611"/>
      <c r="BNK231" s="611"/>
      <c r="BNL231" s="611"/>
      <c r="BNM231" s="611"/>
      <c r="BNN231" s="611"/>
      <c r="BNO231" s="611"/>
      <c r="BNP231" s="611"/>
      <c r="BNQ231" s="611"/>
      <c r="BNR231" s="611"/>
      <c r="BNS231" s="611"/>
      <c r="BNT231" s="611"/>
      <c r="BNU231" s="611"/>
      <c r="BNV231" s="611"/>
      <c r="BNW231" s="611"/>
      <c r="BNX231" s="611"/>
      <c r="BNY231" s="611"/>
      <c r="BNZ231" s="611"/>
      <c r="BOA231" s="611"/>
      <c r="BOB231" s="611"/>
      <c r="BOC231" s="611"/>
      <c r="BOD231" s="611"/>
      <c r="BOE231" s="611"/>
      <c r="BOF231" s="611"/>
      <c r="BOG231" s="611"/>
      <c r="BOH231" s="611"/>
      <c r="BOI231" s="611"/>
      <c r="BOJ231" s="611"/>
      <c r="BOK231" s="611"/>
      <c r="BOL231" s="611"/>
      <c r="BOM231" s="611"/>
      <c r="BON231" s="611"/>
      <c r="BOO231" s="611"/>
      <c r="BOP231" s="611"/>
      <c r="BOQ231" s="611"/>
      <c r="BOR231" s="611"/>
      <c r="BOS231" s="611"/>
      <c r="BOT231" s="611"/>
      <c r="BOU231" s="611"/>
      <c r="BOV231" s="611"/>
      <c r="BOW231" s="611"/>
      <c r="BOX231" s="611"/>
      <c r="BOY231" s="611"/>
      <c r="BOZ231" s="611"/>
      <c r="BPA231" s="611"/>
      <c r="BPB231" s="611"/>
      <c r="BPC231" s="611"/>
      <c r="BPD231" s="611"/>
      <c r="BPE231" s="611"/>
      <c r="BPF231" s="611"/>
      <c r="BPG231" s="611"/>
      <c r="BPH231" s="611"/>
      <c r="BPI231" s="611"/>
      <c r="BPJ231" s="611"/>
      <c r="BPK231" s="611"/>
      <c r="BPL231" s="611"/>
      <c r="BPM231" s="611"/>
      <c r="BPN231" s="611"/>
      <c r="BPO231" s="611"/>
      <c r="BPP231" s="611"/>
      <c r="BPQ231" s="611"/>
      <c r="BPR231" s="611"/>
      <c r="BPS231" s="611"/>
      <c r="BPT231" s="611"/>
      <c r="BPU231" s="611"/>
      <c r="BPV231" s="611"/>
      <c r="BPW231" s="611"/>
      <c r="BPX231" s="611"/>
      <c r="BPY231" s="611"/>
      <c r="BPZ231" s="611"/>
      <c r="BQA231" s="611"/>
      <c r="BQB231" s="611"/>
      <c r="BQC231" s="611"/>
      <c r="BQD231" s="611"/>
      <c r="BQE231" s="611"/>
      <c r="BQF231" s="611"/>
      <c r="BQG231" s="611"/>
      <c r="BQH231" s="611"/>
      <c r="BQI231" s="611"/>
      <c r="BQJ231" s="611"/>
      <c r="BQK231" s="611"/>
      <c r="BQL231" s="611"/>
      <c r="BQM231" s="611"/>
      <c r="BQN231" s="611"/>
      <c r="BQO231" s="611"/>
      <c r="BQP231" s="611"/>
      <c r="BQQ231" s="611"/>
      <c r="BQR231" s="611"/>
      <c r="BQS231" s="611"/>
      <c r="BQT231" s="611"/>
      <c r="BQU231" s="611"/>
      <c r="BQV231" s="611"/>
      <c r="BQW231" s="611"/>
      <c r="BQX231" s="611"/>
      <c r="BQY231" s="611"/>
      <c r="BQZ231" s="611"/>
      <c r="BRA231" s="611"/>
      <c r="BRB231" s="611"/>
      <c r="BRC231" s="611"/>
      <c r="BRD231" s="611"/>
      <c r="BRE231" s="611"/>
      <c r="BRF231" s="611"/>
      <c r="BRG231" s="611"/>
      <c r="BRH231" s="611"/>
      <c r="BRI231" s="611"/>
      <c r="BRJ231" s="611"/>
      <c r="BRK231" s="611"/>
      <c r="BRL231" s="611"/>
      <c r="BRM231" s="611"/>
      <c r="BRN231" s="611"/>
      <c r="BRO231" s="611"/>
      <c r="BRP231" s="611"/>
      <c r="BRQ231" s="611"/>
      <c r="BRR231" s="611"/>
      <c r="BRS231" s="611"/>
      <c r="BRT231" s="611"/>
      <c r="BRU231" s="611"/>
      <c r="BRV231" s="611"/>
      <c r="BRW231" s="611"/>
      <c r="BRX231" s="611"/>
      <c r="BRY231" s="611"/>
      <c r="BRZ231" s="611"/>
      <c r="BSA231" s="611"/>
      <c r="BSB231" s="611"/>
      <c r="BSC231" s="611"/>
      <c r="BSD231" s="611"/>
      <c r="BSE231" s="611"/>
      <c r="BSF231" s="611"/>
      <c r="BSG231" s="611"/>
      <c r="BSH231" s="611"/>
      <c r="BSI231" s="611"/>
      <c r="BSJ231" s="611"/>
      <c r="BSK231" s="611"/>
      <c r="BSL231" s="611"/>
      <c r="BSM231" s="611"/>
      <c r="BSN231" s="611"/>
      <c r="BSO231" s="611"/>
      <c r="BSP231" s="611"/>
      <c r="BSQ231" s="611"/>
      <c r="BSR231" s="611"/>
      <c r="BSS231" s="611"/>
      <c r="BST231" s="611"/>
      <c r="BSU231" s="611"/>
      <c r="BSV231" s="611"/>
      <c r="BSW231" s="611"/>
      <c r="BSX231" s="611"/>
      <c r="BSY231" s="611"/>
      <c r="BSZ231" s="611"/>
      <c r="BTA231" s="611"/>
      <c r="BTB231" s="611"/>
      <c r="BTC231" s="611"/>
      <c r="BTD231" s="611"/>
      <c r="BTE231" s="611"/>
      <c r="BTF231" s="611"/>
      <c r="BTG231" s="611"/>
      <c r="BTH231" s="611"/>
      <c r="BTI231" s="611"/>
      <c r="BTJ231" s="611"/>
      <c r="BTK231" s="611"/>
      <c r="BTL231" s="611"/>
      <c r="BTM231" s="611"/>
      <c r="BTN231" s="611"/>
      <c r="BTO231" s="611"/>
      <c r="BTP231" s="611"/>
      <c r="BTQ231" s="611"/>
      <c r="BTR231" s="611"/>
      <c r="BTS231" s="611"/>
      <c r="BTT231" s="611"/>
      <c r="BTU231" s="611"/>
      <c r="BTV231" s="611"/>
      <c r="BTW231" s="611"/>
      <c r="BTX231" s="611"/>
      <c r="BTY231" s="611"/>
      <c r="BTZ231" s="611"/>
      <c r="BUA231" s="611"/>
      <c r="BUB231" s="611"/>
      <c r="BUC231" s="611"/>
      <c r="BUD231" s="611"/>
      <c r="BUE231" s="611"/>
      <c r="BUF231" s="611"/>
      <c r="BUG231" s="611"/>
      <c r="BUH231" s="611"/>
      <c r="BUI231" s="611"/>
      <c r="BUJ231" s="611"/>
      <c r="BUK231" s="611"/>
      <c r="BUL231" s="611"/>
      <c r="BUM231" s="611"/>
      <c r="BUN231" s="611"/>
      <c r="BUO231" s="611"/>
      <c r="BUP231" s="611"/>
      <c r="BUQ231" s="611"/>
      <c r="BUR231" s="611"/>
      <c r="BUS231" s="611"/>
      <c r="BUT231" s="611"/>
      <c r="BUU231" s="611"/>
      <c r="BUV231" s="611"/>
      <c r="BUW231" s="611"/>
      <c r="BUX231" s="611"/>
      <c r="BUY231" s="611"/>
      <c r="BUZ231" s="611"/>
      <c r="BVA231" s="611"/>
      <c r="BVB231" s="611"/>
      <c r="BVC231" s="611"/>
      <c r="BVD231" s="611"/>
      <c r="BVE231" s="611"/>
      <c r="BVF231" s="611"/>
      <c r="BVG231" s="611"/>
      <c r="BVH231" s="611"/>
      <c r="BVI231" s="611"/>
      <c r="BVJ231" s="611"/>
      <c r="BVK231" s="611"/>
      <c r="BVL231" s="611"/>
      <c r="BVM231" s="611"/>
      <c r="BVN231" s="611"/>
      <c r="BVO231" s="611"/>
      <c r="BVP231" s="611"/>
      <c r="BVQ231" s="611"/>
      <c r="BVR231" s="611"/>
      <c r="BVS231" s="611"/>
      <c r="BVT231" s="611"/>
      <c r="BVU231" s="611"/>
      <c r="BVV231" s="611"/>
      <c r="BVW231" s="611"/>
      <c r="BVX231" s="611"/>
      <c r="BVY231" s="611"/>
      <c r="BVZ231" s="611"/>
      <c r="BWA231" s="611"/>
      <c r="BWB231" s="611"/>
      <c r="BWC231" s="611"/>
      <c r="BWD231" s="611"/>
      <c r="BWE231" s="611"/>
      <c r="BWF231" s="611"/>
      <c r="BWG231" s="611"/>
      <c r="BWH231" s="611"/>
      <c r="BWI231" s="611"/>
      <c r="BWJ231" s="611"/>
      <c r="BWK231" s="611"/>
      <c r="BWL231" s="611"/>
      <c r="BWM231" s="611"/>
      <c r="BWN231" s="611"/>
      <c r="BWO231" s="611"/>
      <c r="BWP231" s="611"/>
      <c r="BWQ231" s="611"/>
      <c r="BWR231" s="611"/>
      <c r="BWS231" s="611"/>
      <c r="BWT231" s="611"/>
      <c r="BWU231" s="611"/>
      <c r="BWV231" s="611"/>
      <c r="BWW231" s="611"/>
      <c r="BWX231" s="611"/>
      <c r="BWY231" s="611"/>
      <c r="BWZ231" s="611"/>
      <c r="BXA231" s="611"/>
      <c r="BXB231" s="611"/>
      <c r="BXC231" s="611"/>
      <c r="BXD231" s="611"/>
      <c r="BXE231" s="611"/>
      <c r="BXF231" s="611"/>
      <c r="BXG231" s="611"/>
      <c r="BXH231" s="611"/>
      <c r="BXI231" s="611"/>
      <c r="BXJ231" s="611"/>
      <c r="BXK231" s="611"/>
      <c r="BXL231" s="611"/>
      <c r="BXM231" s="611"/>
      <c r="BXN231" s="611"/>
      <c r="BXO231" s="611"/>
      <c r="BXP231" s="611"/>
      <c r="BXQ231" s="611"/>
      <c r="BXR231" s="611"/>
      <c r="BXS231" s="611"/>
      <c r="BXT231" s="611"/>
      <c r="BXU231" s="611"/>
      <c r="BXV231" s="611"/>
      <c r="BXW231" s="611"/>
      <c r="BXX231" s="611"/>
      <c r="BXY231" s="611"/>
      <c r="BXZ231" s="611"/>
      <c r="BYA231" s="611"/>
      <c r="BYB231" s="611"/>
      <c r="BYC231" s="611"/>
      <c r="BYD231" s="611"/>
      <c r="BYE231" s="611"/>
      <c r="BYF231" s="611"/>
      <c r="BYG231" s="611"/>
      <c r="BYH231" s="611"/>
      <c r="BYI231" s="611"/>
      <c r="BYJ231" s="611"/>
      <c r="BYK231" s="611"/>
      <c r="BYL231" s="611"/>
      <c r="BYM231" s="611"/>
      <c r="BYN231" s="611"/>
      <c r="BYO231" s="611"/>
      <c r="BYP231" s="611"/>
      <c r="BYQ231" s="611"/>
      <c r="BYR231" s="611"/>
      <c r="BYS231" s="611"/>
      <c r="BYT231" s="611"/>
      <c r="BYU231" s="611"/>
      <c r="BYV231" s="611"/>
      <c r="BYW231" s="611"/>
      <c r="BYX231" s="611"/>
      <c r="BYY231" s="611"/>
      <c r="BYZ231" s="611"/>
      <c r="BZA231" s="611"/>
      <c r="BZB231" s="611"/>
      <c r="BZC231" s="611"/>
      <c r="BZD231" s="611"/>
      <c r="BZE231" s="611"/>
      <c r="BZF231" s="611"/>
      <c r="BZG231" s="611"/>
      <c r="BZH231" s="611"/>
      <c r="BZI231" s="611"/>
      <c r="BZJ231" s="611"/>
      <c r="BZK231" s="611"/>
      <c r="BZL231" s="611"/>
      <c r="BZM231" s="611"/>
      <c r="BZN231" s="611"/>
      <c r="BZO231" s="611"/>
      <c r="BZP231" s="611"/>
      <c r="BZQ231" s="611"/>
      <c r="BZR231" s="611"/>
      <c r="BZS231" s="611"/>
      <c r="BZT231" s="611"/>
      <c r="BZU231" s="611"/>
      <c r="BZV231" s="611"/>
      <c r="BZW231" s="611"/>
      <c r="BZX231" s="611"/>
      <c r="BZY231" s="611"/>
      <c r="BZZ231" s="611"/>
      <c r="CAA231" s="611"/>
      <c r="CAB231" s="611"/>
      <c r="CAC231" s="611"/>
      <c r="CAD231" s="611"/>
      <c r="CAE231" s="611"/>
      <c r="CAF231" s="611"/>
      <c r="CAG231" s="611"/>
      <c r="CAH231" s="611"/>
      <c r="CAI231" s="611"/>
      <c r="CAJ231" s="611"/>
      <c r="CAK231" s="611"/>
      <c r="CAL231" s="611"/>
      <c r="CAM231" s="611"/>
      <c r="CAN231" s="611"/>
      <c r="CAO231" s="611"/>
      <c r="CAP231" s="611"/>
      <c r="CAQ231" s="611"/>
      <c r="CAR231" s="611"/>
      <c r="CAS231" s="611"/>
      <c r="CAT231" s="611"/>
      <c r="CAU231" s="611"/>
      <c r="CAV231" s="611"/>
      <c r="CAW231" s="611"/>
      <c r="CAX231" s="611"/>
      <c r="CAY231" s="611"/>
      <c r="CAZ231" s="611"/>
      <c r="CBA231" s="611"/>
      <c r="CBB231" s="611"/>
      <c r="CBC231" s="611"/>
      <c r="CBD231" s="611"/>
      <c r="CBE231" s="611"/>
      <c r="CBF231" s="611"/>
      <c r="CBG231" s="611"/>
      <c r="CBH231" s="611"/>
      <c r="CBI231" s="611"/>
      <c r="CBJ231" s="611"/>
      <c r="CBK231" s="611"/>
      <c r="CBL231" s="611"/>
      <c r="CBM231" s="611"/>
      <c r="CBN231" s="611"/>
      <c r="CBO231" s="611"/>
      <c r="CBP231" s="611"/>
      <c r="CBQ231" s="611"/>
      <c r="CBR231" s="611"/>
      <c r="CBS231" s="611"/>
      <c r="CBT231" s="611"/>
      <c r="CBU231" s="611"/>
      <c r="CBV231" s="611"/>
      <c r="CBW231" s="611"/>
      <c r="CBX231" s="611"/>
      <c r="CBY231" s="611"/>
      <c r="CBZ231" s="611"/>
      <c r="CCA231" s="611"/>
      <c r="CCB231" s="611"/>
      <c r="CCC231" s="611"/>
      <c r="CCD231" s="611"/>
      <c r="CCE231" s="611"/>
      <c r="CCF231" s="611"/>
      <c r="CCG231" s="611"/>
      <c r="CCH231" s="611"/>
      <c r="CCI231" s="611"/>
      <c r="CCJ231" s="611"/>
      <c r="CCK231" s="611"/>
      <c r="CCL231" s="611"/>
      <c r="CCM231" s="611"/>
      <c r="CCN231" s="611"/>
      <c r="CCO231" s="611"/>
      <c r="CCP231" s="611"/>
      <c r="CCQ231" s="611"/>
      <c r="CCR231" s="611"/>
      <c r="CCS231" s="611"/>
      <c r="CCT231" s="611"/>
      <c r="CCU231" s="611"/>
      <c r="CCV231" s="611"/>
      <c r="CCW231" s="611"/>
      <c r="CCX231" s="611"/>
      <c r="CCY231" s="611"/>
      <c r="CCZ231" s="611"/>
      <c r="CDA231" s="611"/>
      <c r="CDB231" s="611"/>
      <c r="CDC231" s="611"/>
      <c r="CDD231" s="611"/>
      <c r="CDE231" s="611"/>
      <c r="CDF231" s="611"/>
      <c r="CDG231" s="611"/>
      <c r="CDH231" s="611"/>
      <c r="CDI231" s="611"/>
      <c r="CDJ231" s="611"/>
      <c r="CDK231" s="611"/>
      <c r="CDL231" s="611"/>
      <c r="CDM231" s="611"/>
      <c r="CDN231" s="611"/>
      <c r="CDO231" s="611"/>
      <c r="CDP231" s="611"/>
      <c r="CDQ231" s="611"/>
      <c r="CDR231" s="611"/>
      <c r="CDS231" s="611"/>
      <c r="CDT231" s="611"/>
      <c r="CDU231" s="611"/>
      <c r="CDV231" s="611"/>
      <c r="CDW231" s="611"/>
      <c r="CDX231" s="611"/>
      <c r="CDY231" s="611"/>
      <c r="CDZ231" s="611"/>
      <c r="CEA231" s="611"/>
      <c r="CEB231" s="611"/>
      <c r="CEC231" s="611"/>
      <c r="CED231" s="611"/>
      <c r="CEE231" s="611"/>
      <c r="CEF231" s="611"/>
      <c r="CEG231" s="611"/>
      <c r="CEH231" s="611"/>
      <c r="CEI231" s="611"/>
      <c r="CEJ231" s="611"/>
      <c r="CEK231" s="611"/>
      <c r="CEL231" s="611"/>
      <c r="CEM231" s="611"/>
    </row>
    <row r="232" spans="1:2171" ht="20.25" x14ac:dyDescent="0.3">
      <c r="A232" s="211"/>
      <c r="B232" s="1233" t="s">
        <v>655</v>
      </c>
      <c r="C232" s="1234"/>
      <c r="D232" s="702"/>
      <c r="E232" s="695"/>
      <c r="F232" s="697"/>
      <c r="G232" s="697"/>
      <c r="H232" s="697"/>
      <c r="I232" s="701"/>
      <c r="J232" s="211"/>
      <c r="K232" s="212"/>
      <c r="L232" s="212"/>
      <c r="AA232" s="679"/>
    </row>
    <row r="233" spans="1:2171" x14ac:dyDescent="0.2">
      <c r="A233" s="211"/>
      <c r="B233" s="64" t="s">
        <v>364</v>
      </c>
      <c r="C233" s="698" t="s">
        <v>331</v>
      </c>
      <c r="D233" s="702"/>
      <c r="E233" s="695"/>
      <c r="F233" s="697"/>
      <c r="G233" s="697"/>
      <c r="H233" s="697"/>
      <c r="I233" s="701"/>
      <c r="J233" s="211"/>
      <c r="K233" s="212"/>
      <c r="L233" s="212"/>
      <c r="AA233" s="679"/>
    </row>
    <row r="234" spans="1:2171" x14ac:dyDescent="0.2">
      <c r="A234" s="211"/>
      <c r="B234" s="64" t="s">
        <v>754</v>
      </c>
      <c r="C234" s="699"/>
      <c r="D234" s="702"/>
      <c r="E234" s="695"/>
      <c r="F234" s="697"/>
      <c r="G234" s="697"/>
      <c r="H234" s="697"/>
      <c r="I234" s="701"/>
      <c r="J234" s="211"/>
      <c r="K234" s="212"/>
      <c r="L234" s="212"/>
      <c r="AA234" s="679"/>
    </row>
    <row r="235" spans="1:2171" ht="13.5" thickBot="1" x14ac:dyDescent="0.25">
      <c r="A235" s="211"/>
      <c r="B235" s="65" t="s">
        <v>365</v>
      </c>
      <c r="C235" s="285"/>
      <c r="D235" s="703"/>
      <c r="E235" s="703"/>
      <c r="F235" s="633"/>
      <c r="G235" s="633"/>
      <c r="H235" s="634"/>
      <c r="I235" s="211"/>
      <c r="J235" s="211"/>
      <c r="K235" s="212"/>
      <c r="L235" s="212"/>
      <c r="AA235" s="679"/>
    </row>
    <row r="236" spans="1:2171" x14ac:dyDescent="0.2">
      <c r="A236" s="667"/>
      <c r="B236" s="628"/>
      <c r="C236" s="628"/>
      <c r="D236" s="704"/>
      <c r="E236" s="704"/>
      <c r="F236" s="633"/>
      <c r="G236" s="633"/>
      <c r="H236" s="634"/>
      <c r="I236" s="211"/>
      <c r="J236" s="211"/>
      <c r="K236" s="212"/>
      <c r="L236" s="212"/>
      <c r="AA236" s="679"/>
    </row>
    <row r="237" spans="1:2171" x14ac:dyDescent="0.2">
      <c r="A237" s="211"/>
      <c r="B237" s="665"/>
      <c r="C237" s="644"/>
      <c r="D237" s="633"/>
      <c r="E237" s="633"/>
      <c r="F237" s="633"/>
      <c r="G237" s="633"/>
      <c r="H237" s="634"/>
      <c r="I237" s="211"/>
      <c r="J237" s="211"/>
      <c r="K237" s="212"/>
      <c r="L237" s="212"/>
      <c r="AA237" s="679"/>
    </row>
    <row r="238" spans="1:2171" ht="21" thickBot="1" x14ac:dyDescent="0.35">
      <c r="A238" s="211"/>
      <c r="B238" s="665"/>
      <c r="C238" s="644"/>
      <c r="D238" s="664"/>
      <c r="E238" s="635"/>
      <c r="F238" s="635"/>
      <c r="G238" s="633"/>
      <c r="H238" s="634"/>
      <c r="I238" s="211"/>
      <c r="J238" s="211"/>
      <c r="K238" s="212"/>
      <c r="L238" s="212"/>
      <c r="AA238" s="679"/>
    </row>
    <row r="239" spans="1:2171" ht="20.25" x14ac:dyDescent="0.3">
      <c r="A239" s="211"/>
      <c r="B239" s="1226" t="s">
        <v>656</v>
      </c>
      <c r="C239" s="1227"/>
      <c r="D239" s="624"/>
      <c r="E239" s="625"/>
      <c r="F239" s="625"/>
      <c r="G239" s="633"/>
      <c r="H239" s="634"/>
      <c r="I239" s="211"/>
      <c r="J239" s="211"/>
      <c r="K239" s="212"/>
      <c r="L239" s="212"/>
      <c r="AA239" s="679"/>
    </row>
    <row r="240" spans="1:2171" x14ac:dyDescent="0.2">
      <c r="A240" s="211"/>
      <c r="B240" s="64" t="s">
        <v>364</v>
      </c>
      <c r="C240" s="266" t="s">
        <v>331</v>
      </c>
      <c r="D240" s="624"/>
      <c r="E240" s="625"/>
      <c r="F240" s="625"/>
      <c r="G240" s="633"/>
      <c r="H240" s="634"/>
      <c r="I240" s="211"/>
      <c r="J240" s="211"/>
      <c r="K240" s="212"/>
      <c r="L240" s="212"/>
      <c r="AA240" s="679"/>
    </row>
    <row r="241" spans="1:2171" x14ac:dyDescent="0.2">
      <c r="A241" s="211"/>
      <c r="B241" s="64" t="s">
        <v>754</v>
      </c>
      <c r="C241" s="274"/>
      <c r="D241" s="624"/>
      <c r="E241" s="625"/>
      <c r="F241" s="625"/>
      <c r="G241" s="633"/>
      <c r="H241" s="634"/>
      <c r="I241" s="211"/>
      <c r="J241" s="211"/>
      <c r="K241" s="212"/>
      <c r="L241" s="212"/>
      <c r="AA241" s="679"/>
    </row>
    <row r="242" spans="1:2171" x14ac:dyDescent="0.2">
      <c r="A242" s="211"/>
      <c r="B242" s="64" t="s">
        <v>755</v>
      </c>
      <c r="C242" s="274"/>
      <c r="D242" s="624"/>
      <c r="E242" s="625"/>
      <c r="F242" s="625"/>
      <c r="G242" s="633"/>
      <c r="H242" s="634"/>
      <c r="I242" s="211"/>
      <c r="J242" s="211"/>
      <c r="K242" s="212"/>
      <c r="L242" s="212"/>
      <c r="AA242" s="679"/>
    </row>
    <row r="243" spans="1:2171" ht="13.5" customHeight="1" thickBot="1" x14ac:dyDescent="0.25">
      <c r="A243" s="211"/>
      <c r="B243" s="65" t="s">
        <v>368</v>
      </c>
      <c r="C243" s="287" t="s">
        <v>560</v>
      </c>
      <c r="D243" s="680" t="str">
        <f>IF(AND(C243="Other",Defaults!C112=0),"Please entered On-Site Sewage Disposal Systems Efficiency for Other Type","")</f>
        <v/>
      </c>
      <c r="E243" s="681"/>
      <c r="F243" s="681"/>
      <c r="G243" s="633"/>
      <c r="H243" s="634"/>
      <c r="I243" s="211"/>
      <c r="J243" s="211"/>
      <c r="K243" s="212"/>
      <c r="L243" s="212"/>
      <c r="AA243" s="679"/>
    </row>
    <row r="244" spans="1:2171" ht="0.75" customHeight="1" x14ac:dyDescent="0.2">
      <c r="A244" s="211"/>
      <c r="B244" s="666"/>
      <c r="C244" s="652"/>
      <c r="D244" s="633"/>
      <c r="E244" s="633"/>
      <c r="F244" s="633"/>
      <c r="G244" s="633"/>
      <c r="H244" s="634"/>
      <c r="I244" s="211"/>
      <c r="J244" s="211"/>
      <c r="K244" s="212"/>
      <c r="L244" s="212"/>
      <c r="AA244" s="679"/>
    </row>
    <row r="245" spans="1:2171" x14ac:dyDescent="0.2">
      <c r="A245" s="211"/>
      <c r="B245" s="650"/>
      <c r="C245" s="651"/>
      <c r="D245" s="633"/>
      <c r="E245" s="633"/>
      <c r="F245" s="633"/>
      <c r="G245" s="633"/>
      <c r="H245" s="634"/>
      <c r="I245" s="211"/>
      <c r="J245" s="211"/>
      <c r="K245" s="212"/>
      <c r="L245" s="212"/>
      <c r="AA245" s="679"/>
    </row>
    <row r="246" spans="1:2171" ht="21" thickBot="1" x14ac:dyDescent="0.35">
      <c r="A246" s="211"/>
      <c r="B246" s="650"/>
      <c r="C246" s="651"/>
      <c r="D246" s="664"/>
      <c r="E246" s="633"/>
      <c r="F246" s="633"/>
      <c r="G246" s="633"/>
      <c r="H246" s="634"/>
      <c r="I246" s="211"/>
      <c r="J246" s="211"/>
      <c r="K246" s="212"/>
      <c r="L246" s="212"/>
      <c r="AA246" s="679"/>
    </row>
    <row r="247" spans="1:2171" ht="20.25" x14ac:dyDescent="0.3">
      <c r="A247" s="211"/>
      <c r="B247" s="1226" t="s">
        <v>657</v>
      </c>
      <c r="C247" s="1227"/>
      <c r="D247" s="624"/>
      <c r="E247" s="633"/>
      <c r="F247" s="633"/>
      <c r="G247" s="633"/>
      <c r="H247" s="634"/>
      <c r="I247" s="211"/>
      <c r="J247" s="211"/>
      <c r="K247" s="212"/>
      <c r="L247" s="212"/>
      <c r="AA247" s="679"/>
    </row>
    <row r="248" spans="1:2171" x14ac:dyDescent="0.2">
      <c r="A248" s="211"/>
      <c r="B248" s="64" t="s">
        <v>370</v>
      </c>
      <c r="C248" s="1423">
        <f>C249*Sources!C96*Sources!C105</f>
        <v>0</v>
      </c>
      <c r="D248" s="624"/>
      <c r="E248" s="633"/>
      <c r="F248" s="633"/>
      <c r="G248" s="633"/>
      <c r="H248" s="634"/>
      <c r="I248" s="211"/>
      <c r="J248" s="211"/>
      <c r="K248" s="212"/>
      <c r="L248" s="212"/>
      <c r="AA248" s="679"/>
    </row>
    <row r="249" spans="1:2171" ht="15" customHeight="1" x14ac:dyDescent="0.2">
      <c r="A249" s="211"/>
      <c r="B249" s="64" t="s">
        <v>756</v>
      </c>
      <c r="C249" s="296"/>
      <c r="D249" s="624"/>
      <c r="E249" s="633"/>
      <c r="F249" s="633"/>
      <c r="G249" s="633"/>
      <c r="H249" s="634"/>
      <c r="I249" s="211"/>
      <c r="J249" s="211"/>
      <c r="K249" s="212"/>
      <c r="L249" s="212"/>
      <c r="AA249" s="679"/>
    </row>
    <row r="250" spans="1:2171" ht="25.5" x14ac:dyDescent="0.2">
      <c r="A250" s="211"/>
      <c r="B250" s="75" t="str">
        <f>"Percentage Failing among Retired Systems.  Cannot Exceed "&amp;MIN(IF(C248&gt;0,100*Sources!C107*Sources!C105*Sources!C96/C248,0),100)&amp;"%"</f>
        <v>Percentage Failing among Retired Systems.  Cannot Exceed 0%</v>
      </c>
      <c r="C250" s="296"/>
      <c r="D250" s="624"/>
      <c r="E250" s="633"/>
      <c r="F250" s="633"/>
      <c r="G250" s="633"/>
      <c r="H250" s="634"/>
      <c r="I250" s="211"/>
      <c r="J250" s="211"/>
      <c r="K250" s="212"/>
      <c r="L250" s="212"/>
      <c r="AA250" s="679"/>
    </row>
    <row r="251" spans="1:2171" ht="29.25" customHeight="1" thickBot="1" x14ac:dyDescent="0.25">
      <c r="A251" s="211"/>
      <c r="B251" s="114" t="str">
        <f>"Percentage within 100' of waterway among Retired Systems.  Cannot Exceed "&amp;MIN(IF(C248&gt;0,100*Sources!C106*Sources!C105*Sources!C96/C248,0),100)&amp;"%"</f>
        <v>Percentage within 100' of waterway among Retired Systems.  Cannot Exceed 0%</v>
      </c>
      <c r="C251" s="668"/>
      <c r="D251" s="624"/>
      <c r="E251" s="633"/>
      <c r="F251" s="633"/>
      <c r="G251" s="633"/>
      <c r="H251" s="634"/>
      <c r="I251" s="211"/>
      <c r="J251" s="211"/>
      <c r="K251" s="212"/>
      <c r="L251" s="212"/>
      <c r="AA251" s="679"/>
    </row>
    <row r="252" spans="1:2171" x14ac:dyDescent="0.2">
      <c r="A252" s="211"/>
      <c r="B252" s="641"/>
      <c r="C252" s="642"/>
      <c r="D252" s="625"/>
      <c r="E252" s="625"/>
      <c r="F252" s="625"/>
      <c r="G252" s="625"/>
      <c r="H252" s="636"/>
      <c r="I252" s="211"/>
      <c r="J252" s="211"/>
      <c r="K252" s="212"/>
      <c r="L252" s="212"/>
      <c r="M252" s="716"/>
      <c r="AA252" s="679"/>
    </row>
    <row r="253" spans="1:2171" s="193" customFormat="1" ht="13.5" customHeight="1" thickBot="1" x14ac:dyDescent="0.25">
      <c r="A253" s="211"/>
      <c r="B253" s="650"/>
      <c r="C253" s="651"/>
      <c r="D253" s="651"/>
      <c r="E253" s="651"/>
      <c r="F253" s="651"/>
      <c r="G253" s="633"/>
      <c r="H253" s="634"/>
      <c r="I253" s="199"/>
      <c r="J253" s="199"/>
      <c r="K253" s="199"/>
      <c r="L253" s="199"/>
      <c r="M253" s="679"/>
      <c r="N253" s="716"/>
      <c r="O253" s="716"/>
      <c r="P253" s="716"/>
      <c r="Q253" s="716"/>
      <c r="R253" s="716"/>
      <c r="S253" s="716"/>
      <c r="T253" s="716"/>
      <c r="U253" s="716"/>
      <c r="V253" s="716"/>
      <c r="W253" s="716"/>
      <c r="X253" s="62"/>
      <c r="Y253" s="62"/>
      <c r="Z253" s="62"/>
      <c r="AA253" s="679"/>
      <c r="AB253" s="62"/>
      <c r="AC253" s="716"/>
      <c r="AD253" s="716"/>
      <c r="AE253" s="716"/>
      <c r="AF253" s="716"/>
      <c r="AG253" s="716"/>
      <c r="AH253" s="716"/>
      <c r="AI253" s="716"/>
      <c r="AJ253" s="716"/>
      <c r="AK253" s="716"/>
      <c r="AL253" s="716"/>
      <c r="AM253" s="716"/>
      <c r="AN253" s="716"/>
      <c r="AO253" s="716"/>
      <c r="AP253" s="716"/>
      <c r="AQ253" s="716"/>
      <c r="AR253" s="716"/>
      <c r="AS253" s="716"/>
      <c r="AT253" s="716"/>
      <c r="AU253" s="716"/>
      <c r="AV253" s="716"/>
      <c r="AW253" s="716"/>
      <c r="AX253" s="716"/>
      <c r="AY253" s="716"/>
      <c r="AZ253" s="716"/>
      <c r="BA253" s="716"/>
      <c r="BB253" s="716"/>
      <c r="BC253" s="716"/>
      <c r="BD253" s="716"/>
      <c r="BE253" s="716"/>
      <c r="BF253" s="716"/>
      <c r="BG253" s="716"/>
      <c r="BH253" s="716"/>
      <c r="BI253" s="716"/>
      <c r="BJ253" s="716"/>
      <c r="BK253" s="716"/>
      <c r="BL253" s="716"/>
      <c r="BM253" s="716"/>
      <c r="BN253" s="716"/>
      <c r="BO253" s="716"/>
      <c r="BP253" s="716"/>
      <c r="BQ253" s="716"/>
      <c r="BR253" s="716"/>
      <c r="BS253" s="716"/>
      <c r="BT253" s="716"/>
      <c r="BU253" s="716"/>
      <c r="BV253" s="716"/>
      <c r="BW253" s="716"/>
      <c r="BX253" s="716"/>
      <c r="BY253" s="716"/>
      <c r="BZ253" s="716"/>
      <c r="CA253" s="716"/>
      <c r="CB253" s="716"/>
      <c r="CC253" s="716"/>
      <c r="CD253" s="716"/>
      <c r="CE253" s="716"/>
      <c r="CF253" s="716"/>
      <c r="CG253" s="716"/>
      <c r="CH253" s="716"/>
      <c r="CI253" s="716"/>
      <c r="CJ253" s="716"/>
      <c r="CK253" s="716"/>
      <c r="CL253" s="716"/>
      <c r="CM253" s="716"/>
      <c r="CN253" s="716"/>
      <c r="CO253" s="716"/>
      <c r="CP253" s="716"/>
      <c r="CQ253" s="716"/>
      <c r="CR253" s="716"/>
      <c r="CS253" s="716"/>
      <c r="CT253" s="716"/>
      <c r="CU253" s="716"/>
      <c r="CV253" s="716"/>
      <c r="CW253" s="716"/>
      <c r="CX253" s="716"/>
      <c r="CY253" s="716"/>
      <c r="CZ253" s="716"/>
      <c r="DA253" s="716"/>
      <c r="DB253" s="716"/>
      <c r="DC253" s="716"/>
      <c r="DD253" s="716"/>
      <c r="DE253" s="716"/>
      <c r="DF253" s="716"/>
      <c r="DG253" s="716"/>
      <c r="DH253" s="716"/>
      <c r="DI253" s="716"/>
      <c r="DJ253" s="716"/>
      <c r="DK253" s="716"/>
      <c r="DL253" s="716"/>
      <c r="DM253" s="716"/>
      <c r="DN253" s="716"/>
      <c r="DO253" s="716"/>
      <c r="DP253" s="716"/>
      <c r="DQ253" s="716"/>
      <c r="DR253" s="716"/>
      <c r="DS253" s="716"/>
      <c r="DT253" s="716"/>
      <c r="DU253" s="716"/>
      <c r="DV253" s="716"/>
      <c r="DW253" s="716"/>
      <c r="DX253" s="716"/>
      <c r="DY253" s="716"/>
      <c r="DZ253" s="716"/>
      <c r="EA253" s="716"/>
      <c r="EB253" s="716"/>
      <c r="EC253" s="716"/>
      <c r="ED253" s="716"/>
      <c r="EE253" s="716"/>
      <c r="EF253" s="716"/>
      <c r="EG253" s="716"/>
      <c r="EH253" s="716"/>
      <c r="EI253" s="716"/>
      <c r="EJ253" s="716"/>
      <c r="EK253" s="716"/>
      <c r="EL253" s="716"/>
      <c r="EM253" s="716"/>
      <c r="EN253" s="716"/>
      <c r="EO253" s="716"/>
      <c r="EP253" s="716"/>
      <c r="EQ253" s="716"/>
      <c r="ER253" s="716"/>
      <c r="ES253" s="716"/>
      <c r="ET253" s="716"/>
      <c r="EU253" s="716"/>
      <c r="EV253" s="716"/>
      <c r="EW253" s="716"/>
      <c r="EX253" s="716"/>
      <c r="EY253" s="716"/>
      <c r="EZ253" s="716"/>
      <c r="FA253" s="716"/>
      <c r="FB253" s="716"/>
      <c r="FC253" s="716"/>
      <c r="FD253" s="716"/>
      <c r="FE253" s="716"/>
      <c r="FF253" s="716"/>
      <c r="FG253" s="716"/>
      <c r="FH253" s="716"/>
      <c r="FI253" s="716"/>
      <c r="FJ253" s="716"/>
      <c r="FK253" s="716"/>
      <c r="FL253" s="716"/>
      <c r="FM253" s="716"/>
      <c r="FN253" s="716"/>
      <c r="FO253" s="716"/>
      <c r="FP253" s="716"/>
      <c r="FQ253" s="716"/>
      <c r="FR253" s="716"/>
      <c r="FS253" s="716"/>
      <c r="FT253" s="716"/>
      <c r="FU253" s="716"/>
      <c r="FV253" s="716"/>
      <c r="FW253" s="716"/>
      <c r="FX253" s="716"/>
      <c r="FY253" s="716"/>
      <c r="FZ253" s="716"/>
      <c r="GA253" s="716"/>
      <c r="GB253" s="716"/>
      <c r="GC253" s="716"/>
      <c r="GD253" s="716"/>
      <c r="GE253" s="716"/>
      <c r="GF253" s="716"/>
      <c r="GG253" s="716"/>
      <c r="GH253" s="716"/>
      <c r="GI253" s="716"/>
      <c r="GJ253" s="716"/>
      <c r="GK253" s="716"/>
      <c r="GL253" s="716"/>
      <c r="GM253" s="716"/>
      <c r="GN253" s="716"/>
      <c r="GO253" s="716"/>
      <c r="GP253" s="716"/>
      <c r="GQ253" s="716"/>
      <c r="GR253" s="716"/>
      <c r="GS253" s="716"/>
      <c r="GT253" s="716"/>
      <c r="GU253" s="716"/>
      <c r="GV253" s="716"/>
      <c r="GW253" s="716"/>
      <c r="GX253" s="716"/>
      <c r="GY253" s="716"/>
      <c r="GZ253" s="716"/>
      <c r="HA253" s="716"/>
      <c r="HB253" s="716"/>
      <c r="HC253" s="716"/>
      <c r="HD253" s="716"/>
      <c r="HE253" s="716"/>
      <c r="HF253" s="716"/>
      <c r="HG253" s="716"/>
      <c r="HH253" s="716"/>
      <c r="HI253" s="716"/>
      <c r="HJ253" s="716"/>
      <c r="HK253" s="716"/>
      <c r="HL253" s="716"/>
      <c r="HM253" s="716"/>
      <c r="HN253" s="716"/>
      <c r="HO253" s="716"/>
      <c r="HP253" s="716"/>
      <c r="HQ253" s="716"/>
      <c r="HR253" s="716"/>
      <c r="HS253" s="716"/>
      <c r="HT253" s="716"/>
      <c r="HU253" s="716"/>
      <c r="HV253" s="716"/>
      <c r="HW253" s="716"/>
      <c r="HX253" s="716"/>
      <c r="HY253" s="716"/>
      <c r="HZ253" s="716"/>
      <c r="IA253" s="716"/>
      <c r="IB253" s="716"/>
      <c r="IC253" s="716"/>
      <c r="ID253" s="716"/>
      <c r="IE253" s="716"/>
      <c r="IF253" s="716"/>
      <c r="IG253" s="716"/>
      <c r="IH253" s="716"/>
      <c r="II253" s="716"/>
      <c r="IJ253" s="716"/>
      <c r="IK253" s="716"/>
      <c r="IL253" s="716"/>
      <c r="IM253" s="716"/>
      <c r="IN253" s="716"/>
      <c r="IO253" s="716"/>
      <c r="IP253" s="716"/>
      <c r="IQ253" s="716"/>
      <c r="IR253" s="716"/>
      <c r="IS253" s="716"/>
      <c r="IT253" s="716"/>
      <c r="IU253" s="716"/>
      <c r="IV253" s="716"/>
      <c r="IW253" s="716"/>
      <c r="IX253" s="716"/>
      <c r="IY253" s="716"/>
      <c r="IZ253" s="716"/>
      <c r="JA253" s="716"/>
      <c r="JB253" s="716"/>
      <c r="JC253" s="716"/>
      <c r="JD253" s="716"/>
      <c r="JE253" s="716"/>
      <c r="JF253" s="716"/>
      <c r="JG253" s="716"/>
      <c r="JH253" s="716"/>
      <c r="JI253" s="716"/>
      <c r="JJ253" s="716"/>
      <c r="JK253" s="716"/>
      <c r="JL253" s="716"/>
      <c r="JM253" s="716"/>
      <c r="JN253" s="716"/>
      <c r="JO253" s="716"/>
      <c r="JP253" s="716"/>
      <c r="JQ253" s="716"/>
      <c r="JR253" s="716"/>
      <c r="JS253" s="716"/>
      <c r="JT253" s="716"/>
      <c r="JU253" s="716"/>
      <c r="JV253" s="716"/>
      <c r="JW253" s="716"/>
      <c r="JX253" s="716"/>
      <c r="JY253" s="716"/>
      <c r="JZ253" s="716"/>
      <c r="KA253" s="716"/>
      <c r="KB253" s="716"/>
      <c r="KC253" s="716"/>
      <c r="KD253" s="716"/>
      <c r="KE253" s="716"/>
      <c r="KF253" s="716"/>
      <c r="KG253" s="716"/>
      <c r="KH253" s="716"/>
      <c r="KI253" s="716"/>
      <c r="KJ253" s="716"/>
      <c r="KK253" s="716"/>
      <c r="KL253" s="716"/>
      <c r="KM253" s="716"/>
      <c r="KN253" s="716"/>
      <c r="KO253" s="716"/>
      <c r="KP253" s="716"/>
      <c r="KQ253" s="716"/>
      <c r="KR253" s="716"/>
      <c r="KS253" s="716"/>
      <c r="KT253" s="716"/>
      <c r="KU253" s="716"/>
      <c r="KV253" s="716"/>
      <c r="KW253" s="716"/>
      <c r="KX253" s="716"/>
      <c r="KY253" s="716"/>
      <c r="KZ253" s="716"/>
      <c r="LA253" s="716"/>
      <c r="LB253" s="716"/>
      <c r="LC253" s="716"/>
      <c r="LD253" s="716"/>
      <c r="LE253" s="716"/>
      <c r="LF253" s="716"/>
      <c r="LG253" s="716"/>
      <c r="LH253" s="716"/>
      <c r="LI253" s="716"/>
      <c r="LJ253" s="716"/>
      <c r="LK253" s="716"/>
      <c r="LL253" s="716"/>
      <c r="LM253" s="716"/>
      <c r="LN253" s="716"/>
      <c r="LO253" s="716"/>
      <c r="LP253" s="716"/>
      <c r="LQ253" s="716"/>
      <c r="LR253" s="716"/>
      <c r="LS253" s="716"/>
      <c r="LT253" s="716"/>
      <c r="LU253" s="716"/>
      <c r="LV253" s="716"/>
      <c r="LW253" s="716"/>
      <c r="LX253" s="716"/>
      <c r="LY253" s="716"/>
      <c r="LZ253" s="716"/>
      <c r="MA253" s="716"/>
      <c r="MB253" s="716"/>
      <c r="MC253" s="716"/>
      <c r="MD253" s="716"/>
      <c r="ME253" s="716"/>
      <c r="MF253" s="716"/>
      <c r="MG253" s="716"/>
      <c r="MH253" s="716"/>
      <c r="MI253" s="716"/>
      <c r="MJ253" s="716"/>
      <c r="MK253" s="716"/>
      <c r="ML253" s="716"/>
      <c r="MM253" s="716"/>
      <c r="MN253" s="716"/>
      <c r="MO253" s="716"/>
      <c r="MP253" s="716"/>
      <c r="MQ253" s="716"/>
      <c r="MR253" s="716"/>
      <c r="MS253" s="716"/>
      <c r="MT253" s="716"/>
      <c r="MU253" s="716"/>
      <c r="MV253" s="716"/>
      <c r="MW253" s="716"/>
      <c r="MX253" s="716"/>
      <c r="MY253" s="716"/>
      <c r="MZ253" s="716"/>
      <c r="NA253" s="716"/>
      <c r="NB253" s="716"/>
      <c r="NC253" s="716"/>
      <c r="ND253" s="716"/>
      <c r="NE253" s="716"/>
      <c r="NF253" s="716"/>
      <c r="NG253" s="716"/>
      <c r="NH253" s="716"/>
      <c r="NI253" s="716"/>
      <c r="NJ253" s="716"/>
      <c r="NK253" s="716"/>
      <c r="NL253" s="716"/>
      <c r="NM253" s="716"/>
      <c r="NN253" s="716"/>
      <c r="NO253" s="716"/>
      <c r="NP253" s="716"/>
      <c r="NQ253" s="716"/>
      <c r="NR253" s="716"/>
      <c r="NS253" s="716"/>
      <c r="NT253" s="716"/>
      <c r="NU253" s="716"/>
      <c r="NV253" s="716"/>
      <c r="NW253" s="716"/>
      <c r="NX253" s="716"/>
      <c r="NY253" s="716"/>
      <c r="NZ253" s="716"/>
      <c r="OA253" s="716"/>
      <c r="OB253" s="716"/>
      <c r="OC253" s="716"/>
      <c r="OD253" s="716"/>
      <c r="OE253" s="716"/>
      <c r="OF253" s="716"/>
      <c r="OG253" s="716"/>
      <c r="OH253" s="716"/>
      <c r="OI253" s="716"/>
      <c r="OJ253" s="716"/>
      <c r="OK253" s="716"/>
      <c r="OL253" s="716"/>
      <c r="OM253" s="716"/>
      <c r="ON253" s="716"/>
      <c r="OO253" s="716"/>
      <c r="OP253" s="716"/>
      <c r="OQ253" s="716"/>
      <c r="OR253" s="716"/>
      <c r="OS253" s="716"/>
      <c r="OT253" s="716"/>
      <c r="OU253" s="716"/>
      <c r="OV253" s="716"/>
      <c r="OW253" s="716"/>
      <c r="OX253" s="716"/>
      <c r="OY253" s="716"/>
      <c r="OZ253" s="716"/>
      <c r="PA253" s="716"/>
      <c r="PB253" s="716"/>
      <c r="PC253" s="716"/>
      <c r="PD253" s="716"/>
      <c r="PE253" s="716"/>
      <c r="PF253" s="716"/>
      <c r="PG253" s="716"/>
      <c r="PH253" s="716"/>
      <c r="PI253" s="716"/>
      <c r="PJ253" s="716"/>
      <c r="PK253" s="716"/>
      <c r="PL253" s="716"/>
      <c r="PM253" s="716"/>
      <c r="PN253" s="716"/>
      <c r="PO253" s="716"/>
      <c r="PP253" s="716"/>
      <c r="PQ253" s="716"/>
      <c r="PR253" s="716"/>
      <c r="PS253" s="716"/>
      <c r="PT253" s="716"/>
      <c r="PU253" s="716"/>
      <c r="PV253" s="716"/>
      <c r="PW253" s="716"/>
      <c r="PX253" s="716"/>
      <c r="PY253" s="716"/>
      <c r="PZ253" s="716"/>
      <c r="QA253" s="716"/>
      <c r="QB253" s="716"/>
      <c r="QC253" s="716"/>
      <c r="QD253" s="716"/>
      <c r="QE253" s="716"/>
      <c r="QF253" s="716"/>
      <c r="QG253" s="716"/>
      <c r="QH253" s="716"/>
      <c r="QI253" s="716"/>
      <c r="QJ253" s="716"/>
      <c r="QK253" s="716"/>
      <c r="QL253" s="716"/>
      <c r="QM253" s="716"/>
      <c r="QN253" s="716"/>
      <c r="QO253" s="716"/>
      <c r="QP253" s="716"/>
      <c r="QQ253" s="716"/>
      <c r="QR253" s="716"/>
      <c r="QS253" s="716"/>
      <c r="QT253" s="716"/>
      <c r="QU253" s="716"/>
      <c r="QV253" s="716"/>
      <c r="QW253" s="716"/>
      <c r="QX253" s="716"/>
      <c r="QY253" s="716"/>
      <c r="QZ253" s="716"/>
      <c r="RA253" s="716"/>
      <c r="RB253" s="716"/>
      <c r="RC253" s="716"/>
      <c r="RD253" s="716"/>
      <c r="RE253" s="716"/>
      <c r="RF253" s="716"/>
      <c r="RG253" s="716"/>
      <c r="RH253" s="716"/>
      <c r="RI253" s="716"/>
      <c r="RJ253" s="716"/>
      <c r="RK253" s="716"/>
      <c r="RL253" s="716"/>
      <c r="RM253" s="716"/>
      <c r="RN253" s="716"/>
      <c r="RO253" s="716"/>
      <c r="RP253" s="716"/>
      <c r="RQ253" s="716"/>
      <c r="RR253" s="716"/>
      <c r="RS253" s="716"/>
      <c r="RT253" s="716"/>
      <c r="RU253" s="716"/>
      <c r="RV253" s="716"/>
      <c r="RW253" s="716"/>
      <c r="RX253" s="716"/>
      <c r="RY253" s="716"/>
      <c r="RZ253" s="716"/>
      <c r="SA253" s="716"/>
      <c r="SB253" s="716"/>
      <c r="SC253" s="716"/>
      <c r="SD253" s="716"/>
      <c r="SE253" s="716"/>
      <c r="SF253" s="716"/>
      <c r="SG253" s="716"/>
      <c r="SH253" s="716"/>
      <c r="SI253" s="716"/>
      <c r="SJ253" s="716"/>
      <c r="SK253" s="716"/>
      <c r="SL253" s="716"/>
      <c r="SM253" s="716"/>
      <c r="SN253" s="716"/>
      <c r="SO253" s="716"/>
      <c r="SP253" s="716"/>
      <c r="SQ253" s="716"/>
      <c r="SR253" s="716"/>
      <c r="SS253" s="716"/>
      <c r="ST253" s="716"/>
      <c r="SU253" s="716"/>
      <c r="SV253" s="716"/>
      <c r="SW253" s="716"/>
      <c r="SX253" s="716"/>
      <c r="SY253" s="716"/>
      <c r="SZ253" s="716"/>
      <c r="TA253" s="716"/>
      <c r="TB253" s="716"/>
      <c r="TC253" s="716"/>
      <c r="TD253" s="716"/>
      <c r="TE253" s="716"/>
      <c r="TF253" s="716"/>
      <c r="TG253" s="716"/>
      <c r="TH253" s="716"/>
      <c r="TI253" s="716"/>
      <c r="TJ253" s="716"/>
      <c r="TK253" s="716"/>
      <c r="TL253" s="716"/>
      <c r="TM253" s="716"/>
      <c r="TN253" s="716"/>
      <c r="TO253" s="716"/>
      <c r="TP253" s="716"/>
      <c r="TQ253" s="716"/>
      <c r="TR253" s="716"/>
      <c r="TS253" s="716"/>
      <c r="TT253" s="716"/>
      <c r="TU253" s="716"/>
      <c r="TV253" s="716"/>
      <c r="TW253" s="716"/>
      <c r="TX253" s="716"/>
      <c r="TY253" s="716"/>
      <c r="TZ253" s="716"/>
      <c r="UA253" s="716"/>
      <c r="UB253" s="716"/>
      <c r="UC253" s="716"/>
      <c r="UD253" s="716"/>
      <c r="UE253" s="716"/>
      <c r="UF253" s="716"/>
      <c r="UG253" s="716"/>
      <c r="UH253" s="716"/>
      <c r="UI253" s="716"/>
      <c r="UJ253" s="716"/>
      <c r="UK253" s="716"/>
      <c r="UL253" s="716"/>
      <c r="UM253" s="716"/>
      <c r="UN253" s="716"/>
      <c r="UO253" s="716"/>
      <c r="UP253" s="716"/>
      <c r="UQ253" s="716"/>
      <c r="UR253" s="716"/>
      <c r="US253" s="716"/>
      <c r="UT253" s="716"/>
      <c r="UU253" s="716"/>
      <c r="UV253" s="716"/>
      <c r="UW253" s="716"/>
      <c r="UX253" s="716"/>
      <c r="UY253" s="716"/>
      <c r="UZ253" s="716"/>
      <c r="VA253" s="716"/>
      <c r="VB253" s="716"/>
      <c r="VC253" s="716"/>
      <c r="VD253" s="716"/>
      <c r="VE253" s="716"/>
      <c r="VF253" s="716"/>
      <c r="VG253" s="716"/>
      <c r="VH253" s="716"/>
      <c r="VI253" s="716"/>
      <c r="VJ253" s="716"/>
      <c r="VK253" s="716"/>
      <c r="VL253" s="716"/>
      <c r="VM253" s="716"/>
      <c r="VN253" s="716"/>
      <c r="VO253" s="716"/>
      <c r="VP253" s="716"/>
      <c r="VQ253" s="716"/>
      <c r="VR253" s="716"/>
      <c r="VS253" s="716"/>
      <c r="VT253" s="716"/>
      <c r="VU253" s="716"/>
      <c r="VV253" s="716"/>
      <c r="VW253" s="716"/>
      <c r="VX253" s="716"/>
      <c r="VY253" s="716"/>
      <c r="VZ253" s="716"/>
      <c r="WA253" s="716"/>
      <c r="WB253" s="716"/>
      <c r="WC253" s="716"/>
      <c r="WD253" s="716"/>
      <c r="WE253" s="716"/>
      <c r="WF253" s="716"/>
      <c r="WG253" s="716"/>
      <c r="WH253" s="716"/>
      <c r="WI253" s="716"/>
      <c r="WJ253" s="716"/>
      <c r="WK253" s="716"/>
      <c r="WL253" s="716"/>
      <c r="WM253" s="716"/>
      <c r="WN253" s="716"/>
      <c r="WO253" s="716"/>
      <c r="WP253" s="716"/>
      <c r="WQ253" s="716"/>
      <c r="WR253" s="716"/>
      <c r="WS253" s="716"/>
      <c r="WT253" s="716"/>
      <c r="WU253" s="716"/>
      <c r="WV253" s="716"/>
      <c r="WW253" s="716"/>
      <c r="WX253" s="716"/>
      <c r="WY253" s="716"/>
      <c r="WZ253" s="716"/>
      <c r="XA253" s="716"/>
      <c r="XB253" s="716"/>
      <c r="XC253" s="716"/>
      <c r="XD253" s="716"/>
      <c r="XE253" s="716"/>
      <c r="XF253" s="716"/>
      <c r="XG253" s="716"/>
      <c r="XH253" s="716"/>
      <c r="XI253" s="716"/>
      <c r="XJ253" s="716"/>
      <c r="XK253" s="716"/>
      <c r="XL253" s="716"/>
      <c r="XM253" s="716"/>
      <c r="XN253" s="716"/>
      <c r="XO253" s="716"/>
      <c r="XP253" s="716"/>
      <c r="XQ253" s="716"/>
      <c r="XR253" s="716"/>
      <c r="XS253" s="716"/>
      <c r="XT253" s="716"/>
      <c r="XU253" s="716"/>
      <c r="XV253" s="716"/>
      <c r="XW253" s="716"/>
      <c r="XX253" s="716"/>
      <c r="XY253" s="716"/>
      <c r="XZ253" s="716"/>
      <c r="YA253" s="716"/>
      <c r="YB253" s="716"/>
      <c r="YC253" s="716"/>
      <c r="YD253" s="716"/>
      <c r="YE253" s="716"/>
      <c r="YF253" s="716"/>
      <c r="YG253" s="716"/>
      <c r="YH253" s="716"/>
      <c r="YI253" s="716"/>
      <c r="YJ253" s="716"/>
      <c r="YK253" s="716"/>
      <c r="YL253" s="716"/>
      <c r="YM253" s="716"/>
      <c r="YN253" s="716"/>
      <c r="YO253" s="716"/>
      <c r="YP253" s="716"/>
      <c r="YQ253" s="716"/>
      <c r="YR253" s="716"/>
      <c r="YS253" s="716"/>
      <c r="YT253" s="716"/>
      <c r="YU253" s="716"/>
      <c r="YV253" s="716"/>
      <c r="YW253" s="716"/>
      <c r="YX253" s="716"/>
      <c r="YY253" s="716"/>
      <c r="YZ253" s="716"/>
      <c r="ZA253" s="716"/>
      <c r="ZB253" s="716"/>
      <c r="ZC253" s="716"/>
      <c r="ZD253" s="716"/>
      <c r="ZE253" s="716"/>
      <c r="ZF253" s="716"/>
      <c r="ZG253" s="716"/>
      <c r="ZH253" s="716"/>
      <c r="ZI253" s="716"/>
      <c r="ZJ253" s="716"/>
      <c r="ZK253" s="716"/>
      <c r="ZL253" s="716"/>
      <c r="ZM253" s="716"/>
      <c r="ZN253" s="716"/>
      <c r="ZO253" s="716"/>
      <c r="ZP253" s="716"/>
      <c r="ZQ253" s="716"/>
      <c r="ZR253" s="716"/>
      <c r="ZS253" s="716"/>
      <c r="ZT253" s="716"/>
      <c r="ZU253" s="716"/>
      <c r="ZV253" s="716"/>
      <c r="ZW253" s="716"/>
      <c r="ZX253" s="716"/>
      <c r="ZY253" s="716"/>
      <c r="ZZ253" s="716"/>
      <c r="AAA253" s="716"/>
      <c r="AAB253" s="716"/>
      <c r="AAC253" s="716"/>
      <c r="AAD253" s="716"/>
      <c r="AAE253" s="716"/>
      <c r="AAF253" s="716"/>
      <c r="AAG253" s="716"/>
      <c r="AAH253" s="716"/>
      <c r="AAI253" s="716"/>
      <c r="AAJ253" s="716"/>
      <c r="AAK253" s="716"/>
      <c r="AAL253" s="716"/>
      <c r="AAM253" s="716"/>
      <c r="AAN253" s="716"/>
      <c r="AAO253" s="716"/>
      <c r="AAP253" s="716"/>
      <c r="AAQ253" s="716"/>
      <c r="AAR253" s="716"/>
      <c r="AAS253" s="716"/>
      <c r="AAT253" s="716"/>
      <c r="AAU253" s="716"/>
      <c r="AAV253" s="716"/>
      <c r="AAW253" s="716"/>
      <c r="AAX253" s="716"/>
      <c r="AAY253" s="716"/>
      <c r="AAZ253" s="716"/>
      <c r="ABA253" s="716"/>
      <c r="ABB253" s="716"/>
      <c r="ABC253" s="716"/>
      <c r="ABD253" s="716"/>
      <c r="ABE253" s="716"/>
      <c r="ABF253" s="716"/>
      <c r="ABG253" s="716"/>
      <c r="ABH253" s="716"/>
      <c r="ABI253" s="716"/>
      <c r="ABJ253" s="716"/>
      <c r="ABK253" s="716"/>
      <c r="ABL253" s="716"/>
      <c r="ABM253" s="716"/>
      <c r="ABN253" s="716"/>
      <c r="ABO253" s="716"/>
      <c r="ABP253" s="716"/>
      <c r="ABQ253" s="716"/>
      <c r="ABR253" s="716"/>
      <c r="ABS253" s="716"/>
      <c r="ABT253" s="716"/>
      <c r="ABU253" s="716"/>
      <c r="ABV253" s="716"/>
      <c r="ABW253" s="716"/>
      <c r="ABX253" s="716"/>
      <c r="ABY253" s="716"/>
      <c r="ABZ253" s="716"/>
      <c r="ACA253" s="716"/>
      <c r="ACB253" s="716"/>
      <c r="ACC253" s="716"/>
      <c r="ACD253" s="716"/>
      <c r="ACE253" s="716"/>
      <c r="ACF253" s="716"/>
      <c r="ACG253" s="716"/>
      <c r="ACH253" s="716"/>
      <c r="ACI253" s="716"/>
      <c r="ACJ253" s="716"/>
      <c r="ACK253" s="716"/>
      <c r="ACL253" s="716"/>
      <c r="ACM253" s="716"/>
      <c r="ACN253" s="716"/>
      <c r="ACO253" s="716"/>
      <c r="ACP253" s="716"/>
      <c r="ACQ253" s="716"/>
      <c r="ACR253" s="716"/>
      <c r="ACS253" s="716"/>
      <c r="ACT253" s="716"/>
      <c r="ACU253" s="716"/>
      <c r="ACV253" s="716"/>
      <c r="ACW253" s="716"/>
      <c r="ACX253" s="716"/>
      <c r="ACY253" s="716"/>
      <c r="ACZ253" s="716"/>
      <c r="ADA253" s="716"/>
      <c r="ADB253" s="716"/>
      <c r="ADC253" s="716"/>
      <c r="ADD253" s="716"/>
      <c r="ADE253" s="716"/>
      <c r="ADF253" s="716"/>
      <c r="ADG253" s="716"/>
      <c r="ADH253" s="716"/>
      <c r="ADI253" s="716"/>
      <c r="ADJ253" s="716"/>
      <c r="ADK253" s="716"/>
      <c r="ADL253" s="716"/>
      <c r="ADM253" s="716"/>
      <c r="ADN253" s="716"/>
      <c r="ADO253" s="716"/>
      <c r="ADP253" s="716"/>
      <c r="ADQ253" s="716"/>
      <c r="ADR253" s="716"/>
      <c r="ADS253" s="716"/>
      <c r="ADT253" s="716"/>
      <c r="ADU253" s="716"/>
      <c r="ADV253" s="716"/>
      <c r="ADW253" s="716"/>
      <c r="ADX253" s="716"/>
      <c r="ADY253" s="716"/>
      <c r="ADZ253" s="716"/>
      <c r="AEA253" s="716"/>
      <c r="AEB253" s="716"/>
      <c r="AEC253" s="716"/>
      <c r="AED253" s="716"/>
      <c r="AEE253" s="716"/>
      <c r="AEF253" s="716"/>
      <c r="AEG253" s="716"/>
      <c r="AEH253" s="716"/>
      <c r="AEI253" s="716"/>
      <c r="AEJ253" s="716"/>
      <c r="AEK253" s="716"/>
      <c r="AEL253" s="716"/>
      <c r="AEM253" s="716"/>
      <c r="AEN253" s="716"/>
      <c r="AEO253" s="716"/>
      <c r="AEP253" s="716"/>
      <c r="AEQ253" s="716"/>
      <c r="AER253" s="716"/>
      <c r="AES253" s="716"/>
      <c r="AET253" s="716"/>
      <c r="AEU253" s="716"/>
      <c r="AEV253" s="716"/>
      <c r="AEW253" s="716"/>
      <c r="AEX253" s="716"/>
      <c r="AEY253" s="716"/>
      <c r="AEZ253" s="716"/>
      <c r="AFA253" s="716"/>
      <c r="AFB253" s="716"/>
      <c r="AFC253" s="716"/>
      <c r="AFD253" s="716"/>
      <c r="AFE253" s="716"/>
      <c r="AFF253" s="716"/>
      <c r="AFG253" s="716"/>
      <c r="AFH253" s="716"/>
      <c r="AFI253" s="716"/>
      <c r="AFJ253" s="716"/>
      <c r="AFK253" s="716"/>
      <c r="AFL253" s="716"/>
      <c r="AFM253" s="716"/>
      <c r="AFN253" s="716"/>
      <c r="AFO253" s="716"/>
      <c r="AFP253" s="716"/>
      <c r="AFQ253" s="716"/>
      <c r="AFR253" s="716"/>
      <c r="AFS253" s="716"/>
      <c r="AFT253" s="716"/>
      <c r="AFU253" s="716"/>
      <c r="AFV253" s="716"/>
      <c r="AFW253" s="716"/>
      <c r="AFX253" s="716"/>
      <c r="AFY253" s="716"/>
      <c r="AFZ253" s="716"/>
      <c r="AGA253" s="716"/>
      <c r="AGB253" s="716"/>
      <c r="AGC253" s="716"/>
      <c r="AGD253" s="716"/>
      <c r="AGE253" s="716"/>
      <c r="AGF253" s="716"/>
      <c r="AGG253" s="716"/>
      <c r="AGH253" s="716"/>
      <c r="AGI253" s="716"/>
      <c r="AGJ253" s="716"/>
      <c r="AGK253" s="716"/>
      <c r="AGL253" s="716"/>
      <c r="AGM253" s="716"/>
      <c r="AGN253" s="716"/>
      <c r="AGO253" s="716"/>
      <c r="AGP253" s="716"/>
      <c r="AGQ253" s="716"/>
      <c r="AGR253" s="716"/>
      <c r="AGS253" s="716"/>
      <c r="AGT253" s="716"/>
      <c r="AGU253" s="716"/>
      <c r="AGV253" s="716"/>
      <c r="AGW253" s="716"/>
      <c r="AGX253" s="716"/>
      <c r="AGY253" s="716"/>
      <c r="AGZ253" s="716"/>
      <c r="AHA253" s="716"/>
      <c r="AHB253" s="716"/>
      <c r="AHC253" s="716"/>
      <c r="AHD253" s="716"/>
      <c r="AHE253" s="716"/>
      <c r="AHF253" s="716"/>
      <c r="AHG253" s="716"/>
      <c r="AHH253" s="716"/>
      <c r="AHI253" s="716"/>
      <c r="AHJ253" s="716"/>
      <c r="AHK253" s="716"/>
      <c r="AHL253" s="716"/>
      <c r="AHM253" s="716"/>
      <c r="AHN253" s="716"/>
      <c r="AHO253" s="716"/>
      <c r="AHP253" s="716"/>
      <c r="AHQ253" s="716"/>
      <c r="AHR253" s="716"/>
      <c r="AHS253" s="716"/>
      <c r="AHT253" s="716"/>
      <c r="AHU253" s="716"/>
      <c r="AHV253" s="716"/>
      <c r="AHW253" s="716"/>
      <c r="AHX253" s="716"/>
      <c r="AHY253" s="716"/>
      <c r="AHZ253" s="716"/>
      <c r="AIA253" s="716"/>
      <c r="AIB253" s="716"/>
      <c r="AIC253" s="716"/>
      <c r="AID253" s="716"/>
      <c r="AIE253" s="716"/>
      <c r="AIF253" s="716"/>
      <c r="AIG253" s="716"/>
      <c r="AIH253" s="716"/>
      <c r="AII253" s="716"/>
      <c r="AIJ253" s="716"/>
      <c r="AIK253" s="716"/>
      <c r="AIL253" s="716"/>
      <c r="AIM253" s="716"/>
      <c r="AIN253" s="716"/>
      <c r="AIO253" s="716"/>
      <c r="AIP253" s="716"/>
      <c r="AIQ253" s="716"/>
      <c r="AIR253" s="716"/>
      <c r="AIS253" s="716"/>
      <c r="AIT253" s="716"/>
      <c r="AIU253" s="716"/>
      <c r="AIV253" s="716"/>
      <c r="AIW253" s="716"/>
      <c r="AIX253" s="716"/>
      <c r="AIY253" s="716"/>
      <c r="AIZ253" s="716"/>
      <c r="AJA253" s="716"/>
      <c r="AJB253" s="716"/>
      <c r="AJC253" s="716"/>
      <c r="AJD253" s="716"/>
      <c r="AJE253" s="716"/>
      <c r="AJF253" s="716"/>
      <c r="AJG253" s="716"/>
      <c r="AJH253" s="716"/>
      <c r="AJI253" s="716"/>
      <c r="AJJ253" s="716"/>
      <c r="AJK253" s="716"/>
      <c r="AJL253" s="716"/>
      <c r="AJM253" s="716"/>
      <c r="AJN253" s="716"/>
      <c r="AJO253" s="716"/>
      <c r="AJP253" s="716"/>
      <c r="AJQ253" s="716"/>
      <c r="AJR253" s="716"/>
      <c r="AJS253" s="716"/>
      <c r="AJT253" s="716"/>
      <c r="AJU253" s="716"/>
      <c r="AJV253" s="716"/>
      <c r="AJW253" s="716"/>
      <c r="AJX253" s="716"/>
      <c r="AJY253" s="716"/>
      <c r="AJZ253" s="716"/>
      <c r="AKA253" s="716"/>
      <c r="AKB253" s="716"/>
      <c r="AKC253" s="716"/>
      <c r="AKD253" s="716"/>
      <c r="AKE253" s="716"/>
      <c r="AKF253" s="716"/>
      <c r="AKG253" s="716"/>
      <c r="AKH253" s="716"/>
      <c r="AKI253" s="716"/>
      <c r="AKJ253" s="716"/>
      <c r="AKK253" s="716"/>
      <c r="AKL253" s="716"/>
      <c r="AKM253" s="716"/>
      <c r="AKN253" s="716"/>
      <c r="AKO253" s="716"/>
      <c r="AKP253" s="716"/>
      <c r="AKQ253" s="716"/>
      <c r="AKR253" s="716"/>
      <c r="AKS253" s="716"/>
      <c r="AKT253" s="716"/>
      <c r="AKU253" s="716"/>
      <c r="AKV253" s="716"/>
      <c r="AKW253" s="716"/>
      <c r="AKX253" s="716"/>
      <c r="AKY253" s="716"/>
      <c r="AKZ253" s="716"/>
      <c r="ALA253" s="716"/>
      <c r="ALB253" s="716"/>
      <c r="ALC253" s="716"/>
      <c r="ALD253" s="716"/>
      <c r="ALE253" s="716"/>
      <c r="ALF253" s="716"/>
      <c r="ALG253" s="716"/>
      <c r="ALH253" s="716"/>
      <c r="ALI253" s="716"/>
      <c r="ALJ253" s="716"/>
      <c r="ALK253" s="716"/>
      <c r="ALL253" s="716"/>
      <c r="ALM253" s="716"/>
      <c r="ALN253" s="716"/>
      <c r="ALO253" s="716"/>
      <c r="ALP253" s="716"/>
      <c r="ALQ253" s="716"/>
      <c r="ALR253" s="716"/>
      <c r="ALS253" s="716"/>
      <c r="ALT253" s="716"/>
      <c r="ALU253" s="716"/>
      <c r="ALV253" s="716"/>
      <c r="ALW253" s="716"/>
      <c r="ALX253" s="716"/>
      <c r="ALY253" s="716"/>
      <c r="ALZ253" s="716"/>
      <c r="AMA253" s="716"/>
      <c r="AMB253" s="716"/>
      <c r="AMC253" s="716"/>
      <c r="AMD253" s="716"/>
      <c r="AME253" s="716"/>
      <c r="AMF253" s="716"/>
      <c r="AMG253" s="716"/>
      <c r="AMH253" s="716"/>
      <c r="AMI253" s="716"/>
      <c r="AMJ253" s="716"/>
      <c r="AMK253" s="716"/>
      <c r="AML253" s="716"/>
      <c r="AMM253" s="716"/>
      <c r="AMN253" s="716"/>
      <c r="AMO253" s="716"/>
      <c r="AMP253" s="716"/>
      <c r="AMQ253" s="716"/>
      <c r="AMR253" s="716"/>
      <c r="AMS253" s="716"/>
      <c r="AMT253" s="716"/>
      <c r="AMU253" s="716"/>
      <c r="AMV253" s="716"/>
      <c r="AMW253" s="716"/>
      <c r="AMX253" s="716"/>
      <c r="AMY253" s="716"/>
      <c r="AMZ253" s="716"/>
      <c r="ANA253" s="716"/>
      <c r="ANB253" s="716"/>
      <c r="ANC253" s="716"/>
      <c r="AND253" s="716"/>
      <c r="ANE253" s="716"/>
      <c r="ANF253" s="716"/>
      <c r="ANG253" s="716"/>
      <c r="ANH253" s="716"/>
      <c r="ANI253" s="716"/>
      <c r="ANJ253" s="716"/>
      <c r="ANK253" s="716"/>
      <c r="ANL253" s="716"/>
      <c r="ANM253" s="716"/>
      <c r="ANN253" s="716"/>
      <c r="ANO253" s="716"/>
      <c r="ANP253" s="716"/>
      <c r="ANQ253" s="716"/>
      <c r="ANR253" s="716"/>
      <c r="ANS253" s="716"/>
      <c r="ANT253" s="716"/>
      <c r="ANU253" s="716"/>
      <c r="ANV253" s="716"/>
      <c r="ANW253" s="716"/>
      <c r="ANX253" s="716"/>
      <c r="ANY253" s="716"/>
      <c r="ANZ253" s="716"/>
      <c r="AOA253" s="716"/>
      <c r="AOB253" s="716"/>
      <c r="AOC253" s="716"/>
      <c r="AOD253" s="716"/>
      <c r="AOE253" s="716"/>
      <c r="AOF253" s="716"/>
      <c r="AOG253" s="716"/>
      <c r="AOH253" s="716"/>
      <c r="AOI253" s="716"/>
      <c r="AOJ253" s="716"/>
      <c r="AOK253" s="716"/>
      <c r="AOL253" s="716"/>
      <c r="AOM253" s="716"/>
      <c r="AON253" s="716"/>
      <c r="AOO253" s="716"/>
      <c r="AOP253" s="716"/>
      <c r="AOQ253" s="716"/>
      <c r="AOR253" s="716"/>
      <c r="AOS253" s="716"/>
      <c r="AOT253" s="716"/>
      <c r="AOU253" s="716"/>
      <c r="AOV253" s="716"/>
      <c r="AOW253" s="716"/>
      <c r="AOX253" s="716"/>
      <c r="AOY253" s="716"/>
      <c r="AOZ253" s="716"/>
      <c r="APA253" s="716"/>
      <c r="APB253" s="716"/>
      <c r="APC253" s="716"/>
      <c r="APD253" s="716"/>
      <c r="APE253" s="716"/>
      <c r="APF253" s="716"/>
      <c r="APG253" s="716"/>
      <c r="APH253" s="716"/>
      <c r="API253" s="716"/>
      <c r="APJ253" s="716"/>
      <c r="APK253" s="716"/>
      <c r="APL253" s="716"/>
      <c r="APM253" s="716"/>
      <c r="APN253" s="716"/>
      <c r="APO253" s="716"/>
      <c r="APP253" s="716"/>
      <c r="APQ253" s="716"/>
      <c r="APR253" s="716"/>
      <c r="APS253" s="716"/>
      <c r="APT253" s="716"/>
      <c r="APU253" s="716"/>
      <c r="APV253" s="716"/>
      <c r="APW253" s="716"/>
      <c r="APX253" s="716"/>
      <c r="APY253" s="716"/>
      <c r="APZ253" s="716"/>
      <c r="AQA253" s="716"/>
      <c r="AQB253" s="716"/>
      <c r="AQC253" s="716"/>
      <c r="AQD253" s="716"/>
      <c r="AQE253" s="716"/>
      <c r="AQF253" s="716"/>
      <c r="AQG253" s="716"/>
      <c r="AQH253" s="716"/>
      <c r="AQI253" s="716"/>
      <c r="AQJ253" s="716"/>
      <c r="AQK253" s="716"/>
      <c r="AQL253" s="716"/>
      <c r="AQM253" s="716"/>
      <c r="AQN253" s="716"/>
      <c r="AQO253" s="716"/>
      <c r="AQP253" s="716"/>
      <c r="AQQ253" s="716"/>
      <c r="AQR253" s="716"/>
      <c r="AQS253" s="716"/>
      <c r="AQT253" s="716"/>
      <c r="AQU253" s="716"/>
      <c r="AQV253" s="716"/>
      <c r="AQW253" s="716"/>
      <c r="AQX253" s="716"/>
      <c r="AQY253" s="716"/>
      <c r="AQZ253" s="716"/>
      <c r="ARA253" s="716"/>
      <c r="ARB253" s="716"/>
      <c r="ARC253" s="716"/>
      <c r="ARD253" s="716"/>
      <c r="ARE253" s="716"/>
      <c r="ARF253" s="716"/>
      <c r="ARG253" s="716"/>
      <c r="ARH253" s="716"/>
      <c r="ARI253" s="716"/>
      <c r="ARJ253" s="716"/>
      <c r="ARK253" s="716"/>
      <c r="ARL253" s="716"/>
      <c r="ARM253" s="716"/>
      <c r="ARN253" s="716"/>
      <c r="ARO253" s="716"/>
      <c r="ARP253" s="716"/>
      <c r="ARQ253" s="716"/>
      <c r="ARR253" s="716"/>
      <c r="ARS253" s="716"/>
      <c r="ART253" s="716"/>
      <c r="ARU253" s="716"/>
      <c r="ARV253" s="716"/>
      <c r="ARW253" s="716"/>
      <c r="ARX253" s="716"/>
      <c r="ARY253" s="716"/>
      <c r="ARZ253" s="716"/>
      <c r="ASA253" s="716"/>
      <c r="ASB253" s="716"/>
      <c r="ASC253" s="716"/>
      <c r="ASD253" s="716"/>
      <c r="ASE253" s="716"/>
      <c r="ASF253" s="716"/>
      <c r="ASG253" s="716"/>
      <c r="ASH253" s="716"/>
      <c r="ASI253" s="716"/>
      <c r="ASJ253" s="716"/>
      <c r="ASK253" s="716"/>
      <c r="ASL253" s="716"/>
      <c r="ASM253" s="716"/>
      <c r="ASN253" s="716"/>
      <c r="ASO253" s="716"/>
      <c r="ASP253" s="716"/>
      <c r="ASQ253" s="716"/>
      <c r="ASR253" s="716"/>
      <c r="ASS253" s="716"/>
      <c r="AST253" s="716"/>
      <c r="ASU253" s="716"/>
      <c r="ASV253" s="716"/>
      <c r="ASW253" s="716"/>
      <c r="ASX253" s="716"/>
      <c r="ASY253" s="716"/>
      <c r="ASZ253" s="716"/>
      <c r="ATA253" s="716"/>
      <c r="ATB253" s="716"/>
      <c r="ATC253" s="716"/>
      <c r="ATD253" s="716"/>
      <c r="ATE253" s="716"/>
      <c r="ATF253" s="716"/>
      <c r="ATG253" s="716"/>
      <c r="ATH253" s="716"/>
      <c r="ATI253" s="716"/>
      <c r="ATJ253" s="716"/>
      <c r="ATK253" s="716"/>
      <c r="ATL253" s="716"/>
      <c r="ATM253" s="716"/>
      <c r="ATN253" s="716"/>
      <c r="ATO253" s="716"/>
      <c r="ATP253" s="716"/>
      <c r="ATQ253" s="716"/>
      <c r="ATR253" s="716"/>
      <c r="ATS253" s="716"/>
      <c r="ATT253" s="716"/>
      <c r="ATU253" s="716"/>
      <c r="ATV253" s="716"/>
      <c r="ATW253" s="716"/>
      <c r="ATX253" s="716"/>
      <c r="ATY253" s="716"/>
      <c r="ATZ253" s="716"/>
      <c r="AUA253" s="716"/>
      <c r="AUB253" s="716"/>
      <c r="AUC253" s="716"/>
      <c r="AUD253" s="716"/>
      <c r="AUE253" s="716"/>
      <c r="AUF253" s="716"/>
      <c r="AUG253" s="716"/>
      <c r="AUH253" s="716"/>
      <c r="AUI253" s="716"/>
      <c r="AUJ253" s="716"/>
      <c r="AUK253" s="716"/>
      <c r="AUL253" s="716"/>
      <c r="AUM253" s="716"/>
      <c r="AUN253" s="716"/>
      <c r="AUO253" s="716"/>
      <c r="AUP253" s="716"/>
      <c r="AUQ253" s="716"/>
      <c r="AUR253" s="716"/>
      <c r="AUS253" s="716"/>
      <c r="AUT253" s="716"/>
      <c r="AUU253" s="716"/>
      <c r="AUV253" s="716"/>
      <c r="AUW253" s="716"/>
      <c r="AUX253" s="716"/>
      <c r="AUY253" s="716"/>
      <c r="AUZ253" s="716"/>
      <c r="AVA253" s="716"/>
      <c r="AVB253" s="716"/>
      <c r="AVC253" s="716"/>
      <c r="AVD253" s="716"/>
      <c r="AVE253" s="716"/>
      <c r="AVF253" s="716"/>
      <c r="AVG253" s="716"/>
      <c r="AVH253" s="716"/>
      <c r="AVI253" s="716"/>
      <c r="AVJ253" s="716"/>
      <c r="AVK253" s="716"/>
      <c r="AVL253" s="716"/>
      <c r="AVM253" s="716"/>
      <c r="AVN253" s="716"/>
      <c r="AVO253" s="716"/>
      <c r="AVP253" s="716"/>
      <c r="AVQ253" s="716"/>
      <c r="AVR253" s="716"/>
      <c r="AVS253" s="716"/>
      <c r="AVT253" s="716"/>
      <c r="AVU253" s="716"/>
      <c r="AVV253" s="716"/>
      <c r="AVW253" s="716"/>
      <c r="AVX253" s="716"/>
      <c r="AVY253" s="716"/>
      <c r="AVZ253" s="716"/>
      <c r="AWA253" s="716"/>
      <c r="AWB253" s="716"/>
      <c r="AWC253" s="716"/>
      <c r="AWD253" s="716"/>
      <c r="AWE253" s="716"/>
      <c r="AWF253" s="716"/>
      <c r="AWG253" s="716"/>
      <c r="AWH253" s="716"/>
      <c r="AWI253" s="716"/>
      <c r="AWJ253" s="716"/>
      <c r="AWK253" s="716"/>
      <c r="AWL253" s="716"/>
      <c r="AWM253" s="716"/>
      <c r="AWN253" s="716"/>
      <c r="AWO253" s="716"/>
      <c r="AWP253" s="716"/>
      <c r="AWQ253" s="716"/>
      <c r="AWR253" s="716"/>
      <c r="AWS253" s="716"/>
      <c r="AWT253" s="716"/>
      <c r="AWU253" s="716"/>
      <c r="AWV253" s="716"/>
      <c r="AWW253" s="716"/>
      <c r="AWX253" s="716"/>
      <c r="AWY253" s="716"/>
      <c r="AWZ253" s="716"/>
      <c r="AXA253" s="716"/>
      <c r="AXB253" s="716"/>
      <c r="AXC253" s="716"/>
      <c r="AXD253" s="716"/>
      <c r="AXE253" s="716"/>
      <c r="AXF253" s="716"/>
      <c r="AXG253" s="716"/>
      <c r="AXH253" s="716"/>
      <c r="AXI253" s="716"/>
      <c r="AXJ253" s="716"/>
      <c r="AXK253" s="716"/>
      <c r="AXL253" s="716"/>
      <c r="AXM253" s="716"/>
      <c r="AXN253" s="716"/>
      <c r="AXO253" s="716"/>
      <c r="AXP253" s="716"/>
      <c r="AXQ253" s="716"/>
      <c r="AXR253" s="716"/>
      <c r="AXS253" s="716"/>
      <c r="AXT253" s="716"/>
      <c r="AXU253" s="716"/>
      <c r="AXV253" s="716"/>
      <c r="AXW253" s="716"/>
      <c r="AXX253" s="716"/>
      <c r="AXY253" s="716"/>
      <c r="AXZ253" s="716"/>
      <c r="AYA253" s="716"/>
      <c r="AYB253" s="716"/>
      <c r="AYC253" s="716"/>
      <c r="AYD253" s="716"/>
      <c r="AYE253" s="716"/>
      <c r="AYF253" s="716"/>
      <c r="AYG253" s="716"/>
      <c r="AYH253" s="716"/>
      <c r="AYI253" s="716"/>
      <c r="AYJ253" s="716"/>
      <c r="AYK253" s="716"/>
      <c r="AYL253" s="716"/>
      <c r="AYM253" s="716"/>
      <c r="AYN253" s="716"/>
      <c r="AYO253" s="716"/>
      <c r="AYP253" s="716"/>
      <c r="AYQ253" s="716"/>
      <c r="AYR253" s="716"/>
      <c r="AYS253" s="716"/>
      <c r="AYT253" s="716"/>
      <c r="AYU253" s="716"/>
      <c r="AYV253" s="716"/>
      <c r="AYW253" s="716"/>
      <c r="AYX253" s="716"/>
      <c r="AYY253" s="716"/>
      <c r="AYZ253" s="716"/>
      <c r="AZA253" s="716"/>
      <c r="AZB253" s="716"/>
      <c r="AZC253" s="716"/>
      <c r="AZD253" s="716"/>
      <c r="AZE253" s="716"/>
      <c r="AZF253" s="716"/>
      <c r="AZG253" s="716"/>
      <c r="AZH253" s="716"/>
      <c r="AZI253" s="716"/>
      <c r="AZJ253" s="716"/>
      <c r="AZK253" s="716"/>
      <c r="AZL253" s="716"/>
      <c r="AZM253" s="716"/>
      <c r="AZN253" s="716"/>
      <c r="AZO253" s="716"/>
      <c r="AZP253" s="716"/>
      <c r="AZQ253" s="716"/>
      <c r="AZR253" s="716"/>
      <c r="AZS253" s="716"/>
      <c r="AZT253" s="716"/>
      <c r="AZU253" s="716"/>
      <c r="AZV253" s="716"/>
      <c r="AZW253" s="716"/>
      <c r="AZX253" s="716"/>
      <c r="AZY253" s="716"/>
      <c r="AZZ253" s="716"/>
      <c r="BAA253" s="716"/>
      <c r="BAB253" s="716"/>
      <c r="BAC253" s="716"/>
      <c r="BAD253" s="716"/>
      <c r="BAE253" s="716"/>
      <c r="BAF253" s="716"/>
      <c r="BAG253" s="716"/>
      <c r="BAH253" s="716"/>
      <c r="BAI253" s="716"/>
      <c r="BAJ253" s="716"/>
      <c r="BAK253" s="716"/>
      <c r="BAL253" s="716"/>
      <c r="BAM253" s="716"/>
      <c r="BAN253" s="716"/>
      <c r="BAO253" s="716"/>
      <c r="BAP253" s="716"/>
      <c r="BAQ253" s="716"/>
      <c r="BAR253" s="716"/>
      <c r="BAS253" s="716"/>
      <c r="BAT253" s="716"/>
      <c r="BAU253" s="716"/>
      <c r="BAV253" s="716"/>
      <c r="BAW253" s="716"/>
      <c r="BAX253" s="716"/>
      <c r="BAY253" s="716"/>
      <c r="BAZ253" s="716"/>
      <c r="BBA253" s="716"/>
      <c r="BBB253" s="716"/>
      <c r="BBC253" s="716"/>
      <c r="BBD253" s="716"/>
      <c r="BBE253" s="716"/>
      <c r="BBF253" s="716"/>
      <c r="BBG253" s="716"/>
      <c r="BBH253" s="716"/>
      <c r="BBI253" s="716"/>
      <c r="BBJ253" s="716"/>
      <c r="BBK253" s="716"/>
      <c r="BBL253" s="716"/>
      <c r="BBM253" s="716"/>
      <c r="BBN253" s="716"/>
      <c r="BBO253" s="716"/>
      <c r="BBP253" s="716"/>
      <c r="BBQ253" s="716"/>
      <c r="BBR253" s="716"/>
      <c r="BBS253" s="716"/>
      <c r="BBT253" s="716"/>
      <c r="BBU253" s="716"/>
      <c r="BBV253" s="716"/>
      <c r="BBW253" s="716"/>
      <c r="BBX253" s="716"/>
      <c r="BBY253" s="716"/>
      <c r="BBZ253" s="716"/>
      <c r="BCA253" s="716"/>
      <c r="BCB253" s="716"/>
      <c r="BCC253" s="716"/>
      <c r="BCD253" s="716"/>
      <c r="BCE253" s="716"/>
      <c r="BCF253" s="716"/>
      <c r="BCG253" s="716"/>
      <c r="BCH253" s="716"/>
      <c r="BCI253" s="716"/>
      <c r="BCJ253" s="716"/>
      <c r="BCK253" s="716"/>
      <c r="BCL253" s="716"/>
      <c r="BCM253" s="716"/>
      <c r="BCN253" s="716"/>
      <c r="BCO253" s="716"/>
      <c r="BCP253" s="716"/>
      <c r="BCQ253" s="716"/>
      <c r="BCR253" s="716"/>
      <c r="BCS253" s="716"/>
      <c r="BCT253" s="716"/>
      <c r="BCU253" s="716"/>
      <c r="BCV253" s="716"/>
      <c r="BCW253" s="716"/>
      <c r="BCX253" s="716"/>
      <c r="BCY253" s="716"/>
      <c r="BCZ253" s="716"/>
      <c r="BDA253" s="716"/>
      <c r="BDB253" s="716"/>
      <c r="BDC253" s="716"/>
      <c r="BDD253" s="716"/>
      <c r="BDE253" s="716"/>
      <c r="BDF253" s="716"/>
      <c r="BDG253" s="716"/>
      <c r="BDH253" s="716"/>
      <c r="BDI253" s="716"/>
      <c r="BDJ253" s="716"/>
      <c r="BDK253" s="716"/>
      <c r="BDL253" s="716"/>
      <c r="BDM253" s="716"/>
      <c r="BDN253" s="716"/>
      <c r="BDO253" s="716"/>
      <c r="BDP253" s="716"/>
      <c r="BDQ253" s="716"/>
      <c r="BDR253" s="716"/>
      <c r="BDS253" s="716"/>
      <c r="BDT253" s="716"/>
      <c r="BDU253" s="716"/>
      <c r="BDV253" s="716"/>
      <c r="BDW253" s="716"/>
      <c r="BDX253" s="716"/>
      <c r="BDY253" s="716"/>
      <c r="BDZ253" s="716"/>
      <c r="BEA253" s="716"/>
      <c r="BEB253" s="716"/>
      <c r="BEC253" s="716"/>
      <c r="BED253" s="716"/>
      <c r="BEE253" s="716"/>
      <c r="BEF253" s="716"/>
      <c r="BEG253" s="716"/>
      <c r="BEH253" s="716"/>
      <c r="BEI253" s="716"/>
      <c r="BEJ253" s="716"/>
      <c r="BEK253" s="716"/>
      <c r="BEL253" s="716"/>
      <c r="BEM253" s="716"/>
      <c r="BEN253" s="716"/>
      <c r="BEO253" s="716"/>
      <c r="BEP253" s="716"/>
      <c r="BEQ253" s="716"/>
      <c r="BER253" s="716"/>
      <c r="BES253" s="716"/>
      <c r="BET253" s="716"/>
      <c r="BEU253" s="716"/>
      <c r="BEV253" s="716"/>
      <c r="BEW253" s="716"/>
      <c r="BEX253" s="716"/>
      <c r="BEY253" s="716"/>
      <c r="BEZ253" s="716"/>
      <c r="BFA253" s="716"/>
      <c r="BFB253" s="716"/>
      <c r="BFC253" s="716"/>
      <c r="BFD253" s="716"/>
      <c r="BFE253" s="716"/>
      <c r="BFF253" s="716"/>
      <c r="BFG253" s="716"/>
      <c r="BFH253" s="716"/>
      <c r="BFI253" s="716"/>
      <c r="BFJ253" s="716"/>
      <c r="BFK253" s="716"/>
      <c r="BFL253" s="716"/>
      <c r="BFM253" s="716"/>
      <c r="BFN253" s="716"/>
      <c r="BFO253" s="716"/>
      <c r="BFP253" s="716"/>
      <c r="BFQ253" s="716"/>
      <c r="BFR253" s="716"/>
      <c r="BFS253" s="716"/>
      <c r="BFT253" s="716"/>
      <c r="BFU253" s="716"/>
      <c r="BFV253" s="716"/>
      <c r="BFW253" s="716"/>
      <c r="BFX253" s="716"/>
      <c r="BFY253" s="716"/>
      <c r="BFZ253" s="716"/>
      <c r="BGA253" s="716"/>
      <c r="BGB253" s="716"/>
      <c r="BGC253" s="716"/>
      <c r="BGD253" s="716"/>
      <c r="BGE253" s="716"/>
      <c r="BGF253" s="716"/>
      <c r="BGG253" s="716"/>
      <c r="BGH253" s="716"/>
      <c r="BGI253" s="716"/>
      <c r="BGJ253" s="716"/>
      <c r="BGK253" s="716"/>
      <c r="BGL253" s="716"/>
      <c r="BGM253" s="716"/>
      <c r="BGN253" s="716"/>
      <c r="BGO253" s="716"/>
      <c r="BGP253" s="716"/>
      <c r="BGQ253" s="716"/>
      <c r="BGR253" s="716"/>
      <c r="BGS253" s="716"/>
      <c r="BGT253" s="716"/>
      <c r="BGU253" s="716"/>
      <c r="BGV253" s="716"/>
      <c r="BGW253" s="716"/>
      <c r="BGX253" s="716"/>
      <c r="BGY253" s="716"/>
      <c r="BGZ253" s="716"/>
      <c r="BHA253" s="716"/>
      <c r="BHB253" s="716"/>
      <c r="BHC253" s="716"/>
      <c r="BHD253" s="716"/>
      <c r="BHE253" s="716"/>
      <c r="BHF253" s="716"/>
      <c r="BHG253" s="716"/>
      <c r="BHH253" s="716"/>
      <c r="BHI253" s="716"/>
      <c r="BHJ253" s="716"/>
      <c r="BHK253" s="716"/>
      <c r="BHL253" s="716"/>
      <c r="BHM253" s="716"/>
      <c r="BHN253" s="716"/>
      <c r="BHO253" s="716"/>
      <c r="BHP253" s="716"/>
      <c r="BHQ253" s="716"/>
      <c r="BHR253" s="716"/>
      <c r="BHS253" s="716"/>
      <c r="BHT253" s="716"/>
      <c r="BHU253" s="716"/>
      <c r="BHV253" s="716"/>
      <c r="BHW253" s="716"/>
      <c r="BHX253" s="716"/>
      <c r="BHY253" s="716"/>
      <c r="BHZ253" s="716"/>
      <c r="BIA253" s="716"/>
      <c r="BIB253" s="716"/>
      <c r="BIC253" s="716"/>
      <c r="BID253" s="716"/>
      <c r="BIE253" s="716"/>
      <c r="BIF253" s="716"/>
      <c r="BIG253" s="716"/>
      <c r="BIH253" s="716"/>
      <c r="BII253" s="716"/>
      <c r="BIJ253" s="716"/>
      <c r="BIK253" s="716"/>
      <c r="BIL253" s="716"/>
      <c r="BIM253" s="716"/>
      <c r="BIN253" s="716"/>
      <c r="BIO253" s="716"/>
      <c r="BIP253" s="716"/>
      <c r="BIQ253" s="716"/>
      <c r="BIR253" s="716"/>
      <c r="BIS253" s="716"/>
      <c r="BIT253" s="716"/>
      <c r="BIU253" s="716"/>
      <c r="BIV253" s="716"/>
      <c r="BIW253" s="716"/>
      <c r="BIX253" s="716"/>
      <c r="BIY253" s="716"/>
      <c r="BIZ253" s="716"/>
      <c r="BJA253" s="716"/>
      <c r="BJB253" s="716"/>
      <c r="BJC253" s="716"/>
      <c r="BJD253" s="716"/>
      <c r="BJE253" s="716"/>
      <c r="BJF253" s="716"/>
      <c r="BJG253" s="716"/>
      <c r="BJH253" s="716"/>
      <c r="BJI253" s="716"/>
      <c r="BJJ253" s="716"/>
      <c r="BJK253" s="716"/>
      <c r="BJL253" s="716"/>
      <c r="BJM253" s="716"/>
      <c r="BJN253" s="716"/>
      <c r="BJO253" s="716"/>
      <c r="BJP253" s="716"/>
      <c r="BJQ253" s="716"/>
      <c r="BJR253" s="716"/>
      <c r="BJS253" s="716"/>
      <c r="BJT253" s="716"/>
      <c r="BJU253" s="716"/>
      <c r="BJV253" s="716"/>
      <c r="BJW253" s="716"/>
      <c r="BJX253" s="716"/>
      <c r="BJY253" s="716"/>
      <c r="BJZ253" s="716"/>
      <c r="BKA253" s="716"/>
      <c r="BKB253" s="716"/>
      <c r="BKC253" s="716"/>
      <c r="BKD253" s="716"/>
      <c r="BKE253" s="716"/>
      <c r="BKF253" s="716"/>
      <c r="BKG253" s="716"/>
      <c r="BKH253" s="716"/>
      <c r="BKI253" s="716"/>
      <c r="BKJ253" s="716"/>
      <c r="BKK253" s="716"/>
      <c r="BKL253" s="716"/>
      <c r="BKM253" s="716"/>
      <c r="BKN253" s="716"/>
      <c r="BKO253" s="716"/>
      <c r="BKP253" s="716"/>
      <c r="BKQ253" s="716"/>
      <c r="BKR253" s="716"/>
      <c r="BKS253" s="716"/>
      <c r="BKT253" s="716"/>
      <c r="BKU253" s="716"/>
      <c r="BKV253" s="716"/>
      <c r="BKW253" s="716"/>
      <c r="BKX253" s="716"/>
      <c r="BKY253" s="716"/>
      <c r="BKZ253" s="716"/>
      <c r="BLA253" s="716"/>
      <c r="BLB253" s="716"/>
      <c r="BLC253" s="716"/>
      <c r="BLD253" s="716"/>
      <c r="BLE253" s="716"/>
      <c r="BLF253" s="716"/>
      <c r="BLG253" s="716"/>
      <c r="BLH253" s="716"/>
      <c r="BLI253" s="716"/>
      <c r="BLJ253" s="716"/>
      <c r="BLK253" s="716"/>
      <c r="BLL253" s="716"/>
      <c r="BLM253" s="716"/>
      <c r="BLN253" s="716"/>
      <c r="BLO253" s="716"/>
      <c r="BLP253" s="716"/>
      <c r="BLQ253" s="716"/>
      <c r="BLR253" s="716"/>
      <c r="BLS253" s="716"/>
      <c r="BLT253" s="716"/>
      <c r="BLU253" s="716"/>
      <c r="BLV253" s="716"/>
      <c r="BLW253" s="716"/>
      <c r="BLX253" s="716"/>
      <c r="BLY253" s="716"/>
      <c r="BLZ253" s="716"/>
      <c r="BMA253" s="716"/>
      <c r="BMB253" s="716"/>
      <c r="BMC253" s="716"/>
      <c r="BMD253" s="716"/>
      <c r="BME253" s="716"/>
      <c r="BMF253" s="716"/>
      <c r="BMG253" s="716"/>
      <c r="BMH253" s="716"/>
      <c r="BMI253" s="716"/>
      <c r="BMJ253" s="716"/>
      <c r="BMK253" s="716"/>
      <c r="BML253" s="716"/>
      <c r="BMM253" s="716"/>
      <c r="BMN253" s="716"/>
      <c r="BMO253" s="716"/>
      <c r="BMP253" s="716"/>
      <c r="BMQ253" s="716"/>
      <c r="BMR253" s="716"/>
      <c r="BMS253" s="716"/>
      <c r="BMT253" s="716"/>
      <c r="BMU253" s="716"/>
      <c r="BMV253" s="716"/>
      <c r="BMW253" s="716"/>
      <c r="BMX253" s="716"/>
      <c r="BMY253" s="716"/>
      <c r="BMZ253" s="716"/>
      <c r="BNA253" s="716"/>
      <c r="BNB253" s="716"/>
      <c r="BNC253" s="716"/>
      <c r="BND253" s="716"/>
      <c r="BNE253" s="716"/>
      <c r="BNF253" s="716"/>
      <c r="BNG253" s="716"/>
      <c r="BNH253" s="716"/>
      <c r="BNI253" s="716"/>
      <c r="BNJ253" s="716"/>
      <c r="BNK253" s="716"/>
      <c r="BNL253" s="716"/>
      <c r="BNM253" s="716"/>
      <c r="BNN253" s="716"/>
      <c r="BNO253" s="716"/>
      <c r="BNP253" s="716"/>
      <c r="BNQ253" s="716"/>
      <c r="BNR253" s="716"/>
      <c r="BNS253" s="716"/>
      <c r="BNT253" s="716"/>
      <c r="BNU253" s="716"/>
      <c r="BNV253" s="716"/>
      <c r="BNW253" s="716"/>
      <c r="BNX253" s="716"/>
      <c r="BNY253" s="716"/>
      <c r="BNZ253" s="716"/>
      <c r="BOA253" s="716"/>
      <c r="BOB253" s="716"/>
      <c r="BOC253" s="716"/>
      <c r="BOD253" s="716"/>
      <c r="BOE253" s="716"/>
      <c r="BOF253" s="716"/>
      <c r="BOG253" s="716"/>
      <c r="BOH253" s="716"/>
      <c r="BOI253" s="716"/>
      <c r="BOJ253" s="716"/>
      <c r="BOK253" s="716"/>
      <c r="BOL253" s="716"/>
      <c r="BOM253" s="716"/>
      <c r="BON253" s="716"/>
      <c r="BOO253" s="716"/>
      <c r="BOP253" s="716"/>
      <c r="BOQ253" s="716"/>
      <c r="BOR253" s="716"/>
      <c r="BOS253" s="716"/>
      <c r="BOT253" s="716"/>
      <c r="BOU253" s="716"/>
      <c r="BOV253" s="716"/>
      <c r="BOW253" s="716"/>
      <c r="BOX253" s="716"/>
      <c r="BOY253" s="716"/>
      <c r="BOZ253" s="716"/>
      <c r="BPA253" s="716"/>
      <c r="BPB253" s="716"/>
      <c r="BPC253" s="716"/>
      <c r="BPD253" s="716"/>
      <c r="BPE253" s="716"/>
      <c r="BPF253" s="716"/>
      <c r="BPG253" s="716"/>
      <c r="BPH253" s="716"/>
      <c r="BPI253" s="716"/>
      <c r="BPJ253" s="716"/>
      <c r="BPK253" s="716"/>
      <c r="BPL253" s="716"/>
      <c r="BPM253" s="716"/>
      <c r="BPN253" s="716"/>
      <c r="BPO253" s="716"/>
      <c r="BPP253" s="716"/>
      <c r="BPQ253" s="716"/>
      <c r="BPR253" s="716"/>
      <c r="BPS253" s="716"/>
      <c r="BPT253" s="716"/>
      <c r="BPU253" s="716"/>
      <c r="BPV253" s="716"/>
      <c r="BPW253" s="716"/>
      <c r="BPX253" s="716"/>
      <c r="BPY253" s="716"/>
      <c r="BPZ253" s="716"/>
      <c r="BQA253" s="716"/>
      <c r="BQB253" s="716"/>
      <c r="BQC253" s="716"/>
      <c r="BQD253" s="716"/>
      <c r="BQE253" s="716"/>
      <c r="BQF253" s="716"/>
      <c r="BQG253" s="716"/>
      <c r="BQH253" s="716"/>
      <c r="BQI253" s="716"/>
      <c r="BQJ253" s="716"/>
      <c r="BQK253" s="716"/>
      <c r="BQL253" s="716"/>
      <c r="BQM253" s="716"/>
      <c r="BQN253" s="716"/>
      <c r="BQO253" s="716"/>
      <c r="BQP253" s="716"/>
      <c r="BQQ253" s="716"/>
      <c r="BQR253" s="716"/>
      <c r="BQS253" s="716"/>
      <c r="BQT253" s="716"/>
      <c r="BQU253" s="716"/>
      <c r="BQV253" s="716"/>
      <c r="BQW253" s="716"/>
      <c r="BQX253" s="716"/>
      <c r="BQY253" s="716"/>
      <c r="BQZ253" s="716"/>
      <c r="BRA253" s="716"/>
      <c r="BRB253" s="716"/>
      <c r="BRC253" s="716"/>
      <c r="BRD253" s="716"/>
      <c r="BRE253" s="716"/>
      <c r="BRF253" s="716"/>
      <c r="BRG253" s="716"/>
      <c r="BRH253" s="716"/>
      <c r="BRI253" s="716"/>
      <c r="BRJ253" s="716"/>
      <c r="BRK253" s="716"/>
      <c r="BRL253" s="716"/>
      <c r="BRM253" s="716"/>
      <c r="BRN253" s="716"/>
      <c r="BRO253" s="716"/>
      <c r="BRP253" s="716"/>
      <c r="BRQ253" s="716"/>
      <c r="BRR253" s="716"/>
      <c r="BRS253" s="716"/>
      <c r="BRT253" s="716"/>
      <c r="BRU253" s="716"/>
      <c r="BRV253" s="716"/>
      <c r="BRW253" s="716"/>
      <c r="BRX253" s="716"/>
      <c r="BRY253" s="716"/>
      <c r="BRZ253" s="716"/>
      <c r="BSA253" s="716"/>
      <c r="BSB253" s="716"/>
      <c r="BSC253" s="716"/>
      <c r="BSD253" s="716"/>
      <c r="BSE253" s="716"/>
      <c r="BSF253" s="716"/>
      <c r="BSG253" s="716"/>
      <c r="BSH253" s="716"/>
      <c r="BSI253" s="716"/>
      <c r="BSJ253" s="716"/>
      <c r="BSK253" s="716"/>
      <c r="BSL253" s="716"/>
      <c r="BSM253" s="716"/>
      <c r="BSN253" s="716"/>
      <c r="BSO253" s="716"/>
      <c r="BSP253" s="716"/>
      <c r="BSQ253" s="716"/>
      <c r="BSR253" s="716"/>
      <c r="BSS253" s="716"/>
      <c r="BST253" s="716"/>
      <c r="BSU253" s="716"/>
      <c r="BSV253" s="716"/>
      <c r="BSW253" s="716"/>
      <c r="BSX253" s="716"/>
      <c r="BSY253" s="716"/>
      <c r="BSZ253" s="716"/>
      <c r="BTA253" s="716"/>
      <c r="BTB253" s="716"/>
      <c r="BTC253" s="716"/>
      <c r="BTD253" s="716"/>
      <c r="BTE253" s="716"/>
      <c r="BTF253" s="716"/>
      <c r="BTG253" s="716"/>
      <c r="BTH253" s="716"/>
      <c r="BTI253" s="716"/>
      <c r="BTJ253" s="716"/>
      <c r="BTK253" s="716"/>
      <c r="BTL253" s="716"/>
      <c r="BTM253" s="716"/>
      <c r="BTN253" s="716"/>
      <c r="BTO253" s="716"/>
      <c r="BTP253" s="716"/>
      <c r="BTQ253" s="716"/>
      <c r="BTR253" s="716"/>
      <c r="BTS253" s="716"/>
      <c r="BTT253" s="716"/>
      <c r="BTU253" s="716"/>
      <c r="BTV253" s="716"/>
      <c r="BTW253" s="716"/>
      <c r="BTX253" s="716"/>
      <c r="BTY253" s="716"/>
      <c r="BTZ253" s="716"/>
      <c r="BUA253" s="716"/>
      <c r="BUB253" s="716"/>
      <c r="BUC253" s="716"/>
      <c r="BUD253" s="716"/>
      <c r="BUE253" s="716"/>
      <c r="BUF253" s="716"/>
      <c r="BUG253" s="716"/>
      <c r="BUH253" s="716"/>
      <c r="BUI253" s="716"/>
      <c r="BUJ253" s="716"/>
      <c r="BUK253" s="716"/>
      <c r="BUL253" s="716"/>
      <c r="BUM253" s="716"/>
      <c r="BUN253" s="716"/>
      <c r="BUO253" s="716"/>
      <c r="BUP253" s="716"/>
      <c r="BUQ253" s="716"/>
      <c r="BUR253" s="716"/>
      <c r="BUS253" s="716"/>
      <c r="BUT253" s="716"/>
      <c r="BUU253" s="716"/>
      <c r="BUV253" s="716"/>
      <c r="BUW253" s="716"/>
      <c r="BUX253" s="716"/>
      <c r="BUY253" s="716"/>
      <c r="BUZ253" s="716"/>
      <c r="BVA253" s="716"/>
      <c r="BVB253" s="716"/>
      <c r="BVC253" s="716"/>
      <c r="BVD253" s="716"/>
      <c r="BVE253" s="716"/>
      <c r="BVF253" s="716"/>
      <c r="BVG253" s="716"/>
      <c r="BVH253" s="716"/>
      <c r="BVI253" s="716"/>
      <c r="BVJ253" s="716"/>
      <c r="BVK253" s="716"/>
      <c r="BVL253" s="716"/>
      <c r="BVM253" s="716"/>
      <c r="BVN253" s="716"/>
      <c r="BVO253" s="716"/>
      <c r="BVP253" s="716"/>
      <c r="BVQ253" s="716"/>
      <c r="BVR253" s="716"/>
      <c r="BVS253" s="716"/>
      <c r="BVT253" s="716"/>
      <c r="BVU253" s="716"/>
      <c r="BVV253" s="716"/>
      <c r="BVW253" s="716"/>
      <c r="BVX253" s="716"/>
      <c r="BVY253" s="716"/>
      <c r="BVZ253" s="716"/>
      <c r="BWA253" s="716"/>
      <c r="BWB253" s="716"/>
      <c r="BWC253" s="716"/>
      <c r="BWD253" s="716"/>
      <c r="BWE253" s="716"/>
      <c r="BWF253" s="716"/>
      <c r="BWG253" s="716"/>
      <c r="BWH253" s="716"/>
      <c r="BWI253" s="716"/>
      <c r="BWJ253" s="716"/>
      <c r="BWK253" s="716"/>
      <c r="BWL253" s="716"/>
      <c r="BWM253" s="716"/>
      <c r="BWN253" s="716"/>
      <c r="BWO253" s="716"/>
      <c r="BWP253" s="716"/>
      <c r="BWQ253" s="716"/>
      <c r="BWR253" s="716"/>
      <c r="BWS253" s="716"/>
      <c r="BWT253" s="716"/>
      <c r="BWU253" s="716"/>
      <c r="BWV253" s="716"/>
      <c r="BWW253" s="716"/>
      <c r="BWX253" s="716"/>
      <c r="BWY253" s="716"/>
      <c r="BWZ253" s="716"/>
      <c r="BXA253" s="716"/>
      <c r="BXB253" s="716"/>
      <c r="BXC253" s="716"/>
      <c r="BXD253" s="716"/>
      <c r="BXE253" s="716"/>
      <c r="BXF253" s="716"/>
      <c r="BXG253" s="716"/>
      <c r="BXH253" s="716"/>
      <c r="BXI253" s="716"/>
      <c r="BXJ253" s="716"/>
      <c r="BXK253" s="716"/>
      <c r="BXL253" s="716"/>
      <c r="BXM253" s="716"/>
      <c r="BXN253" s="716"/>
      <c r="BXO253" s="716"/>
      <c r="BXP253" s="716"/>
      <c r="BXQ253" s="716"/>
      <c r="BXR253" s="716"/>
      <c r="BXS253" s="716"/>
      <c r="BXT253" s="716"/>
      <c r="BXU253" s="716"/>
      <c r="BXV253" s="716"/>
      <c r="BXW253" s="716"/>
      <c r="BXX253" s="716"/>
      <c r="BXY253" s="716"/>
      <c r="BXZ253" s="716"/>
      <c r="BYA253" s="716"/>
      <c r="BYB253" s="716"/>
      <c r="BYC253" s="716"/>
      <c r="BYD253" s="716"/>
      <c r="BYE253" s="716"/>
      <c r="BYF253" s="716"/>
      <c r="BYG253" s="716"/>
      <c r="BYH253" s="716"/>
      <c r="BYI253" s="716"/>
      <c r="BYJ253" s="716"/>
      <c r="BYK253" s="716"/>
      <c r="BYL253" s="716"/>
      <c r="BYM253" s="716"/>
      <c r="BYN253" s="716"/>
      <c r="BYO253" s="716"/>
      <c r="BYP253" s="716"/>
      <c r="BYQ253" s="716"/>
      <c r="BYR253" s="716"/>
      <c r="BYS253" s="716"/>
      <c r="BYT253" s="716"/>
      <c r="BYU253" s="716"/>
      <c r="BYV253" s="716"/>
      <c r="BYW253" s="716"/>
      <c r="BYX253" s="716"/>
      <c r="BYY253" s="716"/>
      <c r="BYZ253" s="716"/>
      <c r="BZA253" s="716"/>
      <c r="BZB253" s="716"/>
      <c r="BZC253" s="716"/>
      <c r="BZD253" s="716"/>
      <c r="BZE253" s="716"/>
      <c r="BZF253" s="716"/>
      <c r="BZG253" s="716"/>
      <c r="BZH253" s="716"/>
      <c r="BZI253" s="716"/>
      <c r="BZJ253" s="716"/>
      <c r="BZK253" s="716"/>
      <c r="BZL253" s="716"/>
      <c r="BZM253" s="716"/>
      <c r="BZN253" s="716"/>
      <c r="BZO253" s="716"/>
      <c r="BZP253" s="716"/>
      <c r="BZQ253" s="716"/>
      <c r="BZR253" s="716"/>
      <c r="BZS253" s="716"/>
      <c r="BZT253" s="716"/>
      <c r="BZU253" s="716"/>
      <c r="BZV253" s="716"/>
      <c r="BZW253" s="716"/>
      <c r="BZX253" s="716"/>
      <c r="BZY253" s="716"/>
      <c r="BZZ253" s="716"/>
      <c r="CAA253" s="716"/>
      <c r="CAB253" s="716"/>
      <c r="CAC253" s="716"/>
      <c r="CAD253" s="716"/>
      <c r="CAE253" s="716"/>
      <c r="CAF253" s="716"/>
      <c r="CAG253" s="716"/>
      <c r="CAH253" s="716"/>
      <c r="CAI253" s="716"/>
      <c r="CAJ253" s="716"/>
      <c r="CAK253" s="716"/>
      <c r="CAL253" s="716"/>
      <c r="CAM253" s="716"/>
      <c r="CAN253" s="716"/>
      <c r="CAO253" s="716"/>
      <c r="CAP253" s="716"/>
      <c r="CAQ253" s="716"/>
      <c r="CAR253" s="716"/>
      <c r="CAS253" s="716"/>
      <c r="CAT253" s="716"/>
      <c r="CAU253" s="716"/>
      <c r="CAV253" s="716"/>
      <c r="CAW253" s="716"/>
      <c r="CAX253" s="716"/>
      <c r="CAY253" s="716"/>
      <c r="CAZ253" s="716"/>
      <c r="CBA253" s="716"/>
      <c r="CBB253" s="716"/>
      <c r="CBC253" s="716"/>
      <c r="CBD253" s="716"/>
      <c r="CBE253" s="716"/>
      <c r="CBF253" s="716"/>
      <c r="CBG253" s="716"/>
      <c r="CBH253" s="716"/>
      <c r="CBI253" s="716"/>
      <c r="CBJ253" s="716"/>
      <c r="CBK253" s="716"/>
      <c r="CBL253" s="716"/>
      <c r="CBM253" s="716"/>
      <c r="CBN253" s="716"/>
      <c r="CBO253" s="716"/>
      <c r="CBP253" s="716"/>
      <c r="CBQ253" s="716"/>
      <c r="CBR253" s="716"/>
      <c r="CBS253" s="716"/>
      <c r="CBT253" s="716"/>
      <c r="CBU253" s="716"/>
      <c r="CBV253" s="716"/>
      <c r="CBW253" s="716"/>
      <c r="CBX253" s="716"/>
      <c r="CBY253" s="716"/>
      <c r="CBZ253" s="716"/>
      <c r="CCA253" s="716"/>
      <c r="CCB253" s="716"/>
      <c r="CCC253" s="716"/>
      <c r="CCD253" s="716"/>
      <c r="CCE253" s="716"/>
      <c r="CCF253" s="716"/>
      <c r="CCG253" s="716"/>
      <c r="CCH253" s="716"/>
      <c r="CCI253" s="716"/>
      <c r="CCJ253" s="716"/>
      <c r="CCK253" s="716"/>
      <c r="CCL253" s="716"/>
      <c r="CCM253" s="716"/>
      <c r="CCN253" s="716"/>
      <c r="CCO253" s="716"/>
      <c r="CCP253" s="716"/>
      <c r="CCQ253" s="716"/>
      <c r="CCR253" s="716"/>
      <c r="CCS253" s="716"/>
      <c r="CCT253" s="716"/>
      <c r="CCU253" s="716"/>
      <c r="CCV253" s="716"/>
      <c r="CCW253" s="716"/>
      <c r="CCX253" s="716"/>
      <c r="CCY253" s="716"/>
      <c r="CCZ253" s="716"/>
      <c r="CDA253" s="716"/>
      <c r="CDB253" s="716"/>
      <c r="CDC253" s="716"/>
      <c r="CDD253" s="716"/>
      <c r="CDE253" s="716"/>
      <c r="CDF253" s="716"/>
      <c r="CDG253" s="716"/>
      <c r="CDH253" s="716"/>
      <c r="CDI253" s="716"/>
      <c r="CDJ253" s="716"/>
      <c r="CDK253" s="716"/>
      <c r="CDL253" s="716"/>
      <c r="CDM253" s="716"/>
      <c r="CDN253" s="716"/>
      <c r="CDO253" s="716"/>
      <c r="CDP253" s="716"/>
      <c r="CDQ253" s="716"/>
      <c r="CDR253" s="716"/>
      <c r="CDS253" s="716"/>
      <c r="CDT253" s="716"/>
      <c r="CDU253" s="716"/>
      <c r="CDV253" s="716"/>
      <c r="CDW253" s="716"/>
      <c r="CDX253" s="716"/>
      <c r="CDY253" s="716"/>
      <c r="CDZ253" s="716"/>
      <c r="CEA253" s="716"/>
      <c r="CEB253" s="716"/>
      <c r="CEC253" s="716"/>
      <c r="CED253" s="716"/>
      <c r="CEE253" s="716"/>
      <c r="CEF253" s="716"/>
      <c r="CEG253" s="716"/>
      <c r="CEH253" s="716"/>
      <c r="CEI253" s="716"/>
      <c r="CEJ253" s="716"/>
      <c r="CEK253" s="716"/>
      <c r="CEL253" s="716"/>
      <c r="CEM253" s="716"/>
    </row>
    <row r="254" spans="1:2171" s="198" customFormat="1" ht="20.25" x14ac:dyDescent="0.3">
      <c r="A254" s="211"/>
      <c r="B254" s="1231" t="s">
        <v>373</v>
      </c>
      <c r="C254" s="1232"/>
      <c r="D254" s="669"/>
      <c r="E254" s="670"/>
      <c r="F254" s="671"/>
      <c r="G254" s="632"/>
      <c r="H254" s="634"/>
      <c r="I254" s="211"/>
      <c r="J254" s="211"/>
      <c r="K254" s="212"/>
      <c r="L254" s="212"/>
      <c r="M254" s="679"/>
      <c r="N254" s="679"/>
      <c r="O254" s="679"/>
      <c r="P254" s="679"/>
      <c r="Q254" s="679"/>
      <c r="R254" s="679"/>
      <c r="S254" s="679"/>
      <c r="T254" s="358"/>
      <c r="U254" s="358"/>
      <c r="V254" s="358"/>
      <c r="W254" s="358"/>
      <c r="X254" s="358"/>
      <c r="Y254" s="358"/>
      <c r="Z254" s="358"/>
      <c r="AA254" s="679"/>
      <c r="AB254" s="358"/>
      <c r="AC254" s="679"/>
      <c r="AD254" s="679"/>
      <c r="AE254" s="679"/>
      <c r="AF254" s="679"/>
      <c r="AG254" s="679"/>
      <c r="AH254" s="679"/>
      <c r="AI254" s="679"/>
      <c r="AJ254" s="679"/>
      <c r="AK254" s="679"/>
      <c r="AL254" s="679"/>
      <c r="AM254" s="679"/>
      <c r="AN254" s="679"/>
      <c r="AO254" s="679"/>
      <c r="AP254" s="679"/>
      <c r="AQ254" s="679"/>
      <c r="AR254" s="679"/>
      <c r="AS254" s="679"/>
      <c r="AT254" s="679"/>
      <c r="AU254" s="679"/>
      <c r="AV254" s="679"/>
      <c r="AW254" s="679"/>
      <c r="AX254" s="679"/>
      <c r="AY254" s="679"/>
      <c r="AZ254" s="679"/>
      <c r="BA254" s="679"/>
      <c r="BB254" s="679"/>
      <c r="BC254" s="716"/>
      <c r="BD254" s="716"/>
      <c r="BE254" s="716"/>
      <c r="BF254" s="716"/>
      <c r="BG254" s="716"/>
      <c r="BH254" s="716"/>
      <c r="BI254" s="716"/>
      <c r="BJ254" s="716"/>
      <c r="BK254" s="716"/>
      <c r="BL254" s="716"/>
      <c r="BM254" s="716"/>
      <c r="BN254" s="716"/>
      <c r="BO254" s="716"/>
      <c r="BP254" s="716"/>
      <c r="BQ254" s="716"/>
      <c r="BR254" s="716"/>
      <c r="BS254" s="716"/>
      <c r="BT254" s="716"/>
      <c r="BU254" s="716"/>
      <c r="BV254" s="716"/>
      <c r="BW254" s="716"/>
      <c r="BX254" s="716"/>
      <c r="BY254" s="716"/>
      <c r="BZ254" s="716"/>
      <c r="CA254" s="716"/>
      <c r="CB254" s="716"/>
      <c r="CC254" s="716"/>
      <c r="CD254" s="716"/>
      <c r="CE254" s="716"/>
      <c r="CF254" s="716"/>
      <c r="CG254" s="716"/>
      <c r="CH254" s="716"/>
      <c r="CI254" s="716"/>
      <c r="CJ254" s="716"/>
      <c r="CK254" s="716"/>
      <c r="CL254" s="716"/>
      <c r="CM254" s="716"/>
      <c r="CN254" s="716"/>
      <c r="CO254" s="716"/>
      <c r="CP254" s="716"/>
      <c r="CQ254" s="716"/>
      <c r="CR254" s="716"/>
      <c r="CS254" s="716"/>
      <c r="CT254" s="716"/>
      <c r="CU254" s="716"/>
      <c r="CV254" s="716"/>
      <c r="CW254" s="716"/>
      <c r="CX254" s="716"/>
      <c r="CY254" s="716"/>
      <c r="CZ254" s="716"/>
      <c r="DA254" s="716"/>
      <c r="DB254" s="716"/>
      <c r="DC254" s="716"/>
      <c r="DD254" s="716"/>
      <c r="DE254" s="716"/>
      <c r="DF254" s="716"/>
      <c r="DG254" s="716"/>
      <c r="DH254" s="716"/>
      <c r="DI254" s="716"/>
      <c r="DJ254" s="716"/>
      <c r="DK254" s="716"/>
      <c r="DL254" s="716"/>
      <c r="DM254" s="716"/>
      <c r="DN254" s="716"/>
      <c r="DO254" s="716"/>
      <c r="DP254" s="716"/>
      <c r="DQ254" s="716"/>
      <c r="DR254" s="716"/>
      <c r="DS254" s="716"/>
      <c r="DT254" s="716"/>
      <c r="DU254" s="716"/>
      <c r="DV254" s="716"/>
      <c r="DW254" s="716"/>
      <c r="DX254" s="716"/>
      <c r="DY254" s="716"/>
      <c r="DZ254" s="716"/>
      <c r="EA254" s="716"/>
      <c r="EB254" s="716"/>
      <c r="EC254" s="716"/>
      <c r="ED254" s="716"/>
      <c r="EE254" s="716"/>
      <c r="EF254" s="716"/>
      <c r="EG254" s="716"/>
      <c r="EH254" s="716"/>
      <c r="EI254" s="716"/>
      <c r="EJ254" s="716"/>
      <c r="EK254" s="716"/>
      <c r="EL254" s="716"/>
      <c r="EM254" s="716"/>
      <c r="EN254" s="716"/>
      <c r="EO254" s="716"/>
      <c r="EP254" s="716"/>
      <c r="EQ254" s="716"/>
      <c r="ER254" s="716"/>
      <c r="ES254" s="716"/>
      <c r="ET254" s="716"/>
      <c r="EU254" s="716"/>
      <c r="EV254" s="716"/>
      <c r="EW254" s="716"/>
      <c r="EX254" s="716"/>
      <c r="EY254" s="716"/>
      <c r="EZ254" s="716"/>
      <c r="FA254" s="716"/>
      <c r="FB254" s="716"/>
      <c r="FC254" s="716"/>
      <c r="FD254" s="716"/>
      <c r="FE254" s="716"/>
      <c r="FF254" s="716"/>
      <c r="FG254" s="716"/>
      <c r="FH254" s="716"/>
      <c r="FI254" s="716"/>
      <c r="FJ254" s="716"/>
      <c r="FK254" s="716"/>
      <c r="FL254" s="716"/>
      <c r="FM254" s="716"/>
      <c r="FN254" s="716"/>
      <c r="FO254" s="716"/>
      <c r="FP254" s="716"/>
      <c r="FQ254" s="716"/>
      <c r="FR254" s="716"/>
      <c r="FS254" s="716"/>
      <c r="FT254" s="716"/>
      <c r="FU254" s="716"/>
      <c r="FV254" s="716"/>
      <c r="FW254" s="716"/>
      <c r="FX254" s="716"/>
      <c r="FY254" s="716"/>
      <c r="FZ254" s="716"/>
      <c r="GA254" s="716"/>
      <c r="GB254" s="716"/>
      <c r="GC254" s="716"/>
      <c r="GD254" s="716"/>
      <c r="GE254" s="716"/>
      <c r="GF254" s="716"/>
      <c r="GG254" s="716"/>
      <c r="GH254" s="716"/>
      <c r="GI254" s="716"/>
      <c r="GJ254" s="716"/>
      <c r="GK254" s="716"/>
      <c r="GL254" s="716"/>
      <c r="GM254" s="716"/>
      <c r="GN254" s="716"/>
      <c r="GO254" s="716"/>
      <c r="GP254" s="716"/>
      <c r="GQ254" s="716"/>
      <c r="GR254" s="716"/>
      <c r="GS254" s="716"/>
      <c r="GT254" s="716"/>
      <c r="GU254" s="716"/>
      <c r="GV254" s="716"/>
      <c r="GW254" s="716"/>
      <c r="GX254" s="716"/>
      <c r="GY254" s="716"/>
      <c r="GZ254" s="716"/>
      <c r="HA254" s="716"/>
      <c r="HB254" s="716"/>
      <c r="HC254" s="716"/>
      <c r="HD254" s="716"/>
      <c r="HE254" s="716"/>
      <c r="HF254" s="716"/>
      <c r="HG254" s="716"/>
      <c r="HH254" s="716"/>
      <c r="HI254" s="716"/>
      <c r="HJ254" s="716"/>
      <c r="HK254" s="716"/>
      <c r="HL254" s="716"/>
      <c r="HM254" s="716"/>
      <c r="HN254" s="716"/>
      <c r="HO254" s="716"/>
      <c r="HP254" s="716"/>
      <c r="HQ254" s="716"/>
      <c r="HR254" s="716"/>
      <c r="HS254" s="716"/>
      <c r="HT254" s="716"/>
      <c r="HU254" s="716"/>
      <c r="HV254" s="716"/>
      <c r="HW254" s="716"/>
      <c r="HX254" s="716"/>
      <c r="HY254" s="716"/>
      <c r="HZ254" s="716"/>
      <c r="IA254" s="716"/>
      <c r="IB254" s="716"/>
      <c r="IC254" s="716"/>
      <c r="ID254" s="716"/>
      <c r="IE254" s="716"/>
      <c r="IF254" s="716"/>
      <c r="IG254" s="716"/>
      <c r="IH254" s="716"/>
      <c r="II254" s="716"/>
      <c r="IJ254" s="716"/>
      <c r="IK254" s="716"/>
      <c r="IL254" s="716"/>
      <c r="IM254" s="716"/>
      <c r="IN254" s="716"/>
      <c r="IO254" s="716"/>
      <c r="IP254" s="716"/>
      <c r="IQ254" s="716"/>
      <c r="IR254" s="716"/>
      <c r="IS254" s="716"/>
      <c r="IT254" s="716"/>
      <c r="IU254" s="716"/>
      <c r="IV254" s="716"/>
      <c r="IW254" s="716"/>
      <c r="IX254" s="716"/>
      <c r="IY254" s="716"/>
      <c r="IZ254" s="716"/>
      <c r="JA254" s="716"/>
      <c r="JB254" s="716"/>
      <c r="JC254" s="716"/>
      <c r="JD254" s="716"/>
      <c r="JE254" s="716"/>
      <c r="JF254" s="716"/>
      <c r="JG254" s="716"/>
      <c r="JH254" s="716"/>
      <c r="JI254" s="716"/>
      <c r="JJ254" s="716"/>
      <c r="JK254" s="716"/>
      <c r="JL254" s="716"/>
      <c r="JM254" s="716"/>
      <c r="JN254" s="716"/>
      <c r="JO254" s="716"/>
      <c r="JP254" s="716"/>
      <c r="JQ254" s="716"/>
      <c r="JR254" s="716"/>
      <c r="JS254" s="716"/>
      <c r="JT254" s="716"/>
      <c r="JU254" s="716"/>
      <c r="JV254" s="716"/>
      <c r="JW254" s="716"/>
      <c r="JX254" s="716"/>
      <c r="JY254" s="716"/>
      <c r="JZ254" s="716"/>
      <c r="KA254" s="716"/>
      <c r="KB254" s="716"/>
      <c r="KC254" s="716"/>
      <c r="KD254" s="716"/>
      <c r="KE254" s="716"/>
      <c r="KF254" s="716"/>
      <c r="KG254" s="716"/>
      <c r="KH254" s="716"/>
      <c r="KI254" s="716"/>
      <c r="KJ254" s="716"/>
      <c r="KK254" s="716"/>
      <c r="KL254" s="716"/>
      <c r="KM254" s="716"/>
      <c r="KN254" s="716"/>
      <c r="KO254" s="716"/>
      <c r="KP254" s="716"/>
      <c r="KQ254" s="716"/>
      <c r="KR254" s="716"/>
      <c r="KS254" s="716"/>
      <c r="KT254" s="716"/>
      <c r="KU254" s="716"/>
      <c r="KV254" s="716"/>
      <c r="KW254" s="716"/>
      <c r="KX254" s="716"/>
      <c r="KY254" s="716"/>
      <c r="KZ254" s="716"/>
      <c r="LA254" s="716"/>
      <c r="LB254" s="716"/>
      <c r="LC254" s="716"/>
      <c r="LD254" s="716"/>
      <c r="LE254" s="716"/>
      <c r="LF254" s="716"/>
      <c r="LG254" s="716"/>
      <c r="LH254" s="716"/>
      <c r="LI254" s="716"/>
      <c r="LJ254" s="716"/>
      <c r="LK254" s="716"/>
      <c r="LL254" s="716"/>
      <c r="LM254" s="716"/>
      <c r="LN254" s="716"/>
      <c r="LO254" s="716"/>
      <c r="LP254" s="716"/>
      <c r="LQ254" s="716"/>
      <c r="LR254" s="716"/>
      <c r="LS254" s="716"/>
      <c r="LT254" s="716"/>
      <c r="LU254" s="716"/>
      <c r="LV254" s="716"/>
      <c r="LW254" s="716"/>
      <c r="LX254" s="716"/>
      <c r="LY254" s="716"/>
      <c r="LZ254" s="716"/>
      <c r="MA254" s="716"/>
      <c r="MB254" s="716"/>
      <c r="MC254" s="716"/>
      <c r="MD254" s="716"/>
      <c r="ME254" s="716"/>
      <c r="MF254" s="716"/>
      <c r="MG254" s="716"/>
      <c r="MH254" s="716"/>
      <c r="MI254" s="716"/>
      <c r="MJ254" s="716"/>
      <c r="MK254" s="716"/>
      <c r="ML254" s="716"/>
      <c r="MM254" s="716"/>
      <c r="MN254" s="716"/>
      <c r="MO254" s="716"/>
      <c r="MP254" s="716"/>
      <c r="MQ254" s="716"/>
      <c r="MR254" s="716"/>
      <c r="MS254" s="716"/>
      <c r="MT254" s="716"/>
      <c r="MU254" s="716"/>
      <c r="MV254" s="716"/>
      <c r="MW254" s="716"/>
      <c r="MX254" s="716"/>
      <c r="MY254" s="716"/>
      <c r="MZ254" s="716"/>
      <c r="NA254" s="716"/>
      <c r="NB254" s="716"/>
      <c r="NC254" s="716"/>
      <c r="ND254" s="716"/>
      <c r="NE254" s="716"/>
      <c r="NF254" s="716"/>
      <c r="NG254" s="716"/>
      <c r="NH254" s="716"/>
      <c r="NI254" s="716"/>
      <c r="NJ254" s="716"/>
      <c r="NK254" s="716"/>
      <c r="NL254" s="716"/>
      <c r="NM254" s="716"/>
      <c r="NN254" s="716"/>
      <c r="NO254" s="716"/>
      <c r="NP254" s="716"/>
      <c r="NQ254" s="716"/>
      <c r="NR254" s="716"/>
      <c r="NS254" s="716"/>
      <c r="NT254" s="716"/>
      <c r="NU254" s="716"/>
      <c r="NV254" s="716"/>
      <c r="NW254" s="716"/>
      <c r="NX254" s="716"/>
      <c r="NY254" s="716"/>
      <c r="NZ254" s="716"/>
      <c r="OA254" s="716"/>
      <c r="OB254" s="716"/>
      <c r="OC254" s="716"/>
      <c r="OD254" s="716"/>
      <c r="OE254" s="716"/>
      <c r="OF254" s="716"/>
      <c r="OG254" s="716"/>
      <c r="OH254" s="716"/>
      <c r="OI254" s="716"/>
      <c r="OJ254" s="716"/>
      <c r="OK254" s="716"/>
      <c r="OL254" s="716"/>
      <c r="OM254" s="716"/>
      <c r="ON254" s="716"/>
      <c r="OO254" s="716"/>
      <c r="OP254" s="716"/>
      <c r="OQ254" s="716"/>
      <c r="OR254" s="716"/>
      <c r="OS254" s="716"/>
      <c r="OT254" s="716"/>
      <c r="OU254" s="716"/>
      <c r="OV254" s="716"/>
      <c r="OW254" s="716"/>
      <c r="OX254" s="716"/>
      <c r="OY254" s="716"/>
      <c r="OZ254" s="716"/>
      <c r="PA254" s="716"/>
      <c r="PB254" s="716"/>
      <c r="PC254" s="716"/>
      <c r="PD254" s="716"/>
      <c r="PE254" s="716"/>
      <c r="PF254" s="716"/>
      <c r="PG254" s="716"/>
      <c r="PH254" s="716"/>
      <c r="PI254" s="716"/>
      <c r="PJ254" s="716"/>
      <c r="PK254" s="716"/>
      <c r="PL254" s="716"/>
      <c r="PM254" s="716"/>
      <c r="PN254" s="716"/>
      <c r="PO254" s="716"/>
      <c r="PP254" s="716"/>
      <c r="PQ254" s="716"/>
      <c r="PR254" s="716"/>
      <c r="PS254" s="716"/>
      <c r="PT254" s="716"/>
      <c r="PU254" s="716"/>
      <c r="PV254" s="716"/>
      <c r="PW254" s="716"/>
      <c r="PX254" s="716"/>
      <c r="PY254" s="716"/>
      <c r="PZ254" s="716"/>
      <c r="QA254" s="716"/>
      <c r="QB254" s="716"/>
      <c r="QC254" s="716"/>
      <c r="QD254" s="716"/>
      <c r="QE254" s="716"/>
      <c r="QF254" s="716"/>
      <c r="QG254" s="716"/>
      <c r="QH254" s="716"/>
      <c r="QI254" s="716"/>
      <c r="QJ254" s="716"/>
      <c r="QK254" s="716"/>
      <c r="QL254" s="716"/>
      <c r="QM254" s="716"/>
      <c r="QN254" s="716"/>
      <c r="QO254" s="716"/>
      <c r="QP254" s="716"/>
      <c r="QQ254" s="716"/>
      <c r="QR254" s="716"/>
      <c r="QS254" s="716"/>
      <c r="QT254" s="716"/>
      <c r="QU254" s="716"/>
      <c r="QV254" s="716"/>
      <c r="QW254" s="716"/>
      <c r="QX254" s="716"/>
      <c r="QY254" s="716"/>
      <c r="QZ254" s="716"/>
      <c r="RA254" s="716"/>
      <c r="RB254" s="716"/>
      <c r="RC254" s="716"/>
      <c r="RD254" s="716"/>
      <c r="RE254" s="716"/>
      <c r="RF254" s="716"/>
      <c r="RG254" s="716"/>
      <c r="RH254" s="716"/>
      <c r="RI254" s="716"/>
      <c r="RJ254" s="716"/>
      <c r="RK254" s="716"/>
      <c r="RL254" s="716"/>
      <c r="RM254" s="716"/>
      <c r="RN254" s="716"/>
      <c r="RO254" s="716"/>
      <c r="RP254" s="716"/>
      <c r="RQ254" s="716"/>
      <c r="RR254" s="716"/>
      <c r="RS254" s="716"/>
      <c r="RT254" s="716"/>
      <c r="RU254" s="716"/>
      <c r="RV254" s="716"/>
      <c r="RW254" s="716"/>
      <c r="RX254" s="716"/>
      <c r="RY254" s="716"/>
      <c r="RZ254" s="716"/>
      <c r="SA254" s="716"/>
      <c r="SB254" s="716"/>
      <c r="SC254" s="716"/>
      <c r="SD254" s="716"/>
      <c r="SE254" s="716"/>
      <c r="SF254" s="716"/>
      <c r="SG254" s="716"/>
      <c r="SH254" s="716"/>
      <c r="SI254" s="716"/>
      <c r="SJ254" s="716"/>
      <c r="SK254" s="716"/>
      <c r="SL254" s="716"/>
      <c r="SM254" s="716"/>
      <c r="SN254" s="716"/>
      <c r="SO254" s="716"/>
      <c r="SP254" s="716"/>
      <c r="SQ254" s="716"/>
      <c r="SR254" s="716"/>
      <c r="SS254" s="716"/>
      <c r="ST254" s="716"/>
      <c r="SU254" s="716"/>
      <c r="SV254" s="716"/>
      <c r="SW254" s="716"/>
      <c r="SX254" s="716"/>
      <c r="SY254" s="716"/>
      <c r="SZ254" s="716"/>
      <c r="TA254" s="716"/>
      <c r="TB254" s="716"/>
      <c r="TC254" s="716"/>
      <c r="TD254" s="716"/>
      <c r="TE254" s="716"/>
      <c r="TF254" s="716"/>
      <c r="TG254" s="716"/>
      <c r="TH254" s="716"/>
      <c r="TI254" s="716"/>
      <c r="TJ254" s="716"/>
      <c r="TK254" s="716"/>
      <c r="TL254" s="716"/>
      <c r="TM254" s="716"/>
      <c r="TN254" s="716"/>
      <c r="TO254" s="716"/>
      <c r="TP254" s="716"/>
      <c r="TQ254" s="716"/>
      <c r="TR254" s="716"/>
      <c r="TS254" s="716"/>
      <c r="TT254" s="716"/>
      <c r="TU254" s="716"/>
      <c r="TV254" s="716"/>
      <c r="TW254" s="716"/>
      <c r="TX254" s="716"/>
      <c r="TY254" s="716"/>
      <c r="TZ254" s="716"/>
      <c r="UA254" s="716"/>
      <c r="UB254" s="716"/>
      <c r="UC254" s="716"/>
      <c r="UD254" s="716"/>
      <c r="UE254" s="716"/>
      <c r="UF254" s="716"/>
      <c r="UG254" s="716"/>
      <c r="UH254" s="716"/>
      <c r="UI254" s="716"/>
      <c r="UJ254" s="716"/>
      <c r="UK254" s="716"/>
      <c r="UL254" s="716"/>
      <c r="UM254" s="716"/>
      <c r="UN254" s="716"/>
      <c r="UO254" s="716"/>
      <c r="UP254" s="716"/>
      <c r="UQ254" s="716"/>
      <c r="UR254" s="716"/>
      <c r="US254" s="716"/>
      <c r="UT254" s="716"/>
      <c r="UU254" s="716"/>
      <c r="UV254" s="716"/>
      <c r="UW254" s="716"/>
      <c r="UX254" s="716"/>
      <c r="UY254" s="716"/>
      <c r="UZ254" s="716"/>
      <c r="VA254" s="716"/>
      <c r="VB254" s="716"/>
      <c r="VC254" s="716"/>
      <c r="VD254" s="716"/>
      <c r="VE254" s="716"/>
      <c r="VF254" s="716"/>
      <c r="VG254" s="716"/>
      <c r="VH254" s="716"/>
      <c r="VI254" s="716"/>
      <c r="VJ254" s="716"/>
      <c r="VK254" s="716"/>
      <c r="VL254" s="716"/>
      <c r="VM254" s="716"/>
      <c r="VN254" s="716"/>
      <c r="VO254" s="716"/>
      <c r="VP254" s="716"/>
      <c r="VQ254" s="716"/>
      <c r="VR254" s="716"/>
      <c r="VS254" s="716"/>
      <c r="VT254" s="716"/>
      <c r="VU254" s="716"/>
      <c r="VV254" s="716"/>
      <c r="VW254" s="716"/>
      <c r="VX254" s="716"/>
      <c r="VY254" s="716"/>
      <c r="VZ254" s="716"/>
      <c r="WA254" s="716"/>
      <c r="WB254" s="716"/>
      <c r="WC254" s="716"/>
      <c r="WD254" s="716"/>
      <c r="WE254" s="716"/>
      <c r="WF254" s="716"/>
      <c r="WG254" s="716"/>
      <c r="WH254" s="716"/>
      <c r="WI254" s="716"/>
      <c r="WJ254" s="716"/>
      <c r="WK254" s="716"/>
      <c r="WL254" s="716"/>
      <c r="WM254" s="716"/>
      <c r="WN254" s="716"/>
      <c r="WO254" s="716"/>
      <c r="WP254" s="716"/>
      <c r="WQ254" s="716"/>
      <c r="WR254" s="716"/>
      <c r="WS254" s="716"/>
      <c r="WT254" s="716"/>
      <c r="WU254" s="716"/>
      <c r="WV254" s="716"/>
      <c r="WW254" s="716"/>
      <c r="WX254" s="716"/>
      <c r="WY254" s="716"/>
      <c r="WZ254" s="716"/>
      <c r="XA254" s="716"/>
      <c r="XB254" s="716"/>
      <c r="XC254" s="716"/>
      <c r="XD254" s="716"/>
      <c r="XE254" s="716"/>
      <c r="XF254" s="716"/>
      <c r="XG254" s="716"/>
      <c r="XH254" s="716"/>
      <c r="XI254" s="716"/>
      <c r="XJ254" s="716"/>
      <c r="XK254" s="716"/>
      <c r="XL254" s="716"/>
      <c r="XM254" s="716"/>
      <c r="XN254" s="716"/>
      <c r="XO254" s="716"/>
      <c r="XP254" s="716"/>
      <c r="XQ254" s="716"/>
      <c r="XR254" s="716"/>
      <c r="XS254" s="716"/>
      <c r="XT254" s="716"/>
      <c r="XU254" s="716"/>
      <c r="XV254" s="716"/>
      <c r="XW254" s="716"/>
      <c r="XX254" s="716"/>
      <c r="XY254" s="716"/>
      <c r="XZ254" s="716"/>
      <c r="YA254" s="716"/>
      <c r="YB254" s="716"/>
      <c r="YC254" s="716"/>
      <c r="YD254" s="716"/>
      <c r="YE254" s="716"/>
      <c r="YF254" s="716"/>
      <c r="YG254" s="716"/>
      <c r="YH254" s="716"/>
      <c r="YI254" s="716"/>
      <c r="YJ254" s="716"/>
      <c r="YK254" s="716"/>
      <c r="YL254" s="716"/>
      <c r="YM254" s="716"/>
      <c r="YN254" s="716"/>
      <c r="YO254" s="716"/>
      <c r="YP254" s="716"/>
      <c r="YQ254" s="716"/>
      <c r="YR254" s="716"/>
      <c r="YS254" s="716"/>
      <c r="YT254" s="716"/>
      <c r="YU254" s="716"/>
      <c r="YV254" s="716"/>
      <c r="YW254" s="716"/>
      <c r="YX254" s="716"/>
      <c r="YY254" s="716"/>
      <c r="YZ254" s="716"/>
      <c r="ZA254" s="716"/>
      <c r="ZB254" s="716"/>
      <c r="ZC254" s="716"/>
      <c r="ZD254" s="716"/>
      <c r="ZE254" s="716"/>
      <c r="ZF254" s="716"/>
      <c r="ZG254" s="716"/>
      <c r="ZH254" s="716"/>
      <c r="ZI254" s="716"/>
      <c r="ZJ254" s="716"/>
      <c r="ZK254" s="716"/>
      <c r="ZL254" s="716"/>
      <c r="ZM254" s="716"/>
      <c r="ZN254" s="716"/>
      <c r="ZO254" s="716"/>
      <c r="ZP254" s="716"/>
      <c r="ZQ254" s="716"/>
      <c r="ZR254" s="716"/>
      <c r="ZS254" s="716"/>
      <c r="ZT254" s="716"/>
      <c r="ZU254" s="716"/>
      <c r="ZV254" s="716"/>
      <c r="ZW254" s="716"/>
      <c r="ZX254" s="716"/>
      <c r="ZY254" s="716"/>
      <c r="ZZ254" s="716"/>
      <c r="AAA254" s="716"/>
      <c r="AAB254" s="716"/>
      <c r="AAC254" s="716"/>
      <c r="AAD254" s="716"/>
      <c r="AAE254" s="716"/>
      <c r="AAF254" s="716"/>
      <c r="AAG254" s="716"/>
      <c r="AAH254" s="716"/>
      <c r="AAI254" s="716"/>
      <c r="AAJ254" s="716"/>
      <c r="AAK254" s="716"/>
      <c r="AAL254" s="716"/>
      <c r="AAM254" s="716"/>
      <c r="AAN254" s="716"/>
      <c r="AAO254" s="716"/>
      <c r="AAP254" s="716"/>
      <c r="AAQ254" s="716"/>
      <c r="AAR254" s="716"/>
      <c r="AAS254" s="716"/>
      <c r="AAT254" s="716"/>
      <c r="AAU254" s="716"/>
      <c r="AAV254" s="716"/>
      <c r="AAW254" s="716"/>
      <c r="AAX254" s="716"/>
      <c r="AAY254" s="716"/>
      <c r="AAZ254" s="716"/>
      <c r="ABA254" s="716"/>
      <c r="ABB254" s="716"/>
      <c r="ABC254" s="716"/>
      <c r="ABD254" s="716"/>
      <c r="ABE254" s="716"/>
      <c r="ABF254" s="716"/>
      <c r="ABG254" s="716"/>
      <c r="ABH254" s="716"/>
      <c r="ABI254" s="716"/>
      <c r="ABJ254" s="716"/>
      <c r="ABK254" s="716"/>
      <c r="ABL254" s="716"/>
      <c r="ABM254" s="716"/>
      <c r="ABN254" s="716"/>
      <c r="ABO254" s="716"/>
      <c r="ABP254" s="716"/>
      <c r="ABQ254" s="716"/>
      <c r="ABR254" s="716"/>
      <c r="ABS254" s="716"/>
      <c r="ABT254" s="716"/>
      <c r="ABU254" s="716"/>
      <c r="ABV254" s="716"/>
      <c r="ABW254" s="716"/>
      <c r="ABX254" s="716"/>
      <c r="ABY254" s="716"/>
      <c r="ABZ254" s="716"/>
      <c r="ACA254" s="716"/>
      <c r="ACB254" s="716"/>
      <c r="ACC254" s="716"/>
      <c r="ACD254" s="716"/>
      <c r="ACE254" s="716"/>
      <c r="ACF254" s="716"/>
      <c r="ACG254" s="716"/>
      <c r="ACH254" s="716"/>
      <c r="ACI254" s="716"/>
      <c r="ACJ254" s="716"/>
      <c r="ACK254" s="716"/>
      <c r="ACL254" s="716"/>
      <c r="ACM254" s="716"/>
      <c r="ACN254" s="716"/>
      <c r="ACO254" s="716"/>
      <c r="ACP254" s="716"/>
      <c r="ACQ254" s="716"/>
      <c r="ACR254" s="716"/>
      <c r="ACS254" s="716"/>
      <c r="ACT254" s="716"/>
      <c r="ACU254" s="716"/>
      <c r="ACV254" s="716"/>
      <c r="ACW254" s="716"/>
      <c r="ACX254" s="716"/>
      <c r="ACY254" s="716"/>
      <c r="ACZ254" s="716"/>
      <c r="ADA254" s="716"/>
      <c r="ADB254" s="716"/>
      <c r="ADC254" s="716"/>
      <c r="ADD254" s="716"/>
      <c r="ADE254" s="716"/>
      <c r="ADF254" s="716"/>
      <c r="ADG254" s="716"/>
      <c r="ADH254" s="716"/>
      <c r="ADI254" s="716"/>
      <c r="ADJ254" s="716"/>
      <c r="ADK254" s="716"/>
      <c r="ADL254" s="716"/>
      <c r="ADM254" s="716"/>
      <c r="ADN254" s="716"/>
      <c r="ADO254" s="716"/>
      <c r="ADP254" s="716"/>
      <c r="ADQ254" s="716"/>
      <c r="ADR254" s="716"/>
      <c r="ADS254" s="716"/>
      <c r="ADT254" s="716"/>
      <c r="ADU254" s="716"/>
      <c r="ADV254" s="716"/>
      <c r="ADW254" s="716"/>
      <c r="ADX254" s="716"/>
      <c r="ADY254" s="716"/>
      <c r="ADZ254" s="716"/>
      <c r="AEA254" s="716"/>
      <c r="AEB254" s="716"/>
      <c r="AEC254" s="716"/>
      <c r="AED254" s="716"/>
      <c r="AEE254" s="716"/>
      <c r="AEF254" s="716"/>
      <c r="AEG254" s="716"/>
      <c r="AEH254" s="716"/>
      <c r="AEI254" s="716"/>
      <c r="AEJ254" s="716"/>
      <c r="AEK254" s="716"/>
      <c r="AEL254" s="716"/>
      <c r="AEM254" s="716"/>
      <c r="AEN254" s="716"/>
      <c r="AEO254" s="716"/>
      <c r="AEP254" s="716"/>
      <c r="AEQ254" s="716"/>
      <c r="AER254" s="716"/>
      <c r="AES254" s="716"/>
      <c r="AET254" s="716"/>
      <c r="AEU254" s="716"/>
      <c r="AEV254" s="716"/>
      <c r="AEW254" s="716"/>
      <c r="AEX254" s="716"/>
      <c r="AEY254" s="716"/>
      <c r="AEZ254" s="716"/>
      <c r="AFA254" s="716"/>
      <c r="AFB254" s="716"/>
      <c r="AFC254" s="716"/>
      <c r="AFD254" s="716"/>
      <c r="AFE254" s="716"/>
      <c r="AFF254" s="716"/>
      <c r="AFG254" s="716"/>
      <c r="AFH254" s="716"/>
      <c r="AFI254" s="716"/>
      <c r="AFJ254" s="716"/>
      <c r="AFK254" s="716"/>
      <c r="AFL254" s="716"/>
      <c r="AFM254" s="716"/>
      <c r="AFN254" s="716"/>
      <c r="AFO254" s="716"/>
      <c r="AFP254" s="716"/>
      <c r="AFQ254" s="716"/>
      <c r="AFR254" s="716"/>
      <c r="AFS254" s="716"/>
      <c r="AFT254" s="716"/>
      <c r="AFU254" s="716"/>
      <c r="AFV254" s="716"/>
      <c r="AFW254" s="716"/>
      <c r="AFX254" s="716"/>
      <c r="AFY254" s="716"/>
      <c r="AFZ254" s="716"/>
      <c r="AGA254" s="716"/>
      <c r="AGB254" s="716"/>
      <c r="AGC254" s="716"/>
      <c r="AGD254" s="716"/>
      <c r="AGE254" s="716"/>
      <c r="AGF254" s="716"/>
      <c r="AGG254" s="716"/>
      <c r="AGH254" s="716"/>
      <c r="AGI254" s="716"/>
      <c r="AGJ254" s="716"/>
      <c r="AGK254" s="716"/>
      <c r="AGL254" s="716"/>
      <c r="AGM254" s="716"/>
      <c r="AGN254" s="716"/>
      <c r="AGO254" s="716"/>
      <c r="AGP254" s="716"/>
      <c r="AGQ254" s="716"/>
      <c r="AGR254" s="716"/>
      <c r="AGS254" s="716"/>
      <c r="AGT254" s="716"/>
      <c r="AGU254" s="716"/>
      <c r="AGV254" s="716"/>
      <c r="AGW254" s="716"/>
      <c r="AGX254" s="716"/>
      <c r="AGY254" s="716"/>
      <c r="AGZ254" s="716"/>
      <c r="AHA254" s="716"/>
      <c r="AHB254" s="716"/>
      <c r="AHC254" s="716"/>
      <c r="AHD254" s="716"/>
      <c r="AHE254" s="716"/>
      <c r="AHF254" s="716"/>
      <c r="AHG254" s="716"/>
      <c r="AHH254" s="716"/>
      <c r="AHI254" s="716"/>
      <c r="AHJ254" s="716"/>
      <c r="AHK254" s="716"/>
      <c r="AHL254" s="716"/>
      <c r="AHM254" s="716"/>
      <c r="AHN254" s="716"/>
      <c r="AHO254" s="716"/>
      <c r="AHP254" s="716"/>
      <c r="AHQ254" s="716"/>
      <c r="AHR254" s="716"/>
      <c r="AHS254" s="716"/>
      <c r="AHT254" s="716"/>
      <c r="AHU254" s="716"/>
      <c r="AHV254" s="716"/>
      <c r="AHW254" s="716"/>
      <c r="AHX254" s="716"/>
      <c r="AHY254" s="716"/>
      <c r="AHZ254" s="716"/>
      <c r="AIA254" s="716"/>
      <c r="AIB254" s="716"/>
      <c r="AIC254" s="716"/>
      <c r="AID254" s="716"/>
      <c r="AIE254" s="716"/>
      <c r="AIF254" s="716"/>
      <c r="AIG254" s="716"/>
      <c r="AIH254" s="716"/>
      <c r="AII254" s="716"/>
      <c r="AIJ254" s="716"/>
      <c r="AIK254" s="716"/>
      <c r="AIL254" s="716"/>
      <c r="AIM254" s="716"/>
      <c r="AIN254" s="716"/>
      <c r="AIO254" s="716"/>
      <c r="AIP254" s="716"/>
      <c r="AIQ254" s="716"/>
      <c r="AIR254" s="716"/>
      <c r="AIS254" s="716"/>
      <c r="AIT254" s="716"/>
      <c r="AIU254" s="716"/>
      <c r="AIV254" s="716"/>
      <c r="AIW254" s="716"/>
      <c r="AIX254" s="716"/>
      <c r="AIY254" s="716"/>
      <c r="AIZ254" s="716"/>
      <c r="AJA254" s="716"/>
      <c r="AJB254" s="716"/>
      <c r="AJC254" s="716"/>
      <c r="AJD254" s="716"/>
      <c r="AJE254" s="716"/>
      <c r="AJF254" s="716"/>
      <c r="AJG254" s="716"/>
      <c r="AJH254" s="716"/>
      <c r="AJI254" s="716"/>
      <c r="AJJ254" s="716"/>
      <c r="AJK254" s="716"/>
      <c r="AJL254" s="716"/>
      <c r="AJM254" s="716"/>
      <c r="AJN254" s="716"/>
      <c r="AJO254" s="716"/>
      <c r="AJP254" s="716"/>
      <c r="AJQ254" s="716"/>
      <c r="AJR254" s="716"/>
      <c r="AJS254" s="716"/>
      <c r="AJT254" s="716"/>
      <c r="AJU254" s="716"/>
      <c r="AJV254" s="716"/>
      <c r="AJW254" s="716"/>
      <c r="AJX254" s="716"/>
      <c r="AJY254" s="716"/>
      <c r="AJZ254" s="716"/>
      <c r="AKA254" s="716"/>
      <c r="AKB254" s="716"/>
      <c r="AKC254" s="716"/>
      <c r="AKD254" s="716"/>
      <c r="AKE254" s="716"/>
      <c r="AKF254" s="716"/>
      <c r="AKG254" s="716"/>
      <c r="AKH254" s="716"/>
      <c r="AKI254" s="716"/>
      <c r="AKJ254" s="716"/>
      <c r="AKK254" s="716"/>
      <c r="AKL254" s="716"/>
      <c r="AKM254" s="716"/>
      <c r="AKN254" s="716"/>
      <c r="AKO254" s="716"/>
      <c r="AKP254" s="716"/>
      <c r="AKQ254" s="716"/>
      <c r="AKR254" s="716"/>
      <c r="AKS254" s="716"/>
      <c r="AKT254" s="716"/>
      <c r="AKU254" s="716"/>
      <c r="AKV254" s="716"/>
      <c r="AKW254" s="716"/>
      <c r="AKX254" s="716"/>
      <c r="AKY254" s="716"/>
      <c r="AKZ254" s="716"/>
      <c r="ALA254" s="716"/>
      <c r="ALB254" s="716"/>
      <c r="ALC254" s="716"/>
      <c r="ALD254" s="716"/>
      <c r="ALE254" s="716"/>
      <c r="ALF254" s="716"/>
      <c r="ALG254" s="716"/>
      <c r="ALH254" s="716"/>
      <c r="ALI254" s="716"/>
      <c r="ALJ254" s="716"/>
      <c r="ALK254" s="716"/>
      <c r="ALL254" s="716"/>
      <c r="ALM254" s="716"/>
      <c r="ALN254" s="716"/>
      <c r="ALO254" s="716"/>
      <c r="ALP254" s="716"/>
      <c r="ALQ254" s="716"/>
      <c r="ALR254" s="716"/>
      <c r="ALS254" s="716"/>
      <c r="ALT254" s="716"/>
      <c r="ALU254" s="716"/>
      <c r="ALV254" s="716"/>
      <c r="ALW254" s="716"/>
      <c r="ALX254" s="716"/>
      <c r="ALY254" s="716"/>
      <c r="ALZ254" s="716"/>
      <c r="AMA254" s="716"/>
      <c r="AMB254" s="716"/>
      <c r="AMC254" s="716"/>
      <c r="AMD254" s="716"/>
      <c r="AME254" s="716"/>
      <c r="AMF254" s="716"/>
      <c r="AMG254" s="716"/>
      <c r="AMH254" s="716"/>
      <c r="AMI254" s="716"/>
      <c r="AMJ254" s="716"/>
      <c r="AMK254" s="716"/>
      <c r="AML254" s="716"/>
      <c r="AMM254" s="716"/>
      <c r="AMN254" s="716"/>
      <c r="AMO254" s="716"/>
      <c r="AMP254" s="716"/>
      <c r="AMQ254" s="716"/>
      <c r="AMR254" s="716"/>
      <c r="AMS254" s="716"/>
      <c r="AMT254" s="716"/>
      <c r="AMU254" s="716"/>
      <c r="AMV254" s="716"/>
      <c r="AMW254" s="716"/>
      <c r="AMX254" s="716"/>
      <c r="AMY254" s="716"/>
      <c r="AMZ254" s="716"/>
      <c r="ANA254" s="716"/>
      <c r="ANB254" s="716"/>
      <c r="ANC254" s="716"/>
      <c r="AND254" s="716"/>
      <c r="ANE254" s="716"/>
      <c r="ANF254" s="716"/>
      <c r="ANG254" s="716"/>
      <c r="ANH254" s="716"/>
      <c r="ANI254" s="716"/>
      <c r="ANJ254" s="716"/>
      <c r="ANK254" s="716"/>
      <c r="ANL254" s="716"/>
      <c r="ANM254" s="716"/>
      <c r="ANN254" s="716"/>
      <c r="ANO254" s="716"/>
      <c r="ANP254" s="716"/>
      <c r="ANQ254" s="716"/>
      <c r="ANR254" s="716"/>
      <c r="ANS254" s="716"/>
      <c r="ANT254" s="716"/>
      <c r="ANU254" s="716"/>
      <c r="ANV254" s="716"/>
      <c r="ANW254" s="716"/>
      <c r="ANX254" s="716"/>
      <c r="ANY254" s="716"/>
      <c r="ANZ254" s="716"/>
      <c r="AOA254" s="716"/>
      <c r="AOB254" s="716"/>
      <c r="AOC254" s="716"/>
      <c r="AOD254" s="716"/>
      <c r="AOE254" s="716"/>
      <c r="AOF254" s="716"/>
      <c r="AOG254" s="716"/>
      <c r="AOH254" s="716"/>
      <c r="AOI254" s="716"/>
      <c r="AOJ254" s="716"/>
      <c r="AOK254" s="716"/>
      <c r="AOL254" s="716"/>
      <c r="AOM254" s="716"/>
      <c r="AON254" s="716"/>
      <c r="AOO254" s="716"/>
      <c r="AOP254" s="716"/>
      <c r="AOQ254" s="716"/>
      <c r="AOR254" s="716"/>
      <c r="AOS254" s="716"/>
      <c r="AOT254" s="716"/>
      <c r="AOU254" s="716"/>
      <c r="AOV254" s="716"/>
      <c r="AOW254" s="716"/>
      <c r="AOX254" s="716"/>
      <c r="AOY254" s="716"/>
      <c r="AOZ254" s="716"/>
      <c r="APA254" s="716"/>
      <c r="APB254" s="716"/>
      <c r="APC254" s="716"/>
      <c r="APD254" s="716"/>
      <c r="APE254" s="716"/>
      <c r="APF254" s="716"/>
      <c r="APG254" s="716"/>
      <c r="APH254" s="716"/>
      <c r="API254" s="716"/>
      <c r="APJ254" s="716"/>
      <c r="APK254" s="716"/>
      <c r="APL254" s="716"/>
      <c r="APM254" s="716"/>
      <c r="APN254" s="716"/>
      <c r="APO254" s="716"/>
      <c r="APP254" s="716"/>
      <c r="APQ254" s="716"/>
      <c r="APR254" s="716"/>
      <c r="APS254" s="716"/>
      <c r="APT254" s="716"/>
      <c r="APU254" s="716"/>
      <c r="APV254" s="716"/>
      <c r="APW254" s="716"/>
      <c r="APX254" s="716"/>
      <c r="APY254" s="716"/>
      <c r="APZ254" s="716"/>
      <c r="AQA254" s="716"/>
      <c r="AQB254" s="716"/>
      <c r="AQC254" s="716"/>
      <c r="AQD254" s="716"/>
      <c r="AQE254" s="716"/>
      <c r="AQF254" s="716"/>
      <c r="AQG254" s="716"/>
      <c r="AQH254" s="716"/>
      <c r="AQI254" s="716"/>
      <c r="AQJ254" s="716"/>
      <c r="AQK254" s="716"/>
      <c r="AQL254" s="716"/>
      <c r="AQM254" s="716"/>
      <c r="AQN254" s="716"/>
      <c r="AQO254" s="716"/>
      <c r="AQP254" s="716"/>
      <c r="AQQ254" s="716"/>
      <c r="AQR254" s="716"/>
      <c r="AQS254" s="716"/>
      <c r="AQT254" s="716"/>
      <c r="AQU254" s="716"/>
      <c r="AQV254" s="716"/>
      <c r="AQW254" s="716"/>
      <c r="AQX254" s="716"/>
      <c r="AQY254" s="716"/>
      <c r="AQZ254" s="716"/>
      <c r="ARA254" s="716"/>
      <c r="ARB254" s="716"/>
      <c r="ARC254" s="716"/>
      <c r="ARD254" s="716"/>
      <c r="ARE254" s="716"/>
      <c r="ARF254" s="716"/>
      <c r="ARG254" s="716"/>
      <c r="ARH254" s="716"/>
      <c r="ARI254" s="716"/>
      <c r="ARJ254" s="716"/>
      <c r="ARK254" s="716"/>
      <c r="ARL254" s="716"/>
      <c r="ARM254" s="716"/>
      <c r="ARN254" s="716"/>
      <c r="ARO254" s="716"/>
      <c r="ARP254" s="716"/>
      <c r="ARQ254" s="716"/>
      <c r="ARR254" s="716"/>
      <c r="ARS254" s="716"/>
      <c r="ART254" s="716"/>
      <c r="ARU254" s="716"/>
      <c r="ARV254" s="716"/>
      <c r="ARW254" s="716"/>
      <c r="ARX254" s="716"/>
      <c r="ARY254" s="716"/>
      <c r="ARZ254" s="716"/>
      <c r="ASA254" s="716"/>
      <c r="ASB254" s="716"/>
      <c r="ASC254" s="716"/>
      <c r="ASD254" s="716"/>
      <c r="ASE254" s="716"/>
      <c r="ASF254" s="716"/>
      <c r="ASG254" s="716"/>
      <c r="ASH254" s="716"/>
      <c r="ASI254" s="716"/>
      <c r="ASJ254" s="716"/>
      <c r="ASK254" s="716"/>
      <c r="ASL254" s="716"/>
      <c r="ASM254" s="716"/>
      <c r="ASN254" s="716"/>
      <c r="ASO254" s="716"/>
      <c r="ASP254" s="716"/>
      <c r="ASQ254" s="716"/>
      <c r="ASR254" s="716"/>
      <c r="ASS254" s="716"/>
      <c r="AST254" s="716"/>
      <c r="ASU254" s="716"/>
      <c r="ASV254" s="716"/>
      <c r="ASW254" s="716"/>
      <c r="ASX254" s="716"/>
      <c r="ASY254" s="716"/>
      <c r="ASZ254" s="716"/>
      <c r="ATA254" s="716"/>
      <c r="ATB254" s="716"/>
      <c r="ATC254" s="716"/>
      <c r="ATD254" s="716"/>
      <c r="ATE254" s="716"/>
      <c r="ATF254" s="716"/>
      <c r="ATG254" s="716"/>
      <c r="ATH254" s="716"/>
      <c r="ATI254" s="716"/>
      <c r="ATJ254" s="716"/>
      <c r="ATK254" s="716"/>
      <c r="ATL254" s="716"/>
      <c r="ATM254" s="716"/>
      <c r="ATN254" s="716"/>
      <c r="ATO254" s="716"/>
      <c r="ATP254" s="716"/>
      <c r="ATQ254" s="716"/>
      <c r="ATR254" s="716"/>
      <c r="ATS254" s="716"/>
      <c r="ATT254" s="716"/>
      <c r="ATU254" s="716"/>
      <c r="ATV254" s="716"/>
      <c r="ATW254" s="716"/>
      <c r="ATX254" s="716"/>
      <c r="ATY254" s="716"/>
      <c r="ATZ254" s="716"/>
      <c r="AUA254" s="716"/>
      <c r="AUB254" s="716"/>
      <c r="AUC254" s="716"/>
      <c r="AUD254" s="716"/>
      <c r="AUE254" s="716"/>
      <c r="AUF254" s="716"/>
      <c r="AUG254" s="716"/>
      <c r="AUH254" s="716"/>
      <c r="AUI254" s="716"/>
      <c r="AUJ254" s="716"/>
      <c r="AUK254" s="716"/>
      <c r="AUL254" s="716"/>
      <c r="AUM254" s="716"/>
      <c r="AUN254" s="716"/>
      <c r="AUO254" s="716"/>
      <c r="AUP254" s="716"/>
      <c r="AUQ254" s="716"/>
      <c r="AUR254" s="716"/>
      <c r="AUS254" s="716"/>
      <c r="AUT254" s="716"/>
      <c r="AUU254" s="716"/>
      <c r="AUV254" s="716"/>
      <c r="AUW254" s="716"/>
      <c r="AUX254" s="716"/>
      <c r="AUY254" s="716"/>
      <c r="AUZ254" s="716"/>
      <c r="AVA254" s="716"/>
      <c r="AVB254" s="716"/>
      <c r="AVC254" s="716"/>
      <c r="AVD254" s="716"/>
      <c r="AVE254" s="716"/>
      <c r="AVF254" s="716"/>
      <c r="AVG254" s="716"/>
      <c r="AVH254" s="716"/>
      <c r="AVI254" s="716"/>
      <c r="AVJ254" s="716"/>
      <c r="AVK254" s="716"/>
      <c r="AVL254" s="716"/>
      <c r="AVM254" s="716"/>
      <c r="AVN254" s="716"/>
      <c r="AVO254" s="716"/>
      <c r="AVP254" s="716"/>
      <c r="AVQ254" s="716"/>
      <c r="AVR254" s="716"/>
      <c r="AVS254" s="716"/>
      <c r="AVT254" s="716"/>
      <c r="AVU254" s="716"/>
      <c r="AVV254" s="716"/>
      <c r="AVW254" s="716"/>
      <c r="AVX254" s="716"/>
      <c r="AVY254" s="716"/>
      <c r="AVZ254" s="716"/>
      <c r="AWA254" s="716"/>
      <c r="AWB254" s="716"/>
      <c r="AWC254" s="716"/>
      <c r="AWD254" s="716"/>
      <c r="AWE254" s="716"/>
      <c r="AWF254" s="716"/>
      <c r="AWG254" s="716"/>
      <c r="AWH254" s="716"/>
      <c r="AWI254" s="716"/>
      <c r="AWJ254" s="716"/>
      <c r="AWK254" s="716"/>
      <c r="AWL254" s="716"/>
      <c r="AWM254" s="716"/>
      <c r="AWN254" s="716"/>
      <c r="AWO254" s="716"/>
      <c r="AWP254" s="716"/>
      <c r="AWQ254" s="716"/>
      <c r="AWR254" s="716"/>
      <c r="AWS254" s="716"/>
      <c r="AWT254" s="716"/>
      <c r="AWU254" s="716"/>
      <c r="AWV254" s="716"/>
      <c r="AWW254" s="716"/>
      <c r="AWX254" s="716"/>
      <c r="AWY254" s="716"/>
      <c r="AWZ254" s="716"/>
      <c r="AXA254" s="716"/>
      <c r="AXB254" s="716"/>
      <c r="AXC254" s="716"/>
      <c r="AXD254" s="716"/>
      <c r="AXE254" s="716"/>
      <c r="AXF254" s="716"/>
      <c r="AXG254" s="716"/>
      <c r="AXH254" s="716"/>
      <c r="AXI254" s="716"/>
      <c r="AXJ254" s="716"/>
      <c r="AXK254" s="716"/>
      <c r="AXL254" s="716"/>
      <c r="AXM254" s="716"/>
      <c r="AXN254" s="716"/>
      <c r="AXO254" s="716"/>
      <c r="AXP254" s="716"/>
      <c r="AXQ254" s="716"/>
      <c r="AXR254" s="716"/>
      <c r="AXS254" s="716"/>
      <c r="AXT254" s="716"/>
      <c r="AXU254" s="716"/>
      <c r="AXV254" s="716"/>
      <c r="AXW254" s="716"/>
      <c r="AXX254" s="716"/>
      <c r="AXY254" s="716"/>
      <c r="AXZ254" s="716"/>
      <c r="AYA254" s="716"/>
      <c r="AYB254" s="716"/>
      <c r="AYC254" s="716"/>
      <c r="AYD254" s="716"/>
      <c r="AYE254" s="716"/>
      <c r="AYF254" s="716"/>
      <c r="AYG254" s="716"/>
      <c r="AYH254" s="716"/>
      <c r="AYI254" s="716"/>
      <c r="AYJ254" s="716"/>
      <c r="AYK254" s="716"/>
      <c r="AYL254" s="716"/>
      <c r="AYM254" s="716"/>
      <c r="AYN254" s="716"/>
      <c r="AYO254" s="716"/>
      <c r="AYP254" s="716"/>
      <c r="AYQ254" s="716"/>
      <c r="AYR254" s="716"/>
      <c r="AYS254" s="716"/>
      <c r="AYT254" s="716"/>
      <c r="AYU254" s="716"/>
      <c r="AYV254" s="716"/>
      <c r="AYW254" s="716"/>
      <c r="AYX254" s="716"/>
      <c r="AYY254" s="716"/>
      <c r="AYZ254" s="716"/>
      <c r="AZA254" s="716"/>
      <c r="AZB254" s="716"/>
      <c r="AZC254" s="716"/>
      <c r="AZD254" s="716"/>
      <c r="AZE254" s="716"/>
      <c r="AZF254" s="716"/>
      <c r="AZG254" s="716"/>
      <c r="AZH254" s="716"/>
      <c r="AZI254" s="716"/>
      <c r="AZJ254" s="716"/>
      <c r="AZK254" s="716"/>
      <c r="AZL254" s="716"/>
      <c r="AZM254" s="716"/>
      <c r="AZN254" s="716"/>
      <c r="AZO254" s="716"/>
      <c r="AZP254" s="716"/>
      <c r="AZQ254" s="716"/>
      <c r="AZR254" s="716"/>
      <c r="AZS254" s="716"/>
      <c r="AZT254" s="716"/>
      <c r="AZU254" s="716"/>
      <c r="AZV254" s="716"/>
      <c r="AZW254" s="716"/>
      <c r="AZX254" s="716"/>
      <c r="AZY254" s="716"/>
      <c r="AZZ254" s="716"/>
      <c r="BAA254" s="716"/>
      <c r="BAB254" s="716"/>
      <c r="BAC254" s="716"/>
      <c r="BAD254" s="716"/>
      <c r="BAE254" s="716"/>
      <c r="BAF254" s="716"/>
      <c r="BAG254" s="716"/>
      <c r="BAH254" s="716"/>
      <c r="BAI254" s="716"/>
      <c r="BAJ254" s="716"/>
      <c r="BAK254" s="716"/>
      <c r="BAL254" s="716"/>
      <c r="BAM254" s="716"/>
      <c r="BAN254" s="716"/>
      <c r="BAO254" s="716"/>
      <c r="BAP254" s="716"/>
      <c r="BAQ254" s="716"/>
      <c r="BAR254" s="716"/>
      <c r="BAS254" s="716"/>
      <c r="BAT254" s="716"/>
      <c r="BAU254" s="716"/>
      <c r="BAV254" s="716"/>
      <c r="BAW254" s="716"/>
      <c r="BAX254" s="716"/>
      <c r="BAY254" s="716"/>
      <c r="BAZ254" s="716"/>
      <c r="BBA254" s="716"/>
      <c r="BBB254" s="716"/>
      <c r="BBC254" s="716"/>
      <c r="BBD254" s="716"/>
      <c r="BBE254" s="716"/>
      <c r="BBF254" s="716"/>
      <c r="BBG254" s="716"/>
      <c r="BBH254" s="716"/>
      <c r="BBI254" s="716"/>
      <c r="BBJ254" s="716"/>
      <c r="BBK254" s="716"/>
      <c r="BBL254" s="716"/>
      <c r="BBM254" s="716"/>
      <c r="BBN254" s="716"/>
      <c r="BBO254" s="716"/>
      <c r="BBP254" s="716"/>
      <c r="BBQ254" s="716"/>
      <c r="BBR254" s="716"/>
      <c r="BBS254" s="716"/>
      <c r="BBT254" s="716"/>
      <c r="BBU254" s="716"/>
      <c r="BBV254" s="716"/>
      <c r="BBW254" s="716"/>
      <c r="BBX254" s="716"/>
      <c r="BBY254" s="716"/>
      <c r="BBZ254" s="716"/>
      <c r="BCA254" s="716"/>
      <c r="BCB254" s="716"/>
      <c r="BCC254" s="716"/>
      <c r="BCD254" s="716"/>
      <c r="BCE254" s="716"/>
      <c r="BCF254" s="716"/>
      <c r="BCG254" s="716"/>
      <c r="BCH254" s="716"/>
      <c r="BCI254" s="716"/>
      <c r="BCJ254" s="716"/>
      <c r="BCK254" s="716"/>
      <c r="BCL254" s="716"/>
      <c r="BCM254" s="716"/>
      <c r="BCN254" s="716"/>
      <c r="BCO254" s="716"/>
      <c r="BCP254" s="716"/>
      <c r="BCQ254" s="716"/>
      <c r="BCR254" s="716"/>
      <c r="BCS254" s="716"/>
      <c r="BCT254" s="716"/>
      <c r="BCU254" s="716"/>
      <c r="BCV254" s="716"/>
      <c r="BCW254" s="716"/>
      <c r="BCX254" s="716"/>
      <c r="BCY254" s="716"/>
      <c r="BCZ254" s="716"/>
      <c r="BDA254" s="716"/>
      <c r="BDB254" s="716"/>
      <c r="BDC254" s="716"/>
      <c r="BDD254" s="716"/>
      <c r="BDE254" s="716"/>
      <c r="BDF254" s="716"/>
      <c r="BDG254" s="716"/>
      <c r="BDH254" s="716"/>
      <c r="BDI254" s="716"/>
      <c r="BDJ254" s="716"/>
      <c r="BDK254" s="716"/>
      <c r="BDL254" s="716"/>
      <c r="BDM254" s="716"/>
      <c r="BDN254" s="716"/>
      <c r="BDO254" s="716"/>
      <c r="BDP254" s="716"/>
      <c r="BDQ254" s="716"/>
      <c r="BDR254" s="716"/>
      <c r="BDS254" s="716"/>
      <c r="BDT254" s="716"/>
      <c r="BDU254" s="716"/>
      <c r="BDV254" s="716"/>
      <c r="BDW254" s="716"/>
      <c r="BDX254" s="716"/>
      <c r="BDY254" s="716"/>
      <c r="BDZ254" s="716"/>
      <c r="BEA254" s="716"/>
      <c r="BEB254" s="716"/>
      <c r="BEC254" s="716"/>
      <c r="BED254" s="716"/>
      <c r="BEE254" s="716"/>
      <c r="BEF254" s="716"/>
      <c r="BEG254" s="716"/>
      <c r="BEH254" s="716"/>
      <c r="BEI254" s="716"/>
      <c r="BEJ254" s="716"/>
      <c r="BEK254" s="716"/>
      <c r="BEL254" s="716"/>
      <c r="BEM254" s="716"/>
      <c r="BEN254" s="716"/>
      <c r="BEO254" s="716"/>
      <c r="BEP254" s="716"/>
      <c r="BEQ254" s="716"/>
      <c r="BER254" s="716"/>
      <c r="BES254" s="716"/>
      <c r="BET254" s="716"/>
      <c r="BEU254" s="716"/>
      <c r="BEV254" s="716"/>
      <c r="BEW254" s="716"/>
      <c r="BEX254" s="716"/>
      <c r="BEY254" s="716"/>
      <c r="BEZ254" s="716"/>
      <c r="BFA254" s="716"/>
      <c r="BFB254" s="716"/>
      <c r="BFC254" s="716"/>
      <c r="BFD254" s="716"/>
      <c r="BFE254" s="716"/>
      <c r="BFF254" s="716"/>
      <c r="BFG254" s="716"/>
      <c r="BFH254" s="716"/>
      <c r="BFI254" s="716"/>
      <c r="BFJ254" s="716"/>
      <c r="BFK254" s="716"/>
      <c r="BFL254" s="716"/>
      <c r="BFM254" s="716"/>
      <c r="BFN254" s="716"/>
      <c r="BFO254" s="716"/>
      <c r="BFP254" s="716"/>
      <c r="BFQ254" s="716"/>
      <c r="BFR254" s="716"/>
      <c r="BFS254" s="716"/>
      <c r="BFT254" s="716"/>
      <c r="BFU254" s="716"/>
      <c r="BFV254" s="716"/>
      <c r="BFW254" s="716"/>
      <c r="BFX254" s="716"/>
      <c r="BFY254" s="716"/>
      <c r="BFZ254" s="716"/>
      <c r="BGA254" s="716"/>
      <c r="BGB254" s="716"/>
      <c r="BGC254" s="716"/>
      <c r="BGD254" s="716"/>
      <c r="BGE254" s="716"/>
      <c r="BGF254" s="716"/>
      <c r="BGG254" s="716"/>
      <c r="BGH254" s="716"/>
      <c r="BGI254" s="716"/>
      <c r="BGJ254" s="716"/>
      <c r="BGK254" s="716"/>
      <c r="BGL254" s="716"/>
      <c r="BGM254" s="716"/>
      <c r="BGN254" s="716"/>
      <c r="BGO254" s="716"/>
      <c r="BGP254" s="716"/>
      <c r="BGQ254" s="716"/>
      <c r="BGR254" s="716"/>
      <c r="BGS254" s="716"/>
      <c r="BGT254" s="716"/>
      <c r="BGU254" s="716"/>
      <c r="BGV254" s="716"/>
      <c r="BGW254" s="716"/>
      <c r="BGX254" s="716"/>
      <c r="BGY254" s="716"/>
      <c r="BGZ254" s="716"/>
      <c r="BHA254" s="716"/>
      <c r="BHB254" s="716"/>
      <c r="BHC254" s="716"/>
      <c r="BHD254" s="716"/>
      <c r="BHE254" s="716"/>
      <c r="BHF254" s="716"/>
      <c r="BHG254" s="716"/>
      <c r="BHH254" s="716"/>
      <c r="BHI254" s="716"/>
      <c r="BHJ254" s="716"/>
      <c r="BHK254" s="716"/>
      <c r="BHL254" s="716"/>
      <c r="BHM254" s="716"/>
      <c r="BHN254" s="716"/>
      <c r="BHO254" s="716"/>
      <c r="BHP254" s="716"/>
      <c r="BHQ254" s="716"/>
      <c r="BHR254" s="716"/>
      <c r="BHS254" s="716"/>
      <c r="BHT254" s="716"/>
      <c r="BHU254" s="716"/>
      <c r="BHV254" s="716"/>
      <c r="BHW254" s="716"/>
      <c r="BHX254" s="716"/>
      <c r="BHY254" s="716"/>
      <c r="BHZ254" s="716"/>
      <c r="BIA254" s="716"/>
      <c r="BIB254" s="716"/>
      <c r="BIC254" s="716"/>
      <c r="BID254" s="716"/>
      <c r="BIE254" s="716"/>
      <c r="BIF254" s="716"/>
      <c r="BIG254" s="716"/>
      <c r="BIH254" s="716"/>
      <c r="BII254" s="716"/>
      <c r="BIJ254" s="716"/>
      <c r="BIK254" s="716"/>
      <c r="BIL254" s="716"/>
      <c r="BIM254" s="716"/>
      <c r="BIN254" s="716"/>
      <c r="BIO254" s="716"/>
      <c r="BIP254" s="716"/>
      <c r="BIQ254" s="716"/>
      <c r="BIR254" s="716"/>
      <c r="BIS254" s="716"/>
      <c r="BIT254" s="716"/>
      <c r="BIU254" s="716"/>
      <c r="BIV254" s="716"/>
      <c r="BIW254" s="716"/>
      <c r="BIX254" s="716"/>
      <c r="BIY254" s="716"/>
      <c r="BIZ254" s="716"/>
      <c r="BJA254" s="716"/>
      <c r="BJB254" s="716"/>
      <c r="BJC254" s="716"/>
      <c r="BJD254" s="716"/>
      <c r="BJE254" s="716"/>
      <c r="BJF254" s="716"/>
      <c r="BJG254" s="716"/>
      <c r="BJH254" s="716"/>
      <c r="BJI254" s="716"/>
      <c r="BJJ254" s="716"/>
      <c r="BJK254" s="716"/>
      <c r="BJL254" s="716"/>
      <c r="BJM254" s="716"/>
      <c r="BJN254" s="716"/>
      <c r="BJO254" s="716"/>
      <c r="BJP254" s="716"/>
      <c r="BJQ254" s="716"/>
      <c r="BJR254" s="716"/>
      <c r="BJS254" s="716"/>
      <c r="BJT254" s="716"/>
      <c r="BJU254" s="716"/>
      <c r="BJV254" s="716"/>
      <c r="BJW254" s="716"/>
      <c r="BJX254" s="716"/>
      <c r="BJY254" s="716"/>
      <c r="BJZ254" s="716"/>
      <c r="BKA254" s="716"/>
      <c r="BKB254" s="716"/>
      <c r="BKC254" s="716"/>
      <c r="BKD254" s="716"/>
      <c r="BKE254" s="716"/>
      <c r="BKF254" s="716"/>
      <c r="BKG254" s="716"/>
      <c r="BKH254" s="716"/>
      <c r="BKI254" s="716"/>
      <c r="BKJ254" s="716"/>
      <c r="BKK254" s="716"/>
      <c r="BKL254" s="716"/>
      <c r="BKM254" s="716"/>
      <c r="BKN254" s="716"/>
      <c r="BKO254" s="716"/>
      <c r="BKP254" s="716"/>
      <c r="BKQ254" s="716"/>
      <c r="BKR254" s="716"/>
      <c r="BKS254" s="716"/>
      <c r="BKT254" s="716"/>
      <c r="BKU254" s="716"/>
      <c r="BKV254" s="716"/>
      <c r="BKW254" s="716"/>
      <c r="BKX254" s="716"/>
      <c r="BKY254" s="716"/>
      <c r="BKZ254" s="716"/>
      <c r="BLA254" s="716"/>
      <c r="BLB254" s="716"/>
      <c r="BLC254" s="716"/>
      <c r="BLD254" s="716"/>
      <c r="BLE254" s="716"/>
      <c r="BLF254" s="716"/>
      <c r="BLG254" s="716"/>
      <c r="BLH254" s="716"/>
      <c r="BLI254" s="716"/>
      <c r="BLJ254" s="716"/>
      <c r="BLK254" s="716"/>
      <c r="BLL254" s="716"/>
      <c r="BLM254" s="716"/>
      <c r="BLN254" s="716"/>
      <c r="BLO254" s="716"/>
      <c r="BLP254" s="716"/>
      <c r="BLQ254" s="716"/>
      <c r="BLR254" s="716"/>
      <c r="BLS254" s="716"/>
      <c r="BLT254" s="716"/>
      <c r="BLU254" s="716"/>
      <c r="BLV254" s="716"/>
      <c r="BLW254" s="716"/>
      <c r="BLX254" s="716"/>
      <c r="BLY254" s="716"/>
      <c r="BLZ254" s="716"/>
      <c r="BMA254" s="716"/>
      <c r="BMB254" s="716"/>
      <c r="BMC254" s="716"/>
      <c r="BMD254" s="716"/>
      <c r="BME254" s="716"/>
      <c r="BMF254" s="716"/>
      <c r="BMG254" s="716"/>
      <c r="BMH254" s="716"/>
      <c r="BMI254" s="716"/>
      <c r="BMJ254" s="716"/>
      <c r="BMK254" s="716"/>
      <c r="BML254" s="716"/>
      <c r="BMM254" s="716"/>
      <c r="BMN254" s="716"/>
      <c r="BMO254" s="716"/>
      <c r="BMP254" s="716"/>
      <c r="BMQ254" s="716"/>
      <c r="BMR254" s="716"/>
      <c r="BMS254" s="716"/>
      <c r="BMT254" s="716"/>
      <c r="BMU254" s="716"/>
      <c r="BMV254" s="716"/>
      <c r="BMW254" s="716"/>
      <c r="BMX254" s="716"/>
      <c r="BMY254" s="716"/>
      <c r="BMZ254" s="716"/>
      <c r="BNA254" s="716"/>
      <c r="BNB254" s="716"/>
      <c r="BNC254" s="716"/>
      <c r="BND254" s="716"/>
      <c r="BNE254" s="716"/>
      <c r="BNF254" s="716"/>
      <c r="BNG254" s="716"/>
      <c r="BNH254" s="716"/>
      <c r="BNI254" s="716"/>
      <c r="BNJ254" s="716"/>
      <c r="BNK254" s="716"/>
      <c r="BNL254" s="716"/>
      <c r="BNM254" s="716"/>
      <c r="BNN254" s="716"/>
      <c r="BNO254" s="716"/>
      <c r="BNP254" s="716"/>
      <c r="BNQ254" s="716"/>
      <c r="BNR254" s="716"/>
      <c r="BNS254" s="716"/>
      <c r="BNT254" s="716"/>
      <c r="BNU254" s="716"/>
      <c r="BNV254" s="716"/>
      <c r="BNW254" s="716"/>
      <c r="BNX254" s="716"/>
      <c r="BNY254" s="716"/>
      <c r="BNZ254" s="716"/>
      <c r="BOA254" s="716"/>
      <c r="BOB254" s="716"/>
      <c r="BOC254" s="716"/>
      <c r="BOD254" s="716"/>
      <c r="BOE254" s="716"/>
      <c r="BOF254" s="716"/>
      <c r="BOG254" s="716"/>
      <c r="BOH254" s="716"/>
      <c r="BOI254" s="716"/>
      <c r="BOJ254" s="716"/>
      <c r="BOK254" s="716"/>
      <c r="BOL254" s="716"/>
      <c r="BOM254" s="716"/>
      <c r="BON254" s="716"/>
      <c r="BOO254" s="716"/>
      <c r="BOP254" s="716"/>
      <c r="BOQ254" s="716"/>
      <c r="BOR254" s="716"/>
      <c r="BOS254" s="716"/>
      <c r="BOT254" s="716"/>
      <c r="BOU254" s="716"/>
      <c r="BOV254" s="716"/>
      <c r="BOW254" s="716"/>
      <c r="BOX254" s="716"/>
      <c r="BOY254" s="716"/>
      <c r="BOZ254" s="716"/>
      <c r="BPA254" s="716"/>
      <c r="BPB254" s="716"/>
      <c r="BPC254" s="716"/>
      <c r="BPD254" s="716"/>
      <c r="BPE254" s="716"/>
      <c r="BPF254" s="716"/>
      <c r="BPG254" s="716"/>
      <c r="BPH254" s="716"/>
      <c r="BPI254" s="716"/>
      <c r="BPJ254" s="716"/>
      <c r="BPK254" s="716"/>
      <c r="BPL254" s="716"/>
      <c r="BPM254" s="716"/>
      <c r="BPN254" s="716"/>
      <c r="BPO254" s="716"/>
      <c r="BPP254" s="716"/>
      <c r="BPQ254" s="716"/>
      <c r="BPR254" s="716"/>
      <c r="BPS254" s="716"/>
      <c r="BPT254" s="716"/>
      <c r="BPU254" s="716"/>
      <c r="BPV254" s="716"/>
      <c r="BPW254" s="716"/>
      <c r="BPX254" s="716"/>
      <c r="BPY254" s="716"/>
      <c r="BPZ254" s="716"/>
      <c r="BQA254" s="716"/>
      <c r="BQB254" s="716"/>
      <c r="BQC254" s="716"/>
      <c r="BQD254" s="716"/>
      <c r="BQE254" s="716"/>
      <c r="BQF254" s="716"/>
      <c r="BQG254" s="716"/>
      <c r="BQH254" s="716"/>
      <c r="BQI254" s="716"/>
      <c r="BQJ254" s="716"/>
      <c r="BQK254" s="716"/>
      <c r="BQL254" s="716"/>
      <c r="BQM254" s="716"/>
      <c r="BQN254" s="716"/>
      <c r="BQO254" s="716"/>
      <c r="BQP254" s="716"/>
      <c r="BQQ254" s="716"/>
      <c r="BQR254" s="716"/>
      <c r="BQS254" s="716"/>
      <c r="BQT254" s="716"/>
      <c r="BQU254" s="716"/>
      <c r="BQV254" s="716"/>
      <c r="BQW254" s="716"/>
      <c r="BQX254" s="716"/>
      <c r="BQY254" s="716"/>
      <c r="BQZ254" s="716"/>
      <c r="BRA254" s="716"/>
      <c r="BRB254" s="716"/>
      <c r="BRC254" s="716"/>
      <c r="BRD254" s="716"/>
      <c r="BRE254" s="716"/>
      <c r="BRF254" s="716"/>
      <c r="BRG254" s="716"/>
      <c r="BRH254" s="716"/>
      <c r="BRI254" s="716"/>
      <c r="BRJ254" s="716"/>
      <c r="BRK254" s="716"/>
      <c r="BRL254" s="716"/>
      <c r="BRM254" s="716"/>
      <c r="BRN254" s="716"/>
      <c r="BRO254" s="716"/>
      <c r="BRP254" s="716"/>
      <c r="BRQ254" s="716"/>
      <c r="BRR254" s="716"/>
      <c r="BRS254" s="716"/>
      <c r="BRT254" s="716"/>
      <c r="BRU254" s="716"/>
      <c r="BRV254" s="716"/>
      <c r="BRW254" s="716"/>
      <c r="BRX254" s="716"/>
      <c r="BRY254" s="716"/>
      <c r="BRZ254" s="716"/>
      <c r="BSA254" s="716"/>
      <c r="BSB254" s="716"/>
      <c r="BSC254" s="716"/>
      <c r="BSD254" s="716"/>
      <c r="BSE254" s="716"/>
      <c r="BSF254" s="716"/>
      <c r="BSG254" s="716"/>
      <c r="BSH254" s="716"/>
      <c r="BSI254" s="716"/>
      <c r="BSJ254" s="716"/>
      <c r="BSK254" s="716"/>
      <c r="BSL254" s="716"/>
      <c r="BSM254" s="716"/>
      <c r="BSN254" s="716"/>
      <c r="BSO254" s="716"/>
      <c r="BSP254" s="716"/>
      <c r="BSQ254" s="716"/>
      <c r="BSR254" s="716"/>
      <c r="BSS254" s="716"/>
      <c r="BST254" s="716"/>
      <c r="BSU254" s="716"/>
      <c r="BSV254" s="716"/>
      <c r="BSW254" s="716"/>
      <c r="BSX254" s="716"/>
      <c r="BSY254" s="716"/>
      <c r="BSZ254" s="716"/>
      <c r="BTA254" s="716"/>
      <c r="BTB254" s="716"/>
      <c r="BTC254" s="716"/>
      <c r="BTD254" s="716"/>
      <c r="BTE254" s="716"/>
      <c r="BTF254" s="716"/>
      <c r="BTG254" s="716"/>
      <c r="BTH254" s="716"/>
      <c r="BTI254" s="716"/>
      <c r="BTJ254" s="716"/>
      <c r="BTK254" s="716"/>
      <c r="BTL254" s="716"/>
      <c r="BTM254" s="716"/>
      <c r="BTN254" s="716"/>
      <c r="BTO254" s="716"/>
      <c r="BTP254" s="716"/>
      <c r="BTQ254" s="716"/>
      <c r="BTR254" s="716"/>
      <c r="BTS254" s="716"/>
      <c r="BTT254" s="716"/>
      <c r="BTU254" s="716"/>
      <c r="BTV254" s="716"/>
      <c r="BTW254" s="716"/>
      <c r="BTX254" s="716"/>
      <c r="BTY254" s="716"/>
      <c r="BTZ254" s="716"/>
      <c r="BUA254" s="716"/>
      <c r="BUB254" s="716"/>
      <c r="BUC254" s="716"/>
      <c r="BUD254" s="716"/>
      <c r="BUE254" s="716"/>
      <c r="BUF254" s="716"/>
      <c r="BUG254" s="716"/>
      <c r="BUH254" s="716"/>
      <c r="BUI254" s="716"/>
      <c r="BUJ254" s="716"/>
      <c r="BUK254" s="716"/>
      <c r="BUL254" s="716"/>
      <c r="BUM254" s="716"/>
      <c r="BUN254" s="716"/>
      <c r="BUO254" s="716"/>
      <c r="BUP254" s="716"/>
      <c r="BUQ254" s="716"/>
      <c r="BUR254" s="716"/>
      <c r="BUS254" s="716"/>
      <c r="BUT254" s="716"/>
      <c r="BUU254" s="716"/>
      <c r="BUV254" s="716"/>
      <c r="BUW254" s="716"/>
      <c r="BUX254" s="716"/>
      <c r="BUY254" s="716"/>
      <c r="BUZ254" s="716"/>
      <c r="BVA254" s="716"/>
      <c r="BVB254" s="716"/>
      <c r="BVC254" s="716"/>
      <c r="BVD254" s="716"/>
      <c r="BVE254" s="716"/>
      <c r="BVF254" s="716"/>
      <c r="BVG254" s="716"/>
      <c r="BVH254" s="716"/>
      <c r="BVI254" s="716"/>
      <c r="BVJ254" s="716"/>
      <c r="BVK254" s="716"/>
      <c r="BVL254" s="716"/>
      <c r="BVM254" s="716"/>
      <c r="BVN254" s="716"/>
      <c r="BVO254" s="716"/>
      <c r="BVP254" s="716"/>
      <c r="BVQ254" s="716"/>
      <c r="BVR254" s="716"/>
      <c r="BVS254" s="716"/>
      <c r="BVT254" s="716"/>
      <c r="BVU254" s="716"/>
      <c r="BVV254" s="716"/>
      <c r="BVW254" s="716"/>
      <c r="BVX254" s="716"/>
      <c r="BVY254" s="716"/>
      <c r="BVZ254" s="716"/>
      <c r="BWA254" s="716"/>
      <c r="BWB254" s="716"/>
      <c r="BWC254" s="716"/>
      <c r="BWD254" s="716"/>
      <c r="BWE254" s="716"/>
      <c r="BWF254" s="716"/>
      <c r="BWG254" s="716"/>
      <c r="BWH254" s="716"/>
      <c r="BWI254" s="716"/>
      <c r="BWJ254" s="716"/>
      <c r="BWK254" s="716"/>
      <c r="BWL254" s="716"/>
      <c r="BWM254" s="716"/>
      <c r="BWN254" s="716"/>
      <c r="BWO254" s="716"/>
      <c r="BWP254" s="716"/>
      <c r="BWQ254" s="716"/>
      <c r="BWR254" s="716"/>
      <c r="BWS254" s="716"/>
      <c r="BWT254" s="716"/>
      <c r="BWU254" s="716"/>
      <c r="BWV254" s="716"/>
      <c r="BWW254" s="716"/>
      <c r="BWX254" s="716"/>
      <c r="BWY254" s="716"/>
      <c r="BWZ254" s="716"/>
      <c r="BXA254" s="716"/>
      <c r="BXB254" s="716"/>
      <c r="BXC254" s="716"/>
      <c r="BXD254" s="716"/>
      <c r="BXE254" s="716"/>
      <c r="BXF254" s="716"/>
      <c r="BXG254" s="716"/>
      <c r="BXH254" s="716"/>
      <c r="BXI254" s="716"/>
      <c r="BXJ254" s="716"/>
      <c r="BXK254" s="716"/>
      <c r="BXL254" s="716"/>
      <c r="BXM254" s="716"/>
      <c r="BXN254" s="716"/>
      <c r="BXO254" s="716"/>
      <c r="BXP254" s="716"/>
      <c r="BXQ254" s="716"/>
      <c r="BXR254" s="716"/>
      <c r="BXS254" s="716"/>
      <c r="BXT254" s="716"/>
      <c r="BXU254" s="716"/>
      <c r="BXV254" s="716"/>
      <c r="BXW254" s="716"/>
      <c r="BXX254" s="716"/>
      <c r="BXY254" s="716"/>
      <c r="BXZ254" s="716"/>
      <c r="BYA254" s="716"/>
      <c r="BYB254" s="716"/>
      <c r="BYC254" s="716"/>
      <c r="BYD254" s="716"/>
      <c r="BYE254" s="716"/>
      <c r="BYF254" s="716"/>
      <c r="BYG254" s="716"/>
      <c r="BYH254" s="716"/>
      <c r="BYI254" s="716"/>
      <c r="BYJ254" s="716"/>
      <c r="BYK254" s="716"/>
      <c r="BYL254" s="716"/>
      <c r="BYM254" s="716"/>
      <c r="BYN254" s="716"/>
      <c r="BYO254" s="716"/>
      <c r="BYP254" s="716"/>
      <c r="BYQ254" s="716"/>
      <c r="BYR254" s="716"/>
      <c r="BYS254" s="716"/>
      <c r="BYT254" s="716"/>
      <c r="BYU254" s="716"/>
      <c r="BYV254" s="716"/>
      <c r="BYW254" s="716"/>
      <c r="BYX254" s="716"/>
      <c r="BYY254" s="716"/>
      <c r="BYZ254" s="716"/>
      <c r="BZA254" s="716"/>
      <c r="BZB254" s="716"/>
      <c r="BZC254" s="716"/>
      <c r="BZD254" s="716"/>
      <c r="BZE254" s="716"/>
      <c r="BZF254" s="716"/>
      <c r="BZG254" s="716"/>
      <c r="BZH254" s="716"/>
      <c r="BZI254" s="716"/>
      <c r="BZJ254" s="716"/>
      <c r="BZK254" s="716"/>
      <c r="BZL254" s="716"/>
      <c r="BZM254" s="716"/>
      <c r="BZN254" s="716"/>
      <c r="BZO254" s="716"/>
      <c r="BZP254" s="716"/>
      <c r="BZQ254" s="716"/>
      <c r="BZR254" s="716"/>
      <c r="BZS254" s="716"/>
      <c r="BZT254" s="716"/>
      <c r="BZU254" s="716"/>
      <c r="BZV254" s="716"/>
      <c r="BZW254" s="716"/>
      <c r="BZX254" s="716"/>
      <c r="BZY254" s="716"/>
      <c r="BZZ254" s="716"/>
      <c r="CAA254" s="716"/>
      <c r="CAB254" s="716"/>
      <c r="CAC254" s="716"/>
      <c r="CAD254" s="716"/>
      <c r="CAE254" s="716"/>
      <c r="CAF254" s="716"/>
      <c r="CAG254" s="716"/>
      <c r="CAH254" s="716"/>
      <c r="CAI254" s="716"/>
      <c r="CAJ254" s="716"/>
      <c r="CAK254" s="716"/>
      <c r="CAL254" s="716"/>
      <c r="CAM254" s="716"/>
      <c r="CAN254" s="716"/>
      <c r="CAO254" s="716"/>
      <c r="CAP254" s="716"/>
      <c r="CAQ254" s="716"/>
      <c r="CAR254" s="716"/>
      <c r="CAS254" s="716"/>
      <c r="CAT254" s="716"/>
      <c r="CAU254" s="716"/>
      <c r="CAV254" s="716"/>
      <c r="CAW254" s="716"/>
      <c r="CAX254" s="716"/>
      <c r="CAY254" s="716"/>
      <c r="CAZ254" s="716"/>
      <c r="CBA254" s="716"/>
      <c r="CBB254" s="716"/>
      <c r="CBC254" s="716"/>
      <c r="CBD254" s="716"/>
      <c r="CBE254" s="716"/>
      <c r="CBF254" s="716"/>
      <c r="CBG254" s="716"/>
      <c r="CBH254" s="716"/>
      <c r="CBI254" s="716"/>
      <c r="CBJ254" s="716"/>
      <c r="CBK254" s="716"/>
      <c r="CBL254" s="716"/>
      <c r="CBM254" s="716"/>
      <c r="CBN254" s="716"/>
      <c r="CBO254" s="716"/>
      <c r="CBP254" s="716"/>
      <c r="CBQ254" s="716"/>
      <c r="CBR254" s="716"/>
      <c r="CBS254" s="716"/>
      <c r="CBT254" s="716"/>
      <c r="CBU254" s="716"/>
      <c r="CBV254" s="716"/>
      <c r="CBW254" s="716"/>
      <c r="CBX254" s="716"/>
      <c r="CBY254" s="716"/>
      <c r="CBZ254" s="716"/>
      <c r="CCA254" s="716"/>
      <c r="CCB254" s="716"/>
      <c r="CCC254" s="716"/>
      <c r="CCD254" s="716"/>
      <c r="CCE254" s="716"/>
      <c r="CCF254" s="716"/>
      <c r="CCG254" s="716"/>
      <c r="CCH254" s="716"/>
      <c r="CCI254" s="716"/>
      <c r="CCJ254" s="716"/>
      <c r="CCK254" s="716"/>
      <c r="CCL254" s="716"/>
      <c r="CCM254" s="716"/>
      <c r="CCN254" s="716"/>
      <c r="CCO254" s="716"/>
      <c r="CCP254" s="716"/>
      <c r="CCQ254" s="716"/>
      <c r="CCR254" s="716"/>
      <c r="CCS254" s="716"/>
      <c r="CCT254" s="716"/>
      <c r="CCU254" s="716"/>
      <c r="CCV254" s="716"/>
      <c r="CCW254" s="716"/>
      <c r="CCX254" s="716"/>
      <c r="CCY254" s="716"/>
      <c r="CCZ254" s="716"/>
      <c r="CDA254" s="716"/>
      <c r="CDB254" s="716"/>
      <c r="CDC254" s="716"/>
      <c r="CDD254" s="716"/>
      <c r="CDE254" s="716"/>
      <c r="CDF254" s="716"/>
      <c r="CDG254" s="716"/>
      <c r="CDH254" s="716"/>
      <c r="CDI254" s="716"/>
      <c r="CDJ254" s="716"/>
      <c r="CDK254" s="716"/>
      <c r="CDL254" s="716"/>
      <c r="CDM254" s="716"/>
      <c r="CDN254" s="716"/>
      <c r="CDO254" s="716"/>
      <c r="CDP254" s="716"/>
      <c r="CDQ254" s="716"/>
      <c r="CDR254" s="716"/>
      <c r="CDS254" s="716"/>
      <c r="CDT254" s="716"/>
      <c r="CDU254" s="716"/>
      <c r="CDV254" s="716"/>
      <c r="CDW254" s="716"/>
      <c r="CDX254" s="716"/>
      <c r="CDY254" s="716"/>
      <c r="CDZ254" s="716"/>
      <c r="CEA254" s="716"/>
      <c r="CEB254" s="716"/>
      <c r="CEC254" s="716"/>
      <c r="CED254" s="716"/>
      <c r="CEE254" s="716"/>
      <c r="CEF254" s="716"/>
      <c r="CEG254" s="716"/>
      <c r="CEH254" s="716"/>
      <c r="CEI254" s="716"/>
      <c r="CEJ254" s="716"/>
      <c r="CEK254" s="716"/>
      <c r="CEL254" s="716"/>
      <c r="CEM254" s="716"/>
    </row>
    <row r="255" spans="1:2171" s="193" customFormat="1" ht="26.25" customHeight="1" x14ac:dyDescent="0.2">
      <c r="A255" s="211"/>
      <c r="B255" s="250"/>
      <c r="C255" s="175" t="s">
        <v>374</v>
      </c>
      <c r="D255" s="565" t="s">
        <v>375</v>
      </c>
      <c r="E255" s="610" t="s">
        <v>376</v>
      </c>
      <c r="F255" s="672" t="s">
        <v>377</v>
      </c>
      <c r="G255" s="632"/>
      <c r="H255" s="634"/>
      <c r="I255" s="211"/>
      <c r="J255" s="211"/>
      <c r="K255" s="212"/>
      <c r="L255" s="212"/>
      <c r="M255" s="679"/>
      <c r="N255" s="679"/>
      <c r="O255" s="679"/>
      <c r="P255" s="679"/>
      <c r="Q255" s="679"/>
      <c r="R255" s="679"/>
      <c r="S255" s="679"/>
      <c r="T255" s="358"/>
      <c r="U255" s="358"/>
      <c r="V255" s="358"/>
      <c r="W255" s="358"/>
      <c r="X255" s="358"/>
      <c r="Y255" s="358"/>
      <c r="Z255" s="358"/>
      <c r="AA255" s="679"/>
      <c r="AB255" s="358"/>
      <c r="AC255" s="679"/>
      <c r="AD255" s="679"/>
      <c r="AE255" s="679"/>
      <c r="AF255" s="679"/>
      <c r="AG255" s="679"/>
      <c r="AH255" s="679"/>
      <c r="AI255" s="679"/>
      <c r="AJ255" s="679"/>
      <c r="AK255" s="679"/>
      <c r="AL255" s="679"/>
      <c r="AM255" s="679"/>
      <c r="AN255" s="679"/>
      <c r="AO255" s="679"/>
      <c r="AP255" s="679"/>
      <c r="AQ255" s="679"/>
      <c r="AR255" s="679"/>
      <c r="AS255" s="679"/>
      <c r="AT255" s="679"/>
      <c r="AU255" s="679"/>
      <c r="AV255" s="679"/>
      <c r="AW255" s="679"/>
      <c r="AX255" s="679"/>
      <c r="AY255" s="679"/>
      <c r="AZ255" s="679"/>
      <c r="BA255" s="679"/>
      <c r="BB255" s="679"/>
      <c r="BC255" s="716"/>
      <c r="BD255" s="716"/>
      <c r="BE255" s="716"/>
      <c r="BF255" s="716"/>
      <c r="BG255" s="716"/>
      <c r="BH255" s="716"/>
      <c r="BI255" s="716"/>
      <c r="BJ255" s="716"/>
      <c r="BK255" s="716"/>
      <c r="BL255" s="716"/>
      <c r="BM255" s="716"/>
      <c r="BN255" s="716"/>
      <c r="BO255" s="716"/>
      <c r="BP255" s="716"/>
      <c r="BQ255" s="716"/>
      <c r="BR255" s="716"/>
      <c r="BS255" s="716"/>
      <c r="BT255" s="716"/>
      <c r="BU255" s="716"/>
      <c r="BV255" s="716"/>
      <c r="BW255" s="716"/>
      <c r="BX255" s="716"/>
      <c r="BY255" s="716"/>
      <c r="BZ255" s="716"/>
      <c r="CA255" s="716"/>
      <c r="CB255" s="716"/>
      <c r="CC255" s="716"/>
      <c r="CD255" s="716"/>
      <c r="CE255" s="716"/>
      <c r="CF255" s="716"/>
      <c r="CG255" s="716"/>
      <c r="CH255" s="716"/>
      <c r="CI255" s="716"/>
      <c r="CJ255" s="716"/>
      <c r="CK255" s="716"/>
      <c r="CL255" s="716"/>
      <c r="CM255" s="716"/>
      <c r="CN255" s="716"/>
      <c r="CO255" s="716"/>
      <c r="CP255" s="716"/>
      <c r="CQ255" s="716"/>
      <c r="CR255" s="716"/>
      <c r="CS255" s="716"/>
      <c r="CT255" s="716"/>
      <c r="CU255" s="716"/>
      <c r="CV255" s="716"/>
      <c r="CW255" s="716"/>
      <c r="CX255" s="716"/>
      <c r="CY255" s="716"/>
      <c r="CZ255" s="716"/>
      <c r="DA255" s="716"/>
      <c r="DB255" s="716"/>
      <c r="DC255" s="716"/>
      <c r="DD255" s="716"/>
      <c r="DE255" s="716"/>
      <c r="DF255" s="716"/>
      <c r="DG255" s="716"/>
      <c r="DH255" s="716"/>
      <c r="DI255" s="716"/>
      <c r="DJ255" s="716"/>
      <c r="DK255" s="716"/>
      <c r="DL255" s="716"/>
      <c r="DM255" s="716"/>
      <c r="DN255" s="716"/>
      <c r="DO255" s="716"/>
      <c r="DP255" s="716"/>
      <c r="DQ255" s="716"/>
      <c r="DR255" s="716"/>
      <c r="DS255" s="716"/>
      <c r="DT255" s="716"/>
      <c r="DU255" s="716"/>
      <c r="DV255" s="716"/>
      <c r="DW255" s="716"/>
      <c r="DX255" s="716"/>
      <c r="DY255" s="716"/>
      <c r="DZ255" s="716"/>
      <c r="EA255" s="716"/>
      <c r="EB255" s="716"/>
      <c r="EC255" s="716"/>
      <c r="ED255" s="716"/>
      <c r="EE255" s="716"/>
      <c r="EF255" s="716"/>
      <c r="EG255" s="716"/>
      <c r="EH255" s="716"/>
      <c r="EI255" s="716"/>
      <c r="EJ255" s="716"/>
      <c r="EK255" s="716"/>
      <c r="EL255" s="716"/>
      <c r="EM255" s="716"/>
      <c r="EN255" s="716"/>
      <c r="EO255" s="716"/>
      <c r="EP255" s="716"/>
      <c r="EQ255" s="716"/>
      <c r="ER255" s="716"/>
      <c r="ES255" s="716"/>
      <c r="ET255" s="716"/>
      <c r="EU255" s="716"/>
      <c r="EV255" s="716"/>
      <c r="EW255" s="716"/>
      <c r="EX255" s="716"/>
      <c r="EY255" s="716"/>
      <c r="EZ255" s="716"/>
      <c r="FA255" s="716"/>
      <c r="FB255" s="716"/>
      <c r="FC255" s="716"/>
      <c r="FD255" s="716"/>
      <c r="FE255" s="716"/>
      <c r="FF255" s="716"/>
      <c r="FG255" s="716"/>
      <c r="FH255" s="716"/>
      <c r="FI255" s="716"/>
      <c r="FJ255" s="716"/>
      <c r="FK255" s="716"/>
      <c r="FL255" s="716"/>
      <c r="FM255" s="716"/>
      <c r="FN255" s="716"/>
      <c r="FO255" s="716"/>
      <c r="FP255" s="716"/>
      <c r="FQ255" s="716"/>
      <c r="FR255" s="716"/>
      <c r="FS255" s="716"/>
      <c r="FT255" s="716"/>
      <c r="FU255" s="716"/>
      <c r="FV255" s="716"/>
      <c r="FW255" s="716"/>
      <c r="FX255" s="716"/>
      <c r="FY255" s="716"/>
      <c r="FZ255" s="716"/>
      <c r="GA255" s="716"/>
      <c r="GB255" s="716"/>
      <c r="GC255" s="716"/>
      <c r="GD255" s="716"/>
      <c r="GE255" s="716"/>
      <c r="GF255" s="716"/>
      <c r="GG255" s="716"/>
      <c r="GH255" s="716"/>
      <c r="GI255" s="716"/>
      <c r="GJ255" s="716"/>
      <c r="GK255" s="716"/>
      <c r="GL255" s="716"/>
      <c r="GM255" s="716"/>
      <c r="GN255" s="716"/>
      <c r="GO255" s="716"/>
      <c r="GP255" s="716"/>
      <c r="GQ255" s="716"/>
      <c r="GR255" s="716"/>
      <c r="GS255" s="716"/>
      <c r="GT255" s="716"/>
      <c r="GU255" s="716"/>
      <c r="GV255" s="716"/>
      <c r="GW255" s="716"/>
      <c r="GX255" s="716"/>
      <c r="GY255" s="716"/>
      <c r="GZ255" s="716"/>
      <c r="HA255" s="716"/>
      <c r="HB255" s="716"/>
      <c r="HC255" s="716"/>
      <c r="HD255" s="716"/>
      <c r="HE255" s="716"/>
      <c r="HF255" s="716"/>
      <c r="HG255" s="716"/>
      <c r="HH255" s="716"/>
      <c r="HI255" s="716"/>
      <c r="HJ255" s="716"/>
      <c r="HK255" s="716"/>
      <c r="HL255" s="716"/>
      <c r="HM255" s="716"/>
      <c r="HN255" s="716"/>
      <c r="HO255" s="716"/>
      <c r="HP255" s="716"/>
      <c r="HQ255" s="716"/>
      <c r="HR255" s="716"/>
      <c r="HS255" s="716"/>
      <c r="HT255" s="716"/>
      <c r="HU255" s="716"/>
      <c r="HV255" s="716"/>
      <c r="HW255" s="716"/>
      <c r="HX255" s="716"/>
      <c r="HY255" s="716"/>
      <c r="HZ255" s="716"/>
      <c r="IA255" s="716"/>
      <c r="IB255" s="716"/>
      <c r="IC255" s="716"/>
      <c r="ID255" s="716"/>
      <c r="IE255" s="716"/>
      <c r="IF255" s="716"/>
      <c r="IG255" s="716"/>
      <c r="IH255" s="716"/>
      <c r="II255" s="716"/>
      <c r="IJ255" s="716"/>
      <c r="IK255" s="716"/>
      <c r="IL255" s="716"/>
      <c r="IM255" s="716"/>
      <c r="IN255" s="716"/>
      <c r="IO255" s="716"/>
      <c r="IP255" s="716"/>
      <c r="IQ255" s="716"/>
      <c r="IR255" s="716"/>
      <c r="IS255" s="716"/>
      <c r="IT255" s="716"/>
      <c r="IU255" s="716"/>
      <c r="IV255" s="716"/>
      <c r="IW255" s="716"/>
      <c r="IX255" s="716"/>
      <c r="IY255" s="716"/>
      <c r="IZ255" s="716"/>
      <c r="JA255" s="716"/>
      <c r="JB255" s="716"/>
      <c r="JC255" s="716"/>
      <c r="JD255" s="716"/>
      <c r="JE255" s="716"/>
      <c r="JF255" s="716"/>
      <c r="JG255" s="716"/>
      <c r="JH255" s="716"/>
      <c r="JI255" s="716"/>
      <c r="JJ255" s="716"/>
      <c r="JK255" s="716"/>
      <c r="JL255" s="716"/>
      <c r="JM255" s="716"/>
      <c r="JN255" s="716"/>
      <c r="JO255" s="716"/>
      <c r="JP255" s="716"/>
      <c r="JQ255" s="716"/>
      <c r="JR255" s="716"/>
      <c r="JS255" s="716"/>
      <c r="JT255" s="716"/>
      <c r="JU255" s="716"/>
      <c r="JV255" s="716"/>
      <c r="JW255" s="716"/>
      <c r="JX255" s="716"/>
      <c r="JY255" s="716"/>
      <c r="JZ255" s="716"/>
      <c r="KA255" s="716"/>
      <c r="KB255" s="716"/>
      <c r="KC255" s="716"/>
      <c r="KD255" s="716"/>
      <c r="KE255" s="716"/>
      <c r="KF255" s="716"/>
      <c r="KG255" s="716"/>
      <c r="KH255" s="716"/>
      <c r="KI255" s="716"/>
      <c r="KJ255" s="716"/>
      <c r="KK255" s="716"/>
      <c r="KL255" s="716"/>
      <c r="KM255" s="716"/>
      <c r="KN255" s="716"/>
      <c r="KO255" s="716"/>
      <c r="KP255" s="716"/>
      <c r="KQ255" s="716"/>
      <c r="KR255" s="716"/>
      <c r="KS255" s="716"/>
      <c r="KT255" s="716"/>
      <c r="KU255" s="716"/>
      <c r="KV255" s="716"/>
      <c r="KW255" s="716"/>
      <c r="KX255" s="716"/>
      <c r="KY255" s="716"/>
      <c r="KZ255" s="716"/>
      <c r="LA255" s="716"/>
      <c r="LB255" s="716"/>
      <c r="LC255" s="716"/>
      <c r="LD255" s="716"/>
      <c r="LE255" s="716"/>
      <c r="LF255" s="716"/>
      <c r="LG255" s="716"/>
      <c r="LH255" s="716"/>
      <c r="LI255" s="716"/>
      <c r="LJ255" s="716"/>
      <c r="LK255" s="716"/>
      <c r="LL255" s="716"/>
      <c r="LM255" s="716"/>
      <c r="LN255" s="716"/>
      <c r="LO255" s="716"/>
      <c r="LP255" s="716"/>
      <c r="LQ255" s="716"/>
      <c r="LR255" s="716"/>
      <c r="LS255" s="716"/>
      <c r="LT255" s="716"/>
      <c r="LU255" s="716"/>
      <c r="LV255" s="716"/>
      <c r="LW255" s="716"/>
      <c r="LX255" s="716"/>
      <c r="LY255" s="716"/>
      <c r="LZ255" s="716"/>
      <c r="MA255" s="716"/>
      <c r="MB255" s="716"/>
      <c r="MC255" s="716"/>
      <c r="MD255" s="716"/>
      <c r="ME255" s="716"/>
      <c r="MF255" s="716"/>
      <c r="MG255" s="716"/>
      <c r="MH255" s="716"/>
      <c r="MI255" s="716"/>
      <c r="MJ255" s="716"/>
      <c r="MK255" s="716"/>
      <c r="ML255" s="716"/>
      <c r="MM255" s="716"/>
      <c r="MN255" s="716"/>
      <c r="MO255" s="716"/>
      <c r="MP255" s="716"/>
      <c r="MQ255" s="716"/>
      <c r="MR255" s="716"/>
      <c r="MS255" s="716"/>
      <c r="MT255" s="716"/>
      <c r="MU255" s="716"/>
      <c r="MV255" s="716"/>
      <c r="MW255" s="716"/>
      <c r="MX255" s="716"/>
      <c r="MY255" s="716"/>
      <c r="MZ255" s="716"/>
      <c r="NA255" s="716"/>
      <c r="NB255" s="716"/>
      <c r="NC255" s="716"/>
      <c r="ND255" s="716"/>
      <c r="NE255" s="716"/>
      <c r="NF255" s="716"/>
      <c r="NG255" s="716"/>
      <c r="NH255" s="716"/>
      <c r="NI255" s="716"/>
      <c r="NJ255" s="716"/>
      <c r="NK255" s="716"/>
      <c r="NL255" s="716"/>
      <c r="NM255" s="716"/>
      <c r="NN255" s="716"/>
      <c r="NO255" s="716"/>
      <c r="NP255" s="716"/>
      <c r="NQ255" s="716"/>
      <c r="NR255" s="716"/>
      <c r="NS255" s="716"/>
      <c r="NT255" s="716"/>
      <c r="NU255" s="716"/>
      <c r="NV255" s="716"/>
      <c r="NW255" s="716"/>
      <c r="NX255" s="716"/>
      <c r="NY255" s="716"/>
      <c r="NZ255" s="716"/>
      <c r="OA255" s="716"/>
      <c r="OB255" s="716"/>
      <c r="OC255" s="716"/>
      <c r="OD255" s="716"/>
      <c r="OE255" s="716"/>
      <c r="OF255" s="716"/>
      <c r="OG255" s="716"/>
      <c r="OH255" s="716"/>
      <c r="OI255" s="716"/>
      <c r="OJ255" s="716"/>
      <c r="OK255" s="716"/>
      <c r="OL255" s="716"/>
      <c r="OM255" s="716"/>
      <c r="ON255" s="716"/>
      <c r="OO255" s="716"/>
      <c r="OP255" s="716"/>
      <c r="OQ255" s="716"/>
      <c r="OR255" s="716"/>
      <c r="OS255" s="716"/>
      <c r="OT255" s="716"/>
      <c r="OU255" s="716"/>
      <c r="OV255" s="716"/>
      <c r="OW255" s="716"/>
      <c r="OX255" s="716"/>
      <c r="OY255" s="716"/>
      <c r="OZ255" s="716"/>
      <c r="PA255" s="716"/>
      <c r="PB255" s="716"/>
      <c r="PC255" s="716"/>
      <c r="PD255" s="716"/>
      <c r="PE255" s="716"/>
      <c r="PF255" s="716"/>
      <c r="PG255" s="716"/>
      <c r="PH255" s="716"/>
      <c r="PI255" s="716"/>
      <c r="PJ255" s="716"/>
      <c r="PK255" s="716"/>
      <c r="PL255" s="716"/>
      <c r="PM255" s="716"/>
      <c r="PN255" s="716"/>
      <c r="PO255" s="716"/>
      <c r="PP255" s="716"/>
      <c r="PQ255" s="716"/>
      <c r="PR255" s="716"/>
      <c r="PS255" s="716"/>
      <c r="PT255" s="716"/>
      <c r="PU255" s="716"/>
      <c r="PV255" s="716"/>
      <c r="PW255" s="716"/>
      <c r="PX255" s="716"/>
      <c r="PY255" s="716"/>
      <c r="PZ255" s="716"/>
      <c r="QA255" s="716"/>
      <c r="QB255" s="716"/>
      <c r="QC255" s="716"/>
      <c r="QD255" s="716"/>
      <c r="QE255" s="716"/>
      <c r="QF255" s="716"/>
      <c r="QG255" s="716"/>
      <c r="QH255" s="716"/>
      <c r="QI255" s="716"/>
      <c r="QJ255" s="716"/>
      <c r="QK255" s="716"/>
      <c r="QL255" s="716"/>
      <c r="QM255" s="716"/>
      <c r="QN255" s="716"/>
      <c r="QO255" s="716"/>
      <c r="QP255" s="716"/>
      <c r="QQ255" s="716"/>
      <c r="QR255" s="716"/>
      <c r="QS255" s="716"/>
      <c r="QT255" s="716"/>
      <c r="QU255" s="716"/>
      <c r="QV255" s="716"/>
      <c r="QW255" s="716"/>
      <c r="QX255" s="716"/>
      <c r="QY255" s="716"/>
      <c r="QZ255" s="716"/>
      <c r="RA255" s="716"/>
      <c r="RB255" s="716"/>
      <c r="RC255" s="716"/>
      <c r="RD255" s="716"/>
      <c r="RE255" s="716"/>
      <c r="RF255" s="716"/>
      <c r="RG255" s="716"/>
      <c r="RH255" s="716"/>
      <c r="RI255" s="716"/>
      <c r="RJ255" s="716"/>
      <c r="RK255" s="716"/>
      <c r="RL255" s="716"/>
      <c r="RM255" s="716"/>
      <c r="RN255" s="716"/>
      <c r="RO255" s="716"/>
      <c r="RP255" s="716"/>
      <c r="RQ255" s="716"/>
      <c r="RR255" s="716"/>
      <c r="RS255" s="716"/>
      <c r="RT255" s="716"/>
      <c r="RU255" s="716"/>
      <c r="RV255" s="716"/>
      <c r="RW255" s="716"/>
      <c r="RX255" s="716"/>
      <c r="RY255" s="716"/>
      <c r="RZ255" s="716"/>
      <c r="SA255" s="716"/>
      <c r="SB255" s="716"/>
      <c r="SC255" s="716"/>
      <c r="SD255" s="716"/>
      <c r="SE255" s="716"/>
      <c r="SF255" s="716"/>
      <c r="SG255" s="716"/>
      <c r="SH255" s="716"/>
      <c r="SI255" s="716"/>
      <c r="SJ255" s="716"/>
      <c r="SK255" s="716"/>
      <c r="SL255" s="716"/>
      <c r="SM255" s="716"/>
      <c r="SN255" s="716"/>
      <c r="SO255" s="716"/>
      <c r="SP255" s="716"/>
      <c r="SQ255" s="716"/>
      <c r="SR255" s="716"/>
      <c r="SS255" s="716"/>
      <c r="ST255" s="716"/>
      <c r="SU255" s="716"/>
      <c r="SV255" s="716"/>
      <c r="SW255" s="716"/>
      <c r="SX255" s="716"/>
      <c r="SY255" s="716"/>
      <c r="SZ255" s="716"/>
      <c r="TA255" s="716"/>
      <c r="TB255" s="716"/>
      <c r="TC255" s="716"/>
      <c r="TD255" s="716"/>
      <c r="TE255" s="716"/>
      <c r="TF255" s="716"/>
      <c r="TG255" s="716"/>
      <c r="TH255" s="716"/>
      <c r="TI255" s="716"/>
      <c r="TJ255" s="716"/>
      <c r="TK255" s="716"/>
      <c r="TL255" s="716"/>
      <c r="TM255" s="716"/>
      <c r="TN255" s="716"/>
      <c r="TO255" s="716"/>
      <c r="TP255" s="716"/>
      <c r="TQ255" s="716"/>
      <c r="TR255" s="716"/>
      <c r="TS255" s="716"/>
      <c r="TT255" s="716"/>
      <c r="TU255" s="716"/>
      <c r="TV255" s="716"/>
      <c r="TW255" s="716"/>
      <c r="TX255" s="716"/>
      <c r="TY255" s="716"/>
      <c r="TZ255" s="716"/>
      <c r="UA255" s="716"/>
      <c r="UB255" s="716"/>
      <c r="UC255" s="716"/>
      <c r="UD255" s="716"/>
      <c r="UE255" s="716"/>
      <c r="UF255" s="716"/>
      <c r="UG255" s="716"/>
      <c r="UH255" s="716"/>
      <c r="UI255" s="716"/>
      <c r="UJ255" s="716"/>
      <c r="UK255" s="716"/>
      <c r="UL255" s="716"/>
      <c r="UM255" s="716"/>
      <c r="UN255" s="716"/>
      <c r="UO255" s="716"/>
      <c r="UP255" s="716"/>
      <c r="UQ255" s="716"/>
      <c r="UR255" s="716"/>
      <c r="US255" s="716"/>
      <c r="UT255" s="716"/>
      <c r="UU255" s="716"/>
      <c r="UV255" s="716"/>
      <c r="UW255" s="716"/>
      <c r="UX255" s="716"/>
      <c r="UY255" s="716"/>
      <c r="UZ255" s="716"/>
      <c r="VA255" s="716"/>
      <c r="VB255" s="716"/>
      <c r="VC255" s="716"/>
      <c r="VD255" s="716"/>
      <c r="VE255" s="716"/>
      <c r="VF255" s="716"/>
      <c r="VG255" s="716"/>
      <c r="VH255" s="716"/>
      <c r="VI255" s="716"/>
      <c r="VJ255" s="716"/>
      <c r="VK255" s="716"/>
      <c r="VL255" s="716"/>
      <c r="VM255" s="716"/>
      <c r="VN255" s="716"/>
      <c r="VO255" s="716"/>
      <c r="VP255" s="716"/>
      <c r="VQ255" s="716"/>
      <c r="VR255" s="716"/>
      <c r="VS255" s="716"/>
      <c r="VT255" s="716"/>
      <c r="VU255" s="716"/>
      <c r="VV255" s="716"/>
      <c r="VW255" s="716"/>
      <c r="VX255" s="716"/>
      <c r="VY255" s="716"/>
      <c r="VZ255" s="716"/>
      <c r="WA255" s="716"/>
      <c r="WB255" s="716"/>
      <c r="WC255" s="716"/>
      <c r="WD255" s="716"/>
      <c r="WE255" s="716"/>
      <c r="WF255" s="716"/>
      <c r="WG255" s="716"/>
      <c r="WH255" s="716"/>
      <c r="WI255" s="716"/>
      <c r="WJ255" s="716"/>
      <c r="WK255" s="716"/>
      <c r="WL255" s="716"/>
      <c r="WM255" s="716"/>
      <c r="WN255" s="716"/>
      <c r="WO255" s="716"/>
      <c r="WP255" s="716"/>
      <c r="WQ255" s="716"/>
      <c r="WR255" s="716"/>
      <c r="WS255" s="716"/>
      <c r="WT255" s="716"/>
      <c r="WU255" s="716"/>
      <c r="WV255" s="716"/>
      <c r="WW255" s="716"/>
      <c r="WX255" s="716"/>
      <c r="WY255" s="716"/>
      <c r="WZ255" s="716"/>
      <c r="XA255" s="716"/>
      <c r="XB255" s="716"/>
      <c r="XC255" s="716"/>
      <c r="XD255" s="716"/>
      <c r="XE255" s="716"/>
      <c r="XF255" s="716"/>
      <c r="XG255" s="716"/>
      <c r="XH255" s="716"/>
      <c r="XI255" s="716"/>
      <c r="XJ255" s="716"/>
      <c r="XK255" s="716"/>
      <c r="XL255" s="716"/>
      <c r="XM255" s="716"/>
      <c r="XN255" s="716"/>
      <c r="XO255" s="716"/>
      <c r="XP255" s="716"/>
      <c r="XQ255" s="716"/>
      <c r="XR255" s="716"/>
      <c r="XS255" s="716"/>
      <c r="XT255" s="716"/>
      <c r="XU255" s="716"/>
      <c r="XV255" s="716"/>
      <c r="XW255" s="716"/>
      <c r="XX255" s="716"/>
      <c r="XY255" s="716"/>
      <c r="XZ255" s="716"/>
      <c r="YA255" s="716"/>
      <c r="YB255" s="716"/>
      <c r="YC255" s="716"/>
      <c r="YD255" s="716"/>
      <c r="YE255" s="716"/>
      <c r="YF255" s="716"/>
      <c r="YG255" s="716"/>
      <c r="YH255" s="716"/>
      <c r="YI255" s="716"/>
      <c r="YJ255" s="716"/>
      <c r="YK255" s="716"/>
      <c r="YL255" s="716"/>
      <c r="YM255" s="716"/>
      <c r="YN255" s="716"/>
      <c r="YO255" s="716"/>
      <c r="YP255" s="716"/>
      <c r="YQ255" s="716"/>
      <c r="YR255" s="716"/>
      <c r="YS255" s="716"/>
      <c r="YT255" s="716"/>
      <c r="YU255" s="716"/>
      <c r="YV255" s="716"/>
      <c r="YW255" s="716"/>
      <c r="YX255" s="716"/>
      <c r="YY255" s="716"/>
      <c r="YZ255" s="716"/>
      <c r="ZA255" s="716"/>
      <c r="ZB255" s="716"/>
      <c r="ZC255" s="716"/>
      <c r="ZD255" s="716"/>
      <c r="ZE255" s="716"/>
      <c r="ZF255" s="716"/>
      <c r="ZG255" s="716"/>
      <c r="ZH255" s="716"/>
      <c r="ZI255" s="716"/>
      <c r="ZJ255" s="716"/>
      <c r="ZK255" s="716"/>
      <c r="ZL255" s="716"/>
      <c r="ZM255" s="716"/>
      <c r="ZN255" s="716"/>
      <c r="ZO255" s="716"/>
      <c r="ZP255" s="716"/>
      <c r="ZQ255" s="716"/>
      <c r="ZR255" s="716"/>
      <c r="ZS255" s="716"/>
      <c r="ZT255" s="716"/>
      <c r="ZU255" s="716"/>
      <c r="ZV255" s="716"/>
      <c r="ZW255" s="716"/>
      <c r="ZX255" s="716"/>
      <c r="ZY255" s="716"/>
      <c r="ZZ255" s="716"/>
      <c r="AAA255" s="716"/>
      <c r="AAB255" s="716"/>
      <c r="AAC255" s="716"/>
      <c r="AAD255" s="716"/>
      <c r="AAE255" s="716"/>
      <c r="AAF255" s="716"/>
      <c r="AAG255" s="716"/>
      <c r="AAH255" s="716"/>
      <c r="AAI255" s="716"/>
      <c r="AAJ255" s="716"/>
      <c r="AAK255" s="716"/>
      <c r="AAL255" s="716"/>
      <c r="AAM255" s="716"/>
      <c r="AAN255" s="716"/>
      <c r="AAO255" s="716"/>
      <c r="AAP255" s="716"/>
      <c r="AAQ255" s="716"/>
      <c r="AAR255" s="716"/>
      <c r="AAS255" s="716"/>
      <c r="AAT255" s="716"/>
      <c r="AAU255" s="716"/>
      <c r="AAV255" s="716"/>
      <c r="AAW255" s="716"/>
      <c r="AAX255" s="716"/>
      <c r="AAY255" s="716"/>
      <c r="AAZ255" s="716"/>
      <c r="ABA255" s="716"/>
      <c r="ABB255" s="716"/>
      <c r="ABC255" s="716"/>
      <c r="ABD255" s="716"/>
      <c r="ABE255" s="716"/>
      <c r="ABF255" s="716"/>
      <c r="ABG255" s="716"/>
      <c r="ABH255" s="716"/>
      <c r="ABI255" s="716"/>
      <c r="ABJ255" s="716"/>
      <c r="ABK255" s="716"/>
      <c r="ABL255" s="716"/>
      <c r="ABM255" s="716"/>
      <c r="ABN255" s="716"/>
      <c r="ABO255" s="716"/>
      <c r="ABP255" s="716"/>
      <c r="ABQ255" s="716"/>
      <c r="ABR255" s="716"/>
      <c r="ABS255" s="716"/>
      <c r="ABT255" s="716"/>
      <c r="ABU255" s="716"/>
      <c r="ABV255" s="716"/>
      <c r="ABW255" s="716"/>
      <c r="ABX255" s="716"/>
      <c r="ABY255" s="716"/>
      <c r="ABZ255" s="716"/>
      <c r="ACA255" s="716"/>
      <c r="ACB255" s="716"/>
      <c r="ACC255" s="716"/>
      <c r="ACD255" s="716"/>
      <c r="ACE255" s="716"/>
      <c r="ACF255" s="716"/>
      <c r="ACG255" s="716"/>
      <c r="ACH255" s="716"/>
      <c r="ACI255" s="716"/>
      <c r="ACJ255" s="716"/>
      <c r="ACK255" s="716"/>
      <c r="ACL255" s="716"/>
      <c r="ACM255" s="716"/>
      <c r="ACN255" s="716"/>
      <c r="ACO255" s="716"/>
      <c r="ACP255" s="716"/>
      <c r="ACQ255" s="716"/>
      <c r="ACR255" s="716"/>
      <c r="ACS255" s="716"/>
      <c r="ACT255" s="716"/>
      <c r="ACU255" s="716"/>
      <c r="ACV255" s="716"/>
      <c r="ACW255" s="716"/>
      <c r="ACX255" s="716"/>
      <c r="ACY255" s="716"/>
      <c r="ACZ255" s="716"/>
      <c r="ADA255" s="716"/>
      <c r="ADB255" s="716"/>
      <c r="ADC255" s="716"/>
      <c r="ADD255" s="716"/>
      <c r="ADE255" s="716"/>
      <c r="ADF255" s="716"/>
      <c r="ADG255" s="716"/>
      <c r="ADH255" s="716"/>
      <c r="ADI255" s="716"/>
      <c r="ADJ255" s="716"/>
      <c r="ADK255" s="716"/>
      <c r="ADL255" s="716"/>
      <c r="ADM255" s="716"/>
      <c r="ADN255" s="716"/>
      <c r="ADO255" s="716"/>
      <c r="ADP255" s="716"/>
      <c r="ADQ255" s="716"/>
      <c r="ADR255" s="716"/>
      <c r="ADS255" s="716"/>
      <c r="ADT255" s="716"/>
      <c r="ADU255" s="716"/>
      <c r="ADV255" s="716"/>
      <c r="ADW255" s="716"/>
      <c r="ADX255" s="716"/>
      <c r="ADY255" s="716"/>
      <c r="ADZ255" s="716"/>
      <c r="AEA255" s="716"/>
      <c r="AEB255" s="716"/>
      <c r="AEC255" s="716"/>
      <c r="AED255" s="716"/>
      <c r="AEE255" s="716"/>
      <c r="AEF255" s="716"/>
      <c r="AEG255" s="716"/>
      <c r="AEH255" s="716"/>
      <c r="AEI255" s="716"/>
      <c r="AEJ255" s="716"/>
      <c r="AEK255" s="716"/>
      <c r="AEL255" s="716"/>
      <c r="AEM255" s="716"/>
      <c r="AEN255" s="716"/>
      <c r="AEO255" s="716"/>
      <c r="AEP255" s="716"/>
      <c r="AEQ255" s="716"/>
      <c r="AER255" s="716"/>
      <c r="AES255" s="716"/>
      <c r="AET255" s="716"/>
      <c r="AEU255" s="716"/>
      <c r="AEV255" s="716"/>
      <c r="AEW255" s="716"/>
      <c r="AEX255" s="716"/>
      <c r="AEY255" s="716"/>
      <c r="AEZ255" s="716"/>
      <c r="AFA255" s="716"/>
      <c r="AFB255" s="716"/>
      <c r="AFC255" s="716"/>
      <c r="AFD255" s="716"/>
      <c r="AFE255" s="716"/>
      <c r="AFF255" s="716"/>
      <c r="AFG255" s="716"/>
      <c r="AFH255" s="716"/>
      <c r="AFI255" s="716"/>
      <c r="AFJ255" s="716"/>
      <c r="AFK255" s="716"/>
      <c r="AFL255" s="716"/>
      <c r="AFM255" s="716"/>
      <c r="AFN255" s="716"/>
      <c r="AFO255" s="716"/>
      <c r="AFP255" s="716"/>
      <c r="AFQ255" s="716"/>
      <c r="AFR255" s="716"/>
      <c r="AFS255" s="716"/>
      <c r="AFT255" s="716"/>
      <c r="AFU255" s="716"/>
      <c r="AFV255" s="716"/>
      <c r="AFW255" s="716"/>
      <c r="AFX255" s="716"/>
      <c r="AFY255" s="716"/>
      <c r="AFZ255" s="716"/>
      <c r="AGA255" s="716"/>
      <c r="AGB255" s="716"/>
      <c r="AGC255" s="716"/>
      <c r="AGD255" s="716"/>
      <c r="AGE255" s="716"/>
      <c r="AGF255" s="716"/>
      <c r="AGG255" s="716"/>
      <c r="AGH255" s="716"/>
      <c r="AGI255" s="716"/>
      <c r="AGJ255" s="716"/>
      <c r="AGK255" s="716"/>
      <c r="AGL255" s="716"/>
      <c r="AGM255" s="716"/>
      <c r="AGN255" s="716"/>
      <c r="AGO255" s="716"/>
      <c r="AGP255" s="716"/>
      <c r="AGQ255" s="716"/>
      <c r="AGR255" s="716"/>
      <c r="AGS255" s="716"/>
      <c r="AGT255" s="716"/>
      <c r="AGU255" s="716"/>
      <c r="AGV255" s="716"/>
      <c r="AGW255" s="716"/>
      <c r="AGX255" s="716"/>
      <c r="AGY255" s="716"/>
      <c r="AGZ255" s="716"/>
      <c r="AHA255" s="716"/>
      <c r="AHB255" s="716"/>
      <c r="AHC255" s="716"/>
      <c r="AHD255" s="716"/>
      <c r="AHE255" s="716"/>
      <c r="AHF255" s="716"/>
      <c r="AHG255" s="716"/>
      <c r="AHH255" s="716"/>
      <c r="AHI255" s="716"/>
      <c r="AHJ255" s="716"/>
      <c r="AHK255" s="716"/>
      <c r="AHL255" s="716"/>
      <c r="AHM255" s="716"/>
      <c r="AHN255" s="716"/>
      <c r="AHO255" s="716"/>
      <c r="AHP255" s="716"/>
      <c r="AHQ255" s="716"/>
      <c r="AHR255" s="716"/>
      <c r="AHS255" s="716"/>
      <c r="AHT255" s="716"/>
      <c r="AHU255" s="716"/>
      <c r="AHV255" s="716"/>
      <c r="AHW255" s="716"/>
      <c r="AHX255" s="716"/>
      <c r="AHY255" s="716"/>
      <c r="AHZ255" s="716"/>
      <c r="AIA255" s="716"/>
      <c r="AIB255" s="716"/>
      <c r="AIC255" s="716"/>
      <c r="AID255" s="716"/>
      <c r="AIE255" s="716"/>
      <c r="AIF255" s="716"/>
      <c r="AIG255" s="716"/>
      <c r="AIH255" s="716"/>
      <c r="AII255" s="716"/>
      <c r="AIJ255" s="716"/>
      <c r="AIK255" s="716"/>
      <c r="AIL255" s="716"/>
      <c r="AIM255" s="716"/>
      <c r="AIN255" s="716"/>
      <c r="AIO255" s="716"/>
      <c r="AIP255" s="716"/>
      <c r="AIQ255" s="716"/>
      <c r="AIR255" s="716"/>
      <c r="AIS255" s="716"/>
      <c r="AIT255" s="716"/>
      <c r="AIU255" s="716"/>
      <c r="AIV255" s="716"/>
      <c r="AIW255" s="716"/>
      <c r="AIX255" s="716"/>
      <c r="AIY255" s="716"/>
      <c r="AIZ255" s="716"/>
      <c r="AJA255" s="716"/>
      <c r="AJB255" s="716"/>
      <c r="AJC255" s="716"/>
      <c r="AJD255" s="716"/>
      <c r="AJE255" s="716"/>
      <c r="AJF255" s="716"/>
      <c r="AJG255" s="716"/>
      <c r="AJH255" s="716"/>
      <c r="AJI255" s="716"/>
      <c r="AJJ255" s="716"/>
      <c r="AJK255" s="716"/>
      <c r="AJL255" s="716"/>
      <c r="AJM255" s="716"/>
      <c r="AJN255" s="716"/>
      <c r="AJO255" s="716"/>
      <c r="AJP255" s="716"/>
      <c r="AJQ255" s="716"/>
      <c r="AJR255" s="716"/>
      <c r="AJS255" s="716"/>
      <c r="AJT255" s="716"/>
      <c r="AJU255" s="716"/>
      <c r="AJV255" s="716"/>
      <c r="AJW255" s="716"/>
      <c r="AJX255" s="716"/>
      <c r="AJY255" s="716"/>
      <c r="AJZ255" s="716"/>
      <c r="AKA255" s="716"/>
      <c r="AKB255" s="716"/>
      <c r="AKC255" s="716"/>
      <c r="AKD255" s="716"/>
      <c r="AKE255" s="716"/>
      <c r="AKF255" s="716"/>
      <c r="AKG255" s="716"/>
      <c r="AKH255" s="716"/>
      <c r="AKI255" s="716"/>
      <c r="AKJ255" s="716"/>
      <c r="AKK255" s="716"/>
      <c r="AKL255" s="716"/>
      <c r="AKM255" s="716"/>
      <c r="AKN255" s="716"/>
      <c r="AKO255" s="716"/>
      <c r="AKP255" s="716"/>
      <c r="AKQ255" s="716"/>
      <c r="AKR255" s="716"/>
      <c r="AKS255" s="716"/>
      <c r="AKT255" s="716"/>
      <c r="AKU255" s="716"/>
      <c r="AKV255" s="716"/>
      <c r="AKW255" s="716"/>
      <c r="AKX255" s="716"/>
      <c r="AKY255" s="716"/>
      <c r="AKZ255" s="716"/>
      <c r="ALA255" s="716"/>
      <c r="ALB255" s="716"/>
      <c r="ALC255" s="716"/>
      <c r="ALD255" s="716"/>
      <c r="ALE255" s="716"/>
      <c r="ALF255" s="716"/>
      <c r="ALG255" s="716"/>
      <c r="ALH255" s="716"/>
      <c r="ALI255" s="716"/>
      <c r="ALJ255" s="716"/>
      <c r="ALK255" s="716"/>
      <c r="ALL255" s="716"/>
      <c r="ALM255" s="716"/>
      <c r="ALN255" s="716"/>
      <c r="ALO255" s="716"/>
      <c r="ALP255" s="716"/>
      <c r="ALQ255" s="716"/>
      <c r="ALR255" s="716"/>
      <c r="ALS255" s="716"/>
      <c r="ALT255" s="716"/>
      <c r="ALU255" s="716"/>
      <c r="ALV255" s="716"/>
      <c r="ALW255" s="716"/>
      <c r="ALX255" s="716"/>
      <c r="ALY255" s="716"/>
      <c r="ALZ255" s="716"/>
      <c r="AMA255" s="716"/>
      <c r="AMB255" s="716"/>
      <c r="AMC255" s="716"/>
      <c r="AMD255" s="716"/>
      <c r="AME255" s="716"/>
      <c r="AMF255" s="716"/>
      <c r="AMG255" s="716"/>
      <c r="AMH255" s="716"/>
      <c r="AMI255" s="716"/>
      <c r="AMJ255" s="716"/>
      <c r="AMK255" s="716"/>
      <c r="AML255" s="716"/>
      <c r="AMM255" s="716"/>
      <c r="AMN255" s="716"/>
      <c r="AMO255" s="716"/>
      <c r="AMP255" s="716"/>
      <c r="AMQ255" s="716"/>
      <c r="AMR255" s="716"/>
      <c r="AMS255" s="716"/>
      <c r="AMT255" s="716"/>
      <c r="AMU255" s="716"/>
      <c r="AMV255" s="716"/>
      <c r="AMW255" s="716"/>
      <c r="AMX255" s="716"/>
      <c r="AMY255" s="716"/>
      <c r="AMZ255" s="716"/>
      <c r="ANA255" s="716"/>
      <c r="ANB255" s="716"/>
      <c r="ANC255" s="716"/>
      <c r="AND255" s="716"/>
      <c r="ANE255" s="716"/>
      <c r="ANF255" s="716"/>
      <c r="ANG255" s="716"/>
      <c r="ANH255" s="716"/>
      <c r="ANI255" s="716"/>
      <c r="ANJ255" s="716"/>
      <c r="ANK255" s="716"/>
      <c r="ANL255" s="716"/>
      <c r="ANM255" s="716"/>
      <c r="ANN255" s="716"/>
      <c r="ANO255" s="716"/>
      <c r="ANP255" s="716"/>
      <c r="ANQ255" s="716"/>
      <c r="ANR255" s="716"/>
      <c r="ANS255" s="716"/>
      <c r="ANT255" s="716"/>
      <c r="ANU255" s="716"/>
      <c r="ANV255" s="716"/>
      <c r="ANW255" s="716"/>
      <c r="ANX255" s="716"/>
      <c r="ANY255" s="716"/>
      <c r="ANZ255" s="716"/>
      <c r="AOA255" s="716"/>
      <c r="AOB255" s="716"/>
      <c r="AOC255" s="716"/>
      <c r="AOD255" s="716"/>
      <c r="AOE255" s="716"/>
      <c r="AOF255" s="716"/>
      <c r="AOG255" s="716"/>
      <c r="AOH255" s="716"/>
      <c r="AOI255" s="716"/>
      <c r="AOJ255" s="716"/>
      <c r="AOK255" s="716"/>
      <c r="AOL255" s="716"/>
      <c r="AOM255" s="716"/>
      <c r="AON255" s="716"/>
      <c r="AOO255" s="716"/>
      <c r="AOP255" s="716"/>
      <c r="AOQ255" s="716"/>
      <c r="AOR255" s="716"/>
      <c r="AOS255" s="716"/>
      <c r="AOT255" s="716"/>
      <c r="AOU255" s="716"/>
      <c r="AOV255" s="716"/>
      <c r="AOW255" s="716"/>
      <c r="AOX255" s="716"/>
      <c r="AOY255" s="716"/>
      <c r="AOZ255" s="716"/>
      <c r="APA255" s="716"/>
      <c r="APB255" s="716"/>
      <c r="APC255" s="716"/>
      <c r="APD255" s="716"/>
      <c r="APE255" s="716"/>
      <c r="APF255" s="716"/>
      <c r="APG255" s="716"/>
      <c r="APH255" s="716"/>
      <c r="API255" s="716"/>
      <c r="APJ255" s="716"/>
      <c r="APK255" s="716"/>
      <c r="APL255" s="716"/>
      <c r="APM255" s="716"/>
      <c r="APN255" s="716"/>
      <c r="APO255" s="716"/>
      <c r="APP255" s="716"/>
      <c r="APQ255" s="716"/>
      <c r="APR255" s="716"/>
      <c r="APS255" s="716"/>
      <c r="APT255" s="716"/>
      <c r="APU255" s="716"/>
      <c r="APV255" s="716"/>
      <c r="APW255" s="716"/>
      <c r="APX255" s="716"/>
      <c r="APY255" s="716"/>
      <c r="APZ255" s="716"/>
      <c r="AQA255" s="716"/>
      <c r="AQB255" s="716"/>
      <c r="AQC255" s="716"/>
      <c r="AQD255" s="716"/>
      <c r="AQE255" s="716"/>
      <c r="AQF255" s="716"/>
      <c r="AQG255" s="716"/>
      <c r="AQH255" s="716"/>
      <c r="AQI255" s="716"/>
      <c r="AQJ255" s="716"/>
      <c r="AQK255" s="716"/>
      <c r="AQL255" s="716"/>
      <c r="AQM255" s="716"/>
      <c r="AQN255" s="716"/>
      <c r="AQO255" s="716"/>
      <c r="AQP255" s="716"/>
      <c r="AQQ255" s="716"/>
      <c r="AQR255" s="716"/>
      <c r="AQS255" s="716"/>
      <c r="AQT255" s="716"/>
      <c r="AQU255" s="716"/>
      <c r="AQV255" s="716"/>
      <c r="AQW255" s="716"/>
      <c r="AQX255" s="716"/>
      <c r="AQY255" s="716"/>
      <c r="AQZ255" s="716"/>
      <c r="ARA255" s="716"/>
      <c r="ARB255" s="716"/>
      <c r="ARC255" s="716"/>
      <c r="ARD255" s="716"/>
      <c r="ARE255" s="716"/>
      <c r="ARF255" s="716"/>
      <c r="ARG255" s="716"/>
      <c r="ARH255" s="716"/>
      <c r="ARI255" s="716"/>
      <c r="ARJ255" s="716"/>
      <c r="ARK255" s="716"/>
      <c r="ARL255" s="716"/>
      <c r="ARM255" s="716"/>
      <c r="ARN255" s="716"/>
      <c r="ARO255" s="716"/>
      <c r="ARP255" s="716"/>
      <c r="ARQ255" s="716"/>
      <c r="ARR255" s="716"/>
      <c r="ARS255" s="716"/>
      <c r="ART255" s="716"/>
      <c r="ARU255" s="716"/>
      <c r="ARV255" s="716"/>
      <c r="ARW255" s="716"/>
      <c r="ARX255" s="716"/>
      <c r="ARY255" s="716"/>
      <c r="ARZ255" s="716"/>
      <c r="ASA255" s="716"/>
      <c r="ASB255" s="716"/>
      <c r="ASC255" s="716"/>
      <c r="ASD255" s="716"/>
      <c r="ASE255" s="716"/>
      <c r="ASF255" s="716"/>
      <c r="ASG255" s="716"/>
      <c r="ASH255" s="716"/>
      <c r="ASI255" s="716"/>
      <c r="ASJ255" s="716"/>
      <c r="ASK255" s="716"/>
      <c r="ASL255" s="716"/>
      <c r="ASM255" s="716"/>
      <c r="ASN255" s="716"/>
      <c r="ASO255" s="716"/>
      <c r="ASP255" s="716"/>
      <c r="ASQ255" s="716"/>
      <c r="ASR255" s="716"/>
      <c r="ASS255" s="716"/>
      <c r="AST255" s="716"/>
      <c r="ASU255" s="716"/>
      <c r="ASV255" s="716"/>
      <c r="ASW255" s="716"/>
      <c r="ASX255" s="716"/>
      <c r="ASY255" s="716"/>
      <c r="ASZ255" s="716"/>
      <c r="ATA255" s="716"/>
      <c r="ATB255" s="716"/>
      <c r="ATC255" s="716"/>
      <c r="ATD255" s="716"/>
      <c r="ATE255" s="716"/>
      <c r="ATF255" s="716"/>
      <c r="ATG255" s="716"/>
      <c r="ATH255" s="716"/>
      <c r="ATI255" s="716"/>
      <c r="ATJ255" s="716"/>
      <c r="ATK255" s="716"/>
      <c r="ATL255" s="716"/>
      <c r="ATM255" s="716"/>
      <c r="ATN255" s="716"/>
      <c r="ATO255" s="716"/>
      <c r="ATP255" s="716"/>
      <c r="ATQ255" s="716"/>
      <c r="ATR255" s="716"/>
      <c r="ATS255" s="716"/>
      <c r="ATT255" s="716"/>
      <c r="ATU255" s="716"/>
      <c r="ATV255" s="716"/>
      <c r="ATW255" s="716"/>
      <c r="ATX255" s="716"/>
      <c r="ATY255" s="716"/>
      <c r="ATZ255" s="716"/>
      <c r="AUA255" s="716"/>
      <c r="AUB255" s="716"/>
      <c r="AUC255" s="716"/>
      <c r="AUD255" s="716"/>
      <c r="AUE255" s="716"/>
      <c r="AUF255" s="716"/>
      <c r="AUG255" s="716"/>
      <c r="AUH255" s="716"/>
      <c r="AUI255" s="716"/>
      <c r="AUJ255" s="716"/>
      <c r="AUK255" s="716"/>
      <c r="AUL255" s="716"/>
      <c r="AUM255" s="716"/>
      <c r="AUN255" s="716"/>
      <c r="AUO255" s="716"/>
      <c r="AUP255" s="716"/>
      <c r="AUQ255" s="716"/>
      <c r="AUR255" s="716"/>
      <c r="AUS255" s="716"/>
      <c r="AUT255" s="716"/>
      <c r="AUU255" s="716"/>
      <c r="AUV255" s="716"/>
      <c r="AUW255" s="716"/>
      <c r="AUX255" s="716"/>
      <c r="AUY255" s="716"/>
      <c r="AUZ255" s="716"/>
      <c r="AVA255" s="716"/>
      <c r="AVB255" s="716"/>
      <c r="AVC255" s="716"/>
      <c r="AVD255" s="716"/>
      <c r="AVE255" s="716"/>
      <c r="AVF255" s="716"/>
      <c r="AVG255" s="716"/>
      <c r="AVH255" s="716"/>
      <c r="AVI255" s="716"/>
      <c r="AVJ255" s="716"/>
      <c r="AVK255" s="716"/>
      <c r="AVL255" s="716"/>
      <c r="AVM255" s="716"/>
      <c r="AVN255" s="716"/>
      <c r="AVO255" s="716"/>
      <c r="AVP255" s="716"/>
      <c r="AVQ255" s="716"/>
      <c r="AVR255" s="716"/>
      <c r="AVS255" s="716"/>
      <c r="AVT255" s="716"/>
      <c r="AVU255" s="716"/>
      <c r="AVV255" s="716"/>
      <c r="AVW255" s="716"/>
      <c r="AVX255" s="716"/>
      <c r="AVY255" s="716"/>
      <c r="AVZ255" s="716"/>
      <c r="AWA255" s="716"/>
      <c r="AWB255" s="716"/>
      <c r="AWC255" s="716"/>
      <c r="AWD255" s="716"/>
      <c r="AWE255" s="716"/>
      <c r="AWF255" s="716"/>
      <c r="AWG255" s="716"/>
      <c r="AWH255" s="716"/>
      <c r="AWI255" s="716"/>
      <c r="AWJ255" s="716"/>
      <c r="AWK255" s="716"/>
      <c r="AWL255" s="716"/>
      <c r="AWM255" s="716"/>
      <c r="AWN255" s="716"/>
      <c r="AWO255" s="716"/>
      <c r="AWP255" s="716"/>
      <c r="AWQ255" s="716"/>
      <c r="AWR255" s="716"/>
      <c r="AWS255" s="716"/>
      <c r="AWT255" s="716"/>
      <c r="AWU255" s="716"/>
      <c r="AWV255" s="716"/>
      <c r="AWW255" s="716"/>
      <c r="AWX255" s="716"/>
      <c r="AWY255" s="716"/>
      <c r="AWZ255" s="716"/>
      <c r="AXA255" s="716"/>
      <c r="AXB255" s="716"/>
      <c r="AXC255" s="716"/>
      <c r="AXD255" s="716"/>
      <c r="AXE255" s="716"/>
      <c r="AXF255" s="716"/>
      <c r="AXG255" s="716"/>
      <c r="AXH255" s="716"/>
      <c r="AXI255" s="716"/>
      <c r="AXJ255" s="716"/>
      <c r="AXK255" s="716"/>
      <c r="AXL255" s="716"/>
      <c r="AXM255" s="716"/>
      <c r="AXN255" s="716"/>
      <c r="AXO255" s="716"/>
      <c r="AXP255" s="716"/>
      <c r="AXQ255" s="716"/>
      <c r="AXR255" s="716"/>
      <c r="AXS255" s="716"/>
      <c r="AXT255" s="716"/>
      <c r="AXU255" s="716"/>
      <c r="AXV255" s="716"/>
      <c r="AXW255" s="716"/>
      <c r="AXX255" s="716"/>
      <c r="AXY255" s="716"/>
      <c r="AXZ255" s="716"/>
      <c r="AYA255" s="716"/>
      <c r="AYB255" s="716"/>
      <c r="AYC255" s="716"/>
      <c r="AYD255" s="716"/>
      <c r="AYE255" s="716"/>
      <c r="AYF255" s="716"/>
      <c r="AYG255" s="716"/>
      <c r="AYH255" s="716"/>
      <c r="AYI255" s="716"/>
      <c r="AYJ255" s="716"/>
      <c r="AYK255" s="716"/>
      <c r="AYL255" s="716"/>
      <c r="AYM255" s="716"/>
      <c r="AYN255" s="716"/>
      <c r="AYO255" s="716"/>
      <c r="AYP255" s="716"/>
      <c r="AYQ255" s="716"/>
      <c r="AYR255" s="716"/>
      <c r="AYS255" s="716"/>
      <c r="AYT255" s="716"/>
      <c r="AYU255" s="716"/>
      <c r="AYV255" s="716"/>
      <c r="AYW255" s="716"/>
      <c r="AYX255" s="716"/>
      <c r="AYY255" s="716"/>
      <c r="AYZ255" s="716"/>
      <c r="AZA255" s="716"/>
      <c r="AZB255" s="716"/>
      <c r="AZC255" s="716"/>
      <c r="AZD255" s="716"/>
      <c r="AZE255" s="716"/>
      <c r="AZF255" s="716"/>
      <c r="AZG255" s="716"/>
      <c r="AZH255" s="716"/>
      <c r="AZI255" s="716"/>
      <c r="AZJ255" s="716"/>
      <c r="AZK255" s="716"/>
      <c r="AZL255" s="716"/>
      <c r="AZM255" s="716"/>
      <c r="AZN255" s="716"/>
      <c r="AZO255" s="716"/>
      <c r="AZP255" s="716"/>
      <c r="AZQ255" s="716"/>
      <c r="AZR255" s="716"/>
      <c r="AZS255" s="716"/>
      <c r="AZT255" s="716"/>
      <c r="AZU255" s="716"/>
      <c r="AZV255" s="716"/>
      <c r="AZW255" s="716"/>
      <c r="AZX255" s="716"/>
      <c r="AZY255" s="716"/>
      <c r="AZZ255" s="716"/>
      <c r="BAA255" s="716"/>
      <c r="BAB255" s="716"/>
      <c r="BAC255" s="716"/>
      <c r="BAD255" s="716"/>
      <c r="BAE255" s="716"/>
      <c r="BAF255" s="716"/>
      <c r="BAG255" s="716"/>
      <c r="BAH255" s="716"/>
      <c r="BAI255" s="716"/>
      <c r="BAJ255" s="716"/>
      <c r="BAK255" s="716"/>
      <c r="BAL255" s="716"/>
      <c r="BAM255" s="716"/>
      <c r="BAN255" s="716"/>
      <c r="BAO255" s="716"/>
      <c r="BAP255" s="716"/>
      <c r="BAQ255" s="716"/>
      <c r="BAR255" s="716"/>
      <c r="BAS255" s="716"/>
      <c r="BAT255" s="716"/>
      <c r="BAU255" s="716"/>
      <c r="BAV255" s="716"/>
      <c r="BAW255" s="716"/>
      <c r="BAX255" s="716"/>
      <c r="BAY255" s="716"/>
      <c r="BAZ255" s="716"/>
      <c r="BBA255" s="716"/>
      <c r="BBB255" s="716"/>
      <c r="BBC255" s="716"/>
      <c r="BBD255" s="716"/>
      <c r="BBE255" s="716"/>
      <c r="BBF255" s="716"/>
      <c r="BBG255" s="716"/>
      <c r="BBH255" s="716"/>
      <c r="BBI255" s="716"/>
      <c r="BBJ255" s="716"/>
      <c r="BBK255" s="716"/>
      <c r="BBL255" s="716"/>
      <c r="BBM255" s="716"/>
      <c r="BBN255" s="716"/>
      <c r="BBO255" s="716"/>
      <c r="BBP255" s="716"/>
      <c r="BBQ255" s="716"/>
      <c r="BBR255" s="716"/>
      <c r="BBS255" s="716"/>
      <c r="BBT255" s="716"/>
      <c r="BBU255" s="716"/>
      <c r="BBV255" s="716"/>
      <c r="BBW255" s="716"/>
      <c r="BBX255" s="716"/>
      <c r="BBY255" s="716"/>
      <c r="BBZ255" s="716"/>
      <c r="BCA255" s="716"/>
      <c r="BCB255" s="716"/>
      <c r="BCC255" s="716"/>
      <c r="BCD255" s="716"/>
      <c r="BCE255" s="716"/>
      <c r="BCF255" s="716"/>
      <c r="BCG255" s="716"/>
      <c r="BCH255" s="716"/>
      <c r="BCI255" s="716"/>
      <c r="BCJ255" s="716"/>
      <c r="BCK255" s="716"/>
      <c r="BCL255" s="716"/>
      <c r="BCM255" s="716"/>
      <c r="BCN255" s="716"/>
      <c r="BCO255" s="716"/>
      <c r="BCP255" s="716"/>
      <c r="BCQ255" s="716"/>
      <c r="BCR255" s="716"/>
      <c r="BCS255" s="716"/>
      <c r="BCT255" s="716"/>
      <c r="BCU255" s="716"/>
      <c r="BCV255" s="716"/>
      <c r="BCW255" s="716"/>
      <c r="BCX255" s="716"/>
      <c r="BCY255" s="716"/>
      <c r="BCZ255" s="716"/>
      <c r="BDA255" s="716"/>
      <c r="BDB255" s="716"/>
      <c r="BDC255" s="716"/>
      <c r="BDD255" s="716"/>
      <c r="BDE255" s="716"/>
      <c r="BDF255" s="716"/>
      <c r="BDG255" s="716"/>
      <c r="BDH255" s="716"/>
      <c r="BDI255" s="716"/>
      <c r="BDJ255" s="716"/>
      <c r="BDK255" s="716"/>
      <c r="BDL255" s="716"/>
      <c r="BDM255" s="716"/>
      <c r="BDN255" s="716"/>
      <c r="BDO255" s="716"/>
      <c r="BDP255" s="716"/>
      <c r="BDQ255" s="716"/>
      <c r="BDR255" s="716"/>
      <c r="BDS255" s="716"/>
      <c r="BDT255" s="716"/>
      <c r="BDU255" s="716"/>
      <c r="BDV255" s="716"/>
      <c r="BDW255" s="716"/>
      <c r="BDX255" s="716"/>
      <c r="BDY255" s="716"/>
      <c r="BDZ255" s="716"/>
      <c r="BEA255" s="716"/>
      <c r="BEB255" s="716"/>
      <c r="BEC255" s="716"/>
      <c r="BED255" s="716"/>
      <c r="BEE255" s="716"/>
      <c r="BEF255" s="716"/>
      <c r="BEG255" s="716"/>
      <c r="BEH255" s="716"/>
      <c r="BEI255" s="716"/>
      <c r="BEJ255" s="716"/>
      <c r="BEK255" s="716"/>
      <c r="BEL255" s="716"/>
      <c r="BEM255" s="716"/>
      <c r="BEN255" s="716"/>
      <c r="BEO255" s="716"/>
      <c r="BEP255" s="716"/>
      <c r="BEQ255" s="716"/>
      <c r="BER255" s="716"/>
      <c r="BES255" s="716"/>
      <c r="BET255" s="716"/>
      <c r="BEU255" s="716"/>
      <c r="BEV255" s="716"/>
      <c r="BEW255" s="716"/>
      <c r="BEX255" s="716"/>
      <c r="BEY255" s="716"/>
      <c r="BEZ255" s="716"/>
      <c r="BFA255" s="716"/>
      <c r="BFB255" s="716"/>
      <c r="BFC255" s="716"/>
      <c r="BFD255" s="716"/>
      <c r="BFE255" s="716"/>
      <c r="BFF255" s="716"/>
      <c r="BFG255" s="716"/>
      <c r="BFH255" s="716"/>
      <c r="BFI255" s="716"/>
      <c r="BFJ255" s="716"/>
      <c r="BFK255" s="716"/>
      <c r="BFL255" s="716"/>
      <c r="BFM255" s="716"/>
      <c r="BFN255" s="716"/>
      <c r="BFO255" s="716"/>
      <c r="BFP255" s="716"/>
      <c r="BFQ255" s="716"/>
      <c r="BFR255" s="716"/>
      <c r="BFS255" s="716"/>
      <c r="BFT255" s="716"/>
      <c r="BFU255" s="716"/>
      <c r="BFV255" s="716"/>
      <c r="BFW255" s="716"/>
      <c r="BFX255" s="716"/>
      <c r="BFY255" s="716"/>
      <c r="BFZ255" s="716"/>
      <c r="BGA255" s="716"/>
      <c r="BGB255" s="716"/>
      <c r="BGC255" s="716"/>
      <c r="BGD255" s="716"/>
      <c r="BGE255" s="716"/>
      <c r="BGF255" s="716"/>
      <c r="BGG255" s="716"/>
      <c r="BGH255" s="716"/>
      <c r="BGI255" s="716"/>
      <c r="BGJ255" s="716"/>
      <c r="BGK255" s="716"/>
      <c r="BGL255" s="716"/>
      <c r="BGM255" s="716"/>
      <c r="BGN255" s="716"/>
      <c r="BGO255" s="716"/>
      <c r="BGP255" s="716"/>
      <c r="BGQ255" s="716"/>
      <c r="BGR255" s="716"/>
      <c r="BGS255" s="716"/>
      <c r="BGT255" s="716"/>
      <c r="BGU255" s="716"/>
      <c r="BGV255" s="716"/>
      <c r="BGW255" s="716"/>
      <c r="BGX255" s="716"/>
      <c r="BGY255" s="716"/>
      <c r="BGZ255" s="716"/>
      <c r="BHA255" s="716"/>
      <c r="BHB255" s="716"/>
      <c r="BHC255" s="716"/>
      <c r="BHD255" s="716"/>
      <c r="BHE255" s="716"/>
      <c r="BHF255" s="716"/>
      <c r="BHG255" s="716"/>
      <c r="BHH255" s="716"/>
      <c r="BHI255" s="716"/>
      <c r="BHJ255" s="716"/>
      <c r="BHK255" s="716"/>
      <c r="BHL255" s="716"/>
      <c r="BHM255" s="716"/>
      <c r="BHN255" s="716"/>
      <c r="BHO255" s="716"/>
      <c r="BHP255" s="716"/>
      <c r="BHQ255" s="716"/>
      <c r="BHR255" s="716"/>
      <c r="BHS255" s="716"/>
      <c r="BHT255" s="716"/>
      <c r="BHU255" s="716"/>
      <c r="BHV255" s="716"/>
      <c r="BHW255" s="716"/>
      <c r="BHX255" s="716"/>
      <c r="BHY255" s="716"/>
      <c r="BHZ255" s="716"/>
      <c r="BIA255" s="716"/>
      <c r="BIB255" s="716"/>
      <c r="BIC255" s="716"/>
      <c r="BID255" s="716"/>
      <c r="BIE255" s="716"/>
      <c r="BIF255" s="716"/>
      <c r="BIG255" s="716"/>
      <c r="BIH255" s="716"/>
      <c r="BII255" s="716"/>
      <c r="BIJ255" s="716"/>
      <c r="BIK255" s="716"/>
      <c r="BIL255" s="716"/>
      <c r="BIM255" s="716"/>
      <c r="BIN255" s="716"/>
      <c r="BIO255" s="716"/>
      <c r="BIP255" s="716"/>
      <c r="BIQ255" s="716"/>
      <c r="BIR255" s="716"/>
      <c r="BIS255" s="716"/>
      <c r="BIT255" s="716"/>
      <c r="BIU255" s="716"/>
      <c r="BIV255" s="716"/>
      <c r="BIW255" s="716"/>
      <c r="BIX255" s="716"/>
      <c r="BIY255" s="716"/>
      <c r="BIZ255" s="716"/>
      <c r="BJA255" s="716"/>
      <c r="BJB255" s="716"/>
      <c r="BJC255" s="716"/>
      <c r="BJD255" s="716"/>
      <c r="BJE255" s="716"/>
      <c r="BJF255" s="716"/>
      <c r="BJG255" s="716"/>
      <c r="BJH255" s="716"/>
      <c r="BJI255" s="716"/>
      <c r="BJJ255" s="716"/>
      <c r="BJK255" s="716"/>
      <c r="BJL255" s="716"/>
      <c r="BJM255" s="716"/>
      <c r="BJN255" s="716"/>
      <c r="BJO255" s="716"/>
      <c r="BJP255" s="716"/>
      <c r="BJQ255" s="716"/>
      <c r="BJR255" s="716"/>
      <c r="BJS255" s="716"/>
      <c r="BJT255" s="716"/>
      <c r="BJU255" s="716"/>
      <c r="BJV255" s="716"/>
      <c r="BJW255" s="716"/>
      <c r="BJX255" s="716"/>
      <c r="BJY255" s="716"/>
      <c r="BJZ255" s="716"/>
      <c r="BKA255" s="716"/>
      <c r="BKB255" s="716"/>
      <c r="BKC255" s="716"/>
      <c r="BKD255" s="716"/>
      <c r="BKE255" s="716"/>
      <c r="BKF255" s="716"/>
      <c r="BKG255" s="716"/>
      <c r="BKH255" s="716"/>
      <c r="BKI255" s="716"/>
      <c r="BKJ255" s="716"/>
      <c r="BKK255" s="716"/>
      <c r="BKL255" s="716"/>
      <c r="BKM255" s="716"/>
      <c r="BKN255" s="716"/>
      <c r="BKO255" s="716"/>
      <c r="BKP255" s="716"/>
      <c r="BKQ255" s="716"/>
      <c r="BKR255" s="716"/>
      <c r="BKS255" s="716"/>
      <c r="BKT255" s="716"/>
      <c r="BKU255" s="716"/>
      <c r="BKV255" s="716"/>
      <c r="BKW255" s="716"/>
      <c r="BKX255" s="716"/>
      <c r="BKY255" s="716"/>
      <c r="BKZ255" s="716"/>
      <c r="BLA255" s="716"/>
      <c r="BLB255" s="716"/>
      <c r="BLC255" s="716"/>
      <c r="BLD255" s="716"/>
      <c r="BLE255" s="716"/>
      <c r="BLF255" s="716"/>
      <c r="BLG255" s="716"/>
      <c r="BLH255" s="716"/>
      <c r="BLI255" s="716"/>
      <c r="BLJ255" s="716"/>
      <c r="BLK255" s="716"/>
      <c r="BLL255" s="716"/>
      <c r="BLM255" s="716"/>
      <c r="BLN255" s="716"/>
      <c r="BLO255" s="716"/>
      <c r="BLP255" s="716"/>
      <c r="BLQ255" s="716"/>
      <c r="BLR255" s="716"/>
      <c r="BLS255" s="716"/>
      <c r="BLT255" s="716"/>
      <c r="BLU255" s="716"/>
      <c r="BLV255" s="716"/>
      <c r="BLW255" s="716"/>
      <c r="BLX255" s="716"/>
      <c r="BLY255" s="716"/>
      <c r="BLZ255" s="716"/>
      <c r="BMA255" s="716"/>
      <c r="BMB255" s="716"/>
      <c r="BMC255" s="716"/>
      <c r="BMD255" s="716"/>
      <c r="BME255" s="716"/>
      <c r="BMF255" s="716"/>
      <c r="BMG255" s="716"/>
      <c r="BMH255" s="716"/>
      <c r="BMI255" s="716"/>
      <c r="BMJ255" s="716"/>
      <c r="BMK255" s="716"/>
      <c r="BML255" s="716"/>
      <c r="BMM255" s="716"/>
      <c r="BMN255" s="716"/>
      <c r="BMO255" s="716"/>
      <c r="BMP255" s="716"/>
      <c r="BMQ255" s="716"/>
      <c r="BMR255" s="716"/>
      <c r="BMS255" s="716"/>
      <c r="BMT255" s="716"/>
      <c r="BMU255" s="716"/>
      <c r="BMV255" s="716"/>
      <c r="BMW255" s="716"/>
      <c r="BMX255" s="716"/>
      <c r="BMY255" s="716"/>
      <c r="BMZ255" s="716"/>
      <c r="BNA255" s="716"/>
      <c r="BNB255" s="716"/>
      <c r="BNC255" s="716"/>
      <c r="BND255" s="716"/>
      <c r="BNE255" s="716"/>
      <c r="BNF255" s="716"/>
      <c r="BNG255" s="716"/>
      <c r="BNH255" s="716"/>
      <c r="BNI255" s="716"/>
      <c r="BNJ255" s="716"/>
      <c r="BNK255" s="716"/>
      <c r="BNL255" s="716"/>
      <c r="BNM255" s="716"/>
      <c r="BNN255" s="716"/>
      <c r="BNO255" s="716"/>
      <c r="BNP255" s="716"/>
      <c r="BNQ255" s="716"/>
      <c r="BNR255" s="716"/>
      <c r="BNS255" s="716"/>
      <c r="BNT255" s="716"/>
      <c r="BNU255" s="716"/>
      <c r="BNV255" s="716"/>
      <c r="BNW255" s="716"/>
      <c r="BNX255" s="716"/>
      <c r="BNY255" s="716"/>
      <c r="BNZ255" s="716"/>
      <c r="BOA255" s="716"/>
      <c r="BOB255" s="716"/>
      <c r="BOC255" s="716"/>
      <c r="BOD255" s="716"/>
      <c r="BOE255" s="716"/>
      <c r="BOF255" s="716"/>
      <c r="BOG255" s="716"/>
      <c r="BOH255" s="716"/>
      <c r="BOI255" s="716"/>
      <c r="BOJ255" s="716"/>
      <c r="BOK255" s="716"/>
      <c r="BOL255" s="716"/>
      <c r="BOM255" s="716"/>
      <c r="BON255" s="716"/>
      <c r="BOO255" s="716"/>
      <c r="BOP255" s="716"/>
      <c r="BOQ255" s="716"/>
      <c r="BOR255" s="716"/>
      <c r="BOS255" s="716"/>
      <c r="BOT255" s="716"/>
      <c r="BOU255" s="716"/>
      <c r="BOV255" s="716"/>
      <c r="BOW255" s="716"/>
      <c r="BOX255" s="716"/>
      <c r="BOY255" s="716"/>
      <c r="BOZ255" s="716"/>
      <c r="BPA255" s="716"/>
      <c r="BPB255" s="716"/>
      <c r="BPC255" s="716"/>
      <c r="BPD255" s="716"/>
      <c r="BPE255" s="716"/>
      <c r="BPF255" s="716"/>
      <c r="BPG255" s="716"/>
      <c r="BPH255" s="716"/>
      <c r="BPI255" s="716"/>
      <c r="BPJ255" s="716"/>
      <c r="BPK255" s="716"/>
      <c r="BPL255" s="716"/>
      <c r="BPM255" s="716"/>
      <c r="BPN255" s="716"/>
      <c r="BPO255" s="716"/>
      <c r="BPP255" s="716"/>
      <c r="BPQ255" s="716"/>
      <c r="BPR255" s="716"/>
      <c r="BPS255" s="716"/>
      <c r="BPT255" s="716"/>
      <c r="BPU255" s="716"/>
      <c r="BPV255" s="716"/>
      <c r="BPW255" s="716"/>
      <c r="BPX255" s="716"/>
      <c r="BPY255" s="716"/>
      <c r="BPZ255" s="716"/>
      <c r="BQA255" s="716"/>
      <c r="BQB255" s="716"/>
      <c r="BQC255" s="716"/>
      <c r="BQD255" s="716"/>
      <c r="BQE255" s="716"/>
      <c r="BQF255" s="716"/>
      <c r="BQG255" s="716"/>
      <c r="BQH255" s="716"/>
      <c r="BQI255" s="716"/>
      <c r="BQJ255" s="716"/>
      <c r="BQK255" s="716"/>
      <c r="BQL255" s="716"/>
      <c r="BQM255" s="716"/>
      <c r="BQN255" s="716"/>
      <c r="BQO255" s="716"/>
      <c r="BQP255" s="716"/>
      <c r="BQQ255" s="716"/>
      <c r="BQR255" s="716"/>
      <c r="BQS255" s="716"/>
      <c r="BQT255" s="716"/>
      <c r="BQU255" s="716"/>
      <c r="BQV255" s="716"/>
      <c r="BQW255" s="716"/>
      <c r="BQX255" s="716"/>
      <c r="BQY255" s="716"/>
      <c r="BQZ255" s="716"/>
      <c r="BRA255" s="716"/>
      <c r="BRB255" s="716"/>
      <c r="BRC255" s="716"/>
      <c r="BRD255" s="716"/>
      <c r="BRE255" s="716"/>
      <c r="BRF255" s="716"/>
      <c r="BRG255" s="716"/>
      <c r="BRH255" s="716"/>
      <c r="BRI255" s="716"/>
      <c r="BRJ255" s="716"/>
      <c r="BRK255" s="716"/>
      <c r="BRL255" s="716"/>
      <c r="BRM255" s="716"/>
      <c r="BRN255" s="716"/>
      <c r="BRO255" s="716"/>
      <c r="BRP255" s="716"/>
      <c r="BRQ255" s="716"/>
      <c r="BRR255" s="716"/>
      <c r="BRS255" s="716"/>
      <c r="BRT255" s="716"/>
      <c r="BRU255" s="716"/>
      <c r="BRV255" s="716"/>
      <c r="BRW255" s="716"/>
      <c r="BRX255" s="716"/>
      <c r="BRY255" s="716"/>
      <c r="BRZ255" s="716"/>
      <c r="BSA255" s="716"/>
      <c r="BSB255" s="716"/>
      <c r="BSC255" s="716"/>
      <c r="BSD255" s="716"/>
      <c r="BSE255" s="716"/>
      <c r="BSF255" s="716"/>
      <c r="BSG255" s="716"/>
      <c r="BSH255" s="716"/>
      <c r="BSI255" s="716"/>
      <c r="BSJ255" s="716"/>
      <c r="BSK255" s="716"/>
      <c r="BSL255" s="716"/>
      <c r="BSM255" s="716"/>
      <c r="BSN255" s="716"/>
      <c r="BSO255" s="716"/>
      <c r="BSP255" s="716"/>
      <c r="BSQ255" s="716"/>
      <c r="BSR255" s="716"/>
      <c r="BSS255" s="716"/>
      <c r="BST255" s="716"/>
      <c r="BSU255" s="716"/>
      <c r="BSV255" s="716"/>
      <c r="BSW255" s="716"/>
      <c r="BSX255" s="716"/>
      <c r="BSY255" s="716"/>
      <c r="BSZ255" s="716"/>
      <c r="BTA255" s="716"/>
      <c r="BTB255" s="716"/>
      <c r="BTC255" s="716"/>
      <c r="BTD255" s="716"/>
      <c r="BTE255" s="716"/>
      <c r="BTF255" s="716"/>
      <c r="BTG255" s="716"/>
      <c r="BTH255" s="716"/>
      <c r="BTI255" s="716"/>
      <c r="BTJ255" s="716"/>
      <c r="BTK255" s="716"/>
      <c r="BTL255" s="716"/>
      <c r="BTM255" s="716"/>
      <c r="BTN255" s="716"/>
      <c r="BTO255" s="716"/>
      <c r="BTP255" s="716"/>
      <c r="BTQ255" s="716"/>
      <c r="BTR255" s="716"/>
      <c r="BTS255" s="716"/>
      <c r="BTT255" s="716"/>
      <c r="BTU255" s="716"/>
      <c r="BTV255" s="716"/>
      <c r="BTW255" s="716"/>
      <c r="BTX255" s="716"/>
      <c r="BTY255" s="716"/>
      <c r="BTZ255" s="716"/>
      <c r="BUA255" s="716"/>
      <c r="BUB255" s="716"/>
      <c r="BUC255" s="716"/>
      <c r="BUD255" s="716"/>
      <c r="BUE255" s="716"/>
      <c r="BUF255" s="716"/>
      <c r="BUG255" s="716"/>
      <c r="BUH255" s="716"/>
      <c r="BUI255" s="716"/>
      <c r="BUJ255" s="716"/>
      <c r="BUK255" s="716"/>
      <c r="BUL255" s="716"/>
      <c r="BUM255" s="716"/>
      <c r="BUN255" s="716"/>
      <c r="BUO255" s="716"/>
      <c r="BUP255" s="716"/>
      <c r="BUQ255" s="716"/>
      <c r="BUR255" s="716"/>
      <c r="BUS255" s="716"/>
      <c r="BUT255" s="716"/>
      <c r="BUU255" s="716"/>
      <c r="BUV255" s="716"/>
      <c r="BUW255" s="716"/>
      <c r="BUX255" s="716"/>
      <c r="BUY255" s="716"/>
      <c r="BUZ255" s="716"/>
      <c r="BVA255" s="716"/>
      <c r="BVB255" s="716"/>
      <c r="BVC255" s="716"/>
      <c r="BVD255" s="716"/>
      <c r="BVE255" s="716"/>
      <c r="BVF255" s="716"/>
      <c r="BVG255" s="716"/>
      <c r="BVH255" s="716"/>
      <c r="BVI255" s="716"/>
      <c r="BVJ255" s="716"/>
      <c r="BVK255" s="716"/>
      <c r="BVL255" s="716"/>
      <c r="BVM255" s="716"/>
      <c r="BVN255" s="716"/>
      <c r="BVO255" s="716"/>
      <c r="BVP255" s="716"/>
      <c r="BVQ255" s="716"/>
      <c r="BVR255" s="716"/>
      <c r="BVS255" s="716"/>
      <c r="BVT255" s="716"/>
      <c r="BVU255" s="716"/>
      <c r="BVV255" s="716"/>
      <c r="BVW255" s="716"/>
      <c r="BVX255" s="716"/>
      <c r="BVY255" s="716"/>
      <c r="BVZ255" s="716"/>
      <c r="BWA255" s="716"/>
      <c r="BWB255" s="716"/>
      <c r="BWC255" s="716"/>
      <c r="BWD255" s="716"/>
      <c r="BWE255" s="716"/>
      <c r="BWF255" s="716"/>
      <c r="BWG255" s="716"/>
      <c r="BWH255" s="716"/>
      <c r="BWI255" s="716"/>
      <c r="BWJ255" s="716"/>
      <c r="BWK255" s="716"/>
      <c r="BWL255" s="716"/>
      <c r="BWM255" s="716"/>
      <c r="BWN255" s="716"/>
      <c r="BWO255" s="716"/>
      <c r="BWP255" s="716"/>
      <c r="BWQ255" s="716"/>
      <c r="BWR255" s="716"/>
      <c r="BWS255" s="716"/>
      <c r="BWT255" s="716"/>
      <c r="BWU255" s="716"/>
      <c r="BWV255" s="716"/>
      <c r="BWW255" s="716"/>
      <c r="BWX255" s="716"/>
      <c r="BWY255" s="716"/>
      <c r="BWZ255" s="716"/>
      <c r="BXA255" s="716"/>
      <c r="BXB255" s="716"/>
      <c r="BXC255" s="716"/>
      <c r="BXD255" s="716"/>
      <c r="BXE255" s="716"/>
      <c r="BXF255" s="716"/>
      <c r="BXG255" s="716"/>
      <c r="BXH255" s="716"/>
      <c r="BXI255" s="716"/>
      <c r="BXJ255" s="716"/>
      <c r="BXK255" s="716"/>
      <c r="BXL255" s="716"/>
      <c r="BXM255" s="716"/>
      <c r="BXN255" s="716"/>
      <c r="BXO255" s="716"/>
      <c r="BXP255" s="716"/>
      <c r="BXQ255" s="716"/>
      <c r="BXR255" s="716"/>
      <c r="BXS255" s="716"/>
      <c r="BXT255" s="716"/>
      <c r="BXU255" s="716"/>
      <c r="BXV255" s="716"/>
      <c r="BXW255" s="716"/>
      <c r="BXX255" s="716"/>
      <c r="BXY255" s="716"/>
      <c r="BXZ255" s="716"/>
      <c r="BYA255" s="716"/>
      <c r="BYB255" s="716"/>
      <c r="BYC255" s="716"/>
      <c r="BYD255" s="716"/>
      <c r="BYE255" s="716"/>
      <c r="BYF255" s="716"/>
      <c r="BYG255" s="716"/>
      <c r="BYH255" s="716"/>
      <c r="BYI255" s="716"/>
      <c r="BYJ255" s="716"/>
      <c r="BYK255" s="716"/>
      <c r="BYL255" s="716"/>
      <c r="BYM255" s="716"/>
      <c r="BYN255" s="716"/>
      <c r="BYO255" s="716"/>
      <c r="BYP255" s="716"/>
      <c r="BYQ255" s="716"/>
      <c r="BYR255" s="716"/>
      <c r="BYS255" s="716"/>
      <c r="BYT255" s="716"/>
      <c r="BYU255" s="716"/>
      <c r="BYV255" s="716"/>
      <c r="BYW255" s="716"/>
      <c r="BYX255" s="716"/>
      <c r="BYY255" s="716"/>
      <c r="BYZ255" s="716"/>
      <c r="BZA255" s="716"/>
      <c r="BZB255" s="716"/>
      <c r="BZC255" s="716"/>
      <c r="BZD255" s="716"/>
      <c r="BZE255" s="716"/>
      <c r="BZF255" s="716"/>
      <c r="BZG255" s="716"/>
      <c r="BZH255" s="716"/>
      <c r="BZI255" s="716"/>
      <c r="BZJ255" s="716"/>
      <c r="BZK255" s="716"/>
      <c r="BZL255" s="716"/>
      <c r="BZM255" s="716"/>
      <c r="BZN255" s="716"/>
      <c r="BZO255" s="716"/>
      <c r="BZP255" s="716"/>
      <c r="BZQ255" s="716"/>
      <c r="BZR255" s="716"/>
      <c r="BZS255" s="716"/>
      <c r="BZT255" s="716"/>
      <c r="BZU255" s="716"/>
      <c r="BZV255" s="716"/>
      <c r="BZW255" s="716"/>
      <c r="BZX255" s="716"/>
      <c r="BZY255" s="716"/>
      <c r="BZZ255" s="716"/>
      <c r="CAA255" s="716"/>
      <c r="CAB255" s="716"/>
      <c r="CAC255" s="716"/>
      <c r="CAD255" s="716"/>
      <c r="CAE255" s="716"/>
      <c r="CAF255" s="716"/>
      <c r="CAG255" s="716"/>
      <c r="CAH255" s="716"/>
      <c r="CAI255" s="716"/>
      <c r="CAJ255" s="716"/>
      <c r="CAK255" s="716"/>
      <c r="CAL255" s="716"/>
      <c r="CAM255" s="716"/>
      <c r="CAN255" s="716"/>
      <c r="CAO255" s="716"/>
      <c r="CAP255" s="716"/>
      <c r="CAQ255" s="716"/>
      <c r="CAR255" s="716"/>
      <c r="CAS255" s="716"/>
      <c r="CAT255" s="716"/>
      <c r="CAU255" s="716"/>
      <c r="CAV255" s="716"/>
      <c r="CAW255" s="716"/>
      <c r="CAX255" s="716"/>
      <c r="CAY255" s="716"/>
      <c r="CAZ255" s="716"/>
      <c r="CBA255" s="716"/>
      <c r="CBB255" s="716"/>
      <c r="CBC255" s="716"/>
      <c r="CBD255" s="716"/>
      <c r="CBE255" s="716"/>
      <c r="CBF255" s="716"/>
      <c r="CBG255" s="716"/>
      <c r="CBH255" s="716"/>
      <c r="CBI255" s="716"/>
      <c r="CBJ255" s="716"/>
      <c r="CBK255" s="716"/>
      <c r="CBL255" s="716"/>
      <c r="CBM255" s="716"/>
      <c r="CBN255" s="716"/>
      <c r="CBO255" s="716"/>
      <c r="CBP255" s="716"/>
      <c r="CBQ255" s="716"/>
      <c r="CBR255" s="716"/>
      <c r="CBS255" s="716"/>
      <c r="CBT255" s="716"/>
      <c r="CBU255" s="716"/>
      <c r="CBV255" s="716"/>
      <c r="CBW255" s="716"/>
      <c r="CBX255" s="716"/>
      <c r="CBY255" s="716"/>
      <c r="CBZ255" s="716"/>
      <c r="CCA255" s="716"/>
      <c r="CCB255" s="716"/>
      <c r="CCC255" s="716"/>
      <c r="CCD255" s="716"/>
      <c r="CCE255" s="716"/>
      <c r="CCF255" s="716"/>
      <c r="CCG255" s="716"/>
      <c r="CCH255" s="716"/>
      <c r="CCI255" s="716"/>
      <c r="CCJ255" s="716"/>
      <c r="CCK255" s="716"/>
      <c r="CCL255" s="716"/>
      <c r="CCM255" s="716"/>
      <c r="CCN255" s="716"/>
      <c r="CCO255" s="716"/>
      <c r="CCP255" s="716"/>
      <c r="CCQ255" s="716"/>
      <c r="CCR255" s="716"/>
      <c r="CCS255" s="716"/>
      <c r="CCT255" s="716"/>
      <c r="CCU255" s="716"/>
      <c r="CCV255" s="716"/>
      <c r="CCW255" s="716"/>
      <c r="CCX255" s="716"/>
      <c r="CCY255" s="716"/>
      <c r="CCZ255" s="716"/>
      <c r="CDA255" s="716"/>
      <c r="CDB255" s="716"/>
      <c r="CDC255" s="716"/>
      <c r="CDD255" s="716"/>
      <c r="CDE255" s="716"/>
      <c r="CDF255" s="716"/>
      <c r="CDG255" s="716"/>
      <c r="CDH255" s="716"/>
      <c r="CDI255" s="716"/>
      <c r="CDJ255" s="716"/>
      <c r="CDK255" s="716"/>
      <c r="CDL255" s="716"/>
      <c r="CDM255" s="716"/>
      <c r="CDN255" s="716"/>
      <c r="CDO255" s="716"/>
      <c r="CDP255" s="716"/>
      <c r="CDQ255" s="716"/>
      <c r="CDR255" s="716"/>
      <c r="CDS255" s="716"/>
      <c r="CDT255" s="716"/>
      <c r="CDU255" s="716"/>
      <c r="CDV255" s="716"/>
      <c r="CDW255" s="716"/>
      <c r="CDX255" s="716"/>
      <c r="CDY255" s="716"/>
      <c r="CDZ255" s="716"/>
      <c r="CEA255" s="716"/>
      <c r="CEB255" s="716"/>
      <c r="CEC255" s="716"/>
      <c r="CED255" s="716"/>
      <c r="CEE255" s="716"/>
      <c r="CEF255" s="716"/>
      <c r="CEG255" s="716"/>
      <c r="CEH255" s="716"/>
      <c r="CEI255" s="716"/>
      <c r="CEJ255" s="716"/>
      <c r="CEK255" s="716"/>
      <c r="CEL255" s="716"/>
      <c r="CEM255" s="716"/>
    </row>
    <row r="256" spans="1:2171" s="193" customFormat="1" ht="27.75" customHeight="1" x14ac:dyDescent="0.2">
      <c r="A256" s="211"/>
      <c r="B256" s="75" t="s">
        <v>378</v>
      </c>
      <c r="C256" s="673">
        <f>-Calculations!C370</f>
        <v>0</v>
      </c>
      <c r="D256" s="674">
        <f>-Calculations!D370</f>
        <v>0</v>
      </c>
      <c r="E256" s="675">
        <f>-Calculations!E370</f>
        <v>0</v>
      </c>
      <c r="F256" s="676">
        <f>-Calculations!F370</f>
        <v>0</v>
      </c>
      <c r="G256" s="632"/>
      <c r="H256" s="634"/>
      <c r="I256" s="211"/>
      <c r="J256" s="211"/>
      <c r="K256" s="212"/>
      <c r="L256" s="212"/>
      <c r="M256" s="679"/>
      <c r="N256" s="679"/>
      <c r="O256" s="679"/>
      <c r="P256" s="679"/>
      <c r="Q256" s="679"/>
      <c r="R256" s="679"/>
      <c r="S256" s="679"/>
      <c r="T256" s="358"/>
      <c r="U256" s="358"/>
      <c r="V256" s="358"/>
      <c r="W256" s="358"/>
      <c r="X256" s="358"/>
      <c r="Y256" s="358"/>
      <c r="Z256" s="358"/>
      <c r="AA256" s="679"/>
      <c r="AB256" s="358"/>
      <c r="AC256" s="679"/>
      <c r="AD256" s="679"/>
      <c r="AE256" s="679"/>
      <c r="AF256" s="679"/>
      <c r="AG256" s="679"/>
      <c r="AH256" s="679"/>
      <c r="AI256" s="679"/>
      <c r="AJ256" s="679"/>
      <c r="AK256" s="679"/>
      <c r="AL256" s="679"/>
      <c r="AM256" s="679"/>
      <c r="AN256" s="679"/>
      <c r="AO256" s="679"/>
      <c r="AP256" s="679"/>
      <c r="AQ256" s="679"/>
      <c r="AR256" s="679"/>
      <c r="AS256" s="679"/>
      <c r="AT256" s="679"/>
      <c r="AU256" s="679"/>
      <c r="AV256" s="679"/>
      <c r="AW256" s="679"/>
      <c r="AX256" s="679"/>
      <c r="AY256" s="679"/>
      <c r="AZ256" s="679"/>
      <c r="BA256" s="679"/>
      <c r="BB256" s="679"/>
      <c r="BC256" s="716"/>
      <c r="BD256" s="716"/>
      <c r="BE256" s="716"/>
      <c r="BF256" s="716"/>
      <c r="BG256" s="716"/>
      <c r="BH256" s="716"/>
      <c r="BI256" s="716"/>
      <c r="BJ256" s="716"/>
      <c r="BK256" s="716"/>
      <c r="BL256" s="716"/>
      <c r="BM256" s="716"/>
      <c r="BN256" s="716"/>
      <c r="BO256" s="716"/>
      <c r="BP256" s="716"/>
      <c r="BQ256" s="716"/>
      <c r="BR256" s="716"/>
      <c r="BS256" s="716"/>
      <c r="BT256" s="716"/>
      <c r="BU256" s="716"/>
      <c r="BV256" s="716"/>
      <c r="BW256" s="716"/>
      <c r="BX256" s="716"/>
      <c r="BY256" s="716"/>
      <c r="BZ256" s="716"/>
      <c r="CA256" s="716"/>
      <c r="CB256" s="716"/>
      <c r="CC256" s="716"/>
      <c r="CD256" s="716"/>
      <c r="CE256" s="716"/>
      <c r="CF256" s="716"/>
      <c r="CG256" s="716"/>
      <c r="CH256" s="716"/>
      <c r="CI256" s="716"/>
      <c r="CJ256" s="716"/>
      <c r="CK256" s="716"/>
      <c r="CL256" s="716"/>
      <c r="CM256" s="716"/>
      <c r="CN256" s="716"/>
      <c r="CO256" s="716"/>
      <c r="CP256" s="716"/>
      <c r="CQ256" s="716"/>
      <c r="CR256" s="716"/>
      <c r="CS256" s="716"/>
      <c r="CT256" s="716"/>
      <c r="CU256" s="716"/>
      <c r="CV256" s="716"/>
      <c r="CW256" s="716"/>
      <c r="CX256" s="716"/>
      <c r="CY256" s="716"/>
      <c r="CZ256" s="716"/>
      <c r="DA256" s="716"/>
      <c r="DB256" s="716"/>
      <c r="DC256" s="716"/>
      <c r="DD256" s="716"/>
      <c r="DE256" s="716"/>
      <c r="DF256" s="716"/>
      <c r="DG256" s="716"/>
      <c r="DH256" s="716"/>
      <c r="DI256" s="716"/>
      <c r="DJ256" s="716"/>
      <c r="DK256" s="716"/>
      <c r="DL256" s="716"/>
      <c r="DM256" s="716"/>
      <c r="DN256" s="716"/>
      <c r="DO256" s="716"/>
      <c r="DP256" s="716"/>
      <c r="DQ256" s="716"/>
      <c r="DR256" s="716"/>
      <c r="DS256" s="716"/>
      <c r="DT256" s="716"/>
      <c r="DU256" s="716"/>
      <c r="DV256" s="716"/>
      <c r="DW256" s="716"/>
      <c r="DX256" s="716"/>
      <c r="DY256" s="716"/>
      <c r="DZ256" s="716"/>
      <c r="EA256" s="716"/>
      <c r="EB256" s="716"/>
      <c r="EC256" s="716"/>
      <c r="ED256" s="716"/>
      <c r="EE256" s="716"/>
      <c r="EF256" s="716"/>
      <c r="EG256" s="716"/>
      <c r="EH256" s="716"/>
      <c r="EI256" s="716"/>
      <c r="EJ256" s="716"/>
      <c r="EK256" s="716"/>
      <c r="EL256" s="716"/>
      <c r="EM256" s="716"/>
      <c r="EN256" s="716"/>
      <c r="EO256" s="716"/>
      <c r="EP256" s="716"/>
      <c r="EQ256" s="716"/>
      <c r="ER256" s="716"/>
      <c r="ES256" s="716"/>
      <c r="ET256" s="716"/>
      <c r="EU256" s="716"/>
      <c r="EV256" s="716"/>
      <c r="EW256" s="716"/>
      <c r="EX256" s="716"/>
      <c r="EY256" s="716"/>
      <c r="EZ256" s="716"/>
      <c r="FA256" s="716"/>
      <c r="FB256" s="716"/>
      <c r="FC256" s="716"/>
      <c r="FD256" s="716"/>
      <c r="FE256" s="716"/>
      <c r="FF256" s="716"/>
      <c r="FG256" s="716"/>
      <c r="FH256" s="716"/>
      <c r="FI256" s="716"/>
      <c r="FJ256" s="716"/>
      <c r="FK256" s="716"/>
      <c r="FL256" s="716"/>
      <c r="FM256" s="716"/>
      <c r="FN256" s="716"/>
      <c r="FO256" s="716"/>
      <c r="FP256" s="716"/>
      <c r="FQ256" s="716"/>
      <c r="FR256" s="716"/>
      <c r="FS256" s="716"/>
      <c r="FT256" s="716"/>
      <c r="FU256" s="716"/>
      <c r="FV256" s="716"/>
      <c r="FW256" s="716"/>
      <c r="FX256" s="716"/>
      <c r="FY256" s="716"/>
      <c r="FZ256" s="716"/>
      <c r="GA256" s="716"/>
      <c r="GB256" s="716"/>
      <c r="GC256" s="716"/>
      <c r="GD256" s="716"/>
      <c r="GE256" s="716"/>
      <c r="GF256" s="716"/>
      <c r="GG256" s="716"/>
      <c r="GH256" s="716"/>
      <c r="GI256" s="716"/>
      <c r="GJ256" s="716"/>
      <c r="GK256" s="716"/>
      <c r="GL256" s="716"/>
      <c r="GM256" s="716"/>
      <c r="GN256" s="716"/>
      <c r="GO256" s="716"/>
      <c r="GP256" s="716"/>
      <c r="GQ256" s="716"/>
      <c r="GR256" s="716"/>
      <c r="GS256" s="716"/>
      <c r="GT256" s="716"/>
      <c r="GU256" s="716"/>
      <c r="GV256" s="716"/>
      <c r="GW256" s="716"/>
      <c r="GX256" s="716"/>
      <c r="GY256" s="716"/>
      <c r="GZ256" s="716"/>
      <c r="HA256" s="716"/>
      <c r="HB256" s="716"/>
      <c r="HC256" s="716"/>
      <c r="HD256" s="716"/>
      <c r="HE256" s="716"/>
      <c r="HF256" s="716"/>
      <c r="HG256" s="716"/>
      <c r="HH256" s="716"/>
      <c r="HI256" s="716"/>
      <c r="HJ256" s="716"/>
      <c r="HK256" s="716"/>
      <c r="HL256" s="716"/>
      <c r="HM256" s="716"/>
      <c r="HN256" s="716"/>
      <c r="HO256" s="716"/>
      <c r="HP256" s="716"/>
      <c r="HQ256" s="716"/>
      <c r="HR256" s="716"/>
      <c r="HS256" s="716"/>
      <c r="HT256" s="716"/>
      <c r="HU256" s="716"/>
      <c r="HV256" s="716"/>
      <c r="HW256" s="716"/>
      <c r="HX256" s="716"/>
      <c r="HY256" s="716"/>
      <c r="HZ256" s="716"/>
      <c r="IA256" s="716"/>
      <c r="IB256" s="716"/>
      <c r="IC256" s="716"/>
      <c r="ID256" s="716"/>
      <c r="IE256" s="716"/>
      <c r="IF256" s="716"/>
      <c r="IG256" s="716"/>
      <c r="IH256" s="716"/>
      <c r="II256" s="716"/>
      <c r="IJ256" s="716"/>
      <c r="IK256" s="716"/>
      <c r="IL256" s="716"/>
      <c r="IM256" s="716"/>
      <c r="IN256" s="716"/>
      <c r="IO256" s="716"/>
      <c r="IP256" s="716"/>
      <c r="IQ256" s="716"/>
      <c r="IR256" s="716"/>
      <c r="IS256" s="716"/>
      <c r="IT256" s="716"/>
      <c r="IU256" s="716"/>
      <c r="IV256" s="716"/>
      <c r="IW256" s="716"/>
      <c r="IX256" s="716"/>
      <c r="IY256" s="716"/>
      <c r="IZ256" s="716"/>
      <c r="JA256" s="716"/>
      <c r="JB256" s="716"/>
      <c r="JC256" s="716"/>
      <c r="JD256" s="716"/>
      <c r="JE256" s="716"/>
      <c r="JF256" s="716"/>
      <c r="JG256" s="716"/>
      <c r="JH256" s="716"/>
      <c r="JI256" s="716"/>
      <c r="JJ256" s="716"/>
      <c r="JK256" s="716"/>
      <c r="JL256" s="716"/>
      <c r="JM256" s="716"/>
      <c r="JN256" s="716"/>
      <c r="JO256" s="716"/>
      <c r="JP256" s="716"/>
      <c r="JQ256" s="716"/>
      <c r="JR256" s="716"/>
      <c r="JS256" s="716"/>
      <c r="JT256" s="716"/>
      <c r="JU256" s="716"/>
      <c r="JV256" s="716"/>
      <c r="JW256" s="716"/>
      <c r="JX256" s="716"/>
      <c r="JY256" s="716"/>
      <c r="JZ256" s="716"/>
      <c r="KA256" s="716"/>
      <c r="KB256" s="716"/>
      <c r="KC256" s="716"/>
      <c r="KD256" s="716"/>
      <c r="KE256" s="716"/>
      <c r="KF256" s="716"/>
      <c r="KG256" s="716"/>
      <c r="KH256" s="716"/>
      <c r="KI256" s="716"/>
      <c r="KJ256" s="716"/>
      <c r="KK256" s="716"/>
      <c r="KL256" s="716"/>
      <c r="KM256" s="716"/>
      <c r="KN256" s="716"/>
      <c r="KO256" s="716"/>
      <c r="KP256" s="716"/>
      <c r="KQ256" s="716"/>
      <c r="KR256" s="716"/>
      <c r="KS256" s="716"/>
      <c r="KT256" s="716"/>
      <c r="KU256" s="716"/>
      <c r="KV256" s="716"/>
      <c r="KW256" s="716"/>
      <c r="KX256" s="716"/>
      <c r="KY256" s="716"/>
      <c r="KZ256" s="716"/>
      <c r="LA256" s="716"/>
      <c r="LB256" s="716"/>
      <c r="LC256" s="716"/>
      <c r="LD256" s="716"/>
      <c r="LE256" s="716"/>
      <c r="LF256" s="716"/>
      <c r="LG256" s="716"/>
      <c r="LH256" s="716"/>
      <c r="LI256" s="716"/>
      <c r="LJ256" s="716"/>
      <c r="LK256" s="716"/>
      <c r="LL256" s="716"/>
      <c r="LM256" s="716"/>
      <c r="LN256" s="716"/>
      <c r="LO256" s="716"/>
      <c r="LP256" s="716"/>
      <c r="LQ256" s="716"/>
      <c r="LR256" s="716"/>
      <c r="LS256" s="716"/>
      <c r="LT256" s="716"/>
      <c r="LU256" s="716"/>
      <c r="LV256" s="716"/>
      <c r="LW256" s="716"/>
      <c r="LX256" s="716"/>
      <c r="LY256" s="716"/>
      <c r="LZ256" s="716"/>
      <c r="MA256" s="716"/>
      <c r="MB256" s="716"/>
      <c r="MC256" s="716"/>
      <c r="MD256" s="716"/>
      <c r="ME256" s="716"/>
      <c r="MF256" s="716"/>
      <c r="MG256" s="716"/>
      <c r="MH256" s="716"/>
      <c r="MI256" s="716"/>
      <c r="MJ256" s="716"/>
      <c r="MK256" s="716"/>
      <c r="ML256" s="716"/>
      <c r="MM256" s="716"/>
      <c r="MN256" s="716"/>
      <c r="MO256" s="716"/>
      <c r="MP256" s="716"/>
      <c r="MQ256" s="716"/>
      <c r="MR256" s="716"/>
      <c r="MS256" s="716"/>
      <c r="MT256" s="716"/>
      <c r="MU256" s="716"/>
      <c r="MV256" s="716"/>
      <c r="MW256" s="716"/>
      <c r="MX256" s="716"/>
      <c r="MY256" s="716"/>
      <c r="MZ256" s="716"/>
      <c r="NA256" s="716"/>
      <c r="NB256" s="716"/>
      <c r="NC256" s="716"/>
      <c r="ND256" s="716"/>
      <c r="NE256" s="716"/>
      <c r="NF256" s="716"/>
      <c r="NG256" s="716"/>
      <c r="NH256" s="716"/>
      <c r="NI256" s="716"/>
      <c r="NJ256" s="716"/>
      <c r="NK256" s="716"/>
      <c r="NL256" s="716"/>
      <c r="NM256" s="716"/>
      <c r="NN256" s="716"/>
      <c r="NO256" s="716"/>
      <c r="NP256" s="716"/>
      <c r="NQ256" s="716"/>
      <c r="NR256" s="716"/>
      <c r="NS256" s="716"/>
      <c r="NT256" s="716"/>
      <c r="NU256" s="716"/>
      <c r="NV256" s="716"/>
      <c r="NW256" s="716"/>
      <c r="NX256" s="716"/>
      <c r="NY256" s="716"/>
      <c r="NZ256" s="716"/>
      <c r="OA256" s="716"/>
      <c r="OB256" s="716"/>
      <c r="OC256" s="716"/>
      <c r="OD256" s="716"/>
      <c r="OE256" s="716"/>
      <c r="OF256" s="716"/>
      <c r="OG256" s="716"/>
      <c r="OH256" s="716"/>
      <c r="OI256" s="716"/>
      <c r="OJ256" s="716"/>
      <c r="OK256" s="716"/>
      <c r="OL256" s="716"/>
      <c r="OM256" s="716"/>
      <c r="ON256" s="716"/>
      <c r="OO256" s="716"/>
      <c r="OP256" s="716"/>
      <c r="OQ256" s="716"/>
      <c r="OR256" s="716"/>
      <c r="OS256" s="716"/>
      <c r="OT256" s="716"/>
      <c r="OU256" s="716"/>
      <c r="OV256" s="716"/>
      <c r="OW256" s="716"/>
      <c r="OX256" s="716"/>
      <c r="OY256" s="716"/>
      <c r="OZ256" s="716"/>
      <c r="PA256" s="716"/>
      <c r="PB256" s="716"/>
      <c r="PC256" s="716"/>
      <c r="PD256" s="716"/>
      <c r="PE256" s="716"/>
      <c r="PF256" s="716"/>
      <c r="PG256" s="716"/>
      <c r="PH256" s="716"/>
      <c r="PI256" s="716"/>
      <c r="PJ256" s="716"/>
      <c r="PK256" s="716"/>
      <c r="PL256" s="716"/>
      <c r="PM256" s="716"/>
      <c r="PN256" s="716"/>
      <c r="PO256" s="716"/>
      <c r="PP256" s="716"/>
      <c r="PQ256" s="716"/>
      <c r="PR256" s="716"/>
      <c r="PS256" s="716"/>
      <c r="PT256" s="716"/>
      <c r="PU256" s="716"/>
      <c r="PV256" s="716"/>
      <c r="PW256" s="716"/>
      <c r="PX256" s="716"/>
      <c r="PY256" s="716"/>
      <c r="PZ256" s="716"/>
      <c r="QA256" s="716"/>
      <c r="QB256" s="716"/>
      <c r="QC256" s="716"/>
      <c r="QD256" s="716"/>
      <c r="QE256" s="716"/>
      <c r="QF256" s="716"/>
      <c r="QG256" s="716"/>
      <c r="QH256" s="716"/>
      <c r="QI256" s="716"/>
      <c r="QJ256" s="716"/>
      <c r="QK256" s="716"/>
      <c r="QL256" s="716"/>
      <c r="QM256" s="716"/>
      <c r="QN256" s="716"/>
      <c r="QO256" s="716"/>
      <c r="QP256" s="716"/>
      <c r="QQ256" s="716"/>
      <c r="QR256" s="716"/>
      <c r="QS256" s="716"/>
      <c r="QT256" s="716"/>
      <c r="QU256" s="716"/>
      <c r="QV256" s="716"/>
      <c r="QW256" s="716"/>
      <c r="QX256" s="716"/>
      <c r="QY256" s="716"/>
      <c r="QZ256" s="716"/>
      <c r="RA256" s="716"/>
      <c r="RB256" s="716"/>
      <c r="RC256" s="716"/>
      <c r="RD256" s="716"/>
      <c r="RE256" s="716"/>
      <c r="RF256" s="716"/>
      <c r="RG256" s="716"/>
      <c r="RH256" s="716"/>
      <c r="RI256" s="716"/>
      <c r="RJ256" s="716"/>
      <c r="RK256" s="716"/>
      <c r="RL256" s="716"/>
      <c r="RM256" s="716"/>
      <c r="RN256" s="716"/>
      <c r="RO256" s="716"/>
      <c r="RP256" s="716"/>
      <c r="RQ256" s="716"/>
      <c r="RR256" s="716"/>
      <c r="RS256" s="716"/>
      <c r="RT256" s="716"/>
      <c r="RU256" s="716"/>
      <c r="RV256" s="716"/>
      <c r="RW256" s="716"/>
      <c r="RX256" s="716"/>
      <c r="RY256" s="716"/>
      <c r="RZ256" s="716"/>
      <c r="SA256" s="716"/>
      <c r="SB256" s="716"/>
      <c r="SC256" s="716"/>
      <c r="SD256" s="716"/>
      <c r="SE256" s="716"/>
      <c r="SF256" s="716"/>
      <c r="SG256" s="716"/>
      <c r="SH256" s="716"/>
      <c r="SI256" s="716"/>
      <c r="SJ256" s="716"/>
      <c r="SK256" s="716"/>
      <c r="SL256" s="716"/>
      <c r="SM256" s="716"/>
      <c r="SN256" s="716"/>
      <c r="SO256" s="716"/>
      <c r="SP256" s="716"/>
      <c r="SQ256" s="716"/>
      <c r="SR256" s="716"/>
      <c r="SS256" s="716"/>
      <c r="ST256" s="716"/>
      <c r="SU256" s="716"/>
      <c r="SV256" s="716"/>
      <c r="SW256" s="716"/>
      <c r="SX256" s="716"/>
      <c r="SY256" s="716"/>
      <c r="SZ256" s="716"/>
      <c r="TA256" s="716"/>
      <c r="TB256" s="716"/>
      <c r="TC256" s="716"/>
      <c r="TD256" s="716"/>
      <c r="TE256" s="716"/>
      <c r="TF256" s="716"/>
      <c r="TG256" s="716"/>
      <c r="TH256" s="716"/>
      <c r="TI256" s="716"/>
      <c r="TJ256" s="716"/>
      <c r="TK256" s="716"/>
      <c r="TL256" s="716"/>
      <c r="TM256" s="716"/>
      <c r="TN256" s="716"/>
      <c r="TO256" s="716"/>
      <c r="TP256" s="716"/>
      <c r="TQ256" s="716"/>
      <c r="TR256" s="716"/>
      <c r="TS256" s="716"/>
      <c r="TT256" s="716"/>
      <c r="TU256" s="716"/>
      <c r="TV256" s="716"/>
      <c r="TW256" s="716"/>
      <c r="TX256" s="716"/>
      <c r="TY256" s="716"/>
      <c r="TZ256" s="716"/>
      <c r="UA256" s="716"/>
      <c r="UB256" s="716"/>
      <c r="UC256" s="716"/>
      <c r="UD256" s="716"/>
      <c r="UE256" s="716"/>
      <c r="UF256" s="716"/>
      <c r="UG256" s="716"/>
      <c r="UH256" s="716"/>
      <c r="UI256" s="716"/>
      <c r="UJ256" s="716"/>
      <c r="UK256" s="716"/>
      <c r="UL256" s="716"/>
      <c r="UM256" s="716"/>
      <c r="UN256" s="716"/>
      <c r="UO256" s="716"/>
      <c r="UP256" s="716"/>
      <c r="UQ256" s="716"/>
      <c r="UR256" s="716"/>
      <c r="US256" s="716"/>
      <c r="UT256" s="716"/>
      <c r="UU256" s="716"/>
      <c r="UV256" s="716"/>
      <c r="UW256" s="716"/>
      <c r="UX256" s="716"/>
      <c r="UY256" s="716"/>
      <c r="UZ256" s="716"/>
      <c r="VA256" s="716"/>
      <c r="VB256" s="716"/>
      <c r="VC256" s="716"/>
      <c r="VD256" s="716"/>
      <c r="VE256" s="716"/>
      <c r="VF256" s="716"/>
      <c r="VG256" s="716"/>
      <c r="VH256" s="716"/>
      <c r="VI256" s="716"/>
      <c r="VJ256" s="716"/>
      <c r="VK256" s="716"/>
      <c r="VL256" s="716"/>
      <c r="VM256" s="716"/>
      <c r="VN256" s="716"/>
      <c r="VO256" s="716"/>
      <c r="VP256" s="716"/>
      <c r="VQ256" s="716"/>
      <c r="VR256" s="716"/>
      <c r="VS256" s="716"/>
      <c r="VT256" s="716"/>
      <c r="VU256" s="716"/>
      <c r="VV256" s="716"/>
      <c r="VW256" s="716"/>
      <c r="VX256" s="716"/>
      <c r="VY256" s="716"/>
      <c r="VZ256" s="716"/>
      <c r="WA256" s="716"/>
      <c r="WB256" s="716"/>
      <c r="WC256" s="716"/>
      <c r="WD256" s="716"/>
      <c r="WE256" s="716"/>
      <c r="WF256" s="716"/>
      <c r="WG256" s="716"/>
      <c r="WH256" s="716"/>
      <c r="WI256" s="716"/>
      <c r="WJ256" s="716"/>
      <c r="WK256" s="716"/>
      <c r="WL256" s="716"/>
      <c r="WM256" s="716"/>
      <c r="WN256" s="716"/>
      <c r="WO256" s="716"/>
      <c r="WP256" s="716"/>
      <c r="WQ256" s="716"/>
      <c r="WR256" s="716"/>
      <c r="WS256" s="716"/>
      <c r="WT256" s="716"/>
      <c r="WU256" s="716"/>
      <c r="WV256" s="716"/>
      <c r="WW256" s="716"/>
      <c r="WX256" s="716"/>
      <c r="WY256" s="716"/>
      <c r="WZ256" s="716"/>
      <c r="XA256" s="716"/>
      <c r="XB256" s="716"/>
      <c r="XC256" s="716"/>
      <c r="XD256" s="716"/>
      <c r="XE256" s="716"/>
      <c r="XF256" s="716"/>
      <c r="XG256" s="716"/>
      <c r="XH256" s="716"/>
      <c r="XI256" s="716"/>
      <c r="XJ256" s="716"/>
      <c r="XK256" s="716"/>
      <c r="XL256" s="716"/>
      <c r="XM256" s="716"/>
      <c r="XN256" s="716"/>
      <c r="XO256" s="716"/>
      <c r="XP256" s="716"/>
      <c r="XQ256" s="716"/>
      <c r="XR256" s="716"/>
      <c r="XS256" s="716"/>
      <c r="XT256" s="716"/>
      <c r="XU256" s="716"/>
      <c r="XV256" s="716"/>
      <c r="XW256" s="716"/>
      <c r="XX256" s="716"/>
      <c r="XY256" s="716"/>
      <c r="XZ256" s="716"/>
      <c r="YA256" s="716"/>
      <c r="YB256" s="716"/>
      <c r="YC256" s="716"/>
      <c r="YD256" s="716"/>
      <c r="YE256" s="716"/>
      <c r="YF256" s="716"/>
      <c r="YG256" s="716"/>
      <c r="YH256" s="716"/>
      <c r="YI256" s="716"/>
      <c r="YJ256" s="716"/>
      <c r="YK256" s="716"/>
      <c r="YL256" s="716"/>
      <c r="YM256" s="716"/>
      <c r="YN256" s="716"/>
      <c r="YO256" s="716"/>
      <c r="YP256" s="716"/>
      <c r="YQ256" s="716"/>
      <c r="YR256" s="716"/>
      <c r="YS256" s="716"/>
      <c r="YT256" s="716"/>
      <c r="YU256" s="716"/>
      <c r="YV256" s="716"/>
      <c r="YW256" s="716"/>
      <c r="YX256" s="716"/>
      <c r="YY256" s="716"/>
      <c r="YZ256" s="716"/>
      <c r="ZA256" s="716"/>
      <c r="ZB256" s="716"/>
      <c r="ZC256" s="716"/>
      <c r="ZD256" s="716"/>
      <c r="ZE256" s="716"/>
      <c r="ZF256" s="716"/>
      <c r="ZG256" s="716"/>
      <c r="ZH256" s="716"/>
      <c r="ZI256" s="716"/>
      <c r="ZJ256" s="716"/>
      <c r="ZK256" s="716"/>
      <c r="ZL256" s="716"/>
      <c r="ZM256" s="716"/>
      <c r="ZN256" s="716"/>
      <c r="ZO256" s="716"/>
      <c r="ZP256" s="716"/>
      <c r="ZQ256" s="716"/>
      <c r="ZR256" s="716"/>
      <c r="ZS256" s="716"/>
      <c r="ZT256" s="716"/>
      <c r="ZU256" s="716"/>
      <c r="ZV256" s="716"/>
      <c r="ZW256" s="716"/>
      <c r="ZX256" s="716"/>
      <c r="ZY256" s="716"/>
      <c r="ZZ256" s="716"/>
      <c r="AAA256" s="716"/>
      <c r="AAB256" s="716"/>
      <c r="AAC256" s="716"/>
      <c r="AAD256" s="716"/>
      <c r="AAE256" s="716"/>
      <c r="AAF256" s="716"/>
      <c r="AAG256" s="716"/>
      <c r="AAH256" s="716"/>
      <c r="AAI256" s="716"/>
      <c r="AAJ256" s="716"/>
      <c r="AAK256" s="716"/>
      <c r="AAL256" s="716"/>
      <c r="AAM256" s="716"/>
      <c r="AAN256" s="716"/>
      <c r="AAO256" s="716"/>
      <c r="AAP256" s="716"/>
      <c r="AAQ256" s="716"/>
      <c r="AAR256" s="716"/>
      <c r="AAS256" s="716"/>
      <c r="AAT256" s="716"/>
      <c r="AAU256" s="716"/>
      <c r="AAV256" s="716"/>
      <c r="AAW256" s="716"/>
      <c r="AAX256" s="716"/>
      <c r="AAY256" s="716"/>
      <c r="AAZ256" s="716"/>
      <c r="ABA256" s="716"/>
      <c r="ABB256" s="716"/>
      <c r="ABC256" s="716"/>
      <c r="ABD256" s="716"/>
      <c r="ABE256" s="716"/>
      <c r="ABF256" s="716"/>
      <c r="ABG256" s="716"/>
      <c r="ABH256" s="716"/>
      <c r="ABI256" s="716"/>
      <c r="ABJ256" s="716"/>
      <c r="ABK256" s="716"/>
      <c r="ABL256" s="716"/>
      <c r="ABM256" s="716"/>
      <c r="ABN256" s="716"/>
      <c r="ABO256" s="716"/>
      <c r="ABP256" s="716"/>
      <c r="ABQ256" s="716"/>
      <c r="ABR256" s="716"/>
      <c r="ABS256" s="716"/>
      <c r="ABT256" s="716"/>
      <c r="ABU256" s="716"/>
      <c r="ABV256" s="716"/>
      <c r="ABW256" s="716"/>
      <c r="ABX256" s="716"/>
      <c r="ABY256" s="716"/>
      <c r="ABZ256" s="716"/>
      <c r="ACA256" s="716"/>
      <c r="ACB256" s="716"/>
      <c r="ACC256" s="716"/>
      <c r="ACD256" s="716"/>
      <c r="ACE256" s="716"/>
      <c r="ACF256" s="716"/>
      <c r="ACG256" s="716"/>
      <c r="ACH256" s="716"/>
      <c r="ACI256" s="716"/>
      <c r="ACJ256" s="716"/>
      <c r="ACK256" s="716"/>
      <c r="ACL256" s="716"/>
      <c r="ACM256" s="716"/>
      <c r="ACN256" s="716"/>
      <c r="ACO256" s="716"/>
      <c r="ACP256" s="716"/>
      <c r="ACQ256" s="716"/>
      <c r="ACR256" s="716"/>
      <c r="ACS256" s="716"/>
      <c r="ACT256" s="716"/>
      <c r="ACU256" s="716"/>
      <c r="ACV256" s="716"/>
      <c r="ACW256" s="716"/>
      <c r="ACX256" s="716"/>
      <c r="ACY256" s="716"/>
      <c r="ACZ256" s="716"/>
      <c r="ADA256" s="716"/>
      <c r="ADB256" s="716"/>
      <c r="ADC256" s="716"/>
      <c r="ADD256" s="716"/>
      <c r="ADE256" s="716"/>
      <c r="ADF256" s="716"/>
      <c r="ADG256" s="716"/>
      <c r="ADH256" s="716"/>
      <c r="ADI256" s="716"/>
      <c r="ADJ256" s="716"/>
      <c r="ADK256" s="716"/>
      <c r="ADL256" s="716"/>
      <c r="ADM256" s="716"/>
      <c r="ADN256" s="716"/>
      <c r="ADO256" s="716"/>
      <c r="ADP256" s="716"/>
      <c r="ADQ256" s="716"/>
      <c r="ADR256" s="716"/>
      <c r="ADS256" s="716"/>
      <c r="ADT256" s="716"/>
      <c r="ADU256" s="716"/>
      <c r="ADV256" s="716"/>
      <c r="ADW256" s="716"/>
      <c r="ADX256" s="716"/>
      <c r="ADY256" s="716"/>
      <c r="ADZ256" s="716"/>
      <c r="AEA256" s="716"/>
      <c r="AEB256" s="716"/>
      <c r="AEC256" s="716"/>
      <c r="AED256" s="716"/>
      <c r="AEE256" s="716"/>
      <c r="AEF256" s="716"/>
      <c r="AEG256" s="716"/>
      <c r="AEH256" s="716"/>
      <c r="AEI256" s="716"/>
      <c r="AEJ256" s="716"/>
      <c r="AEK256" s="716"/>
      <c r="AEL256" s="716"/>
      <c r="AEM256" s="716"/>
      <c r="AEN256" s="716"/>
      <c r="AEO256" s="716"/>
      <c r="AEP256" s="716"/>
      <c r="AEQ256" s="716"/>
      <c r="AER256" s="716"/>
      <c r="AES256" s="716"/>
      <c r="AET256" s="716"/>
      <c r="AEU256" s="716"/>
      <c r="AEV256" s="716"/>
      <c r="AEW256" s="716"/>
      <c r="AEX256" s="716"/>
      <c r="AEY256" s="716"/>
      <c r="AEZ256" s="716"/>
      <c r="AFA256" s="716"/>
      <c r="AFB256" s="716"/>
      <c r="AFC256" s="716"/>
      <c r="AFD256" s="716"/>
      <c r="AFE256" s="716"/>
      <c r="AFF256" s="716"/>
      <c r="AFG256" s="716"/>
      <c r="AFH256" s="716"/>
      <c r="AFI256" s="716"/>
      <c r="AFJ256" s="716"/>
      <c r="AFK256" s="716"/>
      <c r="AFL256" s="716"/>
      <c r="AFM256" s="716"/>
      <c r="AFN256" s="716"/>
      <c r="AFO256" s="716"/>
      <c r="AFP256" s="716"/>
      <c r="AFQ256" s="716"/>
      <c r="AFR256" s="716"/>
      <c r="AFS256" s="716"/>
      <c r="AFT256" s="716"/>
      <c r="AFU256" s="716"/>
      <c r="AFV256" s="716"/>
      <c r="AFW256" s="716"/>
      <c r="AFX256" s="716"/>
      <c r="AFY256" s="716"/>
      <c r="AFZ256" s="716"/>
      <c r="AGA256" s="716"/>
      <c r="AGB256" s="716"/>
      <c r="AGC256" s="716"/>
      <c r="AGD256" s="716"/>
      <c r="AGE256" s="716"/>
      <c r="AGF256" s="716"/>
      <c r="AGG256" s="716"/>
      <c r="AGH256" s="716"/>
      <c r="AGI256" s="716"/>
      <c r="AGJ256" s="716"/>
      <c r="AGK256" s="716"/>
      <c r="AGL256" s="716"/>
      <c r="AGM256" s="716"/>
      <c r="AGN256" s="716"/>
      <c r="AGO256" s="716"/>
      <c r="AGP256" s="716"/>
      <c r="AGQ256" s="716"/>
      <c r="AGR256" s="716"/>
      <c r="AGS256" s="716"/>
      <c r="AGT256" s="716"/>
      <c r="AGU256" s="716"/>
      <c r="AGV256" s="716"/>
      <c r="AGW256" s="716"/>
      <c r="AGX256" s="716"/>
      <c r="AGY256" s="716"/>
      <c r="AGZ256" s="716"/>
      <c r="AHA256" s="716"/>
      <c r="AHB256" s="716"/>
      <c r="AHC256" s="716"/>
      <c r="AHD256" s="716"/>
      <c r="AHE256" s="716"/>
      <c r="AHF256" s="716"/>
      <c r="AHG256" s="716"/>
      <c r="AHH256" s="716"/>
      <c r="AHI256" s="716"/>
      <c r="AHJ256" s="716"/>
      <c r="AHK256" s="716"/>
      <c r="AHL256" s="716"/>
      <c r="AHM256" s="716"/>
      <c r="AHN256" s="716"/>
      <c r="AHO256" s="716"/>
      <c r="AHP256" s="716"/>
      <c r="AHQ256" s="716"/>
      <c r="AHR256" s="716"/>
      <c r="AHS256" s="716"/>
      <c r="AHT256" s="716"/>
      <c r="AHU256" s="716"/>
      <c r="AHV256" s="716"/>
      <c r="AHW256" s="716"/>
      <c r="AHX256" s="716"/>
      <c r="AHY256" s="716"/>
      <c r="AHZ256" s="716"/>
      <c r="AIA256" s="716"/>
      <c r="AIB256" s="716"/>
      <c r="AIC256" s="716"/>
      <c r="AID256" s="716"/>
      <c r="AIE256" s="716"/>
      <c r="AIF256" s="716"/>
      <c r="AIG256" s="716"/>
      <c r="AIH256" s="716"/>
      <c r="AII256" s="716"/>
      <c r="AIJ256" s="716"/>
      <c r="AIK256" s="716"/>
      <c r="AIL256" s="716"/>
      <c r="AIM256" s="716"/>
      <c r="AIN256" s="716"/>
      <c r="AIO256" s="716"/>
      <c r="AIP256" s="716"/>
      <c r="AIQ256" s="716"/>
      <c r="AIR256" s="716"/>
      <c r="AIS256" s="716"/>
      <c r="AIT256" s="716"/>
      <c r="AIU256" s="716"/>
      <c r="AIV256" s="716"/>
      <c r="AIW256" s="716"/>
      <c r="AIX256" s="716"/>
      <c r="AIY256" s="716"/>
      <c r="AIZ256" s="716"/>
      <c r="AJA256" s="716"/>
      <c r="AJB256" s="716"/>
      <c r="AJC256" s="716"/>
      <c r="AJD256" s="716"/>
      <c r="AJE256" s="716"/>
      <c r="AJF256" s="716"/>
      <c r="AJG256" s="716"/>
      <c r="AJH256" s="716"/>
      <c r="AJI256" s="716"/>
      <c r="AJJ256" s="716"/>
      <c r="AJK256" s="716"/>
      <c r="AJL256" s="716"/>
      <c r="AJM256" s="716"/>
      <c r="AJN256" s="716"/>
      <c r="AJO256" s="716"/>
      <c r="AJP256" s="716"/>
      <c r="AJQ256" s="716"/>
      <c r="AJR256" s="716"/>
      <c r="AJS256" s="716"/>
      <c r="AJT256" s="716"/>
      <c r="AJU256" s="716"/>
      <c r="AJV256" s="716"/>
      <c r="AJW256" s="716"/>
      <c r="AJX256" s="716"/>
      <c r="AJY256" s="716"/>
      <c r="AJZ256" s="716"/>
      <c r="AKA256" s="716"/>
      <c r="AKB256" s="716"/>
      <c r="AKC256" s="716"/>
      <c r="AKD256" s="716"/>
      <c r="AKE256" s="716"/>
      <c r="AKF256" s="716"/>
      <c r="AKG256" s="716"/>
      <c r="AKH256" s="716"/>
      <c r="AKI256" s="716"/>
      <c r="AKJ256" s="716"/>
      <c r="AKK256" s="716"/>
      <c r="AKL256" s="716"/>
      <c r="AKM256" s="716"/>
      <c r="AKN256" s="716"/>
      <c r="AKO256" s="716"/>
      <c r="AKP256" s="716"/>
      <c r="AKQ256" s="716"/>
      <c r="AKR256" s="716"/>
      <c r="AKS256" s="716"/>
      <c r="AKT256" s="716"/>
      <c r="AKU256" s="716"/>
      <c r="AKV256" s="716"/>
      <c r="AKW256" s="716"/>
      <c r="AKX256" s="716"/>
      <c r="AKY256" s="716"/>
      <c r="AKZ256" s="716"/>
      <c r="ALA256" s="716"/>
      <c r="ALB256" s="716"/>
      <c r="ALC256" s="716"/>
      <c r="ALD256" s="716"/>
      <c r="ALE256" s="716"/>
      <c r="ALF256" s="716"/>
      <c r="ALG256" s="716"/>
      <c r="ALH256" s="716"/>
      <c r="ALI256" s="716"/>
      <c r="ALJ256" s="716"/>
      <c r="ALK256" s="716"/>
      <c r="ALL256" s="716"/>
      <c r="ALM256" s="716"/>
      <c r="ALN256" s="716"/>
      <c r="ALO256" s="716"/>
      <c r="ALP256" s="716"/>
      <c r="ALQ256" s="716"/>
      <c r="ALR256" s="716"/>
      <c r="ALS256" s="716"/>
      <c r="ALT256" s="716"/>
      <c r="ALU256" s="716"/>
      <c r="ALV256" s="716"/>
      <c r="ALW256" s="716"/>
      <c r="ALX256" s="716"/>
      <c r="ALY256" s="716"/>
      <c r="ALZ256" s="716"/>
      <c r="AMA256" s="716"/>
      <c r="AMB256" s="716"/>
      <c r="AMC256" s="716"/>
      <c r="AMD256" s="716"/>
      <c r="AME256" s="716"/>
      <c r="AMF256" s="716"/>
      <c r="AMG256" s="716"/>
      <c r="AMH256" s="716"/>
      <c r="AMI256" s="716"/>
      <c r="AMJ256" s="716"/>
      <c r="AMK256" s="716"/>
      <c r="AML256" s="716"/>
      <c r="AMM256" s="716"/>
      <c r="AMN256" s="716"/>
      <c r="AMO256" s="716"/>
      <c r="AMP256" s="716"/>
      <c r="AMQ256" s="716"/>
      <c r="AMR256" s="716"/>
      <c r="AMS256" s="716"/>
      <c r="AMT256" s="716"/>
      <c r="AMU256" s="716"/>
      <c r="AMV256" s="716"/>
      <c r="AMW256" s="716"/>
      <c r="AMX256" s="716"/>
      <c r="AMY256" s="716"/>
      <c r="AMZ256" s="716"/>
      <c r="ANA256" s="716"/>
      <c r="ANB256" s="716"/>
      <c r="ANC256" s="716"/>
      <c r="AND256" s="716"/>
      <c r="ANE256" s="716"/>
      <c r="ANF256" s="716"/>
      <c r="ANG256" s="716"/>
      <c r="ANH256" s="716"/>
      <c r="ANI256" s="716"/>
      <c r="ANJ256" s="716"/>
      <c r="ANK256" s="716"/>
      <c r="ANL256" s="716"/>
      <c r="ANM256" s="716"/>
      <c r="ANN256" s="716"/>
      <c r="ANO256" s="716"/>
      <c r="ANP256" s="716"/>
      <c r="ANQ256" s="716"/>
      <c r="ANR256" s="716"/>
      <c r="ANS256" s="716"/>
      <c r="ANT256" s="716"/>
      <c r="ANU256" s="716"/>
      <c r="ANV256" s="716"/>
      <c r="ANW256" s="716"/>
      <c r="ANX256" s="716"/>
      <c r="ANY256" s="716"/>
      <c r="ANZ256" s="716"/>
      <c r="AOA256" s="716"/>
      <c r="AOB256" s="716"/>
      <c r="AOC256" s="716"/>
      <c r="AOD256" s="716"/>
      <c r="AOE256" s="716"/>
      <c r="AOF256" s="716"/>
      <c r="AOG256" s="716"/>
      <c r="AOH256" s="716"/>
      <c r="AOI256" s="716"/>
      <c r="AOJ256" s="716"/>
      <c r="AOK256" s="716"/>
      <c r="AOL256" s="716"/>
      <c r="AOM256" s="716"/>
      <c r="AON256" s="716"/>
      <c r="AOO256" s="716"/>
      <c r="AOP256" s="716"/>
      <c r="AOQ256" s="716"/>
      <c r="AOR256" s="716"/>
      <c r="AOS256" s="716"/>
      <c r="AOT256" s="716"/>
      <c r="AOU256" s="716"/>
      <c r="AOV256" s="716"/>
      <c r="AOW256" s="716"/>
      <c r="AOX256" s="716"/>
      <c r="AOY256" s="716"/>
      <c r="AOZ256" s="716"/>
      <c r="APA256" s="716"/>
      <c r="APB256" s="716"/>
      <c r="APC256" s="716"/>
      <c r="APD256" s="716"/>
      <c r="APE256" s="716"/>
      <c r="APF256" s="716"/>
      <c r="APG256" s="716"/>
      <c r="APH256" s="716"/>
      <c r="API256" s="716"/>
      <c r="APJ256" s="716"/>
      <c r="APK256" s="716"/>
      <c r="APL256" s="716"/>
      <c r="APM256" s="716"/>
      <c r="APN256" s="716"/>
      <c r="APO256" s="716"/>
      <c r="APP256" s="716"/>
      <c r="APQ256" s="716"/>
      <c r="APR256" s="716"/>
      <c r="APS256" s="716"/>
      <c r="APT256" s="716"/>
      <c r="APU256" s="716"/>
      <c r="APV256" s="716"/>
      <c r="APW256" s="716"/>
      <c r="APX256" s="716"/>
      <c r="APY256" s="716"/>
      <c r="APZ256" s="716"/>
      <c r="AQA256" s="716"/>
      <c r="AQB256" s="716"/>
      <c r="AQC256" s="716"/>
      <c r="AQD256" s="716"/>
      <c r="AQE256" s="716"/>
      <c r="AQF256" s="716"/>
      <c r="AQG256" s="716"/>
      <c r="AQH256" s="716"/>
      <c r="AQI256" s="716"/>
      <c r="AQJ256" s="716"/>
      <c r="AQK256" s="716"/>
      <c r="AQL256" s="716"/>
      <c r="AQM256" s="716"/>
      <c r="AQN256" s="716"/>
      <c r="AQO256" s="716"/>
      <c r="AQP256" s="716"/>
      <c r="AQQ256" s="716"/>
      <c r="AQR256" s="716"/>
      <c r="AQS256" s="716"/>
      <c r="AQT256" s="716"/>
      <c r="AQU256" s="716"/>
      <c r="AQV256" s="716"/>
      <c r="AQW256" s="716"/>
      <c r="AQX256" s="716"/>
      <c r="AQY256" s="716"/>
      <c r="AQZ256" s="716"/>
      <c r="ARA256" s="716"/>
      <c r="ARB256" s="716"/>
      <c r="ARC256" s="716"/>
      <c r="ARD256" s="716"/>
      <c r="ARE256" s="716"/>
      <c r="ARF256" s="716"/>
      <c r="ARG256" s="716"/>
      <c r="ARH256" s="716"/>
      <c r="ARI256" s="716"/>
      <c r="ARJ256" s="716"/>
      <c r="ARK256" s="716"/>
      <c r="ARL256" s="716"/>
      <c r="ARM256" s="716"/>
      <c r="ARN256" s="716"/>
      <c r="ARO256" s="716"/>
      <c r="ARP256" s="716"/>
      <c r="ARQ256" s="716"/>
      <c r="ARR256" s="716"/>
      <c r="ARS256" s="716"/>
      <c r="ART256" s="716"/>
      <c r="ARU256" s="716"/>
      <c r="ARV256" s="716"/>
      <c r="ARW256" s="716"/>
      <c r="ARX256" s="716"/>
      <c r="ARY256" s="716"/>
      <c r="ARZ256" s="716"/>
      <c r="ASA256" s="716"/>
      <c r="ASB256" s="716"/>
      <c r="ASC256" s="716"/>
      <c r="ASD256" s="716"/>
      <c r="ASE256" s="716"/>
      <c r="ASF256" s="716"/>
      <c r="ASG256" s="716"/>
      <c r="ASH256" s="716"/>
      <c r="ASI256" s="716"/>
      <c r="ASJ256" s="716"/>
      <c r="ASK256" s="716"/>
      <c r="ASL256" s="716"/>
      <c r="ASM256" s="716"/>
      <c r="ASN256" s="716"/>
      <c r="ASO256" s="716"/>
      <c r="ASP256" s="716"/>
      <c r="ASQ256" s="716"/>
      <c r="ASR256" s="716"/>
      <c r="ASS256" s="716"/>
      <c r="AST256" s="716"/>
      <c r="ASU256" s="716"/>
      <c r="ASV256" s="716"/>
      <c r="ASW256" s="716"/>
      <c r="ASX256" s="716"/>
      <c r="ASY256" s="716"/>
      <c r="ASZ256" s="716"/>
      <c r="ATA256" s="716"/>
      <c r="ATB256" s="716"/>
      <c r="ATC256" s="716"/>
      <c r="ATD256" s="716"/>
      <c r="ATE256" s="716"/>
      <c r="ATF256" s="716"/>
      <c r="ATG256" s="716"/>
      <c r="ATH256" s="716"/>
      <c r="ATI256" s="716"/>
      <c r="ATJ256" s="716"/>
      <c r="ATK256" s="716"/>
      <c r="ATL256" s="716"/>
      <c r="ATM256" s="716"/>
      <c r="ATN256" s="716"/>
      <c r="ATO256" s="716"/>
      <c r="ATP256" s="716"/>
      <c r="ATQ256" s="716"/>
      <c r="ATR256" s="716"/>
      <c r="ATS256" s="716"/>
      <c r="ATT256" s="716"/>
      <c r="ATU256" s="716"/>
      <c r="ATV256" s="716"/>
      <c r="ATW256" s="716"/>
      <c r="ATX256" s="716"/>
      <c r="ATY256" s="716"/>
      <c r="ATZ256" s="716"/>
      <c r="AUA256" s="716"/>
      <c r="AUB256" s="716"/>
      <c r="AUC256" s="716"/>
      <c r="AUD256" s="716"/>
      <c r="AUE256" s="716"/>
      <c r="AUF256" s="716"/>
      <c r="AUG256" s="716"/>
      <c r="AUH256" s="716"/>
      <c r="AUI256" s="716"/>
      <c r="AUJ256" s="716"/>
      <c r="AUK256" s="716"/>
      <c r="AUL256" s="716"/>
      <c r="AUM256" s="716"/>
      <c r="AUN256" s="716"/>
      <c r="AUO256" s="716"/>
      <c r="AUP256" s="716"/>
      <c r="AUQ256" s="716"/>
      <c r="AUR256" s="716"/>
      <c r="AUS256" s="716"/>
      <c r="AUT256" s="716"/>
      <c r="AUU256" s="716"/>
      <c r="AUV256" s="716"/>
      <c r="AUW256" s="716"/>
      <c r="AUX256" s="716"/>
      <c r="AUY256" s="716"/>
      <c r="AUZ256" s="716"/>
      <c r="AVA256" s="716"/>
      <c r="AVB256" s="716"/>
      <c r="AVC256" s="716"/>
      <c r="AVD256" s="716"/>
      <c r="AVE256" s="716"/>
      <c r="AVF256" s="716"/>
      <c r="AVG256" s="716"/>
      <c r="AVH256" s="716"/>
      <c r="AVI256" s="716"/>
      <c r="AVJ256" s="716"/>
      <c r="AVK256" s="716"/>
      <c r="AVL256" s="716"/>
      <c r="AVM256" s="716"/>
      <c r="AVN256" s="716"/>
      <c r="AVO256" s="716"/>
      <c r="AVP256" s="716"/>
      <c r="AVQ256" s="716"/>
      <c r="AVR256" s="716"/>
      <c r="AVS256" s="716"/>
      <c r="AVT256" s="716"/>
      <c r="AVU256" s="716"/>
      <c r="AVV256" s="716"/>
      <c r="AVW256" s="716"/>
      <c r="AVX256" s="716"/>
      <c r="AVY256" s="716"/>
      <c r="AVZ256" s="716"/>
      <c r="AWA256" s="716"/>
      <c r="AWB256" s="716"/>
      <c r="AWC256" s="716"/>
      <c r="AWD256" s="716"/>
      <c r="AWE256" s="716"/>
      <c r="AWF256" s="716"/>
      <c r="AWG256" s="716"/>
      <c r="AWH256" s="716"/>
      <c r="AWI256" s="716"/>
      <c r="AWJ256" s="716"/>
      <c r="AWK256" s="716"/>
      <c r="AWL256" s="716"/>
      <c r="AWM256" s="716"/>
      <c r="AWN256" s="716"/>
      <c r="AWO256" s="716"/>
      <c r="AWP256" s="716"/>
      <c r="AWQ256" s="716"/>
      <c r="AWR256" s="716"/>
      <c r="AWS256" s="716"/>
      <c r="AWT256" s="716"/>
      <c r="AWU256" s="716"/>
      <c r="AWV256" s="716"/>
      <c r="AWW256" s="716"/>
      <c r="AWX256" s="716"/>
      <c r="AWY256" s="716"/>
      <c r="AWZ256" s="716"/>
      <c r="AXA256" s="716"/>
      <c r="AXB256" s="716"/>
      <c r="AXC256" s="716"/>
      <c r="AXD256" s="716"/>
      <c r="AXE256" s="716"/>
      <c r="AXF256" s="716"/>
      <c r="AXG256" s="716"/>
      <c r="AXH256" s="716"/>
      <c r="AXI256" s="716"/>
      <c r="AXJ256" s="716"/>
      <c r="AXK256" s="716"/>
      <c r="AXL256" s="716"/>
      <c r="AXM256" s="716"/>
      <c r="AXN256" s="716"/>
      <c r="AXO256" s="716"/>
      <c r="AXP256" s="716"/>
      <c r="AXQ256" s="716"/>
      <c r="AXR256" s="716"/>
      <c r="AXS256" s="716"/>
      <c r="AXT256" s="716"/>
      <c r="AXU256" s="716"/>
      <c r="AXV256" s="716"/>
      <c r="AXW256" s="716"/>
      <c r="AXX256" s="716"/>
      <c r="AXY256" s="716"/>
      <c r="AXZ256" s="716"/>
      <c r="AYA256" s="716"/>
      <c r="AYB256" s="716"/>
      <c r="AYC256" s="716"/>
      <c r="AYD256" s="716"/>
      <c r="AYE256" s="716"/>
      <c r="AYF256" s="716"/>
      <c r="AYG256" s="716"/>
      <c r="AYH256" s="716"/>
      <c r="AYI256" s="716"/>
      <c r="AYJ256" s="716"/>
      <c r="AYK256" s="716"/>
      <c r="AYL256" s="716"/>
      <c r="AYM256" s="716"/>
      <c r="AYN256" s="716"/>
      <c r="AYO256" s="716"/>
      <c r="AYP256" s="716"/>
      <c r="AYQ256" s="716"/>
      <c r="AYR256" s="716"/>
      <c r="AYS256" s="716"/>
      <c r="AYT256" s="716"/>
      <c r="AYU256" s="716"/>
      <c r="AYV256" s="716"/>
      <c r="AYW256" s="716"/>
      <c r="AYX256" s="716"/>
      <c r="AYY256" s="716"/>
      <c r="AYZ256" s="716"/>
      <c r="AZA256" s="716"/>
      <c r="AZB256" s="716"/>
      <c r="AZC256" s="716"/>
      <c r="AZD256" s="716"/>
      <c r="AZE256" s="716"/>
      <c r="AZF256" s="716"/>
      <c r="AZG256" s="716"/>
      <c r="AZH256" s="716"/>
      <c r="AZI256" s="716"/>
      <c r="AZJ256" s="716"/>
      <c r="AZK256" s="716"/>
      <c r="AZL256" s="716"/>
      <c r="AZM256" s="716"/>
      <c r="AZN256" s="716"/>
      <c r="AZO256" s="716"/>
      <c r="AZP256" s="716"/>
      <c r="AZQ256" s="716"/>
      <c r="AZR256" s="716"/>
      <c r="AZS256" s="716"/>
      <c r="AZT256" s="716"/>
      <c r="AZU256" s="716"/>
      <c r="AZV256" s="716"/>
      <c r="AZW256" s="716"/>
      <c r="AZX256" s="716"/>
      <c r="AZY256" s="716"/>
      <c r="AZZ256" s="716"/>
      <c r="BAA256" s="716"/>
      <c r="BAB256" s="716"/>
      <c r="BAC256" s="716"/>
      <c r="BAD256" s="716"/>
      <c r="BAE256" s="716"/>
      <c r="BAF256" s="716"/>
      <c r="BAG256" s="716"/>
      <c r="BAH256" s="716"/>
      <c r="BAI256" s="716"/>
      <c r="BAJ256" s="716"/>
      <c r="BAK256" s="716"/>
      <c r="BAL256" s="716"/>
      <c r="BAM256" s="716"/>
      <c r="BAN256" s="716"/>
      <c r="BAO256" s="716"/>
      <c r="BAP256" s="716"/>
      <c r="BAQ256" s="716"/>
      <c r="BAR256" s="716"/>
      <c r="BAS256" s="716"/>
      <c r="BAT256" s="716"/>
      <c r="BAU256" s="716"/>
      <c r="BAV256" s="716"/>
      <c r="BAW256" s="716"/>
      <c r="BAX256" s="716"/>
      <c r="BAY256" s="716"/>
      <c r="BAZ256" s="716"/>
      <c r="BBA256" s="716"/>
      <c r="BBB256" s="716"/>
      <c r="BBC256" s="716"/>
      <c r="BBD256" s="716"/>
      <c r="BBE256" s="716"/>
      <c r="BBF256" s="716"/>
      <c r="BBG256" s="716"/>
      <c r="BBH256" s="716"/>
      <c r="BBI256" s="716"/>
      <c r="BBJ256" s="716"/>
      <c r="BBK256" s="716"/>
      <c r="BBL256" s="716"/>
      <c r="BBM256" s="716"/>
      <c r="BBN256" s="716"/>
      <c r="BBO256" s="716"/>
      <c r="BBP256" s="716"/>
      <c r="BBQ256" s="716"/>
      <c r="BBR256" s="716"/>
      <c r="BBS256" s="716"/>
      <c r="BBT256" s="716"/>
      <c r="BBU256" s="716"/>
      <c r="BBV256" s="716"/>
      <c r="BBW256" s="716"/>
      <c r="BBX256" s="716"/>
      <c r="BBY256" s="716"/>
      <c r="BBZ256" s="716"/>
      <c r="BCA256" s="716"/>
      <c r="BCB256" s="716"/>
      <c r="BCC256" s="716"/>
      <c r="BCD256" s="716"/>
      <c r="BCE256" s="716"/>
      <c r="BCF256" s="716"/>
      <c r="BCG256" s="716"/>
      <c r="BCH256" s="716"/>
      <c r="BCI256" s="716"/>
      <c r="BCJ256" s="716"/>
      <c r="BCK256" s="716"/>
      <c r="BCL256" s="716"/>
      <c r="BCM256" s="716"/>
      <c r="BCN256" s="716"/>
      <c r="BCO256" s="716"/>
      <c r="BCP256" s="716"/>
      <c r="BCQ256" s="716"/>
      <c r="BCR256" s="716"/>
      <c r="BCS256" s="716"/>
      <c r="BCT256" s="716"/>
      <c r="BCU256" s="716"/>
      <c r="BCV256" s="716"/>
      <c r="BCW256" s="716"/>
      <c r="BCX256" s="716"/>
      <c r="BCY256" s="716"/>
      <c r="BCZ256" s="716"/>
      <c r="BDA256" s="716"/>
      <c r="BDB256" s="716"/>
      <c r="BDC256" s="716"/>
      <c r="BDD256" s="716"/>
      <c r="BDE256" s="716"/>
      <c r="BDF256" s="716"/>
      <c r="BDG256" s="716"/>
      <c r="BDH256" s="716"/>
      <c r="BDI256" s="716"/>
      <c r="BDJ256" s="716"/>
      <c r="BDK256" s="716"/>
      <c r="BDL256" s="716"/>
      <c r="BDM256" s="716"/>
      <c r="BDN256" s="716"/>
      <c r="BDO256" s="716"/>
      <c r="BDP256" s="716"/>
      <c r="BDQ256" s="716"/>
      <c r="BDR256" s="716"/>
      <c r="BDS256" s="716"/>
      <c r="BDT256" s="716"/>
      <c r="BDU256" s="716"/>
      <c r="BDV256" s="716"/>
      <c r="BDW256" s="716"/>
      <c r="BDX256" s="716"/>
      <c r="BDY256" s="716"/>
      <c r="BDZ256" s="716"/>
      <c r="BEA256" s="716"/>
      <c r="BEB256" s="716"/>
      <c r="BEC256" s="716"/>
      <c r="BED256" s="716"/>
      <c r="BEE256" s="716"/>
      <c r="BEF256" s="716"/>
      <c r="BEG256" s="716"/>
      <c r="BEH256" s="716"/>
      <c r="BEI256" s="716"/>
      <c r="BEJ256" s="716"/>
      <c r="BEK256" s="716"/>
      <c r="BEL256" s="716"/>
      <c r="BEM256" s="716"/>
      <c r="BEN256" s="716"/>
      <c r="BEO256" s="716"/>
      <c r="BEP256" s="716"/>
      <c r="BEQ256" s="716"/>
      <c r="BER256" s="716"/>
      <c r="BES256" s="716"/>
      <c r="BET256" s="716"/>
      <c r="BEU256" s="716"/>
      <c r="BEV256" s="716"/>
      <c r="BEW256" s="716"/>
      <c r="BEX256" s="716"/>
      <c r="BEY256" s="716"/>
      <c r="BEZ256" s="716"/>
      <c r="BFA256" s="716"/>
      <c r="BFB256" s="716"/>
      <c r="BFC256" s="716"/>
      <c r="BFD256" s="716"/>
      <c r="BFE256" s="716"/>
      <c r="BFF256" s="716"/>
      <c r="BFG256" s="716"/>
      <c r="BFH256" s="716"/>
      <c r="BFI256" s="716"/>
      <c r="BFJ256" s="716"/>
      <c r="BFK256" s="716"/>
      <c r="BFL256" s="716"/>
      <c r="BFM256" s="716"/>
      <c r="BFN256" s="716"/>
      <c r="BFO256" s="716"/>
      <c r="BFP256" s="716"/>
      <c r="BFQ256" s="716"/>
      <c r="BFR256" s="716"/>
      <c r="BFS256" s="716"/>
      <c r="BFT256" s="716"/>
      <c r="BFU256" s="716"/>
      <c r="BFV256" s="716"/>
      <c r="BFW256" s="716"/>
      <c r="BFX256" s="716"/>
      <c r="BFY256" s="716"/>
      <c r="BFZ256" s="716"/>
      <c r="BGA256" s="716"/>
      <c r="BGB256" s="716"/>
      <c r="BGC256" s="716"/>
      <c r="BGD256" s="716"/>
      <c r="BGE256" s="716"/>
      <c r="BGF256" s="716"/>
      <c r="BGG256" s="716"/>
      <c r="BGH256" s="716"/>
      <c r="BGI256" s="716"/>
      <c r="BGJ256" s="716"/>
      <c r="BGK256" s="716"/>
      <c r="BGL256" s="716"/>
      <c r="BGM256" s="716"/>
      <c r="BGN256" s="716"/>
      <c r="BGO256" s="716"/>
      <c r="BGP256" s="716"/>
      <c r="BGQ256" s="716"/>
      <c r="BGR256" s="716"/>
      <c r="BGS256" s="716"/>
      <c r="BGT256" s="716"/>
      <c r="BGU256" s="716"/>
      <c r="BGV256" s="716"/>
      <c r="BGW256" s="716"/>
      <c r="BGX256" s="716"/>
      <c r="BGY256" s="716"/>
      <c r="BGZ256" s="716"/>
      <c r="BHA256" s="716"/>
      <c r="BHB256" s="716"/>
      <c r="BHC256" s="716"/>
      <c r="BHD256" s="716"/>
      <c r="BHE256" s="716"/>
      <c r="BHF256" s="716"/>
      <c r="BHG256" s="716"/>
      <c r="BHH256" s="716"/>
      <c r="BHI256" s="716"/>
      <c r="BHJ256" s="716"/>
      <c r="BHK256" s="716"/>
      <c r="BHL256" s="716"/>
      <c r="BHM256" s="716"/>
      <c r="BHN256" s="716"/>
      <c r="BHO256" s="716"/>
      <c r="BHP256" s="716"/>
      <c r="BHQ256" s="716"/>
      <c r="BHR256" s="716"/>
      <c r="BHS256" s="716"/>
      <c r="BHT256" s="716"/>
      <c r="BHU256" s="716"/>
      <c r="BHV256" s="716"/>
      <c r="BHW256" s="716"/>
      <c r="BHX256" s="716"/>
      <c r="BHY256" s="716"/>
      <c r="BHZ256" s="716"/>
      <c r="BIA256" s="716"/>
      <c r="BIB256" s="716"/>
      <c r="BIC256" s="716"/>
      <c r="BID256" s="716"/>
      <c r="BIE256" s="716"/>
      <c r="BIF256" s="716"/>
      <c r="BIG256" s="716"/>
      <c r="BIH256" s="716"/>
      <c r="BII256" s="716"/>
      <c r="BIJ256" s="716"/>
      <c r="BIK256" s="716"/>
      <c r="BIL256" s="716"/>
      <c r="BIM256" s="716"/>
      <c r="BIN256" s="716"/>
      <c r="BIO256" s="716"/>
      <c r="BIP256" s="716"/>
      <c r="BIQ256" s="716"/>
      <c r="BIR256" s="716"/>
      <c r="BIS256" s="716"/>
      <c r="BIT256" s="716"/>
      <c r="BIU256" s="716"/>
      <c r="BIV256" s="716"/>
      <c r="BIW256" s="716"/>
      <c r="BIX256" s="716"/>
      <c r="BIY256" s="716"/>
      <c r="BIZ256" s="716"/>
      <c r="BJA256" s="716"/>
      <c r="BJB256" s="716"/>
      <c r="BJC256" s="716"/>
      <c r="BJD256" s="716"/>
      <c r="BJE256" s="716"/>
      <c r="BJF256" s="716"/>
      <c r="BJG256" s="716"/>
      <c r="BJH256" s="716"/>
      <c r="BJI256" s="716"/>
      <c r="BJJ256" s="716"/>
      <c r="BJK256" s="716"/>
      <c r="BJL256" s="716"/>
      <c r="BJM256" s="716"/>
      <c r="BJN256" s="716"/>
      <c r="BJO256" s="716"/>
      <c r="BJP256" s="716"/>
      <c r="BJQ256" s="716"/>
      <c r="BJR256" s="716"/>
      <c r="BJS256" s="716"/>
      <c r="BJT256" s="716"/>
      <c r="BJU256" s="716"/>
      <c r="BJV256" s="716"/>
      <c r="BJW256" s="716"/>
      <c r="BJX256" s="716"/>
      <c r="BJY256" s="716"/>
      <c r="BJZ256" s="716"/>
      <c r="BKA256" s="716"/>
      <c r="BKB256" s="716"/>
      <c r="BKC256" s="716"/>
      <c r="BKD256" s="716"/>
      <c r="BKE256" s="716"/>
      <c r="BKF256" s="716"/>
      <c r="BKG256" s="716"/>
      <c r="BKH256" s="716"/>
      <c r="BKI256" s="716"/>
      <c r="BKJ256" s="716"/>
      <c r="BKK256" s="716"/>
      <c r="BKL256" s="716"/>
      <c r="BKM256" s="716"/>
      <c r="BKN256" s="716"/>
      <c r="BKO256" s="716"/>
      <c r="BKP256" s="716"/>
      <c r="BKQ256" s="716"/>
      <c r="BKR256" s="716"/>
      <c r="BKS256" s="716"/>
      <c r="BKT256" s="716"/>
      <c r="BKU256" s="716"/>
      <c r="BKV256" s="716"/>
      <c r="BKW256" s="716"/>
      <c r="BKX256" s="716"/>
      <c r="BKY256" s="716"/>
      <c r="BKZ256" s="716"/>
      <c r="BLA256" s="716"/>
      <c r="BLB256" s="716"/>
      <c r="BLC256" s="716"/>
      <c r="BLD256" s="716"/>
      <c r="BLE256" s="716"/>
      <c r="BLF256" s="716"/>
      <c r="BLG256" s="716"/>
      <c r="BLH256" s="716"/>
      <c r="BLI256" s="716"/>
      <c r="BLJ256" s="716"/>
      <c r="BLK256" s="716"/>
      <c r="BLL256" s="716"/>
      <c r="BLM256" s="716"/>
      <c r="BLN256" s="716"/>
      <c r="BLO256" s="716"/>
      <c r="BLP256" s="716"/>
      <c r="BLQ256" s="716"/>
      <c r="BLR256" s="716"/>
      <c r="BLS256" s="716"/>
      <c r="BLT256" s="716"/>
      <c r="BLU256" s="716"/>
      <c r="BLV256" s="716"/>
      <c r="BLW256" s="716"/>
      <c r="BLX256" s="716"/>
      <c r="BLY256" s="716"/>
      <c r="BLZ256" s="716"/>
      <c r="BMA256" s="716"/>
      <c r="BMB256" s="716"/>
      <c r="BMC256" s="716"/>
      <c r="BMD256" s="716"/>
      <c r="BME256" s="716"/>
      <c r="BMF256" s="716"/>
      <c r="BMG256" s="716"/>
      <c r="BMH256" s="716"/>
      <c r="BMI256" s="716"/>
      <c r="BMJ256" s="716"/>
      <c r="BMK256" s="716"/>
      <c r="BML256" s="716"/>
      <c r="BMM256" s="716"/>
      <c r="BMN256" s="716"/>
      <c r="BMO256" s="716"/>
      <c r="BMP256" s="716"/>
      <c r="BMQ256" s="716"/>
      <c r="BMR256" s="716"/>
      <c r="BMS256" s="716"/>
      <c r="BMT256" s="716"/>
      <c r="BMU256" s="716"/>
      <c r="BMV256" s="716"/>
      <c r="BMW256" s="716"/>
      <c r="BMX256" s="716"/>
      <c r="BMY256" s="716"/>
      <c r="BMZ256" s="716"/>
      <c r="BNA256" s="716"/>
      <c r="BNB256" s="716"/>
      <c r="BNC256" s="716"/>
      <c r="BND256" s="716"/>
      <c r="BNE256" s="716"/>
      <c r="BNF256" s="716"/>
      <c r="BNG256" s="716"/>
      <c r="BNH256" s="716"/>
      <c r="BNI256" s="716"/>
      <c r="BNJ256" s="716"/>
      <c r="BNK256" s="716"/>
      <c r="BNL256" s="716"/>
      <c r="BNM256" s="716"/>
      <c r="BNN256" s="716"/>
      <c r="BNO256" s="716"/>
      <c r="BNP256" s="716"/>
      <c r="BNQ256" s="716"/>
      <c r="BNR256" s="716"/>
      <c r="BNS256" s="716"/>
      <c r="BNT256" s="716"/>
      <c r="BNU256" s="716"/>
      <c r="BNV256" s="716"/>
      <c r="BNW256" s="716"/>
      <c r="BNX256" s="716"/>
      <c r="BNY256" s="716"/>
      <c r="BNZ256" s="716"/>
      <c r="BOA256" s="716"/>
      <c r="BOB256" s="716"/>
      <c r="BOC256" s="716"/>
      <c r="BOD256" s="716"/>
      <c r="BOE256" s="716"/>
      <c r="BOF256" s="716"/>
      <c r="BOG256" s="716"/>
      <c r="BOH256" s="716"/>
      <c r="BOI256" s="716"/>
      <c r="BOJ256" s="716"/>
      <c r="BOK256" s="716"/>
      <c r="BOL256" s="716"/>
      <c r="BOM256" s="716"/>
      <c r="BON256" s="716"/>
      <c r="BOO256" s="716"/>
      <c r="BOP256" s="716"/>
      <c r="BOQ256" s="716"/>
      <c r="BOR256" s="716"/>
      <c r="BOS256" s="716"/>
      <c r="BOT256" s="716"/>
      <c r="BOU256" s="716"/>
      <c r="BOV256" s="716"/>
      <c r="BOW256" s="716"/>
      <c r="BOX256" s="716"/>
      <c r="BOY256" s="716"/>
      <c r="BOZ256" s="716"/>
      <c r="BPA256" s="716"/>
      <c r="BPB256" s="716"/>
      <c r="BPC256" s="716"/>
      <c r="BPD256" s="716"/>
      <c r="BPE256" s="716"/>
      <c r="BPF256" s="716"/>
      <c r="BPG256" s="716"/>
      <c r="BPH256" s="716"/>
      <c r="BPI256" s="716"/>
      <c r="BPJ256" s="716"/>
      <c r="BPK256" s="716"/>
      <c r="BPL256" s="716"/>
      <c r="BPM256" s="716"/>
      <c r="BPN256" s="716"/>
      <c r="BPO256" s="716"/>
      <c r="BPP256" s="716"/>
      <c r="BPQ256" s="716"/>
      <c r="BPR256" s="716"/>
      <c r="BPS256" s="716"/>
      <c r="BPT256" s="716"/>
      <c r="BPU256" s="716"/>
      <c r="BPV256" s="716"/>
      <c r="BPW256" s="716"/>
      <c r="BPX256" s="716"/>
      <c r="BPY256" s="716"/>
      <c r="BPZ256" s="716"/>
      <c r="BQA256" s="716"/>
      <c r="BQB256" s="716"/>
      <c r="BQC256" s="716"/>
      <c r="BQD256" s="716"/>
      <c r="BQE256" s="716"/>
      <c r="BQF256" s="716"/>
      <c r="BQG256" s="716"/>
      <c r="BQH256" s="716"/>
      <c r="BQI256" s="716"/>
      <c r="BQJ256" s="716"/>
      <c r="BQK256" s="716"/>
      <c r="BQL256" s="716"/>
      <c r="BQM256" s="716"/>
      <c r="BQN256" s="716"/>
      <c r="BQO256" s="716"/>
      <c r="BQP256" s="716"/>
      <c r="BQQ256" s="716"/>
      <c r="BQR256" s="716"/>
      <c r="BQS256" s="716"/>
      <c r="BQT256" s="716"/>
      <c r="BQU256" s="716"/>
      <c r="BQV256" s="716"/>
      <c r="BQW256" s="716"/>
      <c r="BQX256" s="716"/>
      <c r="BQY256" s="716"/>
      <c r="BQZ256" s="716"/>
      <c r="BRA256" s="716"/>
      <c r="BRB256" s="716"/>
      <c r="BRC256" s="716"/>
      <c r="BRD256" s="716"/>
      <c r="BRE256" s="716"/>
      <c r="BRF256" s="716"/>
      <c r="BRG256" s="716"/>
      <c r="BRH256" s="716"/>
      <c r="BRI256" s="716"/>
      <c r="BRJ256" s="716"/>
      <c r="BRK256" s="716"/>
      <c r="BRL256" s="716"/>
      <c r="BRM256" s="716"/>
      <c r="BRN256" s="716"/>
      <c r="BRO256" s="716"/>
      <c r="BRP256" s="716"/>
      <c r="BRQ256" s="716"/>
      <c r="BRR256" s="716"/>
      <c r="BRS256" s="716"/>
      <c r="BRT256" s="716"/>
      <c r="BRU256" s="716"/>
      <c r="BRV256" s="716"/>
      <c r="BRW256" s="716"/>
      <c r="BRX256" s="716"/>
      <c r="BRY256" s="716"/>
      <c r="BRZ256" s="716"/>
      <c r="BSA256" s="716"/>
      <c r="BSB256" s="716"/>
      <c r="BSC256" s="716"/>
      <c r="BSD256" s="716"/>
      <c r="BSE256" s="716"/>
      <c r="BSF256" s="716"/>
      <c r="BSG256" s="716"/>
      <c r="BSH256" s="716"/>
      <c r="BSI256" s="716"/>
      <c r="BSJ256" s="716"/>
      <c r="BSK256" s="716"/>
      <c r="BSL256" s="716"/>
      <c r="BSM256" s="716"/>
      <c r="BSN256" s="716"/>
      <c r="BSO256" s="716"/>
      <c r="BSP256" s="716"/>
      <c r="BSQ256" s="716"/>
      <c r="BSR256" s="716"/>
      <c r="BSS256" s="716"/>
      <c r="BST256" s="716"/>
      <c r="BSU256" s="716"/>
      <c r="BSV256" s="716"/>
      <c r="BSW256" s="716"/>
      <c r="BSX256" s="716"/>
      <c r="BSY256" s="716"/>
      <c r="BSZ256" s="716"/>
      <c r="BTA256" s="716"/>
      <c r="BTB256" s="716"/>
      <c r="BTC256" s="716"/>
      <c r="BTD256" s="716"/>
      <c r="BTE256" s="716"/>
      <c r="BTF256" s="716"/>
      <c r="BTG256" s="716"/>
      <c r="BTH256" s="716"/>
      <c r="BTI256" s="716"/>
      <c r="BTJ256" s="716"/>
      <c r="BTK256" s="716"/>
      <c r="BTL256" s="716"/>
      <c r="BTM256" s="716"/>
      <c r="BTN256" s="716"/>
      <c r="BTO256" s="716"/>
      <c r="BTP256" s="716"/>
      <c r="BTQ256" s="716"/>
      <c r="BTR256" s="716"/>
      <c r="BTS256" s="716"/>
      <c r="BTT256" s="716"/>
      <c r="BTU256" s="716"/>
      <c r="BTV256" s="716"/>
      <c r="BTW256" s="716"/>
      <c r="BTX256" s="716"/>
      <c r="BTY256" s="716"/>
      <c r="BTZ256" s="716"/>
      <c r="BUA256" s="716"/>
      <c r="BUB256" s="716"/>
      <c r="BUC256" s="716"/>
      <c r="BUD256" s="716"/>
      <c r="BUE256" s="716"/>
      <c r="BUF256" s="716"/>
      <c r="BUG256" s="716"/>
      <c r="BUH256" s="716"/>
      <c r="BUI256" s="716"/>
      <c r="BUJ256" s="716"/>
      <c r="BUK256" s="716"/>
      <c r="BUL256" s="716"/>
      <c r="BUM256" s="716"/>
      <c r="BUN256" s="716"/>
      <c r="BUO256" s="716"/>
      <c r="BUP256" s="716"/>
      <c r="BUQ256" s="716"/>
      <c r="BUR256" s="716"/>
      <c r="BUS256" s="716"/>
      <c r="BUT256" s="716"/>
      <c r="BUU256" s="716"/>
      <c r="BUV256" s="716"/>
      <c r="BUW256" s="716"/>
      <c r="BUX256" s="716"/>
      <c r="BUY256" s="716"/>
      <c r="BUZ256" s="716"/>
      <c r="BVA256" s="716"/>
      <c r="BVB256" s="716"/>
      <c r="BVC256" s="716"/>
      <c r="BVD256" s="716"/>
      <c r="BVE256" s="716"/>
      <c r="BVF256" s="716"/>
      <c r="BVG256" s="716"/>
      <c r="BVH256" s="716"/>
      <c r="BVI256" s="716"/>
      <c r="BVJ256" s="716"/>
      <c r="BVK256" s="716"/>
      <c r="BVL256" s="716"/>
      <c r="BVM256" s="716"/>
      <c r="BVN256" s="716"/>
      <c r="BVO256" s="716"/>
      <c r="BVP256" s="716"/>
      <c r="BVQ256" s="716"/>
      <c r="BVR256" s="716"/>
      <c r="BVS256" s="716"/>
      <c r="BVT256" s="716"/>
      <c r="BVU256" s="716"/>
      <c r="BVV256" s="716"/>
      <c r="BVW256" s="716"/>
      <c r="BVX256" s="716"/>
      <c r="BVY256" s="716"/>
      <c r="BVZ256" s="716"/>
      <c r="BWA256" s="716"/>
      <c r="BWB256" s="716"/>
      <c r="BWC256" s="716"/>
      <c r="BWD256" s="716"/>
      <c r="BWE256" s="716"/>
      <c r="BWF256" s="716"/>
      <c r="BWG256" s="716"/>
      <c r="BWH256" s="716"/>
      <c r="BWI256" s="716"/>
      <c r="BWJ256" s="716"/>
      <c r="BWK256" s="716"/>
      <c r="BWL256" s="716"/>
      <c r="BWM256" s="716"/>
      <c r="BWN256" s="716"/>
      <c r="BWO256" s="716"/>
      <c r="BWP256" s="716"/>
      <c r="BWQ256" s="716"/>
      <c r="BWR256" s="716"/>
      <c r="BWS256" s="716"/>
      <c r="BWT256" s="716"/>
      <c r="BWU256" s="716"/>
      <c r="BWV256" s="716"/>
      <c r="BWW256" s="716"/>
      <c r="BWX256" s="716"/>
      <c r="BWY256" s="716"/>
      <c r="BWZ256" s="716"/>
      <c r="BXA256" s="716"/>
      <c r="BXB256" s="716"/>
      <c r="BXC256" s="716"/>
      <c r="BXD256" s="716"/>
      <c r="BXE256" s="716"/>
      <c r="BXF256" s="716"/>
      <c r="BXG256" s="716"/>
      <c r="BXH256" s="716"/>
      <c r="BXI256" s="716"/>
      <c r="BXJ256" s="716"/>
      <c r="BXK256" s="716"/>
      <c r="BXL256" s="716"/>
      <c r="BXM256" s="716"/>
      <c r="BXN256" s="716"/>
      <c r="BXO256" s="716"/>
      <c r="BXP256" s="716"/>
      <c r="BXQ256" s="716"/>
      <c r="BXR256" s="716"/>
      <c r="BXS256" s="716"/>
      <c r="BXT256" s="716"/>
      <c r="BXU256" s="716"/>
      <c r="BXV256" s="716"/>
      <c r="BXW256" s="716"/>
      <c r="BXX256" s="716"/>
      <c r="BXY256" s="716"/>
      <c r="BXZ256" s="716"/>
      <c r="BYA256" s="716"/>
      <c r="BYB256" s="716"/>
      <c r="BYC256" s="716"/>
      <c r="BYD256" s="716"/>
      <c r="BYE256" s="716"/>
      <c r="BYF256" s="716"/>
      <c r="BYG256" s="716"/>
      <c r="BYH256" s="716"/>
      <c r="BYI256" s="716"/>
      <c r="BYJ256" s="716"/>
      <c r="BYK256" s="716"/>
      <c r="BYL256" s="716"/>
      <c r="BYM256" s="716"/>
      <c r="BYN256" s="716"/>
      <c r="BYO256" s="716"/>
      <c r="BYP256" s="716"/>
      <c r="BYQ256" s="716"/>
      <c r="BYR256" s="716"/>
      <c r="BYS256" s="716"/>
      <c r="BYT256" s="716"/>
      <c r="BYU256" s="716"/>
      <c r="BYV256" s="716"/>
      <c r="BYW256" s="716"/>
      <c r="BYX256" s="716"/>
      <c r="BYY256" s="716"/>
      <c r="BYZ256" s="716"/>
      <c r="BZA256" s="716"/>
      <c r="BZB256" s="716"/>
      <c r="BZC256" s="716"/>
      <c r="BZD256" s="716"/>
      <c r="BZE256" s="716"/>
      <c r="BZF256" s="716"/>
      <c r="BZG256" s="716"/>
      <c r="BZH256" s="716"/>
      <c r="BZI256" s="716"/>
      <c r="BZJ256" s="716"/>
      <c r="BZK256" s="716"/>
      <c r="BZL256" s="716"/>
      <c r="BZM256" s="716"/>
      <c r="BZN256" s="716"/>
      <c r="BZO256" s="716"/>
      <c r="BZP256" s="716"/>
      <c r="BZQ256" s="716"/>
      <c r="BZR256" s="716"/>
      <c r="BZS256" s="716"/>
      <c r="BZT256" s="716"/>
      <c r="BZU256" s="716"/>
      <c r="BZV256" s="716"/>
      <c r="BZW256" s="716"/>
      <c r="BZX256" s="716"/>
      <c r="BZY256" s="716"/>
      <c r="BZZ256" s="716"/>
      <c r="CAA256" s="716"/>
      <c r="CAB256" s="716"/>
      <c r="CAC256" s="716"/>
      <c r="CAD256" s="716"/>
      <c r="CAE256" s="716"/>
      <c r="CAF256" s="716"/>
      <c r="CAG256" s="716"/>
      <c r="CAH256" s="716"/>
      <c r="CAI256" s="716"/>
      <c r="CAJ256" s="716"/>
      <c r="CAK256" s="716"/>
      <c r="CAL256" s="716"/>
      <c r="CAM256" s="716"/>
      <c r="CAN256" s="716"/>
      <c r="CAO256" s="716"/>
      <c r="CAP256" s="716"/>
      <c r="CAQ256" s="716"/>
      <c r="CAR256" s="716"/>
      <c r="CAS256" s="716"/>
      <c r="CAT256" s="716"/>
      <c r="CAU256" s="716"/>
      <c r="CAV256" s="716"/>
      <c r="CAW256" s="716"/>
      <c r="CAX256" s="716"/>
      <c r="CAY256" s="716"/>
      <c r="CAZ256" s="716"/>
      <c r="CBA256" s="716"/>
      <c r="CBB256" s="716"/>
      <c r="CBC256" s="716"/>
      <c r="CBD256" s="716"/>
      <c r="CBE256" s="716"/>
      <c r="CBF256" s="716"/>
      <c r="CBG256" s="716"/>
      <c r="CBH256" s="716"/>
      <c r="CBI256" s="716"/>
      <c r="CBJ256" s="716"/>
      <c r="CBK256" s="716"/>
      <c r="CBL256" s="716"/>
      <c r="CBM256" s="716"/>
      <c r="CBN256" s="716"/>
      <c r="CBO256" s="716"/>
      <c r="CBP256" s="716"/>
      <c r="CBQ256" s="716"/>
      <c r="CBR256" s="716"/>
      <c r="CBS256" s="716"/>
      <c r="CBT256" s="716"/>
      <c r="CBU256" s="716"/>
      <c r="CBV256" s="716"/>
      <c r="CBW256" s="716"/>
      <c r="CBX256" s="716"/>
      <c r="CBY256" s="716"/>
      <c r="CBZ256" s="716"/>
      <c r="CCA256" s="716"/>
      <c r="CCB256" s="716"/>
      <c r="CCC256" s="716"/>
      <c r="CCD256" s="716"/>
      <c r="CCE256" s="716"/>
      <c r="CCF256" s="716"/>
      <c r="CCG256" s="716"/>
      <c r="CCH256" s="716"/>
      <c r="CCI256" s="716"/>
      <c r="CCJ256" s="716"/>
      <c r="CCK256" s="716"/>
      <c r="CCL256" s="716"/>
      <c r="CCM256" s="716"/>
      <c r="CCN256" s="716"/>
      <c r="CCO256" s="716"/>
      <c r="CCP256" s="716"/>
      <c r="CCQ256" s="716"/>
      <c r="CCR256" s="716"/>
      <c r="CCS256" s="716"/>
      <c r="CCT256" s="716"/>
      <c r="CCU256" s="716"/>
      <c r="CCV256" s="716"/>
      <c r="CCW256" s="716"/>
      <c r="CCX256" s="716"/>
      <c r="CCY256" s="716"/>
      <c r="CCZ256" s="716"/>
      <c r="CDA256" s="716"/>
      <c r="CDB256" s="716"/>
      <c r="CDC256" s="716"/>
      <c r="CDD256" s="716"/>
      <c r="CDE256" s="716"/>
      <c r="CDF256" s="716"/>
      <c r="CDG256" s="716"/>
      <c r="CDH256" s="716"/>
      <c r="CDI256" s="716"/>
      <c r="CDJ256" s="716"/>
      <c r="CDK256" s="716"/>
      <c r="CDL256" s="716"/>
      <c r="CDM256" s="716"/>
      <c r="CDN256" s="716"/>
      <c r="CDO256" s="716"/>
      <c r="CDP256" s="716"/>
      <c r="CDQ256" s="716"/>
      <c r="CDR256" s="716"/>
      <c r="CDS256" s="716"/>
      <c r="CDT256" s="716"/>
      <c r="CDU256" s="716"/>
      <c r="CDV256" s="716"/>
      <c r="CDW256" s="716"/>
      <c r="CDX256" s="716"/>
      <c r="CDY256" s="716"/>
      <c r="CDZ256" s="716"/>
      <c r="CEA256" s="716"/>
      <c r="CEB256" s="716"/>
      <c r="CEC256" s="716"/>
      <c r="CED256" s="716"/>
      <c r="CEE256" s="716"/>
      <c r="CEF256" s="716"/>
      <c r="CEG256" s="716"/>
      <c r="CEH256" s="716"/>
      <c r="CEI256" s="716"/>
      <c r="CEJ256" s="716"/>
      <c r="CEK256" s="716"/>
      <c r="CEL256" s="716"/>
      <c r="CEM256" s="716"/>
    </row>
    <row r="257" spans="1:2171" s="193" customFormat="1" x14ac:dyDescent="0.2">
      <c r="A257" s="211"/>
      <c r="B257" s="64" t="s">
        <v>194</v>
      </c>
      <c r="C257" s="280"/>
      <c r="D257" s="280"/>
      <c r="E257" s="280"/>
      <c r="F257" s="273"/>
      <c r="G257" s="632"/>
      <c r="H257" s="634"/>
      <c r="I257" s="211"/>
      <c r="J257" s="211"/>
      <c r="K257" s="212"/>
      <c r="L257" s="212"/>
      <c r="M257" s="679"/>
      <c r="N257" s="679"/>
      <c r="O257" s="679"/>
      <c r="P257" s="679"/>
      <c r="Q257" s="679"/>
      <c r="R257" s="679"/>
      <c r="S257" s="679"/>
      <c r="T257" s="358"/>
      <c r="U257" s="358"/>
      <c r="V257" s="358"/>
      <c r="W257" s="358"/>
      <c r="X257" s="358"/>
      <c r="Y257" s="358"/>
      <c r="Z257" s="358"/>
      <c r="AA257" s="679"/>
      <c r="AB257" s="358"/>
      <c r="AC257" s="679"/>
      <c r="AD257" s="679"/>
      <c r="AE257" s="679"/>
      <c r="AF257" s="679"/>
      <c r="AG257" s="679"/>
      <c r="AH257" s="679"/>
      <c r="AI257" s="679"/>
      <c r="AJ257" s="679"/>
      <c r="AK257" s="679"/>
      <c r="AL257" s="679"/>
      <c r="AM257" s="679"/>
      <c r="AN257" s="679"/>
      <c r="AO257" s="679"/>
      <c r="AP257" s="679"/>
      <c r="AQ257" s="679"/>
      <c r="AR257" s="679"/>
      <c r="AS257" s="679"/>
      <c r="AT257" s="679"/>
      <c r="AU257" s="679"/>
      <c r="AV257" s="679"/>
      <c r="AW257" s="679"/>
      <c r="AX257" s="679"/>
      <c r="AY257" s="679"/>
      <c r="AZ257" s="679"/>
      <c r="BA257" s="679"/>
      <c r="BB257" s="679"/>
      <c r="BC257" s="716"/>
      <c r="BD257" s="716"/>
      <c r="BE257" s="716"/>
      <c r="BF257" s="716"/>
      <c r="BG257" s="716"/>
      <c r="BH257" s="716"/>
      <c r="BI257" s="716"/>
      <c r="BJ257" s="716"/>
      <c r="BK257" s="716"/>
      <c r="BL257" s="716"/>
      <c r="BM257" s="716"/>
      <c r="BN257" s="716"/>
      <c r="BO257" s="716"/>
      <c r="BP257" s="716"/>
      <c r="BQ257" s="716"/>
      <c r="BR257" s="716"/>
      <c r="BS257" s="716"/>
      <c r="BT257" s="716"/>
      <c r="BU257" s="716"/>
      <c r="BV257" s="716"/>
      <c r="BW257" s="716"/>
      <c r="BX257" s="716"/>
      <c r="BY257" s="716"/>
      <c r="BZ257" s="716"/>
      <c r="CA257" s="716"/>
      <c r="CB257" s="716"/>
      <c r="CC257" s="716"/>
      <c r="CD257" s="716"/>
      <c r="CE257" s="716"/>
      <c r="CF257" s="716"/>
      <c r="CG257" s="716"/>
      <c r="CH257" s="716"/>
      <c r="CI257" s="716"/>
      <c r="CJ257" s="716"/>
      <c r="CK257" s="716"/>
      <c r="CL257" s="716"/>
      <c r="CM257" s="716"/>
      <c r="CN257" s="716"/>
      <c r="CO257" s="716"/>
      <c r="CP257" s="716"/>
      <c r="CQ257" s="716"/>
      <c r="CR257" s="716"/>
      <c r="CS257" s="716"/>
      <c r="CT257" s="716"/>
      <c r="CU257" s="716"/>
      <c r="CV257" s="716"/>
      <c r="CW257" s="716"/>
      <c r="CX257" s="716"/>
      <c r="CY257" s="716"/>
      <c r="CZ257" s="716"/>
      <c r="DA257" s="716"/>
      <c r="DB257" s="716"/>
      <c r="DC257" s="716"/>
      <c r="DD257" s="716"/>
      <c r="DE257" s="716"/>
      <c r="DF257" s="716"/>
      <c r="DG257" s="716"/>
      <c r="DH257" s="716"/>
      <c r="DI257" s="716"/>
      <c r="DJ257" s="716"/>
      <c r="DK257" s="716"/>
      <c r="DL257" s="716"/>
      <c r="DM257" s="716"/>
      <c r="DN257" s="716"/>
      <c r="DO257" s="716"/>
      <c r="DP257" s="716"/>
      <c r="DQ257" s="716"/>
      <c r="DR257" s="716"/>
      <c r="DS257" s="716"/>
      <c r="DT257" s="716"/>
      <c r="DU257" s="716"/>
      <c r="DV257" s="716"/>
      <c r="DW257" s="716"/>
      <c r="DX257" s="716"/>
      <c r="DY257" s="716"/>
      <c r="DZ257" s="716"/>
      <c r="EA257" s="716"/>
      <c r="EB257" s="716"/>
      <c r="EC257" s="716"/>
      <c r="ED257" s="716"/>
      <c r="EE257" s="716"/>
      <c r="EF257" s="716"/>
      <c r="EG257" s="716"/>
      <c r="EH257" s="716"/>
      <c r="EI257" s="716"/>
      <c r="EJ257" s="716"/>
      <c r="EK257" s="716"/>
      <c r="EL257" s="716"/>
      <c r="EM257" s="716"/>
      <c r="EN257" s="716"/>
      <c r="EO257" s="716"/>
      <c r="EP257" s="716"/>
      <c r="EQ257" s="716"/>
      <c r="ER257" s="716"/>
      <c r="ES257" s="716"/>
      <c r="ET257" s="716"/>
      <c r="EU257" s="716"/>
      <c r="EV257" s="716"/>
      <c r="EW257" s="716"/>
      <c r="EX257" s="716"/>
      <c r="EY257" s="716"/>
      <c r="EZ257" s="716"/>
      <c r="FA257" s="716"/>
      <c r="FB257" s="716"/>
      <c r="FC257" s="716"/>
      <c r="FD257" s="716"/>
      <c r="FE257" s="716"/>
      <c r="FF257" s="716"/>
      <c r="FG257" s="716"/>
      <c r="FH257" s="716"/>
      <c r="FI257" s="716"/>
      <c r="FJ257" s="716"/>
      <c r="FK257" s="716"/>
      <c r="FL257" s="716"/>
      <c r="FM257" s="716"/>
      <c r="FN257" s="716"/>
      <c r="FO257" s="716"/>
      <c r="FP257" s="716"/>
      <c r="FQ257" s="716"/>
      <c r="FR257" s="716"/>
      <c r="FS257" s="716"/>
      <c r="FT257" s="716"/>
      <c r="FU257" s="716"/>
      <c r="FV257" s="716"/>
      <c r="FW257" s="716"/>
      <c r="FX257" s="716"/>
      <c r="FY257" s="716"/>
      <c r="FZ257" s="716"/>
      <c r="GA257" s="716"/>
      <c r="GB257" s="716"/>
      <c r="GC257" s="716"/>
      <c r="GD257" s="716"/>
      <c r="GE257" s="716"/>
      <c r="GF257" s="716"/>
      <c r="GG257" s="716"/>
      <c r="GH257" s="716"/>
      <c r="GI257" s="716"/>
      <c r="GJ257" s="716"/>
      <c r="GK257" s="716"/>
      <c r="GL257" s="716"/>
      <c r="GM257" s="716"/>
      <c r="GN257" s="716"/>
      <c r="GO257" s="716"/>
      <c r="GP257" s="716"/>
      <c r="GQ257" s="716"/>
      <c r="GR257" s="716"/>
      <c r="GS257" s="716"/>
      <c r="GT257" s="716"/>
      <c r="GU257" s="716"/>
      <c r="GV257" s="716"/>
      <c r="GW257" s="716"/>
      <c r="GX257" s="716"/>
      <c r="GY257" s="716"/>
      <c r="GZ257" s="716"/>
      <c r="HA257" s="716"/>
      <c r="HB257" s="716"/>
      <c r="HC257" s="716"/>
      <c r="HD257" s="716"/>
      <c r="HE257" s="716"/>
      <c r="HF257" s="716"/>
      <c r="HG257" s="716"/>
      <c r="HH257" s="716"/>
      <c r="HI257" s="716"/>
      <c r="HJ257" s="716"/>
      <c r="HK257" s="716"/>
      <c r="HL257" s="716"/>
      <c r="HM257" s="716"/>
      <c r="HN257" s="716"/>
      <c r="HO257" s="716"/>
      <c r="HP257" s="716"/>
      <c r="HQ257" s="716"/>
      <c r="HR257" s="716"/>
      <c r="HS257" s="716"/>
      <c r="HT257" s="716"/>
      <c r="HU257" s="716"/>
      <c r="HV257" s="716"/>
      <c r="HW257" s="716"/>
      <c r="HX257" s="716"/>
      <c r="HY257" s="716"/>
      <c r="HZ257" s="716"/>
      <c r="IA257" s="716"/>
      <c r="IB257" s="716"/>
      <c r="IC257" s="716"/>
      <c r="ID257" s="716"/>
      <c r="IE257" s="716"/>
      <c r="IF257" s="716"/>
      <c r="IG257" s="716"/>
      <c r="IH257" s="716"/>
      <c r="II257" s="716"/>
      <c r="IJ257" s="716"/>
      <c r="IK257" s="716"/>
      <c r="IL257" s="716"/>
      <c r="IM257" s="716"/>
      <c r="IN257" s="716"/>
      <c r="IO257" s="716"/>
      <c r="IP257" s="716"/>
      <c r="IQ257" s="716"/>
      <c r="IR257" s="716"/>
      <c r="IS257" s="716"/>
      <c r="IT257" s="716"/>
      <c r="IU257" s="716"/>
      <c r="IV257" s="716"/>
      <c r="IW257" s="716"/>
      <c r="IX257" s="716"/>
      <c r="IY257" s="716"/>
      <c r="IZ257" s="716"/>
      <c r="JA257" s="716"/>
      <c r="JB257" s="716"/>
      <c r="JC257" s="716"/>
      <c r="JD257" s="716"/>
      <c r="JE257" s="716"/>
      <c r="JF257" s="716"/>
      <c r="JG257" s="716"/>
      <c r="JH257" s="716"/>
      <c r="JI257" s="716"/>
      <c r="JJ257" s="716"/>
      <c r="JK257" s="716"/>
      <c r="JL257" s="716"/>
      <c r="JM257" s="716"/>
      <c r="JN257" s="716"/>
      <c r="JO257" s="716"/>
      <c r="JP257" s="716"/>
      <c r="JQ257" s="716"/>
      <c r="JR257" s="716"/>
      <c r="JS257" s="716"/>
      <c r="JT257" s="716"/>
      <c r="JU257" s="716"/>
      <c r="JV257" s="716"/>
      <c r="JW257" s="716"/>
      <c r="JX257" s="716"/>
      <c r="JY257" s="716"/>
      <c r="JZ257" s="716"/>
      <c r="KA257" s="716"/>
      <c r="KB257" s="716"/>
      <c r="KC257" s="716"/>
      <c r="KD257" s="716"/>
      <c r="KE257" s="716"/>
      <c r="KF257" s="716"/>
      <c r="KG257" s="716"/>
      <c r="KH257" s="716"/>
      <c r="KI257" s="716"/>
      <c r="KJ257" s="716"/>
      <c r="KK257" s="716"/>
      <c r="KL257" s="716"/>
      <c r="KM257" s="716"/>
      <c r="KN257" s="716"/>
      <c r="KO257" s="716"/>
      <c r="KP257" s="716"/>
      <c r="KQ257" s="716"/>
      <c r="KR257" s="716"/>
      <c r="KS257" s="716"/>
      <c r="KT257" s="716"/>
      <c r="KU257" s="716"/>
      <c r="KV257" s="716"/>
      <c r="KW257" s="716"/>
      <c r="KX257" s="716"/>
      <c r="KY257" s="716"/>
      <c r="KZ257" s="716"/>
      <c r="LA257" s="716"/>
      <c r="LB257" s="716"/>
      <c r="LC257" s="716"/>
      <c r="LD257" s="716"/>
      <c r="LE257" s="716"/>
      <c r="LF257" s="716"/>
      <c r="LG257" s="716"/>
      <c r="LH257" s="716"/>
      <c r="LI257" s="716"/>
      <c r="LJ257" s="716"/>
      <c r="LK257" s="716"/>
      <c r="LL257" s="716"/>
      <c r="LM257" s="716"/>
      <c r="LN257" s="716"/>
      <c r="LO257" s="716"/>
      <c r="LP257" s="716"/>
      <c r="LQ257" s="716"/>
      <c r="LR257" s="716"/>
      <c r="LS257" s="716"/>
      <c r="LT257" s="716"/>
      <c r="LU257" s="716"/>
      <c r="LV257" s="716"/>
      <c r="LW257" s="716"/>
      <c r="LX257" s="716"/>
      <c r="LY257" s="716"/>
      <c r="LZ257" s="716"/>
      <c r="MA257" s="716"/>
      <c r="MB257" s="716"/>
      <c r="MC257" s="716"/>
      <c r="MD257" s="716"/>
      <c r="ME257" s="716"/>
      <c r="MF257" s="716"/>
      <c r="MG257" s="716"/>
      <c r="MH257" s="716"/>
      <c r="MI257" s="716"/>
      <c r="MJ257" s="716"/>
      <c r="MK257" s="716"/>
      <c r="ML257" s="716"/>
      <c r="MM257" s="716"/>
      <c r="MN257" s="716"/>
      <c r="MO257" s="716"/>
      <c r="MP257" s="716"/>
      <c r="MQ257" s="716"/>
      <c r="MR257" s="716"/>
      <c r="MS257" s="716"/>
      <c r="MT257" s="716"/>
      <c r="MU257" s="716"/>
      <c r="MV257" s="716"/>
      <c r="MW257" s="716"/>
      <c r="MX257" s="716"/>
      <c r="MY257" s="716"/>
      <c r="MZ257" s="716"/>
      <c r="NA257" s="716"/>
      <c r="NB257" s="716"/>
      <c r="NC257" s="716"/>
      <c r="ND257" s="716"/>
      <c r="NE257" s="716"/>
      <c r="NF257" s="716"/>
      <c r="NG257" s="716"/>
      <c r="NH257" s="716"/>
      <c r="NI257" s="716"/>
      <c r="NJ257" s="716"/>
      <c r="NK257" s="716"/>
      <c r="NL257" s="716"/>
      <c r="NM257" s="716"/>
      <c r="NN257" s="716"/>
      <c r="NO257" s="716"/>
      <c r="NP257" s="716"/>
      <c r="NQ257" s="716"/>
      <c r="NR257" s="716"/>
      <c r="NS257" s="716"/>
      <c r="NT257" s="716"/>
      <c r="NU257" s="716"/>
      <c r="NV257" s="716"/>
      <c r="NW257" s="716"/>
      <c r="NX257" s="716"/>
      <c r="NY257" s="716"/>
      <c r="NZ257" s="716"/>
      <c r="OA257" s="716"/>
      <c r="OB257" s="716"/>
      <c r="OC257" s="716"/>
      <c r="OD257" s="716"/>
      <c r="OE257" s="716"/>
      <c r="OF257" s="716"/>
      <c r="OG257" s="716"/>
      <c r="OH257" s="716"/>
      <c r="OI257" s="716"/>
      <c r="OJ257" s="716"/>
      <c r="OK257" s="716"/>
      <c r="OL257" s="716"/>
      <c r="OM257" s="716"/>
      <c r="ON257" s="716"/>
      <c r="OO257" s="716"/>
      <c r="OP257" s="716"/>
      <c r="OQ257" s="716"/>
      <c r="OR257" s="716"/>
      <c r="OS257" s="716"/>
      <c r="OT257" s="716"/>
      <c r="OU257" s="716"/>
      <c r="OV257" s="716"/>
      <c r="OW257" s="716"/>
      <c r="OX257" s="716"/>
      <c r="OY257" s="716"/>
      <c r="OZ257" s="716"/>
      <c r="PA257" s="716"/>
      <c r="PB257" s="716"/>
      <c r="PC257" s="716"/>
      <c r="PD257" s="716"/>
      <c r="PE257" s="716"/>
      <c r="PF257" s="716"/>
      <c r="PG257" s="716"/>
      <c r="PH257" s="716"/>
      <c r="PI257" s="716"/>
      <c r="PJ257" s="716"/>
      <c r="PK257" s="716"/>
      <c r="PL257" s="716"/>
      <c r="PM257" s="716"/>
      <c r="PN257" s="716"/>
      <c r="PO257" s="716"/>
      <c r="PP257" s="716"/>
      <c r="PQ257" s="716"/>
      <c r="PR257" s="716"/>
      <c r="PS257" s="716"/>
      <c r="PT257" s="716"/>
      <c r="PU257" s="716"/>
      <c r="PV257" s="716"/>
      <c r="PW257" s="716"/>
      <c r="PX257" s="716"/>
      <c r="PY257" s="716"/>
      <c r="PZ257" s="716"/>
      <c r="QA257" s="716"/>
      <c r="QB257" s="716"/>
      <c r="QC257" s="716"/>
      <c r="QD257" s="716"/>
      <c r="QE257" s="716"/>
      <c r="QF257" s="716"/>
      <c r="QG257" s="716"/>
      <c r="QH257" s="716"/>
      <c r="QI257" s="716"/>
      <c r="QJ257" s="716"/>
      <c r="QK257" s="716"/>
      <c r="QL257" s="716"/>
      <c r="QM257" s="716"/>
      <c r="QN257" s="716"/>
      <c r="QO257" s="716"/>
      <c r="QP257" s="716"/>
      <c r="QQ257" s="716"/>
      <c r="QR257" s="716"/>
      <c r="QS257" s="716"/>
      <c r="QT257" s="716"/>
      <c r="QU257" s="716"/>
      <c r="QV257" s="716"/>
      <c r="QW257" s="716"/>
      <c r="QX257" s="716"/>
      <c r="QY257" s="716"/>
      <c r="QZ257" s="716"/>
      <c r="RA257" s="716"/>
      <c r="RB257" s="716"/>
      <c r="RC257" s="716"/>
      <c r="RD257" s="716"/>
      <c r="RE257" s="716"/>
      <c r="RF257" s="716"/>
      <c r="RG257" s="716"/>
      <c r="RH257" s="716"/>
      <c r="RI257" s="716"/>
      <c r="RJ257" s="716"/>
      <c r="RK257" s="716"/>
      <c r="RL257" s="716"/>
      <c r="RM257" s="716"/>
      <c r="RN257" s="716"/>
      <c r="RO257" s="716"/>
      <c r="RP257" s="716"/>
      <c r="RQ257" s="716"/>
      <c r="RR257" s="716"/>
      <c r="RS257" s="716"/>
      <c r="RT257" s="716"/>
      <c r="RU257" s="716"/>
      <c r="RV257" s="716"/>
      <c r="RW257" s="716"/>
      <c r="RX257" s="716"/>
      <c r="RY257" s="716"/>
      <c r="RZ257" s="716"/>
      <c r="SA257" s="716"/>
      <c r="SB257" s="716"/>
      <c r="SC257" s="716"/>
      <c r="SD257" s="716"/>
      <c r="SE257" s="716"/>
      <c r="SF257" s="716"/>
      <c r="SG257" s="716"/>
      <c r="SH257" s="716"/>
      <c r="SI257" s="716"/>
      <c r="SJ257" s="716"/>
      <c r="SK257" s="716"/>
      <c r="SL257" s="716"/>
      <c r="SM257" s="716"/>
      <c r="SN257" s="716"/>
      <c r="SO257" s="716"/>
      <c r="SP257" s="716"/>
      <c r="SQ257" s="716"/>
      <c r="SR257" s="716"/>
      <c r="SS257" s="716"/>
      <c r="ST257" s="716"/>
      <c r="SU257" s="716"/>
      <c r="SV257" s="716"/>
      <c r="SW257" s="716"/>
      <c r="SX257" s="716"/>
      <c r="SY257" s="716"/>
      <c r="SZ257" s="716"/>
      <c r="TA257" s="716"/>
      <c r="TB257" s="716"/>
      <c r="TC257" s="716"/>
      <c r="TD257" s="716"/>
      <c r="TE257" s="716"/>
      <c r="TF257" s="716"/>
      <c r="TG257" s="716"/>
      <c r="TH257" s="716"/>
      <c r="TI257" s="716"/>
      <c r="TJ257" s="716"/>
      <c r="TK257" s="716"/>
      <c r="TL257" s="716"/>
      <c r="TM257" s="716"/>
      <c r="TN257" s="716"/>
      <c r="TO257" s="716"/>
      <c r="TP257" s="716"/>
      <c r="TQ257" s="716"/>
      <c r="TR257" s="716"/>
      <c r="TS257" s="716"/>
      <c r="TT257" s="716"/>
      <c r="TU257" s="716"/>
      <c r="TV257" s="716"/>
      <c r="TW257" s="716"/>
      <c r="TX257" s="716"/>
      <c r="TY257" s="716"/>
      <c r="TZ257" s="716"/>
      <c r="UA257" s="716"/>
      <c r="UB257" s="716"/>
      <c r="UC257" s="716"/>
      <c r="UD257" s="716"/>
      <c r="UE257" s="716"/>
      <c r="UF257" s="716"/>
      <c r="UG257" s="716"/>
      <c r="UH257" s="716"/>
      <c r="UI257" s="716"/>
      <c r="UJ257" s="716"/>
      <c r="UK257" s="716"/>
      <c r="UL257" s="716"/>
      <c r="UM257" s="716"/>
      <c r="UN257" s="716"/>
      <c r="UO257" s="716"/>
      <c r="UP257" s="716"/>
      <c r="UQ257" s="716"/>
      <c r="UR257" s="716"/>
      <c r="US257" s="716"/>
      <c r="UT257" s="716"/>
      <c r="UU257" s="716"/>
      <c r="UV257" s="716"/>
      <c r="UW257" s="716"/>
      <c r="UX257" s="716"/>
      <c r="UY257" s="716"/>
      <c r="UZ257" s="716"/>
      <c r="VA257" s="716"/>
      <c r="VB257" s="716"/>
      <c r="VC257" s="716"/>
      <c r="VD257" s="716"/>
      <c r="VE257" s="716"/>
      <c r="VF257" s="716"/>
      <c r="VG257" s="716"/>
      <c r="VH257" s="716"/>
      <c r="VI257" s="716"/>
      <c r="VJ257" s="716"/>
      <c r="VK257" s="716"/>
      <c r="VL257" s="716"/>
      <c r="VM257" s="716"/>
      <c r="VN257" s="716"/>
      <c r="VO257" s="716"/>
      <c r="VP257" s="716"/>
      <c r="VQ257" s="716"/>
      <c r="VR257" s="716"/>
      <c r="VS257" s="716"/>
      <c r="VT257" s="716"/>
      <c r="VU257" s="716"/>
      <c r="VV257" s="716"/>
      <c r="VW257" s="716"/>
      <c r="VX257" s="716"/>
      <c r="VY257" s="716"/>
      <c r="VZ257" s="716"/>
      <c r="WA257" s="716"/>
      <c r="WB257" s="716"/>
      <c r="WC257" s="716"/>
      <c r="WD257" s="716"/>
      <c r="WE257" s="716"/>
      <c r="WF257" s="716"/>
      <c r="WG257" s="716"/>
      <c r="WH257" s="716"/>
      <c r="WI257" s="716"/>
      <c r="WJ257" s="716"/>
      <c r="WK257" s="716"/>
      <c r="WL257" s="716"/>
      <c r="WM257" s="716"/>
      <c r="WN257" s="716"/>
      <c r="WO257" s="716"/>
      <c r="WP257" s="716"/>
      <c r="WQ257" s="716"/>
      <c r="WR257" s="716"/>
      <c r="WS257" s="716"/>
      <c r="WT257" s="716"/>
      <c r="WU257" s="716"/>
      <c r="WV257" s="716"/>
      <c r="WW257" s="716"/>
      <c r="WX257" s="716"/>
      <c r="WY257" s="716"/>
      <c r="WZ257" s="716"/>
      <c r="XA257" s="716"/>
      <c r="XB257" s="716"/>
      <c r="XC257" s="716"/>
      <c r="XD257" s="716"/>
      <c r="XE257" s="716"/>
      <c r="XF257" s="716"/>
      <c r="XG257" s="716"/>
      <c r="XH257" s="716"/>
      <c r="XI257" s="716"/>
      <c r="XJ257" s="716"/>
      <c r="XK257" s="716"/>
      <c r="XL257" s="716"/>
      <c r="XM257" s="716"/>
      <c r="XN257" s="716"/>
      <c r="XO257" s="716"/>
      <c r="XP257" s="716"/>
      <c r="XQ257" s="716"/>
      <c r="XR257" s="716"/>
      <c r="XS257" s="716"/>
      <c r="XT257" s="716"/>
      <c r="XU257" s="716"/>
      <c r="XV257" s="716"/>
      <c r="XW257" s="716"/>
      <c r="XX257" s="716"/>
      <c r="XY257" s="716"/>
      <c r="XZ257" s="716"/>
      <c r="YA257" s="716"/>
      <c r="YB257" s="716"/>
      <c r="YC257" s="716"/>
      <c r="YD257" s="716"/>
      <c r="YE257" s="716"/>
      <c r="YF257" s="716"/>
      <c r="YG257" s="716"/>
      <c r="YH257" s="716"/>
      <c r="YI257" s="716"/>
      <c r="YJ257" s="716"/>
      <c r="YK257" s="716"/>
      <c r="YL257" s="716"/>
      <c r="YM257" s="716"/>
      <c r="YN257" s="716"/>
      <c r="YO257" s="716"/>
      <c r="YP257" s="716"/>
      <c r="YQ257" s="716"/>
      <c r="YR257" s="716"/>
      <c r="YS257" s="716"/>
      <c r="YT257" s="716"/>
      <c r="YU257" s="716"/>
      <c r="YV257" s="716"/>
      <c r="YW257" s="716"/>
      <c r="YX257" s="716"/>
      <c r="YY257" s="716"/>
      <c r="YZ257" s="716"/>
      <c r="ZA257" s="716"/>
      <c r="ZB257" s="716"/>
      <c r="ZC257" s="716"/>
      <c r="ZD257" s="716"/>
      <c r="ZE257" s="716"/>
      <c r="ZF257" s="716"/>
      <c r="ZG257" s="716"/>
      <c r="ZH257" s="716"/>
      <c r="ZI257" s="716"/>
      <c r="ZJ257" s="716"/>
      <c r="ZK257" s="716"/>
      <c r="ZL257" s="716"/>
      <c r="ZM257" s="716"/>
      <c r="ZN257" s="716"/>
      <c r="ZO257" s="716"/>
      <c r="ZP257" s="716"/>
      <c r="ZQ257" s="716"/>
      <c r="ZR257" s="716"/>
      <c r="ZS257" s="716"/>
      <c r="ZT257" s="716"/>
      <c r="ZU257" s="716"/>
      <c r="ZV257" s="716"/>
      <c r="ZW257" s="716"/>
      <c r="ZX257" s="716"/>
      <c r="ZY257" s="716"/>
      <c r="ZZ257" s="716"/>
      <c r="AAA257" s="716"/>
      <c r="AAB257" s="716"/>
      <c r="AAC257" s="716"/>
      <c r="AAD257" s="716"/>
      <c r="AAE257" s="716"/>
      <c r="AAF257" s="716"/>
      <c r="AAG257" s="716"/>
      <c r="AAH257" s="716"/>
      <c r="AAI257" s="716"/>
      <c r="AAJ257" s="716"/>
      <c r="AAK257" s="716"/>
      <c r="AAL257" s="716"/>
      <c r="AAM257" s="716"/>
      <c r="AAN257" s="716"/>
      <c r="AAO257" s="716"/>
      <c r="AAP257" s="716"/>
      <c r="AAQ257" s="716"/>
      <c r="AAR257" s="716"/>
      <c r="AAS257" s="716"/>
      <c r="AAT257" s="716"/>
      <c r="AAU257" s="716"/>
      <c r="AAV257" s="716"/>
      <c r="AAW257" s="716"/>
      <c r="AAX257" s="716"/>
      <c r="AAY257" s="716"/>
      <c r="AAZ257" s="716"/>
      <c r="ABA257" s="716"/>
      <c r="ABB257" s="716"/>
      <c r="ABC257" s="716"/>
      <c r="ABD257" s="716"/>
      <c r="ABE257" s="716"/>
      <c r="ABF257" s="716"/>
      <c r="ABG257" s="716"/>
      <c r="ABH257" s="716"/>
      <c r="ABI257" s="716"/>
      <c r="ABJ257" s="716"/>
      <c r="ABK257" s="716"/>
      <c r="ABL257" s="716"/>
      <c r="ABM257" s="716"/>
      <c r="ABN257" s="716"/>
      <c r="ABO257" s="716"/>
      <c r="ABP257" s="716"/>
      <c r="ABQ257" s="716"/>
      <c r="ABR257" s="716"/>
      <c r="ABS257" s="716"/>
      <c r="ABT257" s="716"/>
      <c r="ABU257" s="716"/>
      <c r="ABV257" s="716"/>
      <c r="ABW257" s="716"/>
      <c r="ABX257" s="716"/>
      <c r="ABY257" s="716"/>
      <c r="ABZ257" s="716"/>
      <c r="ACA257" s="716"/>
      <c r="ACB257" s="716"/>
      <c r="ACC257" s="716"/>
      <c r="ACD257" s="716"/>
      <c r="ACE257" s="716"/>
      <c r="ACF257" s="716"/>
      <c r="ACG257" s="716"/>
      <c r="ACH257" s="716"/>
      <c r="ACI257" s="716"/>
      <c r="ACJ257" s="716"/>
      <c r="ACK257" s="716"/>
      <c r="ACL257" s="716"/>
      <c r="ACM257" s="716"/>
      <c r="ACN257" s="716"/>
      <c r="ACO257" s="716"/>
      <c r="ACP257" s="716"/>
      <c r="ACQ257" s="716"/>
      <c r="ACR257" s="716"/>
      <c r="ACS257" s="716"/>
      <c r="ACT257" s="716"/>
      <c r="ACU257" s="716"/>
      <c r="ACV257" s="716"/>
      <c r="ACW257" s="716"/>
      <c r="ACX257" s="716"/>
      <c r="ACY257" s="716"/>
      <c r="ACZ257" s="716"/>
      <c r="ADA257" s="716"/>
      <c r="ADB257" s="716"/>
      <c r="ADC257" s="716"/>
      <c r="ADD257" s="716"/>
      <c r="ADE257" s="716"/>
      <c r="ADF257" s="716"/>
      <c r="ADG257" s="716"/>
      <c r="ADH257" s="716"/>
      <c r="ADI257" s="716"/>
      <c r="ADJ257" s="716"/>
      <c r="ADK257" s="716"/>
      <c r="ADL257" s="716"/>
      <c r="ADM257" s="716"/>
      <c r="ADN257" s="716"/>
      <c r="ADO257" s="716"/>
      <c r="ADP257" s="716"/>
      <c r="ADQ257" s="716"/>
      <c r="ADR257" s="716"/>
      <c r="ADS257" s="716"/>
      <c r="ADT257" s="716"/>
      <c r="ADU257" s="716"/>
      <c r="ADV257" s="716"/>
      <c r="ADW257" s="716"/>
      <c r="ADX257" s="716"/>
      <c r="ADY257" s="716"/>
      <c r="ADZ257" s="716"/>
      <c r="AEA257" s="716"/>
      <c r="AEB257" s="716"/>
      <c r="AEC257" s="716"/>
      <c r="AED257" s="716"/>
      <c r="AEE257" s="716"/>
      <c r="AEF257" s="716"/>
      <c r="AEG257" s="716"/>
      <c r="AEH257" s="716"/>
      <c r="AEI257" s="716"/>
      <c r="AEJ257" s="716"/>
      <c r="AEK257" s="716"/>
      <c r="AEL257" s="716"/>
      <c r="AEM257" s="716"/>
      <c r="AEN257" s="716"/>
      <c r="AEO257" s="716"/>
      <c r="AEP257" s="716"/>
      <c r="AEQ257" s="716"/>
      <c r="AER257" s="716"/>
      <c r="AES257" s="716"/>
      <c r="AET257" s="716"/>
      <c r="AEU257" s="716"/>
      <c r="AEV257" s="716"/>
      <c r="AEW257" s="716"/>
      <c r="AEX257" s="716"/>
      <c r="AEY257" s="716"/>
      <c r="AEZ257" s="716"/>
      <c r="AFA257" s="716"/>
      <c r="AFB257" s="716"/>
      <c r="AFC257" s="716"/>
      <c r="AFD257" s="716"/>
      <c r="AFE257" s="716"/>
      <c r="AFF257" s="716"/>
      <c r="AFG257" s="716"/>
      <c r="AFH257" s="716"/>
      <c r="AFI257" s="716"/>
      <c r="AFJ257" s="716"/>
      <c r="AFK257" s="716"/>
      <c r="AFL257" s="716"/>
      <c r="AFM257" s="716"/>
      <c r="AFN257" s="716"/>
      <c r="AFO257" s="716"/>
      <c r="AFP257" s="716"/>
      <c r="AFQ257" s="716"/>
      <c r="AFR257" s="716"/>
      <c r="AFS257" s="716"/>
      <c r="AFT257" s="716"/>
      <c r="AFU257" s="716"/>
      <c r="AFV257" s="716"/>
      <c r="AFW257" s="716"/>
      <c r="AFX257" s="716"/>
      <c r="AFY257" s="716"/>
      <c r="AFZ257" s="716"/>
      <c r="AGA257" s="716"/>
      <c r="AGB257" s="716"/>
      <c r="AGC257" s="716"/>
      <c r="AGD257" s="716"/>
      <c r="AGE257" s="716"/>
      <c r="AGF257" s="716"/>
      <c r="AGG257" s="716"/>
      <c r="AGH257" s="716"/>
      <c r="AGI257" s="716"/>
      <c r="AGJ257" s="716"/>
      <c r="AGK257" s="716"/>
      <c r="AGL257" s="716"/>
      <c r="AGM257" s="716"/>
      <c r="AGN257" s="716"/>
      <c r="AGO257" s="716"/>
      <c r="AGP257" s="716"/>
      <c r="AGQ257" s="716"/>
      <c r="AGR257" s="716"/>
      <c r="AGS257" s="716"/>
      <c r="AGT257" s="716"/>
      <c r="AGU257" s="716"/>
      <c r="AGV257" s="716"/>
      <c r="AGW257" s="716"/>
      <c r="AGX257" s="716"/>
      <c r="AGY257" s="716"/>
      <c r="AGZ257" s="716"/>
      <c r="AHA257" s="716"/>
      <c r="AHB257" s="716"/>
      <c r="AHC257" s="716"/>
      <c r="AHD257" s="716"/>
      <c r="AHE257" s="716"/>
      <c r="AHF257" s="716"/>
      <c r="AHG257" s="716"/>
      <c r="AHH257" s="716"/>
      <c r="AHI257" s="716"/>
      <c r="AHJ257" s="716"/>
      <c r="AHK257" s="716"/>
      <c r="AHL257" s="716"/>
      <c r="AHM257" s="716"/>
      <c r="AHN257" s="716"/>
      <c r="AHO257" s="716"/>
      <c r="AHP257" s="716"/>
      <c r="AHQ257" s="716"/>
      <c r="AHR257" s="716"/>
      <c r="AHS257" s="716"/>
      <c r="AHT257" s="716"/>
      <c r="AHU257" s="716"/>
      <c r="AHV257" s="716"/>
      <c r="AHW257" s="716"/>
      <c r="AHX257" s="716"/>
      <c r="AHY257" s="716"/>
      <c r="AHZ257" s="716"/>
      <c r="AIA257" s="716"/>
      <c r="AIB257" s="716"/>
      <c r="AIC257" s="716"/>
      <c r="AID257" s="716"/>
      <c r="AIE257" s="716"/>
      <c r="AIF257" s="716"/>
      <c r="AIG257" s="716"/>
      <c r="AIH257" s="716"/>
      <c r="AII257" s="716"/>
      <c r="AIJ257" s="716"/>
      <c r="AIK257" s="716"/>
      <c r="AIL257" s="716"/>
      <c r="AIM257" s="716"/>
      <c r="AIN257" s="716"/>
      <c r="AIO257" s="716"/>
      <c r="AIP257" s="716"/>
      <c r="AIQ257" s="716"/>
      <c r="AIR257" s="716"/>
      <c r="AIS257" s="716"/>
      <c r="AIT257" s="716"/>
      <c r="AIU257" s="716"/>
      <c r="AIV257" s="716"/>
      <c r="AIW257" s="716"/>
      <c r="AIX257" s="716"/>
      <c r="AIY257" s="716"/>
      <c r="AIZ257" s="716"/>
      <c r="AJA257" s="716"/>
      <c r="AJB257" s="716"/>
      <c r="AJC257" s="716"/>
      <c r="AJD257" s="716"/>
      <c r="AJE257" s="716"/>
      <c r="AJF257" s="716"/>
      <c r="AJG257" s="716"/>
      <c r="AJH257" s="716"/>
      <c r="AJI257" s="716"/>
      <c r="AJJ257" s="716"/>
      <c r="AJK257" s="716"/>
      <c r="AJL257" s="716"/>
      <c r="AJM257" s="716"/>
      <c r="AJN257" s="716"/>
      <c r="AJO257" s="716"/>
      <c r="AJP257" s="716"/>
      <c r="AJQ257" s="716"/>
      <c r="AJR257" s="716"/>
      <c r="AJS257" s="716"/>
      <c r="AJT257" s="716"/>
      <c r="AJU257" s="716"/>
      <c r="AJV257" s="716"/>
      <c r="AJW257" s="716"/>
      <c r="AJX257" s="716"/>
      <c r="AJY257" s="716"/>
      <c r="AJZ257" s="716"/>
      <c r="AKA257" s="716"/>
      <c r="AKB257" s="716"/>
      <c r="AKC257" s="716"/>
      <c r="AKD257" s="716"/>
      <c r="AKE257" s="716"/>
      <c r="AKF257" s="716"/>
      <c r="AKG257" s="716"/>
      <c r="AKH257" s="716"/>
      <c r="AKI257" s="716"/>
      <c r="AKJ257" s="716"/>
      <c r="AKK257" s="716"/>
      <c r="AKL257" s="716"/>
      <c r="AKM257" s="716"/>
      <c r="AKN257" s="716"/>
      <c r="AKO257" s="716"/>
      <c r="AKP257" s="716"/>
      <c r="AKQ257" s="716"/>
      <c r="AKR257" s="716"/>
      <c r="AKS257" s="716"/>
      <c r="AKT257" s="716"/>
      <c r="AKU257" s="716"/>
      <c r="AKV257" s="716"/>
      <c r="AKW257" s="716"/>
      <c r="AKX257" s="716"/>
      <c r="AKY257" s="716"/>
      <c r="AKZ257" s="716"/>
      <c r="ALA257" s="716"/>
      <c r="ALB257" s="716"/>
      <c r="ALC257" s="716"/>
      <c r="ALD257" s="716"/>
      <c r="ALE257" s="716"/>
      <c r="ALF257" s="716"/>
      <c r="ALG257" s="716"/>
      <c r="ALH257" s="716"/>
      <c r="ALI257" s="716"/>
      <c r="ALJ257" s="716"/>
      <c r="ALK257" s="716"/>
      <c r="ALL257" s="716"/>
      <c r="ALM257" s="716"/>
      <c r="ALN257" s="716"/>
      <c r="ALO257" s="716"/>
      <c r="ALP257" s="716"/>
      <c r="ALQ257" s="716"/>
      <c r="ALR257" s="716"/>
      <c r="ALS257" s="716"/>
      <c r="ALT257" s="716"/>
      <c r="ALU257" s="716"/>
      <c r="ALV257" s="716"/>
      <c r="ALW257" s="716"/>
      <c r="ALX257" s="716"/>
      <c r="ALY257" s="716"/>
      <c r="ALZ257" s="716"/>
      <c r="AMA257" s="716"/>
      <c r="AMB257" s="716"/>
      <c r="AMC257" s="716"/>
      <c r="AMD257" s="716"/>
      <c r="AME257" s="716"/>
      <c r="AMF257" s="716"/>
      <c r="AMG257" s="716"/>
      <c r="AMH257" s="716"/>
      <c r="AMI257" s="716"/>
      <c r="AMJ257" s="716"/>
      <c r="AMK257" s="716"/>
      <c r="AML257" s="716"/>
      <c r="AMM257" s="716"/>
      <c r="AMN257" s="716"/>
      <c r="AMO257" s="716"/>
      <c r="AMP257" s="716"/>
      <c r="AMQ257" s="716"/>
      <c r="AMR257" s="716"/>
      <c r="AMS257" s="716"/>
      <c r="AMT257" s="716"/>
      <c r="AMU257" s="716"/>
      <c r="AMV257" s="716"/>
      <c r="AMW257" s="716"/>
      <c r="AMX257" s="716"/>
      <c r="AMY257" s="716"/>
      <c r="AMZ257" s="716"/>
      <c r="ANA257" s="716"/>
      <c r="ANB257" s="716"/>
      <c r="ANC257" s="716"/>
      <c r="AND257" s="716"/>
      <c r="ANE257" s="716"/>
      <c r="ANF257" s="716"/>
      <c r="ANG257" s="716"/>
      <c r="ANH257" s="716"/>
      <c r="ANI257" s="716"/>
      <c r="ANJ257" s="716"/>
      <c r="ANK257" s="716"/>
      <c r="ANL257" s="716"/>
      <c r="ANM257" s="716"/>
      <c r="ANN257" s="716"/>
      <c r="ANO257" s="716"/>
      <c r="ANP257" s="716"/>
      <c r="ANQ257" s="716"/>
      <c r="ANR257" s="716"/>
      <c r="ANS257" s="716"/>
      <c r="ANT257" s="716"/>
      <c r="ANU257" s="716"/>
      <c r="ANV257" s="716"/>
      <c r="ANW257" s="716"/>
      <c r="ANX257" s="716"/>
      <c r="ANY257" s="716"/>
      <c r="ANZ257" s="716"/>
      <c r="AOA257" s="716"/>
      <c r="AOB257" s="716"/>
      <c r="AOC257" s="716"/>
      <c r="AOD257" s="716"/>
      <c r="AOE257" s="716"/>
      <c r="AOF257" s="716"/>
      <c r="AOG257" s="716"/>
      <c r="AOH257" s="716"/>
      <c r="AOI257" s="716"/>
      <c r="AOJ257" s="716"/>
      <c r="AOK257" s="716"/>
      <c r="AOL257" s="716"/>
      <c r="AOM257" s="716"/>
      <c r="AON257" s="716"/>
      <c r="AOO257" s="716"/>
      <c r="AOP257" s="716"/>
      <c r="AOQ257" s="716"/>
      <c r="AOR257" s="716"/>
      <c r="AOS257" s="716"/>
      <c r="AOT257" s="716"/>
      <c r="AOU257" s="716"/>
      <c r="AOV257" s="716"/>
      <c r="AOW257" s="716"/>
      <c r="AOX257" s="716"/>
      <c r="AOY257" s="716"/>
      <c r="AOZ257" s="716"/>
      <c r="APA257" s="716"/>
      <c r="APB257" s="716"/>
      <c r="APC257" s="716"/>
      <c r="APD257" s="716"/>
      <c r="APE257" s="716"/>
      <c r="APF257" s="716"/>
      <c r="APG257" s="716"/>
      <c r="APH257" s="716"/>
      <c r="API257" s="716"/>
      <c r="APJ257" s="716"/>
      <c r="APK257" s="716"/>
      <c r="APL257" s="716"/>
      <c r="APM257" s="716"/>
      <c r="APN257" s="716"/>
      <c r="APO257" s="716"/>
      <c r="APP257" s="716"/>
      <c r="APQ257" s="716"/>
      <c r="APR257" s="716"/>
      <c r="APS257" s="716"/>
      <c r="APT257" s="716"/>
      <c r="APU257" s="716"/>
      <c r="APV257" s="716"/>
      <c r="APW257" s="716"/>
      <c r="APX257" s="716"/>
      <c r="APY257" s="716"/>
      <c r="APZ257" s="716"/>
      <c r="AQA257" s="716"/>
      <c r="AQB257" s="716"/>
      <c r="AQC257" s="716"/>
      <c r="AQD257" s="716"/>
      <c r="AQE257" s="716"/>
      <c r="AQF257" s="716"/>
      <c r="AQG257" s="716"/>
      <c r="AQH257" s="716"/>
      <c r="AQI257" s="716"/>
      <c r="AQJ257" s="716"/>
      <c r="AQK257" s="716"/>
      <c r="AQL257" s="716"/>
      <c r="AQM257" s="716"/>
      <c r="AQN257" s="716"/>
      <c r="AQO257" s="716"/>
      <c r="AQP257" s="716"/>
      <c r="AQQ257" s="716"/>
      <c r="AQR257" s="716"/>
      <c r="AQS257" s="716"/>
      <c r="AQT257" s="716"/>
      <c r="AQU257" s="716"/>
      <c r="AQV257" s="716"/>
      <c r="AQW257" s="716"/>
      <c r="AQX257" s="716"/>
      <c r="AQY257" s="716"/>
      <c r="AQZ257" s="716"/>
      <c r="ARA257" s="716"/>
      <c r="ARB257" s="716"/>
      <c r="ARC257" s="716"/>
      <c r="ARD257" s="716"/>
      <c r="ARE257" s="716"/>
      <c r="ARF257" s="716"/>
      <c r="ARG257" s="716"/>
      <c r="ARH257" s="716"/>
      <c r="ARI257" s="716"/>
      <c r="ARJ257" s="716"/>
      <c r="ARK257" s="716"/>
      <c r="ARL257" s="716"/>
      <c r="ARM257" s="716"/>
      <c r="ARN257" s="716"/>
      <c r="ARO257" s="716"/>
      <c r="ARP257" s="716"/>
      <c r="ARQ257" s="716"/>
      <c r="ARR257" s="716"/>
      <c r="ARS257" s="716"/>
      <c r="ART257" s="716"/>
      <c r="ARU257" s="716"/>
      <c r="ARV257" s="716"/>
      <c r="ARW257" s="716"/>
      <c r="ARX257" s="716"/>
      <c r="ARY257" s="716"/>
      <c r="ARZ257" s="716"/>
      <c r="ASA257" s="716"/>
      <c r="ASB257" s="716"/>
      <c r="ASC257" s="716"/>
      <c r="ASD257" s="716"/>
      <c r="ASE257" s="716"/>
      <c r="ASF257" s="716"/>
      <c r="ASG257" s="716"/>
      <c r="ASH257" s="716"/>
      <c r="ASI257" s="716"/>
      <c r="ASJ257" s="716"/>
      <c r="ASK257" s="716"/>
      <c r="ASL257" s="716"/>
      <c r="ASM257" s="716"/>
      <c r="ASN257" s="716"/>
      <c r="ASO257" s="716"/>
      <c r="ASP257" s="716"/>
      <c r="ASQ257" s="716"/>
      <c r="ASR257" s="716"/>
      <c r="ASS257" s="716"/>
      <c r="AST257" s="716"/>
      <c r="ASU257" s="716"/>
      <c r="ASV257" s="716"/>
      <c r="ASW257" s="716"/>
      <c r="ASX257" s="716"/>
      <c r="ASY257" s="716"/>
      <c r="ASZ257" s="716"/>
      <c r="ATA257" s="716"/>
      <c r="ATB257" s="716"/>
      <c r="ATC257" s="716"/>
      <c r="ATD257" s="716"/>
      <c r="ATE257" s="716"/>
      <c r="ATF257" s="716"/>
      <c r="ATG257" s="716"/>
      <c r="ATH257" s="716"/>
      <c r="ATI257" s="716"/>
      <c r="ATJ257" s="716"/>
      <c r="ATK257" s="716"/>
      <c r="ATL257" s="716"/>
      <c r="ATM257" s="716"/>
      <c r="ATN257" s="716"/>
      <c r="ATO257" s="716"/>
      <c r="ATP257" s="716"/>
      <c r="ATQ257" s="716"/>
      <c r="ATR257" s="716"/>
      <c r="ATS257" s="716"/>
      <c r="ATT257" s="716"/>
      <c r="ATU257" s="716"/>
      <c r="ATV257" s="716"/>
      <c r="ATW257" s="716"/>
      <c r="ATX257" s="716"/>
      <c r="ATY257" s="716"/>
      <c r="ATZ257" s="716"/>
      <c r="AUA257" s="716"/>
      <c r="AUB257" s="716"/>
      <c r="AUC257" s="716"/>
      <c r="AUD257" s="716"/>
      <c r="AUE257" s="716"/>
      <c r="AUF257" s="716"/>
      <c r="AUG257" s="716"/>
      <c r="AUH257" s="716"/>
      <c r="AUI257" s="716"/>
      <c r="AUJ257" s="716"/>
      <c r="AUK257" s="716"/>
      <c r="AUL257" s="716"/>
      <c r="AUM257" s="716"/>
      <c r="AUN257" s="716"/>
      <c r="AUO257" s="716"/>
      <c r="AUP257" s="716"/>
      <c r="AUQ257" s="716"/>
      <c r="AUR257" s="716"/>
      <c r="AUS257" s="716"/>
      <c r="AUT257" s="716"/>
      <c r="AUU257" s="716"/>
      <c r="AUV257" s="716"/>
      <c r="AUW257" s="716"/>
      <c r="AUX257" s="716"/>
      <c r="AUY257" s="716"/>
      <c r="AUZ257" s="716"/>
      <c r="AVA257" s="716"/>
      <c r="AVB257" s="716"/>
      <c r="AVC257" s="716"/>
      <c r="AVD257" s="716"/>
      <c r="AVE257" s="716"/>
      <c r="AVF257" s="716"/>
      <c r="AVG257" s="716"/>
      <c r="AVH257" s="716"/>
      <c r="AVI257" s="716"/>
      <c r="AVJ257" s="716"/>
      <c r="AVK257" s="716"/>
      <c r="AVL257" s="716"/>
      <c r="AVM257" s="716"/>
      <c r="AVN257" s="716"/>
      <c r="AVO257" s="716"/>
      <c r="AVP257" s="716"/>
      <c r="AVQ257" s="716"/>
      <c r="AVR257" s="716"/>
      <c r="AVS257" s="716"/>
      <c r="AVT257" s="716"/>
      <c r="AVU257" s="716"/>
      <c r="AVV257" s="716"/>
      <c r="AVW257" s="716"/>
      <c r="AVX257" s="716"/>
      <c r="AVY257" s="716"/>
      <c r="AVZ257" s="716"/>
      <c r="AWA257" s="716"/>
      <c r="AWB257" s="716"/>
      <c r="AWC257" s="716"/>
      <c r="AWD257" s="716"/>
      <c r="AWE257" s="716"/>
      <c r="AWF257" s="716"/>
      <c r="AWG257" s="716"/>
      <c r="AWH257" s="716"/>
      <c r="AWI257" s="716"/>
      <c r="AWJ257" s="716"/>
      <c r="AWK257" s="716"/>
      <c r="AWL257" s="716"/>
      <c r="AWM257" s="716"/>
      <c r="AWN257" s="716"/>
      <c r="AWO257" s="716"/>
      <c r="AWP257" s="716"/>
      <c r="AWQ257" s="716"/>
      <c r="AWR257" s="716"/>
      <c r="AWS257" s="716"/>
      <c r="AWT257" s="716"/>
      <c r="AWU257" s="716"/>
      <c r="AWV257" s="716"/>
      <c r="AWW257" s="716"/>
      <c r="AWX257" s="716"/>
      <c r="AWY257" s="716"/>
      <c r="AWZ257" s="716"/>
      <c r="AXA257" s="716"/>
      <c r="AXB257" s="716"/>
      <c r="AXC257" s="716"/>
      <c r="AXD257" s="716"/>
      <c r="AXE257" s="716"/>
      <c r="AXF257" s="716"/>
      <c r="AXG257" s="716"/>
      <c r="AXH257" s="716"/>
      <c r="AXI257" s="716"/>
      <c r="AXJ257" s="716"/>
      <c r="AXK257" s="716"/>
      <c r="AXL257" s="716"/>
      <c r="AXM257" s="716"/>
      <c r="AXN257" s="716"/>
      <c r="AXO257" s="716"/>
      <c r="AXP257" s="716"/>
      <c r="AXQ257" s="716"/>
      <c r="AXR257" s="716"/>
      <c r="AXS257" s="716"/>
      <c r="AXT257" s="716"/>
      <c r="AXU257" s="716"/>
      <c r="AXV257" s="716"/>
      <c r="AXW257" s="716"/>
      <c r="AXX257" s="716"/>
      <c r="AXY257" s="716"/>
      <c r="AXZ257" s="716"/>
      <c r="AYA257" s="716"/>
      <c r="AYB257" s="716"/>
      <c r="AYC257" s="716"/>
      <c r="AYD257" s="716"/>
      <c r="AYE257" s="716"/>
      <c r="AYF257" s="716"/>
      <c r="AYG257" s="716"/>
      <c r="AYH257" s="716"/>
      <c r="AYI257" s="716"/>
      <c r="AYJ257" s="716"/>
      <c r="AYK257" s="716"/>
      <c r="AYL257" s="716"/>
      <c r="AYM257" s="716"/>
      <c r="AYN257" s="716"/>
      <c r="AYO257" s="716"/>
      <c r="AYP257" s="716"/>
      <c r="AYQ257" s="716"/>
      <c r="AYR257" s="716"/>
      <c r="AYS257" s="716"/>
      <c r="AYT257" s="716"/>
      <c r="AYU257" s="716"/>
      <c r="AYV257" s="716"/>
      <c r="AYW257" s="716"/>
      <c r="AYX257" s="716"/>
      <c r="AYY257" s="716"/>
      <c r="AYZ257" s="716"/>
      <c r="AZA257" s="716"/>
      <c r="AZB257" s="716"/>
      <c r="AZC257" s="716"/>
      <c r="AZD257" s="716"/>
      <c r="AZE257" s="716"/>
      <c r="AZF257" s="716"/>
      <c r="AZG257" s="716"/>
      <c r="AZH257" s="716"/>
      <c r="AZI257" s="716"/>
      <c r="AZJ257" s="716"/>
      <c r="AZK257" s="716"/>
      <c r="AZL257" s="716"/>
      <c r="AZM257" s="716"/>
      <c r="AZN257" s="716"/>
      <c r="AZO257" s="716"/>
      <c r="AZP257" s="716"/>
      <c r="AZQ257" s="716"/>
      <c r="AZR257" s="716"/>
      <c r="AZS257" s="716"/>
      <c r="AZT257" s="716"/>
      <c r="AZU257" s="716"/>
      <c r="AZV257" s="716"/>
      <c r="AZW257" s="716"/>
      <c r="AZX257" s="716"/>
      <c r="AZY257" s="716"/>
      <c r="AZZ257" s="716"/>
      <c r="BAA257" s="716"/>
      <c r="BAB257" s="716"/>
      <c r="BAC257" s="716"/>
      <c r="BAD257" s="716"/>
      <c r="BAE257" s="716"/>
      <c r="BAF257" s="716"/>
      <c r="BAG257" s="716"/>
      <c r="BAH257" s="716"/>
      <c r="BAI257" s="716"/>
      <c r="BAJ257" s="716"/>
      <c r="BAK257" s="716"/>
      <c r="BAL257" s="716"/>
      <c r="BAM257" s="716"/>
      <c r="BAN257" s="716"/>
      <c r="BAO257" s="716"/>
      <c r="BAP257" s="716"/>
      <c r="BAQ257" s="716"/>
      <c r="BAR257" s="716"/>
      <c r="BAS257" s="716"/>
      <c r="BAT257" s="716"/>
      <c r="BAU257" s="716"/>
      <c r="BAV257" s="716"/>
      <c r="BAW257" s="716"/>
      <c r="BAX257" s="716"/>
      <c r="BAY257" s="716"/>
      <c r="BAZ257" s="716"/>
      <c r="BBA257" s="716"/>
      <c r="BBB257" s="716"/>
      <c r="BBC257" s="716"/>
      <c r="BBD257" s="716"/>
      <c r="BBE257" s="716"/>
      <c r="BBF257" s="716"/>
      <c r="BBG257" s="716"/>
      <c r="BBH257" s="716"/>
      <c r="BBI257" s="716"/>
      <c r="BBJ257" s="716"/>
      <c r="BBK257" s="716"/>
      <c r="BBL257" s="716"/>
      <c r="BBM257" s="716"/>
      <c r="BBN257" s="716"/>
      <c r="BBO257" s="716"/>
      <c r="BBP257" s="716"/>
      <c r="BBQ257" s="716"/>
      <c r="BBR257" s="716"/>
      <c r="BBS257" s="716"/>
      <c r="BBT257" s="716"/>
      <c r="BBU257" s="716"/>
      <c r="BBV257" s="716"/>
      <c r="BBW257" s="716"/>
      <c r="BBX257" s="716"/>
      <c r="BBY257" s="716"/>
      <c r="BBZ257" s="716"/>
      <c r="BCA257" s="716"/>
      <c r="BCB257" s="716"/>
      <c r="BCC257" s="716"/>
      <c r="BCD257" s="716"/>
      <c r="BCE257" s="716"/>
      <c r="BCF257" s="716"/>
      <c r="BCG257" s="716"/>
      <c r="BCH257" s="716"/>
      <c r="BCI257" s="716"/>
      <c r="BCJ257" s="716"/>
      <c r="BCK257" s="716"/>
      <c r="BCL257" s="716"/>
      <c r="BCM257" s="716"/>
      <c r="BCN257" s="716"/>
      <c r="BCO257" s="716"/>
      <c r="BCP257" s="716"/>
      <c r="BCQ257" s="716"/>
      <c r="BCR257" s="716"/>
      <c r="BCS257" s="716"/>
      <c r="BCT257" s="716"/>
      <c r="BCU257" s="716"/>
      <c r="BCV257" s="716"/>
      <c r="BCW257" s="716"/>
      <c r="BCX257" s="716"/>
      <c r="BCY257" s="716"/>
      <c r="BCZ257" s="716"/>
      <c r="BDA257" s="716"/>
      <c r="BDB257" s="716"/>
      <c r="BDC257" s="716"/>
      <c r="BDD257" s="716"/>
      <c r="BDE257" s="716"/>
      <c r="BDF257" s="716"/>
      <c r="BDG257" s="716"/>
      <c r="BDH257" s="716"/>
      <c r="BDI257" s="716"/>
      <c r="BDJ257" s="716"/>
      <c r="BDK257" s="716"/>
      <c r="BDL257" s="716"/>
      <c r="BDM257" s="716"/>
      <c r="BDN257" s="716"/>
      <c r="BDO257" s="716"/>
      <c r="BDP257" s="716"/>
      <c r="BDQ257" s="716"/>
      <c r="BDR257" s="716"/>
      <c r="BDS257" s="716"/>
      <c r="BDT257" s="716"/>
      <c r="BDU257" s="716"/>
      <c r="BDV257" s="716"/>
      <c r="BDW257" s="716"/>
      <c r="BDX257" s="716"/>
      <c r="BDY257" s="716"/>
      <c r="BDZ257" s="716"/>
      <c r="BEA257" s="716"/>
      <c r="BEB257" s="716"/>
      <c r="BEC257" s="716"/>
      <c r="BED257" s="716"/>
      <c r="BEE257" s="716"/>
      <c r="BEF257" s="716"/>
      <c r="BEG257" s="716"/>
      <c r="BEH257" s="716"/>
      <c r="BEI257" s="716"/>
      <c r="BEJ257" s="716"/>
      <c r="BEK257" s="716"/>
      <c r="BEL257" s="716"/>
      <c r="BEM257" s="716"/>
      <c r="BEN257" s="716"/>
      <c r="BEO257" s="716"/>
      <c r="BEP257" s="716"/>
      <c r="BEQ257" s="716"/>
      <c r="BER257" s="716"/>
      <c r="BES257" s="716"/>
      <c r="BET257" s="716"/>
      <c r="BEU257" s="716"/>
      <c r="BEV257" s="716"/>
      <c r="BEW257" s="716"/>
      <c r="BEX257" s="716"/>
      <c r="BEY257" s="716"/>
      <c r="BEZ257" s="716"/>
      <c r="BFA257" s="716"/>
      <c r="BFB257" s="716"/>
      <c r="BFC257" s="716"/>
      <c r="BFD257" s="716"/>
      <c r="BFE257" s="716"/>
      <c r="BFF257" s="716"/>
      <c r="BFG257" s="716"/>
      <c r="BFH257" s="716"/>
      <c r="BFI257" s="716"/>
      <c r="BFJ257" s="716"/>
      <c r="BFK257" s="716"/>
      <c r="BFL257" s="716"/>
      <c r="BFM257" s="716"/>
      <c r="BFN257" s="716"/>
      <c r="BFO257" s="716"/>
      <c r="BFP257" s="716"/>
      <c r="BFQ257" s="716"/>
      <c r="BFR257" s="716"/>
      <c r="BFS257" s="716"/>
      <c r="BFT257" s="716"/>
      <c r="BFU257" s="716"/>
      <c r="BFV257" s="716"/>
      <c r="BFW257" s="716"/>
      <c r="BFX257" s="716"/>
      <c r="BFY257" s="716"/>
      <c r="BFZ257" s="716"/>
      <c r="BGA257" s="716"/>
      <c r="BGB257" s="716"/>
      <c r="BGC257" s="716"/>
      <c r="BGD257" s="716"/>
      <c r="BGE257" s="716"/>
      <c r="BGF257" s="716"/>
      <c r="BGG257" s="716"/>
      <c r="BGH257" s="716"/>
      <c r="BGI257" s="716"/>
      <c r="BGJ257" s="716"/>
      <c r="BGK257" s="716"/>
      <c r="BGL257" s="716"/>
      <c r="BGM257" s="716"/>
      <c r="BGN257" s="716"/>
      <c r="BGO257" s="716"/>
      <c r="BGP257" s="716"/>
      <c r="BGQ257" s="716"/>
      <c r="BGR257" s="716"/>
      <c r="BGS257" s="716"/>
      <c r="BGT257" s="716"/>
      <c r="BGU257" s="716"/>
      <c r="BGV257" s="716"/>
      <c r="BGW257" s="716"/>
      <c r="BGX257" s="716"/>
      <c r="BGY257" s="716"/>
      <c r="BGZ257" s="716"/>
      <c r="BHA257" s="716"/>
      <c r="BHB257" s="716"/>
      <c r="BHC257" s="716"/>
      <c r="BHD257" s="716"/>
      <c r="BHE257" s="716"/>
      <c r="BHF257" s="716"/>
      <c r="BHG257" s="716"/>
      <c r="BHH257" s="716"/>
      <c r="BHI257" s="716"/>
      <c r="BHJ257" s="716"/>
      <c r="BHK257" s="716"/>
      <c r="BHL257" s="716"/>
      <c r="BHM257" s="716"/>
      <c r="BHN257" s="716"/>
      <c r="BHO257" s="716"/>
      <c r="BHP257" s="716"/>
      <c r="BHQ257" s="716"/>
      <c r="BHR257" s="716"/>
      <c r="BHS257" s="716"/>
      <c r="BHT257" s="716"/>
      <c r="BHU257" s="716"/>
      <c r="BHV257" s="716"/>
      <c r="BHW257" s="716"/>
      <c r="BHX257" s="716"/>
      <c r="BHY257" s="716"/>
      <c r="BHZ257" s="716"/>
      <c r="BIA257" s="716"/>
      <c r="BIB257" s="716"/>
      <c r="BIC257" s="716"/>
      <c r="BID257" s="716"/>
      <c r="BIE257" s="716"/>
      <c r="BIF257" s="716"/>
      <c r="BIG257" s="716"/>
      <c r="BIH257" s="716"/>
      <c r="BII257" s="716"/>
      <c r="BIJ257" s="716"/>
      <c r="BIK257" s="716"/>
      <c r="BIL257" s="716"/>
      <c r="BIM257" s="716"/>
      <c r="BIN257" s="716"/>
      <c r="BIO257" s="716"/>
      <c r="BIP257" s="716"/>
      <c r="BIQ257" s="716"/>
      <c r="BIR257" s="716"/>
      <c r="BIS257" s="716"/>
      <c r="BIT257" s="716"/>
      <c r="BIU257" s="716"/>
      <c r="BIV257" s="716"/>
      <c r="BIW257" s="716"/>
      <c r="BIX257" s="716"/>
      <c r="BIY257" s="716"/>
      <c r="BIZ257" s="716"/>
      <c r="BJA257" s="716"/>
      <c r="BJB257" s="716"/>
      <c r="BJC257" s="716"/>
      <c r="BJD257" s="716"/>
      <c r="BJE257" s="716"/>
      <c r="BJF257" s="716"/>
      <c r="BJG257" s="716"/>
      <c r="BJH257" s="716"/>
      <c r="BJI257" s="716"/>
      <c r="BJJ257" s="716"/>
      <c r="BJK257" s="716"/>
      <c r="BJL257" s="716"/>
      <c r="BJM257" s="716"/>
      <c r="BJN257" s="716"/>
      <c r="BJO257" s="716"/>
      <c r="BJP257" s="716"/>
      <c r="BJQ257" s="716"/>
      <c r="BJR257" s="716"/>
      <c r="BJS257" s="716"/>
      <c r="BJT257" s="716"/>
      <c r="BJU257" s="716"/>
      <c r="BJV257" s="716"/>
      <c r="BJW257" s="716"/>
      <c r="BJX257" s="716"/>
      <c r="BJY257" s="716"/>
      <c r="BJZ257" s="716"/>
      <c r="BKA257" s="716"/>
      <c r="BKB257" s="716"/>
      <c r="BKC257" s="716"/>
      <c r="BKD257" s="716"/>
      <c r="BKE257" s="716"/>
      <c r="BKF257" s="716"/>
      <c r="BKG257" s="716"/>
      <c r="BKH257" s="716"/>
      <c r="BKI257" s="716"/>
      <c r="BKJ257" s="716"/>
      <c r="BKK257" s="716"/>
      <c r="BKL257" s="716"/>
      <c r="BKM257" s="716"/>
      <c r="BKN257" s="716"/>
      <c r="BKO257" s="716"/>
      <c r="BKP257" s="716"/>
      <c r="BKQ257" s="716"/>
      <c r="BKR257" s="716"/>
      <c r="BKS257" s="716"/>
      <c r="BKT257" s="716"/>
      <c r="BKU257" s="716"/>
      <c r="BKV257" s="716"/>
      <c r="BKW257" s="716"/>
      <c r="BKX257" s="716"/>
      <c r="BKY257" s="716"/>
      <c r="BKZ257" s="716"/>
      <c r="BLA257" s="716"/>
      <c r="BLB257" s="716"/>
      <c r="BLC257" s="716"/>
      <c r="BLD257" s="716"/>
      <c r="BLE257" s="716"/>
      <c r="BLF257" s="716"/>
      <c r="BLG257" s="716"/>
      <c r="BLH257" s="716"/>
      <c r="BLI257" s="716"/>
      <c r="BLJ257" s="716"/>
      <c r="BLK257" s="716"/>
      <c r="BLL257" s="716"/>
      <c r="BLM257" s="716"/>
      <c r="BLN257" s="716"/>
      <c r="BLO257" s="716"/>
      <c r="BLP257" s="716"/>
      <c r="BLQ257" s="716"/>
      <c r="BLR257" s="716"/>
      <c r="BLS257" s="716"/>
      <c r="BLT257" s="716"/>
      <c r="BLU257" s="716"/>
      <c r="BLV257" s="716"/>
      <c r="BLW257" s="716"/>
      <c r="BLX257" s="716"/>
      <c r="BLY257" s="716"/>
      <c r="BLZ257" s="716"/>
      <c r="BMA257" s="716"/>
      <c r="BMB257" s="716"/>
      <c r="BMC257" s="716"/>
      <c r="BMD257" s="716"/>
      <c r="BME257" s="716"/>
      <c r="BMF257" s="716"/>
      <c r="BMG257" s="716"/>
      <c r="BMH257" s="716"/>
      <c r="BMI257" s="716"/>
      <c r="BMJ257" s="716"/>
      <c r="BMK257" s="716"/>
      <c r="BML257" s="716"/>
      <c r="BMM257" s="716"/>
      <c r="BMN257" s="716"/>
      <c r="BMO257" s="716"/>
      <c r="BMP257" s="716"/>
      <c r="BMQ257" s="716"/>
      <c r="BMR257" s="716"/>
      <c r="BMS257" s="716"/>
      <c r="BMT257" s="716"/>
      <c r="BMU257" s="716"/>
      <c r="BMV257" s="716"/>
      <c r="BMW257" s="716"/>
      <c r="BMX257" s="716"/>
      <c r="BMY257" s="716"/>
      <c r="BMZ257" s="716"/>
      <c r="BNA257" s="716"/>
      <c r="BNB257" s="716"/>
      <c r="BNC257" s="716"/>
      <c r="BND257" s="716"/>
      <c r="BNE257" s="716"/>
      <c r="BNF257" s="716"/>
      <c r="BNG257" s="716"/>
      <c r="BNH257" s="716"/>
      <c r="BNI257" s="716"/>
      <c r="BNJ257" s="716"/>
      <c r="BNK257" s="716"/>
      <c r="BNL257" s="716"/>
      <c r="BNM257" s="716"/>
      <c r="BNN257" s="716"/>
      <c r="BNO257" s="716"/>
      <c r="BNP257" s="716"/>
      <c r="BNQ257" s="716"/>
      <c r="BNR257" s="716"/>
      <c r="BNS257" s="716"/>
      <c r="BNT257" s="716"/>
      <c r="BNU257" s="716"/>
      <c r="BNV257" s="716"/>
      <c r="BNW257" s="716"/>
      <c r="BNX257" s="716"/>
      <c r="BNY257" s="716"/>
      <c r="BNZ257" s="716"/>
      <c r="BOA257" s="716"/>
      <c r="BOB257" s="716"/>
      <c r="BOC257" s="716"/>
      <c r="BOD257" s="716"/>
      <c r="BOE257" s="716"/>
      <c r="BOF257" s="716"/>
      <c r="BOG257" s="716"/>
      <c r="BOH257" s="716"/>
      <c r="BOI257" s="716"/>
      <c r="BOJ257" s="716"/>
      <c r="BOK257" s="716"/>
      <c r="BOL257" s="716"/>
      <c r="BOM257" s="716"/>
      <c r="BON257" s="716"/>
      <c r="BOO257" s="716"/>
      <c r="BOP257" s="716"/>
      <c r="BOQ257" s="716"/>
      <c r="BOR257" s="716"/>
      <c r="BOS257" s="716"/>
      <c r="BOT257" s="716"/>
      <c r="BOU257" s="716"/>
      <c r="BOV257" s="716"/>
      <c r="BOW257" s="716"/>
      <c r="BOX257" s="716"/>
      <c r="BOY257" s="716"/>
      <c r="BOZ257" s="716"/>
      <c r="BPA257" s="716"/>
      <c r="BPB257" s="716"/>
      <c r="BPC257" s="716"/>
      <c r="BPD257" s="716"/>
      <c r="BPE257" s="716"/>
      <c r="BPF257" s="716"/>
      <c r="BPG257" s="716"/>
      <c r="BPH257" s="716"/>
      <c r="BPI257" s="716"/>
      <c r="BPJ257" s="716"/>
      <c r="BPK257" s="716"/>
      <c r="BPL257" s="716"/>
      <c r="BPM257" s="716"/>
      <c r="BPN257" s="716"/>
      <c r="BPO257" s="716"/>
      <c r="BPP257" s="716"/>
      <c r="BPQ257" s="716"/>
      <c r="BPR257" s="716"/>
      <c r="BPS257" s="716"/>
      <c r="BPT257" s="716"/>
      <c r="BPU257" s="716"/>
      <c r="BPV257" s="716"/>
      <c r="BPW257" s="716"/>
      <c r="BPX257" s="716"/>
      <c r="BPY257" s="716"/>
      <c r="BPZ257" s="716"/>
      <c r="BQA257" s="716"/>
      <c r="BQB257" s="716"/>
      <c r="BQC257" s="716"/>
      <c r="BQD257" s="716"/>
      <c r="BQE257" s="716"/>
      <c r="BQF257" s="716"/>
      <c r="BQG257" s="716"/>
      <c r="BQH257" s="716"/>
      <c r="BQI257" s="716"/>
      <c r="BQJ257" s="716"/>
      <c r="BQK257" s="716"/>
      <c r="BQL257" s="716"/>
      <c r="BQM257" s="716"/>
      <c r="BQN257" s="716"/>
      <c r="BQO257" s="716"/>
      <c r="BQP257" s="716"/>
      <c r="BQQ257" s="716"/>
      <c r="BQR257" s="716"/>
      <c r="BQS257" s="716"/>
      <c r="BQT257" s="716"/>
      <c r="BQU257" s="716"/>
      <c r="BQV257" s="716"/>
      <c r="BQW257" s="716"/>
      <c r="BQX257" s="716"/>
      <c r="BQY257" s="716"/>
      <c r="BQZ257" s="716"/>
      <c r="BRA257" s="716"/>
      <c r="BRB257" s="716"/>
      <c r="BRC257" s="716"/>
      <c r="BRD257" s="716"/>
      <c r="BRE257" s="716"/>
      <c r="BRF257" s="716"/>
      <c r="BRG257" s="716"/>
      <c r="BRH257" s="716"/>
      <c r="BRI257" s="716"/>
      <c r="BRJ257" s="716"/>
      <c r="BRK257" s="716"/>
      <c r="BRL257" s="716"/>
      <c r="BRM257" s="716"/>
      <c r="BRN257" s="716"/>
      <c r="BRO257" s="716"/>
      <c r="BRP257" s="716"/>
      <c r="BRQ257" s="716"/>
      <c r="BRR257" s="716"/>
      <c r="BRS257" s="716"/>
      <c r="BRT257" s="716"/>
      <c r="BRU257" s="716"/>
      <c r="BRV257" s="716"/>
      <c r="BRW257" s="716"/>
      <c r="BRX257" s="716"/>
      <c r="BRY257" s="716"/>
      <c r="BRZ257" s="716"/>
      <c r="BSA257" s="716"/>
      <c r="BSB257" s="716"/>
      <c r="BSC257" s="716"/>
      <c r="BSD257" s="716"/>
      <c r="BSE257" s="716"/>
      <c r="BSF257" s="716"/>
      <c r="BSG257" s="716"/>
      <c r="BSH257" s="716"/>
      <c r="BSI257" s="716"/>
      <c r="BSJ257" s="716"/>
      <c r="BSK257" s="716"/>
      <c r="BSL257" s="716"/>
      <c r="BSM257" s="716"/>
      <c r="BSN257" s="716"/>
      <c r="BSO257" s="716"/>
      <c r="BSP257" s="716"/>
      <c r="BSQ257" s="716"/>
      <c r="BSR257" s="716"/>
      <c r="BSS257" s="716"/>
      <c r="BST257" s="716"/>
      <c r="BSU257" s="716"/>
      <c r="BSV257" s="716"/>
      <c r="BSW257" s="716"/>
      <c r="BSX257" s="716"/>
      <c r="BSY257" s="716"/>
      <c r="BSZ257" s="716"/>
      <c r="BTA257" s="716"/>
      <c r="BTB257" s="716"/>
      <c r="BTC257" s="716"/>
      <c r="BTD257" s="716"/>
      <c r="BTE257" s="716"/>
      <c r="BTF257" s="716"/>
      <c r="BTG257" s="716"/>
      <c r="BTH257" s="716"/>
      <c r="BTI257" s="716"/>
      <c r="BTJ257" s="716"/>
      <c r="BTK257" s="716"/>
      <c r="BTL257" s="716"/>
      <c r="BTM257" s="716"/>
      <c r="BTN257" s="716"/>
      <c r="BTO257" s="716"/>
      <c r="BTP257" s="716"/>
      <c r="BTQ257" s="716"/>
      <c r="BTR257" s="716"/>
      <c r="BTS257" s="716"/>
      <c r="BTT257" s="716"/>
      <c r="BTU257" s="716"/>
      <c r="BTV257" s="716"/>
      <c r="BTW257" s="716"/>
      <c r="BTX257" s="716"/>
      <c r="BTY257" s="716"/>
      <c r="BTZ257" s="716"/>
      <c r="BUA257" s="716"/>
      <c r="BUB257" s="716"/>
      <c r="BUC257" s="716"/>
      <c r="BUD257" s="716"/>
      <c r="BUE257" s="716"/>
      <c r="BUF257" s="716"/>
      <c r="BUG257" s="716"/>
      <c r="BUH257" s="716"/>
      <c r="BUI257" s="716"/>
      <c r="BUJ257" s="716"/>
      <c r="BUK257" s="716"/>
      <c r="BUL257" s="716"/>
      <c r="BUM257" s="716"/>
      <c r="BUN257" s="716"/>
      <c r="BUO257" s="716"/>
      <c r="BUP257" s="716"/>
      <c r="BUQ257" s="716"/>
      <c r="BUR257" s="716"/>
      <c r="BUS257" s="716"/>
      <c r="BUT257" s="716"/>
      <c r="BUU257" s="716"/>
      <c r="BUV257" s="716"/>
      <c r="BUW257" s="716"/>
      <c r="BUX257" s="716"/>
      <c r="BUY257" s="716"/>
      <c r="BUZ257" s="716"/>
      <c r="BVA257" s="716"/>
      <c r="BVB257" s="716"/>
      <c r="BVC257" s="716"/>
      <c r="BVD257" s="716"/>
      <c r="BVE257" s="716"/>
      <c r="BVF257" s="716"/>
      <c r="BVG257" s="716"/>
      <c r="BVH257" s="716"/>
      <c r="BVI257" s="716"/>
      <c r="BVJ257" s="716"/>
      <c r="BVK257" s="716"/>
      <c r="BVL257" s="716"/>
      <c r="BVM257" s="716"/>
      <c r="BVN257" s="716"/>
      <c r="BVO257" s="716"/>
      <c r="BVP257" s="716"/>
      <c r="BVQ257" s="716"/>
      <c r="BVR257" s="716"/>
      <c r="BVS257" s="716"/>
      <c r="BVT257" s="716"/>
      <c r="BVU257" s="716"/>
      <c r="BVV257" s="716"/>
      <c r="BVW257" s="716"/>
      <c r="BVX257" s="716"/>
      <c r="BVY257" s="716"/>
      <c r="BVZ257" s="716"/>
      <c r="BWA257" s="716"/>
      <c r="BWB257" s="716"/>
      <c r="BWC257" s="716"/>
      <c r="BWD257" s="716"/>
      <c r="BWE257" s="716"/>
      <c r="BWF257" s="716"/>
      <c r="BWG257" s="716"/>
      <c r="BWH257" s="716"/>
      <c r="BWI257" s="716"/>
      <c r="BWJ257" s="716"/>
      <c r="BWK257" s="716"/>
      <c r="BWL257" s="716"/>
      <c r="BWM257" s="716"/>
      <c r="BWN257" s="716"/>
      <c r="BWO257" s="716"/>
      <c r="BWP257" s="716"/>
      <c r="BWQ257" s="716"/>
      <c r="BWR257" s="716"/>
      <c r="BWS257" s="716"/>
      <c r="BWT257" s="716"/>
      <c r="BWU257" s="716"/>
      <c r="BWV257" s="716"/>
      <c r="BWW257" s="716"/>
      <c r="BWX257" s="716"/>
      <c r="BWY257" s="716"/>
      <c r="BWZ257" s="716"/>
      <c r="BXA257" s="716"/>
      <c r="BXB257" s="716"/>
      <c r="BXC257" s="716"/>
      <c r="BXD257" s="716"/>
      <c r="BXE257" s="716"/>
      <c r="BXF257" s="716"/>
      <c r="BXG257" s="716"/>
      <c r="BXH257" s="716"/>
      <c r="BXI257" s="716"/>
      <c r="BXJ257" s="716"/>
      <c r="BXK257" s="716"/>
      <c r="BXL257" s="716"/>
      <c r="BXM257" s="716"/>
      <c r="BXN257" s="716"/>
      <c r="BXO257" s="716"/>
      <c r="BXP257" s="716"/>
      <c r="BXQ257" s="716"/>
      <c r="BXR257" s="716"/>
      <c r="BXS257" s="716"/>
      <c r="BXT257" s="716"/>
      <c r="BXU257" s="716"/>
      <c r="BXV257" s="716"/>
      <c r="BXW257" s="716"/>
      <c r="BXX257" s="716"/>
      <c r="BXY257" s="716"/>
      <c r="BXZ257" s="716"/>
      <c r="BYA257" s="716"/>
      <c r="BYB257" s="716"/>
      <c r="BYC257" s="716"/>
      <c r="BYD257" s="716"/>
      <c r="BYE257" s="716"/>
      <c r="BYF257" s="716"/>
      <c r="BYG257" s="716"/>
      <c r="BYH257" s="716"/>
      <c r="BYI257" s="716"/>
      <c r="BYJ257" s="716"/>
      <c r="BYK257" s="716"/>
      <c r="BYL257" s="716"/>
      <c r="BYM257" s="716"/>
      <c r="BYN257" s="716"/>
      <c r="BYO257" s="716"/>
      <c r="BYP257" s="716"/>
      <c r="BYQ257" s="716"/>
      <c r="BYR257" s="716"/>
      <c r="BYS257" s="716"/>
      <c r="BYT257" s="716"/>
      <c r="BYU257" s="716"/>
      <c r="BYV257" s="716"/>
      <c r="BYW257" s="716"/>
      <c r="BYX257" s="716"/>
      <c r="BYY257" s="716"/>
      <c r="BYZ257" s="716"/>
      <c r="BZA257" s="716"/>
      <c r="BZB257" s="716"/>
      <c r="BZC257" s="716"/>
      <c r="BZD257" s="716"/>
      <c r="BZE257" s="716"/>
      <c r="BZF257" s="716"/>
      <c r="BZG257" s="716"/>
      <c r="BZH257" s="716"/>
      <c r="BZI257" s="716"/>
      <c r="BZJ257" s="716"/>
      <c r="BZK257" s="716"/>
      <c r="BZL257" s="716"/>
      <c r="BZM257" s="716"/>
      <c r="BZN257" s="716"/>
      <c r="BZO257" s="716"/>
      <c r="BZP257" s="716"/>
      <c r="BZQ257" s="716"/>
      <c r="BZR257" s="716"/>
      <c r="BZS257" s="716"/>
      <c r="BZT257" s="716"/>
      <c r="BZU257" s="716"/>
      <c r="BZV257" s="716"/>
      <c r="BZW257" s="716"/>
      <c r="BZX257" s="716"/>
      <c r="BZY257" s="716"/>
      <c r="BZZ257" s="716"/>
      <c r="CAA257" s="716"/>
      <c r="CAB257" s="716"/>
      <c r="CAC257" s="716"/>
      <c r="CAD257" s="716"/>
      <c r="CAE257" s="716"/>
      <c r="CAF257" s="716"/>
      <c r="CAG257" s="716"/>
      <c r="CAH257" s="716"/>
      <c r="CAI257" s="716"/>
      <c r="CAJ257" s="716"/>
      <c r="CAK257" s="716"/>
      <c r="CAL257" s="716"/>
      <c r="CAM257" s="716"/>
      <c r="CAN257" s="716"/>
      <c r="CAO257" s="716"/>
      <c r="CAP257" s="716"/>
      <c r="CAQ257" s="716"/>
      <c r="CAR257" s="716"/>
      <c r="CAS257" s="716"/>
      <c r="CAT257" s="716"/>
      <c r="CAU257" s="716"/>
      <c r="CAV257" s="716"/>
      <c r="CAW257" s="716"/>
      <c r="CAX257" s="716"/>
      <c r="CAY257" s="716"/>
      <c r="CAZ257" s="716"/>
      <c r="CBA257" s="716"/>
      <c r="CBB257" s="716"/>
      <c r="CBC257" s="716"/>
      <c r="CBD257" s="716"/>
      <c r="CBE257" s="716"/>
      <c r="CBF257" s="716"/>
      <c r="CBG257" s="716"/>
      <c r="CBH257" s="716"/>
      <c r="CBI257" s="716"/>
      <c r="CBJ257" s="716"/>
      <c r="CBK257" s="716"/>
      <c r="CBL257" s="716"/>
      <c r="CBM257" s="716"/>
      <c r="CBN257" s="716"/>
      <c r="CBO257" s="716"/>
      <c r="CBP257" s="716"/>
      <c r="CBQ257" s="716"/>
      <c r="CBR257" s="716"/>
      <c r="CBS257" s="716"/>
      <c r="CBT257" s="716"/>
      <c r="CBU257" s="716"/>
      <c r="CBV257" s="716"/>
      <c r="CBW257" s="716"/>
      <c r="CBX257" s="716"/>
      <c r="CBY257" s="716"/>
      <c r="CBZ257" s="716"/>
      <c r="CCA257" s="716"/>
      <c r="CCB257" s="716"/>
      <c r="CCC257" s="716"/>
      <c r="CCD257" s="716"/>
      <c r="CCE257" s="716"/>
      <c r="CCF257" s="716"/>
      <c r="CCG257" s="716"/>
      <c r="CCH257" s="716"/>
      <c r="CCI257" s="716"/>
      <c r="CCJ257" s="716"/>
      <c r="CCK257" s="716"/>
      <c r="CCL257" s="716"/>
      <c r="CCM257" s="716"/>
      <c r="CCN257" s="716"/>
      <c r="CCO257" s="716"/>
      <c r="CCP257" s="716"/>
      <c r="CCQ257" s="716"/>
      <c r="CCR257" s="716"/>
      <c r="CCS257" s="716"/>
      <c r="CCT257" s="716"/>
      <c r="CCU257" s="716"/>
      <c r="CCV257" s="716"/>
      <c r="CCW257" s="716"/>
      <c r="CCX257" s="716"/>
      <c r="CCY257" s="716"/>
      <c r="CCZ257" s="716"/>
      <c r="CDA257" s="716"/>
      <c r="CDB257" s="716"/>
      <c r="CDC257" s="716"/>
      <c r="CDD257" s="716"/>
      <c r="CDE257" s="716"/>
      <c r="CDF257" s="716"/>
      <c r="CDG257" s="716"/>
      <c r="CDH257" s="716"/>
      <c r="CDI257" s="716"/>
      <c r="CDJ257" s="716"/>
      <c r="CDK257" s="716"/>
      <c r="CDL257" s="716"/>
      <c r="CDM257" s="716"/>
      <c r="CDN257" s="716"/>
      <c r="CDO257" s="716"/>
      <c r="CDP257" s="716"/>
      <c r="CDQ257" s="716"/>
      <c r="CDR257" s="716"/>
      <c r="CDS257" s="716"/>
      <c r="CDT257" s="716"/>
      <c r="CDU257" s="716"/>
      <c r="CDV257" s="716"/>
      <c r="CDW257" s="716"/>
      <c r="CDX257" s="716"/>
      <c r="CDY257" s="716"/>
      <c r="CDZ257" s="716"/>
      <c r="CEA257" s="716"/>
      <c r="CEB257" s="716"/>
      <c r="CEC257" s="716"/>
      <c r="CED257" s="716"/>
      <c r="CEE257" s="716"/>
      <c r="CEF257" s="716"/>
      <c r="CEG257" s="716"/>
      <c r="CEH257" s="716"/>
      <c r="CEI257" s="716"/>
      <c r="CEJ257" s="716"/>
      <c r="CEK257" s="716"/>
      <c r="CEL257" s="716"/>
      <c r="CEM257" s="716"/>
    </row>
    <row r="258" spans="1:2171" s="193" customFormat="1" x14ac:dyDescent="0.2">
      <c r="A258" s="211"/>
      <c r="B258" s="64" t="s">
        <v>195</v>
      </c>
      <c r="C258" s="280"/>
      <c r="D258" s="280"/>
      <c r="E258" s="280"/>
      <c r="F258" s="273"/>
      <c r="G258" s="632"/>
      <c r="H258" s="634"/>
      <c r="I258" s="211"/>
      <c r="J258" s="211"/>
      <c r="K258" s="212"/>
      <c r="L258" s="212"/>
      <c r="M258" s="679"/>
      <c r="N258" s="679"/>
      <c r="O258" s="679"/>
      <c r="P258" s="679"/>
      <c r="Q258" s="679"/>
      <c r="R258" s="679"/>
      <c r="S258" s="679"/>
      <c r="T258" s="358"/>
      <c r="U258" s="358"/>
      <c r="V258" s="358"/>
      <c r="W258" s="358"/>
      <c r="X258" s="358"/>
      <c r="Y258" s="358"/>
      <c r="Z258" s="358"/>
      <c r="AA258" s="679"/>
      <c r="AB258" s="358"/>
      <c r="AC258" s="679"/>
      <c r="AD258" s="679"/>
      <c r="AE258" s="679"/>
      <c r="AF258" s="679"/>
      <c r="AG258" s="679"/>
      <c r="AH258" s="679"/>
      <c r="AI258" s="679"/>
      <c r="AJ258" s="679"/>
      <c r="AK258" s="679"/>
      <c r="AL258" s="679"/>
      <c r="AM258" s="679"/>
      <c r="AN258" s="679"/>
      <c r="AO258" s="679"/>
      <c r="AP258" s="679"/>
      <c r="AQ258" s="679"/>
      <c r="AR258" s="679"/>
      <c r="AS258" s="679"/>
      <c r="AT258" s="679"/>
      <c r="AU258" s="679"/>
      <c r="AV258" s="679"/>
      <c r="AW258" s="679"/>
      <c r="AX258" s="679"/>
      <c r="AY258" s="679"/>
      <c r="AZ258" s="679"/>
      <c r="BA258" s="679"/>
      <c r="BB258" s="679"/>
      <c r="BC258" s="716"/>
      <c r="BD258" s="716"/>
      <c r="BE258" s="716"/>
      <c r="BF258" s="716"/>
      <c r="BG258" s="716"/>
      <c r="BH258" s="716"/>
      <c r="BI258" s="716"/>
      <c r="BJ258" s="716"/>
      <c r="BK258" s="716"/>
      <c r="BL258" s="716"/>
      <c r="BM258" s="716"/>
      <c r="BN258" s="716"/>
      <c r="BO258" s="716"/>
      <c r="BP258" s="716"/>
      <c r="BQ258" s="716"/>
      <c r="BR258" s="716"/>
      <c r="BS258" s="716"/>
      <c r="BT258" s="716"/>
      <c r="BU258" s="716"/>
      <c r="BV258" s="716"/>
      <c r="BW258" s="716"/>
      <c r="BX258" s="716"/>
      <c r="BY258" s="716"/>
      <c r="BZ258" s="716"/>
      <c r="CA258" s="716"/>
      <c r="CB258" s="716"/>
      <c r="CC258" s="716"/>
      <c r="CD258" s="716"/>
      <c r="CE258" s="716"/>
      <c r="CF258" s="716"/>
      <c r="CG258" s="716"/>
      <c r="CH258" s="716"/>
      <c r="CI258" s="716"/>
      <c r="CJ258" s="716"/>
      <c r="CK258" s="716"/>
      <c r="CL258" s="716"/>
      <c r="CM258" s="716"/>
      <c r="CN258" s="716"/>
      <c r="CO258" s="716"/>
      <c r="CP258" s="716"/>
      <c r="CQ258" s="716"/>
      <c r="CR258" s="716"/>
      <c r="CS258" s="716"/>
      <c r="CT258" s="716"/>
      <c r="CU258" s="716"/>
      <c r="CV258" s="716"/>
      <c r="CW258" s="716"/>
      <c r="CX258" s="716"/>
      <c r="CY258" s="716"/>
      <c r="CZ258" s="716"/>
      <c r="DA258" s="716"/>
      <c r="DB258" s="716"/>
      <c r="DC258" s="716"/>
      <c r="DD258" s="716"/>
      <c r="DE258" s="716"/>
      <c r="DF258" s="716"/>
      <c r="DG258" s="716"/>
      <c r="DH258" s="716"/>
      <c r="DI258" s="716"/>
      <c r="DJ258" s="716"/>
      <c r="DK258" s="716"/>
      <c r="DL258" s="716"/>
      <c r="DM258" s="716"/>
      <c r="DN258" s="716"/>
      <c r="DO258" s="716"/>
      <c r="DP258" s="716"/>
      <c r="DQ258" s="716"/>
      <c r="DR258" s="716"/>
      <c r="DS258" s="716"/>
      <c r="DT258" s="716"/>
      <c r="DU258" s="716"/>
      <c r="DV258" s="716"/>
      <c r="DW258" s="716"/>
      <c r="DX258" s="716"/>
      <c r="DY258" s="716"/>
      <c r="DZ258" s="716"/>
      <c r="EA258" s="716"/>
      <c r="EB258" s="716"/>
      <c r="EC258" s="716"/>
      <c r="ED258" s="716"/>
      <c r="EE258" s="716"/>
      <c r="EF258" s="716"/>
      <c r="EG258" s="716"/>
      <c r="EH258" s="716"/>
      <c r="EI258" s="716"/>
      <c r="EJ258" s="716"/>
      <c r="EK258" s="716"/>
      <c r="EL258" s="716"/>
      <c r="EM258" s="716"/>
      <c r="EN258" s="716"/>
      <c r="EO258" s="716"/>
      <c r="EP258" s="716"/>
      <c r="EQ258" s="716"/>
      <c r="ER258" s="716"/>
      <c r="ES258" s="716"/>
      <c r="ET258" s="716"/>
      <c r="EU258" s="716"/>
      <c r="EV258" s="716"/>
      <c r="EW258" s="716"/>
      <c r="EX258" s="716"/>
      <c r="EY258" s="716"/>
      <c r="EZ258" s="716"/>
      <c r="FA258" s="716"/>
      <c r="FB258" s="716"/>
      <c r="FC258" s="716"/>
      <c r="FD258" s="716"/>
      <c r="FE258" s="716"/>
      <c r="FF258" s="716"/>
      <c r="FG258" s="716"/>
      <c r="FH258" s="716"/>
      <c r="FI258" s="716"/>
      <c r="FJ258" s="716"/>
      <c r="FK258" s="716"/>
      <c r="FL258" s="716"/>
      <c r="FM258" s="716"/>
      <c r="FN258" s="716"/>
      <c r="FO258" s="716"/>
      <c r="FP258" s="716"/>
      <c r="FQ258" s="716"/>
      <c r="FR258" s="716"/>
      <c r="FS258" s="716"/>
      <c r="FT258" s="716"/>
      <c r="FU258" s="716"/>
      <c r="FV258" s="716"/>
      <c r="FW258" s="716"/>
      <c r="FX258" s="716"/>
      <c r="FY258" s="716"/>
      <c r="FZ258" s="716"/>
      <c r="GA258" s="716"/>
      <c r="GB258" s="716"/>
      <c r="GC258" s="716"/>
      <c r="GD258" s="716"/>
      <c r="GE258" s="716"/>
      <c r="GF258" s="716"/>
      <c r="GG258" s="716"/>
      <c r="GH258" s="716"/>
      <c r="GI258" s="716"/>
      <c r="GJ258" s="716"/>
      <c r="GK258" s="716"/>
      <c r="GL258" s="716"/>
      <c r="GM258" s="716"/>
      <c r="GN258" s="716"/>
      <c r="GO258" s="716"/>
      <c r="GP258" s="716"/>
      <c r="GQ258" s="716"/>
      <c r="GR258" s="716"/>
      <c r="GS258" s="716"/>
      <c r="GT258" s="716"/>
      <c r="GU258" s="716"/>
      <c r="GV258" s="716"/>
      <c r="GW258" s="716"/>
      <c r="GX258" s="716"/>
      <c r="GY258" s="716"/>
      <c r="GZ258" s="716"/>
      <c r="HA258" s="716"/>
      <c r="HB258" s="716"/>
      <c r="HC258" s="716"/>
      <c r="HD258" s="716"/>
      <c r="HE258" s="716"/>
      <c r="HF258" s="716"/>
      <c r="HG258" s="716"/>
      <c r="HH258" s="716"/>
      <c r="HI258" s="716"/>
      <c r="HJ258" s="716"/>
      <c r="HK258" s="716"/>
      <c r="HL258" s="716"/>
      <c r="HM258" s="716"/>
      <c r="HN258" s="716"/>
      <c r="HO258" s="716"/>
      <c r="HP258" s="716"/>
      <c r="HQ258" s="716"/>
      <c r="HR258" s="716"/>
      <c r="HS258" s="716"/>
      <c r="HT258" s="716"/>
      <c r="HU258" s="716"/>
      <c r="HV258" s="716"/>
      <c r="HW258" s="716"/>
      <c r="HX258" s="716"/>
      <c r="HY258" s="716"/>
      <c r="HZ258" s="716"/>
      <c r="IA258" s="716"/>
      <c r="IB258" s="716"/>
      <c r="IC258" s="716"/>
      <c r="ID258" s="716"/>
      <c r="IE258" s="716"/>
      <c r="IF258" s="716"/>
      <c r="IG258" s="716"/>
      <c r="IH258" s="716"/>
      <c r="II258" s="716"/>
      <c r="IJ258" s="716"/>
      <c r="IK258" s="716"/>
      <c r="IL258" s="716"/>
      <c r="IM258" s="716"/>
      <c r="IN258" s="716"/>
      <c r="IO258" s="716"/>
      <c r="IP258" s="716"/>
      <c r="IQ258" s="716"/>
      <c r="IR258" s="716"/>
      <c r="IS258" s="716"/>
      <c r="IT258" s="716"/>
      <c r="IU258" s="716"/>
      <c r="IV258" s="716"/>
      <c r="IW258" s="716"/>
      <c r="IX258" s="716"/>
      <c r="IY258" s="716"/>
      <c r="IZ258" s="716"/>
      <c r="JA258" s="716"/>
      <c r="JB258" s="716"/>
      <c r="JC258" s="716"/>
      <c r="JD258" s="716"/>
      <c r="JE258" s="716"/>
      <c r="JF258" s="716"/>
      <c r="JG258" s="716"/>
      <c r="JH258" s="716"/>
      <c r="JI258" s="716"/>
      <c r="JJ258" s="716"/>
      <c r="JK258" s="716"/>
      <c r="JL258" s="716"/>
      <c r="JM258" s="716"/>
      <c r="JN258" s="716"/>
      <c r="JO258" s="716"/>
      <c r="JP258" s="716"/>
      <c r="JQ258" s="716"/>
      <c r="JR258" s="716"/>
      <c r="JS258" s="716"/>
      <c r="JT258" s="716"/>
      <c r="JU258" s="716"/>
      <c r="JV258" s="716"/>
      <c r="JW258" s="716"/>
      <c r="JX258" s="716"/>
      <c r="JY258" s="716"/>
      <c r="JZ258" s="716"/>
      <c r="KA258" s="716"/>
      <c r="KB258" s="716"/>
      <c r="KC258" s="716"/>
      <c r="KD258" s="716"/>
      <c r="KE258" s="716"/>
      <c r="KF258" s="716"/>
      <c r="KG258" s="716"/>
      <c r="KH258" s="716"/>
      <c r="KI258" s="716"/>
      <c r="KJ258" s="716"/>
      <c r="KK258" s="716"/>
      <c r="KL258" s="716"/>
      <c r="KM258" s="716"/>
      <c r="KN258" s="716"/>
      <c r="KO258" s="716"/>
      <c r="KP258" s="716"/>
      <c r="KQ258" s="716"/>
      <c r="KR258" s="716"/>
      <c r="KS258" s="716"/>
      <c r="KT258" s="716"/>
      <c r="KU258" s="716"/>
      <c r="KV258" s="716"/>
      <c r="KW258" s="716"/>
      <c r="KX258" s="716"/>
      <c r="KY258" s="716"/>
      <c r="KZ258" s="716"/>
      <c r="LA258" s="716"/>
      <c r="LB258" s="716"/>
      <c r="LC258" s="716"/>
      <c r="LD258" s="716"/>
      <c r="LE258" s="716"/>
      <c r="LF258" s="716"/>
      <c r="LG258" s="716"/>
      <c r="LH258" s="716"/>
      <c r="LI258" s="716"/>
      <c r="LJ258" s="716"/>
      <c r="LK258" s="716"/>
      <c r="LL258" s="716"/>
      <c r="LM258" s="716"/>
      <c r="LN258" s="716"/>
      <c r="LO258" s="716"/>
      <c r="LP258" s="716"/>
      <c r="LQ258" s="716"/>
      <c r="LR258" s="716"/>
      <c r="LS258" s="716"/>
      <c r="LT258" s="716"/>
      <c r="LU258" s="716"/>
      <c r="LV258" s="716"/>
      <c r="LW258" s="716"/>
      <c r="LX258" s="716"/>
      <c r="LY258" s="716"/>
      <c r="LZ258" s="716"/>
      <c r="MA258" s="716"/>
      <c r="MB258" s="716"/>
      <c r="MC258" s="716"/>
      <c r="MD258" s="716"/>
      <c r="ME258" s="716"/>
      <c r="MF258" s="716"/>
      <c r="MG258" s="716"/>
      <c r="MH258" s="716"/>
      <c r="MI258" s="716"/>
      <c r="MJ258" s="716"/>
      <c r="MK258" s="716"/>
      <c r="ML258" s="716"/>
      <c r="MM258" s="716"/>
      <c r="MN258" s="716"/>
      <c r="MO258" s="716"/>
      <c r="MP258" s="716"/>
      <c r="MQ258" s="716"/>
      <c r="MR258" s="716"/>
      <c r="MS258" s="716"/>
      <c r="MT258" s="716"/>
      <c r="MU258" s="716"/>
      <c r="MV258" s="716"/>
      <c r="MW258" s="716"/>
      <c r="MX258" s="716"/>
      <c r="MY258" s="716"/>
      <c r="MZ258" s="716"/>
      <c r="NA258" s="716"/>
      <c r="NB258" s="716"/>
      <c r="NC258" s="716"/>
      <c r="ND258" s="716"/>
      <c r="NE258" s="716"/>
      <c r="NF258" s="716"/>
      <c r="NG258" s="716"/>
      <c r="NH258" s="716"/>
      <c r="NI258" s="716"/>
      <c r="NJ258" s="716"/>
      <c r="NK258" s="716"/>
      <c r="NL258" s="716"/>
      <c r="NM258" s="716"/>
      <c r="NN258" s="716"/>
      <c r="NO258" s="716"/>
      <c r="NP258" s="716"/>
      <c r="NQ258" s="716"/>
      <c r="NR258" s="716"/>
      <c r="NS258" s="716"/>
      <c r="NT258" s="716"/>
      <c r="NU258" s="716"/>
      <c r="NV258" s="716"/>
      <c r="NW258" s="716"/>
      <c r="NX258" s="716"/>
      <c r="NY258" s="716"/>
      <c r="NZ258" s="716"/>
      <c r="OA258" s="716"/>
      <c r="OB258" s="716"/>
      <c r="OC258" s="716"/>
      <c r="OD258" s="716"/>
      <c r="OE258" s="716"/>
      <c r="OF258" s="716"/>
      <c r="OG258" s="716"/>
      <c r="OH258" s="716"/>
      <c r="OI258" s="716"/>
      <c r="OJ258" s="716"/>
      <c r="OK258" s="716"/>
      <c r="OL258" s="716"/>
      <c r="OM258" s="716"/>
      <c r="ON258" s="716"/>
      <c r="OO258" s="716"/>
      <c r="OP258" s="716"/>
      <c r="OQ258" s="716"/>
      <c r="OR258" s="716"/>
      <c r="OS258" s="716"/>
      <c r="OT258" s="716"/>
      <c r="OU258" s="716"/>
      <c r="OV258" s="716"/>
      <c r="OW258" s="716"/>
      <c r="OX258" s="716"/>
      <c r="OY258" s="716"/>
      <c r="OZ258" s="716"/>
      <c r="PA258" s="716"/>
      <c r="PB258" s="716"/>
      <c r="PC258" s="716"/>
      <c r="PD258" s="716"/>
      <c r="PE258" s="716"/>
      <c r="PF258" s="716"/>
      <c r="PG258" s="716"/>
      <c r="PH258" s="716"/>
      <c r="PI258" s="716"/>
      <c r="PJ258" s="716"/>
      <c r="PK258" s="716"/>
      <c r="PL258" s="716"/>
      <c r="PM258" s="716"/>
      <c r="PN258" s="716"/>
      <c r="PO258" s="716"/>
      <c r="PP258" s="716"/>
      <c r="PQ258" s="716"/>
      <c r="PR258" s="716"/>
      <c r="PS258" s="716"/>
      <c r="PT258" s="716"/>
      <c r="PU258" s="716"/>
      <c r="PV258" s="716"/>
      <c r="PW258" s="716"/>
      <c r="PX258" s="716"/>
      <c r="PY258" s="716"/>
      <c r="PZ258" s="716"/>
      <c r="QA258" s="716"/>
      <c r="QB258" s="716"/>
      <c r="QC258" s="716"/>
      <c r="QD258" s="716"/>
      <c r="QE258" s="716"/>
      <c r="QF258" s="716"/>
      <c r="QG258" s="716"/>
      <c r="QH258" s="716"/>
      <c r="QI258" s="716"/>
      <c r="QJ258" s="716"/>
      <c r="QK258" s="716"/>
      <c r="QL258" s="716"/>
      <c r="QM258" s="716"/>
      <c r="QN258" s="716"/>
      <c r="QO258" s="716"/>
      <c r="QP258" s="716"/>
      <c r="QQ258" s="716"/>
      <c r="QR258" s="716"/>
      <c r="QS258" s="716"/>
      <c r="QT258" s="716"/>
      <c r="QU258" s="716"/>
      <c r="QV258" s="716"/>
      <c r="QW258" s="716"/>
      <c r="QX258" s="716"/>
      <c r="QY258" s="716"/>
      <c r="QZ258" s="716"/>
      <c r="RA258" s="716"/>
      <c r="RB258" s="716"/>
      <c r="RC258" s="716"/>
      <c r="RD258" s="716"/>
      <c r="RE258" s="716"/>
      <c r="RF258" s="716"/>
      <c r="RG258" s="716"/>
      <c r="RH258" s="716"/>
      <c r="RI258" s="716"/>
      <c r="RJ258" s="716"/>
      <c r="RK258" s="716"/>
      <c r="RL258" s="716"/>
      <c r="RM258" s="716"/>
      <c r="RN258" s="716"/>
      <c r="RO258" s="716"/>
      <c r="RP258" s="716"/>
      <c r="RQ258" s="716"/>
      <c r="RR258" s="716"/>
      <c r="RS258" s="716"/>
      <c r="RT258" s="716"/>
      <c r="RU258" s="716"/>
      <c r="RV258" s="716"/>
      <c r="RW258" s="716"/>
      <c r="RX258" s="716"/>
      <c r="RY258" s="716"/>
      <c r="RZ258" s="716"/>
      <c r="SA258" s="716"/>
      <c r="SB258" s="716"/>
      <c r="SC258" s="716"/>
      <c r="SD258" s="716"/>
      <c r="SE258" s="716"/>
      <c r="SF258" s="716"/>
      <c r="SG258" s="716"/>
      <c r="SH258" s="716"/>
      <c r="SI258" s="716"/>
      <c r="SJ258" s="716"/>
      <c r="SK258" s="716"/>
      <c r="SL258" s="716"/>
      <c r="SM258" s="716"/>
      <c r="SN258" s="716"/>
      <c r="SO258" s="716"/>
      <c r="SP258" s="716"/>
      <c r="SQ258" s="716"/>
      <c r="SR258" s="716"/>
      <c r="SS258" s="716"/>
      <c r="ST258" s="716"/>
      <c r="SU258" s="716"/>
      <c r="SV258" s="716"/>
      <c r="SW258" s="716"/>
      <c r="SX258" s="716"/>
      <c r="SY258" s="716"/>
      <c r="SZ258" s="716"/>
      <c r="TA258" s="716"/>
      <c r="TB258" s="716"/>
      <c r="TC258" s="716"/>
      <c r="TD258" s="716"/>
      <c r="TE258" s="716"/>
      <c r="TF258" s="716"/>
      <c r="TG258" s="716"/>
      <c r="TH258" s="716"/>
      <c r="TI258" s="716"/>
      <c r="TJ258" s="716"/>
      <c r="TK258" s="716"/>
      <c r="TL258" s="716"/>
      <c r="TM258" s="716"/>
      <c r="TN258" s="716"/>
      <c r="TO258" s="716"/>
      <c r="TP258" s="716"/>
      <c r="TQ258" s="716"/>
      <c r="TR258" s="716"/>
      <c r="TS258" s="716"/>
      <c r="TT258" s="716"/>
      <c r="TU258" s="716"/>
      <c r="TV258" s="716"/>
      <c r="TW258" s="716"/>
      <c r="TX258" s="716"/>
      <c r="TY258" s="716"/>
      <c r="TZ258" s="716"/>
      <c r="UA258" s="716"/>
      <c r="UB258" s="716"/>
      <c r="UC258" s="716"/>
      <c r="UD258" s="716"/>
      <c r="UE258" s="716"/>
      <c r="UF258" s="716"/>
      <c r="UG258" s="716"/>
      <c r="UH258" s="716"/>
      <c r="UI258" s="716"/>
      <c r="UJ258" s="716"/>
      <c r="UK258" s="716"/>
      <c r="UL258" s="716"/>
      <c r="UM258" s="716"/>
      <c r="UN258" s="716"/>
      <c r="UO258" s="716"/>
      <c r="UP258" s="716"/>
      <c r="UQ258" s="716"/>
      <c r="UR258" s="716"/>
      <c r="US258" s="716"/>
      <c r="UT258" s="716"/>
      <c r="UU258" s="716"/>
      <c r="UV258" s="716"/>
      <c r="UW258" s="716"/>
      <c r="UX258" s="716"/>
      <c r="UY258" s="716"/>
      <c r="UZ258" s="716"/>
      <c r="VA258" s="716"/>
      <c r="VB258" s="716"/>
      <c r="VC258" s="716"/>
      <c r="VD258" s="716"/>
      <c r="VE258" s="716"/>
      <c r="VF258" s="716"/>
      <c r="VG258" s="716"/>
      <c r="VH258" s="716"/>
      <c r="VI258" s="716"/>
      <c r="VJ258" s="716"/>
      <c r="VK258" s="716"/>
      <c r="VL258" s="716"/>
      <c r="VM258" s="716"/>
      <c r="VN258" s="716"/>
      <c r="VO258" s="716"/>
      <c r="VP258" s="716"/>
      <c r="VQ258" s="716"/>
      <c r="VR258" s="716"/>
      <c r="VS258" s="716"/>
      <c r="VT258" s="716"/>
      <c r="VU258" s="716"/>
      <c r="VV258" s="716"/>
      <c r="VW258" s="716"/>
      <c r="VX258" s="716"/>
      <c r="VY258" s="716"/>
      <c r="VZ258" s="716"/>
      <c r="WA258" s="716"/>
      <c r="WB258" s="716"/>
      <c r="WC258" s="716"/>
      <c r="WD258" s="716"/>
      <c r="WE258" s="716"/>
      <c r="WF258" s="716"/>
      <c r="WG258" s="716"/>
      <c r="WH258" s="716"/>
      <c r="WI258" s="716"/>
      <c r="WJ258" s="716"/>
      <c r="WK258" s="716"/>
      <c r="WL258" s="716"/>
      <c r="WM258" s="716"/>
      <c r="WN258" s="716"/>
      <c r="WO258" s="716"/>
      <c r="WP258" s="716"/>
      <c r="WQ258" s="716"/>
      <c r="WR258" s="716"/>
      <c r="WS258" s="716"/>
      <c r="WT258" s="716"/>
      <c r="WU258" s="716"/>
      <c r="WV258" s="716"/>
      <c r="WW258" s="716"/>
      <c r="WX258" s="716"/>
      <c r="WY258" s="716"/>
      <c r="WZ258" s="716"/>
      <c r="XA258" s="716"/>
      <c r="XB258" s="716"/>
      <c r="XC258" s="716"/>
      <c r="XD258" s="716"/>
      <c r="XE258" s="716"/>
      <c r="XF258" s="716"/>
      <c r="XG258" s="716"/>
      <c r="XH258" s="716"/>
      <c r="XI258" s="716"/>
      <c r="XJ258" s="716"/>
      <c r="XK258" s="716"/>
      <c r="XL258" s="716"/>
      <c r="XM258" s="716"/>
      <c r="XN258" s="716"/>
      <c r="XO258" s="716"/>
      <c r="XP258" s="716"/>
      <c r="XQ258" s="716"/>
      <c r="XR258" s="716"/>
      <c r="XS258" s="716"/>
      <c r="XT258" s="716"/>
      <c r="XU258" s="716"/>
      <c r="XV258" s="716"/>
      <c r="XW258" s="716"/>
      <c r="XX258" s="716"/>
      <c r="XY258" s="716"/>
      <c r="XZ258" s="716"/>
      <c r="YA258" s="716"/>
      <c r="YB258" s="716"/>
      <c r="YC258" s="716"/>
      <c r="YD258" s="716"/>
      <c r="YE258" s="716"/>
      <c r="YF258" s="716"/>
      <c r="YG258" s="716"/>
      <c r="YH258" s="716"/>
      <c r="YI258" s="716"/>
      <c r="YJ258" s="716"/>
      <c r="YK258" s="716"/>
      <c r="YL258" s="716"/>
      <c r="YM258" s="716"/>
      <c r="YN258" s="716"/>
      <c r="YO258" s="716"/>
      <c r="YP258" s="716"/>
      <c r="YQ258" s="716"/>
      <c r="YR258" s="716"/>
      <c r="YS258" s="716"/>
      <c r="YT258" s="716"/>
      <c r="YU258" s="716"/>
      <c r="YV258" s="716"/>
      <c r="YW258" s="716"/>
      <c r="YX258" s="716"/>
      <c r="YY258" s="716"/>
      <c r="YZ258" s="716"/>
      <c r="ZA258" s="716"/>
      <c r="ZB258" s="716"/>
      <c r="ZC258" s="716"/>
      <c r="ZD258" s="716"/>
      <c r="ZE258" s="716"/>
      <c r="ZF258" s="716"/>
      <c r="ZG258" s="716"/>
      <c r="ZH258" s="716"/>
      <c r="ZI258" s="716"/>
      <c r="ZJ258" s="716"/>
      <c r="ZK258" s="716"/>
      <c r="ZL258" s="716"/>
      <c r="ZM258" s="716"/>
      <c r="ZN258" s="716"/>
      <c r="ZO258" s="716"/>
      <c r="ZP258" s="716"/>
      <c r="ZQ258" s="716"/>
      <c r="ZR258" s="716"/>
      <c r="ZS258" s="716"/>
      <c r="ZT258" s="716"/>
      <c r="ZU258" s="716"/>
      <c r="ZV258" s="716"/>
      <c r="ZW258" s="716"/>
      <c r="ZX258" s="716"/>
      <c r="ZY258" s="716"/>
      <c r="ZZ258" s="716"/>
      <c r="AAA258" s="716"/>
      <c r="AAB258" s="716"/>
      <c r="AAC258" s="716"/>
      <c r="AAD258" s="716"/>
      <c r="AAE258" s="716"/>
      <c r="AAF258" s="716"/>
      <c r="AAG258" s="716"/>
      <c r="AAH258" s="716"/>
      <c r="AAI258" s="716"/>
      <c r="AAJ258" s="716"/>
      <c r="AAK258" s="716"/>
      <c r="AAL258" s="716"/>
      <c r="AAM258" s="716"/>
      <c r="AAN258" s="716"/>
      <c r="AAO258" s="716"/>
      <c r="AAP258" s="716"/>
      <c r="AAQ258" s="716"/>
      <c r="AAR258" s="716"/>
      <c r="AAS258" s="716"/>
      <c r="AAT258" s="716"/>
      <c r="AAU258" s="716"/>
      <c r="AAV258" s="716"/>
      <c r="AAW258" s="716"/>
      <c r="AAX258" s="716"/>
      <c r="AAY258" s="716"/>
      <c r="AAZ258" s="716"/>
      <c r="ABA258" s="716"/>
      <c r="ABB258" s="716"/>
      <c r="ABC258" s="716"/>
      <c r="ABD258" s="716"/>
      <c r="ABE258" s="716"/>
      <c r="ABF258" s="716"/>
      <c r="ABG258" s="716"/>
      <c r="ABH258" s="716"/>
      <c r="ABI258" s="716"/>
      <c r="ABJ258" s="716"/>
      <c r="ABK258" s="716"/>
      <c r="ABL258" s="716"/>
      <c r="ABM258" s="716"/>
      <c r="ABN258" s="716"/>
      <c r="ABO258" s="716"/>
      <c r="ABP258" s="716"/>
      <c r="ABQ258" s="716"/>
      <c r="ABR258" s="716"/>
      <c r="ABS258" s="716"/>
      <c r="ABT258" s="716"/>
      <c r="ABU258" s="716"/>
      <c r="ABV258" s="716"/>
      <c r="ABW258" s="716"/>
      <c r="ABX258" s="716"/>
      <c r="ABY258" s="716"/>
      <c r="ABZ258" s="716"/>
      <c r="ACA258" s="716"/>
      <c r="ACB258" s="716"/>
      <c r="ACC258" s="716"/>
      <c r="ACD258" s="716"/>
      <c r="ACE258" s="716"/>
      <c r="ACF258" s="716"/>
      <c r="ACG258" s="716"/>
      <c r="ACH258" s="716"/>
      <c r="ACI258" s="716"/>
      <c r="ACJ258" s="716"/>
      <c r="ACK258" s="716"/>
      <c r="ACL258" s="716"/>
      <c r="ACM258" s="716"/>
      <c r="ACN258" s="716"/>
      <c r="ACO258" s="716"/>
      <c r="ACP258" s="716"/>
      <c r="ACQ258" s="716"/>
      <c r="ACR258" s="716"/>
      <c r="ACS258" s="716"/>
      <c r="ACT258" s="716"/>
      <c r="ACU258" s="716"/>
      <c r="ACV258" s="716"/>
      <c r="ACW258" s="716"/>
      <c r="ACX258" s="716"/>
      <c r="ACY258" s="716"/>
      <c r="ACZ258" s="716"/>
      <c r="ADA258" s="716"/>
      <c r="ADB258" s="716"/>
      <c r="ADC258" s="716"/>
      <c r="ADD258" s="716"/>
      <c r="ADE258" s="716"/>
      <c r="ADF258" s="716"/>
      <c r="ADG258" s="716"/>
      <c r="ADH258" s="716"/>
      <c r="ADI258" s="716"/>
      <c r="ADJ258" s="716"/>
      <c r="ADK258" s="716"/>
      <c r="ADL258" s="716"/>
      <c r="ADM258" s="716"/>
      <c r="ADN258" s="716"/>
      <c r="ADO258" s="716"/>
      <c r="ADP258" s="716"/>
      <c r="ADQ258" s="716"/>
      <c r="ADR258" s="716"/>
      <c r="ADS258" s="716"/>
      <c r="ADT258" s="716"/>
      <c r="ADU258" s="716"/>
      <c r="ADV258" s="716"/>
      <c r="ADW258" s="716"/>
      <c r="ADX258" s="716"/>
      <c r="ADY258" s="716"/>
      <c r="ADZ258" s="716"/>
      <c r="AEA258" s="716"/>
      <c r="AEB258" s="716"/>
      <c r="AEC258" s="716"/>
      <c r="AED258" s="716"/>
      <c r="AEE258" s="716"/>
      <c r="AEF258" s="716"/>
      <c r="AEG258" s="716"/>
      <c r="AEH258" s="716"/>
      <c r="AEI258" s="716"/>
      <c r="AEJ258" s="716"/>
      <c r="AEK258" s="716"/>
      <c r="AEL258" s="716"/>
      <c r="AEM258" s="716"/>
      <c r="AEN258" s="716"/>
      <c r="AEO258" s="716"/>
      <c r="AEP258" s="716"/>
      <c r="AEQ258" s="716"/>
      <c r="AER258" s="716"/>
      <c r="AES258" s="716"/>
      <c r="AET258" s="716"/>
      <c r="AEU258" s="716"/>
      <c r="AEV258" s="716"/>
      <c r="AEW258" s="716"/>
      <c r="AEX258" s="716"/>
      <c r="AEY258" s="716"/>
      <c r="AEZ258" s="716"/>
      <c r="AFA258" s="716"/>
      <c r="AFB258" s="716"/>
      <c r="AFC258" s="716"/>
      <c r="AFD258" s="716"/>
      <c r="AFE258" s="716"/>
      <c r="AFF258" s="716"/>
      <c r="AFG258" s="716"/>
      <c r="AFH258" s="716"/>
      <c r="AFI258" s="716"/>
      <c r="AFJ258" s="716"/>
      <c r="AFK258" s="716"/>
      <c r="AFL258" s="716"/>
      <c r="AFM258" s="716"/>
      <c r="AFN258" s="716"/>
      <c r="AFO258" s="716"/>
      <c r="AFP258" s="716"/>
      <c r="AFQ258" s="716"/>
      <c r="AFR258" s="716"/>
      <c r="AFS258" s="716"/>
      <c r="AFT258" s="716"/>
      <c r="AFU258" s="716"/>
      <c r="AFV258" s="716"/>
      <c r="AFW258" s="716"/>
      <c r="AFX258" s="716"/>
      <c r="AFY258" s="716"/>
      <c r="AFZ258" s="716"/>
      <c r="AGA258" s="716"/>
      <c r="AGB258" s="716"/>
      <c r="AGC258" s="716"/>
      <c r="AGD258" s="716"/>
      <c r="AGE258" s="716"/>
      <c r="AGF258" s="716"/>
      <c r="AGG258" s="716"/>
      <c r="AGH258" s="716"/>
      <c r="AGI258" s="716"/>
      <c r="AGJ258" s="716"/>
      <c r="AGK258" s="716"/>
      <c r="AGL258" s="716"/>
      <c r="AGM258" s="716"/>
      <c r="AGN258" s="716"/>
      <c r="AGO258" s="716"/>
      <c r="AGP258" s="716"/>
      <c r="AGQ258" s="716"/>
      <c r="AGR258" s="716"/>
      <c r="AGS258" s="716"/>
      <c r="AGT258" s="716"/>
      <c r="AGU258" s="716"/>
      <c r="AGV258" s="716"/>
      <c r="AGW258" s="716"/>
      <c r="AGX258" s="716"/>
      <c r="AGY258" s="716"/>
      <c r="AGZ258" s="716"/>
      <c r="AHA258" s="716"/>
      <c r="AHB258" s="716"/>
      <c r="AHC258" s="716"/>
      <c r="AHD258" s="716"/>
      <c r="AHE258" s="716"/>
      <c r="AHF258" s="716"/>
      <c r="AHG258" s="716"/>
      <c r="AHH258" s="716"/>
      <c r="AHI258" s="716"/>
      <c r="AHJ258" s="716"/>
      <c r="AHK258" s="716"/>
      <c r="AHL258" s="716"/>
      <c r="AHM258" s="716"/>
      <c r="AHN258" s="716"/>
      <c r="AHO258" s="716"/>
      <c r="AHP258" s="716"/>
      <c r="AHQ258" s="716"/>
      <c r="AHR258" s="716"/>
      <c r="AHS258" s="716"/>
      <c r="AHT258" s="716"/>
      <c r="AHU258" s="716"/>
      <c r="AHV258" s="716"/>
      <c r="AHW258" s="716"/>
      <c r="AHX258" s="716"/>
      <c r="AHY258" s="716"/>
      <c r="AHZ258" s="716"/>
      <c r="AIA258" s="716"/>
      <c r="AIB258" s="716"/>
      <c r="AIC258" s="716"/>
      <c r="AID258" s="716"/>
      <c r="AIE258" s="716"/>
      <c r="AIF258" s="716"/>
      <c r="AIG258" s="716"/>
      <c r="AIH258" s="716"/>
      <c r="AII258" s="716"/>
      <c r="AIJ258" s="716"/>
      <c r="AIK258" s="716"/>
      <c r="AIL258" s="716"/>
      <c r="AIM258" s="716"/>
      <c r="AIN258" s="716"/>
      <c r="AIO258" s="716"/>
      <c r="AIP258" s="716"/>
      <c r="AIQ258" s="716"/>
      <c r="AIR258" s="716"/>
      <c r="AIS258" s="716"/>
      <c r="AIT258" s="716"/>
      <c r="AIU258" s="716"/>
      <c r="AIV258" s="716"/>
      <c r="AIW258" s="716"/>
      <c r="AIX258" s="716"/>
      <c r="AIY258" s="716"/>
      <c r="AIZ258" s="716"/>
      <c r="AJA258" s="716"/>
      <c r="AJB258" s="716"/>
      <c r="AJC258" s="716"/>
      <c r="AJD258" s="716"/>
      <c r="AJE258" s="716"/>
      <c r="AJF258" s="716"/>
      <c r="AJG258" s="716"/>
      <c r="AJH258" s="716"/>
      <c r="AJI258" s="716"/>
      <c r="AJJ258" s="716"/>
      <c r="AJK258" s="716"/>
      <c r="AJL258" s="716"/>
      <c r="AJM258" s="716"/>
      <c r="AJN258" s="716"/>
      <c r="AJO258" s="716"/>
      <c r="AJP258" s="716"/>
      <c r="AJQ258" s="716"/>
      <c r="AJR258" s="716"/>
      <c r="AJS258" s="716"/>
      <c r="AJT258" s="716"/>
      <c r="AJU258" s="716"/>
      <c r="AJV258" s="716"/>
      <c r="AJW258" s="716"/>
      <c r="AJX258" s="716"/>
      <c r="AJY258" s="716"/>
      <c r="AJZ258" s="716"/>
      <c r="AKA258" s="716"/>
      <c r="AKB258" s="716"/>
      <c r="AKC258" s="716"/>
      <c r="AKD258" s="716"/>
      <c r="AKE258" s="716"/>
      <c r="AKF258" s="716"/>
      <c r="AKG258" s="716"/>
      <c r="AKH258" s="716"/>
      <c r="AKI258" s="716"/>
      <c r="AKJ258" s="716"/>
      <c r="AKK258" s="716"/>
      <c r="AKL258" s="716"/>
      <c r="AKM258" s="716"/>
      <c r="AKN258" s="716"/>
      <c r="AKO258" s="716"/>
      <c r="AKP258" s="716"/>
      <c r="AKQ258" s="716"/>
      <c r="AKR258" s="716"/>
      <c r="AKS258" s="716"/>
      <c r="AKT258" s="716"/>
      <c r="AKU258" s="716"/>
      <c r="AKV258" s="716"/>
      <c r="AKW258" s="716"/>
      <c r="AKX258" s="716"/>
      <c r="AKY258" s="716"/>
      <c r="AKZ258" s="716"/>
      <c r="ALA258" s="716"/>
      <c r="ALB258" s="716"/>
      <c r="ALC258" s="716"/>
      <c r="ALD258" s="716"/>
      <c r="ALE258" s="716"/>
      <c r="ALF258" s="716"/>
      <c r="ALG258" s="716"/>
      <c r="ALH258" s="716"/>
      <c r="ALI258" s="716"/>
      <c r="ALJ258" s="716"/>
      <c r="ALK258" s="716"/>
      <c r="ALL258" s="716"/>
      <c r="ALM258" s="716"/>
      <c r="ALN258" s="716"/>
      <c r="ALO258" s="716"/>
      <c r="ALP258" s="716"/>
      <c r="ALQ258" s="716"/>
      <c r="ALR258" s="716"/>
      <c r="ALS258" s="716"/>
      <c r="ALT258" s="716"/>
      <c r="ALU258" s="716"/>
      <c r="ALV258" s="716"/>
      <c r="ALW258" s="716"/>
      <c r="ALX258" s="716"/>
      <c r="ALY258" s="716"/>
      <c r="ALZ258" s="716"/>
      <c r="AMA258" s="716"/>
      <c r="AMB258" s="716"/>
      <c r="AMC258" s="716"/>
      <c r="AMD258" s="716"/>
      <c r="AME258" s="716"/>
      <c r="AMF258" s="716"/>
      <c r="AMG258" s="716"/>
      <c r="AMH258" s="716"/>
      <c r="AMI258" s="716"/>
      <c r="AMJ258" s="716"/>
      <c r="AMK258" s="716"/>
      <c r="AML258" s="716"/>
      <c r="AMM258" s="716"/>
      <c r="AMN258" s="716"/>
      <c r="AMO258" s="716"/>
      <c r="AMP258" s="716"/>
      <c r="AMQ258" s="716"/>
      <c r="AMR258" s="716"/>
      <c r="AMS258" s="716"/>
      <c r="AMT258" s="716"/>
      <c r="AMU258" s="716"/>
      <c r="AMV258" s="716"/>
      <c r="AMW258" s="716"/>
      <c r="AMX258" s="716"/>
      <c r="AMY258" s="716"/>
      <c r="AMZ258" s="716"/>
      <c r="ANA258" s="716"/>
      <c r="ANB258" s="716"/>
      <c r="ANC258" s="716"/>
      <c r="AND258" s="716"/>
      <c r="ANE258" s="716"/>
      <c r="ANF258" s="716"/>
      <c r="ANG258" s="716"/>
      <c r="ANH258" s="716"/>
      <c r="ANI258" s="716"/>
      <c r="ANJ258" s="716"/>
      <c r="ANK258" s="716"/>
      <c r="ANL258" s="716"/>
      <c r="ANM258" s="716"/>
      <c r="ANN258" s="716"/>
      <c r="ANO258" s="716"/>
      <c r="ANP258" s="716"/>
      <c r="ANQ258" s="716"/>
      <c r="ANR258" s="716"/>
      <c r="ANS258" s="716"/>
      <c r="ANT258" s="716"/>
      <c r="ANU258" s="716"/>
      <c r="ANV258" s="716"/>
      <c r="ANW258" s="716"/>
      <c r="ANX258" s="716"/>
      <c r="ANY258" s="716"/>
      <c r="ANZ258" s="716"/>
      <c r="AOA258" s="716"/>
      <c r="AOB258" s="716"/>
      <c r="AOC258" s="716"/>
      <c r="AOD258" s="716"/>
      <c r="AOE258" s="716"/>
      <c r="AOF258" s="716"/>
      <c r="AOG258" s="716"/>
      <c r="AOH258" s="716"/>
      <c r="AOI258" s="716"/>
      <c r="AOJ258" s="716"/>
      <c r="AOK258" s="716"/>
      <c r="AOL258" s="716"/>
      <c r="AOM258" s="716"/>
      <c r="AON258" s="716"/>
      <c r="AOO258" s="716"/>
      <c r="AOP258" s="716"/>
      <c r="AOQ258" s="716"/>
      <c r="AOR258" s="716"/>
      <c r="AOS258" s="716"/>
      <c r="AOT258" s="716"/>
      <c r="AOU258" s="716"/>
      <c r="AOV258" s="716"/>
      <c r="AOW258" s="716"/>
      <c r="AOX258" s="716"/>
      <c r="AOY258" s="716"/>
      <c r="AOZ258" s="716"/>
      <c r="APA258" s="716"/>
      <c r="APB258" s="716"/>
      <c r="APC258" s="716"/>
      <c r="APD258" s="716"/>
      <c r="APE258" s="716"/>
      <c r="APF258" s="716"/>
      <c r="APG258" s="716"/>
      <c r="APH258" s="716"/>
      <c r="API258" s="716"/>
      <c r="APJ258" s="716"/>
      <c r="APK258" s="716"/>
      <c r="APL258" s="716"/>
      <c r="APM258" s="716"/>
      <c r="APN258" s="716"/>
      <c r="APO258" s="716"/>
      <c r="APP258" s="716"/>
      <c r="APQ258" s="716"/>
      <c r="APR258" s="716"/>
      <c r="APS258" s="716"/>
      <c r="APT258" s="716"/>
      <c r="APU258" s="716"/>
      <c r="APV258" s="716"/>
      <c r="APW258" s="716"/>
      <c r="APX258" s="716"/>
      <c r="APY258" s="716"/>
      <c r="APZ258" s="716"/>
      <c r="AQA258" s="716"/>
      <c r="AQB258" s="716"/>
      <c r="AQC258" s="716"/>
      <c r="AQD258" s="716"/>
      <c r="AQE258" s="716"/>
      <c r="AQF258" s="716"/>
      <c r="AQG258" s="716"/>
      <c r="AQH258" s="716"/>
      <c r="AQI258" s="716"/>
      <c r="AQJ258" s="716"/>
      <c r="AQK258" s="716"/>
      <c r="AQL258" s="716"/>
      <c r="AQM258" s="716"/>
      <c r="AQN258" s="716"/>
      <c r="AQO258" s="716"/>
      <c r="AQP258" s="716"/>
      <c r="AQQ258" s="716"/>
      <c r="AQR258" s="716"/>
      <c r="AQS258" s="716"/>
      <c r="AQT258" s="716"/>
      <c r="AQU258" s="716"/>
      <c r="AQV258" s="716"/>
      <c r="AQW258" s="716"/>
      <c r="AQX258" s="716"/>
      <c r="AQY258" s="716"/>
      <c r="AQZ258" s="716"/>
      <c r="ARA258" s="716"/>
      <c r="ARB258" s="716"/>
      <c r="ARC258" s="716"/>
      <c r="ARD258" s="716"/>
      <c r="ARE258" s="716"/>
      <c r="ARF258" s="716"/>
      <c r="ARG258" s="716"/>
      <c r="ARH258" s="716"/>
      <c r="ARI258" s="716"/>
      <c r="ARJ258" s="716"/>
      <c r="ARK258" s="716"/>
      <c r="ARL258" s="716"/>
      <c r="ARM258" s="716"/>
      <c r="ARN258" s="716"/>
      <c r="ARO258" s="716"/>
      <c r="ARP258" s="716"/>
      <c r="ARQ258" s="716"/>
      <c r="ARR258" s="716"/>
      <c r="ARS258" s="716"/>
      <c r="ART258" s="716"/>
      <c r="ARU258" s="716"/>
      <c r="ARV258" s="716"/>
      <c r="ARW258" s="716"/>
      <c r="ARX258" s="716"/>
      <c r="ARY258" s="716"/>
      <c r="ARZ258" s="716"/>
      <c r="ASA258" s="716"/>
      <c r="ASB258" s="716"/>
      <c r="ASC258" s="716"/>
      <c r="ASD258" s="716"/>
      <c r="ASE258" s="716"/>
      <c r="ASF258" s="716"/>
      <c r="ASG258" s="716"/>
      <c r="ASH258" s="716"/>
      <c r="ASI258" s="716"/>
      <c r="ASJ258" s="716"/>
      <c r="ASK258" s="716"/>
      <c r="ASL258" s="716"/>
      <c r="ASM258" s="716"/>
      <c r="ASN258" s="716"/>
      <c r="ASO258" s="716"/>
      <c r="ASP258" s="716"/>
      <c r="ASQ258" s="716"/>
      <c r="ASR258" s="716"/>
      <c r="ASS258" s="716"/>
      <c r="AST258" s="716"/>
      <c r="ASU258" s="716"/>
      <c r="ASV258" s="716"/>
      <c r="ASW258" s="716"/>
      <c r="ASX258" s="716"/>
      <c r="ASY258" s="716"/>
      <c r="ASZ258" s="716"/>
      <c r="ATA258" s="716"/>
      <c r="ATB258" s="716"/>
      <c r="ATC258" s="716"/>
      <c r="ATD258" s="716"/>
      <c r="ATE258" s="716"/>
      <c r="ATF258" s="716"/>
      <c r="ATG258" s="716"/>
      <c r="ATH258" s="716"/>
      <c r="ATI258" s="716"/>
      <c r="ATJ258" s="716"/>
      <c r="ATK258" s="716"/>
      <c r="ATL258" s="716"/>
      <c r="ATM258" s="716"/>
      <c r="ATN258" s="716"/>
      <c r="ATO258" s="716"/>
      <c r="ATP258" s="716"/>
      <c r="ATQ258" s="716"/>
      <c r="ATR258" s="716"/>
      <c r="ATS258" s="716"/>
      <c r="ATT258" s="716"/>
      <c r="ATU258" s="716"/>
      <c r="ATV258" s="716"/>
      <c r="ATW258" s="716"/>
      <c r="ATX258" s="716"/>
      <c r="ATY258" s="716"/>
      <c r="ATZ258" s="716"/>
      <c r="AUA258" s="716"/>
      <c r="AUB258" s="716"/>
      <c r="AUC258" s="716"/>
      <c r="AUD258" s="716"/>
      <c r="AUE258" s="716"/>
      <c r="AUF258" s="716"/>
      <c r="AUG258" s="716"/>
      <c r="AUH258" s="716"/>
      <c r="AUI258" s="716"/>
      <c r="AUJ258" s="716"/>
      <c r="AUK258" s="716"/>
      <c r="AUL258" s="716"/>
      <c r="AUM258" s="716"/>
      <c r="AUN258" s="716"/>
      <c r="AUO258" s="716"/>
      <c r="AUP258" s="716"/>
      <c r="AUQ258" s="716"/>
      <c r="AUR258" s="716"/>
      <c r="AUS258" s="716"/>
      <c r="AUT258" s="716"/>
      <c r="AUU258" s="716"/>
      <c r="AUV258" s="716"/>
      <c r="AUW258" s="716"/>
      <c r="AUX258" s="716"/>
      <c r="AUY258" s="716"/>
      <c r="AUZ258" s="716"/>
      <c r="AVA258" s="716"/>
      <c r="AVB258" s="716"/>
      <c r="AVC258" s="716"/>
      <c r="AVD258" s="716"/>
      <c r="AVE258" s="716"/>
      <c r="AVF258" s="716"/>
      <c r="AVG258" s="716"/>
      <c r="AVH258" s="716"/>
      <c r="AVI258" s="716"/>
      <c r="AVJ258" s="716"/>
      <c r="AVK258" s="716"/>
      <c r="AVL258" s="716"/>
      <c r="AVM258" s="716"/>
      <c r="AVN258" s="716"/>
      <c r="AVO258" s="716"/>
      <c r="AVP258" s="716"/>
      <c r="AVQ258" s="716"/>
      <c r="AVR258" s="716"/>
      <c r="AVS258" s="716"/>
      <c r="AVT258" s="716"/>
      <c r="AVU258" s="716"/>
      <c r="AVV258" s="716"/>
      <c r="AVW258" s="716"/>
      <c r="AVX258" s="716"/>
      <c r="AVY258" s="716"/>
      <c r="AVZ258" s="716"/>
      <c r="AWA258" s="716"/>
      <c r="AWB258" s="716"/>
      <c r="AWC258" s="716"/>
      <c r="AWD258" s="716"/>
      <c r="AWE258" s="716"/>
      <c r="AWF258" s="716"/>
      <c r="AWG258" s="716"/>
      <c r="AWH258" s="716"/>
      <c r="AWI258" s="716"/>
      <c r="AWJ258" s="716"/>
      <c r="AWK258" s="716"/>
      <c r="AWL258" s="716"/>
      <c r="AWM258" s="716"/>
      <c r="AWN258" s="716"/>
      <c r="AWO258" s="716"/>
      <c r="AWP258" s="716"/>
      <c r="AWQ258" s="716"/>
      <c r="AWR258" s="716"/>
      <c r="AWS258" s="716"/>
      <c r="AWT258" s="716"/>
      <c r="AWU258" s="716"/>
      <c r="AWV258" s="716"/>
      <c r="AWW258" s="716"/>
      <c r="AWX258" s="716"/>
      <c r="AWY258" s="716"/>
      <c r="AWZ258" s="716"/>
      <c r="AXA258" s="716"/>
      <c r="AXB258" s="716"/>
      <c r="AXC258" s="716"/>
      <c r="AXD258" s="716"/>
      <c r="AXE258" s="716"/>
      <c r="AXF258" s="716"/>
      <c r="AXG258" s="716"/>
      <c r="AXH258" s="716"/>
      <c r="AXI258" s="716"/>
      <c r="AXJ258" s="716"/>
      <c r="AXK258" s="716"/>
      <c r="AXL258" s="716"/>
      <c r="AXM258" s="716"/>
      <c r="AXN258" s="716"/>
      <c r="AXO258" s="716"/>
      <c r="AXP258" s="716"/>
      <c r="AXQ258" s="716"/>
      <c r="AXR258" s="716"/>
      <c r="AXS258" s="716"/>
      <c r="AXT258" s="716"/>
      <c r="AXU258" s="716"/>
      <c r="AXV258" s="716"/>
      <c r="AXW258" s="716"/>
      <c r="AXX258" s="716"/>
      <c r="AXY258" s="716"/>
      <c r="AXZ258" s="716"/>
      <c r="AYA258" s="716"/>
      <c r="AYB258" s="716"/>
      <c r="AYC258" s="716"/>
      <c r="AYD258" s="716"/>
      <c r="AYE258" s="716"/>
      <c r="AYF258" s="716"/>
      <c r="AYG258" s="716"/>
      <c r="AYH258" s="716"/>
      <c r="AYI258" s="716"/>
      <c r="AYJ258" s="716"/>
      <c r="AYK258" s="716"/>
      <c r="AYL258" s="716"/>
      <c r="AYM258" s="716"/>
      <c r="AYN258" s="716"/>
      <c r="AYO258" s="716"/>
      <c r="AYP258" s="716"/>
      <c r="AYQ258" s="716"/>
      <c r="AYR258" s="716"/>
      <c r="AYS258" s="716"/>
      <c r="AYT258" s="716"/>
      <c r="AYU258" s="716"/>
      <c r="AYV258" s="716"/>
      <c r="AYW258" s="716"/>
      <c r="AYX258" s="716"/>
      <c r="AYY258" s="716"/>
      <c r="AYZ258" s="716"/>
      <c r="AZA258" s="716"/>
      <c r="AZB258" s="716"/>
      <c r="AZC258" s="716"/>
      <c r="AZD258" s="716"/>
      <c r="AZE258" s="716"/>
      <c r="AZF258" s="716"/>
      <c r="AZG258" s="716"/>
      <c r="AZH258" s="716"/>
      <c r="AZI258" s="716"/>
      <c r="AZJ258" s="716"/>
      <c r="AZK258" s="716"/>
      <c r="AZL258" s="716"/>
      <c r="AZM258" s="716"/>
      <c r="AZN258" s="716"/>
      <c r="AZO258" s="716"/>
      <c r="AZP258" s="716"/>
      <c r="AZQ258" s="716"/>
      <c r="AZR258" s="716"/>
      <c r="AZS258" s="716"/>
      <c r="AZT258" s="716"/>
      <c r="AZU258" s="716"/>
      <c r="AZV258" s="716"/>
      <c r="AZW258" s="716"/>
      <c r="AZX258" s="716"/>
      <c r="AZY258" s="716"/>
      <c r="AZZ258" s="716"/>
      <c r="BAA258" s="716"/>
      <c r="BAB258" s="716"/>
      <c r="BAC258" s="716"/>
      <c r="BAD258" s="716"/>
      <c r="BAE258" s="716"/>
      <c r="BAF258" s="716"/>
      <c r="BAG258" s="716"/>
      <c r="BAH258" s="716"/>
      <c r="BAI258" s="716"/>
      <c r="BAJ258" s="716"/>
      <c r="BAK258" s="716"/>
      <c r="BAL258" s="716"/>
      <c r="BAM258" s="716"/>
      <c r="BAN258" s="716"/>
      <c r="BAO258" s="716"/>
      <c r="BAP258" s="716"/>
      <c r="BAQ258" s="716"/>
      <c r="BAR258" s="716"/>
      <c r="BAS258" s="716"/>
      <c r="BAT258" s="716"/>
      <c r="BAU258" s="716"/>
      <c r="BAV258" s="716"/>
      <c r="BAW258" s="716"/>
      <c r="BAX258" s="716"/>
      <c r="BAY258" s="716"/>
      <c r="BAZ258" s="716"/>
      <c r="BBA258" s="716"/>
      <c r="BBB258" s="716"/>
      <c r="BBC258" s="716"/>
      <c r="BBD258" s="716"/>
      <c r="BBE258" s="716"/>
      <c r="BBF258" s="716"/>
      <c r="BBG258" s="716"/>
      <c r="BBH258" s="716"/>
      <c r="BBI258" s="716"/>
      <c r="BBJ258" s="716"/>
      <c r="BBK258" s="716"/>
      <c r="BBL258" s="716"/>
      <c r="BBM258" s="716"/>
      <c r="BBN258" s="716"/>
      <c r="BBO258" s="716"/>
      <c r="BBP258" s="716"/>
      <c r="BBQ258" s="716"/>
      <c r="BBR258" s="716"/>
      <c r="BBS258" s="716"/>
      <c r="BBT258" s="716"/>
      <c r="BBU258" s="716"/>
      <c r="BBV258" s="716"/>
      <c r="BBW258" s="716"/>
      <c r="BBX258" s="716"/>
      <c r="BBY258" s="716"/>
      <c r="BBZ258" s="716"/>
      <c r="BCA258" s="716"/>
      <c r="BCB258" s="716"/>
      <c r="BCC258" s="716"/>
      <c r="BCD258" s="716"/>
      <c r="BCE258" s="716"/>
      <c r="BCF258" s="716"/>
      <c r="BCG258" s="716"/>
      <c r="BCH258" s="716"/>
      <c r="BCI258" s="716"/>
      <c r="BCJ258" s="716"/>
      <c r="BCK258" s="716"/>
      <c r="BCL258" s="716"/>
      <c r="BCM258" s="716"/>
      <c r="BCN258" s="716"/>
      <c r="BCO258" s="716"/>
      <c r="BCP258" s="716"/>
      <c r="BCQ258" s="716"/>
      <c r="BCR258" s="716"/>
      <c r="BCS258" s="716"/>
      <c r="BCT258" s="716"/>
      <c r="BCU258" s="716"/>
      <c r="BCV258" s="716"/>
      <c r="BCW258" s="716"/>
      <c r="BCX258" s="716"/>
      <c r="BCY258" s="716"/>
      <c r="BCZ258" s="716"/>
      <c r="BDA258" s="716"/>
      <c r="BDB258" s="716"/>
      <c r="BDC258" s="716"/>
      <c r="BDD258" s="716"/>
      <c r="BDE258" s="716"/>
      <c r="BDF258" s="716"/>
      <c r="BDG258" s="716"/>
      <c r="BDH258" s="716"/>
      <c r="BDI258" s="716"/>
      <c r="BDJ258" s="716"/>
      <c r="BDK258" s="716"/>
      <c r="BDL258" s="716"/>
      <c r="BDM258" s="716"/>
      <c r="BDN258" s="716"/>
      <c r="BDO258" s="716"/>
      <c r="BDP258" s="716"/>
      <c r="BDQ258" s="716"/>
      <c r="BDR258" s="716"/>
      <c r="BDS258" s="716"/>
      <c r="BDT258" s="716"/>
      <c r="BDU258" s="716"/>
      <c r="BDV258" s="716"/>
      <c r="BDW258" s="716"/>
      <c r="BDX258" s="716"/>
      <c r="BDY258" s="716"/>
      <c r="BDZ258" s="716"/>
      <c r="BEA258" s="716"/>
      <c r="BEB258" s="716"/>
      <c r="BEC258" s="716"/>
      <c r="BED258" s="716"/>
      <c r="BEE258" s="716"/>
      <c r="BEF258" s="716"/>
      <c r="BEG258" s="716"/>
      <c r="BEH258" s="716"/>
      <c r="BEI258" s="716"/>
      <c r="BEJ258" s="716"/>
      <c r="BEK258" s="716"/>
      <c r="BEL258" s="716"/>
      <c r="BEM258" s="716"/>
      <c r="BEN258" s="716"/>
      <c r="BEO258" s="716"/>
      <c r="BEP258" s="716"/>
      <c r="BEQ258" s="716"/>
      <c r="BER258" s="716"/>
      <c r="BES258" s="716"/>
      <c r="BET258" s="716"/>
      <c r="BEU258" s="716"/>
      <c r="BEV258" s="716"/>
      <c r="BEW258" s="716"/>
      <c r="BEX258" s="716"/>
      <c r="BEY258" s="716"/>
      <c r="BEZ258" s="716"/>
      <c r="BFA258" s="716"/>
      <c r="BFB258" s="716"/>
      <c r="BFC258" s="716"/>
      <c r="BFD258" s="716"/>
      <c r="BFE258" s="716"/>
      <c r="BFF258" s="716"/>
      <c r="BFG258" s="716"/>
      <c r="BFH258" s="716"/>
      <c r="BFI258" s="716"/>
      <c r="BFJ258" s="716"/>
      <c r="BFK258" s="716"/>
      <c r="BFL258" s="716"/>
      <c r="BFM258" s="716"/>
      <c r="BFN258" s="716"/>
      <c r="BFO258" s="716"/>
      <c r="BFP258" s="716"/>
      <c r="BFQ258" s="716"/>
      <c r="BFR258" s="716"/>
      <c r="BFS258" s="716"/>
      <c r="BFT258" s="716"/>
      <c r="BFU258" s="716"/>
      <c r="BFV258" s="716"/>
      <c r="BFW258" s="716"/>
      <c r="BFX258" s="716"/>
      <c r="BFY258" s="716"/>
      <c r="BFZ258" s="716"/>
      <c r="BGA258" s="716"/>
      <c r="BGB258" s="716"/>
      <c r="BGC258" s="716"/>
      <c r="BGD258" s="716"/>
      <c r="BGE258" s="716"/>
      <c r="BGF258" s="716"/>
      <c r="BGG258" s="716"/>
      <c r="BGH258" s="716"/>
      <c r="BGI258" s="716"/>
      <c r="BGJ258" s="716"/>
      <c r="BGK258" s="716"/>
      <c r="BGL258" s="716"/>
      <c r="BGM258" s="716"/>
      <c r="BGN258" s="716"/>
      <c r="BGO258" s="716"/>
      <c r="BGP258" s="716"/>
      <c r="BGQ258" s="716"/>
      <c r="BGR258" s="716"/>
      <c r="BGS258" s="716"/>
      <c r="BGT258" s="716"/>
      <c r="BGU258" s="716"/>
      <c r="BGV258" s="716"/>
      <c r="BGW258" s="716"/>
      <c r="BGX258" s="716"/>
      <c r="BGY258" s="716"/>
      <c r="BGZ258" s="716"/>
      <c r="BHA258" s="716"/>
      <c r="BHB258" s="716"/>
      <c r="BHC258" s="716"/>
      <c r="BHD258" s="716"/>
      <c r="BHE258" s="716"/>
      <c r="BHF258" s="716"/>
      <c r="BHG258" s="716"/>
      <c r="BHH258" s="716"/>
      <c r="BHI258" s="716"/>
      <c r="BHJ258" s="716"/>
      <c r="BHK258" s="716"/>
      <c r="BHL258" s="716"/>
      <c r="BHM258" s="716"/>
      <c r="BHN258" s="716"/>
      <c r="BHO258" s="716"/>
      <c r="BHP258" s="716"/>
      <c r="BHQ258" s="716"/>
      <c r="BHR258" s="716"/>
      <c r="BHS258" s="716"/>
      <c r="BHT258" s="716"/>
      <c r="BHU258" s="716"/>
      <c r="BHV258" s="716"/>
      <c r="BHW258" s="716"/>
      <c r="BHX258" s="716"/>
      <c r="BHY258" s="716"/>
      <c r="BHZ258" s="716"/>
      <c r="BIA258" s="716"/>
      <c r="BIB258" s="716"/>
      <c r="BIC258" s="716"/>
      <c r="BID258" s="716"/>
      <c r="BIE258" s="716"/>
      <c r="BIF258" s="716"/>
      <c r="BIG258" s="716"/>
      <c r="BIH258" s="716"/>
      <c r="BII258" s="716"/>
      <c r="BIJ258" s="716"/>
      <c r="BIK258" s="716"/>
      <c r="BIL258" s="716"/>
      <c r="BIM258" s="716"/>
      <c r="BIN258" s="716"/>
      <c r="BIO258" s="716"/>
      <c r="BIP258" s="716"/>
      <c r="BIQ258" s="716"/>
      <c r="BIR258" s="716"/>
      <c r="BIS258" s="716"/>
      <c r="BIT258" s="716"/>
      <c r="BIU258" s="716"/>
      <c r="BIV258" s="716"/>
      <c r="BIW258" s="716"/>
      <c r="BIX258" s="716"/>
      <c r="BIY258" s="716"/>
      <c r="BIZ258" s="716"/>
      <c r="BJA258" s="716"/>
      <c r="BJB258" s="716"/>
      <c r="BJC258" s="716"/>
      <c r="BJD258" s="716"/>
      <c r="BJE258" s="716"/>
      <c r="BJF258" s="716"/>
      <c r="BJG258" s="716"/>
      <c r="BJH258" s="716"/>
      <c r="BJI258" s="716"/>
      <c r="BJJ258" s="716"/>
      <c r="BJK258" s="716"/>
      <c r="BJL258" s="716"/>
      <c r="BJM258" s="716"/>
      <c r="BJN258" s="716"/>
      <c r="BJO258" s="716"/>
      <c r="BJP258" s="716"/>
      <c r="BJQ258" s="716"/>
      <c r="BJR258" s="716"/>
      <c r="BJS258" s="716"/>
      <c r="BJT258" s="716"/>
      <c r="BJU258" s="716"/>
      <c r="BJV258" s="716"/>
      <c r="BJW258" s="716"/>
      <c r="BJX258" s="716"/>
      <c r="BJY258" s="716"/>
      <c r="BJZ258" s="716"/>
      <c r="BKA258" s="716"/>
      <c r="BKB258" s="716"/>
      <c r="BKC258" s="716"/>
      <c r="BKD258" s="716"/>
      <c r="BKE258" s="716"/>
      <c r="BKF258" s="716"/>
      <c r="BKG258" s="716"/>
      <c r="BKH258" s="716"/>
      <c r="BKI258" s="716"/>
      <c r="BKJ258" s="716"/>
      <c r="BKK258" s="716"/>
      <c r="BKL258" s="716"/>
      <c r="BKM258" s="716"/>
      <c r="BKN258" s="716"/>
      <c r="BKO258" s="716"/>
      <c r="BKP258" s="716"/>
      <c r="BKQ258" s="716"/>
      <c r="BKR258" s="716"/>
      <c r="BKS258" s="716"/>
      <c r="BKT258" s="716"/>
      <c r="BKU258" s="716"/>
      <c r="BKV258" s="716"/>
      <c r="BKW258" s="716"/>
      <c r="BKX258" s="716"/>
      <c r="BKY258" s="716"/>
      <c r="BKZ258" s="716"/>
      <c r="BLA258" s="716"/>
      <c r="BLB258" s="716"/>
      <c r="BLC258" s="716"/>
      <c r="BLD258" s="716"/>
      <c r="BLE258" s="716"/>
      <c r="BLF258" s="716"/>
      <c r="BLG258" s="716"/>
      <c r="BLH258" s="716"/>
      <c r="BLI258" s="716"/>
      <c r="BLJ258" s="716"/>
      <c r="BLK258" s="716"/>
      <c r="BLL258" s="716"/>
      <c r="BLM258" s="716"/>
      <c r="BLN258" s="716"/>
      <c r="BLO258" s="716"/>
      <c r="BLP258" s="716"/>
      <c r="BLQ258" s="716"/>
      <c r="BLR258" s="716"/>
      <c r="BLS258" s="716"/>
      <c r="BLT258" s="716"/>
      <c r="BLU258" s="716"/>
      <c r="BLV258" s="716"/>
      <c r="BLW258" s="716"/>
      <c r="BLX258" s="716"/>
      <c r="BLY258" s="716"/>
      <c r="BLZ258" s="716"/>
      <c r="BMA258" s="716"/>
      <c r="BMB258" s="716"/>
      <c r="BMC258" s="716"/>
      <c r="BMD258" s="716"/>
      <c r="BME258" s="716"/>
      <c r="BMF258" s="716"/>
      <c r="BMG258" s="716"/>
      <c r="BMH258" s="716"/>
      <c r="BMI258" s="716"/>
      <c r="BMJ258" s="716"/>
      <c r="BMK258" s="716"/>
      <c r="BML258" s="716"/>
      <c r="BMM258" s="716"/>
      <c r="BMN258" s="716"/>
      <c r="BMO258" s="716"/>
      <c r="BMP258" s="716"/>
      <c r="BMQ258" s="716"/>
      <c r="BMR258" s="716"/>
      <c r="BMS258" s="716"/>
      <c r="BMT258" s="716"/>
      <c r="BMU258" s="716"/>
      <c r="BMV258" s="716"/>
      <c r="BMW258" s="716"/>
      <c r="BMX258" s="716"/>
      <c r="BMY258" s="716"/>
      <c r="BMZ258" s="716"/>
      <c r="BNA258" s="716"/>
      <c r="BNB258" s="716"/>
      <c r="BNC258" s="716"/>
      <c r="BND258" s="716"/>
      <c r="BNE258" s="716"/>
      <c r="BNF258" s="716"/>
      <c r="BNG258" s="716"/>
      <c r="BNH258" s="716"/>
      <c r="BNI258" s="716"/>
      <c r="BNJ258" s="716"/>
      <c r="BNK258" s="716"/>
      <c r="BNL258" s="716"/>
      <c r="BNM258" s="716"/>
      <c r="BNN258" s="716"/>
      <c r="BNO258" s="716"/>
      <c r="BNP258" s="716"/>
      <c r="BNQ258" s="716"/>
      <c r="BNR258" s="716"/>
      <c r="BNS258" s="716"/>
      <c r="BNT258" s="716"/>
      <c r="BNU258" s="716"/>
      <c r="BNV258" s="716"/>
      <c r="BNW258" s="716"/>
      <c r="BNX258" s="716"/>
      <c r="BNY258" s="716"/>
      <c r="BNZ258" s="716"/>
      <c r="BOA258" s="716"/>
      <c r="BOB258" s="716"/>
      <c r="BOC258" s="716"/>
      <c r="BOD258" s="716"/>
      <c r="BOE258" s="716"/>
      <c r="BOF258" s="716"/>
      <c r="BOG258" s="716"/>
      <c r="BOH258" s="716"/>
      <c r="BOI258" s="716"/>
      <c r="BOJ258" s="716"/>
      <c r="BOK258" s="716"/>
      <c r="BOL258" s="716"/>
      <c r="BOM258" s="716"/>
      <c r="BON258" s="716"/>
      <c r="BOO258" s="716"/>
      <c r="BOP258" s="716"/>
      <c r="BOQ258" s="716"/>
      <c r="BOR258" s="716"/>
      <c r="BOS258" s="716"/>
      <c r="BOT258" s="716"/>
      <c r="BOU258" s="716"/>
      <c r="BOV258" s="716"/>
      <c r="BOW258" s="716"/>
      <c r="BOX258" s="716"/>
      <c r="BOY258" s="716"/>
      <c r="BOZ258" s="716"/>
      <c r="BPA258" s="716"/>
      <c r="BPB258" s="716"/>
      <c r="BPC258" s="716"/>
      <c r="BPD258" s="716"/>
      <c r="BPE258" s="716"/>
      <c r="BPF258" s="716"/>
      <c r="BPG258" s="716"/>
      <c r="BPH258" s="716"/>
      <c r="BPI258" s="716"/>
      <c r="BPJ258" s="716"/>
      <c r="BPK258" s="716"/>
      <c r="BPL258" s="716"/>
      <c r="BPM258" s="716"/>
      <c r="BPN258" s="716"/>
      <c r="BPO258" s="716"/>
      <c r="BPP258" s="716"/>
      <c r="BPQ258" s="716"/>
      <c r="BPR258" s="716"/>
      <c r="BPS258" s="716"/>
      <c r="BPT258" s="716"/>
      <c r="BPU258" s="716"/>
      <c r="BPV258" s="716"/>
      <c r="BPW258" s="716"/>
      <c r="BPX258" s="716"/>
      <c r="BPY258" s="716"/>
      <c r="BPZ258" s="716"/>
      <c r="BQA258" s="716"/>
      <c r="BQB258" s="716"/>
      <c r="BQC258" s="716"/>
      <c r="BQD258" s="716"/>
      <c r="BQE258" s="716"/>
      <c r="BQF258" s="716"/>
      <c r="BQG258" s="716"/>
      <c r="BQH258" s="716"/>
      <c r="BQI258" s="716"/>
      <c r="BQJ258" s="716"/>
      <c r="BQK258" s="716"/>
      <c r="BQL258" s="716"/>
      <c r="BQM258" s="716"/>
      <c r="BQN258" s="716"/>
      <c r="BQO258" s="716"/>
      <c r="BQP258" s="716"/>
      <c r="BQQ258" s="716"/>
      <c r="BQR258" s="716"/>
      <c r="BQS258" s="716"/>
      <c r="BQT258" s="716"/>
      <c r="BQU258" s="716"/>
      <c r="BQV258" s="716"/>
      <c r="BQW258" s="716"/>
      <c r="BQX258" s="716"/>
      <c r="BQY258" s="716"/>
      <c r="BQZ258" s="716"/>
      <c r="BRA258" s="716"/>
      <c r="BRB258" s="716"/>
      <c r="BRC258" s="716"/>
      <c r="BRD258" s="716"/>
      <c r="BRE258" s="716"/>
      <c r="BRF258" s="716"/>
      <c r="BRG258" s="716"/>
      <c r="BRH258" s="716"/>
      <c r="BRI258" s="716"/>
      <c r="BRJ258" s="716"/>
      <c r="BRK258" s="716"/>
      <c r="BRL258" s="716"/>
      <c r="BRM258" s="716"/>
      <c r="BRN258" s="716"/>
      <c r="BRO258" s="716"/>
      <c r="BRP258" s="716"/>
      <c r="BRQ258" s="716"/>
      <c r="BRR258" s="716"/>
      <c r="BRS258" s="716"/>
      <c r="BRT258" s="716"/>
      <c r="BRU258" s="716"/>
      <c r="BRV258" s="716"/>
      <c r="BRW258" s="716"/>
      <c r="BRX258" s="716"/>
      <c r="BRY258" s="716"/>
      <c r="BRZ258" s="716"/>
      <c r="BSA258" s="716"/>
      <c r="BSB258" s="716"/>
      <c r="BSC258" s="716"/>
      <c r="BSD258" s="716"/>
      <c r="BSE258" s="716"/>
      <c r="BSF258" s="716"/>
      <c r="BSG258" s="716"/>
      <c r="BSH258" s="716"/>
      <c r="BSI258" s="716"/>
      <c r="BSJ258" s="716"/>
      <c r="BSK258" s="716"/>
      <c r="BSL258" s="716"/>
      <c r="BSM258" s="716"/>
      <c r="BSN258" s="716"/>
      <c r="BSO258" s="716"/>
      <c r="BSP258" s="716"/>
      <c r="BSQ258" s="716"/>
      <c r="BSR258" s="716"/>
      <c r="BSS258" s="716"/>
      <c r="BST258" s="716"/>
      <c r="BSU258" s="716"/>
      <c r="BSV258" s="716"/>
      <c r="BSW258" s="716"/>
      <c r="BSX258" s="716"/>
      <c r="BSY258" s="716"/>
      <c r="BSZ258" s="716"/>
      <c r="BTA258" s="716"/>
      <c r="BTB258" s="716"/>
      <c r="BTC258" s="716"/>
      <c r="BTD258" s="716"/>
      <c r="BTE258" s="716"/>
      <c r="BTF258" s="716"/>
      <c r="BTG258" s="716"/>
      <c r="BTH258" s="716"/>
      <c r="BTI258" s="716"/>
      <c r="BTJ258" s="716"/>
      <c r="BTK258" s="716"/>
      <c r="BTL258" s="716"/>
      <c r="BTM258" s="716"/>
      <c r="BTN258" s="716"/>
      <c r="BTO258" s="716"/>
      <c r="BTP258" s="716"/>
      <c r="BTQ258" s="716"/>
      <c r="BTR258" s="716"/>
      <c r="BTS258" s="716"/>
      <c r="BTT258" s="716"/>
      <c r="BTU258" s="716"/>
      <c r="BTV258" s="716"/>
      <c r="BTW258" s="716"/>
      <c r="BTX258" s="716"/>
      <c r="BTY258" s="716"/>
      <c r="BTZ258" s="716"/>
      <c r="BUA258" s="716"/>
      <c r="BUB258" s="716"/>
      <c r="BUC258" s="716"/>
      <c r="BUD258" s="716"/>
      <c r="BUE258" s="716"/>
      <c r="BUF258" s="716"/>
      <c r="BUG258" s="716"/>
      <c r="BUH258" s="716"/>
      <c r="BUI258" s="716"/>
      <c r="BUJ258" s="716"/>
      <c r="BUK258" s="716"/>
      <c r="BUL258" s="716"/>
      <c r="BUM258" s="716"/>
      <c r="BUN258" s="716"/>
      <c r="BUO258" s="716"/>
      <c r="BUP258" s="716"/>
      <c r="BUQ258" s="716"/>
      <c r="BUR258" s="716"/>
      <c r="BUS258" s="716"/>
      <c r="BUT258" s="716"/>
      <c r="BUU258" s="716"/>
      <c r="BUV258" s="716"/>
      <c r="BUW258" s="716"/>
      <c r="BUX258" s="716"/>
      <c r="BUY258" s="716"/>
      <c r="BUZ258" s="716"/>
      <c r="BVA258" s="716"/>
      <c r="BVB258" s="716"/>
      <c r="BVC258" s="716"/>
      <c r="BVD258" s="716"/>
      <c r="BVE258" s="716"/>
      <c r="BVF258" s="716"/>
      <c r="BVG258" s="716"/>
      <c r="BVH258" s="716"/>
      <c r="BVI258" s="716"/>
      <c r="BVJ258" s="716"/>
      <c r="BVK258" s="716"/>
      <c r="BVL258" s="716"/>
      <c r="BVM258" s="716"/>
      <c r="BVN258" s="716"/>
      <c r="BVO258" s="716"/>
      <c r="BVP258" s="716"/>
      <c r="BVQ258" s="716"/>
      <c r="BVR258" s="716"/>
      <c r="BVS258" s="716"/>
      <c r="BVT258" s="716"/>
      <c r="BVU258" s="716"/>
      <c r="BVV258" s="716"/>
      <c r="BVW258" s="716"/>
      <c r="BVX258" s="716"/>
      <c r="BVY258" s="716"/>
      <c r="BVZ258" s="716"/>
      <c r="BWA258" s="716"/>
      <c r="BWB258" s="716"/>
      <c r="BWC258" s="716"/>
      <c r="BWD258" s="716"/>
      <c r="BWE258" s="716"/>
      <c r="BWF258" s="716"/>
      <c r="BWG258" s="716"/>
      <c r="BWH258" s="716"/>
      <c r="BWI258" s="716"/>
      <c r="BWJ258" s="716"/>
      <c r="BWK258" s="716"/>
      <c r="BWL258" s="716"/>
      <c r="BWM258" s="716"/>
      <c r="BWN258" s="716"/>
      <c r="BWO258" s="716"/>
      <c r="BWP258" s="716"/>
      <c r="BWQ258" s="716"/>
      <c r="BWR258" s="716"/>
      <c r="BWS258" s="716"/>
      <c r="BWT258" s="716"/>
      <c r="BWU258" s="716"/>
      <c r="BWV258" s="716"/>
      <c r="BWW258" s="716"/>
      <c r="BWX258" s="716"/>
      <c r="BWY258" s="716"/>
      <c r="BWZ258" s="716"/>
      <c r="BXA258" s="716"/>
      <c r="BXB258" s="716"/>
      <c r="BXC258" s="716"/>
      <c r="BXD258" s="716"/>
      <c r="BXE258" s="716"/>
      <c r="BXF258" s="716"/>
      <c r="BXG258" s="716"/>
      <c r="BXH258" s="716"/>
      <c r="BXI258" s="716"/>
      <c r="BXJ258" s="716"/>
      <c r="BXK258" s="716"/>
      <c r="BXL258" s="716"/>
      <c r="BXM258" s="716"/>
      <c r="BXN258" s="716"/>
      <c r="BXO258" s="716"/>
      <c r="BXP258" s="716"/>
      <c r="BXQ258" s="716"/>
      <c r="BXR258" s="716"/>
      <c r="BXS258" s="716"/>
      <c r="BXT258" s="716"/>
      <c r="BXU258" s="716"/>
      <c r="BXV258" s="716"/>
      <c r="BXW258" s="716"/>
      <c r="BXX258" s="716"/>
      <c r="BXY258" s="716"/>
      <c r="BXZ258" s="716"/>
      <c r="BYA258" s="716"/>
      <c r="BYB258" s="716"/>
      <c r="BYC258" s="716"/>
      <c r="BYD258" s="716"/>
      <c r="BYE258" s="716"/>
      <c r="BYF258" s="716"/>
      <c r="BYG258" s="716"/>
      <c r="BYH258" s="716"/>
      <c r="BYI258" s="716"/>
      <c r="BYJ258" s="716"/>
      <c r="BYK258" s="716"/>
      <c r="BYL258" s="716"/>
      <c r="BYM258" s="716"/>
      <c r="BYN258" s="716"/>
      <c r="BYO258" s="716"/>
      <c r="BYP258" s="716"/>
      <c r="BYQ258" s="716"/>
      <c r="BYR258" s="716"/>
      <c r="BYS258" s="716"/>
      <c r="BYT258" s="716"/>
      <c r="BYU258" s="716"/>
      <c r="BYV258" s="716"/>
      <c r="BYW258" s="716"/>
      <c r="BYX258" s="716"/>
      <c r="BYY258" s="716"/>
      <c r="BYZ258" s="716"/>
      <c r="BZA258" s="716"/>
      <c r="BZB258" s="716"/>
      <c r="BZC258" s="716"/>
      <c r="BZD258" s="716"/>
      <c r="BZE258" s="716"/>
      <c r="BZF258" s="716"/>
      <c r="BZG258" s="716"/>
      <c r="BZH258" s="716"/>
      <c r="BZI258" s="716"/>
      <c r="BZJ258" s="716"/>
      <c r="BZK258" s="716"/>
      <c r="BZL258" s="716"/>
      <c r="BZM258" s="716"/>
      <c r="BZN258" s="716"/>
      <c r="BZO258" s="716"/>
      <c r="BZP258" s="716"/>
      <c r="BZQ258" s="716"/>
      <c r="BZR258" s="716"/>
      <c r="BZS258" s="716"/>
      <c r="BZT258" s="716"/>
      <c r="BZU258" s="716"/>
      <c r="BZV258" s="716"/>
      <c r="BZW258" s="716"/>
      <c r="BZX258" s="716"/>
      <c r="BZY258" s="716"/>
      <c r="BZZ258" s="716"/>
      <c r="CAA258" s="716"/>
      <c r="CAB258" s="716"/>
      <c r="CAC258" s="716"/>
      <c r="CAD258" s="716"/>
      <c r="CAE258" s="716"/>
      <c r="CAF258" s="716"/>
      <c r="CAG258" s="716"/>
      <c r="CAH258" s="716"/>
      <c r="CAI258" s="716"/>
      <c r="CAJ258" s="716"/>
      <c r="CAK258" s="716"/>
      <c r="CAL258" s="716"/>
      <c r="CAM258" s="716"/>
      <c r="CAN258" s="716"/>
      <c r="CAO258" s="716"/>
      <c r="CAP258" s="716"/>
      <c r="CAQ258" s="716"/>
      <c r="CAR258" s="716"/>
      <c r="CAS258" s="716"/>
      <c r="CAT258" s="716"/>
      <c r="CAU258" s="716"/>
      <c r="CAV258" s="716"/>
      <c r="CAW258" s="716"/>
      <c r="CAX258" s="716"/>
      <c r="CAY258" s="716"/>
      <c r="CAZ258" s="716"/>
      <c r="CBA258" s="716"/>
      <c r="CBB258" s="716"/>
      <c r="CBC258" s="716"/>
      <c r="CBD258" s="716"/>
      <c r="CBE258" s="716"/>
      <c r="CBF258" s="716"/>
      <c r="CBG258" s="716"/>
      <c r="CBH258" s="716"/>
      <c r="CBI258" s="716"/>
      <c r="CBJ258" s="716"/>
      <c r="CBK258" s="716"/>
      <c r="CBL258" s="716"/>
      <c r="CBM258" s="716"/>
      <c r="CBN258" s="716"/>
      <c r="CBO258" s="716"/>
      <c r="CBP258" s="716"/>
      <c r="CBQ258" s="716"/>
      <c r="CBR258" s="716"/>
      <c r="CBS258" s="716"/>
      <c r="CBT258" s="716"/>
      <c r="CBU258" s="716"/>
      <c r="CBV258" s="716"/>
      <c r="CBW258" s="716"/>
      <c r="CBX258" s="716"/>
      <c r="CBY258" s="716"/>
      <c r="CBZ258" s="716"/>
      <c r="CCA258" s="716"/>
      <c r="CCB258" s="716"/>
      <c r="CCC258" s="716"/>
      <c r="CCD258" s="716"/>
      <c r="CCE258" s="716"/>
      <c r="CCF258" s="716"/>
      <c r="CCG258" s="716"/>
      <c r="CCH258" s="716"/>
      <c r="CCI258" s="716"/>
      <c r="CCJ258" s="716"/>
      <c r="CCK258" s="716"/>
      <c r="CCL258" s="716"/>
      <c r="CCM258" s="716"/>
      <c r="CCN258" s="716"/>
      <c r="CCO258" s="716"/>
      <c r="CCP258" s="716"/>
      <c r="CCQ258" s="716"/>
      <c r="CCR258" s="716"/>
      <c r="CCS258" s="716"/>
      <c r="CCT258" s="716"/>
      <c r="CCU258" s="716"/>
      <c r="CCV258" s="716"/>
      <c r="CCW258" s="716"/>
      <c r="CCX258" s="716"/>
      <c r="CCY258" s="716"/>
      <c r="CCZ258" s="716"/>
      <c r="CDA258" s="716"/>
      <c r="CDB258" s="716"/>
      <c r="CDC258" s="716"/>
      <c r="CDD258" s="716"/>
      <c r="CDE258" s="716"/>
      <c r="CDF258" s="716"/>
      <c r="CDG258" s="716"/>
      <c r="CDH258" s="716"/>
      <c r="CDI258" s="716"/>
      <c r="CDJ258" s="716"/>
      <c r="CDK258" s="716"/>
      <c r="CDL258" s="716"/>
      <c r="CDM258" s="716"/>
      <c r="CDN258" s="716"/>
      <c r="CDO258" s="716"/>
      <c r="CDP258" s="716"/>
      <c r="CDQ258" s="716"/>
      <c r="CDR258" s="716"/>
      <c r="CDS258" s="716"/>
      <c r="CDT258" s="716"/>
      <c r="CDU258" s="716"/>
      <c r="CDV258" s="716"/>
      <c r="CDW258" s="716"/>
      <c r="CDX258" s="716"/>
      <c r="CDY258" s="716"/>
      <c r="CDZ258" s="716"/>
      <c r="CEA258" s="716"/>
      <c r="CEB258" s="716"/>
      <c r="CEC258" s="716"/>
      <c r="CED258" s="716"/>
      <c r="CEE258" s="716"/>
      <c r="CEF258" s="716"/>
      <c r="CEG258" s="716"/>
      <c r="CEH258" s="716"/>
      <c r="CEI258" s="716"/>
      <c r="CEJ258" s="716"/>
      <c r="CEK258" s="716"/>
      <c r="CEL258" s="716"/>
      <c r="CEM258" s="716"/>
    </row>
    <row r="259" spans="1:2171" s="191" customFormat="1" x14ac:dyDescent="0.2">
      <c r="A259" s="211"/>
      <c r="B259" s="64" t="s">
        <v>196</v>
      </c>
      <c r="C259" s="280"/>
      <c r="D259" s="280"/>
      <c r="E259" s="280"/>
      <c r="F259" s="273"/>
      <c r="G259" s="632"/>
      <c r="H259" s="634"/>
      <c r="I259" s="211"/>
      <c r="J259" s="211"/>
      <c r="K259" s="212"/>
      <c r="L259" s="212"/>
      <c r="M259" s="679"/>
      <c r="N259" s="679"/>
      <c r="O259" s="679"/>
      <c r="P259" s="679"/>
      <c r="Q259" s="679"/>
      <c r="R259" s="679"/>
      <c r="S259" s="679"/>
      <c r="T259" s="358"/>
      <c r="U259" s="358"/>
      <c r="V259" s="358"/>
      <c r="W259" s="358"/>
      <c r="X259" s="358"/>
      <c r="Y259" s="358"/>
      <c r="Z259" s="358"/>
      <c r="AA259" s="679"/>
      <c r="AB259" s="358"/>
      <c r="AC259" s="679"/>
      <c r="AD259" s="679"/>
      <c r="AE259" s="679"/>
      <c r="AF259" s="679"/>
      <c r="AG259" s="679"/>
      <c r="AH259" s="679"/>
      <c r="AI259" s="679"/>
      <c r="AJ259" s="679"/>
      <c r="AK259" s="679"/>
      <c r="AL259" s="679"/>
      <c r="AM259" s="679"/>
      <c r="AN259" s="679"/>
      <c r="AO259" s="679"/>
      <c r="AP259" s="679"/>
      <c r="AQ259" s="679"/>
      <c r="AR259" s="679"/>
      <c r="AS259" s="679"/>
      <c r="AT259" s="679"/>
      <c r="AU259" s="679"/>
      <c r="AV259" s="679"/>
      <c r="AW259" s="679"/>
      <c r="AX259" s="679"/>
      <c r="AY259" s="679"/>
      <c r="AZ259" s="679"/>
      <c r="BA259" s="679"/>
      <c r="BB259" s="679"/>
      <c r="BC259" s="611"/>
      <c r="BD259" s="611"/>
      <c r="BE259" s="611"/>
      <c r="BF259" s="611"/>
      <c r="BG259" s="611"/>
      <c r="BH259" s="611"/>
      <c r="BI259" s="611"/>
      <c r="BJ259" s="611"/>
      <c r="BK259" s="611"/>
      <c r="BL259" s="611"/>
      <c r="BM259" s="611"/>
      <c r="BN259" s="611"/>
      <c r="BO259" s="611"/>
      <c r="BP259" s="611"/>
      <c r="BQ259" s="611"/>
      <c r="BR259" s="611"/>
      <c r="BS259" s="611"/>
      <c r="BT259" s="611"/>
      <c r="BU259" s="611"/>
      <c r="BV259" s="611"/>
      <c r="BW259" s="611"/>
      <c r="BX259" s="611"/>
      <c r="BY259" s="611"/>
      <c r="BZ259" s="611"/>
      <c r="CA259" s="611"/>
      <c r="CB259" s="611"/>
      <c r="CC259" s="611"/>
      <c r="CD259" s="611"/>
      <c r="CE259" s="611"/>
      <c r="CF259" s="611"/>
      <c r="CG259" s="611"/>
      <c r="CH259" s="611"/>
      <c r="CI259" s="611"/>
      <c r="CJ259" s="611"/>
      <c r="CK259" s="611"/>
      <c r="CL259" s="611"/>
      <c r="CM259" s="611"/>
      <c r="CN259" s="611"/>
      <c r="CO259" s="611"/>
      <c r="CP259" s="611"/>
      <c r="CQ259" s="611"/>
      <c r="CR259" s="611"/>
      <c r="CS259" s="611"/>
      <c r="CT259" s="611"/>
      <c r="CU259" s="611"/>
      <c r="CV259" s="611"/>
      <c r="CW259" s="611"/>
      <c r="CX259" s="611"/>
      <c r="CY259" s="611"/>
      <c r="CZ259" s="611"/>
      <c r="DA259" s="611"/>
      <c r="DB259" s="611"/>
      <c r="DC259" s="611"/>
      <c r="DD259" s="611"/>
      <c r="DE259" s="611"/>
      <c r="DF259" s="611"/>
      <c r="DG259" s="611"/>
      <c r="DH259" s="611"/>
      <c r="DI259" s="611"/>
      <c r="DJ259" s="611"/>
      <c r="DK259" s="611"/>
      <c r="DL259" s="611"/>
      <c r="DM259" s="611"/>
      <c r="DN259" s="611"/>
      <c r="DO259" s="611"/>
      <c r="DP259" s="611"/>
      <c r="DQ259" s="611"/>
      <c r="DR259" s="611"/>
      <c r="DS259" s="611"/>
      <c r="DT259" s="611"/>
      <c r="DU259" s="611"/>
      <c r="DV259" s="611"/>
      <c r="DW259" s="611"/>
      <c r="DX259" s="611"/>
      <c r="DY259" s="611"/>
      <c r="DZ259" s="611"/>
      <c r="EA259" s="611"/>
      <c r="EB259" s="611"/>
      <c r="EC259" s="611"/>
      <c r="ED259" s="611"/>
      <c r="EE259" s="611"/>
      <c r="EF259" s="611"/>
      <c r="EG259" s="611"/>
      <c r="EH259" s="611"/>
      <c r="EI259" s="611"/>
      <c r="EJ259" s="611"/>
      <c r="EK259" s="611"/>
      <c r="EL259" s="611"/>
      <c r="EM259" s="611"/>
      <c r="EN259" s="611"/>
      <c r="EO259" s="611"/>
      <c r="EP259" s="611"/>
      <c r="EQ259" s="611"/>
      <c r="ER259" s="611"/>
      <c r="ES259" s="611"/>
      <c r="ET259" s="611"/>
      <c r="EU259" s="611"/>
      <c r="EV259" s="611"/>
      <c r="EW259" s="611"/>
      <c r="EX259" s="611"/>
      <c r="EY259" s="611"/>
      <c r="EZ259" s="611"/>
      <c r="FA259" s="611"/>
      <c r="FB259" s="611"/>
      <c r="FC259" s="611"/>
      <c r="FD259" s="611"/>
      <c r="FE259" s="611"/>
      <c r="FF259" s="611"/>
      <c r="FG259" s="611"/>
      <c r="FH259" s="611"/>
      <c r="FI259" s="611"/>
      <c r="FJ259" s="611"/>
      <c r="FK259" s="611"/>
      <c r="FL259" s="611"/>
      <c r="FM259" s="611"/>
      <c r="FN259" s="611"/>
      <c r="FO259" s="611"/>
      <c r="FP259" s="611"/>
      <c r="FQ259" s="611"/>
      <c r="FR259" s="611"/>
      <c r="FS259" s="611"/>
      <c r="FT259" s="611"/>
      <c r="FU259" s="611"/>
      <c r="FV259" s="611"/>
      <c r="FW259" s="611"/>
      <c r="FX259" s="611"/>
      <c r="FY259" s="611"/>
      <c r="FZ259" s="611"/>
      <c r="GA259" s="611"/>
      <c r="GB259" s="611"/>
      <c r="GC259" s="611"/>
      <c r="GD259" s="611"/>
      <c r="GE259" s="611"/>
      <c r="GF259" s="611"/>
      <c r="GG259" s="611"/>
      <c r="GH259" s="611"/>
      <c r="GI259" s="611"/>
      <c r="GJ259" s="611"/>
      <c r="GK259" s="611"/>
      <c r="GL259" s="611"/>
      <c r="GM259" s="611"/>
      <c r="GN259" s="611"/>
      <c r="GO259" s="611"/>
      <c r="GP259" s="611"/>
      <c r="GQ259" s="611"/>
      <c r="GR259" s="611"/>
      <c r="GS259" s="611"/>
      <c r="GT259" s="611"/>
      <c r="GU259" s="611"/>
      <c r="GV259" s="611"/>
      <c r="GW259" s="611"/>
      <c r="GX259" s="611"/>
      <c r="GY259" s="611"/>
      <c r="GZ259" s="611"/>
      <c r="HA259" s="611"/>
      <c r="HB259" s="611"/>
      <c r="HC259" s="611"/>
      <c r="HD259" s="611"/>
      <c r="HE259" s="611"/>
      <c r="HF259" s="611"/>
      <c r="HG259" s="611"/>
      <c r="HH259" s="611"/>
      <c r="HI259" s="611"/>
      <c r="HJ259" s="611"/>
      <c r="HK259" s="611"/>
      <c r="HL259" s="611"/>
      <c r="HM259" s="611"/>
      <c r="HN259" s="611"/>
      <c r="HO259" s="611"/>
      <c r="HP259" s="611"/>
      <c r="HQ259" s="611"/>
      <c r="HR259" s="611"/>
      <c r="HS259" s="611"/>
      <c r="HT259" s="611"/>
      <c r="HU259" s="611"/>
      <c r="HV259" s="611"/>
      <c r="HW259" s="611"/>
      <c r="HX259" s="611"/>
      <c r="HY259" s="611"/>
      <c r="HZ259" s="611"/>
      <c r="IA259" s="611"/>
      <c r="IB259" s="611"/>
      <c r="IC259" s="611"/>
      <c r="ID259" s="611"/>
      <c r="IE259" s="611"/>
      <c r="IF259" s="611"/>
      <c r="IG259" s="611"/>
      <c r="IH259" s="611"/>
      <c r="II259" s="611"/>
      <c r="IJ259" s="611"/>
      <c r="IK259" s="611"/>
      <c r="IL259" s="611"/>
      <c r="IM259" s="611"/>
      <c r="IN259" s="611"/>
      <c r="IO259" s="611"/>
      <c r="IP259" s="611"/>
      <c r="IQ259" s="611"/>
      <c r="IR259" s="611"/>
      <c r="IS259" s="611"/>
      <c r="IT259" s="611"/>
      <c r="IU259" s="611"/>
      <c r="IV259" s="611"/>
      <c r="IW259" s="611"/>
      <c r="IX259" s="611"/>
      <c r="IY259" s="611"/>
      <c r="IZ259" s="611"/>
      <c r="JA259" s="611"/>
      <c r="JB259" s="611"/>
      <c r="JC259" s="611"/>
      <c r="JD259" s="611"/>
      <c r="JE259" s="611"/>
      <c r="JF259" s="611"/>
      <c r="JG259" s="611"/>
      <c r="JH259" s="611"/>
      <c r="JI259" s="611"/>
      <c r="JJ259" s="611"/>
      <c r="JK259" s="611"/>
      <c r="JL259" s="611"/>
      <c r="JM259" s="611"/>
      <c r="JN259" s="611"/>
      <c r="JO259" s="611"/>
      <c r="JP259" s="611"/>
      <c r="JQ259" s="611"/>
      <c r="JR259" s="611"/>
      <c r="JS259" s="611"/>
      <c r="JT259" s="611"/>
      <c r="JU259" s="611"/>
      <c r="JV259" s="611"/>
      <c r="JW259" s="611"/>
      <c r="JX259" s="611"/>
      <c r="JY259" s="611"/>
      <c r="JZ259" s="611"/>
      <c r="KA259" s="611"/>
      <c r="KB259" s="611"/>
      <c r="KC259" s="611"/>
      <c r="KD259" s="611"/>
      <c r="KE259" s="611"/>
      <c r="KF259" s="611"/>
      <c r="KG259" s="611"/>
      <c r="KH259" s="611"/>
      <c r="KI259" s="611"/>
      <c r="KJ259" s="611"/>
      <c r="KK259" s="611"/>
      <c r="KL259" s="611"/>
      <c r="KM259" s="611"/>
      <c r="KN259" s="611"/>
      <c r="KO259" s="611"/>
      <c r="KP259" s="611"/>
      <c r="KQ259" s="611"/>
      <c r="KR259" s="611"/>
      <c r="KS259" s="611"/>
      <c r="KT259" s="611"/>
      <c r="KU259" s="611"/>
      <c r="KV259" s="611"/>
      <c r="KW259" s="611"/>
      <c r="KX259" s="611"/>
      <c r="KY259" s="611"/>
      <c r="KZ259" s="611"/>
      <c r="LA259" s="611"/>
      <c r="LB259" s="611"/>
      <c r="LC259" s="611"/>
      <c r="LD259" s="611"/>
      <c r="LE259" s="611"/>
      <c r="LF259" s="611"/>
      <c r="LG259" s="611"/>
      <c r="LH259" s="611"/>
      <c r="LI259" s="611"/>
      <c r="LJ259" s="611"/>
      <c r="LK259" s="611"/>
      <c r="LL259" s="611"/>
      <c r="LM259" s="611"/>
      <c r="LN259" s="611"/>
      <c r="LO259" s="611"/>
      <c r="LP259" s="611"/>
      <c r="LQ259" s="611"/>
      <c r="LR259" s="611"/>
      <c r="LS259" s="611"/>
      <c r="LT259" s="611"/>
      <c r="LU259" s="611"/>
      <c r="LV259" s="611"/>
      <c r="LW259" s="611"/>
      <c r="LX259" s="611"/>
      <c r="LY259" s="611"/>
      <c r="LZ259" s="611"/>
      <c r="MA259" s="611"/>
      <c r="MB259" s="611"/>
      <c r="MC259" s="611"/>
      <c r="MD259" s="611"/>
      <c r="ME259" s="611"/>
      <c r="MF259" s="611"/>
      <c r="MG259" s="611"/>
      <c r="MH259" s="611"/>
      <c r="MI259" s="611"/>
      <c r="MJ259" s="611"/>
      <c r="MK259" s="611"/>
      <c r="ML259" s="611"/>
      <c r="MM259" s="611"/>
      <c r="MN259" s="611"/>
      <c r="MO259" s="611"/>
      <c r="MP259" s="611"/>
      <c r="MQ259" s="611"/>
      <c r="MR259" s="611"/>
      <c r="MS259" s="611"/>
      <c r="MT259" s="611"/>
      <c r="MU259" s="611"/>
      <c r="MV259" s="611"/>
      <c r="MW259" s="611"/>
      <c r="MX259" s="611"/>
      <c r="MY259" s="611"/>
      <c r="MZ259" s="611"/>
      <c r="NA259" s="611"/>
      <c r="NB259" s="611"/>
      <c r="NC259" s="611"/>
      <c r="ND259" s="611"/>
      <c r="NE259" s="611"/>
      <c r="NF259" s="611"/>
      <c r="NG259" s="611"/>
      <c r="NH259" s="611"/>
      <c r="NI259" s="611"/>
      <c r="NJ259" s="611"/>
      <c r="NK259" s="611"/>
      <c r="NL259" s="611"/>
      <c r="NM259" s="611"/>
      <c r="NN259" s="611"/>
      <c r="NO259" s="611"/>
      <c r="NP259" s="611"/>
      <c r="NQ259" s="611"/>
      <c r="NR259" s="611"/>
      <c r="NS259" s="611"/>
      <c r="NT259" s="611"/>
      <c r="NU259" s="611"/>
      <c r="NV259" s="611"/>
      <c r="NW259" s="611"/>
      <c r="NX259" s="611"/>
      <c r="NY259" s="611"/>
      <c r="NZ259" s="611"/>
      <c r="OA259" s="611"/>
      <c r="OB259" s="611"/>
      <c r="OC259" s="611"/>
      <c r="OD259" s="611"/>
      <c r="OE259" s="611"/>
      <c r="OF259" s="611"/>
      <c r="OG259" s="611"/>
      <c r="OH259" s="611"/>
      <c r="OI259" s="611"/>
      <c r="OJ259" s="611"/>
      <c r="OK259" s="611"/>
      <c r="OL259" s="611"/>
      <c r="OM259" s="611"/>
      <c r="ON259" s="611"/>
      <c r="OO259" s="611"/>
      <c r="OP259" s="611"/>
      <c r="OQ259" s="611"/>
      <c r="OR259" s="611"/>
      <c r="OS259" s="611"/>
      <c r="OT259" s="611"/>
      <c r="OU259" s="611"/>
      <c r="OV259" s="611"/>
      <c r="OW259" s="611"/>
      <c r="OX259" s="611"/>
      <c r="OY259" s="611"/>
      <c r="OZ259" s="611"/>
      <c r="PA259" s="611"/>
      <c r="PB259" s="611"/>
      <c r="PC259" s="611"/>
      <c r="PD259" s="611"/>
      <c r="PE259" s="611"/>
      <c r="PF259" s="611"/>
      <c r="PG259" s="611"/>
      <c r="PH259" s="611"/>
      <c r="PI259" s="611"/>
      <c r="PJ259" s="611"/>
      <c r="PK259" s="611"/>
      <c r="PL259" s="611"/>
      <c r="PM259" s="611"/>
      <c r="PN259" s="611"/>
      <c r="PO259" s="611"/>
      <c r="PP259" s="611"/>
      <c r="PQ259" s="611"/>
      <c r="PR259" s="611"/>
      <c r="PS259" s="611"/>
      <c r="PT259" s="611"/>
      <c r="PU259" s="611"/>
      <c r="PV259" s="611"/>
      <c r="PW259" s="611"/>
      <c r="PX259" s="611"/>
      <c r="PY259" s="611"/>
      <c r="PZ259" s="611"/>
      <c r="QA259" s="611"/>
      <c r="QB259" s="611"/>
      <c r="QC259" s="611"/>
      <c r="QD259" s="611"/>
      <c r="QE259" s="611"/>
      <c r="QF259" s="611"/>
      <c r="QG259" s="611"/>
      <c r="QH259" s="611"/>
      <c r="QI259" s="611"/>
      <c r="QJ259" s="611"/>
      <c r="QK259" s="611"/>
      <c r="QL259" s="611"/>
      <c r="QM259" s="611"/>
      <c r="QN259" s="611"/>
      <c r="QO259" s="611"/>
      <c r="QP259" s="611"/>
      <c r="QQ259" s="611"/>
      <c r="QR259" s="611"/>
      <c r="QS259" s="611"/>
      <c r="QT259" s="611"/>
      <c r="QU259" s="611"/>
      <c r="QV259" s="611"/>
      <c r="QW259" s="611"/>
      <c r="QX259" s="611"/>
      <c r="QY259" s="611"/>
      <c r="QZ259" s="611"/>
      <c r="RA259" s="611"/>
      <c r="RB259" s="611"/>
      <c r="RC259" s="611"/>
      <c r="RD259" s="611"/>
      <c r="RE259" s="611"/>
      <c r="RF259" s="611"/>
      <c r="RG259" s="611"/>
      <c r="RH259" s="611"/>
      <c r="RI259" s="611"/>
      <c r="RJ259" s="611"/>
      <c r="RK259" s="611"/>
      <c r="RL259" s="611"/>
      <c r="RM259" s="611"/>
      <c r="RN259" s="611"/>
      <c r="RO259" s="611"/>
      <c r="RP259" s="611"/>
      <c r="RQ259" s="611"/>
      <c r="RR259" s="611"/>
      <c r="RS259" s="611"/>
      <c r="RT259" s="611"/>
      <c r="RU259" s="611"/>
      <c r="RV259" s="611"/>
      <c r="RW259" s="611"/>
      <c r="RX259" s="611"/>
      <c r="RY259" s="611"/>
      <c r="RZ259" s="611"/>
      <c r="SA259" s="611"/>
      <c r="SB259" s="611"/>
      <c r="SC259" s="611"/>
      <c r="SD259" s="611"/>
      <c r="SE259" s="611"/>
      <c r="SF259" s="611"/>
      <c r="SG259" s="611"/>
      <c r="SH259" s="611"/>
      <c r="SI259" s="611"/>
      <c r="SJ259" s="611"/>
      <c r="SK259" s="611"/>
      <c r="SL259" s="611"/>
      <c r="SM259" s="611"/>
      <c r="SN259" s="611"/>
      <c r="SO259" s="611"/>
      <c r="SP259" s="611"/>
      <c r="SQ259" s="611"/>
      <c r="SR259" s="611"/>
      <c r="SS259" s="611"/>
      <c r="ST259" s="611"/>
      <c r="SU259" s="611"/>
      <c r="SV259" s="611"/>
      <c r="SW259" s="611"/>
      <c r="SX259" s="611"/>
      <c r="SY259" s="611"/>
      <c r="SZ259" s="611"/>
      <c r="TA259" s="611"/>
      <c r="TB259" s="611"/>
      <c r="TC259" s="611"/>
      <c r="TD259" s="611"/>
      <c r="TE259" s="611"/>
      <c r="TF259" s="611"/>
      <c r="TG259" s="611"/>
      <c r="TH259" s="611"/>
      <c r="TI259" s="611"/>
      <c r="TJ259" s="611"/>
      <c r="TK259" s="611"/>
      <c r="TL259" s="611"/>
      <c r="TM259" s="611"/>
      <c r="TN259" s="611"/>
      <c r="TO259" s="611"/>
      <c r="TP259" s="611"/>
      <c r="TQ259" s="611"/>
      <c r="TR259" s="611"/>
      <c r="TS259" s="611"/>
      <c r="TT259" s="611"/>
      <c r="TU259" s="611"/>
      <c r="TV259" s="611"/>
      <c r="TW259" s="611"/>
      <c r="TX259" s="611"/>
      <c r="TY259" s="611"/>
      <c r="TZ259" s="611"/>
      <c r="UA259" s="611"/>
      <c r="UB259" s="611"/>
      <c r="UC259" s="611"/>
      <c r="UD259" s="611"/>
      <c r="UE259" s="611"/>
      <c r="UF259" s="611"/>
      <c r="UG259" s="611"/>
      <c r="UH259" s="611"/>
      <c r="UI259" s="611"/>
      <c r="UJ259" s="611"/>
      <c r="UK259" s="611"/>
      <c r="UL259" s="611"/>
      <c r="UM259" s="611"/>
      <c r="UN259" s="611"/>
      <c r="UO259" s="611"/>
      <c r="UP259" s="611"/>
      <c r="UQ259" s="611"/>
      <c r="UR259" s="611"/>
      <c r="US259" s="611"/>
      <c r="UT259" s="611"/>
      <c r="UU259" s="611"/>
      <c r="UV259" s="611"/>
      <c r="UW259" s="611"/>
      <c r="UX259" s="611"/>
      <c r="UY259" s="611"/>
      <c r="UZ259" s="611"/>
      <c r="VA259" s="611"/>
      <c r="VB259" s="611"/>
      <c r="VC259" s="611"/>
      <c r="VD259" s="611"/>
      <c r="VE259" s="611"/>
      <c r="VF259" s="611"/>
      <c r="VG259" s="611"/>
      <c r="VH259" s="611"/>
      <c r="VI259" s="611"/>
      <c r="VJ259" s="611"/>
      <c r="VK259" s="611"/>
      <c r="VL259" s="611"/>
      <c r="VM259" s="611"/>
      <c r="VN259" s="611"/>
      <c r="VO259" s="611"/>
      <c r="VP259" s="611"/>
      <c r="VQ259" s="611"/>
      <c r="VR259" s="611"/>
      <c r="VS259" s="611"/>
      <c r="VT259" s="611"/>
      <c r="VU259" s="611"/>
      <c r="VV259" s="611"/>
      <c r="VW259" s="611"/>
      <c r="VX259" s="611"/>
      <c r="VY259" s="611"/>
      <c r="VZ259" s="611"/>
      <c r="WA259" s="611"/>
      <c r="WB259" s="611"/>
      <c r="WC259" s="611"/>
      <c r="WD259" s="611"/>
      <c r="WE259" s="611"/>
      <c r="WF259" s="611"/>
      <c r="WG259" s="611"/>
      <c r="WH259" s="611"/>
      <c r="WI259" s="611"/>
      <c r="WJ259" s="611"/>
      <c r="WK259" s="611"/>
      <c r="WL259" s="611"/>
      <c r="WM259" s="611"/>
      <c r="WN259" s="611"/>
      <c r="WO259" s="611"/>
      <c r="WP259" s="611"/>
      <c r="WQ259" s="611"/>
      <c r="WR259" s="611"/>
      <c r="WS259" s="611"/>
      <c r="WT259" s="611"/>
      <c r="WU259" s="611"/>
      <c r="WV259" s="611"/>
      <c r="WW259" s="611"/>
      <c r="WX259" s="611"/>
      <c r="WY259" s="611"/>
      <c r="WZ259" s="611"/>
      <c r="XA259" s="611"/>
      <c r="XB259" s="611"/>
      <c r="XC259" s="611"/>
      <c r="XD259" s="611"/>
      <c r="XE259" s="611"/>
      <c r="XF259" s="611"/>
      <c r="XG259" s="611"/>
      <c r="XH259" s="611"/>
      <c r="XI259" s="611"/>
      <c r="XJ259" s="611"/>
      <c r="XK259" s="611"/>
      <c r="XL259" s="611"/>
      <c r="XM259" s="611"/>
      <c r="XN259" s="611"/>
      <c r="XO259" s="611"/>
      <c r="XP259" s="611"/>
      <c r="XQ259" s="611"/>
      <c r="XR259" s="611"/>
      <c r="XS259" s="611"/>
      <c r="XT259" s="611"/>
      <c r="XU259" s="611"/>
      <c r="XV259" s="611"/>
      <c r="XW259" s="611"/>
      <c r="XX259" s="611"/>
      <c r="XY259" s="611"/>
      <c r="XZ259" s="611"/>
      <c r="YA259" s="611"/>
      <c r="YB259" s="611"/>
      <c r="YC259" s="611"/>
      <c r="YD259" s="611"/>
      <c r="YE259" s="611"/>
      <c r="YF259" s="611"/>
      <c r="YG259" s="611"/>
      <c r="YH259" s="611"/>
      <c r="YI259" s="611"/>
      <c r="YJ259" s="611"/>
      <c r="YK259" s="611"/>
      <c r="YL259" s="611"/>
      <c r="YM259" s="611"/>
      <c r="YN259" s="611"/>
      <c r="YO259" s="611"/>
      <c r="YP259" s="611"/>
      <c r="YQ259" s="611"/>
      <c r="YR259" s="611"/>
      <c r="YS259" s="611"/>
      <c r="YT259" s="611"/>
      <c r="YU259" s="611"/>
      <c r="YV259" s="611"/>
      <c r="YW259" s="611"/>
      <c r="YX259" s="611"/>
      <c r="YY259" s="611"/>
      <c r="YZ259" s="611"/>
      <c r="ZA259" s="611"/>
      <c r="ZB259" s="611"/>
      <c r="ZC259" s="611"/>
      <c r="ZD259" s="611"/>
      <c r="ZE259" s="611"/>
      <c r="ZF259" s="611"/>
      <c r="ZG259" s="611"/>
      <c r="ZH259" s="611"/>
      <c r="ZI259" s="611"/>
      <c r="ZJ259" s="611"/>
      <c r="ZK259" s="611"/>
      <c r="ZL259" s="611"/>
      <c r="ZM259" s="611"/>
      <c r="ZN259" s="611"/>
      <c r="ZO259" s="611"/>
      <c r="ZP259" s="611"/>
      <c r="ZQ259" s="611"/>
      <c r="ZR259" s="611"/>
      <c r="ZS259" s="611"/>
      <c r="ZT259" s="611"/>
      <c r="ZU259" s="611"/>
      <c r="ZV259" s="611"/>
      <c r="ZW259" s="611"/>
      <c r="ZX259" s="611"/>
      <c r="ZY259" s="611"/>
      <c r="ZZ259" s="611"/>
      <c r="AAA259" s="611"/>
      <c r="AAB259" s="611"/>
      <c r="AAC259" s="611"/>
      <c r="AAD259" s="611"/>
      <c r="AAE259" s="611"/>
      <c r="AAF259" s="611"/>
      <c r="AAG259" s="611"/>
      <c r="AAH259" s="611"/>
      <c r="AAI259" s="611"/>
      <c r="AAJ259" s="611"/>
      <c r="AAK259" s="611"/>
      <c r="AAL259" s="611"/>
      <c r="AAM259" s="611"/>
      <c r="AAN259" s="611"/>
      <c r="AAO259" s="611"/>
      <c r="AAP259" s="611"/>
      <c r="AAQ259" s="611"/>
      <c r="AAR259" s="611"/>
      <c r="AAS259" s="611"/>
      <c r="AAT259" s="611"/>
      <c r="AAU259" s="611"/>
      <c r="AAV259" s="611"/>
      <c r="AAW259" s="611"/>
      <c r="AAX259" s="611"/>
      <c r="AAY259" s="611"/>
      <c r="AAZ259" s="611"/>
      <c r="ABA259" s="611"/>
      <c r="ABB259" s="611"/>
      <c r="ABC259" s="611"/>
      <c r="ABD259" s="611"/>
      <c r="ABE259" s="611"/>
      <c r="ABF259" s="611"/>
      <c r="ABG259" s="611"/>
      <c r="ABH259" s="611"/>
      <c r="ABI259" s="611"/>
      <c r="ABJ259" s="611"/>
      <c r="ABK259" s="611"/>
      <c r="ABL259" s="611"/>
      <c r="ABM259" s="611"/>
      <c r="ABN259" s="611"/>
      <c r="ABO259" s="611"/>
      <c r="ABP259" s="611"/>
      <c r="ABQ259" s="611"/>
      <c r="ABR259" s="611"/>
      <c r="ABS259" s="611"/>
      <c r="ABT259" s="611"/>
      <c r="ABU259" s="611"/>
      <c r="ABV259" s="611"/>
      <c r="ABW259" s="611"/>
      <c r="ABX259" s="611"/>
      <c r="ABY259" s="611"/>
      <c r="ABZ259" s="611"/>
      <c r="ACA259" s="611"/>
      <c r="ACB259" s="611"/>
      <c r="ACC259" s="611"/>
      <c r="ACD259" s="611"/>
      <c r="ACE259" s="611"/>
      <c r="ACF259" s="611"/>
      <c r="ACG259" s="611"/>
      <c r="ACH259" s="611"/>
      <c r="ACI259" s="611"/>
      <c r="ACJ259" s="611"/>
      <c r="ACK259" s="611"/>
      <c r="ACL259" s="611"/>
      <c r="ACM259" s="611"/>
      <c r="ACN259" s="611"/>
      <c r="ACO259" s="611"/>
      <c r="ACP259" s="611"/>
      <c r="ACQ259" s="611"/>
      <c r="ACR259" s="611"/>
      <c r="ACS259" s="611"/>
      <c r="ACT259" s="611"/>
      <c r="ACU259" s="611"/>
      <c r="ACV259" s="611"/>
      <c r="ACW259" s="611"/>
      <c r="ACX259" s="611"/>
      <c r="ACY259" s="611"/>
      <c r="ACZ259" s="611"/>
      <c r="ADA259" s="611"/>
      <c r="ADB259" s="611"/>
      <c r="ADC259" s="611"/>
      <c r="ADD259" s="611"/>
      <c r="ADE259" s="611"/>
      <c r="ADF259" s="611"/>
      <c r="ADG259" s="611"/>
      <c r="ADH259" s="611"/>
      <c r="ADI259" s="611"/>
      <c r="ADJ259" s="611"/>
      <c r="ADK259" s="611"/>
      <c r="ADL259" s="611"/>
      <c r="ADM259" s="611"/>
      <c r="ADN259" s="611"/>
      <c r="ADO259" s="611"/>
      <c r="ADP259" s="611"/>
      <c r="ADQ259" s="611"/>
      <c r="ADR259" s="611"/>
      <c r="ADS259" s="611"/>
      <c r="ADT259" s="611"/>
      <c r="ADU259" s="611"/>
      <c r="ADV259" s="611"/>
      <c r="ADW259" s="611"/>
      <c r="ADX259" s="611"/>
      <c r="ADY259" s="611"/>
      <c r="ADZ259" s="611"/>
      <c r="AEA259" s="611"/>
      <c r="AEB259" s="611"/>
      <c r="AEC259" s="611"/>
      <c r="AED259" s="611"/>
      <c r="AEE259" s="611"/>
      <c r="AEF259" s="611"/>
      <c r="AEG259" s="611"/>
      <c r="AEH259" s="611"/>
      <c r="AEI259" s="611"/>
      <c r="AEJ259" s="611"/>
      <c r="AEK259" s="611"/>
      <c r="AEL259" s="611"/>
      <c r="AEM259" s="611"/>
      <c r="AEN259" s="611"/>
      <c r="AEO259" s="611"/>
      <c r="AEP259" s="611"/>
      <c r="AEQ259" s="611"/>
      <c r="AER259" s="611"/>
      <c r="AES259" s="611"/>
      <c r="AET259" s="611"/>
      <c r="AEU259" s="611"/>
      <c r="AEV259" s="611"/>
      <c r="AEW259" s="611"/>
      <c r="AEX259" s="611"/>
      <c r="AEY259" s="611"/>
      <c r="AEZ259" s="611"/>
      <c r="AFA259" s="611"/>
      <c r="AFB259" s="611"/>
      <c r="AFC259" s="611"/>
      <c r="AFD259" s="611"/>
      <c r="AFE259" s="611"/>
      <c r="AFF259" s="611"/>
      <c r="AFG259" s="611"/>
      <c r="AFH259" s="611"/>
      <c r="AFI259" s="611"/>
      <c r="AFJ259" s="611"/>
      <c r="AFK259" s="611"/>
      <c r="AFL259" s="611"/>
      <c r="AFM259" s="611"/>
      <c r="AFN259" s="611"/>
      <c r="AFO259" s="611"/>
      <c r="AFP259" s="611"/>
      <c r="AFQ259" s="611"/>
      <c r="AFR259" s="611"/>
      <c r="AFS259" s="611"/>
      <c r="AFT259" s="611"/>
      <c r="AFU259" s="611"/>
      <c r="AFV259" s="611"/>
      <c r="AFW259" s="611"/>
      <c r="AFX259" s="611"/>
      <c r="AFY259" s="611"/>
      <c r="AFZ259" s="611"/>
      <c r="AGA259" s="611"/>
      <c r="AGB259" s="611"/>
      <c r="AGC259" s="611"/>
      <c r="AGD259" s="611"/>
      <c r="AGE259" s="611"/>
      <c r="AGF259" s="611"/>
      <c r="AGG259" s="611"/>
      <c r="AGH259" s="611"/>
      <c r="AGI259" s="611"/>
      <c r="AGJ259" s="611"/>
      <c r="AGK259" s="611"/>
      <c r="AGL259" s="611"/>
      <c r="AGM259" s="611"/>
      <c r="AGN259" s="611"/>
      <c r="AGO259" s="611"/>
      <c r="AGP259" s="611"/>
      <c r="AGQ259" s="611"/>
      <c r="AGR259" s="611"/>
      <c r="AGS259" s="611"/>
      <c r="AGT259" s="611"/>
      <c r="AGU259" s="611"/>
      <c r="AGV259" s="611"/>
      <c r="AGW259" s="611"/>
      <c r="AGX259" s="611"/>
      <c r="AGY259" s="611"/>
      <c r="AGZ259" s="611"/>
      <c r="AHA259" s="611"/>
      <c r="AHB259" s="611"/>
      <c r="AHC259" s="611"/>
      <c r="AHD259" s="611"/>
      <c r="AHE259" s="611"/>
      <c r="AHF259" s="611"/>
      <c r="AHG259" s="611"/>
      <c r="AHH259" s="611"/>
      <c r="AHI259" s="611"/>
      <c r="AHJ259" s="611"/>
      <c r="AHK259" s="611"/>
      <c r="AHL259" s="611"/>
      <c r="AHM259" s="611"/>
      <c r="AHN259" s="611"/>
      <c r="AHO259" s="611"/>
      <c r="AHP259" s="611"/>
      <c r="AHQ259" s="611"/>
      <c r="AHR259" s="611"/>
      <c r="AHS259" s="611"/>
      <c r="AHT259" s="611"/>
      <c r="AHU259" s="611"/>
      <c r="AHV259" s="611"/>
      <c r="AHW259" s="611"/>
      <c r="AHX259" s="611"/>
      <c r="AHY259" s="611"/>
      <c r="AHZ259" s="611"/>
      <c r="AIA259" s="611"/>
      <c r="AIB259" s="611"/>
      <c r="AIC259" s="611"/>
      <c r="AID259" s="611"/>
      <c r="AIE259" s="611"/>
      <c r="AIF259" s="611"/>
      <c r="AIG259" s="611"/>
      <c r="AIH259" s="611"/>
      <c r="AII259" s="611"/>
      <c r="AIJ259" s="611"/>
      <c r="AIK259" s="611"/>
      <c r="AIL259" s="611"/>
      <c r="AIM259" s="611"/>
      <c r="AIN259" s="611"/>
      <c r="AIO259" s="611"/>
      <c r="AIP259" s="611"/>
      <c r="AIQ259" s="611"/>
      <c r="AIR259" s="611"/>
      <c r="AIS259" s="611"/>
      <c r="AIT259" s="611"/>
      <c r="AIU259" s="611"/>
      <c r="AIV259" s="611"/>
      <c r="AIW259" s="611"/>
      <c r="AIX259" s="611"/>
      <c r="AIY259" s="611"/>
      <c r="AIZ259" s="611"/>
      <c r="AJA259" s="611"/>
      <c r="AJB259" s="611"/>
      <c r="AJC259" s="611"/>
      <c r="AJD259" s="611"/>
      <c r="AJE259" s="611"/>
      <c r="AJF259" s="611"/>
      <c r="AJG259" s="611"/>
      <c r="AJH259" s="611"/>
      <c r="AJI259" s="611"/>
      <c r="AJJ259" s="611"/>
      <c r="AJK259" s="611"/>
      <c r="AJL259" s="611"/>
      <c r="AJM259" s="611"/>
      <c r="AJN259" s="611"/>
      <c r="AJO259" s="611"/>
      <c r="AJP259" s="611"/>
      <c r="AJQ259" s="611"/>
      <c r="AJR259" s="611"/>
      <c r="AJS259" s="611"/>
      <c r="AJT259" s="611"/>
      <c r="AJU259" s="611"/>
      <c r="AJV259" s="611"/>
      <c r="AJW259" s="611"/>
      <c r="AJX259" s="611"/>
      <c r="AJY259" s="611"/>
      <c r="AJZ259" s="611"/>
      <c r="AKA259" s="611"/>
      <c r="AKB259" s="611"/>
      <c r="AKC259" s="611"/>
      <c r="AKD259" s="611"/>
      <c r="AKE259" s="611"/>
      <c r="AKF259" s="611"/>
      <c r="AKG259" s="611"/>
      <c r="AKH259" s="611"/>
      <c r="AKI259" s="611"/>
      <c r="AKJ259" s="611"/>
      <c r="AKK259" s="611"/>
      <c r="AKL259" s="611"/>
      <c r="AKM259" s="611"/>
      <c r="AKN259" s="611"/>
      <c r="AKO259" s="611"/>
      <c r="AKP259" s="611"/>
      <c r="AKQ259" s="611"/>
      <c r="AKR259" s="611"/>
      <c r="AKS259" s="611"/>
      <c r="AKT259" s="611"/>
      <c r="AKU259" s="611"/>
      <c r="AKV259" s="611"/>
      <c r="AKW259" s="611"/>
      <c r="AKX259" s="611"/>
      <c r="AKY259" s="611"/>
      <c r="AKZ259" s="611"/>
      <c r="ALA259" s="611"/>
      <c r="ALB259" s="611"/>
      <c r="ALC259" s="611"/>
      <c r="ALD259" s="611"/>
      <c r="ALE259" s="611"/>
      <c r="ALF259" s="611"/>
      <c r="ALG259" s="611"/>
      <c r="ALH259" s="611"/>
      <c r="ALI259" s="611"/>
      <c r="ALJ259" s="611"/>
      <c r="ALK259" s="611"/>
      <c r="ALL259" s="611"/>
      <c r="ALM259" s="611"/>
      <c r="ALN259" s="611"/>
      <c r="ALO259" s="611"/>
      <c r="ALP259" s="611"/>
      <c r="ALQ259" s="611"/>
      <c r="ALR259" s="611"/>
      <c r="ALS259" s="611"/>
      <c r="ALT259" s="611"/>
      <c r="ALU259" s="611"/>
      <c r="ALV259" s="611"/>
      <c r="ALW259" s="611"/>
      <c r="ALX259" s="611"/>
      <c r="ALY259" s="611"/>
      <c r="ALZ259" s="611"/>
      <c r="AMA259" s="611"/>
      <c r="AMB259" s="611"/>
      <c r="AMC259" s="611"/>
      <c r="AMD259" s="611"/>
      <c r="AME259" s="611"/>
      <c r="AMF259" s="611"/>
      <c r="AMG259" s="611"/>
      <c r="AMH259" s="611"/>
      <c r="AMI259" s="611"/>
      <c r="AMJ259" s="611"/>
      <c r="AMK259" s="611"/>
      <c r="AML259" s="611"/>
      <c r="AMM259" s="611"/>
      <c r="AMN259" s="611"/>
      <c r="AMO259" s="611"/>
      <c r="AMP259" s="611"/>
      <c r="AMQ259" s="611"/>
      <c r="AMR259" s="611"/>
      <c r="AMS259" s="611"/>
      <c r="AMT259" s="611"/>
      <c r="AMU259" s="611"/>
      <c r="AMV259" s="611"/>
      <c r="AMW259" s="611"/>
      <c r="AMX259" s="611"/>
      <c r="AMY259" s="611"/>
      <c r="AMZ259" s="611"/>
      <c r="ANA259" s="611"/>
      <c r="ANB259" s="611"/>
      <c r="ANC259" s="611"/>
      <c r="AND259" s="611"/>
      <c r="ANE259" s="611"/>
      <c r="ANF259" s="611"/>
      <c r="ANG259" s="611"/>
      <c r="ANH259" s="611"/>
      <c r="ANI259" s="611"/>
      <c r="ANJ259" s="611"/>
      <c r="ANK259" s="611"/>
      <c r="ANL259" s="611"/>
      <c r="ANM259" s="611"/>
      <c r="ANN259" s="611"/>
      <c r="ANO259" s="611"/>
      <c r="ANP259" s="611"/>
      <c r="ANQ259" s="611"/>
      <c r="ANR259" s="611"/>
      <c r="ANS259" s="611"/>
      <c r="ANT259" s="611"/>
      <c r="ANU259" s="611"/>
      <c r="ANV259" s="611"/>
      <c r="ANW259" s="611"/>
      <c r="ANX259" s="611"/>
      <c r="ANY259" s="611"/>
      <c r="ANZ259" s="611"/>
      <c r="AOA259" s="611"/>
      <c r="AOB259" s="611"/>
      <c r="AOC259" s="611"/>
      <c r="AOD259" s="611"/>
      <c r="AOE259" s="611"/>
      <c r="AOF259" s="611"/>
      <c r="AOG259" s="611"/>
      <c r="AOH259" s="611"/>
      <c r="AOI259" s="611"/>
      <c r="AOJ259" s="611"/>
      <c r="AOK259" s="611"/>
      <c r="AOL259" s="611"/>
      <c r="AOM259" s="611"/>
      <c r="AON259" s="611"/>
      <c r="AOO259" s="611"/>
      <c r="AOP259" s="611"/>
      <c r="AOQ259" s="611"/>
      <c r="AOR259" s="611"/>
      <c r="AOS259" s="611"/>
      <c r="AOT259" s="611"/>
      <c r="AOU259" s="611"/>
      <c r="AOV259" s="611"/>
      <c r="AOW259" s="611"/>
      <c r="AOX259" s="611"/>
      <c r="AOY259" s="611"/>
      <c r="AOZ259" s="611"/>
      <c r="APA259" s="611"/>
      <c r="APB259" s="611"/>
      <c r="APC259" s="611"/>
      <c r="APD259" s="611"/>
      <c r="APE259" s="611"/>
      <c r="APF259" s="611"/>
      <c r="APG259" s="611"/>
      <c r="APH259" s="611"/>
      <c r="API259" s="611"/>
      <c r="APJ259" s="611"/>
      <c r="APK259" s="611"/>
      <c r="APL259" s="611"/>
      <c r="APM259" s="611"/>
      <c r="APN259" s="611"/>
      <c r="APO259" s="611"/>
      <c r="APP259" s="611"/>
      <c r="APQ259" s="611"/>
      <c r="APR259" s="611"/>
      <c r="APS259" s="611"/>
      <c r="APT259" s="611"/>
      <c r="APU259" s="611"/>
      <c r="APV259" s="611"/>
      <c r="APW259" s="611"/>
      <c r="APX259" s="611"/>
      <c r="APY259" s="611"/>
      <c r="APZ259" s="611"/>
      <c r="AQA259" s="611"/>
      <c r="AQB259" s="611"/>
      <c r="AQC259" s="611"/>
      <c r="AQD259" s="611"/>
      <c r="AQE259" s="611"/>
      <c r="AQF259" s="611"/>
      <c r="AQG259" s="611"/>
      <c r="AQH259" s="611"/>
      <c r="AQI259" s="611"/>
      <c r="AQJ259" s="611"/>
      <c r="AQK259" s="611"/>
      <c r="AQL259" s="611"/>
      <c r="AQM259" s="611"/>
      <c r="AQN259" s="611"/>
      <c r="AQO259" s="611"/>
      <c r="AQP259" s="611"/>
      <c r="AQQ259" s="611"/>
      <c r="AQR259" s="611"/>
      <c r="AQS259" s="611"/>
      <c r="AQT259" s="611"/>
      <c r="AQU259" s="611"/>
      <c r="AQV259" s="611"/>
      <c r="AQW259" s="611"/>
      <c r="AQX259" s="611"/>
      <c r="AQY259" s="611"/>
      <c r="AQZ259" s="611"/>
      <c r="ARA259" s="611"/>
      <c r="ARB259" s="611"/>
      <c r="ARC259" s="611"/>
      <c r="ARD259" s="611"/>
      <c r="ARE259" s="611"/>
      <c r="ARF259" s="611"/>
      <c r="ARG259" s="611"/>
      <c r="ARH259" s="611"/>
      <c r="ARI259" s="611"/>
      <c r="ARJ259" s="611"/>
      <c r="ARK259" s="611"/>
      <c r="ARL259" s="611"/>
      <c r="ARM259" s="611"/>
      <c r="ARN259" s="611"/>
      <c r="ARO259" s="611"/>
      <c r="ARP259" s="611"/>
      <c r="ARQ259" s="611"/>
      <c r="ARR259" s="611"/>
      <c r="ARS259" s="611"/>
      <c r="ART259" s="611"/>
      <c r="ARU259" s="611"/>
      <c r="ARV259" s="611"/>
      <c r="ARW259" s="611"/>
      <c r="ARX259" s="611"/>
      <c r="ARY259" s="611"/>
      <c r="ARZ259" s="611"/>
      <c r="ASA259" s="611"/>
      <c r="ASB259" s="611"/>
      <c r="ASC259" s="611"/>
      <c r="ASD259" s="611"/>
      <c r="ASE259" s="611"/>
      <c r="ASF259" s="611"/>
      <c r="ASG259" s="611"/>
      <c r="ASH259" s="611"/>
      <c r="ASI259" s="611"/>
      <c r="ASJ259" s="611"/>
      <c r="ASK259" s="611"/>
      <c r="ASL259" s="611"/>
      <c r="ASM259" s="611"/>
      <c r="ASN259" s="611"/>
      <c r="ASO259" s="611"/>
      <c r="ASP259" s="611"/>
      <c r="ASQ259" s="611"/>
      <c r="ASR259" s="611"/>
      <c r="ASS259" s="611"/>
      <c r="AST259" s="611"/>
      <c r="ASU259" s="611"/>
      <c r="ASV259" s="611"/>
      <c r="ASW259" s="611"/>
      <c r="ASX259" s="611"/>
      <c r="ASY259" s="611"/>
      <c r="ASZ259" s="611"/>
      <c r="ATA259" s="611"/>
      <c r="ATB259" s="611"/>
      <c r="ATC259" s="611"/>
      <c r="ATD259" s="611"/>
      <c r="ATE259" s="611"/>
      <c r="ATF259" s="611"/>
      <c r="ATG259" s="611"/>
      <c r="ATH259" s="611"/>
      <c r="ATI259" s="611"/>
      <c r="ATJ259" s="611"/>
      <c r="ATK259" s="611"/>
      <c r="ATL259" s="611"/>
      <c r="ATM259" s="611"/>
      <c r="ATN259" s="611"/>
      <c r="ATO259" s="611"/>
      <c r="ATP259" s="611"/>
      <c r="ATQ259" s="611"/>
      <c r="ATR259" s="611"/>
      <c r="ATS259" s="611"/>
      <c r="ATT259" s="611"/>
      <c r="ATU259" s="611"/>
      <c r="ATV259" s="611"/>
      <c r="ATW259" s="611"/>
      <c r="ATX259" s="611"/>
      <c r="ATY259" s="611"/>
      <c r="ATZ259" s="611"/>
      <c r="AUA259" s="611"/>
      <c r="AUB259" s="611"/>
      <c r="AUC259" s="611"/>
      <c r="AUD259" s="611"/>
      <c r="AUE259" s="611"/>
      <c r="AUF259" s="611"/>
      <c r="AUG259" s="611"/>
      <c r="AUH259" s="611"/>
      <c r="AUI259" s="611"/>
      <c r="AUJ259" s="611"/>
      <c r="AUK259" s="611"/>
      <c r="AUL259" s="611"/>
      <c r="AUM259" s="611"/>
      <c r="AUN259" s="611"/>
      <c r="AUO259" s="611"/>
      <c r="AUP259" s="611"/>
      <c r="AUQ259" s="611"/>
      <c r="AUR259" s="611"/>
      <c r="AUS259" s="611"/>
      <c r="AUT259" s="611"/>
      <c r="AUU259" s="611"/>
      <c r="AUV259" s="611"/>
      <c r="AUW259" s="611"/>
      <c r="AUX259" s="611"/>
      <c r="AUY259" s="611"/>
      <c r="AUZ259" s="611"/>
      <c r="AVA259" s="611"/>
      <c r="AVB259" s="611"/>
      <c r="AVC259" s="611"/>
      <c r="AVD259" s="611"/>
      <c r="AVE259" s="611"/>
      <c r="AVF259" s="611"/>
      <c r="AVG259" s="611"/>
      <c r="AVH259" s="611"/>
      <c r="AVI259" s="611"/>
      <c r="AVJ259" s="611"/>
      <c r="AVK259" s="611"/>
      <c r="AVL259" s="611"/>
      <c r="AVM259" s="611"/>
      <c r="AVN259" s="611"/>
      <c r="AVO259" s="611"/>
      <c r="AVP259" s="611"/>
      <c r="AVQ259" s="611"/>
      <c r="AVR259" s="611"/>
      <c r="AVS259" s="611"/>
      <c r="AVT259" s="611"/>
      <c r="AVU259" s="611"/>
      <c r="AVV259" s="611"/>
      <c r="AVW259" s="611"/>
      <c r="AVX259" s="611"/>
      <c r="AVY259" s="611"/>
      <c r="AVZ259" s="611"/>
      <c r="AWA259" s="611"/>
      <c r="AWB259" s="611"/>
      <c r="AWC259" s="611"/>
      <c r="AWD259" s="611"/>
      <c r="AWE259" s="611"/>
      <c r="AWF259" s="611"/>
      <c r="AWG259" s="611"/>
      <c r="AWH259" s="611"/>
      <c r="AWI259" s="611"/>
      <c r="AWJ259" s="611"/>
      <c r="AWK259" s="611"/>
      <c r="AWL259" s="611"/>
      <c r="AWM259" s="611"/>
      <c r="AWN259" s="611"/>
      <c r="AWO259" s="611"/>
      <c r="AWP259" s="611"/>
      <c r="AWQ259" s="611"/>
      <c r="AWR259" s="611"/>
      <c r="AWS259" s="611"/>
      <c r="AWT259" s="611"/>
      <c r="AWU259" s="611"/>
      <c r="AWV259" s="611"/>
      <c r="AWW259" s="611"/>
      <c r="AWX259" s="611"/>
      <c r="AWY259" s="611"/>
      <c r="AWZ259" s="611"/>
      <c r="AXA259" s="611"/>
      <c r="AXB259" s="611"/>
      <c r="AXC259" s="611"/>
      <c r="AXD259" s="611"/>
      <c r="AXE259" s="611"/>
      <c r="AXF259" s="611"/>
      <c r="AXG259" s="611"/>
      <c r="AXH259" s="611"/>
      <c r="AXI259" s="611"/>
      <c r="AXJ259" s="611"/>
      <c r="AXK259" s="611"/>
      <c r="AXL259" s="611"/>
      <c r="AXM259" s="611"/>
      <c r="AXN259" s="611"/>
      <c r="AXO259" s="611"/>
      <c r="AXP259" s="611"/>
      <c r="AXQ259" s="611"/>
      <c r="AXR259" s="611"/>
      <c r="AXS259" s="611"/>
      <c r="AXT259" s="611"/>
      <c r="AXU259" s="611"/>
      <c r="AXV259" s="611"/>
      <c r="AXW259" s="611"/>
      <c r="AXX259" s="611"/>
      <c r="AXY259" s="611"/>
      <c r="AXZ259" s="611"/>
      <c r="AYA259" s="611"/>
      <c r="AYB259" s="611"/>
      <c r="AYC259" s="611"/>
      <c r="AYD259" s="611"/>
      <c r="AYE259" s="611"/>
      <c r="AYF259" s="611"/>
      <c r="AYG259" s="611"/>
      <c r="AYH259" s="611"/>
      <c r="AYI259" s="611"/>
      <c r="AYJ259" s="611"/>
      <c r="AYK259" s="611"/>
      <c r="AYL259" s="611"/>
      <c r="AYM259" s="611"/>
      <c r="AYN259" s="611"/>
      <c r="AYO259" s="611"/>
      <c r="AYP259" s="611"/>
      <c r="AYQ259" s="611"/>
      <c r="AYR259" s="611"/>
      <c r="AYS259" s="611"/>
      <c r="AYT259" s="611"/>
      <c r="AYU259" s="611"/>
      <c r="AYV259" s="611"/>
      <c r="AYW259" s="611"/>
      <c r="AYX259" s="611"/>
      <c r="AYY259" s="611"/>
      <c r="AYZ259" s="611"/>
      <c r="AZA259" s="611"/>
      <c r="AZB259" s="611"/>
      <c r="AZC259" s="611"/>
      <c r="AZD259" s="611"/>
      <c r="AZE259" s="611"/>
      <c r="AZF259" s="611"/>
      <c r="AZG259" s="611"/>
      <c r="AZH259" s="611"/>
      <c r="AZI259" s="611"/>
      <c r="AZJ259" s="611"/>
      <c r="AZK259" s="611"/>
      <c r="AZL259" s="611"/>
      <c r="AZM259" s="611"/>
      <c r="AZN259" s="611"/>
      <c r="AZO259" s="611"/>
      <c r="AZP259" s="611"/>
      <c r="AZQ259" s="611"/>
      <c r="AZR259" s="611"/>
      <c r="AZS259" s="611"/>
      <c r="AZT259" s="611"/>
      <c r="AZU259" s="611"/>
      <c r="AZV259" s="611"/>
      <c r="AZW259" s="611"/>
      <c r="AZX259" s="611"/>
      <c r="AZY259" s="611"/>
      <c r="AZZ259" s="611"/>
      <c r="BAA259" s="611"/>
      <c r="BAB259" s="611"/>
      <c r="BAC259" s="611"/>
      <c r="BAD259" s="611"/>
      <c r="BAE259" s="611"/>
      <c r="BAF259" s="611"/>
      <c r="BAG259" s="611"/>
      <c r="BAH259" s="611"/>
      <c r="BAI259" s="611"/>
      <c r="BAJ259" s="611"/>
      <c r="BAK259" s="611"/>
      <c r="BAL259" s="611"/>
      <c r="BAM259" s="611"/>
      <c r="BAN259" s="611"/>
      <c r="BAO259" s="611"/>
      <c r="BAP259" s="611"/>
      <c r="BAQ259" s="611"/>
      <c r="BAR259" s="611"/>
      <c r="BAS259" s="611"/>
      <c r="BAT259" s="611"/>
      <c r="BAU259" s="611"/>
      <c r="BAV259" s="611"/>
      <c r="BAW259" s="611"/>
      <c r="BAX259" s="611"/>
      <c r="BAY259" s="611"/>
      <c r="BAZ259" s="611"/>
      <c r="BBA259" s="611"/>
      <c r="BBB259" s="611"/>
      <c r="BBC259" s="611"/>
      <c r="BBD259" s="611"/>
      <c r="BBE259" s="611"/>
      <c r="BBF259" s="611"/>
      <c r="BBG259" s="611"/>
      <c r="BBH259" s="611"/>
      <c r="BBI259" s="611"/>
      <c r="BBJ259" s="611"/>
      <c r="BBK259" s="611"/>
      <c r="BBL259" s="611"/>
      <c r="BBM259" s="611"/>
      <c r="BBN259" s="611"/>
      <c r="BBO259" s="611"/>
      <c r="BBP259" s="611"/>
      <c r="BBQ259" s="611"/>
      <c r="BBR259" s="611"/>
      <c r="BBS259" s="611"/>
      <c r="BBT259" s="611"/>
      <c r="BBU259" s="611"/>
      <c r="BBV259" s="611"/>
      <c r="BBW259" s="611"/>
      <c r="BBX259" s="611"/>
      <c r="BBY259" s="611"/>
      <c r="BBZ259" s="611"/>
      <c r="BCA259" s="611"/>
      <c r="BCB259" s="611"/>
      <c r="BCC259" s="611"/>
      <c r="BCD259" s="611"/>
      <c r="BCE259" s="611"/>
      <c r="BCF259" s="611"/>
      <c r="BCG259" s="611"/>
      <c r="BCH259" s="611"/>
      <c r="BCI259" s="611"/>
      <c r="BCJ259" s="611"/>
      <c r="BCK259" s="611"/>
      <c r="BCL259" s="611"/>
      <c r="BCM259" s="611"/>
      <c r="BCN259" s="611"/>
      <c r="BCO259" s="611"/>
      <c r="BCP259" s="611"/>
      <c r="BCQ259" s="611"/>
      <c r="BCR259" s="611"/>
      <c r="BCS259" s="611"/>
      <c r="BCT259" s="611"/>
      <c r="BCU259" s="611"/>
      <c r="BCV259" s="611"/>
      <c r="BCW259" s="611"/>
      <c r="BCX259" s="611"/>
      <c r="BCY259" s="611"/>
      <c r="BCZ259" s="611"/>
      <c r="BDA259" s="611"/>
      <c r="BDB259" s="611"/>
      <c r="BDC259" s="611"/>
      <c r="BDD259" s="611"/>
      <c r="BDE259" s="611"/>
      <c r="BDF259" s="611"/>
      <c r="BDG259" s="611"/>
      <c r="BDH259" s="611"/>
      <c r="BDI259" s="611"/>
      <c r="BDJ259" s="611"/>
      <c r="BDK259" s="611"/>
      <c r="BDL259" s="611"/>
      <c r="BDM259" s="611"/>
      <c r="BDN259" s="611"/>
      <c r="BDO259" s="611"/>
      <c r="BDP259" s="611"/>
      <c r="BDQ259" s="611"/>
      <c r="BDR259" s="611"/>
      <c r="BDS259" s="611"/>
      <c r="BDT259" s="611"/>
      <c r="BDU259" s="611"/>
      <c r="BDV259" s="611"/>
      <c r="BDW259" s="611"/>
      <c r="BDX259" s="611"/>
      <c r="BDY259" s="611"/>
      <c r="BDZ259" s="611"/>
      <c r="BEA259" s="611"/>
      <c r="BEB259" s="611"/>
      <c r="BEC259" s="611"/>
      <c r="BED259" s="611"/>
      <c r="BEE259" s="611"/>
      <c r="BEF259" s="611"/>
      <c r="BEG259" s="611"/>
      <c r="BEH259" s="611"/>
      <c r="BEI259" s="611"/>
      <c r="BEJ259" s="611"/>
      <c r="BEK259" s="611"/>
      <c r="BEL259" s="611"/>
      <c r="BEM259" s="611"/>
      <c r="BEN259" s="611"/>
      <c r="BEO259" s="611"/>
      <c r="BEP259" s="611"/>
      <c r="BEQ259" s="611"/>
      <c r="BER259" s="611"/>
      <c r="BES259" s="611"/>
      <c r="BET259" s="611"/>
      <c r="BEU259" s="611"/>
      <c r="BEV259" s="611"/>
      <c r="BEW259" s="611"/>
      <c r="BEX259" s="611"/>
      <c r="BEY259" s="611"/>
      <c r="BEZ259" s="611"/>
      <c r="BFA259" s="611"/>
      <c r="BFB259" s="611"/>
      <c r="BFC259" s="611"/>
      <c r="BFD259" s="611"/>
      <c r="BFE259" s="611"/>
      <c r="BFF259" s="611"/>
      <c r="BFG259" s="611"/>
      <c r="BFH259" s="611"/>
      <c r="BFI259" s="611"/>
      <c r="BFJ259" s="611"/>
      <c r="BFK259" s="611"/>
      <c r="BFL259" s="611"/>
      <c r="BFM259" s="611"/>
      <c r="BFN259" s="611"/>
      <c r="BFO259" s="611"/>
      <c r="BFP259" s="611"/>
      <c r="BFQ259" s="611"/>
      <c r="BFR259" s="611"/>
      <c r="BFS259" s="611"/>
      <c r="BFT259" s="611"/>
      <c r="BFU259" s="611"/>
      <c r="BFV259" s="611"/>
      <c r="BFW259" s="611"/>
      <c r="BFX259" s="611"/>
      <c r="BFY259" s="611"/>
      <c r="BFZ259" s="611"/>
      <c r="BGA259" s="611"/>
      <c r="BGB259" s="611"/>
      <c r="BGC259" s="611"/>
      <c r="BGD259" s="611"/>
      <c r="BGE259" s="611"/>
      <c r="BGF259" s="611"/>
      <c r="BGG259" s="611"/>
      <c r="BGH259" s="611"/>
      <c r="BGI259" s="611"/>
      <c r="BGJ259" s="611"/>
      <c r="BGK259" s="611"/>
      <c r="BGL259" s="611"/>
      <c r="BGM259" s="611"/>
      <c r="BGN259" s="611"/>
      <c r="BGO259" s="611"/>
      <c r="BGP259" s="611"/>
      <c r="BGQ259" s="611"/>
      <c r="BGR259" s="611"/>
      <c r="BGS259" s="611"/>
      <c r="BGT259" s="611"/>
      <c r="BGU259" s="611"/>
      <c r="BGV259" s="611"/>
      <c r="BGW259" s="611"/>
      <c r="BGX259" s="611"/>
      <c r="BGY259" s="611"/>
      <c r="BGZ259" s="611"/>
      <c r="BHA259" s="611"/>
      <c r="BHB259" s="611"/>
      <c r="BHC259" s="611"/>
      <c r="BHD259" s="611"/>
      <c r="BHE259" s="611"/>
      <c r="BHF259" s="611"/>
      <c r="BHG259" s="611"/>
      <c r="BHH259" s="611"/>
      <c r="BHI259" s="611"/>
      <c r="BHJ259" s="611"/>
      <c r="BHK259" s="611"/>
      <c r="BHL259" s="611"/>
      <c r="BHM259" s="611"/>
      <c r="BHN259" s="611"/>
      <c r="BHO259" s="611"/>
      <c r="BHP259" s="611"/>
      <c r="BHQ259" s="611"/>
      <c r="BHR259" s="611"/>
      <c r="BHS259" s="611"/>
      <c r="BHT259" s="611"/>
      <c r="BHU259" s="611"/>
      <c r="BHV259" s="611"/>
      <c r="BHW259" s="611"/>
      <c r="BHX259" s="611"/>
      <c r="BHY259" s="611"/>
      <c r="BHZ259" s="611"/>
      <c r="BIA259" s="611"/>
      <c r="BIB259" s="611"/>
      <c r="BIC259" s="611"/>
      <c r="BID259" s="611"/>
      <c r="BIE259" s="611"/>
      <c r="BIF259" s="611"/>
      <c r="BIG259" s="611"/>
      <c r="BIH259" s="611"/>
      <c r="BII259" s="611"/>
      <c r="BIJ259" s="611"/>
      <c r="BIK259" s="611"/>
      <c r="BIL259" s="611"/>
      <c r="BIM259" s="611"/>
      <c r="BIN259" s="611"/>
      <c r="BIO259" s="611"/>
      <c r="BIP259" s="611"/>
      <c r="BIQ259" s="611"/>
      <c r="BIR259" s="611"/>
      <c r="BIS259" s="611"/>
      <c r="BIT259" s="611"/>
      <c r="BIU259" s="611"/>
      <c r="BIV259" s="611"/>
      <c r="BIW259" s="611"/>
      <c r="BIX259" s="611"/>
      <c r="BIY259" s="611"/>
      <c r="BIZ259" s="611"/>
      <c r="BJA259" s="611"/>
      <c r="BJB259" s="611"/>
      <c r="BJC259" s="611"/>
      <c r="BJD259" s="611"/>
      <c r="BJE259" s="611"/>
      <c r="BJF259" s="611"/>
      <c r="BJG259" s="611"/>
      <c r="BJH259" s="611"/>
      <c r="BJI259" s="611"/>
      <c r="BJJ259" s="611"/>
      <c r="BJK259" s="611"/>
      <c r="BJL259" s="611"/>
      <c r="BJM259" s="611"/>
      <c r="BJN259" s="611"/>
      <c r="BJO259" s="611"/>
      <c r="BJP259" s="611"/>
      <c r="BJQ259" s="611"/>
      <c r="BJR259" s="611"/>
      <c r="BJS259" s="611"/>
      <c r="BJT259" s="611"/>
      <c r="BJU259" s="611"/>
      <c r="BJV259" s="611"/>
      <c r="BJW259" s="611"/>
      <c r="BJX259" s="611"/>
      <c r="BJY259" s="611"/>
      <c r="BJZ259" s="611"/>
      <c r="BKA259" s="611"/>
      <c r="BKB259" s="611"/>
      <c r="BKC259" s="611"/>
      <c r="BKD259" s="611"/>
      <c r="BKE259" s="611"/>
      <c r="BKF259" s="611"/>
      <c r="BKG259" s="611"/>
      <c r="BKH259" s="611"/>
      <c r="BKI259" s="611"/>
      <c r="BKJ259" s="611"/>
      <c r="BKK259" s="611"/>
      <c r="BKL259" s="611"/>
      <c r="BKM259" s="611"/>
      <c r="BKN259" s="611"/>
      <c r="BKO259" s="611"/>
      <c r="BKP259" s="611"/>
      <c r="BKQ259" s="611"/>
      <c r="BKR259" s="611"/>
      <c r="BKS259" s="611"/>
      <c r="BKT259" s="611"/>
      <c r="BKU259" s="611"/>
      <c r="BKV259" s="611"/>
      <c r="BKW259" s="611"/>
      <c r="BKX259" s="611"/>
      <c r="BKY259" s="611"/>
      <c r="BKZ259" s="611"/>
      <c r="BLA259" s="611"/>
      <c r="BLB259" s="611"/>
      <c r="BLC259" s="611"/>
      <c r="BLD259" s="611"/>
      <c r="BLE259" s="611"/>
      <c r="BLF259" s="611"/>
      <c r="BLG259" s="611"/>
      <c r="BLH259" s="611"/>
      <c r="BLI259" s="611"/>
      <c r="BLJ259" s="611"/>
      <c r="BLK259" s="611"/>
      <c r="BLL259" s="611"/>
      <c r="BLM259" s="611"/>
      <c r="BLN259" s="611"/>
      <c r="BLO259" s="611"/>
      <c r="BLP259" s="611"/>
      <c r="BLQ259" s="611"/>
      <c r="BLR259" s="611"/>
      <c r="BLS259" s="611"/>
      <c r="BLT259" s="611"/>
      <c r="BLU259" s="611"/>
      <c r="BLV259" s="611"/>
      <c r="BLW259" s="611"/>
      <c r="BLX259" s="611"/>
      <c r="BLY259" s="611"/>
      <c r="BLZ259" s="611"/>
      <c r="BMA259" s="611"/>
      <c r="BMB259" s="611"/>
      <c r="BMC259" s="611"/>
      <c r="BMD259" s="611"/>
      <c r="BME259" s="611"/>
      <c r="BMF259" s="611"/>
      <c r="BMG259" s="611"/>
      <c r="BMH259" s="611"/>
      <c r="BMI259" s="611"/>
      <c r="BMJ259" s="611"/>
      <c r="BMK259" s="611"/>
      <c r="BML259" s="611"/>
      <c r="BMM259" s="611"/>
      <c r="BMN259" s="611"/>
      <c r="BMO259" s="611"/>
      <c r="BMP259" s="611"/>
      <c r="BMQ259" s="611"/>
      <c r="BMR259" s="611"/>
      <c r="BMS259" s="611"/>
      <c r="BMT259" s="611"/>
      <c r="BMU259" s="611"/>
      <c r="BMV259" s="611"/>
      <c r="BMW259" s="611"/>
      <c r="BMX259" s="611"/>
      <c r="BMY259" s="611"/>
      <c r="BMZ259" s="611"/>
      <c r="BNA259" s="611"/>
      <c r="BNB259" s="611"/>
      <c r="BNC259" s="611"/>
      <c r="BND259" s="611"/>
      <c r="BNE259" s="611"/>
      <c r="BNF259" s="611"/>
      <c r="BNG259" s="611"/>
      <c r="BNH259" s="611"/>
      <c r="BNI259" s="611"/>
      <c r="BNJ259" s="611"/>
      <c r="BNK259" s="611"/>
      <c r="BNL259" s="611"/>
      <c r="BNM259" s="611"/>
      <c r="BNN259" s="611"/>
      <c r="BNO259" s="611"/>
      <c r="BNP259" s="611"/>
      <c r="BNQ259" s="611"/>
      <c r="BNR259" s="611"/>
      <c r="BNS259" s="611"/>
      <c r="BNT259" s="611"/>
      <c r="BNU259" s="611"/>
      <c r="BNV259" s="611"/>
      <c r="BNW259" s="611"/>
      <c r="BNX259" s="611"/>
      <c r="BNY259" s="611"/>
      <c r="BNZ259" s="611"/>
      <c r="BOA259" s="611"/>
      <c r="BOB259" s="611"/>
      <c r="BOC259" s="611"/>
      <c r="BOD259" s="611"/>
      <c r="BOE259" s="611"/>
      <c r="BOF259" s="611"/>
      <c r="BOG259" s="611"/>
      <c r="BOH259" s="611"/>
      <c r="BOI259" s="611"/>
      <c r="BOJ259" s="611"/>
      <c r="BOK259" s="611"/>
      <c r="BOL259" s="611"/>
      <c r="BOM259" s="611"/>
      <c r="BON259" s="611"/>
      <c r="BOO259" s="611"/>
      <c r="BOP259" s="611"/>
      <c r="BOQ259" s="611"/>
      <c r="BOR259" s="611"/>
      <c r="BOS259" s="611"/>
      <c r="BOT259" s="611"/>
      <c r="BOU259" s="611"/>
      <c r="BOV259" s="611"/>
      <c r="BOW259" s="611"/>
      <c r="BOX259" s="611"/>
      <c r="BOY259" s="611"/>
      <c r="BOZ259" s="611"/>
      <c r="BPA259" s="611"/>
      <c r="BPB259" s="611"/>
      <c r="BPC259" s="611"/>
      <c r="BPD259" s="611"/>
      <c r="BPE259" s="611"/>
      <c r="BPF259" s="611"/>
      <c r="BPG259" s="611"/>
      <c r="BPH259" s="611"/>
      <c r="BPI259" s="611"/>
      <c r="BPJ259" s="611"/>
      <c r="BPK259" s="611"/>
      <c r="BPL259" s="611"/>
      <c r="BPM259" s="611"/>
      <c r="BPN259" s="611"/>
      <c r="BPO259" s="611"/>
      <c r="BPP259" s="611"/>
      <c r="BPQ259" s="611"/>
      <c r="BPR259" s="611"/>
      <c r="BPS259" s="611"/>
      <c r="BPT259" s="611"/>
      <c r="BPU259" s="611"/>
      <c r="BPV259" s="611"/>
      <c r="BPW259" s="611"/>
      <c r="BPX259" s="611"/>
      <c r="BPY259" s="611"/>
      <c r="BPZ259" s="611"/>
      <c r="BQA259" s="611"/>
      <c r="BQB259" s="611"/>
      <c r="BQC259" s="611"/>
      <c r="BQD259" s="611"/>
      <c r="BQE259" s="611"/>
      <c r="BQF259" s="611"/>
      <c r="BQG259" s="611"/>
      <c r="BQH259" s="611"/>
      <c r="BQI259" s="611"/>
      <c r="BQJ259" s="611"/>
      <c r="BQK259" s="611"/>
      <c r="BQL259" s="611"/>
      <c r="BQM259" s="611"/>
      <c r="BQN259" s="611"/>
      <c r="BQO259" s="611"/>
      <c r="BQP259" s="611"/>
      <c r="BQQ259" s="611"/>
      <c r="BQR259" s="611"/>
      <c r="BQS259" s="611"/>
      <c r="BQT259" s="611"/>
      <c r="BQU259" s="611"/>
      <c r="BQV259" s="611"/>
      <c r="BQW259" s="611"/>
      <c r="BQX259" s="611"/>
      <c r="BQY259" s="611"/>
      <c r="BQZ259" s="611"/>
      <c r="BRA259" s="611"/>
      <c r="BRB259" s="611"/>
      <c r="BRC259" s="611"/>
      <c r="BRD259" s="611"/>
      <c r="BRE259" s="611"/>
      <c r="BRF259" s="611"/>
      <c r="BRG259" s="611"/>
      <c r="BRH259" s="611"/>
      <c r="BRI259" s="611"/>
      <c r="BRJ259" s="611"/>
      <c r="BRK259" s="611"/>
      <c r="BRL259" s="611"/>
      <c r="BRM259" s="611"/>
      <c r="BRN259" s="611"/>
      <c r="BRO259" s="611"/>
      <c r="BRP259" s="611"/>
      <c r="BRQ259" s="611"/>
      <c r="BRR259" s="611"/>
      <c r="BRS259" s="611"/>
      <c r="BRT259" s="611"/>
      <c r="BRU259" s="611"/>
      <c r="BRV259" s="611"/>
      <c r="BRW259" s="611"/>
      <c r="BRX259" s="611"/>
      <c r="BRY259" s="611"/>
      <c r="BRZ259" s="611"/>
      <c r="BSA259" s="611"/>
      <c r="BSB259" s="611"/>
      <c r="BSC259" s="611"/>
      <c r="BSD259" s="611"/>
      <c r="BSE259" s="611"/>
      <c r="BSF259" s="611"/>
      <c r="BSG259" s="611"/>
      <c r="BSH259" s="611"/>
      <c r="BSI259" s="611"/>
      <c r="BSJ259" s="611"/>
      <c r="BSK259" s="611"/>
      <c r="BSL259" s="611"/>
      <c r="BSM259" s="611"/>
      <c r="BSN259" s="611"/>
      <c r="BSO259" s="611"/>
      <c r="BSP259" s="611"/>
      <c r="BSQ259" s="611"/>
      <c r="BSR259" s="611"/>
      <c r="BSS259" s="611"/>
      <c r="BST259" s="611"/>
      <c r="BSU259" s="611"/>
      <c r="BSV259" s="611"/>
      <c r="BSW259" s="611"/>
      <c r="BSX259" s="611"/>
      <c r="BSY259" s="611"/>
      <c r="BSZ259" s="611"/>
      <c r="BTA259" s="611"/>
      <c r="BTB259" s="611"/>
      <c r="BTC259" s="611"/>
      <c r="BTD259" s="611"/>
      <c r="BTE259" s="611"/>
      <c r="BTF259" s="611"/>
      <c r="BTG259" s="611"/>
      <c r="BTH259" s="611"/>
      <c r="BTI259" s="611"/>
      <c r="BTJ259" s="611"/>
      <c r="BTK259" s="611"/>
      <c r="BTL259" s="611"/>
      <c r="BTM259" s="611"/>
      <c r="BTN259" s="611"/>
      <c r="BTO259" s="611"/>
      <c r="BTP259" s="611"/>
      <c r="BTQ259" s="611"/>
      <c r="BTR259" s="611"/>
      <c r="BTS259" s="611"/>
      <c r="BTT259" s="611"/>
      <c r="BTU259" s="611"/>
      <c r="BTV259" s="611"/>
      <c r="BTW259" s="611"/>
      <c r="BTX259" s="611"/>
      <c r="BTY259" s="611"/>
      <c r="BTZ259" s="611"/>
      <c r="BUA259" s="611"/>
      <c r="BUB259" s="611"/>
      <c r="BUC259" s="611"/>
      <c r="BUD259" s="611"/>
      <c r="BUE259" s="611"/>
      <c r="BUF259" s="611"/>
      <c r="BUG259" s="611"/>
      <c r="BUH259" s="611"/>
      <c r="BUI259" s="611"/>
      <c r="BUJ259" s="611"/>
      <c r="BUK259" s="611"/>
      <c r="BUL259" s="611"/>
      <c r="BUM259" s="611"/>
      <c r="BUN259" s="611"/>
      <c r="BUO259" s="611"/>
      <c r="BUP259" s="611"/>
      <c r="BUQ259" s="611"/>
      <c r="BUR259" s="611"/>
      <c r="BUS259" s="611"/>
      <c r="BUT259" s="611"/>
      <c r="BUU259" s="611"/>
      <c r="BUV259" s="611"/>
      <c r="BUW259" s="611"/>
      <c r="BUX259" s="611"/>
      <c r="BUY259" s="611"/>
      <c r="BUZ259" s="611"/>
      <c r="BVA259" s="611"/>
      <c r="BVB259" s="611"/>
      <c r="BVC259" s="611"/>
      <c r="BVD259" s="611"/>
      <c r="BVE259" s="611"/>
      <c r="BVF259" s="611"/>
      <c r="BVG259" s="611"/>
      <c r="BVH259" s="611"/>
      <c r="BVI259" s="611"/>
      <c r="BVJ259" s="611"/>
      <c r="BVK259" s="611"/>
      <c r="BVL259" s="611"/>
      <c r="BVM259" s="611"/>
      <c r="BVN259" s="611"/>
      <c r="BVO259" s="611"/>
      <c r="BVP259" s="611"/>
      <c r="BVQ259" s="611"/>
      <c r="BVR259" s="611"/>
      <c r="BVS259" s="611"/>
      <c r="BVT259" s="611"/>
      <c r="BVU259" s="611"/>
      <c r="BVV259" s="611"/>
      <c r="BVW259" s="611"/>
      <c r="BVX259" s="611"/>
      <c r="BVY259" s="611"/>
      <c r="BVZ259" s="611"/>
      <c r="BWA259" s="611"/>
      <c r="BWB259" s="611"/>
      <c r="BWC259" s="611"/>
      <c r="BWD259" s="611"/>
      <c r="BWE259" s="611"/>
      <c r="BWF259" s="611"/>
      <c r="BWG259" s="611"/>
      <c r="BWH259" s="611"/>
      <c r="BWI259" s="611"/>
      <c r="BWJ259" s="611"/>
      <c r="BWK259" s="611"/>
      <c r="BWL259" s="611"/>
      <c r="BWM259" s="611"/>
      <c r="BWN259" s="611"/>
      <c r="BWO259" s="611"/>
      <c r="BWP259" s="611"/>
      <c r="BWQ259" s="611"/>
      <c r="BWR259" s="611"/>
      <c r="BWS259" s="611"/>
      <c r="BWT259" s="611"/>
      <c r="BWU259" s="611"/>
      <c r="BWV259" s="611"/>
      <c r="BWW259" s="611"/>
      <c r="BWX259" s="611"/>
      <c r="BWY259" s="611"/>
      <c r="BWZ259" s="611"/>
      <c r="BXA259" s="611"/>
      <c r="BXB259" s="611"/>
      <c r="BXC259" s="611"/>
      <c r="BXD259" s="611"/>
      <c r="BXE259" s="611"/>
      <c r="BXF259" s="611"/>
      <c r="BXG259" s="611"/>
      <c r="BXH259" s="611"/>
      <c r="BXI259" s="611"/>
      <c r="BXJ259" s="611"/>
      <c r="BXK259" s="611"/>
      <c r="BXL259" s="611"/>
      <c r="BXM259" s="611"/>
      <c r="BXN259" s="611"/>
      <c r="BXO259" s="611"/>
      <c r="BXP259" s="611"/>
      <c r="BXQ259" s="611"/>
      <c r="BXR259" s="611"/>
      <c r="BXS259" s="611"/>
      <c r="BXT259" s="611"/>
      <c r="BXU259" s="611"/>
      <c r="BXV259" s="611"/>
      <c r="BXW259" s="611"/>
      <c r="BXX259" s="611"/>
      <c r="BXY259" s="611"/>
      <c r="BXZ259" s="611"/>
      <c r="BYA259" s="611"/>
      <c r="BYB259" s="611"/>
      <c r="BYC259" s="611"/>
      <c r="BYD259" s="611"/>
      <c r="BYE259" s="611"/>
      <c r="BYF259" s="611"/>
      <c r="BYG259" s="611"/>
      <c r="BYH259" s="611"/>
      <c r="BYI259" s="611"/>
      <c r="BYJ259" s="611"/>
      <c r="BYK259" s="611"/>
      <c r="BYL259" s="611"/>
      <c r="BYM259" s="611"/>
      <c r="BYN259" s="611"/>
      <c r="BYO259" s="611"/>
      <c r="BYP259" s="611"/>
      <c r="BYQ259" s="611"/>
      <c r="BYR259" s="611"/>
      <c r="BYS259" s="611"/>
      <c r="BYT259" s="611"/>
      <c r="BYU259" s="611"/>
      <c r="BYV259" s="611"/>
      <c r="BYW259" s="611"/>
      <c r="BYX259" s="611"/>
      <c r="BYY259" s="611"/>
      <c r="BYZ259" s="611"/>
      <c r="BZA259" s="611"/>
      <c r="BZB259" s="611"/>
      <c r="BZC259" s="611"/>
      <c r="BZD259" s="611"/>
      <c r="BZE259" s="611"/>
      <c r="BZF259" s="611"/>
      <c r="BZG259" s="611"/>
      <c r="BZH259" s="611"/>
      <c r="BZI259" s="611"/>
      <c r="BZJ259" s="611"/>
      <c r="BZK259" s="611"/>
      <c r="BZL259" s="611"/>
      <c r="BZM259" s="611"/>
      <c r="BZN259" s="611"/>
      <c r="BZO259" s="611"/>
      <c r="BZP259" s="611"/>
      <c r="BZQ259" s="611"/>
      <c r="BZR259" s="611"/>
      <c r="BZS259" s="611"/>
      <c r="BZT259" s="611"/>
      <c r="BZU259" s="611"/>
      <c r="BZV259" s="611"/>
      <c r="BZW259" s="611"/>
      <c r="BZX259" s="611"/>
      <c r="BZY259" s="611"/>
      <c r="BZZ259" s="611"/>
      <c r="CAA259" s="611"/>
      <c r="CAB259" s="611"/>
      <c r="CAC259" s="611"/>
      <c r="CAD259" s="611"/>
      <c r="CAE259" s="611"/>
      <c r="CAF259" s="611"/>
      <c r="CAG259" s="611"/>
      <c r="CAH259" s="611"/>
      <c r="CAI259" s="611"/>
      <c r="CAJ259" s="611"/>
      <c r="CAK259" s="611"/>
      <c r="CAL259" s="611"/>
      <c r="CAM259" s="611"/>
      <c r="CAN259" s="611"/>
      <c r="CAO259" s="611"/>
      <c r="CAP259" s="611"/>
      <c r="CAQ259" s="611"/>
      <c r="CAR259" s="611"/>
      <c r="CAS259" s="611"/>
      <c r="CAT259" s="611"/>
      <c r="CAU259" s="611"/>
      <c r="CAV259" s="611"/>
      <c r="CAW259" s="611"/>
      <c r="CAX259" s="611"/>
      <c r="CAY259" s="611"/>
      <c r="CAZ259" s="611"/>
      <c r="CBA259" s="611"/>
      <c r="CBB259" s="611"/>
      <c r="CBC259" s="611"/>
      <c r="CBD259" s="611"/>
      <c r="CBE259" s="611"/>
      <c r="CBF259" s="611"/>
      <c r="CBG259" s="611"/>
      <c r="CBH259" s="611"/>
      <c r="CBI259" s="611"/>
      <c r="CBJ259" s="611"/>
      <c r="CBK259" s="611"/>
      <c r="CBL259" s="611"/>
      <c r="CBM259" s="611"/>
      <c r="CBN259" s="611"/>
      <c r="CBO259" s="611"/>
      <c r="CBP259" s="611"/>
      <c r="CBQ259" s="611"/>
      <c r="CBR259" s="611"/>
      <c r="CBS259" s="611"/>
      <c r="CBT259" s="611"/>
      <c r="CBU259" s="611"/>
      <c r="CBV259" s="611"/>
      <c r="CBW259" s="611"/>
      <c r="CBX259" s="611"/>
      <c r="CBY259" s="611"/>
      <c r="CBZ259" s="611"/>
      <c r="CCA259" s="611"/>
      <c r="CCB259" s="611"/>
      <c r="CCC259" s="611"/>
      <c r="CCD259" s="611"/>
      <c r="CCE259" s="611"/>
      <c r="CCF259" s="611"/>
      <c r="CCG259" s="611"/>
      <c r="CCH259" s="611"/>
      <c r="CCI259" s="611"/>
      <c r="CCJ259" s="611"/>
      <c r="CCK259" s="611"/>
      <c r="CCL259" s="611"/>
      <c r="CCM259" s="611"/>
      <c r="CCN259" s="611"/>
      <c r="CCO259" s="611"/>
      <c r="CCP259" s="611"/>
      <c r="CCQ259" s="611"/>
      <c r="CCR259" s="611"/>
      <c r="CCS259" s="611"/>
      <c r="CCT259" s="611"/>
      <c r="CCU259" s="611"/>
      <c r="CCV259" s="611"/>
      <c r="CCW259" s="611"/>
      <c r="CCX259" s="611"/>
      <c r="CCY259" s="611"/>
      <c r="CCZ259" s="611"/>
      <c r="CDA259" s="611"/>
      <c r="CDB259" s="611"/>
      <c r="CDC259" s="611"/>
      <c r="CDD259" s="611"/>
      <c r="CDE259" s="611"/>
      <c r="CDF259" s="611"/>
      <c r="CDG259" s="611"/>
      <c r="CDH259" s="611"/>
      <c r="CDI259" s="611"/>
      <c r="CDJ259" s="611"/>
      <c r="CDK259" s="611"/>
      <c r="CDL259" s="611"/>
      <c r="CDM259" s="611"/>
      <c r="CDN259" s="611"/>
      <c r="CDO259" s="611"/>
      <c r="CDP259" s="611"/>
      <c r="CDQ259" s="611"/>
      <c r="CDR259" s="611"/>
      <c r="CDS259" s="611"/>
      <c r="CDT259" s="611"/>
      <c r="CDU259" s="611"/>
      <c r="CDV259" s="611"/>
      <c r="CDW259" s="611"/>
      <c r="CDX259" s="611"/>
      <c r="CDY259" s="611"/>
      <c r="CDZ259" s="611"/>
      <c r="CEA259" s="611"/>
      <c r="CEB259" s="611"/>
      <c r="CEC259" s="611"/>
      <c r="CED259" s="611"/>
      <c r="CEE259" s="611"/>
      <c r="CEF259" s="611"/>
      <c r="CEG259" s="611"/>
      <c r="CEH259" s="611"/>
      <c r="CEI259" s="611"/>
      <c r="CEJ259" s="611"/>
      <c r="CEK259" s="611"/>
      <c r="CEL259" s="611"/>
      <c r="CEM259" s="611"/>
    </row>
    <row r="260" spans="1:2171" s="191" customFormat="1" x14ac:dyDescent="0.2">
      <c r="A260" s="211"/>
      <c r="B260" s="64" t="s">
        <v>197</v>
      </c>
      <c r="C260" s="280"/>
      <c r="D260" s="280"/>
      <c r="E260" s="280"/>
      <c r="F260" s="273"/>
      <c r="G260" s="632"/>
      <c r="H260" s="634"/>
      <c r="I260" s="211"/>
      <c r="J260" s="211"/>
      <c r="K260" s="212"/>
      <c r="L260" s="212"/>
      <c r="M260" s="679"/>
      <c r="N260" s="679"/>
      <c r="O260" s="679"/>
      <c r="P260" s="679"/>
      <c r="Q260" s="679"/>
      <c r="R260" s="679"/>
      <c r="S260" s="679"/>
      <c r="T260" s="358"/>
      <c r="U260" s="358"/>
      <c r="V260" s="358"/>
      <c r="W260" s="358"/>
      <c r="X260" s="358"/>
      <c r="Y260" s="358"/>
      <c r="Z260" s="358"/>
      <c r="AA260" s="679"/>
      <c r="AB260" s="358"/>
      <c r="AC260" s="679"/>
      <c r="AD260" s="679"/>
      <c r="AE260" s="679"/>
      <c r="AF260" s="679"/>
      <c r="AG260" s="679"/>
      <c r="AH260" s="679"/>
      <c r="AI260" s="679"/>
      <c r="AJ260" s="679"/>
      <c r="AK260" s="679"/>
      <c r="AL260" s="679"/>
      <c r="AM260" s="679"/>
      <c r="AN260" s="679"/>
      <c r="AO260" s="679"/>
      <c r="AP260" s="679"/>
      <c r="AQ260" s="679"/>
      <c r="AR260" s="679"/>
      <c r="AS260" s="679"/>
      <c r="AT260" s="679"/>
      <c r="AU260" s="679"/>
      <c r="AV260" s="679"/>
      <c r="AW260" s="679"/>
      <c r="AX260" s="679"/>
      <c r="AY260" s="679"/>
      <c r="AZ260" s="679"/>
      <c r="BA260" s="679"/>
      <c r="BB260" s="679"/>
      <c r="BC260" s="611"/>
      <c r="BD260" s="611"/>
      <c r="BE260" s="611"/>
      <c r="BF260" s="611"/>
      <c r="BG260" s="611"/>
      <c r="BH260" s="611"/>
      <c r="BI260" s="611"/>
      <c r="BJ260" s="611"/>
      <c r="BK260" s="611"/>
      <c r="BL260" s="611"/>
      <c r="BM260" s="611"/>
      <c r="BN260" s="611"/>
      <c r="BO260" s="611"/>
      <c r="BP260" s="611"/>
      <c r="BQ260" s="611"/>
      <c r="BR260" s="611"/>
      <c r="BS260" s="611"/>
      <c r="BT260" s="611"/>
      <c r="BU260" s="611"/>
      <c r="BV260" s="611"/>
      <c r="BW260" s="611"/>
      <c r="BX260" s="611"/>
      <c r="BY260" s="611"/>
      <c r="BZ260" s="611"/>
      <c r="CA260" s="611"/>
      <c r="CB260" s="611"/>
      <c r="CC260" s="611"/>
      <c r="CD260" s="611"/>
      <c r="CE260" s="611"/>
      <c r="CF260" s="611"/>
      <c r="CG260" s="611"/>
      <c r="CH260" s="611"/>
      <c r="CI260" s="611"/>
      <c r="CJ260" s="611"/>
      <c r="CK260" s="611"/>
      <c r="CL260" s="611"/>
      <c r="CM260" s="611"/>
      <c r="CN260" s="611"/>
      <c r="CO260" s="611"/>
      <c r="CP260" s="611"/>
      <c r="CQ260" s="611"/>
      <c r="CR260" s="611"/>
      <c r="CS260" s="611"/>
      <c r="CT260" s="611"/>
      <c r="CU260" s="611"/>
      <c r="CV260" s="611"/>
      <c r="CW260" s="611"/>
      <c r="CX260" s="611"/>
      <c r="CY260" s="611"/>
      <c r="CZ260" s="611"/>
      <c r="DA260" s="611"/>
      <c r="DB260" s="611"/>
      <c r="DC260" s="611"/>
      <c r="DD260" s="611"/>
      <c r="DE260" s="611"/>
      <c r="DF260" s="611"/>
      <c r="DG260" s="611"/>
      <c r="DH260" s="611"/>
      <c r="DI260" s="611"/>
      <c r="DJ260" s="611"/>
      <c r="DK260" s="611"/>
      <c r="DL260" s="611"/>
      <c r="DM260" s="611"/>
      <c r="DN260" s="611"/>
      <c r="DO260" s="611"/>
      <c r="DP260" s="611"/>
      <c r="DQ260" s="611"/>
      <c r="DR260" s="611"/>
      <c r="DS260" s="611"/>
      <c r="DT260" s="611"/>
      <c r="DU260" s="611"/>
      <c r="DV260" s="611"/>
      <c r="DW260" s="611"/>
      <c r="DX260" s="611"/>
      <c r="DY260" s="611"/>
      <c r="DZ260" s="611"/>
      <c r="EA260" s="611"/>
      <c r="EB260" s="611"/>
      <c r="EC260" s="611"/>
      <c r="ED260" s="611"/>
      <c r="EE260" s="611"/>
      <c r="EF260" s="611"/>
      <c r="EG260" s="611"/>
      <c r="EH260" s="611"/>
      <c r="EI260" s="611"/>
      <c r="EJ260" s="611"/>
      <c r="EK260" s="611"/>
      <c r="EL260" s="611"/>
      <c r="EM260" s="611"/>
      <c r="EN260" s="611"/>
      <c r="EO260" s="611"/>
      <c r="EP260" s="611"/>
      <c r="EQ260" s="611"/>
      <c r="ER260" s="611"/>
      <c r="ES260" s="611"/>
      <c r="ET260" s="611"/>
      <c r="EU260" s="611"/>
      <c r="EV260" s="611"/>
      <c r="EW260" s="611"/>
      <c r="EX260" s="611"/>
      <c r="EY260" s="611"/>
      <c r="EZ260" s="611"/>
      <c r="FA260" s="611"/>
      <c r="FB260" s="611"/>
      <c r="FC260" s="611"/>
      <c r="FD260" s="611"/>
      <c r="FE260" s="611"/>
      <c r="FF260" s="611"/>
      <c r="FG260" s="611"/>
      <c r="FH260" s="611"/>
      <c r="FI260" s="611"/>
      <c r="FJ260" s="611"/>
      <c r="FK260" s="611"/>
      <c r="FL260" s="611"/>
      <c r="FM260" s="611"/>
      <c r="FN260" s="611"/>
      <c r="FO260" s="611"/>
      <c r="FP260" s="611"/>
      <c r="FQ260" s="611"/>
      <c r="FR260" s="611"/>
      <c r="FS260" s="611"/>
      <c r="FT260" s="611"/>
      <c r="FU260" s="611"/>
      <c r="FV260" s="611"/>
      <c r="FW260" s="611"/>
      <c r="FX260" s="611"/>
      <c r="FY260" s="611"/>
      <c r="FZ260" s="611"/>
      <c r="GA260" s="611"/>
      <c r="GB260" s="611"/>
      <c r="GC260" s="611"/>
      <c r="GD260" s="611"/>
      <c r="GE260" s="611"/>
      <c r="GF260" s="611"/>
      <c r="GG260" s="611"/>
      <c r="GH260" s="611"/>
      <c r="GI260" s="611"/>
      <c r="GJ260" s="611"/>
      <c r="GK260" s="611"/>
      <c r="GL260" s="611"/>
      <c r="GM260" s="611"/>
      <c r="GN260" s="611"/>
      <c r="GO260" s="611"/>
      <c r="GP260" s="611"/>
      <c r="GQ260" s="611"/>
      <c r="GR260" s="611"/>
      <c r="GS260" s="611"/>
      <c r="GT260" s="611"/>
      <c r="GU260" s="611"/>
      <c r="GV260" s="611"/>
      <c r="GW260" s="611"/>
      <c r="GX260" s="611"/>
      <c r="GY260" s="611"/>
      <c r="GZ260" s="611"/>
      <c r="HA260" s="611"/>
      <c r="HB260" s="611"/>
      <c r="HC260" s="611"/>
      <c r="HD260" s="611"/>
      <c r="HE260" s="611"/>
      <c r="HF260" s="611"/>
      <c r="HG260" s="611"/>
      <c r="HH260" s="611"/>
      <c r="HI260" s="611"/>
      <c r="HJ260" s="611"/>
      <c r="HK260" s="611"/>
      <c r="HL260" s="611"/>
      <c r="HM260" s="611"/>
      <c r="HN260" s="611"/>
      <c r="HO260" s="611"/>
      <c r="HP260" s="611"/>
      <c r="HQ260" s="611"/>
      <c r="HR260" s="611"/>
      <c r="HS260" s="611"/>
      <c r="HT260" s="611"/>
      <c r="HU260" s="611"/>
      <c r="HV260" s="611"/>
      <c r="HW260" s="611"/>
      <c r="HX260" s="611"/>
      <c r="HY260" s="611"/>
      <c r="HZ260" s="611"/>
      <c r="IA260" s="611"/>
      <c r="IB260" s="611"/>
      <c r="IC260" s="611"/>
      <c r="ID260" s="611"/>
      <c r="IE260" s="611"/>
      <c r="IF260" s="611"/>
      <c r="IG260" s="611"/>
      <c r="IH260" s="611"/>
      <c r="II260" s="611"/>
      <c r="IJ260" s="611"/>
      <c r="IK260" s="611"/>
      <c r="IL260" s="611"/>
      <c r="IM260" s="611"/>
      <c r="IN260" s="611"/>
      <c r="IO260" s="611"/>
      <c r="IP260" s="611"/>
      <c r="IQ260" s="611"/>
      <c r="IR260" s="611"/>
      <c r="IS260" s="611"/>
      <c r="IT260" s="611"/>
      <c r="IU260" s="611"/>
      <c r="IV260" s="611"/>
      <c r="IW260" s="611"/>
      <c r="IX260" s="611"/>
      <c r="IY260" s="611"/>
      <c r="IZ260" s="611"/>
      <c r="JA260" s="611"/>
      <c r="JB260" s="611"/>
      <c r="JC260" s="611"/>
      <c r="JD260" s="611"/>
      <c r="JE260" s="611"/>
      <c r="JF260" s="611"/>
      <c r="JG260" s="611"/>
      <c r="JH260" s="611"/>
      <c r="JI260" s="611"/>
      <c r="JJ260" s="611"/>
      <c r="JK260" s="611"/>
      <c r="JL260" s="611"/>
      <c r="JM260" s="611"/>
      <c r="JN260" s="611"/>
      <c r="JO260" s="611"/>
      <c r="JP260" s="611"/>
      <c r="JQ260" s="611"/>
      <c r="JR260" s="611"/>
      <c r="JS260" s="611"/>
      <c r="JT260" s="611"/>
      <c r="JU260" s="611"/>
      <c r="JV260" s="611"/>
      <c r="JW260" s="611"/>
      <c r="JX260" s="611"/>
      <c r="JY260" s="611"/>
      <c r="JZ260" s="611"/>
      <c r="KA260" s="611"/>
      <c r="KB260" s="611"/>
      <c r="KC260" s="611"/>
      <c r="KD260" s="611"/>
      <c r="KE260" s="611"/>
      <c r="KF260" s="611"/>
      <c r="KG260" s="611"/>
      <c r="KH260" s="611"/>
      <c r="KI260" s="611"/>
      <c r="KJ260" s="611"/>
      <c r="KK260" s="611"/>
      <c r="KL260" s="611"/>
      <c r="KM260" s="611"/>
      <c r="KN260" s="611"/>
      <c r="KO260" s="611"/>
      <c r="KP260" s="611"/>
      <c r="KQ260" s="611"/>
      <c r="KR260" s="611"/>
      <c r="KS260" s="611"/>
      <c r="KT260" s="611"/>
      <c r="KU260" s="611"/>
      <c r="KV260" s="611"/>
      <c r="KW260" s="611"/>
      <c r="KX260" s="611"/>
      <c r="KY260" s="611"/>
      <c r="KZ260" s="611"/>
      <c r="LA260" s="611"/>
      <c r="LB260" s="611"/>
      <c r="LC260" s="611"/>
      <c r="LD260" s="611"/>
      <c r="LE260" s="611"/>
      <c r="LF260" s="611"/>
      <c r="LG260" s="611"/>
      <c r="LH260" s="611"/>
      <c r="LI260" s="611"/>
      <c r="LJ260" s="611"/>
      <c r="LK260" s="611"/>
      <c r="LL260" s="611"/>
      <c r="LM260" s="611"/>
      <c r="LN260" s="611"/>
      <c r="LO260" s="611"/>
      <c r="LP260" s="611"/>
      <c r="LQ260" s="611"/>
      <c r="LR260" s="611"/>
      <c r="LS260" s="611"/>
      <c r="LT260" s="611"/>
      <c r="LU260" s="611"/>
      <c r="LV260" s="611"/>
      <c r="LW260" s="611"/>
      <c r="LX260" s="611"/>
      <c r="LY260" s="611"/>
      <c r="LZ260" s="611"/>
      <c r="MA260" s="611"/>
      <c r="MB260" s="611"/>
      <c r="MC260" s="611"/>
      <c r="MD260" s="611"/>
      <c r="ME260" s="611"/>
      <c r="MF260" s="611"/>
      <c r="MG260" s="611"/>
      <c r="MH260" s="611"/>
      <c r="MI260" s="611"/>
      <c r="MJ260" s="611"/>
      <c r="MK260" s="611"/>
      <c r="ML260" s="611"/>
      <c r="MM260" s="611"/>
      <c r="MN260" s="611"/>
      <c r="MO260" s="611"/>
      <c r="MP260" s="611"/>
      <c r="MQ260" s="611"/>
      <c r="MR260" s="611"/>
      <c r="MS260" s="611"/>
      <c r="MT260" s="611"/>
      <c r="MU260" s="611"/>
      <c r="MV260" s="611"/>
      <c r="MW260" s="611"/>
      <c r="MX260" s="611"/>
      <c r="MY260" s="611"/>
      <c r="MZ260" s="611"/>
      <c r="NA260" s="611"/>
      <c r="NB260" s="611"/>
      <c r="NC260" s="611"/>
      <c r="ND260" s="611"/>
      <c r="NE260" s="611"/>
      <c r="NF260" s="611"/>
      <c r="NG260" s="611"/>
      <c r="NH260" s="611"/>
      <c r="NI260" s="611"/>
      <c r="NJ260" s="611"/>
      <c r="NK260" s="611"/>
      <c r="NL260" s="611"/>
      <c r="NM260" s="611"/>
      <c r="NN260" s="611"/>
      <c r="NO260" s="611"/>
      <c r="NP260" s="611"/>
      <c r="NQ260" s="611"/>
      <c r="NR260" s="611"/>
      <c r="NS260" s="611"/>
      <c r="NT260" s="611"/>
      <c r="NU260" s="611"/>
      <c r="NV260" s="611"/>
      <c r="NW260" s="611"/>
      <c r="NX260" s="611"/>
      <c r="NY260" s="611"/>
      <c r="NZ260" s="611"/>
      <c r="OA260" s="611"/>
      <c r="OB260" s="611"/>
      <c r="OC260" s="611"/>
      <c r="OD260" s="611"/>
      <c r="OE260" s="611"/>
      <c r="OF260" s="611"/>
      <c r="OG260" s="611"/>
      <c r="OH260" s="611"/>
      <c r="OI260" s="611"/>
      <c r="OJ260" s="611"/>
      <c r="OK260" s="611"/>
      <c r="OL260" s="611"/>
      <c r="OM260" s="611"/>
      <c r="ON260" s="611"/>
      <c r="OO260" s="611"/>
      <c r="OP260" s="611"/>
      <c r="OQ260" s="611"/>
      <c r="OR260" s="611"/>
      <c r="OS260" s="611"/>
      <c r="OT260" s="611"/>
      <c r="OU260" s="611"/>
      <c r="OV260" s="611"/>
      <c r="OW260" s="611"/>
      <c r="OX260" s="611"/>
      <c r="OY260" s="611"/>
      <c r="OZ260" s="611"/>
      <c r="PA260" s="611"/>
      <c r="PB260" s="611"/>
      <c r="PC260" s="611"/>
      <c r="PD260" s="611"/>
      <c r="PE260" s="611"/>
      <c r="PF260" s="611"/>
      <c r="PG260" s="611"/>
      <c r="PH260" s="611"/>
      <c r="PI260" s="611"/>
      <c r="PJ260" s="611"/>
      <c r="PK260" s="611"/>
      <c r="PL260" s="611"/>
      <c r="PM260" s="611"/>
      <c r="PN260" s="611"/>
      <c r="PO260" s="611"/>
      <c r="PP260" s="611"/>
      <c r="PQ260" s="611"/>
      <c r="PR260" s="611"/>
      <c r="PS260" s="611"/>
      <c r="PT260" s="611"/>
      <c r="PU260" s="611"/>
      <c r="PV260" s="611"/>
      <c r="PW260" s="611"/>
      <c r="PX260" s="611"/>
      <c r="PY260" s="611"/>
      <c r="PZ260" s="611"/>
      <c r="QA260" s="611"/>
      <c r="QB260" s="611"/>
      <c r="QC260" s="611"/>
      <c r="QD260" s="611"/>
      <c r="QE260" s="611"/>
      <c r="QF260" s="611"/>
      <c r="QG260" s="611"/>
      <c r="QH260" s="611"/>
      <c r="QI260" s="611"/>
      <c r="QJ260" s="611"/>
      <c r="QK260" s="611"/>
      <c r="QL260" s="611"/>
      <c r="QM260" s="611"/>
      <c r="QN260" s="611"/>
      <c r="QO260" s="611"/>
      <c r="QP260" s="611"/>
      <c r="QQ260" s="611"/>
      <c r="QR260" s="611"/>
      <c r="QS260" s="611"/>
      <c r="QT260" s="611"/>
      <c r="QU260" s="611"/>
      <c r="QV260" s="611"/>
      <c r="QW260" s="611"/>
      <c r="QX260" s="611"/>
      <c r="QY260" s="611"/>
      <c r="QZ260" s="611"/>
      <c r="RA260" s="611"/>
      <c r="RB260" s="611"/>
      <c r="RC260" s="611"/>
      <c r="RD260" s="611"/>
      <c r="RE260" s="611"/>
      <c r="RF260" s="611"/>
      <c r="RG260" s="611"/>
      <c r="RH260" s="611"/>
      <c r="RI260" s="611"/>
      <c r="RJ260" s="611"/>
      <c r="RK260" s="611"/>
      <c r="RL260" s="611"/>
      <c r="RM260" s="611"/>
      <c r="RN260" s="611"/>
      <c r="RO260" s="611"/>
      <c r="RP260" s="611"/>
      <c r="RQ260" s="611"/>
      <c r="RR260" s="611"/>
      <c r="RS260" s="611"/>
      <c r="RT260" s="611"/>
      <c r="RU260" s="611"/>
      <c r="RV260" s="611"/>
      <c r="RW260" s="611"/>
      <c r="RX260" s="611"/>
      <c r="RY260" s="611"/>
      <c r="RZ260" s="611"/>
      <c r="SA260" s="611"/>
      <c r="SB260" s="611"/>
      <c r="SC260" s="611"/>
      <c r="SD260" s="611"/>
      <c r="SE260" s="611"/>
      <c r="SF260" s="611"/>
      <c r="SG260" s="611"/>
      <c r="SH260" s="611"/>
      <c r="SI260" s="611"/>
      <c r="SJ260" s="611"/>
      <c r="SK260" s="611"/>
      <c r="SL260" s="611"/>
      <c r="SM260" s="611"/>
      <c r="SN260" s="611"/>
      <c r="SO260" s="611"/>
      <c r="SP260" s="611"/>
      <c r="SQ260" s="611"/>
      <c r="SR260" s="611"/>
      <c r="SS260" s="611"/>
      <c r="ST260" s="611"/>
      <c r="SU260" s="611"/>
      <c r="SV260" s="611"/>
      <c r="SW260" s="611"/>
      <c r="SX260" s="611"/>
      <c r="SY260" s="611"/>
      <c r="SZ260" s="611"/>
      <c r="TA260" s="611"/>
      <c r="TB260" s="611"/>
      <c r="TC260" s="611"/>
      <c r="TD260" s="611"/>
      <c r="TE260" s="611"/>
      <c r="TF260" s="611"/>
      <c r="TG260" s="611"/>
      <c r="TH260" s="611"/>
      <c r="TI260" s="611"/>
      <c r="TJ260" s="611"/>
      <c r="TK260" s="611"/>
      <c r="TL260" s="611"/>
      <c r="TM260" s="611"/>
      <c r="TN260" s="611"/>
      <c r="TO260" s="611"/>
      <c r="TP260" s="611"/>
      <c r="TQ260" s="611"/>
      <c r="TR260" s="611"/>
      <c r="TS260" s="611"/>
      <c r="TT260" s="611"/>
      <c r="TU260" s="611"/>
      <c r="TV260" s="611"/>
      <c r="TW260" s="611"/>
      <c r="TX260" s="611"/>
      <c r="TY260" s="611"/>
      <c r="TZ260" s="611"/>
      <c r="UA260" s="611"/>
      <c r="UB260" s="611"/>
      <c r="UC260" s="611"/>
      <c r="UD260" s="611"/>
      <c r="UE260" s="611"/>
      <c r="UF260" s="611"/>
      <c r="UG260" s="611"/>
      <c r="UH260" s="611"/>
      <c r="UI260" s="611"/>
      <c r="UJ260" s="611"/>
      <c r="UK260" s="611"/>
      <c r="UL260" s="611"/>
      <c r="UM260" s="611"/>
      <c r="UN260" s="611"/>
      <c r="UO260" s="611"/>
      <c r="UP260" s="611"/>
      <c r="UQ260" s="611"/>
      <c r="UR260" s="611"/>
      <c r="US260" s="611"/>
      <c r="UT260" s="611"/>
      <c r="UU260" s="611"/>
      <c r="UV260" s="611"/>
      <c r="UW260" s="611"/>
      <c r="UX260" s="611"/>
      <c r="UY260" s="611"/>
      <c r="UZ260" s="611"/>
      <c r="VA260" s="611"/>
      <c r="VB260" s="611"/>
      <c r="VC260" s="611"/>
      <c r="VD260" s="611"/>
      <c r="VE260" s="611"/>
      <c r="VF260" s="611"/>
      <c r="VG260" s="611"/>
      <c r="VH260" s="611"/>
      <c r="VI260" s="611"/>
      <c r="VJ260" s="611"/>
      <c r="VK260" s="611"/>
      <c r="VL260" s="611"/>
      <c r="VM260" s="611"/>
      <c r="VN260" s="611"/>
      <c r="VO260" s="611"/>
      <c r="VP260" s="611"/>
      <c r="VQ260" s="611"/>
      <c r="VR260" s="611"/>
      <c r="VS260" s="611"/>
      <c r="VT260" s="611"/>
      <c r="VU260" s="611"/>
      <c r="VV260" s="611"/>
      <c r="VW260" s="611"/>
      <c r="VX260" s="611"/>
      <c r="VY260" s="611"/>
      <c r="VZ260" s="611"/>
      <c r="WA260" s="611"/>
      <c r="WB260" s="611"/>
      <c r="WC260" s="611"/>
      <c r="WD260" s="611"/>
      <c r="WE260" s="611"/>
      <c r="WF260" s="611"/>
      <c r="WG260" s="611"/>
      <c r="WH260" s="611"/>
      <c r="WI260" s="611"/>
      <c r="WJ260" s="611"/>
      <c r="WK260" s="611"/>
      <c r="WL260" s="611"/>
      <c r="WM260" s="611"/>
      <c r="WN260" s="611"/>
      <c r="WO260" s="611"/>
      <c r="WP260" s="611"/>
      <c r="WQ260" s="611"/>
      <c r="WR260" s="611"/>
      <c r="WS260" s="611"/>
      <c r="WT260" s="611"/>
      <c r="WU260" s="611"/>
      <c r="WV260" s="611"/>
      <c r="WW260" s="611"/>
      <c r="WX260" s="611"/>
      <c r="WY260" s="611"/>
      <c r="WZ260" s="611"/>
      <c r="XA260" s="611"/>
      <c r="XB260" s="611"/>
      <c r="XC260" s="611"/>
      <c r="XD260" s="611"/>
      <c r="XE260" s="611"/>
      <c r="XF260" s="611"/>
      <c r="XG260" s="611"/>
      <c r="XH260" s="611"/>
      <c r="XI260" s="611"/>
      <c r="XJ260" s="611"/>
      <c r="XK260" s="611"/>
      <c r="XL260" s="611"/>
      <c r="XM260" s="611"/>
      <c r="XN260" s="611"/>
      <c r="XO260" s="611"/>
      <c r="XP260" s="611"/>
      <c r="XQ260" s="611"/>
      <c r="XR260" s="611"/>
      <c r="XS260" s="611"/>
      <c r="XT260" s="611"/>
      <c r="XU260" s="611"/>
      <c r="XV260" s="611"/>
      <c r="XW260" s="611"/>
      <c r="XX260" s="611"/>
      <c r="XY260" s="611"/>
      <c r="XZ260" s="611"/>
      <c r="YA260" s="611"/>
      <c r="YB260" s="611"/>
      <c r="YC260" s="611"/>
      <c r="YD260" s="611"/>
      <c r="YE260" s="611"/>
      <c r="YF260" s="611"/>
      <c r="YG260" s="611"/>
      <c r="YH260" s="611"/>
      <c r="YI260" s="611"/>
      <c r="YJ260" s="611"/>
      <c r="YK260" s="611"/>
      <c r="YL260" s="611"/>
      <c r="YM260" s="611"/>
      <c r="YN260" s="611"/>
      <c r="YO260" s="611"/>
      <c r="YP260" s="611"/>
      <c r="YQ260" s="611"/>
      <c r="YR260" s="611"/>
      <c r="YS260" s="611"/>
      <c r="YT260" s="611"/>
      <c r="YU260" s="611"/>
      <c r="YV260" s="611"/>
      <c r="YW260" s="611"/>
      <c r="YX260" s="611"/>
      <c r="YY260" s="611"/>
      <c r="YZ260" s="611"/>
      <c r="ZA260" s="611"/>
      <c r="ZB260" s="611"/>
      <c r="ZC260" s="611"/>
      <c r="ZD260" s="611"/>
      <c r="ZE260" s="611"/>
      <c r="ZF260" s="611"/>
      <c r="ZG260" s="611"/>
      <c r="ZH260" s="611"/>
      <c r="ZI260" s="611"/>
      <c r="ZJ260" s="611"/>
      <c r="ZK260" s="611"/>
      <c r="ZL260" s="611"/>
      <c r="ZM260" s="611"/>
      <c r="ZN260" s="611"/>
      <c r="ZO260" s="611"/>
      <c r="ZP260" s="611"/>
      <c r="ZQ260" s="611"/>
      <c r="ZR260" s="611"/>
      <c r="ZS260" s="611"/>
      <c r="ZT260" s="611"/>
      <c r="ZU260" s="611"/>
      <c r="ZV260" s="611"/>
      <c r="ZW260" s="611"/>
      <c r="ZX260" s="611"/>
      <c r="ZY260" s="611"/>
      <c r="ZZ260" s="611"/>
      <c r="AAA260" s="611"/>
      <c r="AAB260" s="611"/>
      <c r="AAC260" s="611"/>
      <c r="AAD260" s="611"/>
      <c r="AAE260" s="611"/>
      <c r="AAF260" s="611"/>
      <c r="AAG260" s="611"/>
      <c r="AAH260" s="611"/>
      <c r="AAI260" s="611"/>
      <c r="AAJ260" s="611"/>
      <c r="AAK260" s="611"/>
      <c r="AAL260" s="611"/>
      <c r="AAM260" s="611"/>
      <c r="AAN260" s="611"/>
      <c r="AAO260" s="611"/>
      <c r="AAP260" s="611"/>
      <c r="AAQ260" s="611"/>
      <c r="AAR260" s="611"/>
      <c r="AAS260" s="611"/>
      <c r="AAT260" s="611"/>
      <c r="AAU260" s="611"/>
      <c r="AAV260" s="611"/>
      <c r="AAW260" s="611"/>
      <c r="AAX260" s="611"/>
      <c r="AAY260" s="611"/>
      <c r="AAZ260" s="611"/>
      <c r="ABA260" s="611"/>
      <c r="ABB260" s="611"/>
      <c r="ABC260" s="611"/>
      <c r="ABD260" s="611"/>
      <c r="ABE260" s="611"/>
      <c r="ABF260" s="611"/>
      <c r="ABG260" s="611"/>
      <c r="ABH260" s="611"/>
      <c r="ABI260" s="611"/>
      <c r="ABJ260" s="611"/>
      <c r="ABK260" s="611"/>
      <c r="ABL260" s="611"/>
      <c r="ABM260" s="611"/>
      <c r="ABN260" s="611"/>
      <c r="ABO260" s="611"/>
      <c r="ABP260" s="611"/>
      <c r="ABQ260" s="611"/>
      <c r="ABR260" s="611"/>
      <c r="ABS260" s="611"/>
      <c r="ABT260" s="611"/>
      <c r="ABU260" s="611"/>
      <c r="ABV260" s="611"/>
      <c r="ABW260" s="611"/>
      <c r="ABX260" s="611"/>
      <c r="ABY260" s="611"/>
      <c r="ABZ260" s="611"/>
      <c r="ACA260" s="611"/>
      <c r="ACB260" s="611"/>
      <c r="ACC260" s="611"/>
      <c r="ACD260" s="611"/>
      <c r="ACE260" s="611"/>
      <c r="ACF260" s="611"/>
      <c r="ACG260" s="611"/>
      <c r="ACH260" s="611"/>
      <c r="ACI260" s="611"/>
      <c r="ACJ260" s="611"/>
      <c r="ACK260" s="611"/>
      <c r="ACL260" s="611"/>
      <c r="ACM260" s="611"/>
      <c r="ACN260" s="611"/>
      <c r="ACO260" s="611"/>
      <c r="ACP260" s="611"/>
      <c r="ACQ260" s="611"/>
      <c r="ACR260" s="611"/>
      <c r="ACS260" s="611"/>
      <c r="ACT260" s="611"/>
      <c r="ACU260" s="611"/>
      <c r="ACV260" s="611"/>
      <c r="ACW260" s="611"/>
      <c r="ACX260" s="611"/>
      <c r="ACY260" s="611"/>
      <c r="ACZ260" s="611"/>
      <c r="ADA260" s="611"/>
      <c r="ADB260" s="611"/>
      <c r="ADC260" s="611"/>
      <c r="ADD260" s="611"/>
      <c r="ADE260" s="611"/>
      <c r="ADF260" s="611"/>
      <c r="ADG260" s="611"/>
      <c r="ADH260" s="611"/>
      <c r="ADI260" s="611"/>
      <c r="ADJ260" s="611"/>
      <c r="ADK260" s="611"/>
      <c r="ADL260" s="611"/>
      <c r="ADM260" s="611"/>
      <c r="ADN260" s="611"/>
      <c r="ADO260" s="611"/>
      <c r="ADP260" s="611"/>
      <c r="ADQ260" s="611"/>
      <c r="ADR260" s="611"/>
      <c r="ADS260" s="611"/>
      <c r="ADT260" s="611"/>
      <c r="ADU260" s="611"/>
      <c r="ADV260" s="611"/>
      <c r="ADW260" s="611"/>
      <c r="ADX260" s="611"/>
      <c r="ADY260" s="611"/>
      <c r="ADZ260" s="611"/>
      <c r="AEA260" s="611"/>
      <c r="AEB260" s="611"/>
      <c r="AEC260" s="611"/>
      <c r="AED260" s="611"/>
      <c r="AEE260" s="611"/>
      <c r="AEF260" s="611"/>
      <c r="AEG260" s="611"/>
      <c r="AEH260" s="611"/>
      <c r="AEI260" s="611"/>
      <c r="AEJ260" s="611"/>
      <c r="AEK260" s="611"/>
      <c r="AEL260" s="611"/>
      <c r="AEM260" s="611"/>
      <c r="AEN260" s="611"/>
      <c r="AEO260" s="611"/>
      <c r="AEP260" s="611"/>
      <c r="AEQ260" s="611"/>
      <c r="AER260" s="611"/>
      <c r="AES260" s="611"/>
      <c r="AET260" s="611"/>
      <c r="AEU260" s="611"/>
      <c r="AEV260" s="611"/>
      <c r="AEW260" s="611"/>
      <c r="AEX260" s="611"/>
      <c r="AEY260" s="611"/>
      <c r="AEZ260" s="611"/>
      <c r="AFA260" s="611"/>
      <c r="AFB260" s="611"/>
      <c r="AFC260" s="611"/>
      <c r="AFD260" s="611"/>
      <c r="AFE260" s="611"/>
      <c r="AFF260" s="611"/>
      <c r="AFG260" s="611"/>
      <c r="AFH260" s="611"/>
      <c r="AFI260" s="611"/>
      <c r="AFJ260" s="611"/>
      <c r="AFK260" s="611"/>
      <c r="AFL260" s="611"/>
      <c r="AFM260" s="611"/>
      <c r="AFN260" s="611"/>
      <c r="AFO260" s="611"/>
      <c r="AFP260" s="611"/>
      <c r="AFQ260" s="611"/>
      <c r="AFR260" s="611"/>
      <c r="AFS260" s="611"/>
      <c r="AFT260" s="611"/>
      <c r="AFU260" s="611"/>
      <c r="AFV260" s="611"/>
      <c r="AFW260" s="611"/>
      <c r="AFX260" s="611"/>
      <c r="AFY260" s="611"/>
      <c r="AFZ260" s="611"/>
      <c r="AGA260" s="611"/>
      <c r="AGB260" s="611"/>
      <c r="AGC260" s="611"/>
      <c r="AGD260" s="611"/>
      <c r="AGE260" s="611"/>
      <c r="AGF260" s="611"/>
      <c r="AGG260" s="611"/>
      <c r="AGH260" s="611"/>
      <c r="AGI260" s="611"/>
      <c r="AGJ260" s="611"/>
      <c r="AGK260" s="611"/>
      <c r="AGL260" s="611"/>
      <c r="AGM260" s="611"/>
      <c r="AGN260" s="611"/>
      <c r="AGO260" s="611"/>
      <c r="AGP260" s="611"/>
      <c r="AGQ260" s="611"/>
      <c r="AGR260" s="611"/>
      <c r="AGS260" s="611"/>
      <c r="AGT260" s="611"/>
      <c r="AGU260" s="611"/>
      <c r="AGV260" s="611"/>
      <c r="AGW260" s="611"/>
      <c r="AGX260" s="611"/>
      <c r="AGY260" s="611"/>
      <c r="AGZ260" s="611"/>
      <c r="AHA260" s="611"/>
      <c r="AHB260" s="611"/>
      <c r="AHC260" s="611"/>
      <c r="AHD260" s="611"/>
      <c r="AHE260" s="611"/>
      <c r="AHF260" s="611"/>
      <c r="AHG260" s="611"/>
      <c r="AHH260" s="611"/>
      <c r="AHI260" s="611"/>
      <c r="AHJ260" s="611"/>
      <c r="AHK260" s="611"/>
      <c r="AHL260" s="611"/>
      <c r="AHM260" s="611"/>
      <c r="AHN260" s="611"/>
      <c r="AHO260" s="611"/>
      <c r="AHP260" s="611"/>
      <c r="AHQ260" s="611"/>
      <c r="AHR260" s="611"/>
      <c r="AHS260" s="611"/>
      <c r="AHT260" s="611"/>
      <c r="AHU260" s="611"/>
      <c r="AHV260" s="611"/>
      <c r="AHW260" s="611"/>
      <c r="AHX260" s="611"/>
      <c r="AHY260" s="611"/>
      <c r="AHZ260" s="611"/>
      <c r="AIA260" s="611"/>
      <c r="AIB260" s="611"/>
      <c r="AIC260" s="611"/>
      <c r="AID260" s="611"/>
      <c r="AIE260" s="611"/>
      <c r="AIF260" s="611"/>
      <c r="AIG260" s="611"/>
      <c r="AIH260" s="611"/>
      <c r="AII260" s="611"/>
      <c r="AIJ260" s="611"/>
      <c r="AIK260" s="611"/>
      <c r="AIL260" s="611"/>
      <c r="AIM260" s="611"/>
      <c r="AIN260" s="611"/>
      <c r="AIO260" s="611"/>
      <c r="AIP260" s="611"/>
      <c r="AIQ260" s="611"/>
      <c r="AIR260" s="611"/>
      <c r="AIS260" s="611"/>
      <c r="AIT260" s="611"/>
      <c r="AIU260" s="611"/>
      <c r="AIV260" s="611"/>
      <c r="AIW260" s="611"/>
      <c r="AIX260" s="611"/>
      <c r="AIY260" s="611"/>
      <c r="AIZ260" s="611"/>
      <c r="AJA260" s="611"/>
      <c r="AJB260" s="611"/>
      <c r="AJC260" s="611"/>
      <c r="AJD260" s="611"/>
      <c r="AJE260" s="611"/>
      <c r="AJF260" s="611"/>
      <c r="AJG260" s="611"/>
      <c r="AJH260" s="611"/>
      <c r="AJI260" s="611"/>
      <c r="AJJ260" s="611"/>
      <c r="AJK260" s="611"/>
      <c r="AJL260" s="611"/>
      <c r="AJM260" s="611"/>
      <c r="AJN260" s="611"/>
      <c r="AJO260" s="611"/>
      <c r="AJP260" s="611"/>
      <c r="AJQ260" s="611"/>
      <c r="AJR260" s="611"/>
      <c r="AJS260" s="611"/>
      <c r="AJT260" s="611"/>
      <c r="AJU260" s="611"/>
      <c r="AJV260" s="611"/>
      <c r="AJW260" s="611"/>
      <c r="AJX260" s="611"/>
      <c r="AJY260" s="611"/>
      <c r="AJZ260" s="611"/>
      <c r="AKA260" s="611"/>
      <c r="AKB260" s="611"/>
      <c r="AKC260" s="611"/>
      <c r="AKD260" s="611"/>
      <c r="AKE260" s="611"/>
      <c r="AKF260" s="611"/>
      <c r="AKG260" s="611"/>
      <c r="AKH260" s="611"/>
      <c r="AKI260" s="611"/>
      <c r="AKJ260" s="611"/>
      <c r="AKK260" s="611"/>
      <c r="AKL260" s="611"/>
      <c r="AKM260" s="611"/>
      <c r="AKN260" s="611"/>
      <c r="AKO260" s="611"/>
      <c r="AKP260" s="611"/>
      <c r="AKQ260" s="611"/>
      <c r="AKR260" s="611"/>
      <c r="AKS260" s="611"/>
      <c r="AKT260" s="611"/>
      <c r="AKU260" s="611"/>
      <c r="AKV260" s="611"/>
      <c r="AKW260" s="611"/>
      <c r="AKX260" s="611"/>
      <c r="AKY260" s="611"/>
      <c r="AKZ260" s="611"/>
      <c r="ALA260" s="611"/>
      <c r="ALB260" s="611"/>
      <c r="ALC260" s="611"/>
      <c r="ALD260" s="611"/>
      <c r="ALE260" s="611"/>
      <c r="ALF260" s="611"/>
      <c r="ALG260" s="611"/>
      <c r="ALH260" s="611"/>
      <c r="ALI260" s="611"/>
      <c r="ALJ260" s="611"/>
      <c r="ALK260" s="611"/>
      <c r="ALL260" s="611"/>
      <c r="ALM260" s="611"/>
      <c r="ALN260" s="611"/>
      <c r="ALO260" s="611"/>
      <c r="ALP260" s="611"/>
      <c r="ALQ260" s="611"/>
      <c r="ALR260" s="611"/>
      <c r="ALS260" s="611"/>
      <c r="ALT260" s="611"/>
      <c r="ALU260" s="611"/>
      <c r="ALV260" s="611"/>
      <c r="ALW260" s="611"/>
      <c r="ALX260" s="611"/>
      <c r="ALY260" s="611"/>
      <c r="ALZ260" s="611"/>
      <c r="AMA260" s="611"/>
      <c r="AMB260" s="611"/>
      <c r="AMC260" s="611"/>
      <c r="AMD260" s="611"/>
      <c r="AME260" s="611"/>
      <c r="AMF260" s="611"/>
      <c r="AMG260" s="611"/>
      <c r="AMH260" s="611"/>
      <c r="AMI260" s="611"/>
      <c r="AMJ260" s="611"/>
      <c r="AMK260" s="611"/>
      <c r="AML260" s="611"/>
      <c r="AMM260" s="611"/>
      <c r="AMN260" s="611"/>
      <c r="AMO260" s="611"/>
      <c r="AMP260" s="611"/>
      <c r="AMQ260" s="611"/>
      <c r="AMR260" s="611"/>
      <c r="AMS260" s="611"/>
      <c r="AMT260" s="611"/>
      <c r="AMU260" s="611"/>
      <c r="AMV260" s="611"/>
      <c r="AMW260" s="611"/>
      <c r="AMX260" s="611"/>
      <c r="AMY260" s="611"/>
      <c r="AMZ260" s="611"/>
      <c r="ANA260" s="611"/>
      <c r="ANB260" s="611"/>
      <c r="ANC260" s="611"/>
      <c r="AND260" s="611"/>
      <c r="ANE260" s="611"/>
      <c r="ANF260" s="611"/>
      <c r="ANG260" s="611"/>
      <c r="ANH260" s="611"/>
      <c r="ANI260" s="611"/>
      <c r="ANJ260" s="611"/>
      <c r="ANK260" s="611"/>
      <c r="ANL260" s="611"/>
      <c r="ANM260" s="611"/>
      <c r="ANN260" s="611"/>
      <c r="ANO260" s="611"/>
      <c r="ANP260" s="611"/>
      <c r="ANQ260" s="611"/>
      <c r="ANR260" s="611"/>
      <c r="ANS260" s="611"/>
      <c r="ANT260" s="611"/>
      <c r="ANU260" s="611"/>
      <c r="ANV260" s="611"/>
      <c r="ANW260" s="611"/>
      <c r="ANX260" s="611"/>
      <c r="ANY260" s="611"/>
      <c r="ANZ260" s="611"/>
      <c r="AOA260" s="611"/>
      <c r="AOB260" s="611"/>
      <c r="AOC260" s="611"/>
      <c r="AOD260" s="611"/>
      <c r="AOE260" s="611"/>
      <c r="AOF260" s="611"/>
      <c r="AOG260" s="611"/>
      <c r="AOH260" s="611"/>
      <c r="AOI260" s="611"/>
      <c r="AOJ260" s="611"/>
      <c r="AOK260" s="611"/>
      <c r="AOL260" s="611"/>
      <c r="AOM260" s="611"/>
      <c r="AON260" s="611"/>
      <c r="AOO260" s="611"/>
      <c r="AOP260" s="611"/>
      <c r="AOQ260" s="611"/>
      <c r="AOR260" s="611"/>
      <c r="AOS260" s="611"/>
      <c r="AOT260" s="611"/>
      <c r="AOU260" s="611"/>
      <c r="AOV260" s="611"/>
      <c r="AOW260" s="611"/>
      <c r="AOX260" s="611"/>
      <c r="AOY260" s="611"/>
      <c r="AOZ260" s="611"/>
      <c r="APA260" s="611"/>
      <c r="APB260" s="611"/>
      <c r="APC260" s="611"/>
      <c r="APD260" s="611"/>
      <c r="APE260" s="611"/>
      <c r="APF260" s="611"/>
      <c r="APG260" s="611"/>
      <c r="APH260" s="611"/>
      <c r="API260" s="611"/>
      <c r="APJ260" s="611"/>
      <c r="APK260" s="611"/>
      <c r="APL260" s="611"/>
      <c r="APM260" s="611"/>
      <c r="APN260" s="611"/>
      <c r="APO260" s="611"/>
      <c r="APP260" s="611"/>
      <c r="APQ260" s="611"/>
      <c r="APR260" s="611"/>
      <c r="APS260" s="611"/>
      <c r="APT260" s="611"/>
      <c r="APU260" s="611"/>
      <c r="APV260" s="611"/>
      <c r="APW260" s="611"/>
      <c r="APX260" s="611"/>
      <c r="APY260" s="611"/>
      <c r="APZ260" s="611"/>
      <c r="AQA260" s="611"/>
      <c r="AQB260" s="611"/>
      <c r="AQC260" s="611"/>
      <c r="AQD260" s="611"/>
      <c r="AQE260" s="611"/>
      <c r="AQF260" s="611"/>
      <c r="AQG260" s="611"/>
      <c r="AQH260" s="611"/>
      <c r="AQI260" s="611"/>
      <c r="AQJ260" s="611"/>
      <c r="AQK260" s="611"/>
      <c r="AQL260" s="611"/>
      <c r="AQM260" s="611"/>
      <c r="AQN260" s="611"/>
      <c r="AQO260" s="611"/>
      <c r="AQP260" s="611"/>
      <c r="AQQ260" s="611"/>
      <c r="AQR260" s="611"/>
      <c r="AQS260" s="611"/>
      <c r="AQT260" s="611"/>
      <c r="AQU260" s="611"/>
      <c r="AQV260" s="611"/>
      <c r="AQW260" s="611"/>
      <c r="AQX260" s="611"/>
      <c r="AQY260" s="611"/>
      <c r="AQZ260" s="611"/>
      <c r="ARA260" s="611"/>
      <c r="ARB260" s="611"/>
      <c r="ARC260" s="611"/>
      <c r="ARD260" s="611"/>
      <c r="ARE260" s="611"/>
      <c r="ARF260" s="611"/>
      <c r="ARG260" s="611"/>
      <c r="ARH260" s="611"/>
      <c r="ARI260" s="611"/>
      <c r="ARJ260" s="611"/>
      <c r="ARK260" s="611"/>
      <c r="ARL260" s="611"/>
      <c r="ARM260" s="611"/>
      <c r="ARN260" s="611"/>
      <c r="ARO260" s="611"/>
      <c r="ARP260" s="611"/>
      <c r="ARQ260" s="611"/>
      <c r="ARR260" s="611"/>
      <c r="ARS260" s="611"/>
      <c r="ART260" s="611"/>
      <c r="ARU260" s="611"/>
      <c r="ARV260" s="611"/>
      <c r="ARW260" s="611"/>
      <c r="ARX260" s="611"/>
      <c r="ARY260" s="611"/>
      <c r="ARZ260" s="611"/>
      <c r="ASA260" s="611"/>
      <c r="ASB260" s="611"/>
      <c r="ASC260" s="611"/>
      <c r="ASD260" s="611"/>
      <c r="ASE260" s="611"/>
      <c r="ASF260" s="611"/>
      <c r="ASG260" s="611"/>
      <c r="ASH260" s="611"/>
      <c r="ASI260" s="611"/>
      <c r="ASJ260" s="611"/>
      <c r="ASK260" s="611"/>
      <c r="ASL260" s="611"/>
      <c r="ASM260" s="611"/>
      <c r="ASN260" s="611"/>
      <c r="ASO260" s="611"/>
      <c r="ASP260" s="611"/>
      <c r="ASQ260" s="611"/>
      <c r="ASR260" s="611"/>
      <c r="ASS260" s="611"/>
      <c r="AST260" s="611"/>
      <c r="ASU260" s="611"/>
      <c r="ASV260" s="611"/>
      <c r="ASW260" s="611"/>
      <c r="ASX260" s="611"/>
      <c r="ASY260" s="611"/>
      <c r="ASZ260" s="611"/>
      <c r="ATA260" s="611"/>
      <c r="ATB260" s="611"/>
      <c r="ATC260" s="611"/>
      <c r="ATD260" s="611"/>
      <c r="ATE260" s="611"/>
      <c r="ATF260" s="611"/>
      <c r="ATG260" s="611"/>
      <c r="ATH260" s="611"/>
      <c r="ATI260" s="611"/>
      <c r="ATJ260" s="611"/>
      <c r="ATK260" s="611"/>
      <c r="ATL260" s="611"/>
      <c r="ATM260" s="611"/>
      <c r="ATN260" s="611"/>
      <c r="ATO260" s="611"/>
      <c r="ATP260" s="611"/>
      <c r="ATQ260" s="611"/>
      <c r="ATR260" s="611"/>
      <c r="ATS260" s="611"/>
      <c r="ATT260" s="611"/>
      <c r="ATU260" s="611"/>
      <c r="ATV260" s="611"/>
      <c r="ATW260" s="611"/>
      <c r="ATX260" s="611"/>
      <c r="ATY260" s="611"/>
      <c r="ATZ260" s="611"/>
      <c r="AUA260" s="611"/>
      <c r="AUB260" s="611"/>
      <c r="AUC260" s="611"/>
      <c r="AUD260" s="611"/>
      <c r="AUE260" s="611"/>
      <c r="AUF260" s="611"/>
      <c r="AUG260" s="611"/>
      <c r="AUH260" s="611"/>
      <c r="AUI260" s="611"/>
      <c r="AUJ260" s="611"/>
      <c r="AUK260" s="611"/>
      <c r="AUL260" s="611"/>
      <c r="AUM260" s="611"/>
      <c r="AUN260" s="611"/>
      <c r="AUO260" s="611"/>
      <c r="AUP260" s="611"/>
      <c r="AUQ260" s="611"/>
      <c r="AUR260" s="611"/>
      <c r="AUS260" s="611"/>
      <c r="AUT260" s="611"/>
      <c r="AUU260" s="611"/>
      <c r="AUV260" s="611"/>
      <c r="AUW260" s="611"/>
      <c r="AUX260" s="611"/>
      <c r="AUY260" s="611"/>
      <c r="AUZ260" s="611"/>
      <c r="AVA260" s="611"/>
      <c r="AVB260" s="611"/>
      <c r="AVC260" s="611"/>
      <c r="AVD260" s="611"/>
      <c r="AVE260" s="611"/>
      <c r="AVF260" s="611"/>
      <c r="AVG260" s="611"/>
      <c r="AVH260" s="611"/>
      <c r="AVI260" s="611"/>
      <c r="AVJ260" s="611"/>
      <c r="AVK260" s="611"/>
      <c r="AVL260" s="611"/>
      <c r="AVM260" s="611"/>
      <c r="AVN260" s="611"/>
      <c r="AVO260" s="611"/>
      <c r="AVP260" s="611"/>
      <c r="AVQ260" s="611"/>
      <c r="AVR260" s="611"/>
      <c r="AVS260" s="611"/>
      <c r="AVT260" s="611"/>
      <c r="AVU260" s="611"/>
      <c r="AVV260" s="611"/>
      <c r="AVW260" s="611"/>
      <c r="AVX260" s="611"/>
      <c r="AVY260" s="611"/>
      <c r="AVZ260" s="611"/>
      <c r="AWA260" s="611"/>
      <c r="AWB260" s="611"/>
      <c r="AWC260" s="611"/>
      <c r="AWD260" s="611"/>
      <c r="AWE260" s="611"/>
      <c r="AWF260" s="611"/>
      <c r="AWG260" s="611"/>
      <c r="AWH260" s="611"/>
      <c r="AWI260" s="611"/>
      <c r="AWJ260" s="611"/>
      <c r="AWK260" s="611"/>
      <c r="AWL260" s="611"/>
      <c r="AWM260" s="611"/>
      <c r="AWN260" s="611"/>
      <c r="AWO260" s="611"/>
      <c r="AWP260" s="611"/>
      <c r="AWQ260" s="611"/>
      <c r="AWR260" s="611"/>
      <c r="AWS260" s="611"/>
      <c r="AWT260" s="611"/>
      <c r="AWU260" s="611"/>
      <c r="AWV260" s="611"/>
      <c r="AWW260" s="611"/>
      <c r="AWX260" s="611"/>
      <c r="AWY260" s="611"/>
      <c r="AWZ260" s="611"/>
      <c r="AXA260" s="611"/>
      <c r="AXB260" s="611"/>
      <c r="AXC260" s="611"/>
      <c r="AXD260" s="611"/>
      <c r="AXE260" s="611"/>
      <c r="AXF260" s="611"/>
      <c r="AXG260" s="611"/>
      <c r="AXH260" s="611"/>
      <c r="AXI260" s="611"/>
      <c r="AXJ260" s="611"/>
      <c r="AXK260" s="611"/>
      <c r="AXL260" s="611"/>
      <c r="AXM260" s="611"/>
      <c r="AXN260" s="611"/>
      <c r="AXO260" s="611"/>
      <c r="AXP260" s="611"/>
      <c r="AXQ260" s="611"/>
      <c r="AXR260" s="611"/>
      <c r="AXS260" s="611"/>
      <c r="AXT260" s="611"/>
      <c r="AXU260" s="611"/>
      <c r="AXV260" s="611"/>
      <c r="AXW260" s="611"/>
      <c r="AXX260" s="611"/>
      <c r="AXY260" s="611"/>
      <c r="AXZ260" s="611"/>
      <c r="AYA260" s="611"/>
      <c r="AYB260" s="611"/>
      <c r="AYC260" s="611"/>
      <c r="AYD260" s="611"/>
      <c r="AYE260" s="611"/>
      <c r="AYF260" s="611"/>
      <c r="AYG260" s="611"/>
      <c r="AYH260" s="611"/>
      <c r="AYI260" s="611"/>
      <c r="AYJ260" s="611"/>
      <c r="AYK260" s="611"/>
      <c r="AYL260" s="611"/>
      <c r="AYM260" s="611"/>
      <c r="AYN260" s="611"/>
      <c r="AYO260" s="611"/>
      <c r="AYP260" s="611"/>
      <c r="AYQ260" s="611"/>
      <c r="AYR260" s="611"/>
      <c r="AYS260" s="611"/>
      <c r="AYT260" s="611"/>
      <c r="AYU260" s="611"/>
      <c r="AYV260" s="611"/>
      <c r="AYW260" s="611"/>
      <c r="AYX260" s="611"/>
      <c r="AYY260" s="611"/>
      <c r="AYZ260" s="611"/>
      <c r="AZA260" s="611"/>
      <c r="AZB260" s="611"/>
      <c r="AZC260" s="611"/>
      <c r="AZD260" s="611"/>
      <c r="AZE260" s="611"/>
      <c r="AZF260" s="611"/>
      <c r="AZG260" s="611"/>
      <c r="AZH260" s="611"/>
      <c r="AZI260" s="611"/>
      <c r="AZJ260" s="611"/>
      <c r="AZK260" s="611"/>
      <c r="AZL260" s="611"/>
      <c r="AZM260" s="611"/>
      <c r="AZN260" s="611"/>
      <c r="AZO260" s="611"/>
      <c r="AZP260" s="611"/>
      <c r="AZQ260" s="611"/>
      <c r="AZR260" s="611"/>
      <c r="AZS260" s="611"/>
      <c r="AZT260" s="611"/>
      <c r="AZU260" s="611"/>
      <c r="AZV260" s="611"/>
      <c r="AZW260" s="611"/>
      <c r="AZX260" s="611"/>
      <c r="AZY260" s="611"/>
      <c r="AZZ260" s="611"/>
      <c r="BAA260" s="611"/>
      <c r="BAB260" s="611"/>
      <c r="BAC260" s="611"/>
      <c r="BAD260" s="611"/>
      <c r="BAE260" s="611"/>
      <c r="BAF260" s="611"/>
      <c r="BAG260" s="611"/>
      <c r="BAH260" s="611"/>
      <c r="BAI260" s="611"/>
      <c r="BAJ260" s="611"/>
      <c r="BAK260" s="611"/>
      <c r="BAL260" s="611"/>
      <c r="BAM260" s="611"/>
      <c r="BAN260" s="611"/>
      <c r="BAO260" s="611"/>
      <c r="BAP260" s="611"/>
      <c r="BAQ260" s="611"/>
      <c r="BAR260" s="611"/>
      <c r="BAS260" s="611"/>
      <c r="BAT260" s="611"/>
      <c r="BAU260" s="611"/>
      <c r="BAV260" s="611"/>
      <c r="BAW260" s="611"/>
      <c r="BAX260" s="611"/>
      <c r="BAY260" s="611"/>
      <c r="BAZ260" s="611"/>
      <c r="BBA260" s="611"/>
      <c r="BBB260" s="611"/>
      <c r="BBC260" s="611"/>
      <c r="BBD260" s="611"/>
      <c r="BBE260" s="611"/>
      <c r="BBF260" s="611"/>
      <c r="BBG260" s="611"/>
      <c r="BBH260" s="611"/>
      <c r="BBI260" s="611"/>
      <c r="BBJ260" s="611"/>
      <c r="BBK260" s="611"/>
      <c r="BBL260" s="611"/>
      <c r="BBM260" s="611"/>
      <c r="BBN260" s="611"/>
      <c r="BBO260" s="611"/>
      <c r="BBP260" s="611"/>
      <c r="BBQ260" s="611"/>
      <c r="BBR260" s="611"/>
      <c r="BBS260" s="611"/>
      <c r="BBT260" s="611"/>
      <c r="BBU260" s="611"/>
      <c r="BBV260" s="611"/>
      <c r="BBW260" s="611"/>
      <c r="BBX260" s="611"/>
      <c r="BBY260" s="611"/>
      <c r="BBZ260" s="611"/>
      <c r="BCA260" s="611"/>
      <c r="BCB260" s="611"/>
      <c r="BCC260" s="611"/>
      <c r="BCD260" s="611"/>
      <c r="BCE260" s="611"/>
      <c r="BCF260" s="611"/>
      <c r="BCG260" s="611"/>
      <c r="BCH260" s="611"/>
      <c r="BCI260" s="611"/>
      <c r="BCJ260" s="611"/>
      <c r="BCK260" s="611"/>
      <c r="BCL260" s="611"/>
      <c r="BCM260" s="611"/>
      <c r="BCN260" s="611"/>
      <c r="BCO260" s="611"/>
      <c r="BCP260" s="611"/>
      <c r="BCQ260" s="611"/>
      <c r="BCR260" s="611"/>
      <c r="BCS260" s="611"/>
      <c r="BCT260" s="611"/>
      <c r="BCU260" s="611"/>
      <c r="BCV260" s="611"/>
      <c r="BCW260" s="611"/>
      <c r="BCX260" s="611"/>
      <c r="BCY260" s="611"/>
      <c r="BCZ260" s="611"/>
      <c r="BDA260" s="611"/>
      <c r="BDB260" s="611"/>
      <c r="BDC260" s="611"/>
      <c r="BDD260" s="611"/>
      <c r="BDE260" s="611"/>
      <c r="BDF260" s="611"/>
      <c r="BDG260" s="611"/>
      <c r="BDH260" s="611"/>
      <c r="BDI260" s="611"/>
      <c r="BDJ260" s="611"/>
      <c r="BDK260" s="611"/>
      <c r="BDL260" s="611"/>
      <c r="BDM260" s="611"/>
      <c r="BDN260" s="611"/>
      <c r="BDO260" s="611"/>
      <c r="BDP260" s="611"/>
      <c r="BDQ260" s="611"/>
      <c r="BDR260" s="611"/>
      <c r="BDS260" s="611"/>
      <c r="BDT260" s="611"/>
      <c r="BDU260" s="611"/>
      <c r="BDV260" s="611"/>
      <c r="BDW260" s="611"/>
      <c r="BDX260" s="611"/>
      <c r="BDY260" s="611"/>
      <c r="BDZ260" s="611"/>
      <c r="BEA260" s="611"/>
      <c r="BEB260" s="611"/>
      <c r="BEC260" s="611"/>
      <c r="BED260" s="611"/>
      <c r="BEE260" s="611"/>
      <c r="BEF260" s="611"/>
      <c r="BEG260" s="611"/>
      <c r="BEH260" s="611"/>
      <c r="BEI260" s="611"/>
      <c r="BEJ260" s="611"/>
      <c r="BEK260" s="611"/>
      <c r="BEL260" s="611"/>
      <c r="BEM260" s="611"/>
      <c r="BEN260" s="611"/>
      <c r="BEO260" s="611"/>
      <c r="BEP260" s="611"/>
      <c r="BEQ260" s="611"/>
      <c r="BER260" s="611"/>
      <c r="BES260" s="611"/>
      <c r="BET260" s="611"/>
      <c r="BEU260" s="611"/>
      <c r="BEV260" s="611"/>
      <c r="BEW260" s="611"/>
      <c r="BEX260" s="611"/>
      <c r="BEY260" s="611"/>
      <c r="BEZ260" s="611"/>
      <c r="BFA260" s="611"/>
      <c r="BFB260" s="611"/>
      <c r="BFC260" s="611"/>
      <c r="BFD260" s="611"/>
      <c r="BFE260" s="611"/>
      <c r="BFF260" s="611"/>
      <c r="BFG260" s="611"/>
      <c r="BFH260" s="611"/>
      <c r="BFI260" s="611"/>
      <c r="BFJ260" s="611"/>
      <c r="BFK260" s="611"/>
      <c r="BFL260" s="611"/>
      <c r="BFM260" s="611"/>
      <c r="BFN260" s="611"/>
      <c r="BFO260" s="611"/>
      <c r="BFP260" s="611"/>
      <c r="BFQ260" s="611"/>
      <c r="BFR260" s="611"/>
      <c r="BFS260" s="611"/>
      <c r="BFT260" s="611"/>
      <c r="BFU260" s="611"/>
      <c r="BFV260" s="611"/>
      <c r="BFW260" s="611"/>
      <c r="BFX260" s="611"/>
      <c r="BFY260" s="611"/>
      <c r="BFZ260" s="611"/>
      <c r="BGA260" s="611"/>
      <c r="BGB260" s="611"/>
      <c r="BGC260" s="611"/>
      <c r="BGD260" s="611"/>
      <c r="BGE260" s="611"/>
      <c r="BGF260" s="611"/>
      <c r="BGG260" s="611"/>
      <c r="BGH260" s="611"/>
      <c r="BGI260" s="611"/>
      <c r="BGJ260" s="611"/>
      <c r="BGK260" s="611"/>
      <c r="BGL260" s="611"/>
      <c r="BGM260" s="611"/>
      <c r="BGN260" s="611"/>
      <c r="BGO260" s="611"/>
      <c r="BGP260" s="611"/>
      <c r="BGQ260" s="611"/>
      <c r="BGR260" s="611"/>
      <c r="BGS260" s="611"/>
      <c r="BGT260" s="611"/>
      <c r="BGU260" s="611"/>
      <c r="BGV260" s="611"/>
      <c r="BGW260" s="611"/>
      <c r="BGX260" s="611"/>
      <c r="BGY260" s="611"/>
      <c r="BGZ260" s="611"/>
      <c r="BHA260" s="611"/>
      <c r="BHB260" s="611"/>
      <c r="BHC260" s="611"/>
      <c r="BHD260" s="611"/>
      <c r="BHE260" s="611"/>
      <c r="BHF260" s="611"/>
      <c r="BHG260" s="611"/>
      <c r="BHH260" s="611"/>
      <c r="BHI260" s="611"/>
      <c r="BHJ260" s="611"/>
      <c r="BHK260" s="611"/>
      <c r="BHL260" s="611"/>
      <c r="BHM260" s="611"/>
      <c r="BHN260" s="611"/>
      <c r="BHO260" s="611"/>
      <c r="BHP260" s="611"/>
      <c r="BHQ260" s="611"/>
      <c r="BHR260" s="611"/>
      <c r="BHS260" s="611"/>
      <c r="BHT260" s="611"/>
      <c r="BHU260" s="611"/>
      <c r="BHV260" s="611"/>
      <c r="BHW260" s="611"/>
      <c r="BHX260" s="611"/>
      <c r="BHY260" s="611"/>
      <c r="BHZ260" s="611"/>
      <c r="BIA260" s="611"/>
      <c r="BIB260" s="611"/>
      <c r="BIC260" s="611"/>
      <c r="BID260" s="611"/>
      <c r="BIE260" s="611"/>
      <c r="BIF260" s="611"/>
      <c r="BIG260" s="611"/>
      <c r="BIH260" s="611"/>
      <c r="BII260" s="611"/>
      <c r="BIJ260" s="611"/>
      <c r="BIK260" s="611"/>
      <c r="BIL260" s="611"/>
      <c r="BIM260" s="611"/>
      <c r="BIN260" s="611"/>
      <c r="BIO260" s="611"/>
      <c r="BIP260" s="611"/>
      <c r="BIQ260" s="611"/>
      <c r="BIR260" s="611"/>
      <c r="BIS260" s="611"/>
      <c r="BIT260" s="611"/>
      <c r="BIU260" s="611"/>
      <c r="BIV260" s="611"/>
      <c r="BIW260" s="611"/>
      <c r="BIX260" s="611"/>
      <c r="BIY260" s="611"/>
      <c r="BIZ260" s="611"/>
      <c r="BJA260" s="611"/>
      <c r="BJB260" s="611"/>
      <c r="BJC260" s="611"/>
      <c r="BJD260" s="611"/>
      <c r="BJE260" s="611"/>
      <c r="BJF260" s="611"/>
      <c r="BJG260" s="611"/>
      <c r="BJH260" s="611"/>
      <c r="BJI260" s="611"/>
      <c r="BJJ260" s="611"/>
      <c r="BJK260" s="611"/>
      <c r="BJL260" s="611"/>
      <c r="BJM260" s="611"/>
      <c r="BJN260" s="611"/>
      <c r="BJO260" s="611"/>
      <c r="BJP260" s="611"/>
      <c r="BJQ260" s="611"/>
      <c r="BJR260" s="611"/>
      <c r="BJS260" s="611"/>
      <c r="BJT260" s="611"/>
      <c r="BJU260" s="611"/>
      <c r="BJV260" s="611"/>
      <c r="BJW260" s="611"/>
      <c r="BJX260" s="611"/>
      <c r="BJY260" s="611"/>
      <c r="BJZ260" s="611"/>
      <c r="BKA260" s="611"/>
      <c r="BKB260" s="611"/>
      <c r="BKC260" s="611"/>
      <c r="BKD260" s="611"/>
      <c r="BKE260" s="611"/>
      <c r="BKF260" s="611"/>
      <c r="BKG260" s="611"/>
      <c r="BKH260" s="611"/>
      <c r="BKI260" s="611"/>
      <c r="BKJ260" s="611"/>
      <c r="BKK260" s="611"/>
      <c r="BKL260" s="611"/>
      <c r="BKM260" s="611"/>
      <c r="BKN260" s="611"/>
      <c r="BKO260" s="611"/>
      <c r="BKP260" s="611"/>
      <c r="BKQ260" s="611"/>
      <c r="BKR260" s="611"/>
      <c r="BKS260" s="611"/>
      <c r="BKT260" s="611"/>
      <c r="BKU260" s="611"/>
      <c r="BKV260" s="611"/>
      <c r="BKW260" s="611"/>
      <c r="BKX260" s="611"/>
      <c r="BKY260" s="611"/>
      <c r="BKZ260" s="611"/>
      <c r="BLA260" s="611"/>
      <c r="BLB260" s="611"/>
      <c r="BLC260" s="611"/>
      <c r="BLD260" s="611"/>
      <c r="BLE260" s="611"/>
      <c r="BLF260" s="611"/>
      <c r="BLG260" s="611"/>
      <c r="BLH260" s="611"/>
      <c r="BLI260" s="611"/>
      <c r="BLJ260" s="611"/>
      <c r="BLK260" s="611"/>
      <c r="BLL260" s="611"/>
      <c r="BLM260" s="611"/>
      <c r="BLN260" s="611"/>
      <c r="BLO260" s="611"/>
      <c r="BLP260" s="611"/>
      <c r="BLQ260" s="611"/>
      <c r="BLR260" s="611"/>
      <c r="BLS260" s="611"/>
      <c r="BLT260" s="611"/>
      <c r="BLU260" s="611"/>
      <c r="BLV260" s="611"/>
      <c r="BLW260" s="611"/>
      <c r="BLX260" s="611"/>
      <c r="BLY260" s="611"/>
      <c r="BLZ260" s="611"/>
      <c r="BMA260" s="611"/>
      <c r="BMB260" s="611"/>
      <c r="BMC260" s="611"/>
      <c r="BMD260" s="611"/>
      <c r="BME260" s="611"/>
      <c r="BMF260" s="611"/>
      <c r="BMG260" s="611"/>
      <c r="BMH260" s="611"/>
      <c r="BMI260" s="611"/>
      <c r="BMJ260" s="611"/>
      <c r="BMK260" s="611"/>
      <c r="BML260" s="611"/>
      <c r="BMM260" s="611"/>
      <c r="BMN260" s="611"/>
      <c r="BMO260" s="611"/>
      <c r="BMP260" s="611"/>
      <c r="BMQ260" s="611"/>
      <c r="BMR260" s="611"/>
      <c r="BMS260" s="611"/>
      <c r="BMT260" s="611"/>
      <c r="BMU260" s="611"/>
      <c r="BMV260" s="611"/>
      <c r="BMW260" s="611"/>
      <c r="BMX260" s="611"/>
      <c r="BMY260" s="611"/>
      <c r="BMZ260" s="611"/>
      <c r="BNA260" s="611"/>
      <c r="BNB260" s="611"/>
      <c r="BNC260" s="611"/>
      <c r="BND260" s="611"/>
      <c r="BNE260" s="611"/>
      <c r="BNF260" s="611"/>
      <c r="BNG260" s="611"/>
      <c r="BNH260" s="611"/>
      <c r="BNI260" s="611"/>
      <c r="BNJ260" s="611"/>
      <c r="BNK260" s="611"/>
      <c r="BNL260" s="611"/>
      <c r="BNM260" s="611"/>
      <c r="BNN260" s="611"/>
      <c r="BNO260" s="611"/>
      <c r="BNP260" s="611"/>
      <c r="BNQ260" s="611"/>
      <c r="BNR260" s="611"/>
      <c r="BNS260" s="611"/>
      <c r="BNT260" s="611"/>
      <c r="BNU260" s="611"/>
      <c r="BNV260" s="611"/>
      <c r="BNW260" s="611"/>
      <c r="BNX260" s="611"/>
      <c r="BNY260" s="611"/>
      <c r="BNZ260" s="611"/>
      <c r="BOA260" s="611"/>
      <c r="BOB260" s="611"/>
      <c r="BOC260" s="611"/>
      <c r="BOD260" s="611"/>
      <c r="BOE260" s="611"/>
      <c r="BOF260" s="611"/>
      <c r="BOG260" s="611"/>
      <c r="BOH260" s="611"/>
      <c r="BOI260" s="611"/>
      <c r="BOJ260" s="611"/>
      <c r="BOK260" s="611"/>
      <c r="BOL260" s="611"/>
      <c r="BOM260" s="611"/>
      <c r="BON260" s="611"/>
      <c r="BOO260" s="611"/>
      <c r="BOP260" s="611"/>
      <c r="BOQ260" s="611"/>
      <c r="BOR260" s="611"/>
      <c r="BOS260" s="611"/>
      <c r="BOT260" s="611"/>
      <c r="BOU260" s="611"/>
      <c r="BOV260" s="611"/>
      <c r="BOW260" s="611"/>
      <c r="BOX260" s="611"/>
      <c r="BOY260" s="611"/>
      <c r="BOZ260" s="611"/>
      <c r="BPA260" s="611"/>
      <c r="BPB260" s="611"/>
      <c r="BPC260" s="611"/>
      <c r="BPD260" s="611"/>
      <c r="BPE260" s="611"/>
      <c r="BPF260" s="611"/>
      <c r="BPG260" s="611"/>
      <c r="BPH260" s="611"/>
      <c r="BPI260" s="611"/>
      <c r="BPJ260" s="611"/>
      <c r="BPK260" s="611"/>
      <c r="BPL260" s="611"/>
      <c r="BPM260" s="611"/>
      <c r="BPN260" s="611"/>
      <c r="BPO260" s="611"/>
      <c r="BPP260" s="611"/>
      <c r="BPQ260" s="611"/>
      <c r="BPR260" s="611"/>
      <c r="BPS260" s="611"/>
      <c r="BPT260" s="611"/>
      <c r="BPU260" s="611"/>
      <c r="BPV260" s="611"/>
      <c r="BPW260" s="611"/>
      <c r="BPX260" s="611"/>
      <c r="BPY260" s="611"/>
      <c r="BPZ260" s="611"/>
      <c r="BQA260" s="611"/>
      <c r="BQB260" s="611"/>
      <c r="BQC260" s="611"/>
      <c r="BQD260" s="611"/>
      <c r="BQE260" s="611"/>
      <c r="BQF260" s="611"/>
      <c r="BQG260" s="611"/>
      <c r="BQH260" s="611"/>
      <c r="BQI260" s="611"/>
      <c r="BQJ260" s="611"/>
      <c r="BQK260" s="611"/>
      <c r="BQL260" s="611"/>
      <c r="BQM260" s="611"/>
      <c r="BQN260" s="611"/>
      <c r="BQO260" s="611"/>
      <c r="BQP260" s="611"/>
      <c r="BQQ260" s="611"/>
      <c r="BQR260" s="611"/>
      <c r="BQS260" s="611"/>
      <c r="BQT260" s="611"/>
      <c r="BQU260" s="611"/>
      <c r="BQV260" s="611"/>
      <c r="BQW260" s="611"/>
      <c r="BQX260" s="611"/>
      <c r="BQY260" s="611"/>
      <c r="BQZ260" s="611"/>
      <c r="BRA260" s="611"/>
      <c r="BRB260" s="611"/>
      <c r="BRC260" s="611"/>
      <c r="BRD260" s="611"/>
      <c r="BRE260" s="611"/>
      <c r="BRF260" s="611"/>
      <c r="BRG260" s="611"/>
      <c r="BRH260" s="611"/>
      <c r="BRI260" s="611"/>
      <c r="BRJ260" s="611"/>
      <c r="BRK260" s="611"/>
      <c r="BRL260" s="611"/>
      <c r="BRM260" s="611"/>
      <c r="BRN260" s="611"/>
      <c r="BRO260" s="611"/>
      <c r="BRP260" s="611"/>
      <c r="BRQ260" s="611"/>
      <c r="BRR260" s="611"/>
      <c r="BRS260" s="611"/>
      <c r="BRT260" s="611"/>
      <c r="BRU260" s="611"/>
      <c r="BRV260" s="611"/>
      <c r="BRW260" s="611"/>
      <c r="BRX260" s="611"/>
      <c r="BRY260" s="611"/>
      <c r="BRZ260" s="611"/>
      <c r="BSA260" s="611"/>
      <c r="BSB260" s="611"/>
      <c r="BSC260" s="611"/>
      <c r="BSD260" s="611"/>
      <c r="BSE260" s="611"/>
      <c r="BSF260" s="611"/>
      <c r="BSG260" s="611"/>
      <c r="BSH260" s="611"/>
      <c r="BSI260" s="611"/>
      <c r="BSJ260" s="611"/>
      <c r="BSK260" s="611"/>
      <c r="BSL260" s="611"/>
      <c r="BSM260" s="611"/>
      <c r="BSN260" s="611"/>
      <c r="BSO260" s="611"/>
      <c r="BSP260" s="611"/>
      <c r="BSQ260" s="611"/>
      <c r="BSR260" s="611"/>
      <c r="BSS260" s="611"/>
      <c r="BST260" s="611"/>
      <c r="BSU260" s="611"/>
      <c r="BSV260" s="611"/>
      <c r="BSW260" s="611"/>
      <c r="BSX260" s="611"/>
      <c r="BSY260" s="611"/>
      <c r="BSZ260" s="611"/>
      <c r="BTA260" s="611"/>
      <c r="BTB260" s="611"/>
      <c r="BTC260" s="611"/>
      <c r="BTD260" s="611"/>
      <c r="BTE260" s="611"/>
      <c r="BTF260" s="611"/>
      <c r="BTG260" s="611"/>
      <c r="BTH260" s="611"/>
      <c r="BTI260" s="611"/>
      <c r="BTJ260" s="611"/>
      <c r="BTK260" s="611"/>
      <c r="BTL260" s="611"/>
      <c r="BTM260" s="611"/>
      <c r="BTN260" s="611"/>
      <c r="BTO260" s="611"/>
      <c r="BTP260" s="611"/>
      <c r="BTQ260" s="611"/>
      <c r="BTR260" s="611"/>
      <c r="BTS260" s="611"/>
      <c r="BTT260" s="611"/>
      <c r="BTU260" s="611"/>
      <c r="BTV260" s="611"/>
      <c r="BTW260" s="611"/>
      <c r="BTX260" s="611"/>
      <c r="BTY260" s="611"/>
      <c r="BTZ260" s="611"/>
      <c r="BUA260" s="611"/>
      <c r="BUB260" s="611"/>
      <c r="BUC260" s="611"/>
      <c r="BUD260" s="611"/>
      <c r="BUE260" s="611"/>
      <c r="BUF260" s="611"/>
      <c r="BUG260" s="611"/>
      <c r="BUH260" s="611"/>
      <c r="BUI260" s="611"/>
      <c r="BUJ260" s="611"/>
      <c r="BUK260" s="611"/>
      <c r="BUL260" s="611"/>
      <c r="BUM260" s="611"/>
      <c r="BUN260" s="611"/>
      <c r="BUO260" s="611"/>
      <c r="BUP260" s="611"/>
      <c r="BUQ260" s="611"/>
      <c r="BUR260" s="611"/>
      <c r="BUS260" s="611"/>
      <c r="BUT260" s="611"/>
      <c r="BUU260" s="611"/>
      <c r="BUV260" s="611"/>
      <c r="BUW260" s="611"/>
      <c r="BUX260" s="611"/>
      <c r="BUY260" s="611"/>
      <c r="BUZ260" s="611"/>
      <c r="BVA260" s="611"/>
      <c r="BVB260" s="611"/>
      <c r="BVC260" s="611"/>
      <c r="BVD260" s="611"/>
      <c r="BVE260" s="611"/>
      <c r="BVF260" s="611"/>
      <c r="BVG260" s="611"/>
      <c r="BVH260" s="611"/>
      <c r="BVI260" s="611"/>
      <c r="BVJ260" s="611"/>
      <c r="BVK260" s="611"/>
      <c r="BVL260" s="611"/>
      <c r="BVM260" s="611"/>
      <c r="BVN260" s="611"/>
      <c r="BVO260" s="611"/>
      <c r="BVP260" s="611"/>
      <c r="BVQ260" s="611"/>
      <c r="BVR260" s="611"/>
      <c r="BVS260" s="611"/>
      <c r="BVT260" s="611"/>
      <c r="BVU260" s="611"/>
      <c r="BVV260" s="611"/>
      <c r="BVW260" s="611"/>
      <c r="BVX260" s="611"/>
      <c r="BVY260" s="611"/>
      <c r="BVZ260" s="611"/>
      <c r="BWA260" s="611"/>
      <c r="BWB260" s="611"/>
      <c r="BWC260" s="611"/>
      <c r="BWD260" s="611"/>
      <c r="BWE260" s="611"/>
      <c r="BWF260" s="611"/>
      <c r="BWG260" s="611"/>
      <c r="BWH260" s="611"/>
      <c r="BWI260" s="611"/>
      <c r="BWJ260" s="611"/>
      <c r="BWK260" s="611"/>
      <c r="BWL260" s="611"/>
      <c r="BWM260" s="611"/>
      <c r="BWN260" s="611"/>
      <c r="BWO260" s="611"/>
      <c r="BWP260" s="611"/>
      <c r="BWQ260" s="611"/>
      <c r="BWR260" s="611"/>
      <c r="BWS260" s="611"/>
      <c r="BWT260" s="611"/>
      <c r="BWU260" s="611"/>
      <c r="BWV260" s="611"/>
      <c r="BWW260" s="611"/>
      <c r="BWX260" s="611"/>
      <c r="BWY260" s="611"/>
      <c r="BWZ260" s="611"/>
      <c r="BXA260" s="611"/>
      <c r="BXB260" s="611"/>
      <c r="BXC260" s="611"/>
      <c r="BXD260" s="611"/>
      <c r="BXE260" s="611"/>
      <c r="BXF260" s="611"/>
      <c r="BXG260" s="611"/>
      <c r="BXH260" s="611"/>
      <c r="BXI260" s="611"/>
      <c r="BXJ260" s="611"/>
      <c r="BXK260" s="611"/>
      <c r="BXL260" s="611"/>
      <c r="BXM260" s="611"/>
      <c r="BXN260" s="611"/>
      <c r="BXO260" s="611"/>
      <c r="BXP260" s="611"/>
      <c r="BXQ260" s="611"/>
      <c r="BXR260" s="611"/>
      <c r="BXS260" s="611"/>
      <c r="BXT260" s="611"/>
      <c r="BXU260" s="611"/>
      <c r="BXV260" s="611"/>
      <c r="BXW260" s="611"/>
      <c r="BXX260" s="611"/>
      <c r="BXY260" s="611"/>
      <c r="BXZ260" s="611"/>
      <c r="BYA260" s="611"/>
      <c r="BYB260" s="611"/>
      <c r="BYC260" s="611"/>
      <c r="BYD260" s="611"/>
      <c r="BYE260" s="611"/>
      <c r="BYF260" s="611"/>
      <c r="BYG260" s="611"/>
      <c r="BYH260" s="611"/>
      <c r="BYI260" s="611"/>
      <c r="BYJ260" s="611"/>
      <c r="BYK260" s="611"/>
      <c r="BYL260" s="611"/>
      <c r="BYM260" s="611"/>
      <c r="BYN260" s="611"/>
      <c r="BYO260" s="611"/>
      <c r="BYP260" s="611"/>
      <c r="BYQ260" s="611"/>
      <c r="BYR260" s="611"/>
      <c r="BYS260" s="611"/>
      <c r="BYT260" s="611"/>
      <c r="BYU260" s="611"/>
      <c r="BYV260" s="611"/>
      <c r="BYW260" s="611"/>
      <c r="BYX260" s="611"/>
      <c r="BYY260" s="611"/>
      <c r="BYZ260" s="611"/>
      <c r="BZA260" s="611"/>
      <c r="BZB260" s="611"/>
      <c r="BZC260" s="611"/>
      <c r="BZD260" s="611"/>
      <c r="BZE260" s="611"/>
      <c r="BZF260" s="611"/>
      <c r="BZG260" s="611"/>
      <c r="BZH260" s="611"/>
      <c r="BZI260" s="611"/>
      <c r="BZJ260" s="611"/>
      <c r="BZK260" s="611"/>
      <c r="BZL260" s="611"/>
      <c r="BZM260" s="611"/>
      <c r="BZN260" s="611"/>
      <c r="BZO260" s="611"/>
      <c r="BZP260" s="611"/>
      <c r="BZQ260" s="611"/>
      <c r="BZR260" s="611"/>
      <c r="BZS260" s="611"/>
      <c r="BZT260" s="611"/>
      <c r="BZU260" s="611"/>
      <c r="BZV260" s="611"/>
      <c r="BZW260" s="611"/>
      <c r="BZX260" s="611"/>
      <c r="BZY260" s="611"/>
      <c r="BZZ260" s="611"/>
      <c r="CAA260" s="611"/>
      <c r="CAB260" s="611"/>
      <c r="CAC260" s="611"/>
      <c r="CAD260" s="611"/>
      <c r="CAE260" s="611"/>
      <c r="CAF260" s="611"/>
      <c r="CAG260" s="611"/>
      <c r="CAH260" s="611"/>
      <c r="CAI260" s="611"/>
      <c r="CAJ260" s="611"/>
      <c r="CAK260" s="611"/>
      <c r="CAL260" s="611"/>
      <c r="CAM260" s="611"/>
      <c r="CAN260" s="611"/>
      <c r="CAO260" s="611"/>
      <c r="CAP260" s="611"/>
      <c r="CAQ260" s="611"/>
      <c r="CAR260" s="611"/>
      <c r="CAS260" s="611"/>
      <c r="CAT260" s="611"/>
      <c r="CAU260" s="611"/>
      <c r="CAV260" s="611"/>
      <c r="CAW260" s="611"/>
      <c r="CAX260" s="611"/>
      <c r="CAY260" s="611"/>
      <c r="CAZ260" s="611"/>
      <c r="CBA260" s="611"/>
      <c r="CBB260" s="611"/>
      <c r="CBC260" s="611"/>
      <c r="CBD260" s="611"/>
      <c r="CBE260" s="611"/>
      <c r="CBF260" s="611"/>
      <c r="CBG260" s="611"/>
      <c r="CBH260" s="611"/>
      <c r="CBI260" s="611"/>
      <c r="CBJ260" s="611"/>
      <c r="CBK260" s="611"/>
      <c r="CBL260" s="611"/>
      <c r="CBM260" s="611"/>
      <c r="CBN260" s="611"/>
      <c r="CBO260" s="611"/>
      <c r="CBP260" s="611"/>
      <c r="CBQ260" s="611"/>
      <c r="CBR260" s="611"/>
      <c r="CBS260" s="611"/>
      <c r="CBT260" s="611"/>
      <c r="CBU260" s="611"/>
      <c r="CBV260" s="611"/>
      <c r="CBW260" s="611"/>
      <c r="CBX260" s="611"/>
      <c r="CBY260" s="611"/>
      <c r="CBZ260" s="611"/>
      <c r="CCA260" s="611"/>
      <c r="CCB260" s="611"/>
      <c r="CCC260" s="611"/>
      <c r="CCD260" s="611"/>
      <c r="CCE260" s="611"/>
      <c r="CCF260" s="611"/>
      <c r="CCG260" s="611"/>
      <c r="CCH260" s="611"/>
      <c r="CCI260" s="611"/>
      <c r="CCJ260" s="611"/>
      <c r="CCK260" s="611"/>
      <c r="CCL260" s="611"/>
      <c r="CCM260" s="611"/>
      <c r="CCN260" s="611"/>
      <c r="CCO260" s="611"/>
      <c r="CCP260" s="611"/>
      <c r="CCQ260" s="611"/>
      <c r="CCR260" s="611"/>
      <c r="CCS260" s="611"/>
      <c r="CCT260" s="611"/>
      <c r="CCU260" s="611"/>
      <c r="CCV260" s="611"/>
      <c r="CCW260" s="611"/>
      <c r="CCX260" s="611"/>
      <c r="CCY260" s="611"/>
      <c r="CCZ260" s="611"/>
      <c r="CDA260" s="611"/>
      <c r="CDB260" s="611"/>
      <c r="CDC260" s="611"/>
      <c r="CDD260" s="611"/>
      <c r="CDE260" s="611"/>
      <c r="CDF260" s="611"/>
      <c r="CDG260" s="611"/>
      <c r="CDH260" s="611"/>
      <c r="CDI260" s="611"/>
      <c r="CDJ260" s="611"/>
      <c r="CDK260" s="611"/>
      <c r="CDL260" s="611"/>
      <c r="CDM260" s="611"/>
      <c r="CDN260" s="611"/>
      <c r="CDO260" s="611"/>
      <c r="CDP260" s="611"/>
      <c r="CDQ260" s="611"/>
      <c r="CDR260" s="611"/>
      <c r="CDS260" s="611"/>
      <c r="CDT260" s="611"/>
      <c r="CDU260" s="611"/>
      <c r="CDV260" s="611"/>
      <c r="CDW260" s="611"/>
      <c r="CDX260" s="611"/>
      <c r="CDY260" s="611"/>
      <c r="CDZ260" s="611"/>
      <c r="CEA260" s="611"/>
      <c r="CEB260" s="611"/>
      <c r="CEC260" s="611"/>
      <c r="CED260" s="611"/>
      <c r="CEE260" s="611"/>
      <c r="CEF260" s="611"/>
      <c r="CEG260" s="611"/>
      <c r="CEH260" s="611"/>
      <c r="CEI260" s="611"/>
      <c r="CEJ260" s="611"/>
      <c r="CEK260" s="611"/>
      <c r="CEL260" s="611"/>
      <c r="CEM260" s="611"/>
    </row>
    <row r="261" spans="1:2171" s="191" customFormat="1" x14ac:dyDescent="0.2">
      <c r="A261" s="211"/>
      <c r="B261" s="64" t="s">
        <v>198</v>
      </c>
      <c r="C261" s="280"/>
      <c r="D261" s="280"/>
      <c r="E261" s="280"/>
      <c r="F261" s="273"/>
      <c r="G261" s="632"/>
      <c r="H261" s="634"/>
      <c r="I261" s="211"/>
      <c r="J261" s="211"/>
      <c r="K261" s="212"/>
      <c r="L261" s="212"/>
      <c r="M261" s="679"/>
      <c r="N261" s="679"/>
      <c r="O261" s="679"/>
      <c r="P261" s="679"/>
      <c r="Q261" s="679"/>
      <c r="R261" s="679"/>
      <c r="S261" s="679"/>
      <c r="T261" s="358"/>
      <c r="U261" s="358"/>
      <c r="V261" s="358"/>
      <c r="W261" s="358"/>
      <c r="X261" s="358"/>
      <c r="Y261" s="358"/>
      <c r="Z261" s="358"/>
      <c r="AA261" s="679"/>
      <c r="AB261" s="358"/>
      <c r="AC261" s="679"/>
      <c r="AD261" s="679"/>
      <c r="AE261" s="679"/>
      <c r="AF261" s="679"/>
      <c r="AG261" s="679"/>
      <c r="AH261" s="679"/>
      <c r="AI261" s="679"/>
      <c r="AJ261" s="679"/>
      <c r="AK261" s="679"/>
      <c r="AL261" s="679"/>
      <c r="AM261" s="679"/>
      <c r="AN261" s="679"/>
      <c r="AO261" s="679"/>
      <c r="AP261" s="679"/>
      <c r="AQ261" s="679"/>
      <c r="AR261" s="679"/>
      <c r="AS261" s="679"/>
      <c r="AT261" s="679"/>
      <c r="AU261" s="679"/>
      <c r="AV261" s="679"/>
      <c r="AW261" s="679"/>
      <c r="AX261" s="679"/>
      <c r="AY261" s="679"/>
      <c r="AZ261" s="679"/>
      <c r="BA261" s="679"/>
      <c r="BB261" s="679"/>
      <c r="BC261" s="611"/>
      <c r="BD261" s="611"/>
      <c r="BE261" s="611"/>
      <c r="BF261" s="611"/>
      <c r="BG261" s="611"/>
      <c r="BH261" s="611"/>
      <c r="BI261" s="611"/>
      <c r="BJ261" s="611"/>
      <c r="BK261" s="611"/>
      <c r="BL261" s="611"/>
      <c r="BM261" s="611"/>
      <c r="BN261" s="611"/>
      <c r="BO261" s="611"/>
      <c r="BP261" s="611"/>
      <c r="BQ261" s="611"/>
      <c r="BR261" s="611"/>
      <c r="BS261" s="611"/>
      <c r="BT261" s="611"/>
      <c r="BU261" s="611"/>
      <c r="BV261" s="611"/>
      <c r="BW261" s="611"/>
      <c r="BX261" s="611"/>
      <c r="BY261" s="611"/>
      <c r="BZ261" s="611"/>
      <c r="CA261" s="611"/>
      <c r="CB261" s="611"/>
      <c r="CC261" s="611"/>
      <c r="CD261" s="611"/>
      <c r="CE261" s="611"/>
      <c r="CF261" s="611"/>
      <c r="CG261" s="611"/>
      <c r="CH261" s="611"/>
      <c r="CI261" s="611"/>
      <c r="CJ261" s="611"/>
      <c r="CK261" s="611"/>
      <c r="CL261" s="611"/>
      <c r="CM261" s="611"/>
      <c r="CN261" s="611"/>
      <c r="CO261" s="611"/>
      <c r="CP261" s="611"/>
      <c r="CQ261" s="611"/>
      <c r="CR261" s="611"/>
      <c r="CS261" s="611"/>
      <c r="CT261" s="611"/>
      <c r="CU261" s="611"/>
      <c r="CV261" s="611"/>
      <c r="CW261" s="611"/>
      <c r="CX261" s="611"/>
      <c r="CY261" s="611"/>
      <c r="CZ261" s="611"/>
      <c r="DA261" s="611"/>
      <c r="DB261" s="611"/>
      <c r="DC261" s="611"/>
      <c r="DD261" s="611"/>
      <c r="DE261" s="611"/>
      <c r="DF261" s="611"/>
      <c r="DG261" s="611"/>
      <c r="DH261" s="611"/>
      <c r="DI261" s="611"/>
      <c r="DJ261" s="611"/>
      <c r="DK261" s="611"/>
      <c r="DL261" s="611"/>
      <c r="DM261" s="611"/>
      <c r="DN261" s="611"/>
      <c r="DO261" s="611"/>
      <c r="DP261" s="611"/>
      <c r="DQ261" s="611"/>
      <c r="DR261" s="611"/>
      <c r="DS261" s="611"/>
      <c r="DT261" s="611"/>
      <c r="DU261" s="611"/>
      <c r="DV261" s="611"/>
      <c r="DW261" s="611"/>
      <c r="DX261" s="611"/>
      <c r="DY261" s="611"/>
      <c r="DZ261" s="611"/>
      <c r="EA261" s="611"/>
      <c r="EB261" s="611"/>
      <c r="EC261" s="611"/>
      <c r="ED261" s="611"/>
      <c r="EE261" s="611"/>
      <c r="EF261" s="611"/>
      <c r="EG261" s="611"/>
      <c r="EH261" s="611"/>
      <c r="EI261" s="611"/>
      <c r="EJ261" s="611"/>
      <c r="EK261" s="611"/>
      <c r="EL261" s="611"/>
      <c r="EM261" s="611"/>
      <c r="EN261" s="611"/>
      <c r="EO261" s="611"/>
      <c r="EP261" s="611"/>
      <c r="EQ261" s="611"/>
      <c r="ER261" s="611"/>
      <c r="ES261" s="611"/>
      <c r="ET261" s="611"/>
      <c r="EU261" s="611"/>
      <c r="EV261" s="611"/>
      <c r="EW261" s="611"/>
      <c r="EX261" s="611"/>
      <c r="EY261" s="611"/>
      <c r="EZ261" s="611"/>
      <c r="FA261" s="611"/>
      <c r="FB261" s="611"/>
      <c r="FC261" s="611"/>
      <c r="FD261" s="611"/>
      <c r="FE261" s="611"/>
      <c r="FF261" s="611"/>
      <c r="FG261" s="611"/>
      <c r="FH261" s="611"/>
      <c r="FI261" s="611"/>
      <c r="FJ261" s="611"/>
      <c r="FK261" s="611"/>
      <c r="FL261" s="611"/>
      <c r="FM261" s="611"/>
      <c r="FN261" s="611"/>
      <c r="FO261" s="611"/>
      <c r="FP261" s="611"/>
      <c r="FQ261" s="611"/>
      <c r="FR261" s="611"/>
      <c r="FS261" s="611"/>
      <c r="FT261" s="611"/>
      <c r="FU261" s="611"/>
      <c r="FV261" s="611"/>
      <c r="FW261" s="611"/>
      <c r="FX261" s="611"/>
      <c r="FY261" s="611"/>
      <c r="FZ261" s="611"/>
      <c r="GA261" s="611"/>
      <c r="GB261" s="611"/>
      <c r="GC261" s="611"/>
      <c r="GD261" s="611"/>
      <c r="GE261" s="611"/>
      <c r="GF261" s="611"/>
      <c r="GG261" s="611"/>
      <c r="GH261" s="611"/>
      <c r="GI261" s="611"/>
      <c r="GJ261" s="611"/>
      <c r="GK261" s="611"/>
      <c r="GL261" s="611"/>
      <c r="GM261" s="611"/>
      <c r="GN261" s="611"/>
      <c r="GO261" s="611"/>
      <c r="GP261" s="611"/>
      <c r="GQ261" s="611"/>
      <c r="GR261" s="611"/>
      <c r="GS261" s="611"/>
      <c r="GT261" s="611"/>
      <c r="GU261" s="611"/>
      <c r="GV261" s="611"/>
      <c r="GW261" s="611"/>
      <c r="GX261" s="611"/>
      <c r="GY261" s="611"/>
      <c r="GZ261" s="611"/>
      <c r="HA261" s="611"/>
      <c r="HB261" s="611"/>
      <c r="HC261" s="611"/>
      <c r="HD261" s="611"/>
      <c r="HE261" s="611"/>
      <c r="HF261" s="611"/>
      <c r="HG261" s="611"/>
      <c r="HH261" s="611"/>
      <c r="HI261" s="611"/>
      <c r="HJ261" s="611"/>
      <c r="HK261" s="611"/>
      <c r="HL261" s="611"/>
      <c r="HM261" s="611"/>
      <c r="HN261" s="611"/>
      <c r="HO261" s="611"/>
      <c r="HP261" s="611"/>
      <c r="HQ261" s="611"/>
      <c r="HR261" s="611"/>
      <c r="HS261" s="611"/>
      <c r="HT261" s="611"/>
      <c r="HU261" s="611"/>
      <c r="HV261" s="611"/>
      <c r="HW261" s="611"/>
      <c r="HX261" s="611"/>
      <c r="HY261" s="611"/>
      <c r="HZ261" s="611"/>
      <c r="IA261" s="611"/>
      <c r="IB261" s="611"/>
      <c r="IC261" s="611"/>
      <c r="ID261" s="611"/>
      <c r="IE261" s="611"/>
      <c r="IF261" s="611"/>
      <c r="IG261" s="611"/>
      <c r="IH261" s="611"/>
      <c r="II261" s="611"/>
      <c r="IJ261" s="611"/>
      <c r="IK261" s="611"/>
      <c r="IL261" s="611"/>
      <c r="IM261" s="611"/>
      <c r="IN261" s="611"/>
      <c r="IO261" s="611"/>
      <c r="IP261" s="611"/>
      <c r="IQ261" s="611"/>
      <c r="IR261" s="611"/>
      <c r="IS261" s="611"/>
      <c r="IT261" s="611"/>
      <c r="IU261" s="611"/>
      <c r="IV261" s="611"/>
      <c r="IW261" s="611"/>
      <c r="IX261" s="611"/>
      <c r="IY261" s="611"/>
      <c r="IZ261" s="611"/>
      <c r="JA261" s="611"/>
      <c r="JB261" s="611"/>
      <c r="JC261" s="611"/>
      <c r="JD261" s="611"/>
      <c r="JE261" s="611"/>
      <c r="JF261" s="611"/>
      <c r="JG261" s="611"/>
      <c r="JH261" s="611"/>
      <c r="JI261" s="611"/>
      <c r="JJ261" s="611"/>
      <c r="JK261" s="611"/>
      <c r="JL261" s="611"/>
      <c r="JM261" s="611"/>
      <c r="JN261" s="611"/>
      <c r="JO261" s="611"/>
      <c r="JP261" s="611"/>
      <c r="JQ261" s="611"/>
      <c r="JR261" s="611"/>
      <c r="JS261" s="611"/>
      <c r="JT261" s="611"/>
      <c r="JU261" s="611"/>
      <c r="JV261" s="611"/>
      <c r="JW261" s="611"/>
      <c r="JX261" s="611"/>
      <c r="JY261" s="611"/>
      <c r="JZ261" s="611"/>
      <c r="KA261" s="611"/>
      <c r="KB261" s="611"/>
      <c r="KC261" s="611"/>
      <c r="KD261" s="611"/>
      <c r="KE261" s="611"/>
      <c r="KF261" s="611"/>
      <c r="KG261" s="611"/>
      <c r="KH261" s="611"/>
      <c r="KI261" s="611"/>
      <c r="KJ261" s="611"/>
      <c r="KK261" s="611"/>
      <c r="KL261" s="611"/>
      <c r="KM261" s="611"/>
      <c r="KN261" s="611"/>
      <c r="KO261" s="611"/>
      <c r="KP261" s="611"/>
      <c r="KQ261" s="611"/>
      <c r="KR261" s="611"/>
      <c r="KS261" s="611"/>
      <c r="KT261" s="611"/>
      <c r="KU261" s="611"/>
      <c r="KV261" s="611"/>
      <c r="KW261" s="611"/>
      <c r="KX261" s="611"/>
      <c r="KY261" s="611"/>
      <c r="KZ261" s="611"/>
      <c r="LA261" s="611"/>
      <c r="LB261" s="611"/>
      <c r="LC261" s="611"/>
      <c r="LD261" s="611"/>
      <c r="LE261" s="611"/>
      <c r="LF261" s="611"/>
      <c r="LG261" s="611"/>
      <c r="LH261" s="611"/>
      <c r="LI261" s="611"/>
      <c r="LJ261" s="611"/>
      <c r="LK261" s="611"/>
      <c r="LL261" s="611"/>
      <c r="LM261" s="611"/>
      <c r="LN261" s="611"/>
      <c r="LO261" s="611"/>
      <c r="LP261" s="611"/>
      <c r="LQ261" s="611"/>
      <c r="LR261" s="611"/>
      <c r="LS261" s="611"/>
      <c r="LT261" s="611"/>
      <c r="LU261" s="611"/>
      <c r="LV261" s="611"/>
      <c r="LW261" s="611"/>
      <c r="LX261" s="611"/>
      <c r="LY261" s="611"/>
      <c r="LZ261" s="611"/>
      <c r="MA261" s="611"/>
      <c r="MB261" s="611"/>
      <c r="MC261" s="611"/>
      <c r="MD261" s="611"/>
      <c r="ME261" s="611"/>
      <c r="MF261" s="611"/>
      <c r="MG261" s="611"/>
      <c r="MH261" s="611"/>
      <c r="MI261" s="611"/>
      <c r="MJ261" s="611"/>
      <c r="MK261" s="611"/>
      <c r="ML261" s="611"/>
      <c r="MM261" s="611"/>
      <c r="MN261" s="611"/>
      <c r="MO261" s="611"/>
      <c r="MP261" s="611"/>
      <c r="MQ261" s="611"/>
      <c r="MR261" s="611"/>
      <c r="MS261" s="611"/>
      <c r="MT261" s="611"/>
      <c r="MU261" s="611"/>
      <c r="MV261" s="611"/>
      <c r="MW261" s="611"/>
      <c r="MX261" s="611"/>
      <c r="MY261" s="611"/>
      <c r="MZ261" s="611"/>
      <c r="NA261" s="611"/>
      <c r="NB261" s="611"/>
      <c r="NC261" s="611"/>
      <c r="ND261" s="611"/>
      <c r="NE261" s="611"/>
      <c r="NF261" s="611"/>
      <c r="NG261" s="611"/>
      <c r="NH261" s="611"/>
      <c r="NI261" s="611"/>
      <c r="NJ261" s="611"/>
      <c r="NK261" s="611"/>
      <c r="NL261" s="611"/>
      <c r="NM261" s="611"/>
      <c r="NN261" s="611"/>
      <c r="NO261" s="611"/>
      <c r="NP261" s="611"/>
      <c r="NQ261" s="611"/>
      <c r="NR261" s="611"/>
      <c r="NS261" s="611"/>
      <c r="NT261" s="611"/>
      <c r="NU261" s="611"/>
      <c r="NV261" s="611"/>
      <c r="NW261" s="611"/>
      <c r="NX261" s="611"/>
      <c r="NY261" s="611"/>
      <c r="NZ261" s="611"/>
      <c r="OA261" s="611"/>
      <c r="OB261" s="611"/>
      <c r="OC261" s="611"/>
      <c r="OD261" s="611"/>
      <c r="OE261" s="611"/>
      <c r="OF261" s="611"/>
      <c r="OG261" s="611"/>
      <c r="OH261" s="611"/>
      <c r="OI261" s="611"/>
      <c r="OJ261" s="611"/>
      <c r="OK261" s="611"/>
      <c r="OL261" s="611"/>
      <c r="OM261" s="611"/>
      <c r="ON261" s="611"/>
      <c r="OO261" s="611"/>
      <c r="OP261" s="611"/>
      <c r="OQ261" s="611"/>
      <c r="OR261" s="611"/>
      <c r="OS261" s="611"/>
      <c r="OT261" s="611"/>
      <c r="OU261" s="611"/>
      <c r="OV261" s="611"/>
      <c r="OW261" s="611"/>
      <c r="OX261" s="611"/>
      <c r="OY261" s="611"/>
      <c r="OZ261" s="611"/>
      <c r="PA261" s="611"/>
      <c r="PB261" s="611"/>
      <c r="PC261" s="611"/>
      <c r="PD261" s="611"/>
      <c r="PE261" s="611"/>
      <c r="PF261" s="611"/>
      <c r="PG261" s="611"/>
      <c r="PH261" s="611"/>
      <c r="PI261" s="611"/>
      <c r="PJ261" s="611"/>
      <c r="PK261" s="611"/>
      <c r="PL261" s="611"/>
      <c r="PM261" s="611"/>
      <c r="PN261" s="611"/>
      <c r="PO261" s="611"/>
      <c r="PP261" s="611"/>
      <c r="PQ261" s="611"/>
      <c r="PR261" s="611"/>
      <c r="PS261" s="611"/>
      <c r="PT261" s="611"/>
      <c r="PU261" s="611"/>
      <c r="PV261" s="611"/>
      <c r="PW261" s="611"/>
      <c r="PX261" s="611"/>
      <c r="PY261" s="611"/>
      <c r="PZ261" s="611"/>
      <c r="QA261" s="611"/>
      <c r="QB261" s="611"/>
      <c r="QC261" s="611"/>
      <c r="QD261" s="611"/>
      <c r="QE261" s="611"/>
      <c r="QF261" s="611"/>
      <c r="QG261" s="611"/>
      <c r="QH261" s="611"/>
      <c r="QI261" s="611"/>
      <c r="QJ261" s="611"/>
      <c r="QK261" s="611"/>
      <c r="QL261" s="611"/>
      <c r="QM261" s="611"/>
      <c r="QN261" s="611"/>
      <c r="QO261" s="611"/>
      <c r="QP261" s="611"/>
      <c r="QQ261" s="611"/>
      <c r="QR261" s="611"/>
      <c r="QS261" s="611"/>
      <c r="QT261" s="611"/>
      <c r="QU261" s="611"/>
      <c r="QV261" s="611"/>
      <c r="QW261" s="611"/>
      <c r="QX261" s="611"/>
      <c r="QY261" s="611"/>
      <c r="QZ261" s="611"/>
      <c r="RA261" s="611"/>
      <c r="RB261" s="611"/>
      <c r="RC261" s="611"/>
      <c r="RD261" s="611"/>
      <c r="RE261" s="611"/>
      <c r="RF261" s="611"/>
      <c r="RG261" s="611"/>
      <c r="RH261" s="611"/>
      <c r="RI261" s="611"/>
      <c r="RJ261" s="611"/>
      <c r="RK261" s="611"/>
      <c r="RL261" s="611"/>
      <c r="RM261" s="611"/>
      <c r="RN261" s="611"/>
      <c r="RO261" s="611"/>
      <c r="RP261" s="611"/>
      <c r="RQ261" s="611"/>
      <c r="RR261" s="611"/>
      <c r="RS261" s="611"/>
      <c r="RT261" s="611"/>
      <c r="RU261" s="611"/>
      <c r="RV261" s="611"/>
      <c r="RW261" s="611"/>
      <c r="RX261" s="611"/>
      <c r="RY261" s="611"/>
      <c r="RZ261" s="611"/>
      <c r="SA261" s="611"/>
      <c r="SB261" s="611"/>
      <c r="SC261" s="611"/>
      <c r="SD261" s="611"/>
      <c r="SE261" s="611"/>
      <c r="SF261" s="611"/>
      <c r="SG261" s="611"/>
      <c r="SH261" s="611"/>
      <c r="SI261" s="611"/>
      <c r="SJ261" s="611"/>
      <c r="SK261" s="611"/>
      <c r="SL261" s="611"/>
      <c r="SM261" s="611"/>
      <c r="SN261" s="611"/>
      <c r="SO261" s="611"/>
      <c r="SP261" s="611"/>
      <c r="SQ261" s="611"/>
      <c r="SR261" s="611"/>
      <c r="SS261" s="611"/>
      <c r="ST261" s="611"/>
      <c r="SU261" s="611"/>
      <c r="SV261" s="611"/>
      <c r="SW261" s="611"/>
      <c r="SX261" s="611"/>
      <c r="SY261" s="611"/>
      <c r="SZ261" s="611"/>
      <c r="TA261" s="611"/>
      <c r="TB261" s="611"/>
      <c r="TC261" s="611"/>
      <c r="TD261" s="611"/>
      <c r="TE261" s="611"/>
      <c r="TF261" s="611"/>
      <c r="TG261" s="611"/>
      <c r="TH261" s="611"/>
      <c r="TI261" s="611"/>
      <c r="TJ261" s="611"/>
      <c r="TK261" s="611"/>
      <c r="TL261" s="611"/>
      <c r="TM261" s="611"/>
      <c r="TN261" s="611"/>
      <c r="TO261" s="611"/>
      <c r="TP261" s="611"/>
      <c r="TQ261" s="611"/>
      <c r="TR261" s="611"/>
      <c r="TS261" s="611"/>
      <c r="TT261" s="611"/>
      <c r="TU261" s="611"/>
      <c r="TV261" s="611"/>
      <c r="TW261" s="611"/>
      <c r="TX261" s="611"/>
      <c r="TY261" s="611"/>
      <c r="TZ261" s="611"/>
      <c r="UA261" s="611"/>
      <c r="UB261" s="611"/>
      <c r="UC261" s="611"/>
      <c r="UD261" s="611"/>
      <c r="UE261" s="611"/>
      <c r="UF261" s="611"/>
      <c r="UG261" s="611"/>
      <c r="UH261" s="611"/>
      <c r="UI261" s="611"/>
      <c r="UJ261" s="611"/>
      <c r="UK261" s="611"/>
      <c r="UL261" s="611"/>
      <c r="UM261" s="611"/>
      <c r="UN261" s="611"/>
      <c r="UO261" s="611"/>
      <c r="UP261" s="611"/>
      <c r="UQ261" s="611"/>
      <c r="UR261" s="611"/>
      <c r="US261" s="611"/>
      <c r="UT261" s="611"/>
      <c r="UU261" s="611"/>
      <c r="UV261" s="611"/>
      <c r="UW261" s="611"/>
      <c r="UX261" s="611"/>
      <c r="UY261" s="611"/>
      <c r="UZ261" s="611"/>
      <c r="VA261" s="611"/>
      <c r="VB261" s="611"/>
      <c r="VC261" s="611"/>
      <c r="VD261" s="611"/>
      <c r="VE261" s="611"/>
      <c r="VF261" s="611"/>
      <c r="VG261" s="611"/>
      <c r="VH261" s="611"/>
      <c r="VI261" s="611"/>
      <c r="VJ261" s="611"/>
      <c r="VK261" s="611"/>
      <c r="VL261" s="611"/>
      <c r="VM261" s="611"/>
      <c r="VN261" s="611"/>
      <c r="VO261" s="611"/>
      <c r="VP261" s="611"/>
      <c r="VQ261" s="611"/>
      <c r="VR261" s="611"/>
      <c r="VS261" s="611"/>
      <c r="VT261" s="611"/>
      <c r="VU261" s="611"/>
      <c r="VV261" s="611"/>
      <c r="VW261" s="611"/>
      <c r="VX261" s="611"/>
      <c r="VY261" s="611"/>
      <c r="VZ261" s="611"/>
      <c r="WA261" s="611"/>
      <c r="WB261" s="611"/>
      <c r="WC261" s="611"/>
      <c r="WD261" s="611"/>
      <c r="WE261" s="611"/>
      <c r="WF261" s="611"/>
      <c r="WG261" s="611"/>
      <c r="WH261" s="611"/>
      <c r="WI261" s="611"/>
      <c r="WJ261" s="611"/>
      <c r="WK261" s="611"/>
      <c r="WL261" s="611"/>
      <c r="WM261" s="611"/>
      <c r="WN261" s="611"/>
      <c r="WO261" s="611"/>
      <c r="WP261" s="611"/>
      <c r="WQ261" s="611"/>
      <c r="WR261" s="611"/>
      <c r="WS261" s="611"/>
      <c r="WT261" s="611"/>
      <c r="WU261" s="611"/>
      <c r="WV261" s="611"/>
      <c r="WW261" s="611"/>
      <c r="WX261" s="611"/>
      <c r="WY261" s="611"/>
      <c r="WZ261" s="611"/>
      <c r="XA261" s="611"/>
      <c r="XB261" s="611"/>
      <c r="XC261" s="611"/>
      <c r="XD261" s="611"/>
      <c r="XE261" s="611"/>
      <c r="XF261" s="611"/>
      <c r="XG261" s="611"/>
      <c r="XH261" s="611"/>
      <c r="XI261" s="611"/>
      <c r="XJ261" s="611"/>
      <c r="XK261" s="611"/>
      <c r="XL261" s="611"/>
      <c r="XM261" s="611"/>
      <c r="XN261" s="611"/>
      <c r="XO261" s="611"/>
      <c r="XP261" s="611"/>
      <c r="XQ261" s="611"/>
      <c r="XR261" s="611"/>
      <c r="XS261" s="611"/>
      <c r="XT261" s="611"/>
      <c r="XU261" s="611"/>
      <c r="XV261" s="611"/>
      <c r="XW261" s="611"/>
      <c r="XX261" s="611"/>
      <c r="XY261" s="611"/>
      <c r="XZ261" s="611"/>
      <c r="YA261" s="611"/>
      <c r="YB261" s="611"/>
      <c r="YC261" s="611"/>
      <c r="YD261" s="611"/>
      <c r="YE261" s="611"/>
      <c r="YF261" s="611"/>
      <c r="YG261" s="611"/>
      <c r="YH261" s="611"/>
      <c r="YI261" s="611"/>
      <c r="YJ261" s="611"/>
      <c r="YK261" s="611"/>
      <c r="YL261" s="611"/>
      <c r="YM261" s="611"/>
      <c r="YN261" s="611"/>
      <c r="YO261" s="611"/>
      <c r="YP261" s="611"/>
      <c r="YQ261" s="611"/>
      <c r="YR261" s="611"/>
      <c r="YS261" s="611"/>
      <c r="YT261" s="611"/>
      <c r="YU261" s="611"/>
      <c r="YV261" s="611"/>
      <c r="YW261" s="611"/>
      <c r="YX261" s="611"/>
      <c r="YY261" s="611"/>
      <c r="YZ261" s="611"/>
      <c r="ZA261" s="611"/>
      <c r="ZB261" s="611"/>
      <c r="ZC261" s="611"/>
      <c r="ZD261" s="611"/>
      <c r="ZE261" s="611"/>
      <c r="ZF261" s="611"/>
      <c r="ZG261" s="611"/>
      <c r="ZH261" s="611"/>
      <c r="ZI261" s="611"/>
      <c r="ZJ261" s="611"/>
      <c r="ZK261" s="611"/>
      <c r="ZL261" s="611"/>
      <c r="ZM261" s="611"/>
      <c r="ZN261" s="611"/>
      <c r="ZO261" s="611"/>
      <c r="ZP261" s="611"/>
      <c r="ZQ261" s="611"/>
      <c r="ZR261" s="611"/>
      <c r="ZS261" s="611"/>
      <c r="ZT261" s="611"/>
      <c r="ZU261" s="611"/>
      <c r="ZV261" s="611"/>
      <c r="ZW261" s="611"/>
      <c r="ZX261" s="611"/>
      <c r="ZY261" s="611"/>
      <c r="ZZ261" s="611"/>
      <c r="AAA261" s="611"/>
      <c r="AAB261" s="611"/>
      <c r="AAC261" s="611"/>
      <c r="AAD261" s="611"/>
      <c r="AAE261" s="611"/>
      <c r="AAF261" s="611"/>
      <c r="AAG261" s="611"/>
      <c r="AAH261" s="611"/>
      <c r="AAI261" s="611"/>
      <c r="AAJ261" s="611"/>
      <c r="AAK261" s="611"/>
      <c r="AAL261" s="611"/>
      <c r="AAM261" s="611"/>
      <c r="AAN261" s="611"/>
      <c r="AAO261" s="611"/>
      <c r="AAP261" s="611"/>
      <c r="AAQ261" s="611"/>
      <c r="AAR261" s="611"/>
      <c r="AAS261" s="611"/>
      <c r="AAT261" s="611"/>
      <c r="AAU261" s="611"/>
      <c r="AAV261" s="611"/>
      <c r="AAW261" s="611"/>
      <c r="AAX261" s="611"/>
      <c r="AAY261" s="611"/>
      <c r="AAZ261" s="611"/>
      <c r="ABA261" s="611"/>
      <c r="ABB261" s="611"/>
      <c r="ABC261" s="611"/>
      <c r="ABD261" s="611"/>
      <c r="ABE261" s="611"/>
      <c r="ABF261" s="611"/>
      <c r="ABG261" s="611"/>
      <c r="ABH261" s="611"/>
      <c r="ABI261" s="611"/>
      <c r="ABJ261" s="611"/>
      <c r="ABK261" s="611"/>
      <c r="ABL261" s="611"/>
      <c r="ABM261" s="611"/>
      <c r="ABN261" s="611"/>
      <c r="ABO261" s="611"/>
      <c r="ABP261" s="611"/>
      <c r="ABQ261" s="611"/>
      <c r="ABR261" s="611"/>
      <c r="ABS261" s="611"/>
      <c r="ABT261" s="611"/>
      <c r="ABU261" s="611"/>
      <c r="ABV261" s="611"/>
      <c r="ABW261" s="611"/>
      <c r="ABX261" s="611"/>
      <c r="ABY261" s="611"/>
      <c r="ABZ261" s="611"/>
      <c r="ACA261" s="611"/>
      <c r="ACB261" s="611"/>
      <c r="ACC261" s="611"/>
      <c r="ACD261" s="611"/>
      <c r="ACE261" s="611"/>
      <c r="ACF261" s="611"/>
      <c r="ACG261" s="611"/>
      <c r="ACH261" s="611"/>
      <c r="ACI261" s="611"/>
      <c r="ACJ261" s="611"/>
      <c r="ACK261" s="611"/>
      <c r="ACL261" s="611"/>
      <c r="ACM261" s="611"/>
      <c r="ACN261" s="611"/>
      <c r="ACO261" s="611"/>
      <c r="ACP261" s="611"/>
      <c r="ACQ261" s="611"/>
      <c r="ACR261" s="611"/>
      <c r="ACS261" s="611"/>
      <c r="ACT261" s="611"/>
      <c r="ACU261" s="611"/>
      <c r="ACV261" s="611"/>
      <c r="ACW261" s="611"/>
      <c r="ACX261" s="611"/>
      <c r="ACY261" s="611"/>
      <c r="ACZ261" s="611"/>
      <c r="ADA261" s="611"/>
      <c r="ADB261" s="611"/>
      <c r="ADC261" s="611"/>
      <c r="ADD261" s="611"/>
      <c r="ADE261" s="611"/>
      <c r="ADF261" s="611"/>
      <c r="ADG261" s="611"/>
      <c r="ADH261" s="611"/>
      <c r="ADI261" s="611"/>
      <c r="ADJ261" s="611"/>
      <c r="ADK261" s="611"/>
      <c r="ADL261" s="611"/>
      <c r="ADM261" s="611"/>
      <c r="ADN261" s="611"/>
      <c r="ADO261" s="611"/>
      <c r="ADP261" s="611"/>
      <c r="ADQ261" s="611"/>
      <c r="ADR261" s="611"/>
      <c r="ADS261" s="611"/>
      <c r="ADT261" s="611"/>
      <c r="ADU261" s="611"/>
      <c r="ADV261" s="611"/>
      <c r="ADW261" s="611"/>
      <c r="ADX261" s="611"/>
      <c r="ADY261" s="611"/>
      <c r="ADZ261" s="611"/>
      <c r="AEA261" s="611"/>
      <c r="AEB261" s="611"/>
      <c r="AEC261" s="611"/>
      <c r="AED261" s="611"/>
      <c r="AEE261" s="611"/>
      <c r="AEF261" s="611"/>
      <c r="AEG261" s="611"/>
      <c r="AEH261" s="611"/>
      <c r="AEI261" s="611"/>
      <c r="AEJ261" s="611"/>
      <c r="AEK261" s="611"/>
      <c r="AEL261" s="611"/>
      <c r="AEM261" s="611"/>
      <c r="AEN261" s="611"/>
      <c r="AEO261" s="611"/>
      <c r="AEP261" s="611"/>
      <c r="AEQ261" s="611"/>
      <c r="AER261" s="611"/>
      <c r="AES261" s="611"/>
      <c r="AET261" s="611"/>
      <c r="AEU261" s="611"/>
      <c r="AEV261" s="611"/>
      <c r="AEW261" s="611"/>
      <c r="AEX261" s="611"/>
      <c r="AEY261" s="611"/>
      <c r="AEZ261" s="611"/>
      <c r="AFA261" s="611"/>
      <c r="AFB261" s="611"/>
      <c r="AFC261" s="611"/>
      <c r="AFD261" s="611"/>
      <c r="AFE261" s="611"/>
      <c r="AFF261" s="611"/>
      <c r="AFG261" s="611"/>
      <c r="AFH261" s="611"/>
      <c r="AFI261" s="611"/>
      <c r="AFJ261" s="611"/>
      <c r="AFK261" s="611"/>
      <c r="AFL261" s="611"/>
      <c r="AFM261" s="611"/>
      <c r="AFN261" s="611"/>
      <c r="AFO261" s="611"/>
      <c r="AFP261" s="611"/>
      <c r="AFQ261" s="611"/>
      <c r="AFR261" s="611"/>
      <c r="AFS261" s="611"/>
      <c r="AFT261" s="611"/>
      <c r="AFU261" s="611"/>
      <c r="AFV261" s="611"/>
      <c r="AFW261" s="611"/>
      <c r="AFX261" s="611"/>
      <c r="AFY261" s="611"/>
      <c r="AFZ261" s="611"/>
      <c r="AGA261" s="611"/>
      <c r="AGB261" s="611"/>
      <c r="AGC261" s="611"/>
      <c r="AGD261" s="611"/>
      <c r="AGE261" s="611"/>
      <c r="AGF261" s="611"/>
      <c r="AGG261" s="611"/>
      <c r="AGH261" s="611"/>
      <c r="AGI261" s="611"/>
      <c r="AGJ261" s="611"/>
      <c r="AGK261" s="611"/>
      <c r="AGL261" s="611"/>
      <c r="AGM261" s="611"/>
      <c r="AGN261" s="611"/>
      <c r="AGO261" s="611"/>
      <c r="AGP261" s="611"/>
      <c r="AGQ261" s="611"/>
      <c r="AGR261" s="611"/>
      <c r="AGS261" s="611"/>
      <c r="AGT261" s="611"/>
      <c r="AGU261" s="611"/>
      <c r="AGV261" s="611"/>
      <c r="AGW261" s="611"/>
      <c r="AGX261" s="611"/>
      <c r="AGY261" s="611"/>
      <c r="AGZ261" s="611"/>
      <c r="AHA261" s="611"/>
      <c r="AHB261" s="611"/>
      <c r="AHC261" s="611"/>
      <c r="AHD261" s="611"/>
      <c r="AHE261" s="611"/>
      <c r="AHF261" s="611"/>
      <c r="AHG261" s="611"/>
      <c r="AHH261" s="611"/>
      <c r="AHI261" s="611"/>
      <c r="AHJ261" s="611"/>
      <c r="AHK261" s="611"/>
      <c r="AHL261" s="611"/>
      <c r="AHM261" s="611"/>
      <c r="AHN261" s="611"/>
      <c r="AHO261" s="611"/>
      <c r="AHP261" s="611"/>
      <c r="AHQ261" s="611"/>
      <c r="AHR261" s="611"/>
      <c r="AHS261" s="611"/>
      <c r="AHT261" s="611"/>
      <c r="AHU261" s="611"/>
      <c r="AHV261" s="611"/>
      <c r="AHW261" s="611"/>
      <c r="AHX261" s="611"/>
      <c r="AHY261" s="611"/>
      <c r="AHZ261" s="611"/>
      <c r="AIA261" s="611"/>
      <c r="AIB261" s="611"/>
      <c r="AIC261" s="611"/>
      <c r="AID261" s="611"/>
      <c r="AIE261" s="611"/>
      <c r="AIF261" s="611"/>
      <c r="AIG261" s="611"/>
      <c r="AIH261" s="611"/>
      <c r="AII261" s="611"/>
      <c r="AIJ261" s="611"/>
      <c r="AIK261" s="611"/>
      <c r="AIL261" s="611"/>
      <c r="AIM261" s="611"/>
      <c r="AIN261" s="611"/>
      <c r="AIO261" s="611"/>
      <c r="AIP261" s="611"/>
      <c r="AIQ261" s="611"/>
      <c r="AIR261" s="611"/>
      <c r="AIS261" s="611"/>
      <c r="AIT261" s="611"/>
      <c r="AIU261" s="611"/>
      <c r="AIV261" s="611"/>
      <c r="AIW261" s="611"/>
      <c r="AIX261" s="611"/>
      <c r="AIY261" s="611"/>
      <c r="AIZ261" s="611"/>
      <c r="AJA261" s="611"/>
      <c r="AJB261" s="611"/>
      <c r="AJC261" s="611"/>
      <c r="AJD261" s="611"/>
      <c r="AJE261" s="611"/>
      <c r="AJF261" s="611"/>
      <c r="AJG261" s="611"/>
      <c r="AJH261" s="611"/>
      <c r="AJI261" s="611"/>
      <c r="AJJ261" s="611"/>
      <c r="AJK261" s="611"/>
      <c r="AJL261" s="611"/>
      <c r="AJM261" s="611"/>
      <c r="AJN261" s="611"/>
      <c r="AJO261" s="611"/>
      <c r="AJP261" s="611"/>
      <c r="AJQ261" s="611"/>
      <c r="AJR261" s="611"/>
      <c r="AJS261" s="611"/>
      <c r="AJT261" s="611"/>
      <c r="AJU261" s="611"/>
      <c r="AJV261" s="611"/>
      <c r="AJW261" s="611"/>
      <c r="AJX261" s="611"/>
      <c r="AJY261" s="611"/>
      <c r="AJZ261" s="611"/>
      <c r="AKA261" s="611"/>
      <c r="AKB261" s="611"/>
      <c r="AKC261" s="611"/>
      <c r="AKD261" s="611"/>
      <c r="AKE261" s="611"/>
      <c r="AKF261" s="611"/>
      <c r="AKG261" s="611"/>
      <c r="AKH261" s="611"/>
      <c r="AKI261" s="611"/>
      <c r="AKJ261" s="611"/>
      <c r="AKK261" s="611"/>
      <c r="AKL261" s="611"/>
      <c r="AKM261" s="611"/>
      <c r="AKN261" s="611"/>
      <c r="AKO261" s="611"/>
      <c r="AKP261" s="611"/>
      <c r="AKQ261" s="611"/>
      <c r="AKR261" s="611"/>
      <c r="AKS261" s="611"/>
      <c r="AKT261" s="611"/>
      <c r="AKU261" s="611"/>
      <c r="AKV261" s="611"/>
      <c r="AKW261" s="611"/>
      <c r="AKX261" s="611"/>
      <c r="AKY261" s="611"/>
      <c r="AKZ261" s="611"/>
      <c r="ALA261" s="611"/>
      <c r="ALB261" s="611"/>
      <c r="ALC261" s="611"/>
      <c r="ALD261" s="611"/>
      <c r="ALE261" s="611"/>
      <c r="ALF261" s="611"/>
      <c r="ALG261" s="611"/>
      <c r="ALH261" s="611"/>
      <c r="ALI261" s="611"/>
      <c r="ALJ261" s="611"/>
      <c r="ALK261" s="611"/>
      <c r="ALL261" s="611"/>
      <c r="ALM261" s="611"/>
      <c r="ALN261" s="611"/>
      <c r="ALO261" s="611"/>
      <c r="ALP261" s="611"/>
      <c r="ALQ261" s="611"/>
      <c r="ALR261" s="611"/>
      <c r="ALS261" s="611"/>
      <c r="ALT261" s="611"/>
      <c r="ALU261" s="611"/>
      <c r="ALV261" s="611"/>
      <c r="ALW261" s="611"/>
      <c r="ALX261" s="611"/>
      <c r="ALY261" s="611"/>
      <c r="ALZ261" s="611"/>
      <c r="AMA261" s="611"/>
      <c r="AMB261" s="611"/>
      <c r="AMC261" s="611"/>
      <c r="AMD261" s="611"/>
      <c r="AME261" s="611"/>
      <c r="AMF261" s="611"/>
      <c r="AMG261" s="611"/>
      <c r="AMH261" s="611"/>
      <c r="AMI261" s="611"/>
      <c r="AMJ261" s="611"/>
      <c r="AMK261" s="611"/>
      <c r="AML261" s="611"/>
      <c r="AMM261" s="611"/>
      <c r="AMN261" s="611"/>
      <c r="AMO261" s="611"/>
      <c r="AMP261" s="611"/>
      <c r="AMQ261" s="611"/>
      <c r="AMR261" s="611"/>
      <c r="AMS261" s="611"/>
      <c r="AMT261" s="611"/>
      <c r="AMU261" s="611"/>
      <c r="AMV261" s="611"/>
      <c r="AMW261" s="611"/>
      <c r="AMX261" s="611"/>
      <c r="AMY261" s="611"/>
      <c r="AMZ261" s="611"/>
      <c r="ANA261" s="611"/>
      <c r="ANB261" s="611"/>
      <c r="ANC261" s="611"/>
      <c r="AND261" s="611"/>
      <c r="ANE261" s="611"/>
      <c r="ANF261" s="611"/>
      <c r="ANG261" s="611"/>
      <c r="ANH261" s="611"/>
      <c r="ANI261" s="611"/>
      <c r="ANJ261" s="611"/>
      <c r="ANK261" s="611"/>
      <c r="ANL261" s="611"/>
      <c r="ANM261" s="611"/>
      <c r="ANN261" s="611"/>
      <c r="ANO261" s="611"/>
      <c r="ANP261" s="611"/>
      <c r="ANQ261" s="611"/>
      <c r="ANR261" s="611"/>
      <c r="ANS261" s="611"/>
      <c r="ANT261" s="611"/>
      <c r="ANU261" s="611"/>
      <c r="ANV261" s="611"/>
      <c r="ANW261" s="611"/>
      <c r="ANX261" s="611"/>
      <c r="ANY261" s="611"/>
      <c r="ANZ261" s="611"/>
      <c r="AOA261" s="611"/>
      <c r="AOB261" s="611"/>
      <c r="AOC261" s="611"/>
      <c r="AOD261" s="611"/>
      <c r="AOE261" s="611"/>
      <c r="AOF261" s="611"/>
      <c r="AOG261" s="611"/>
      <c r="AOH261" s="611"/>
      <c r="AOI261" s="611"/>
      <c r="AOJ261" s="611"/>
      <c r="AOK261" s="611"/>
      <c r="AOL261" s="611"/>
      <c r="AOM261" s="611"/>
      <c r="AON261" s="611"/>
      <c r="AOO261" s="611"/>
      <c r="AOP261" s="611"/>
      <c r="AOQ261" s="611"/>
      <c r="AOR261" s="611"/>
      <c r="AOS261" s="611"/>
      <c r="AOT261" s="611"/>
      <c r="AOU261" s="611"/>
      <c r="AOV261" s="611"/>
      <c r="AOW261" s="611"/>
      <c r="AOX261" s="611"/>
      <c r="AOY261" s="611"/>
      <c r="AOZ261" s="611"/>
      <c r="APA261" s="611"/>
      <c r="APB261" s="611"/>
      <c r="APC261" s="611"/>
      <c r="APD261" s="611"/>
      <c r="APE261" s="611"/>
      <c r="APF261" s="611"/>
      <c r="APG261" s="611"/>
      <c r="APH261" s="611"/>
      <c r="API261" s="611"/>
      <c r="APJ261" s="611"/>
      <c r="APK261" s="611"/>
      <c r="APL261" s="611"/>
      <c r="APM261" s="611"/>
      <c r="APN261" s="611"/>
      <c r="APO261" s="611"/>
      <c r="APP261" s="611"/>
      <c r="APQ261" s="611"/>
      <c r="APR261" s="611"/>
      <c r="APS261" s="611"/>
      <c r="APT261" s="611"/>
      <c r="APU261" s="611"/>
      <c r="APV261" s="611"/>
      <c r="APW261" s="611"/>
      <c r="APX261" s="611"/>
      <c r="APY261" s="611"/>
      <c r="APZ261" s="611"/>
      <c r="AQA261" s="611"/>
      <c r="AQB261" s="611"/>
      <c r="AQC261" s="611"/>
      <c r="AQD261" s="611"/>
      <c r="AQE261" s="611"/>
      <c r="AQF261" s="611"/>
      <c r="AQG261" s="611"/>
      <c r="AQH261" s="611"/>
      <c r="AQI261" s="611"/>
      <c r="AQJ261" s="611"/>
      <c r="AQK261" s="611"/>
      <c r="AQL261" s="611"/>
      <c r="AQM261" s="611"/>
      <c r="AQN261" s="611"/>
      <c r="AQO261" s="611"/>
      <c r="AQP261" s="611"/>
      <c r="AQQ261" s="611"/>
      <c r="AQR261" s="611"/>
      <c r="AQS261" s="611"/>
      <c r="AQT261" s="611"/>
      <c r="AQU261" s="611"/>
      <c r="AQV261" s="611"/>
      <c r="AQW261" s="611"/>
      <c r="AQX261" s="611"/>
      <c r="AQY261" s="611"/>
      <c r="AQZ261" s="611"/>
      <c r="ARA261" s="611"/>
      <c r="ARB261" s="611"/>
      <c r="ARC261" s="611"/>
      <c r="ARD261" s="611"/>
      <c r="ARE261" s="611"/>
      <c r="ARF261" s="611"/>
      <c r="ARG261" s="611"/>
      <c r="ARH261" s="611"/>
      <c r="ARI261" s="611"/>
      <c r="ARJ261" s="611"/>
      <c r="ARK261" s="611"/>
      <c r="ARL261" s="611"/>
      <c r="ARM261" s="611"/>
      <c r="ARN261" s="611"/>
      <c r="ARO261" s="611"/>
      <c r="ARP261" s="611"/>
      <c r="ARQ261" s="611"/>
      <c r="ARR261" s="611"/>
      <c r="ARS261" s="611"/>
      <c r="ART261" s="611"/>
      <c r="ARU261" s="611"/>
      <c r="ARV261" s="611"/>
      <c r="ARW261" s="611"/>
      <c r="ARX261" s="611"/>
      <c r="ARY261" s="611"/>
      <c r="ARZ261" s="611"/>
      <c r="ASA261" s="611"/>
      <c r="ASB261" s="611"/>
      <c r="ASC261" s="611"/>
      <c r="ASD261" s="611"/>
      <c r="ASE261" s="611"/>
      <c r="ASF261" s="611"/>
      <c r="ASG261" s="611"/>
      <c r="ASH261" s="611"/>
      <c r="ASI261" s="611"/>
      <c r="ASJ261" s="611"/>
      <c r="ASK261" s="611"/>
      <c r="ASL261" s="611"/>
      <c r="ASM261" s="611"/>
      <c r="ASN261" s="611"/>
      <c r="ASO261" s="611"/>
      <c r="ASP261" s="611"/>
      <c r="ASQ261" s="611"/>
      <c r="ASR261" s="611"/>
      <c r="ASS261" s="611"/>
      <c r="AST261" s="611"/>
      <c r="ASU261" s="611"/>
      <c r="ASV261" s="611"/>
      <c r="ASW261" s="611"/>
      <c r="ASX261" s="611"/>
      <c r="ASY261" s="611"/>
      <c r="ASZ261" s="611"/>
      <c r="ATA261" s="611"/>
      <c r="ATB261" s="611"/>
      <c r="ATC261" s="611"/>
      <c r="ATD261" s="611"/>
      <c r="ATE261" s="611"/>
      <c r="ATF261" s="611"/>
      <c r="ATG261" s="611"/>
      <c r="ATH261" s="611"/>
      <c r="ATI261" s="611"/>
      <c r="ATJ261" s="611"/>
      <c r="ATK261" s="611"/>
      <c r="ATL261" s="611"/>
      <c r="ATM261" s="611"/>
      <c r="ATN261" s="611"/>
      <c r="ATO261" s="611"/>
      <c r="ATP261" s="611"/>
      <c r="ATQ261" s="611"/>
      <c r="ATR261" s="611"/>
      <c r="ATS261" s="611"/>
      <c r="ATT261" s="611"/>
      <c r="ATU261" s="611"/>
      <c r="ATV261" s="611"/>
      <c r="ATW261" s="611"/>
      <c r="ATX261" s="611"/>
      <c r="ATY261" s="611"/>
      <c r="ATZ261" s="611"/>
      <c r="AUA261" s="611"/>
      <c r="AUB261" s="611"/>
      <c r="AUC261" s="611"/>
      <c r="AUD261" s="611"/>
      <c r="AUE261" s="611"/>
      <c r="AUF261" s="611"/>
      <c r="AUG261" s="611"/>
      <c r="AUH261" s="611"/>
      <c r="AUI261" s="611"/>
      <c r="AUJ261" s="611"/>
      <c r="AUK261" s="611"/>
      <c r="AUL261" s="611"/>
      <c r="AUM261" s="611"/>
      <c r="AUN261" s="611"/>
      <c r="AUO261" s="611"/>
      <c r="AUP261" s="611"/>
      <c r="AUQ261" s="611"/>
      <c r="AUR261" s="611"/>
      <c r="AUS261" s="611"/>
      <c r="AUT261" s="611"/>
      <c r="AUU261" s="611"/>
      <c r="AUV261" s="611"/>
      <c r="AUW261" s="611"/>
      <c r="AUX261" s="611"/>
      <c r="AUY261" s="611"/>
      <c r="AUZ261" s="611"/>
      <c r="AVA261" s="611"/>
      <c r="AVB261" s="611"/>
      <c r="AVC261" s="611"/>
      <c r="AVD261" s="611"/>
      <c r="AVE261" s="611"/>
      <c r="AVF261" s="611"/>
      <c r="AVG261" s="611"/>
      <c r="AVH261" s="611"/>
      <c r="AVI261" s="611"/>
      <c r="AVJ261" s="611"/>
      <c r="AVK261" s="611"/>
      <c r="AVL261" s="611"/>
      <c r="AVM261" s="611"/>
      <c r="AVN261" s="611"/>
      <c r="AVO261" s="611"/>
      <c r="AVP261" s="611"/>
      <c r="AVQ261" s="611"/>
      <c r="AVR261" s="611"/>
      <c r="AVS261" s="611"/>
      <c r="AVT261" s="611"/>
      <c r="AVU261" s="611"/>
      <c r="AVV261" s="611"/>
      <c r="AVW261" s="611"/>
      <c r="AVX261" s="611"/>
      <c r="AVY261" s="611"/>
      <c r="AVZ261" s="611"/>
      <c r="AWA261" s="611"/>
      <c r="AWB261" s="611"/>
      <c r="AWC261" s="611"/>
      <c r="AWD261" s="611"/>
      <c r="AWE261" s="611"/>
      <c r="AWF261" s="611"/>
      <c r="AWG261" s="611"/>
      <c r="AWH261" s="611"/>
      <c r="AWI261" s="611"/>
      <c r="AWJ261" s="611"/>
      <c r="AWK261" s="611"/>
      <c r="AWL261" s="611"/>
      <c r="AWM261" s="611"/>
      <c r="AWN261" s="611"/>
      <c r="AWO261" s="611"/>
      <c r="AWP261" s="611"/>
      <c r="AWQ261" s="611"/>
      <c r="AWR261" s="611"/>
      <c r="AWS261" s="611"/>
      <c r="AWT261" s="611"/>
      <c r="AWU261" s="611"/>
      <c r="AWV261" s="611"/>
      <c r="AWW261" s="611"/>
      <c r="AWX261" s="611"/>
      <c r="AWY261" s="611"/>
      <c r="AWZ261" s="611"/>
      <c r="AXA261" s="611"/>
      <c r="AXB261" s="611"/>
      <c r="AXC261" s="611"/>
      <c r="AXD261" s="611"/>
      <c r="AXE261" s="611"/>
      <c r="AXF261" s="611"/>
      <c r="AXG261" s="611"/>
      <c r="AXH261" s="611"/>
      <c r="AXI261" s="611"/>
      <c r="AXJ261" s="611"/>
      <c r="AXK261" s="611"/>
      <c r="AXL261" s="611"/>
      <c r="AXM261" s="611"/>
      <c r="AXN261" s="611"/>
      <c r="AXO261" s="611"/>
      <c r="AXP261" s="611"/>
      <c r="AXQ261" s="611"/>
      <c r="AXR261" s="611"/>
      <c r="AXS261" s="611"/>
      <c r="AXT261" s="611"/>
      <c r="AXU261" s="611"/>
      <c r="AXV261" s="611"/>
      <c r="AXW261" s="611"/>
      <c r="AXX261" s="611"/>
      <c r="AXY261" s="611"/>
      <c r="AXZ261" s="611"/>
      <c r="AYA261" s="611"/>
      <c r="AYB261" s="611"/>
      <c r="AYC261" s="611"/>
      <c r="AYD261" s="611"/>
      <c r="AYE261" s="611"/>
      <c r="AYF261" s="611"/>
      <c r="AYG261" s="611"/>
      <c r="AYH261" s="611"/>
      <c r="AYI261" s="611"/>
      <c r="AYJ261" s="611"/>
      <c r="AYK261" s="611"/>
      <c r="AYL261" s="611"/>
      <c r="AYM261" s="611"/>
      <c r="AYN261" s="611"/>
      <c r="AYO261" s="611"/>
      <c r="AYP261" s="611"/>
      <c r="AYQ261" s="611"/>
      <c r="AYR261" s="611"/>
      <c r="AYS261" s="611"/>
      <c r="AYT261" s="611"/>
      <c r="AYU261" s="611"/>
      <c r="AYV261" s="611"/>
      <c r="AYW261" s="611"/>
      <c r="AYX261" s="611"/>
      <c r="AYY261" s="611"/>
      <c r="AYZ261" s="611"/>
      <c r="AZA261" s="611"/>
      <c r="AZB261" s="611"/>
      <c r="AZC261" s="611"/>
      <c r="AZD261" s="611"/>
      <c r="AZE261" s="611"/>
      <c r="AZF261" s="611"/>
      <c r="AZG261" s="611"/>
      <c r="AZH261" s="611"/>
      <c r="AZI261" s="611"/>
      <c r="AZJ261" s="611"/>
      <c r="AZK261" s="611"/>
      <c r="AZL261" s="611"/>
      <c r="AZM261" s="611"/>
      <c r="AZN261" s="611"/>
      <c r="AZO261" s="611"/>
      <c r="AZP261" s="611"/>
      <c r="AZQ261" s="611"/>
      <c r="AZR261" s="611"/>
      <c r="AZS261" s="611"/>
      <c r="AZT261" s="611"/>
      <c r="AZU261" s="611"/>
      <c r="AZV261" s="611"/>
      <c r="AZW261" s="611"/>
      <c r="AZX261" s="611"/>
      <c r="AZY261" s="611"/>
      <c r="AZZ261" s="611"/>
      <c r="BAA261" s="611"/>
      <c r="BAB261" s="611"/>
      <c r="BAC261" s="611"/>
      <c r="BAD261" s="611"/>
      <c r="BAE261" s="611"/>
      <c r="BAF261" s="611"/>
      <c r="BAG261" s="611"/>
      <c r="BAH261" s="611"/>
      <c r="BAI261" s="611"/>
      <c r="BAJ261" s="611"/>
      <c r="BAK261" s="611"/>
      <c r="BAL261" s="611"/>
      <c r="BAM261" s="611"/>
      <c r="BAN261" s="611"/>
      <c r="BAO261" s="611"/>
      <c r="BAP261" s="611"/>
      <c r="BAQ261" s="611"/>
      <c r="BAR261" s="611"/>
      <c r="BAS261" s="611"/>
      <c r="BAT261" s="611"/>
      <c r="BAU261" s="611"/>
      <c r="BAV261" s="611"/>
      <c r="BAW261" s="611"/>
      <c r="BAX261" s="611"/>
      <c r="BAY261" s="611"/>
      <c r="BAZ261" s="611"/>
      <c r="BBA261" s="611"/>
      <c r="BBB261" s="611"/>
      <c r="BBC261" s="611"/>
      <c r="BBD261" s="611"/>
      <c r="BBE261" s="611"/>
      <c r="BBF261" s="611"/>
      <c r="BBG261" s="611"/>
      <c r="BBH261" s="611"/>
      <c r="BBI261" s="611"/>
      <c r="BBJ261" s="611"/>
      <c r="BBK261" s="611"/>
      <c r="BBL261" s="611"/>
      <c r="BBM261" s="611"/>
      <c r="BBN261" s="611"/>
      <c r="BBO261" s="611"/>
      <c r="BBP261" s="611"/>
      <c r="BBQ261" s="611"/>
      <c r="BBR261" s="611"/>
      <c r="BBS261" s="611"/>
      <c r="BBT261" s="611"/>
      <c r="BBU261" s="611"/>
      <c r="BBV261" s="611"/>
      <c r="BBW261" s="611"/>
      <c r="BBX261" s="611"/>
      <c r="BBY261" s="611"/>
      <c r="BBZ261" s="611"/>
      <c r="BCA261" s="611"/>
      <c r="BCB261" s="611"/>
      <c r="BCC261" s="611"/>
      <c r="BCD261" s="611"/>
      <c r="BCE261" s="611"/>
      <c r="BCF261" s="611"/>
      <c r="BCG261" s="611"/>
      <c r="BCH261" s="611"/>
      <c r="BCI261" s="611"/>
      <c r="BCJ261" s="611"/>
      <c r="BCK261" s="611"/>
      <c r="BCL261" s="611"/>
      <c r="BCM261" s="611"/>
      <c r="BCN261" s="611"/>
      <c r="BCO261" s="611"/>
      <c r="BCP261" s="611"/>
      <c r="BCQ261" s="611"/>
      <c r="BCR261" s="611"/>
      <c r="BCS261" s="611"/>
      <c r="BCT261" s="611"/>
      <c r="BCU261" s="611"/>
      <c r="BCV261" s="611"/>
      <c r="BCW261" s="611"/>
      <c r="BCX261" s="611"/>
      <c r="BCY261" s="611"/>
      <c r="BCZ261" s="611"/>
      <c r="BDA261" s="611"/>
      <c r="BDB261" s="611"/>
      <c r="BDC261" s="611"/>
      <c r="BDD261" s="611"/>
      <c r="BDE261" s="611"/>
      <c r="BDF261" s="611"/>
      <c r="BDG261" s="611"/>
      <c r="BDH261" s="611"/>
      <c r="BDI261" s="611"/>
      <c r="BDJ261" s="611"/>
      <c r="BDK261" s="611"/>
      <c r="BDL261" s="611"/>
      <c r="BDM261" s="611"/>
      <c r="BDN261" s="611"/>
      <c r="BDO261" s="611"/>
      <c r="BDP261" s="611"/>
      <c r="BDQ261" s="611"/>
      <c r="BDR261" s="611"/>
      <c r="BDS261" s="611"/>
      <c r="BDT261" s="611"/>
      <c r="BDU261" s="611"/>
      <c r="BDV261" s="611"/>
      <c r="BDW261" s="611"/>
      <c r="BDX261" s="611"/>
      <c r="BDY261" s="611"/>
      <c r="BDZ261" s="611"/>
      <c r="BEA261" s="611"/>
      <c r="BEB261" s="611"/>
      <c r="BEC261" s="611"/>
      <c r="BED261" s="611"/>
      <c r="BEE261" s="611"/>
      <c r="BEF261" s="611"/>
      <c r="BEG261" s="611"/>
      <c r="BEH261" s="611"/>
      <c r="BEI261" s="611"/>
      <c r="BEJ261" s="611"/>
      <c r="BEK261" s="611"/>
      <c r="BEL261" s="611"/>
      <c r="BEM261" s="611"/>
      <c r="BEN261" s="611"/>
      <c r="BEO261" s="611"/>
      <c r="BEP261" s="611"/>
      <c r="BEQ261" s="611"/>
      <c r="BER261" s="611"/>
      <c r="BES261" s="611"/>
      <c r="BET261" s="611"/>
      <c r="BEU261" s="611"/>
      <c r="BEV261" s="611"/>
      <c r="BEW261" s="611"/>
      <c r="BEX261" s="611"/>
      <c r="BEY261" s="611"/>
      <c r="BEZ261" s="611"/>
      <c r="BFA261" s="611"/>
      <c r="BFB261" s="611"/>
      <c r="BFC261" s="611"/>
      <c r="BFD261" s="611"/>
      <c r="BFE261" s="611"/>
      <c r="BFF261" s="611"/>
      <c r="BFG261" s="611"/>
      <c r="BFH261" s="611"/>
      <c r="BFI261" s="611"/>
      <c r="BFJ261" s="611"/>
      <c r="BFK261" s="611"/>
      <c r="BFL261" s="611"/>
      <c r="BFM261" s="611"/>
      <c r="BFN261" s="611"/>
      <c r="BFO261" s="611"/>
      <c r="BFP261" s="611"/>
      <c r="BFQ261" s="611"/>
      <c r="BFR261" s="611"/>
      <c r="BFS261" s="611"/>
      <c r="BFT261" s="611"/>
      <c r="BFU261" s="611"/>
      <c r="BFV261" s="611"/>
      <c r="BFW261" s="611"/>
      <c r="BFX261" s="611"/>
      <c r="BFY261" s="611"/>
      <c r="BFZ261" s="611"/>
      <c r="BGA261" s="611"/>
      <c r="BGB261" s="611"/>
      <c r="BGC261" s="611"/>
      <c r="BGD261" s="611"/>
      <c r="BGE261" s="611"/>
      <c r="BGF261" s="611"/>
      <c r="BGG261" s="611"/>
      <c r="BGH261" s="611"/>
      <c r="BGI261" s="611"/>
      <c r="BGJ261" s="611"/>
      <c r="BGK261" s="611"/>
      <c r="BGL261" s="611"/>
      <c r="BGM261" s="611"/>
      <c r="BGN261" s="611"/>
      <c r="BGO261" s="611"/>
      <c r="BGP261" s="611"/>
      <c r="BGQ261" s="611"/>
      <c r="BGR261" s="611"/>
      <c r="BGS261" s="611"/>
      <c r="BGT261" s="611"/>
      <c r="BGU261" s="611"/>
      <c r="BGV261" s="611"/>
      <c r="BGW261" s="611"/>
      <c r="BGX261" s="611"/>
      <c r="BGY261" s="611"/>
      <c r="BGZ261" s="611"/>
      <c r="BHA261" s="611"/>
      <c r="BHB261" s="611"/>
      <c r="BHC261" s="611"/>
      <c r="BHD261" s="611"/>
      <c r="BHE261" s="611"/>
      <c r="BHF261" s="611"/>
      <c r="BHG261" s="611"/>
      <c r="BHH261" s="611"/>
      <c r="BHI261" s="611"/>
      <c r="BHJ261" s="611"/>
      <c r="BHK261" s="611"/>
      <c r="BHL261" s="611"/>
      <c r="BHM261" s="611"/>
      <c r="BHN261" s="611"/>
      <c r="BHO261" s="611"/>
      <c r="BHP261" s="611"/>
      <c r="BHQ261" s="611"/>
      <c r="BHR261" s="611"/>
      <c r="BHS261" s="611"/>
      <c r="BHT261" s="611"/>
      <c r="BHU261" s="611"/>
      <c r="BHV261" s="611"/>
      <c r="BHW261" s="611"/>
      <c r="BHX261" s="611"/>
      <c r="BHY261" s="611"/>
      <c r="BHZ261" s="611"/>
      <c r="BIA261" s="611"/>
      <c r="BIB261" s="611"/>
      <c r="BIC261" s="611"/>
      <c r="BID261" s="611"/>
      <c r="BIE261" s="611"/>
      <c r="BIF261" s="611"/>
      <c r="BIG261" s="611"/>
      <c r="BIH261" s="611"/>
      <c r="BII261" s="611"/>
      <c r="BIJ261" s="611"/>
      <c r="BIK261" s="611"/>
      <c r="BIL261" s="611"/>
      <c r="BIM261" s="611"/>
      <c r="BIN261" s="611"/>
      <c r="BIO261" s="611"/>
      <c r="BIP261" s="611"/>
      <c r="BIQ261" s="611"/>
      <c r="BIR261" s="611"/>
      <c r="BIS261" s="611"/>
      <c r="BIT261" s="611"/>
      <c r="BIU261" s="611"/>
      <c r="BIV261" s="611"/>
      <c r="BIW261" s="611"/>
      <c r="BIX261" s="611"/>
      <c r="BIY261" s="611"/>
      <c r="BIZ261" s="611"/>
      <c r="BJA261" s="611"/>
      <c r="BJB261" s="611"/>
      <c r="BJC261" s="611"/>
      <c r="BJD261" s="611"/>
      <c r="BJE261" s="611"/>
      <c r="BJF261" s="611"/>
      <c r="BJG261" s="611"/>
      <c r="BJH261" s="611"/>
      <c r="BJI261" s="611"/>
      <c r="BJJ261" s="611"/>
      <c r="BJK261" s="611"/>
      <c r="BJL261" s="611"/>
      <c r="BJM261" s="611"/>
      <c r="BJN261" s="611"/>
      <c r="BJO261" s="611"/>
      <c r="BJP261" s="611"/>
      <c r="BJQ261" s="611"/>
      <c r="BJR261" s="611"/>
      <c r="BJS261" s="611"/>
      <c r="BJT261" s="611"/>
      <c r="BJU261" s="611"/>
      <c r="BJV261" s="611"/>
      <c r="BJW261" s="611"/>
      <c r="BJX261" s="611"/>
      <c r="BJY261" s="611"/>
      <c r="BJZ261" s="611"/>
      <c r="BKA261" s="611"/>
      <c r="BKB261" s="611"/>
      <c r="BKC261" s="611"/>
      <c r="BKD261" s="611"/>
      <c r="BKE261" s="611"/>
      <c r="BKF261" s="611"/>
      <c r="BKG261" s="611"/>
      <c r="BKH261" s="611"/>
      <c r="BKI261" s="611"/>
      <c r="BKJ261" s="611"/>
      <c r="BKK261" s="611"/>
      <c r="BKL261" s="611"/>
      <c r="BKM261" s="611"/>
      <c r="BKN261" s="611"/>
      <c r="BKO261" s="611"/>
      <c r="BKP261" s="611"/>
      <c r="BKQ261" s="611"/>
      <c r="BKR261" s="611"/>
      <c r="BKS261" s="611"/>
      <c r="BKT261" s="611"/>
      <c r="BKU261" s="611"/>
      <c r="BKV261" s="611"/>
      <c r="BKW261" s="611"/>
      <c r="BKX261" s="611"/>
      <c r="BKY261" s="611"/>
      <c r="BKZ261" s="611"/>
      <c r="BLA261" s="611"/>
      <c r="BLB261" s="611"/>
      <c r="BLC261" s="611"/>
      <c r="BLD261" s="611"/>
      <c r="BLE261" s="611"/>
      <c r="BLF261" s="611"/>
      <c r="BLG261" s="611"/>
      <c r="BLH261" s="611"/>
      <c r="BLI261" s="611"/>
      <c r="BLJ261" s="611"/>
      <c r="BLK261" s="611"/>
      <c r="BLL261" s="611"/>
      <c r="BLM261" s="611"/>
      <c r="BLN261" s="611"/>
      <c r="BLO261" s="611"/>
      <c r="BLP261" s="611"/>
      <c r="BLQ261" s="611"/>
      <c r="BLR261" s="611"/>
      <c r="BLS261" s="611"/>
      <c r="BLT261" s="611"/>
      <c r="BLU261" s="611"/>
      <c r="BLV261" s="611"/>
      <c r="BLW261" s="611"/>
      <c r="BLX261" s="611"/>
      <c r="BLY261" s="611"/>
      <c r="BLZ261" s="611"/>
      <c r="BMA261" s="611"/>
      <c r="BMB261" s="611"/>
      <c r="BMC261" s="611"/>
      <c r="BMD261" s="611"/>
      <c r="BME261" s="611"/>
      <c r="BMF261" s="611"/>
      <c r="BMG261" s="611"/>
      <c r="BMH261" s="611"/>
      <c r="BMI261" s="611"/>
      <c r="BMJ261" s="611"/>
      <c r="BMK261" s="611"/>
      <c r="BML261" s="611"/>
      <c r="BMM261" s="611"/>
      <c r="BMN261" s="611"/>
      <c r="BMO261" s="611"/>
      <c r="BMP261" s="611"/>
      <c r="BMQ261" s="611"/>
      <c r="BMR261" s="611"/>
      <c r="BMS261" s="611"/>
      <c r="BMT261" s="611"/>
      <c r="BMU261" s="611"/>
      <c r="BMV261" s="611"/>
      <c r="BMW261" s="611"/>
      <c r="BMX261" s="611"/>
      <c r="BMY261" s="611"/>
      <c r="BMZ261" s="611"/>
      <c r="BNA261" s="611"/>
      <c r="BNB261" s="611"/>
      <c r="BNC261" s="611"/>
      <c r="BND261" s="611"/>
      <c r="BNE261" s="611"/>
      <c r="BNF261" s="611"/>
      <c r="BNG261" s="611"/>
      <c r="BNH261" s="611"/>
      <c r="BNI261" s="611"/>
      <c r="BNJ261" s="611"/>
      <c r="BNK261" s="611"/>
      <c r="BNL261" s="611"/>
      <c r="BNM261" s="611"/>
      <c r="BNN261" s="611"/>
      <c r="BNO261" s="611"/>
      <c r="BNP261" s="611"/>
      <c r="BNQ261" s="611"/>
      <c r="BNR261" s="611"/>
      <c r="BNS261" s="611"/>
      <c r="BNT261" s="611"/>
      <c r="BNU261" s="611"/>
      <c r="BNV261" s="611"/>
      <c r="BNW261" s="611"/>
      <c r="BNX261" s="611"/>
      <c r="BNY261" s="611"/>
      <c r="BNZ261" s="611"/>
      <c r="BOA261" s="611"/>
      <c r="BOB261" s="611"/>
      <c r="BOC261" s="611"/>
      <c r="BOD261" s="611"/>
      <c r="BOE261" s="611"/>
      <c r="BOF261" s="611"/>
      <c r="BOG261" s="611"/>
      <c r="BOH261" s="611"/>
      <c r="BOI261" s="611"/>
      <c r="BOJ261" s="611"/>
      <c r="BOK261" s="611"/>
      <c r="BOL261" s="611"/>
      <c r="BOM261" s="611"/>
      <c r="BON261" s="611"/>
      <c r="BOO261" s="611"/>
      <c r="BOP261" s="611"/>
      <c r="BOQ261" s="611"/>
      <c r="BOR261" s="611"/>
      <c r="BOS261" s="611"/>
      <c r="BOT261" s="611"/>
      <c r="BOU261" s="611"/>
      <c r="BOV261" s="611"/>
      <c r="BOW261" s="611"/>
      <c r="BOX261" s="611"/>
      <c r="BOY261" s="611"/>
      <c r="BOZ261" s="611"/>
      <c r="BPA261" s="611"/>
      <c r="BPB261" s="611"/>
      <c r="BPC261" s="611"/>
      <c r="BPD261" s="611"/>
      <c r="BPE261" s="611"/>
      <c r="BPF261" s="611"/>
      <c r="BPG261" s="611"/>
      <c r="BPH261" s="611"/>
      <c r="BPI261" s="611"/>
      <c r="BPJ261" s="611"/>
      <c r="BPK261" s="611"/>
      <c r="BPL261" s="611"/>
      <c r="BPM261" s="611"/>
      <c r="BPN261" s="611"/>
      <c r="BPO261" s="611"/>
      <c r="BPP261" s="611"/>
      <c r="BPQ261" s="611"/>
      <c r="BPR261" s="611"/>
      <c r="BPS261" s="611"/>
      <c r="BPT261" s="611"/>
      <c r="BPU261" s="611"/>
      <c r="BPV261" s="611"/>
      <c r="BPW261" s="611"/>
      <c r="BPX261" s="611"/>
      <c r="BPY261" s="611"/>
      <c r="BPZ261" s="611"/>
      <c r="BQA261" s="611"/>
      <c r="BQB261" s="611"/>
      <c r="BQC261" s="611"/>
      <c r="BQD261" s="611"/>
      <c r="BQE261" s="611"/>
      <c r="BQF261" s="611"/>
      <c r="BQG261" s="611"/>
      <c r="BQH261" s="611"/>
      <c r="BQI261" s="611"/>
      <c r="BQJ261" s="611"/>
      <c r="BQK261" s="611"/>
      <c r="BQL261" s="611"/>
      <c r="BQM261" s="611"/>
      <c r="BQN261" s="611"/>
      <c r="BQO261" s="611"/>
      <c r="BQP261" s="611"/>
      <c r="BQQ261" s="611"/>
      <c r="BQR261" s="611"/>
      <c r="BQS261" s="611"/>
      <c r="BQT261" s="611"/>
      <c r="BQU261" s="611"/>
      <c r="BQV261" s="611"/>
      <c r="BQW261" s="611"/>
      <c r="BQX261" s="611"/>
      <c r="BQY261" s="611"/>
      <c r="BQZ261" s="611"/>
      <c r="BRA261" s="611"/>
      <c r="BRB261" s="611"/>
      <c r="BRC261" s="611"/>
      <c r="BRD261" s="611"/>
      <c r="BRE261" s="611"/>
      <c r="BRF261" s="611"/>
      <c r="BRG261" s="611"/>
      <c r="BRH261" s="611"/>
      <c r="BRI261" s="611"/>
      <c r="BRJ261" s="611"/>
      <c r="BRK261" s="611"/>
      <c r="BRL261" s="611"/>
      <c r="BRM261" s="611"/>
      <c r="BRN261" s="611"/>
      <c r="BRO261" s="611"/>
      <c r="BRP261" s="611"/>
      <c r="BRQ261" s="611"/>
      <c r="BRR261" s="611"/>
      <c r="BRS261" s="611"/>
      <c r="BRT261" s="611"/>
      <c r="BRU261" s="611"/>
      <c r="BRV261" s="611"/>
      <c r="BRW261" s="611"/>
      <c r="BRX261" s="611"/>
      <c r="BRY261" s="611"/>
      <c r="BRZ261" s="611"/>
      <c r="BSA261" s="611"/>
      <c r="BSB261" s="611"/>
      <c r="BSC261" s="611"/>
      <c r="BSD261" s="611"/>
      <c r="BSE261" s="611"/>
      <c r="BSF261" s="611"/>
      <c r="BSG261" s="611"/>
      <c r="BSH261" s="611"/>
      <c r="BSI261" s="611"/>
      <c r="BSJ261" s="611"/>
      <c r="BSK261" s="611"/>
      <c r="BSL261" s="611"/>
      <c r="BSM261" s="611"/>
      <c r="BSN261" s="611"/>
      <c r="BSO261" s="611"/>
      <c r="BSP261" s="611"/>
      <c r="BSQ261" s="611"/>
      <c r="BSR261" s="611"/>
      <c r="BSS261" s="611"/>
      <c r="BST261" s="611"/>
      <c r="BSU261" s="611"/>
      <c r="BSV261" s="611"/>
      <c r="BSW261" s="611"/>
      <c r="BSX261" s="611"/>
      <c r="BSY261" s="611"/>
      <c r="BSZ261" s="611"/>
      <c r="BTA261" s="611"/>
      <c r="BTB261" s="611"/>
      <c r="BTC261" s="611"/>
      <c r="BTD261" s="611"/>
      <c r="BTE261" s="611"/>
      <c r="BTF261" s="611"/>
      <c r="BTG261" s="611"/>
      <c r="BTH261" s="611"/>
      <c r="BTI261" s="611"/>
      <c r="BTJ261" s="611"/>
      <c r="BTK261" s="611"/>
      <c r="BTL261" s="611"/>
      <c r="BTM261" s="611"/>
      <c r="BTN261" s="611"/>
      <c r="BTO261" s="611"/>
      <c r="BTP261" s="611"/>
      <c r="BTQ261" s="611"/>
      <c r="BTR261" s="611"/>
      <c r="BTS261" s="611"/>
      <c r="BTT261" s="611"/>
      <c r="BTU261" s="611"/>
      <c r="BTV261" s="611"/>
      <c r="BTW261" s="611"/>
      <c r="BTX261" s="611"/>
      <c r="BTY261" s="611"/>
      <c r="BTZ261" s="611"/>
      <c r="BUA261" s="611"/>
      <c r="BUB261" s="611"/>
      <c r="BUC261" s="611"/>
      <c r="BUD261" s="611"/>
      <c r="BUE261" s="611"/>
      <c r="BUF261" s="611"/>
      <c r="BUG261" s="611"/>
      <c r="BUH261" s="611"/>
      <c r="BUI261" s="611"/>
      <c r="BUJ261" s="611"/>
      <c r="BUK261" s="611"/>
      <c r="BUL261" s="611"/>
      <c r="BUM261" s="611"/>
      <c r="BUN261" s="611"/>
      <c r="BUO261" s="611"/>
      <c r="BUP261" s="611"/>
      <c r="BUQ261" s="611"/>
      <c r="BUR261" s="611"/>
      <c r="BUS261" s="611"/>
      <c r="BUT261" s="611"/>
      <c r="BUU261" s="611"/>
      <c r="BUV261" s="611"/>
      <c r="BUW261" s="611"/>
      <c r="BUX261" s="611"/>
      <c r="BUY261" s="611"/>
      <c r="BUZ261" s="611"/>
      <c r="BVA261" s="611"/>
      <c r="BVB261" s="611"/>
      <c r="BVC261" s="611"/>
      <c r="BVD261" s="611"/>
      <c r="BVE261" s="611"/>
      <c r="BVF261" s="611"/>
      <c r="BVG261" s="611"/>
      <c r="BVH261" s="611"/>
      <c r="BVI261" s="611"/>
      <c r="BVJ261" s="611"/>
      <c r="BVK261" s="611"/>
      <c r="BVL261" s="611"/>
      <c r="BVM261" s="611"/>
      <c r="BVN261" s="611"/>
      <c r="BVO261" s="611"/>
      <c r="BVP261" s="611"/>
      <c r="BVQ261" s="611"/>
      <c r="BVR261" s="611"/>
      <c r="BVS261" s="611"/>
      <c r="BVT261" s="611"/>
      <c r="BVU261" s="611"/>
      <c r="BVV261" s="611"/>
      <c r="BVW261" s="611"/>
      <c r="BVX261" s="611"/>
      <c r="BVY261" s="611"/>
      <c r="BVZ261" s="611"/>
      <c r="BWA261" s="611"/>
      <c r="BWB261" s="611"/>
      <c r="BWC261" s="611"/>
      <c r="BWD261" s="611"/>
      <c r="BWE261" s="611"/>
      <c r="BWF261" s="611"/>
      <c r="BWG261" s="611"/>
      <c r="BWH261" s="611"/>
      <c r="BWI261" s="611"/>
      <c r="BWJ261" s="611"/>
      <c r="BWK261" s="611"/>
      <c r="BWL261" s="611"/>
      <c r="BWM261" s="611"/>
      <c r="BWN261" s="611"/>
      <c r="BWO261" s="611"/>
      <c r="BWP261" s="611"/>
      <c r="BWQ261" s="611"/>
      <c r="BWR261" s="611"/>
      <c r="BWS261" s="611"/>
      <c r="BWT261" s="611"/>
      <c r="BWU261" s="611"/>
      <c r="BWV261" s="611"/>
      <c r="BWW261" s="611"/>
      <c r="BWX261" s="611"/>
      <c r="BWY261" s="611"/>
      <c r="BWZ261" s="611"/>
      <c r="BXA261" s="611"/>
      <c r="BXB261" s="611"/>
      <c r="BXC261" s="611"/>
      <c r="BXD261" s="611"/>
      <c r="BXE261" s="611"/>
      <c r="BXF261" s="611"/>
      <c r="BXG261" s="611"/>
      <c r="BXH261" s="611"/>
      <c r="BXI261" s="611"/>
      <c r="BXJ261" s="611"/>
      <c r="BXK261" s="611"/>
      <c r="BXL261" s="611"/>
      <c r="BXM261" s="611"/>
      <c r="BXN261" s="611"/>
      <c r="BXO261" s="611"/>
      <c r="BXP261" s="611"/>
      <c r="BXQ261" s="611"/>
      <c r="BXR261" s="611"/>
      <c r="BXS261" s="611"/>
      <c r="BXT261" s="611"/>
      <c r="BXU261" s="611"/>
      <c r="BXV261" s="611"/>
      <c r="BXW261" s="611"/>
      <c r="BXX261" s="611"/>
      <c r="BXY261" s="611"/>
      <c r="BXZ261" s="611"/>
      <c r="BYA261" s="611"/>
      <c r="BYB261" s="611"/>
      <c r="BYC261" s="611"/>
      <c r="BYD261" s="611"/>
      <c r="BYE261" s="611"/>
      <c r="BYF261" s="611"/>
      <c r="BYG261" s="611"/>
      <c r="BYH261" s="611"/>
      <c r="BYI261" s="611"/>
      <c r="BYJ261" s="611"/>
      <c r="BYK261" s="611"/>
      <c r="BYL261" s="611"/>
      <c r="BYM261" s="611"/>
      <c r="BYN261" s="611"/>
      <c r="BYO261" s="611"/>
      <c r="BYP261" s="611"/>
      <c r="BYQ261" s="611"/>
      <c r="BYR261" s="611"/>
      <c r="BYS261" s="611"/>
      <c r="BYT261" s="611"/>
      <c r="BYU261" s="611"/>
      <c r="BYV261" s="611"/>
      <c r="BYW261" s="611"/>
      <c r="BYX261" s="611"/>
      <c r="BYY261" s="611"/>
      <c r="BYZ261" s="611"/>
      <c r="BZA261" s="611"/>
      <c r="BZB261" s="611"/>
      <c r="BZC261" s="611"/>
      <c r="BZD261" s="611"/>
      <c r="BZE261" s="611"/>
      <c r="BZF261" s="611"/>
      <c r="BZG261" s="611"/>
      <c r="BZH261" s="611"/>
      <c r="BZI261" s="611"/>
      <c r="BZJ261" s="611"/>
      <c r="BZK261" s="611"/>
      <c r="BZL261" s="611"/>
      <c r="BZM261" s="611"/>
      <c r="BZN261" s="611"/>
      <c r="BZO261" s="611"/>
      <c r="BZP261" s="611"/>
      <c r="BZQ261" s="611"/>
      <c r="BZR261" s="611"/>
      <c r="BZS261" s="611"/>
      <c r="BZT261" s="611"/>
      <c r="BZU261" s="611"/>
      <c r="BZV261" s="611"/>
      <c r="BZW261" s="611"/>
      <c r="BZX261" s="611"/>
      <c r="BZY261" s="611"/>
      <c r="BZZ261" s="611"/>
      <c r="CAA261" s="611"/>
      <c r="CAB261" s="611"/>
      <c r="CAC261" s="611"/>
      <c r="CAD261" s="611"/>
      <c r="CAE261" s="611"/>
      <c r="CAF261" s="611"/>
      <c r="CAG261" s="611"/>
      <c r="CAH261" s="611"/>
      <c r="CAI261" s="611"/>
      <c r="CAJ261" s="611"/>
      <c r="CAK261" s="611"/>
      <c r="CAL261" s="611"/>
      <c r="CAM261" s="611"/>
      <c r="CAN261" s="611"/>
      <c r="CAO261" s="611"/>
      <c r="CAP261" s="611"/>
      <c r="CAQ261" s="611"/>
      <c r="CAR261" s="611"/>
      <c r="CAS261" s="611"/>
      <c r="CAT261" s="611"/>
      <c r="CAU261" s="611"/>
      <c r="CAV261" s="611"/>
      <c r="CAW261" s="611"/>
      <c r="CAX261" s="611"/>
      <c r="CAY261" s="611"/>
      <c r="CAZ261" s="611"/>
      <c r="CBA261" s="611"/>
      <c r="CBB261" s="611"/>
      <c r="CBC261" s="611"/>
      <c r="CBD261" s="611"/>
      <c r="CBE261" s="611"/>
      <c r="CBF261" s="611"/>
      <c r="CBG261" s="611"/>
      <c r="CBH261" s="611"/>
      <c r="CBI261" s="611"/>
      <c r="CBJ261" s="611"/>
      <c r="CBK261" s="611"/>
      <c r="CBL261" s="611"/>
      <c r="CBM261" s="611"/>
      <c r="CBN261" s="611"/>
      <c r="CBO261" s="611"/>
      <c r="CBP261" s="611"/>
      <c r="CBQ261" s="611"/>
      <c r="CBR261" s="611"/>
      <c r="CBS261" s="611"/>
      <c r="CBT261" s="611"/>
      <c r="CBU261" s="611"/>
      <c r="CBV261" s="611"/>
      <c r="CBW261" s="611"/>
      <c r="CBX261" s="611"/>
      <c r="CBY261" s="611"/>
      <c r="CBZ261" s="611"/>
      <c r="CCA261" s="611"/>
      <c r="CCB261" s="611"/>
      <c r="CCC261" s="611"/>
      <c r="CCD261" s="611"/>
      <c r="CCE261" s="611"/>
      <c r="CCF261" s="611"/>
      <c r="CCG261" s="611"/>
      <c r="CCH261" s="611"/>
      <c r="CCI261" s="611"/>
      <c r="CCJ261" s="611"/>
      <c r="CCK261" s="611"/>
      <c r="CCL261" s="611"/>
      <c r="CCM261" s="611"/>
      <c r="CCN261" s="611"/>
      <c r="CCO261" s="611"/>
      <c r="CCP261" s="611"/>
      <c r="CCQ261" s="611"/>
      <c r="CCR261" s="611"/>
      <c r="CCS261" s="611"/>
      <c r="CCT261" s="611"/>
      <c r="CCU261" s="611"/>
      <c r="CCV261" s="611"/>
      <c r="CCW261" s="611"/>
      <c r="CCX261" s="611"/>
      <c r="CCY261" s="611"/>
      <c r="CCZ261" s="611"/>
      <c r="CDA261" s="611"/>
      <c r="CDB261" s="611"/>
      <c r="CDC261" s="611"/>
      <c r="CDD261" s="611"/>
      <c r="CDE261" s="611"/>
      <c r="CDF261" s="611"/>
      <c r="CDG261" s="611"/>
      <c r="CDH261" s="611"/>
      <c r="CDI261" s="611"/>
      <c r="CDJ261" s="611"/>
      <c r="CDK261" s="611"/>
      <c r="CDL261" s="611"/>
      <c r="CDM261" s="611"/>
      <c r="CDN261" s="611"/>
      <c r="CDO261" s="611"/>
      <c r="CDP261" s="611"/>
      <c r="CDQ261" s="611"/>
      <c r="CDR261" s="611"/>
      <c r="CDS261" s="611"/>
      <c r="CDT261" s="611"/>
      <c r="CDU261" s="611"/>
      <c r="CDV261" s="611"/>
      <c r="CDW261" s="611"/>
      <c r="CDX261" s="611"/>
      <c r="CDY261" s="611"/>
      <c r="CDZ261" s="611"/>
      <c r="CEA261" s="611"/>
      <c r="CEB261" s="611"/>
      <c r="CEC261" s="611"/>
      <c r="CED261" s="611"/>
      <c r="CEE261" s="611"/>
      <c r="CEF261" s="611"/>
      <c r="CEG261" s="611"/>
      <c r="CEH261" s="611"/>
      <c r="CEI261" s="611"/>
      <c r="CEJ261" s="611"/>
      <c r="CEK261" s="611"/>
      <c r="CEL261" s="611"/>
      <c r="CEM261" s="611"/>
    </row>
    <row r="262" spans="1:2171" s="191" customFormat="1" x14ac:dyDescent="0.2">
      <c r="A262" s="211"/>
      <c r="B262" s="64" t="s">
        <v>199</v>
      </c>
      <c r="C262" s="280"/>
      <c r="D262" s="280"/>
      <c r="E262" s="280"/>
      <c r="F262" s="273"/>
      <c r="G262" s="632"/>
      <c r="H262" s="634"/>
      <c r="I262" s="211"/>
      <c r="J262" s="211"/>
      <c r="K262" s="212"/>
      <c r="L262" s="212"/>
      <c r="M262" s="679"/>
      <c r="N262" s="679"/>
      <c r="O262" s="679"/>
      <c r="P262" s="679"/>
      <c r="Q262" s="679"/>
      <c r="R262" s="679"/>
      <c r="S262" s="679"/>
      <c r="T262" s="358"/>
      <c r="U262" s="358"/>
      <c r="V262" s="358"/>
      <c r="W262" s="358"/>
      <c r="X262" s="358"/>
      <c r="Y262" s="358"/>
      <c r="Z262" s="358"/>
      <c r="AA262" s="679"/>
      <c r="AB262" s="358"/>
      <c r="AC262" s="679"/>
      <c r="AD262" s="679"/>
      <c r="AE262" s="679"/>
      <c r="AF262" s="679"/>
      <c r="AG262" s="679"/>
      <c r="AH262" s="679"/>
      <c r="AI262" s="679"/>
      <c r="AJ262" s="679"/>
      <c r="AK262" s="679"/>
      <c r="AL262" s="679"/>
      <c r="AM262" s="679"/>
      <c r="AN262" s="679"/>
      <c r="AO262" s="679"/>
      <c r="AP262" s="679"/>
      <c r="AQ262" s="679"/>
      <c r="AR262" s="679"/>
      <c r="AS262" s="679"/>
      <c r="AT262" s="679"/>
      <c r="AU262" s="679"/>
      <c r="AV262" s="679"/>
      <c r="AW262" s="679"/>
      <c r="AX262" s="679"/>
      <c r="AY262" s="679"/>
      <c r="AZ262" s="679"/>
      <c r="BA262" s="679"/>
      <c r="BB262" s="679"/>
      <c r="BC262" s="611"/>
      <c r="BD262" s="611"/>
      <c r="BE262" s="611"/>
      <c r="BF262" s="611"/>
      <c r="BG262" s="611"/>
      <c r="BH262" s="611"/>
      <c r="BI262" s="611"/>
      <c r="BJ262" s="611"/>
      <c r="BK262" s="611"/>
      <c r="BL262" s="611"/>
      <c r="BM262" s="611"/>
      <c r="BN262" s="611"/>
      <c r="BO262" s="611"/>
      <c r="BP262" s="611"/>
      <c r="BQ262" s="611"/>
      <c r="BR262" s="611"/>
      <c r="BS262" s="611"/>
      <c r="BT262" s="611"/>
      <c r="BU262" s="611"/>
      <c r="BV262" s="611"/>
      <c r="BW262" s="611"/>
      <c r="BX262" s="611"/>
      <c r="BY262" s="611"/>
      <c r="BZ262" s="611"/>
      <c r="CA262" s="611"/>
      <c r="CB262" s="611"/>
      <c r="CC262" s="611"/>
      <c r="CD262" s="611"/>
      <c r="CE262" s="611"/>
      <c r="CF262" s="611"/>
      <c r="CG262" s="611"/>
      <c r="CH262" s="611"/>
      <c r="CI262" s="611"/>
      <c r="CJ262" s="611"/>
      <c r="CK262" s="611"/>
      <c r="CL262" s="611"/>
      <c r="CM262" s="611"/>
      <c r="CN262" s="611"/>
      <c r="CO262" s="611"/>
      <c r="CP262" s="611"/>
      <c r="CQ262" s="611"/>
      <c r="CR262" s="611"/>
      <c r="CS262" s="611"/>
      <c r="CT262" s="611"/>
      <c r="CU262" s="611"/>
      <c r="CV262" s="611"/>
      <c r="CW262" s="611"/>
      <c r="CX262" s="611"/>
      <c r="CY262" s="611"/>
      <c r="CZ262" s="611"/>
      <c r="DA262" s="611"/>
      <c r="DB262" s="611"/>
      <c r="DC262" s="611"/>
      <c r="DD262" s="611"/>
      <c r="DE262" s="611"/>
      <c r="DF262" s="611"/>
      <c r="DG262" s="611"/>
      <c r="DH262" s="611"/>
      <c r="DI262" s="611"/>
      <c r="DJ262" s="611"/>
      <c r="DK262" s="611"/>
      <c r="DL262" s="611"/>
      <c r="DM262" s="611"/>
      <c r="DN262" s="611"/>
      <c r="DO262" s="611"/>
      <c r="DP262" s="611"/>
      <c r="DQ262" s="611"/>
      <c r="DR262" s="611"/>
      <c r="DS262" s="611"/>
      <c r="DT262" s="611"/>
      <c r="DU262" s="611"/>
      <c r="DV262" s="611"/>
      <c r="DW262" s="611"/>
      <c r="DX262" s="611"/>
      <c r="DY262" s="611"/>
      <c r="DZ262" s="611"/>
      <c r="EA262" s="611"/>
      <c r="EB262" s="611"/>
      <c r="EC262" s="611"/>
      <c r="ED262" s="611"/>
      <c r="EE262" s="611"/>
      <c r="EF262" s="611"/>
      <c r="EG262" s="611"/>
      <c r="EH262" s="611"/>
      <c r="EI262" s="611"/>
      <c r="EJ262" s="611"/>
      <c r="EK262" s="611"/>
      <c r="EL262" s="611"/>
      <c r="EM262" s="611"/>
      <c r="EN262" s="611"/>
      <c r="EO262" s="611"/>
      <c r="EP262" s="611"/>
      <c r="EQ262" s="611"/>
      <c r="ER262" s="611"/>
      <c r="ES262" s="611"/>
      <c r="ET262" s="611"/>
      <c r="EU262" s="611"/>
      <c r="EV262" s="611"/>
      <c r="EW262" s="611"/>
      <c r="EX262" s="611"/>
      <c r="EY262" s="611"/>
      <c r="EZ262" s="611"/>
      <c r="FA262" s="611"/>
      <c r="FB262" s="611"/>
      <c r="FC262" s="611"/>
      <c r="FD262" s="611"/>
      <c r="FE262" s="611"/>
      <c r="FF262" s="611"/>
      <c r="FG262" s="611"/>
      <c r="FH262" s="611"/>
      <c r="FI262" s="611"/>
      <c r="FJ262" s="611"/>
      <c r="FK262" s="611"/>
      <c r="FL262" s="611"/>
      <c r="FM262" s="611"/>
      <c r="FN262" s="611"/>
      <c r="FO262" s="611"/>
      <c r="FP262" s="611"/>
      <c r="FQ262" s="611"/>
      <c r="FR262" s="611"/>
      <c r="FS262" s="611"/>
      <c r="FT262" s="611"/>
      <c r="FU262" s="611"/>
      <c r="FV262" s="611"/>
      <c r="FW262" s="611"/>
      <c r="FX262" s="611"/>
      <c r="FY262" s="611"/>
      <c r="FZ262" s="611"/>
      <c r="GA262" s="611"/>
      <c r="GB262" s="611"/>
      <c r="GC262" s="611"/>
      <c r="GD262" s="611"/>
      <c r="GE262" s="611"/>
      <c r="GF262" s="611"/>
      <c r="GG262" s="611"/>
      <c r="GH262" s="611"/>
      <c r="GI262" s="611"/>
      <c r="GJ262" s="611"/>
      <c r="GK262" s="611"/>
      <c r="GL262" s="611"/>
      <c r="GM262" s="611"/>
      <c r="GN262" s="611"/>
      <c r="GO262" s="611"/>
      <c r="GP262" s="611"/>
      <c r="GQ262" s="611"/>
      <c r="GR262" s="611"/>
      <c r="GS262" s="611"/>
      <c r="GT262" s="611"/>
      <c r="GU262" s="611"/>
      <c r="GV262" s="611"/>
      <c r="GW262" s="611"/>
      <c r="GX262" s="611"/>
      <c r="GY262" s="611"/>
      <c r="GZ262" s="611"/>
      <c r="HA262" s="611"/>
      <c r="HB262" s="611"/>
      <c r="HC262" s="611"/>
      <c r="HD262" s="611"/>
      <c r="HE262" s="611"/>
      <c r="HF262" s="611"/>
      <c r="HG262" s="611"/>
      <c r="HH262" s="611"/>
      <c r="HI262" s="611"/>
      <c r="HJ262" s="611"/>
      <c r="HK262" s="611"/>
      <c r="HL262" s="611"/>
      <c r="HM262" s="611"/>
      <c r="HN262" s="611"/>
      <c r="HO262" s="611"/>
      <c r="HP262" s="611"/>
      <c r="HQ262" s="611"/>
      <c r="HR262" s="611"/>
      <c r="HS262" s="611"/>
      <c r="HT262" s="611"/>
      <c r="HU262" s="611"/>
      <c r="HV262" s="611"/>
      <c r="HW262" s="611"/>
      <c r="HX262" s="611"/>
      <c r="HY262" s="611"/>
      <c r="HZ262" s="611"/>
      <c r="IA262" s="611"/>
      <c r="IB262" s="611"/>
      <c r="IC262" s="611"/>
      <c r="ID262" s="611"/>
      <c r="IE262" s="611"/>
      <c r="IF262" s="611"/>
      <c r="IG262" s="611"/>
      <c r="IH262" s="611"/>
      <c r="II262" s="611"/>
      <c r="IJ262" s="611"/>
      <c r="IK262" s="611"/>
      <c r="IL262" s="611"/>
      <c r="IM262" s="611"/>
      <c r="IN262" s="611"/>
      <c r="IO262" s="611"/>
      <c r="IP262" s="611"/>
      <c r="IQ262" s="611"/>
      <c r="IR262" s="611"/>
      <c r="IS262" s="611"/>
      <c r="IT262" s="611"/>
      <c r="IU262" s="611"/>
      <c r="IV262" s="611"/>
      <c r="IW262" s="611"/>
      <c r="IX262" s="611"/>
      <c r="IY262" s="611"/>
      <c r="IZ262" s="611"/>
      <c r="JA262" s="611"/>
      <c r="JB262" s="611"/>
      <c r="JC262" s="611"/>
      <c r="JD262" s="611"/>
      <c r="JE262" s="611"/>
      <c r="JF262" s="611"/>
      <c r="JG262" s="611"/>
      <c r="JH262" s="611"/>
      <c r="JI262" s="611"/>
      <c r="JJ262" s="611"/>
      <c r="JK262" s="611"/>
      <c r="JL262" s="611"/>
      <c r="JM262" s="611"/>
      <c r="JN262" s="611"/>
      <c r="JO262" s="611"/>
      <c r="JP262" s="611"/>
      <c r="JQ262" s="611"/>
      <c r="JR262" s="611"/>
      <c r="JS262" s="611"/>
      <c r="JT262" s="611"/>
      <c r="JU262" s="611"/>
      <c r="JV262" s="611"/>
      <c r="JW262" s="611"/>
      <c r="JX262" s="611"/>
      <c r="JY262" s="611"/>
      <c r="JZ262" s="611"/>
      <c r="KA262" s="611"/>
      <c r="KB262" s="611"/>
      <c r="KC262" s="611"/>
      <c r="KD262" s="611"/>
      <c r="KE262" s="611"/>
      <c r="KF262" s="611"/>
      <c r="KG262" s="611"/>
      <c r="KH262" s="611"/>
      <c r="KI262" s="611"/>
      <c r="KJ262" s="611"/>
      <c r="KK262" s="611"/>
      <c r="KL262" s="611"/>
      <c r="KM262" s="611"/>
      <c r="KN262" s="611"/>
      <c r="KO262" s="611"/>
      <c r="KP262" s="611"/>
      <c r="KQ262" s="611"/>
      <c r="KR262" s="611"/>
      <c r="KS262" s="611"/>
      <c r="KT262" s="611"/>
      <c r="KU262" s="611"/>
      <c r="KV262" s="611"/>
      <c r="KW262" s="611"/>
      <c r="KX262" s="611"/>
      <c r="KY262" s="611"/>
      <c r="KZ262" s="611"/>
      <c r="LA262" s="611"/>
      <c r="LB262" s="611"/>
      <c r="LC262" s="611"/>
      <c r="LD262" s="611"/>
      <c r="LE262" s="611"/>
      <c r="LF262" s="611"/>
      <c r="LG262" s="611"/>
      <c r="LH262" s="611"/>
      <c r="LI262" s="611"/>
      <c r="LJ262" s="611"/>
      <c r="LK262" s="611"/>
      <c r="LL262" s="611"/>
      <c r="LM262" s="611"/>
      <c r="LN262" s="611"/>
      <c r="LO262" s="611"/>
      <c r="LP262" s="611"/>
      <c r="LQ262" s="611"/>
      <c r="LR262" s="611"/>
      <c r="LS262" s="611"/>
      <c r="LT262" s="611"/>
      <c r="LU262" s="611"/>
      <c r="LV262" s="611"/>
      <c r="LW262" s="611"/>
      <c r="LX262" s="611"/>
      <c r="LY262" s="611"/>
      <c r="LZ262" s="611"/>
      <c r="MA262" s="611"/>
      <c r="MB262" s="611"/>
      <c r="MC262" s="611"/>
      <c r="MD262" s="611"/>
      <c r="ME262" s="611"/>
      <c r="MF262" s="611"/>
      <c r="MG262" s="611"/>
      <c r="MH262" s="611"/>
      <c r="MI262" s="611"/>
      <c r="MJ262" s="611"/>
      <c r="MK262" s="611"/>
      <c r="ML262" s="611"/>
      <c r="MM262" s="611"/>
      <c r="MN262" s="611"/>
      <c r="MO262" s="611"/>
      <c r="MP262" s="611"/>
      <c r="MQ262" s="611"/>
      <c r="MR262" s="611"/>
      <c r="MS262" s="611"/>
      <c r="MT262" s="611"/>
      <c r="MU262" s="611"/>
      <c r="MV262" s="611"/>
      <c r="MW262" s="611"/>
      <c r="MX262" s="611"/>
      <c r="MY262" s="611"/>
      <c r="MZ262" s="611"/>
      <c r="NA262" s="611"/>
      <c r="NB262" s="611"/>
      <c r="NC262" s="611"/>
      <c r="ND262" s="611"/>
      <c r="NE262" s="611"/>
      <c r="NF262" s="611"/>
      <c r="NG262" s="611"/>
      <c r="NH262" s="611"/>
      <c r="NI262" s="611"/>
      <c r="NJ262" s="611"/>
      <c r="NK262" s="611"/>
      <c r="NL262" s="611"/>
      <c r="NM262" s="611"/>
      <c r="NN262" s="611"/>
      <c r="NO262" s="611"/>
      <c r="NP262" s="611"/>
      <c r="NQ262" s="611"/>
      <c r="NR262" s="611"/>
      <c r="NS262" s="611"/>
      <c r="NT262" s="611"/>
      <c r="NU262" s="611"/>
      <c r="NV262" s="611"/>
      <c r="NW262" s="611"/>
      <c r="NX262" s="611"/>
      <c r="NY262" s="611"/>
      <c r="NZ262" s="611"/>
      <c r="OA262" s="611"/>
      <c r="OB262" s="611"/>
      <c r="OC262" s="611"/>
      <c r="OD262" s="611"/>
      <c r="OE262" s="611"/>
      <c r="OF262" s="611"/>
      <c r="OG262" s="611"/>
      <c r="OH262" s="611"/>
      <c r="OI262" s="611"/>
      <c r="OJ262" s="611"/>
      <c r="OK262" s="611"/>
      <c r="OL262" s="611"/>
      <c r="OM262" s="611"/>
      <c r="ON262" s="611"/>
      <c r="OO262" s="611"/>
      <c r="OP262" s="611"/>
      <c r="OQ262" s="611"/>
      <c r="OR262" s="611"/>
      <c r="OS262" s="611"/>
      <c r="OT262" s="611"/>
      <c r="OU262" s="611"/>
      <c r="OV262" s="611"/>
      <c r="OW262" s="611"/>
      <c r="OX262" s="611"/>
      <c r="OY262" s="611"/>
      <c r="OZ262" s="611"/>
      <c r="PA262" s="611"/>
      <c r="PB262" s="611"/>
      <c r="PC262" s="611"/>
      <c r="PD262" s="611"/>
      <c r="PE262" s="611"/>
      <c r="PF262" s="611"/>
      <c r="PG262" s="611"/>
      <c r="PH262" s="611"/>
      <c r="PI262" s="611"/>
      <c r="PJ262" s="611"/>
      <c r="PK262" s="611"/>
      <c r="PL262" s="611"/>
      <c r="PM262" s="611"/>
      <c r="PN262" s="611"/>
      <c r="PO262" s="611"/>
      <c r="PP262" s="611"/>
      <c r="PQ262" s="611"/>
      <c r="PR262" s="611"/>
      <c r="PS262" s="611"/>
      <c r="PT262" s="611"/>
      <c r="PU262" s="611"/>
      <c r="PV262" s="611"/>
      <c r="PW262" s="611"/>
      <c r="PX262" s="611"/>
      <c r="PY262" s="611"/>
      <c r="PZ262" s="611"/>
      <c r="QA262" s="611"/>
      <c r="QB262" s="611"/>
      <c r="QC262" s="611"/>
      <c r="QD262" s="611"/>
      <c r="QE262" s="611"/>
      <c r="QF262" s="611"/>
      <c r="QG262" s="611"/>
      <c r="QH262" s="611"/>
      <c r="QI262" s="611"/>
      <c r="QJ262" s="611"/>
      <c r="QK262" s="611"/>
      <c r="QL262" s="611"/>
      <c r="QM262" s="611"/>
      <c r="QN262" s="611"/>
      <c r="QO262" s="611"/>
      <c r="QP262" s="611"/>
      <c r="QQ262" s="611"/>
      <c r="QR262" s="611"/>
      <c r="QS262" s="611"/>
      <c r="QT262" s="611"/>
      <c r="QU262" s="611"/>
      <c r="QV262" s="611"/>
      <c r="QW262" s="611"/>
      <c r="QX262" s="611"/>
      <c r="QY262" s="611"/>
      <c r="QZ262" s="611"/>
      <c r="RA262" s="611"/>
      <c r="RB262" s="611"/>
      <c r="RC262" s="611"/>
      <c r="RD262" s="611"/>
      <c r="RE262" s="611"/>
      <c r="RF262" s="611"/>
      <c r="RG262" s="611"/>
      <c r="RH262" s="611"/>
      <c r="RI262" s="611"/>
      <c r="RJ262" s="611"/>
      <c r="RK262" s="611"/>
      <c r="RL262" s="611"/>
      <c r="RM262" s="611"/>
      <c r="RN262" s="611"/>
      <c r="RO262" s="611"/>
      <c r="RP262" s="611"/>
      <c r="RQ262" s="611"/>
      <c r="RR262" s="611"/>
      <c r="RS262" s="611"/>
      <c r="RT262" s="611"/>
      <c r="RU262" s="611"/>
      <c r="RV262" s="611"/>
      <c r="RW262" s="611"/>
      <c r="RX262" s="611"/>
      <c r="RY262" s="611"/>
      <c r="RZ262" s="611"/>
      <c r="SA262" s="611"/>
      <c r="SB262" s="611"/>
      <c r="SC262" s="611"/>
      <c r="SD262" s="611"/>
      <c r="SE262" s="611"/>
      <c r="SF262" s="611"/>
      <c r="SG262" s="611"/>
      <c r="SH262" s="611"/>
      <c r="SI262" s="611"/>
      <c r="SJ262" s="611"/>
      <c r="SK262" s="611"/>
      <c r="SL262" s="611"/>
      <c r="SM262" s="611"/>
      <c r="SN262" s="611"/>
      <c r="SO262" s="611"/>
      <c r="SP262" s="611"/>
      <c r="SQ262" s="611"/>
      <c r="SR262" s="611"/>
      <c r="SS262" s="611"/>
      <c r="ST262" s="611"/>
      <c r="SU262" s="611"/>
      <c r="SV262" s="611"/>
      <c r="SW262" s="611"/>
      <c r="SX262" s="611"/>
      <c r="SY262" s="611"/>
      <c r="SZ262" s="611"/>
      <c r="TA262" s="611"/>
      <c r="TB262" s="611"/>
      <c r="TC262" s="611"/>
      <c r="TD262" s="611"/>
      <c r="TE262" s="611"/>
      <c r="TF262" s="611"/>
      <c r="TG262" s="611"/>
      <c r="TH262" s="611"/>
      <c r="TI262" s="611"/>
      <c r="TJ262" s="611"/>
      <c r="TK262" s="611"/>
      <c r="TL262" s="611"/>
      <c r="TM262" s="611"/>
      <c r="TN262" s="611"/>
      <c r="TO262" s="611"/>
      <c r="TP262" s="611"/>
      <c r="TQ262" s="611"/>
      <c r="TR262" s="611"/>
      <c r="TS262" s="611"/>
      <c r="TT262" s="611"/>
      <c r="TU262" s="611"/>
      <c r="TV262" s="611"/>
      <c r="TW262" s="611"/>
      <c r="TX262" s="611"/>
      <c r="TY262" s="611"/>
      <c r="TZ262" s="611"/>
      <c r="UA262" s="611"/>
      <c r="UB262" s="611"/>
      <c r="UC262" s="611"/>
      <c r="UD262" s="611"/>
      <c r="UE262" s="611"/>
      <c r="UF262" s="611"/>
      <c r="UG262" s="611"/>
      <c r="UH262" s="611"/>
      <c r="UI262" s="611"/>
      <c r="UJ262" s="611"/>
      <c r="UK262" s="611"/>
      <c r="UL262" s="611"/>
      <c r="UM262" s="611"/>
      <c r="UN262" s="611"/>
      <c r="UO262" s="611"/>
      <c r="UP262" s="611"/>
      <c r="UQ262" s="611"/>
      <c r="UR262" s="611"/>
      <c r="US262" s="611"/>
      <c r="UT262" s="611"/>
      <c r="UU262" s="611"/>
      <c r="UV262" s="611"/>
      <c r="UW262" s="611"/>
      <c r="UX262" s="611"/>
      <c r="UY262" s="611"/>
      <c r="UZ262" s="611"/>
      <c r="VA262" s="611"/>
      <c r="VB262" s="611"/>
      <c r="VC262" s="611"/>
      <c r="VD262" s="611"/>
      <c r="VE262" s="611"/>
      <c r="VF262" s="611"/>
      <c r="VG262" s="611"/>
      <c r="VH262" s="611"/>
      <c r="VI262" s="611"/>
      <c r="VJ262" s="611"/>
      <c r="VK262" s="611"/>
      <c r="VL262" s="611"/>
      <c r="VM262" s="611"/>
      <c r="VN262" s="611"/>
      <c r="VO262" s="611"/>
      <c r="VP262" s="611"/>
      <c r="VQ262" s="611"/>
      <c r="VR262" s="611"/>
      <c r="VS262" s="611"/>
      <c r="VT262" s="611"/>
      <c r="VU262" s="611"/>
      <c r="VV262" s="611"/>
      <c r="VW262" s="611"/>
      <c r="VX262" s="611"/>
      <c r="VY262" s="611"/>
      <c r="VZ262" s="611"/>
      <c r="WA262" s="611"/>
      <c r="WB262" s="611"/>
      <c r="WC262" s="611"/>
      <c r="WD262" s="611"/>
      <c r="WE262" s="611"/>
      <c r="WF262" s="611"/>
      <c r="WG262" s="611"/>
      <c r="WH262" s="611"/>
      <c r="WI262" s="611"/>
      <c r="WJ262" s="611"/>
      <c r="WK262" s="611"/>
      <c r="WL262" s="611"/>
      <c r="WM262" s="611"/>
      <c r="WN262" s="611"/>
      <c r="WO262" s="611"/>
      <c r="WP262" s="611"/>
      <c r="WQ262" s="611"/>
      <c r="WR262" s="611"/>
      <c r="WS262" s="611"/>
      <c r="WT262" s="611"/>
      <c r="WU262" s="611"/>
      <c r="WV262" s="611"/>
      <c r="WW262" s="611"/>
      <c r="WX262" s="611"/>
      <c r="WY262" s="611"/>
      <c r="WZ262" s="611"/>
      <c r="XA262" s="611"/>
      <c r="XB262" s="611"/>
      <c r="XC262" s="611"/>
      <c r="XD262" s="611"/>
      <c r="XE262" s="611"/>
      <c r="XF262" s="611"/>
      <c r="XG262" s="611"/>
      <c r="XH262" s="611"/>
      <c r="XI262" s="611"/>
      <c r="XJ262" s="611"/>
      <c r="XK262" s="611"/>
      <c r="XL262" s="611"/>
      <c r="XM262" s="611"/>
      <c r="XN262" s="611"/>
      <c r="XO262" s="611"/>
      <c r="XP262" s="611"/>
      <c r="XQ262" s="611"/>
      <c r="XR262" s="611"/>
      <c r="XS262" s="611"/>
      <c r="XT262" s="611"/>
      <c r="XU262" s="611"/>
      <c r="XV262" s="611"/>
      <c r="XW262" s="611"/>
      <c r="XX262" s="611"/>
      <c r="XY262" s="611"/>
      <c r="XZ262" s="611"/>
      <c r="YA262" s="611"/>
      <c r="YB262" s="611"/>
      <c r="YC262" s="611"/>
      <c r="YD262" s="611"/>
      <c r="YE262" s="611"/>
      <c r="YF262" s="611"/>
      <c r="YG262" s="611"/>
      <c r="YH262" s="611"/>
      <c r="YI262" s="611"/>
      <c r="YJ262" s="611"/>
      <c r="YK262" s="611"/>
      <c r="YL262" s="611"/>
      <c r="YM262" s="611"/>
      <c r="YN262" s="611"/>
      <c r="YO262" s="611"/>
      <c r="YP262" s="611"/>
      <c r="YQ262" s="611"/>
      <c r="YR262" s="611"/>
      <c r="YS262" s="611"/>
      <c r="YT262" s="611"/>
      <c r="YU262" s="611"/>
      <c r="YV262" s="611"/>
      <c r="YW262" s="611"/>
      <c r="YX262" s="611"/>
      <c r="YY262" s="611"/>
      <c r="YZ262" s="611"/>
      <c r="ZA262" s="611"/>
      <c r="ZB262" s="611"/>
      <c r="ZC262" s="611"/>
      <c r="ZD262" s="611"/>
      <c r="ZE262" s="611"/>
      <c r="ZF262" s="611"/>
      <c r="ZG262" s="611"/>
      <c r="ZH262" s="611"/>
      <c r="ZI262" s="611"/>
      <c r="ZJ262" s="611"/>
      <c r="ZK262" s="611"/>
      <c r="ZL262" s="611"/>
      <c r="ZM262" s="611"/>
      <c r="ZN262" s="611"/>
      <c r="ZO262" s="611"/>
      <c r="ZP262" s="611"/>
      <c r="ZQ262" s="611"/>
      <c r="ZR262" s="611"/>
      <c r="ZS262" s="611"/>
      <c r="ZT262" s="611"/>
      <c r="ZU262" s="611"/>
      <c r="ZV262" s="611"/>
      <c r="ZW262" s="611"/>
      <c r="ZX262" s="611"/>
      <c r="ZY262" s="611"/>
      <c r="ZZ262" s="611"/>
      <c r="AAA262" s="611"/>
      <c r="AAB262" s="611"/>
      <c r="AAC262" s="611"/>
      <c r="AAD262" s="611"/>
      <c r="AAE262" s="611"/>
      <c r="AAF262" s="611"/>
      <c r="AAG262" s="611"/>
      <c r="AAH262" s="611"/>
      <c r="AAI262" s="611"/>
      <c r="AAJ262" s="611"/>
      <c r="AAK262" s="611"/>
      <c r="AAL262" s="611"/>
      <c r="AAM262" s="611"/>
      <c r="AAN262" s="611"/>
      <c r="AAO262" s="611"/>
      <c r="AAP262" s="611"/>
      <c r="AAQ262" s="611"/>
      <c r="AAR262" s="611"/>
      <c r="AAS262" s="611"/>
      <c r="AAT262" s="611"/>
      <c r="AAU262" s="611"/>
      <c r="AAV262" s="611"/>
      <c r="AAW262" s="611"/>
      <c r="AAX262" s="611"/>
      <c r="AAY262" s="611"/>
      <c r="AAZ262" s="611"/>
      <c r="ABA262" s="611"/>
      <c r="ABB262" s="611"/>
      <c r="ABC262" s="611"/>
      <c r="ABD262" s="611"/>
      <c r="ABE262" s="611"/>
      <c r="ABF262" s="611"/>
      <c r="ABG262" s="611"/>
      <c r="ABH262" s="611"/>
      <c r="ABI262" s="611"/>
      <c r="ABJ262" s="611"/>
      <c r="ABK262" s="611"/>
      <c r="ABL262" s="611"/>
      <c r="ABM262" s="611"/>
      <c r="ABN262" s="611"/>
      <c r="ABO262" s="611"/>
      <c r="ABP262" s="611"/>
      <c r="ABQ262" s="611"/>
      <c r="ABR262" s="611"/>
      <c r="ABS262" s="611"/>
      <c r="ABT262" s="611"/>
      <c r="ABU262" s="611"/>
      <c r="ABV262" s="611"/>
      <c r="ABW262" s="611"/>
      <c r="ABX262" s="611"/>
      <c r="ABY262" s="611"/>
      <c r="ABZ262" s="611"/>
      <c r="ACA262" s="611"/>
      <c r="ACB262" s="611"/>
      <c r="ACC262" s="611"/>
      <c r="ACD262" s="611"/>
      <c r="ACE262" s="611"/>
      <c r="ACF262" s="611"/>
      <c r="ACG262" s="611"/>
      <c r="ACH262" s="611"/>
      <c r="ACI262" s="611"/>
      <c r="ACJ262" s="611"/>
      <c r="ACK262" s="611"/>
      <c r="ACL262" s="611"/>
      <c r="ACM262" s="611"/>
      <c r="ACN262" s="611"/>
      <c r="ACO262" s="611"/>
      <c r="ACP262" s="611"/>
      <c r="ACQ262" s="611"/>
      <c r="ACR262" s="611"/>
      <c r="ACS262" s="611"/>
      <c r="ACT262" s="611"/>
      <c r="ACU262" s="611"/>
      <c r="ACV262" s="611"/>
      <c r="ACW262" s="611"/>
      <c r="ACX262" s="611"/>
      <c r="ACY262" s="611"/>
      <c r="ACZ262" s="611"/>
      <c r="ADA262" s="611"/>
      <c r="ADB262" s="611"/>
      <c r="ADC262" s="611"/>
      <c r="ADD262" s="611"/>
      <c r="ADE262" s="611"/>
      <c r="ADF262" s="611"/>
      <c r="ADG262" s="611"/>
      <c r="ADH262" s="611"/>
      <c r="ADI262" s="611"/>
      <c r="ADJ262" s="611"/>
      <c r="ADK262" s="611"/>
      <c r="ADL262" s="611"/>
      <c r="ADM262" s="611"/>
      <c r="ADN262" s="611"/>
      <c r="ADO262" s="611"/>
      <c r="ADP262" s="611"/>
      <c r="ADQ262" s="611"/>
      <c r="ADR262" s="611"/>
      <c r="ADS262" s="611"/>
      <c r="ADT262" s="611"/>
      <c r="ADU262" s="611"/>
      <c r="ADV262" s="611"/>
      <c r="ADW262" s="611"/>
      <c r="ADX262" s="611"/>
      <c r="ADY262" s="611"/>
      <c r="ADZ262" s="611"/>
      <c r="AEA262" s="611"/>
      <c r="AEB262" s="611"/>
      <c r="AEC262" s="611"/>
      <c r="AED262" s="611"/>
      <c r="AEE262" s="611"/>
      <c r="AEF262" s="611"/>
      <c r="AEG262" s="611"/>
      <c r="AEH262" s="611"/>
      <c r="AEI262" s="611"/>
      <c r="AEJ262" s="611"/>
      <c r="AEK262" s="611"/>
      <c r="AEL262" s="611"/>
      <c r="AEM262" s="611"/>
      <c r="AEN262" s="611"/>
      <c r="AEO262" s="611"/>
      <c r="AEP262" s="611"/>
      <c r="AEQ262" s="611"/>
      <c r="AER262" s="611"/>
      <c r="AES262" s="611"/>
      <c r="AET262" s="611"/>
      <c r="AEU262" s="611"/>
      <c r="AEV262" s="611"/>
      <c r="AEW262" s="611"/>
      <c r="AEX262" s="611"/>
      <c r="AEY262" s="611"/>
      <c r="AEZ262" s="611"/>
      <c r="AFA262" s="611"/>
      <c r="AFB262" s="611"/>
      <c r="AFC262" s="611"/>
      <c r="AFD262" s="611"/>
      <c r="AFE262" s="611"/>
      <c r="AFF262" s="611"/>
      <c r="AFG262" s="611"/>
      <c r="AFH262" s="611"/>
      <c r="AFI262" s="611"/>
      <c r="AFJ262" s="611"/>
      <c r="AFK262" s="611"/>
      <c r="AFL262" s="611"/>
      <c r="AFM262" s="611"/>
      <c r="AFN262" s="611"/>
      <c r="AFO262" s="611"/>
      <c r="AFP262" s="611"/>
      <c r="AFQ262" s="611"/>
      <c r="AFR262" s="611"/>
      <c r="AFS262" s="611"/>
      <c r="AFT262" s="611"/>
      <c r="AFU262" s="611"/>
      <c r="AFV262" s="611"/>
      <c r="AFW262" s="611"/>
      <c r="AFX262" s="611"/>
      <c r="AFY262" s="611"/>
      <c r="AFZ262" s="611"/>
      <c r="AGA262" s="611"/>
      <c r="AGB262" s="611"/>
      <c r="AGC262" s="611"/>
      <c r="AGD262" s="611"/>
      <c r="AGE262" s="611"/>
      <c r="AGF262" s="611"/>
      <c r="AGG262" s="611"/>
      <c r="AGH262" s="611"/>
      <c r="AGI262" s="611"/>
      <c r="AGJ262" s="611"/>
      <c r="AGK262" s="611"/>
      <c r="AGL262" s="611"/>
      <c r="AGM262" s="611"/>
      <c r="AGN262" s="611"/>
      <c r="AGO262" s="611"/>
      <c r="AGP262" s="611"/>
      <c r="AGQ262" s="611"/>
      <c r="AGR262" s="611"/>
      <c r="AGS262" s="611"/>
      <c r="AGT262" s="611"/>
      <c r="AGU262" s="611"/>
      <c r="AGV262" s="611"/>
      <c r="AGW262" s="611"/>
      <c r="AGX262" s="611"/>
      <c r="AGY262" s="611"/>
      <c r="AGZ262" s="611"/>
      <c r="AHA262" s="611"/>
      <c r="AHB262" s="611"/>
      <c r="AHC262" s="611"/>
      <c r="AHD262" s="611"/>
      <c r="AHE262" s="611"/>
      <c r="AHF262" s="611"/>
      <c r="AHG262" s="611"/>
      <c r="AHH262" s="611"/>
      <c r="AHI262" s="611"/>
      <c r="AHJ262" s="611"/>
      <c r="AHK262" s="611"/>
      <c r="AHL262" s="611"/>
      <c r="AHM262" s="611"/>
      <c r="AHN262" s="611"/>
      <c r="AHO262" s="611"/>
      <c r="AHP262" s="611"/>
      <c r="AHQ262" s="611"/>
      <c r="AHR262" s="611"/>
      <c r="AHS262" s="611"/>
      <c r="AHT262" s="611"/>
      <c r="AHU262" s="611"/>
      <c r="AHV262" s="611"/>
      <c r="AHW262" s="611"/>
      <c r="AHX262" s="611"/>
      <c r="AHY262" s="611"/>
      <c r="AHZ262" s="611"/>
      <c r="AIA262" s="611"/>
      <c r="AIB262" s="611"/>
      <c r="AIC262" s="611"/>
      <c r="AID262" s="611"/>
      <c r="AIE262" s="611"/>
      <c r="AIF262" s="611"/>
      <c r="AIG262" s="611"/>
      <c r="AIH262" s="611"/>
      <c r="AII262" s="611"/>
      <c r="AIJ262" s="611"/>
      <c r="AIK262" s="611"/>
      <c r="AIL262" s="611"/>
      <c r="AIM262" s="611"/>
      <c r="AIN262" s="611"/>
      <c r="AIO262" s="611"/>
      <c r="AIP262" s="611"/>
      <c r="AIQ262" s="611"/>
      <c r="AIR262" s="611"/>
      <c r="AIS262" s="611"/>
      <c r="AIT262" s="611"/>
      <c r="AIU262" s="611"/>
      <c r="AIV262" s="611"/>
      <c r="AIW262" s="611"/>
      <c r="AIX262" s="611"/>
      <c r="AIY262" s="611"/>
      <c r="AIZ262" s="611"/>
      <c r="AJA262" s="611"/>
      <c r="AJB262" s="611"/>
      <c r="AJC262" s="611"/>
      <c r="AJD262" s="611"/>
      <c r="AJE262" s="611"/>
      <c r="AJF262" s="611"/>
      <c r="AJG262" s="611"/>
      <c r="AJH262" s="611"/>
      <c r="AJI262" s="611"/>
      <c r="AJJ262" s="611"/>
      <c r="AJK262" s="611"/>
      <c r="AJL262" s="611"/>
      <c r="AJM262" s="611"/>
      <c r="AJN262" s="611"/>
      <c r="AJO262" s="611"/>
      <c r="AJP262" s="611"/>
      <c r="AJQ262" s="611"/>
      <c r="AJR262" s="611"/>
      <c r="AJS262" s="611"/>
      <c r="AJT262" s="611"/>
      <c r="AJU262" s="611"/>
      <c r="AJV262" s="611"/>
      <c r="AJW262" s="611"/>
      <c r="AJX262" s="611"/>
      <c r="AJY262" s="611"/>
      <c r="AJZ262" s="611"/>
      <c r="AKA262" s="611"/>
      <c r="AKB262" s="611"/>
      <c r="AKC262" s="611"/>
      <c r="AKD262" s="611"/>
      <c r="AKE262" s="611"/>
      <c r="AKF262" s="611"/>
      <c r="AKG262" s="611"/>
      <c r="AKH262" s="611"/>
      <c r="AKI262" s="611"/>
      <c r="AKJ262" s="611"/>
      <c r="AKK262" s="611"/>
      <c r="AKL262" s="611"/>
      <c r="AKM262" s="611"/>
      <c r="AKN262" s="611"/>
      <c r="AKO262" s="611"/>
      <c r="AKP262" s="611"/>
      <c r="AKQ262" s="611"/>
      <c r="AKR262" s="611"/>
      <c r="AKS262" s="611"/>
      <c r="AKT262" s="611"/>
      <c r="AKU262" s="611"/>
      <c r="AKV262" s="611"/>
      <c r="AKW262" s="611"/>
      <c r="AKX262" s="611"/>
      <c r="AKY262" s="611"/>
      <c r="AKZ262" s="611"/>
      <c r="ALA262" s="611"/>
      <c r="ALB262" s="611"/>
      <c r="ALC262" s="611"/>
      <c r="ALD262" s="611"/>
      <c r="ALE262" s="611"/>
      <c r="ALF262" s="611"/>
      <c r="ALG262" s="611"/>
      <c r="ALH262" s="611"/>
      <c r="ALI262" s="611"/>
      <c r="ALJ262" s="611"/>
      <c r="ALK262" s="611"/>
      <c r="ALL262" s="611"/>
      <c r="ALM262" s="611"/>
      <c r="ALN262" s="611"/>
      <c r="ALO262" s="611"/>
      <c r="ALP262" s="611"/>
      <c r="ALQ262" s="611"/>
      <c r="ALR262" s="611"/>
      <c r="ALS262" s="611"/>
      <c r="ALT262" s="611"/>
      <c r="ALU262" s="611"/>
      <c r="ALV262" s="611"/>
      <c r="ALW262" s="611"/>
      <c r="ALX262" s="611"/>
      <c r="ALY262" s="611"/>
      <c r="ALZ262" s="611"/>
      <c r="AMA262" s="611"/>
      <c r="AMB262" s="611"/>
      <c r="AMC262" s="611"/>
      <c r="AMD262" s="611"/>
      <c r="AME262" s="611"/>
      <c r="AMF262" s="611"/>
      <c r="AMG262" s="611"/>
      <c r="AMH262" s="611"/>
      <c r="AMI262" s="611"/>
      <c r="AMJ262" s="611"/>
      <c r="AMK262" s="611"/>
      <c r="AML262" s="611"/>
      <c r="AMM262" s="611"/>
      <c r="AMN262" s="611"/>
      <c r="AMO262" s="611"/>
      <c r="AMP262" s="611"/>
      <c r="AMQ262" s="611"/>
      <c r="AMR262" s="611"/>
      <c r="AMS262" s="611"/>
      <c r="AMT262" s="611"/>
      <c r="AMU262" s="611"/>
      <c r="AMV262" s="611"/>
      <c r="AMW262" s="611"/>
      <c r="AMX262" s="611"/>
      <c r="AMY262" s="611"/>
      <c r="AMZ262" s="611"/>
      <c r="ANA262" s="611"/>
      <c r="ANB262" s="611"/>
      <c r="ANC262" s="611"/>
      <c r="AND262" s="611"/>
      <c r="ANE262" s="611"/>
      <c r="ANF262" s="611"/>
      <c r="ANG262" s="611"/>
      <c r="ANH262" s="611"/>
      <c r="ANI262" s="611"/>
      <c r="ANJ262" s="611"/>
      <c r="ANK262" s="611"/>
      <c r="ANL262" s="611"/>
      <c r="ANM262" s="611"/>
      <c r="ANN262" s="611"/>
      <c r="ANO262" s="611"/>
      <c r="ANP262" s="611"/>
      <c r="ANQ262" s="611"/>
      <c r="ANR262" s="611"/>
      <c r="ANS262" s="611"/>
      <c r="ANT262" s="611"/>
      <c r="ANU262" s="611"/>
      <c r="ANV262" s="611"/>
      <c r="ANW262" s="611"/>
      <c r="ANX262" s="611"/>
      <c r="ANY262" s="611"/>
      <c r="ANZ262" s="611"/>
      <c r="AOA262" s="611"/>
      <c r="AOB262" s="611"/>
      <c r="AOC262" s="611"/>
      <c r="AOD262" s="611"/>
      <c r="AOE262" s="611"/>
      <c r="AOF262" s="611"/>
      <c r="AOG262" s="611"/>
      <c r="AOH262" s="611"/>
      <c r="AOI262" s="611"/>
      <c r="AOJ262" s="611"/>
      <c r="AOK262" s="611"/>
      <c r="AOL262" s="611"/>
      <c r="AOM262" s="611"/>
      <c r="AON262" s="611"/>
      <c r="AOO262" s="611"/>
      <c r="AOP262" s="611"/>
      <c r="AOQ262" s="611"/>
      <c r="AOR262" s="611"/>
      <c r="AOS262" s="611"/>
      <c r="AOT262" s="611"/>
      <c r="AOU262" s="611"/>
      <c r="AOV262" s="611"/>
      <c r="AOW262" s="611"/>
      <c r="AOX262" s="611"/>
      <c r="AOY262" s="611"/>
      <c r="AOZ262" s="611"/>
      <c r="APA262" s="611"/>
      <c r="APB262" s="611"/>
      <c r="APC262" s="611"/>
      <c r="APD262" s="611"/>
      <c r="APE262" s="611"/>
      <c r="APF262" s="611"/>
      <c r="APG262" s="611"/>
      <c r="APH262" s="611"/>
      <c r="API262" s="611"/>
      <c r="APJ262" s="611"/>
      <c r="APK262" s="611"/>
      <c r="APL262" s="611"/>
      <c r="APM262" s="611"/>
      <c r="APN262" s="611"/>
      <c r="APO262" s="611"/>
      <c r="APP262" s="611"/>
      <c r="APQ262" s="611"/>
      <c r="APR262" s="611"/>
      <c r="APS262" s="611"/>
      <c r="APT262" s="611"/>
      <c r="APU262" s="611"/>
      <c r="APV262" s="611"/>
      <c r="APW262" s="611"/>
      <c r="APX262" s="611"/>
      <c r="APY262" s="611"/>
      <c r="APZ262" s="611"/>
      <c r="AQA262" s="611"/>
      <c r="AQB262" s="611"/>
      <c r="AQC262" s="611"/>
      <c r="AQD262" s="611"/>
      <c r="AQE262" s="611"/>
      <c r="AQF262" s="611"/>
      <c r="AQG262" s="611"/>
      <c r="AQH262" s="611"/>
      <c r="AQI262" s="611"/>
      <c r="AQJ262" s="611"/>
      <c r="AQK262" s="611"/>
      <c r="AQL262" s="611"/>
      <c r="AQM262" s="611"/>
      <c r="AQN262" s="611"/>
      <c r="AQO262" s="611"/>
      <c r="AQP262" s="611"/>
      <c r="AQQ262" s="611"/>
      <c r="AQR262" s="611"/>
      <c r="AQS262" s="611"/>
      <c r="AQT262" s="611"/>
      <c r="AQU262" s="611"/>
      <c r="AQV262" s="611"/>
      <c r="AQW262" s="611"/>
      <c r="AQX262" s="611"/>
      <c r="AQY262" s="611"/>
      <c r="AQZ262" s="611"/>
      <c r="ARA262" s="611"/>
      <c r="ARB262" s="611"/>
      <c r="ARC262" s="611"/>
      <c r="ARD262" s="611"/>
      <c r="ARE262" s="611"/>
      <c r="ARF262" s="611"/>
      <c r="ARG262" s="611"/>
      <c r="ARH262" s="611"/>
      <c r="ARI262" s="611"/>
      <c r="ARJ262" s="611"/>
      <c r="ARK262" s="611"/>
      <c r="ARL262" s="611"/>
      <c r="ARM262" s="611"/>
      <c r="ARN262" s="611"/>
      <c r="ARO262" s="611"/>
      <c r="ARP262" s="611"/>
      <c r="ARQ262" s="611"/>
      <c r="ARR262" s="611"/>
      <c r="ARS262" s="611"/>
      <c r="ART262" s="611"/>
      <c r="ARU262" s="611"/>
      <c r="ARV262" s="611"/>
      <c r="ARW262" s="611"/>
      <c r="ARX262" s="611"/>
      <c r="ARY262" s="611"/>
      <c r="ARZ262" s="611"/>
      <c r="ASA262" s="611"/>
      <c r="ASB262" s="611"/>
      <c r="ASC262" s="611"/>
      <c r="ASD262" s="611"/>
      <c r="ASE262" s="611"/>
      <c r="ASF262" s="611"/>
      <c r="ASG262" s="611"/>
      <c r="ASH262" s="611"/>
      <c r="ASI262" s="611"/>
      <c r="ASJ262" s="611"/>
      <c r="ASK262" s="611"/>
      <c r="ASL262" s="611"/>
      <c r="ASM262" s="611"/>
      <c r="ASN262" s="611"/>
      <c r="ASO262" s="611"/>
      <c r="ASP262" s="611"/>
      <c r="ASQ262" s="611"/>
      <c r="ASR262" s="611"/>
      <c r="ASS262" s="611"/>
      <c r="AST262" s="611"/>
      <c r="ASU262" s="611"/>
      <c r="ASV262" s="611"/>
      <c r="ASW262" s="611"/>
      <c r="ASX262" s="611"/>
      <c r="ASY262" s="611"/>
      <c r="ASZ262" s="611"/>
      <c r="ATA262" s="611"/>
      <c r="ATB262" s="611"/>
      <c r="ATC262" s="611"/>
      <c r="ATD262" s="611"/>
      <c r="ATE262" s="611"/>
      <c r="ATF262" s="611"/>
      <c r="ATG262" s="611"/>
      <c r="ATH262" s="611"/>
      <c r="ATI262" s="611"/>
      <c r="ATJ262" s="611"/>
      <c r="ATK262" s="611"/>
      <c r="ATL262" s="611"/>
      <c r="ATM262" s="611"/>
      <c r="ATN262" s="611"/>
      <c r="ATO262" s="611"/>
      <c r="ATP262" s="611"/>
      <c r="ATQ262" s="611"/>
      <c r="ATR262" s="611"/>
      <c r="ATS262" s="611"/>
      <c r="ATT262" s="611"/>
      <c r="ATU262" s="611"/>
      <c r="ATV262" s="611"/>
      <c r="ATW262" s="611"/>
      <c r="ATX262" s="611"/>
      <c r="ATY262" s="611"/>
      <c r="ATZ262" s="611"/>
      <c r="AUA262" s="611"/>
      <c r="AUB262" s="611"/>
      <c r="AUC262" s="611"/>
      <c r="AUD262" s="611"/>
      <c r="AUE262" s="611"/>
      <c r="AUF262" s="611"/>
      <c r="AUG262" s="611"/>
      <c r="AUH262" s="611"/>
      <c r="AUI262" s="611"/>
      <c r="AUJ262" s="611"/>
      <c r="AUK262" s="611"/>
      <c r="AUL262" s="611"/>
      <c r="AUM262" s="611"/>
      <c r="AUN262" s="611"/>
      <c r="AUO262" s="611"/>
      <c r="AUP262" s="611"/>
      <c r="AUQ262" s="611"/>
      <c r="AUR262" s="611"/>
      <c r="AUS262" s="611"/>
      <c r="AUT262" s="611"/>
      <c r="AUU262" s="611"/>
      <c r="AUV262" s="611"/>
      <c r="AUW262" s="611"/>
      <c r="AUX262" s="611"/>
      <c r="AUY262" s="611"/>
      <c r="AUZ262" s="611"/>
      <c r="AVA262" s="611"/>
      <c r="AVB262" s="611"/>
      <c r="AVC262" s="611"/>
      <c r="AVD262" s="611"/>
      <c r="AVE262" s="611"/>
      <c r="AVF262" s="611"/>
      <c r="AVG262" s="611"/>
      <c r="AVH262" s="611"/>
      <c r="AVI262" s="611"/>
      <c r="AVJ262" s="611"/>
      <c r="AVK262" s="611"/>
      <c r="AVL262" s="611"/>
      <c r="AVM262" s="611"/>
      <c r="AVN262" s="611"/>
      <c r="AVO262" s="611"/>
      <c r="AVP262" s="611"/>
      <c r="AVQ262" s="611"/>
      <c r="AVR262" s="611"/>
      <c r="AVS262" s="611"/>
      <c r="AVT262" s="611"/>
      <c r="AVU262" s="611"/>
      <c r="AVV262" s="611"/>
      <c r="AVW262" s="611"/>
      <c r="AVX262" s="611"/>
      <c r="AVY262" s="611"/>
      <c r="AVZ262" s="611"/>
      <c r="AWA262" s="611"/>
      <c r="AWB262" s="611"/>
      <c r="AWC262" s="611"/>
      <c r="AWD262" s="611"/>
      <c r="AWE262" s="611"/>
      <c r="AWF262" s="611"/>
      <c r="AWG262" s="611"/>
      <c r="AWH262" s="611"/>
      <c r="AWI262" s="611"/>
      <c r="AWJ262" s="611"/>
      <c r="AWK262" s="611"/>
      <c r="AWL262" s="611"/>
      <c r="AWM262" s="611"/>
      <c r="AWN262" s="611"/>
      <c r="AWO262" s="611"/>
      <c r="AWP262" s="611"/>
      <c r="AWQ262" s="611"/>
      <c r="AWR262" s="611"/>
      <c r="AWS262" s="611"/>
      <c r="AWT262" s="611"/>
      <c r="AWU262" s="611"/>
      <c r="AWV262" s="611"/>
      <c r="AWW262" s="611"/>
      <c r="AWX262" s="611"/>
      <c r="AWY262" s="611"/>
      <c r="AWZ262" s="611"/>
      <c r="AXA262" s="611"/>
      <c r="AXB262" s="611"/>
      <c r="AXC262" s="611"/>
      <c r="AXD262" s="611"/>
      <c r="AXE262" s="611"/>
      <c r="AXF262" s="611"/>
      <c r="AXG262" s="611"/>
      <c r="AXH262" s="611"/>
      <c r="AXI262" s="611"/>
      <c r="AXJ262" s="611"/>
      <c r="AXK262" s="611"/>
      <c r="AXL262" s="611"/>
      <c r="AXM262" s="611"/>
      <c r="AXN262" s="611"/>
      <c r="AXO262" s="611"/>
      <c r="AXP262" s="611"/>
      <c r="AXQ262" s="611"/>
      <c r="AXR262" s="611"/>
      <c r="AXS262" s="611"/>
      <c r="AXT262" s="611"/>
      <c r="AXU262" s="611"/>
      <c r="AXV262" s="611"/>
      <c r="AXW262" s="611"/>
      <c r="AXX262" s="611"/>
      <c r="AXY262" s="611"/>
      <c r="AXZ262" s="611"/>
      <c r="AYA262" s="611"/>
      <c r="AYB262" s="611"/>
      <c r="AYC262" s="611"/>
      <c r="AYD262" s="611"/>
      <c r="AYE262" s="611"/>
      <c r="AYF262" s="611"/>
      <c r="AYG262" s="611"/>
      <c r="AYH262" s="611"/>
      <c r="AYI262" s="611"/>
      <c r="AYJ262" s="611"/>
      <c r="AYK262" s="611"/>
      <c r="AYL262" s="611"/>
      <c r="AYM262" s="611"/>
      <c r="AYN262" s="611"/>
      <c r="AYO262" s="611"/>
      <c r="AYP262" s="611"/>
      <c r="AYQ262" s="611"/>
      <c r="AYR262" s="611"/>
      <c r="AYS262" s="611"/>
      <c r="AYT262" s="611"/>
      <c r="AYU262" s="611"/>
      <c r="AYV262" s="611"/>
      <c r="AYW262" s="611"/>
      <c r="AYX262" s="611"/>
      <c r="AYY262" s="611"/>
      <c r="AYZ262" s="611"/>
      <c r="AZA262" s="611"/>
      <c r="AZB262" s="611"/>
      <c r="AZC262" s="611"/>
      <c r="AZD262" s="611"/>
      <c r="AZE262" s="611"/>
      <c r="AZF262" s="611"/>
      <c r="AZG262" s="611"/>
      <c r="AZH262" s="611"/>
      <c r="AZI262" s="611"/>
      <c r="AZJ262" s="611"/>
      <c r="AZK262" s="611"/>
      <c r="AZL262" s="611"/>
      <c r="AZM262" s="611"/>
      <c r="AZN262" s="611"/>
      <c r="AZO262" s="611"/>
      <c r="AZP262" s="611"/>
      <c r="AZQ262" s="611"/>
      <c r="AZR262" s="611"/>
      <c r="AZS262" s="611"/>
      <c r="AZT262" s="611"/>
      <c r="AZU262" s="611"/>
      <c r="AZV262" s="611"/>
      <c r="AZW262" s="611"/>
      <c r="AZX262" s="611"/>
      <c r="AZY262" s="611"/>
      <c r="AZZ262" s="611"/>
      <c r="BAA262" s="611"/>
      <c r="BAB262" s="611"/>
      <c r="BAC262" s="611"/>
      <c r="BAD262" s="611"/>
      <c r="BAE262" s="611"/>
      <c r="BAF262" s="611"/>
      <c r="BAG262" s="611"/>
      <c r="BAH262" s="611"/>
      <c r="BAI262" s="611"/>
      <c r="BAJ262" s="611"/>
      <c r="BAK262" s="611"/>
      <c r="BAL262" s="611"/>
      <c r="BAM262" s="611"/>
      <c r="BAN262" s="611"/>
      <c r="BAO262" s="611"/>
      <c r="BAP262" s="611"/>
      <c r="BAQ262" s="611"/>
      <c r="BAR262" s="611"/>
      <c r="BAS262" s="611"/>
      <c r="BAT262" s="611"/>
      <c r="BAU262" s="611"/>
      <c r="BAV262" s="611"/>
      <c r="BAW262" s="611"/>
      <c r="BAX262" s="611"/>
      <c r="BAY262" s="611"/>
      <c r="BAZ262" s="611"/>
      <c r="BBA262" s="611"/>
      <c r="BBB262" s="611"/>
      <c r="BBC262" s="611"/>
      <c r="BBD262" s="611"/>
      <c r="BBE262" s="611"/>
      <c r="BBF262" s="611"/>
      <c r="BBG262" s="611"/>
      <c r="BBH262" s="611"/>
      <c r="BBI262" s="611"/>
      <c r="BBJ262" s="611"/>
      <c r="BBK262" s="611"/>
      <c r="BBL262" s="611"/>
      <c r="BBM262" s="611"/>
      <c r="BBN262" s="611"/>
      <c r="BBO262" s="611"/>
      <c r="BBP262" s="611"/>
      <c r="BBQ262" s="611"/>
      <c r="BBR262" s="611"/>
      <c r="BBS262" s="611"/>
      <c r="BBT262" s="611"/>
      <c r="BBU262" s="611"/>
      <c r="BBV262" s="611"/>
      <c r="BBW262" s="611"/>
      <c r="BBX262" s="611"/>
      <c r="BBY262" s="611"/>
      <c r="BBZ262" s="611"/>
      <c r="BCA262" s="611"/>
      <c r="BCB262" s="611"/>
      <c r="BCC262" s="611"/>
      <c r="BCD262" s="611"/>
      <c r="BCE262" s="611"/>
      <c r="BCF262" s="611"/>
      <c r="BCG262" s="611"/>
      <c r="BCH262" s="611"/>
      <c r="BCI262" s="611"/>
      <c r="BCJ262" s="611"/>
      <c r="BCK262" s="611"/>
      <c r="BCL262" s="611"/>
      <c r="BCM262" s="611"/>
      <c r="BCN262" s="611"/>
      <c r="BCO262" s="611"/>
      <c r="BCP262" s="611"/>
      <c r="BCQ262" s="611"/>
      <c r="BCR262" s="611"/>
      <c r="BCS262" s="611"/>
      <c r="BCT262" s="611"/>
      <c r="BCU262" s="611"/>
      <c r="BCV262" s="611"/>
      <c r="BCW262" s="611"/>
      <c r="BCX262" s="611"/>
      <c r="BCY262" s="611"/>
      <c r="BCZ262" s="611"/>
      <c r="BDA262" s="611"/>
      <c r="BDB262" s="611"/>
      <c r="BDC262" s="611"/>
      <c r="BDD262" s="611"/>
      <c r="BDE262" s="611"/>
      <c r="BDF262" s="611"/>
      <c r="BDG262" s="611"/>
      <c r="BDH262" s="611"/>
      <c r="BDI262" s="611"/>
      <c r="BDJ262" s="611"/>
      <c r="BDK262" s="611"/>
      <c r="BDL262" s="611"/>
      <c r="BDM262" s="611"/>
      <c r="BDN262" s="611"/>
      <c r="BDO262" s="611"/>
      <c r="BDP262" s="611"/>
      <c r="BDQ262" s="611"/>
      <c r="BDR262" s="611"/>
      <c r="BDS262" s="611"/>
      <c r="BDT262" s="611"/>
      <c r="BDU262" s="611"/>
      <c r="BDV262" s="611"/>
      <c r="BDW262" s="611"/>
      <c r="BDX262" s="611"/>
      <c r="BDY262" s="611"/>
      <c r="BDZ262" s="611"/>
      <c r="BEA262" s="611"/>
      <c r="BEB262" s="611"/>
      <c r="BEC262" s="611"/>
      <c r="BED262" s="611"/>
      <c r="BEE262" s="611"/>
      <c r="BEF262" s="611"/>
      <c r="BEG262" s="611"/>
      <c r="BEH262" s="611"/>
      <c r="BEI262" s="611"/>
      <c r="BEJ262" s="611"/>
      <c r="BEK262" s="611"/>
      <c r="BEL262" s="611"/>
      <c r="BEM262" s="611"/>
      <c r="BEN262" s="611"/>
      <c r="BEO262" s="611"/>
      <c r="BEP262" s="611"/>
      <c r="BEQ262" s="611"/>
      <c r="BER262" s="611"/>
      <c r="BES262" s="611"/>
      <c r="BET262" s="611"/>
      <c r="BEU262" s="611"/>
      <c r="BEV262" s="611"/>
      <c r="BEW262" s="611"/>
      <c r="BEX262" s="611"/>
      <c r="BEY262" s="611"/>
      <c r="BEZ262" s="611"/>
      <c r="BFA262" s="611"/>
      <c r="BFB262" s="611"/>
      <c r="BFC262" s="611"/>
      <c r="BFD262" s="611"/>
      <c r="BFE262" s="611"/>
      <c r="BFF262" s="611"/>
      <c r="BFG262" s="611"/>
      <c r="BFH262" s="611"/>
      <c r="BFI262" s="611"/>
      <c r="BFJ262" s="611"/>
      <c r="BFK262" s="611"/>
      <c r="BFL262" s="611"/>
      <c r="BFM262" s="611"/>
      <c r="BFN262" s="611"/>
      <c r="BFO262" s="611"/>
      <c r="BFP262" s="611"/>
      <c r="BFQ262" s="611"/>
      <c r="BFR262" s="611"/>
      <c r="BFS262" s="611"/>
      <c r="BFT262" s="611"/>
      <c r="BFU262" s="611"/>
      <c r="BFV262" s="611"/>
      <c r="BFW262" s="611"/>
      <c r="BFX262" s="611"/>
      <c r="BFY262" s="611"/>
      <c r="BFZ262" s="611"/>
      <c r="BGA262" s="611"/>
      <c r="BGB262" s="611"/>
      <c r="BGC262" s="611"/>
      <c r="BGD262" s="611"/>
      <c r="BGE262" s="611"/>
      <c r="BGF262" s="611"/>
      <c r="BGG262" s="611"/>
      <c r="BGH262" s="611"/>
      <c r="BGI262" s="611"/>
      <c r="BGJ262" s="611"/>
      <c r="BGK262" s="611"/>
      <c r="BGL262" s="611"/>
      <c r="BGM262" s="611"/>
      <c r="BGN262" s="611"/>
      <c r="BGO262" s="611"/>
      <c r="BGP262" s="611"/>
      <c r="BGQ262" s="611"/>
      <c r="BGR262" s="611"/>
      <c r="BGS262" s="611"/>
      <c r="BGT262" s="611"/>
      <c r="BGU262" s="611"/>
      <c r="BGV262" s="611"/>
      <c r="BGW262" s="611"/>
      <c r="BGX262" s="611"/>
      <c r="BGY262" s="611"/>
      <c r="BGZ262" s="611"/>
      <c r="BHA262" s="611"/>
      <c r="BHB262" s="611"/>
      <c r="BHC262" s="611"/>
      <c r="BHD262" s="611"/>
      <c r="BHE262" s="611"/>
      <c r="BHF262" s="611"/>
      <c r="BHG262" s="611"/>
      <c r="BHH262" s="611"/>
      <c r="BHI262" s="611"/>
      <c r="BHJ262" s="611"/>
      <c r="BHK262" s="611"/>
      <c r="BHL262" s="611"/>
      <c r="BHM262" s="611"/>
      <c r="BHN262" s="611"/>
      <c r="BHO262" s="611"/>
      <c r="BHP262" s="611"/>
      <c r="BHQ262" s="611"/>
      <c r="BHR262" s="611"/>
      <c r="BHS262" s="611"/>
      <c r="BHT262" s="611"/>
      <c r="BHU262" s="611"/>
      <c r="BHV262" s="611"/>
      <c r="BHW262" s="611"/>
      <c r="BHX262" s="611"/>
      <c r="BHY262" s="611"/>
      <c r="BHZ262" s="611"/>
      <c r="BIA262" s="611"/>
      <c r="BIB262" s="611"/>
      <c r="BIC262" s="611"/>
      <c r="BID262" s="611"/>
      <c r="BIE262" s="611"/>
      <c r="BIF262" s="611"/>
      <c r="BIG262" s="611"/>
      <c r="BIH262" s="611"/>
      <c r="BII262" s="611"/>
      <c r="BIJ262" s="611"/>
      <c r="BIK262" s="611"/>
      <c r="BIL262" s="611"/>
      <c r="BIM262" s="611"/>
      <c r="BIN262" s="611"/>
      <c r="BIO262" s="611"/>
      <c r="BIP262" s="611"/>
      <c r="BIQ262" s="611"/>
      <c r="BIR262" s="611"/>
      <c r="BIS262" s="611"/>
      <c r="BIT262" s="611"/>
      <c r="BIU262" s="611"/>
      <c r="BIV262" s="611"/>
      <c r="BIW262" s="611"/>
      <c r="BIX262" s="611"/>
      <c r="BIY262" s="611"/>
      <c r="BIZ262" s="611"/>
      <c r="BJA262" s="611"/>
      <c r="BJB262" s="611"/>
      <c r="BJC262" s="611"/>
      <c r="BJD262" s="611"/>
      <c r="BJE262" s="611"/>
      <c r="BJF262" s="611"/>
      <c r="BJG262" s="611"/>
      <c r="BJH262" s="611"/>
      <c r="BJI262" s="611"/>
      <c r="BJJ262" s="611"/>
      <c r="BJK262" s="611"/>
      <c r="BJL262" s="611"/>
      <c r="BJM262" s="611"/>
      <c r="BJN262" s="611"/>
      <c r="BJO262" s="611"/>
      <c r="BJP262" s="611"/>
      <c r="BJQ262" s="611"/>
      <c r="BJR262" s="611"/>
      <c r="BJS262" s="611"/>
      <c r="BJT262" s="611"/>
      <c r="BJU262" s="611"/>
      <c r="BJV262" s="611"/>
      <c r="BJW262" s="611"/>
      <c r="BJX262" s="611"/>
      <c r="BJY262" s="611"/>
      <c r="BJZ262" s="611"/>
      <c r="BKA262" s="611"/>
      <c r="BKB262" s="611"/>
      <c r="BKC262" s="611"/>
      <c r="BKD262" s="611"/>
      <c r="BKE262" s="611"/>
      <c r="BKF262" s="611"/>
      <c r="BKG262" s="611"/>
      <c r="BKH262" s="611"/>
      <c r="BKI262" s="611"/>
      <c r="BKJ262" s="611"/>
      <c r="BKK262" s="611"/>
      <c r="BKL262" s="611"/>
      <c r="BKM262" s="611"/>
      <c r="BKN262" s="611"/>
      <c r="BKO262" s="611"/>
      <c r="BKP262" s="611"/>
      <c r="BKQ262" s="611"/>
      <c r="BKR262" s="611"/>
      <c r="BKS262" s="611"/>
      <c r="BKT262" s="611"/>
      <c r="BKU262" s="611"/>
      <c r="BKV262" s="611"/>
      <c r="BKW262" s="611"/>
      <c r="BKX262" s="611"/>
      <c r="BKY262" s="611"/>
      <c r="BKZ262" s="611"/>
      <c r="BLA262" s="611"/>
      <c r="BLB262" s="611"/>
      <c r="BLC262" s="611"/>
      <c r="BLD262" s="611"/>
      <c r="BLE262" s="611"/>
      <c r="BLF262" s="611"/>
      <c r="BLG262" s="611"/>
      <c r="BLH262" s="611"/>
      <c r="BLI262" s="611"/>
      <c r="BLJ262" s="611"/>
      <c r="BLK262" s="611"/>
      <c r="BLL262" s="611"/>
      <c r="BLM262" s="611"/>
      <c r="BLN262" s="611"/>
      <c r="BLO262" s="611"/>
      <c r="BLP262" s="611"/>
      <c r="BLQ262" s="611"/>
      <c r="BLR262" s="611"/>
      <c r="BLS262" s="611"/>
      <c r="BLT262" s="611"/>
      <c r="BLU262" s="611"/>
      <c r="BLV262" s="611"/>
      <c r="BLW262" s="611"/>
      <c r="BLX262" s="611"/>
      <c r="BLY262" s="611"/>
      <c r="BLZ262" s="611"/>
      <c r="BMA262" s="611"/>
      <c r="BMB262" s="611"/>
      <c r="BMC262" s="611"/>
      <c r="BMD262" s="611"/>
      <c r="BME262" s="611"/>
      <c r="BMF262" s="611"/>
      <c r="BMG262" s="611"/>
      <c r="BMH262" s="611"/>
      <c r="BMI262" s="611"/>
      <c r="BMJ262" s="611"/>
      <c r="BMK262" s="611"/>
      <c r="BML262" s="611"/>
      <c r="BMM262" s="611"/>
      <c r="BMN262" s="611"/>
      <c r="BMO262" s="611"/>
      <c r="BMP262" s="611"/>
      <c r="BMQ262" s="611"/>
      <c r="BMR262" s="611"/>
      <c r="BMS262" s="611"/>
      <c r="BMT262" s="611"/>
      <c r="BMU262" s="611"/>
      <c r="BMV262" s="611"/>
      <c r="BMW262" s="611"/>
      <c r="BMX262" s="611"/>
      <c r="BMY262" s="611"/>
      <c r="BMZ262" s="611"/>
      <c r="BNA262" s="611"/>
      <c r="BNB262" s="611"/>
      <c r="BNC262" s="611"/>
      <c r="BND262" s="611"/>
      <c r="BNE262" s="611"/>
      <c r="BNF262" s="611"/>
      <c r="BNG262" s="611"/>
      <c r="BNH262" s="611"/>
      <c r="BNI262" s="611"/>
      <c r="BNJ262" s="611"/>
      <c r="BNK262" s="611"/>
      <c r="BNL262" s="611"/>
      <c r="BNM262" s="611"/>
      <c r="BNN262" s="611"/>
      <c r="BNO262" s="611"/>
      <c r="BNP262" s="611"/>
      <c r="BNQ262" s="611"/>
      <c r="BNR262" s="611"/>
      <c r="BNS262" s="611"/>
      <c r="BNT262" s="611"/>
      <c r="BNU262" s="611"/>
      <c r="BNV262" s="611"/>
      <c r="BNW262" s="611"/>
      <c r="BNX262" s="611"/>
      <c r="BNY262" s="611"/>
      <c r="BNZ262" s="611"/>
      <c r="BOA262" s="611"/>
      <c r="BOB262" s="611"/>
      <c r="BOC262" s="611"/>
      <c r="BOD262" s="611"/>
      <c r="BOE262" s="611"/>
      <c r="BOF262" s="611"/>
      <c r="BOG262" s="611"/>
      <c r="BOH262" s="611"/>
      <c r="BOI262" s="611"/>
      <c r="BOJ262" s="611"/>
      <c r="BOK262" s="611"/>
      <c r="BOL262" s="611"/>
      <c r="BOM262" s="611"/>
      <c r="BON262" s="611"/>
      <c r="BOO262" s="611"/>
      <c r="BOP262" s="611"/>
      <c r="BOQ262" s="611"/>
      <c r="BOR262" s="611"/>
      <c r="BOS262" s="611"/>
      <c r="BOT262" s="611"/>
      <c r="BOU262" s="611"/>
      <c r="BOV262" s="611"/>
      <c r="BOW262" s="611"/>
      <c r="BOX262" s="611"/>
      <c r="BOY262" s="611"/>
      <c r="BOZ262" s="611"/>
      <c r="BPA262" s="611"/>
      <c r="BPB262" s="611"/>
      <c r="BPC262" s="611"/>
      <c r="BPD262" s="611"/>
      <c r="BPE262" s="611"/>
      <c r="BPF262" s="611"/>
      <c r="BPG262" s="611"/>
      <c r="BPH262" s="611"/>
      <c r="BPI262" s="611"/>
      <c r="BPJ262" s="611"/>
      <c r="BPK262" s="611"/>
      <c r="BPL262" s="611"/>
      <c r="BPM262" s="611"/>
      <c r="BPN262" s="611"/>
      <c r="BPO262" s="611"/>
      <c r="BPP262" s="611"/>
      <c r="BPQ262" s="611"/>
      <c r="BPR262" s="611"/>
      <c r="BPS262" s="611"/>
      <c r="BPT262" s="611"/>
      <c r="BPU262" s="611"/>
      <c r="BPV262" s="611"/>
      <c r="BPW262" s="611"/>
      <c r="BPX262" s="611"/>
      <c r="BPY262" s="611"/>
      <c r="BPZ262" s="611"/>
      <c r="BQA262" s="611"/>
      <c r="BQB262" s="611"/>
      <c r="BQC262" s="611"/>
      <c r="BQD262" s="611"/>
      <c r="BQE262" s="611"/>
      <c r="BQF262" s="611"/>
      <c r="BQG262" s="611"/>
      <c r="BQH262" s="611"/>
      <c r="BQI262" s="611"/>
      <c r="BQJ262" s="611"/>
      <c r="BQK262" s="611"/>
      <c r="BQL262" s="611"/>
      <c r="BQM262" s="611"/>
      <c r="BQN262" s="611"/>
      <c r="BQO262" s="611"/>
      <c r="BQP262" s="611"/>
      <c r="BQQ262" s="611"/>
      <c r="BQR262" s="611"/>
      <c r="BQS262" s="611"/>
      <c r="BQT262" s="611"/>
      <c r="BQU262" s="611"/>
      <c r="BQV262" s="611"/>
      <c r="BQW262" s="611"/>
      <c r="BQX262" s="611"/>
      <c r="BQY262" s="611"/>
      <c r="BQZ262" s="611"/>
      <c r="BRA262" s="611"/>
      <c r="BRB262" s="611"/>
      <c r="BRC262" s="611"/>
      <c r="BRD262" s="611"/>
      <c r="BRE262" s="611"/>
      <c r="BRF262" s="611"/>
      <c r="BRG262" s="611"/>
      <c r="BRH262" s="611"/>
      <c r="BRI262" s="611"/>
      <c r="BRJ262" s="611"/>
      <c r="BRK262" s="611"/>
      <c r="BRL262" s="611"/>
      <c r="BRM262" s="611"/>
      <c r="BRN262" s="611"/>
      <c r="BRO262" s="611"/>
      <c r="BRP262" s="611"/>
      <c r="BRQ262" s="611"/>
      <c r="BRR262" s="611"/>
      <c r="BRS262" s="611"/>
      <c r="BRT262" s="611"/>
      <c r="BRU262" s="611"/>
      <c r="BRV262" s="611"/>
      <c r="BRW262" s="611"/>
      <c r="BRX262" s="611"/>
      <c r="BRY262" s="611"/>
      <c r="BRZ262" s="611"/>
      <c r="BSA262" s="611"/>
      <c r="BSB262" s="611"/>
      <c r="BSC262" s="611"/>
      <c r="BSD262" s="611"/>
      <c r="BSE262" s="611"/>
      <c r="BSF262" s="611"/>
      <c r="BSG262" s="611"/>
      <c r="BSH262" s="611"/>
      <c r="BSI262" s="611"/>
      <c r="BSJ262" s="611"/>
      <c r="BSK262" s="611"/>
      <c r="BSL262" s="611"/>
      <c r="BSM262" s="611"/>
      <c r="BSN262" s="611"/>
      <c r="BSO262" s="611"/>
      <c r="BSP262" s="611"/>
      <c r="BSQ262" s="611"/>
      <c r="BSR262" s="611"/>
      <c r="BSS262" s="611"/>
      <c r="BST262" s="611"/>
      <c r="BSU262" s="611"/>
      <c r="BSV262" s="611"/>
      <c r="BSW262" s="611"/>
      <c r="BSX262" s="611"/>
      <c r="BSY262" s="611"/>
      <c r="BSZ262" s="611"/>
      <c r="BTA262" s="611"/>
      <c r="BTB262" s="611"/>
      <c r="BTC262" s="611"/>
      <c r="BTD262" s="611"/>
      <c r="BTE262" s="611"/>
      <c r="BTF262" s="611"/>
      <c r="BTG262" s="611"/>
      <c r="BTH262" s="611"/>
      <c r="BTI262" s="611"/>
      <c r="BTJ262" s="611"/>
      <c r="BTK262" s="611"/>
      <c r="BTL262" s="611"/>
      <c r="BTM262" s="611"/>
      <c r="BTN262" s="611"/>
      <c r="BTO262" s="611"/>
      <c r="BTP262" s="611"/>
      <c r="BTQ262" s="611"/>
      <c r="BTR262" s="611"/>
      <c r="BTS262" s="611"/>
      <c r="BTT262" s="611"/>
      <c r="BTU262" s="611"/>
      <c r="BTV262" s="611"/>
      <c r="BTW262" s="611"/>
      <c r="BTX262" s="611"/>
      <c r="BTY262" s="611"/>
      <c r="BTZ262" s="611"/>
      <c r="BUA262" s="611"/>
      <c r="BUB262" s="611"/>
      <c r="BUC262" s="611"/>
      <c r="BUD262" s="611"/>
      <c r="BUE262" s="611"/>
      <c r="BUF262" s="611"/>
      <c r="BUG262" s="611"/>
      <c r="BUH262" s="611"/>
      <c r="BUI262" s="611"/>
      <c r="BUJ262" s="611"/>
      <c r="BUK262" s="611"/>
      <c r="BUL262" s="611"/>
      <c r="BUM262" s="611"/>
      <c r="BUN262" s="611"/>
      <c r="BUO262" s="611"/>
      <c r="BUP262" s="611"/>
      <c r="BUQ262" s="611"/>
      <c r="BUR262" s="611"/>
      <c r="BUS262" s="611"/>
      <c r="BUT262" s="611"/>
      <c r="BUU262" s="611"/>
      <c r="BUV262" s="611"/>
      <c r="BUW262" s="611"/>
      <c r="BUX262" s="611"/>
      <c r="BUY262" s="611"/>
      <c r="BUZ262" s="611"/>
      <c r="BVA262" s="611"/>
      <c r="BVB262" s="611"/>
      <c r="BVC262" s="611"/>
      <c r="BVD262" s="611"/>
      <c r="BVE262" s="611"/>
      <c r="BVF262" s="611"/>
      <c r="BVG262" s="611"/>
      <c r="BVH262" s="611"/>
      <c r="BVI262" s="611"/>
      <c r="BVJ262" s="611"/>
      <c r="BVK262" s="611"/>
      <c r="BVL262" s="611"/>
      <c r="BVM262" s="611"/>
      <c r="BVN262" s="611"/>
      <c r="BVO262" s="611"/>
      <c r="BVP262" s="611"/>
      <c r="BVQ262" s="611"/>
      <c r="BVR262" s="611"/>
      <c r="BVS262" s="611"/>
      <c r="BVT262" s="611"/>
      <c r="BVU262" s="611"/>
      <c r="BVV262" s="611"/>
      <c r="BVW262" s="611"/>
      <c r="BVX262" s="611"/>
      <c r="BVY262" s="611"/>
      <c r="BVZ262" s="611"/>
      <c r="BWA262" s="611"/>
      <c r="BWB262" s="611"/>
      <c r="BWC262" s="611"/>
      <c r="BWD262" s="611"/>
      <c r="BWE262" s="611"/>
      <c r="BWF262" s="611"/>
      <c r="BWG262" s="611"/>
      <c r="BWH262" s="611"/>
      <c r="BWI262" s="611"/>
      <c r="BWJ262" s="611"/>
      <c r="BWK262" s="611"/>
      <c r="BWL262" s="611"/>
      <c r="BWM262" s="611"/>
      <c r="BWN262" s="611"/>
      <c r="BWO262" s="611"/>
      <c r="BWP262" s="611"/>
      <c r="BWQ262" s="611"/>
      <c r="BWR262" s="611"/>
      <c r="BWS262" s="611"/>
      <c r="BWT262" s="611"/>
      <c r="BWU262" s="611"/>
      <c r="BWV262" s="611"/>
      <c r="BWW262" s="611"/>
      <c r="BWX262" s="611"/>
      <c r="BWY262" s="611"/>
      <c r="BWZ262" s="611"/>
      <c r="BXA262" s="611"/>
      <c r="BXB262" s="611"/>
      <c r="BXC262" s="611"/>
      <c r="BXD262" s="611"/>
      <c r="BXE262" s="611"/>
      <c r="BXF262" s="611"/>
      <c r="BXG262" s="611"/>
      <c r="BXH262" s="611"/>
      <c r="BXI262" s="611"/>
      <c r="BXJ262" s="611"/>
      <c r="BXK262" s="611"/>
      <c r="BXL262" s="611"/>
      <c r="BXM262" s="611"/>
      <c r="BXN262" s="611"/>
      <c r="BXO262" s="611"/>
      <c r="BXP262" s="611"/>
      <c r="BXQ262" s="611"/>
      <c r="BXR262" s="611"/>
      <c r="BXS262" s="611"/>
      <c r="BXT262" s="611"/>
      <c r="BXU262" s="611"/>
      <c r="BXV262" s="611"/>
      <c r="BXW262" s="611"/>
      <c r="BXX262" s="611"/>
      <c r="BXY262" s="611"/>
      <c r="BXZ262" s="611"/>
      <c r="BYA262" s="611"/>
      <c r="BYB262" s="611"/>
      <c r="BYC262" s="611"/>
      <c r="BYD262" s="611"/>
      <c r="BYE262" s="611"/>
      <c r="BYF262" s="611"/>
      <c r="BYG262" s="611"/>
      <c r="BYH262" s="611"/>
      <c r="BYI262" s="611"/>
      <c r="BYJ262" s="611"/>
      <c r="BYK262" s="611"/>
      <c r="BYL262" s="611"/>
      <c r="BYM262" s="611"/>
      <c r="BYN262" s="611"/>
      <c r="BYO262" s="611"/>
      <c r="BYP262" s="611"/>
      <c r="BYQ262" s="611"/>
      <c r="BYR262" s="611"/>
      <c r="BYS262" s="611"/>
      <c r="BYT262" s="611"/>
      <c r="BYU262" s="611"/>
      <c r="BYV262" s="611"/>
      <c r="BYW262" s="611"/>
      <c r="BYX262" s="611"/>
      <c r="BYY262" s="611"/>
      <c r="BYZ262" s="611"/>
      <c r="BZA262" s="611"/>
      <c r="BZB262" s="611"/>
      <c r="BZC262" s="611"/>
      <c r="BZD262" s="611"/>
      <c r="BZE262" s="611"/>
      <c r="BZF262" s="611"/>
      <c r="BZG262" s="611"/>
      <c r="BZH262" s="611"/>
      <c r="BZI262" s="611"/>
      <c r="BZJ262" s="611"/>
      <c r="BZK262" s="611"/>
      <c r="BZL262" s="611"/>
      <c r="BZM262" s="611"/>
      <c r="BZN262" s="611"/>
      <c r="BZO262" s="611"/>
      <c r="BZP262" s="611"/>
      <c r="BZQ262" s="611"/>
      <c r="BZR262" s="611"/>
      <c r="BZS262" s="611"/>
      <c r="BZT262" s="611"/>
      <c r="BZU262" s="611"/>
      <c r="BZV262" s="611"/>
      <c r="BZW262" s="611"/>
      <c r="BZX262" s="611"/>
      <c r="BZY262" s="611"/>
      <c r="BZZ262" s="611"/>
      <c r="CAA262" s="611"/>
      <c r="CAB262" s="611"/>
      <c r="CAC262" s="611"/>
      <c r="CAD262" s="611"/>
      <c r="CAE262" s="611"/>
      <c r="CAF262" s="611"/>
      <c r="CAG262" s="611"/>
      <c r="CAH262" s="611"/>
      <c r="CAI262" s="611"/>
      <c r="CAJ262" s="611"/>
      <c r="CAK262" s="611"/>
      <c r="CAL262" s="611"/>
      <c r="CAM262" s="611"/>
      <c r="CAN262" s="611"/>
      <c r="CAO262" s="611"/>
      <c r="CAP262" s="611"/>
      <c r="CAQ262" s="611"/>
      <c r="CAR262" s="611"/>
      <c r="CAS262" s="611"/>
      <c r="CAT262" s="611"/>
      <c r="CAU262" s="611"/>
      <c r="CAV262" s="611"/>
      <c r="CAW262" s="611"/>
      <c r="CAX262" s="611"/>
      <c r="CAY262" s="611"/>
      <c r="CAZ262" s="611"/>
      <c r="CBA262" s="611"/>
      <c r="CBB262" s="611"/>
      <c r="CBC262" s="611"/>
      <c r="CBD262" s="611"/>
      <c r="CBE262" s="611"/>
      <c r="CBF262" s="611"/>
      <c r="CBG262" s="611"/>
      <c r="CBH262" s="611"/>
      <c r="CBI262" s="611"/>
      <c r="CBJ262" s="611"/>
      <c r="CBK262" s="611"/>
      <c r="CBL262" s="611"/>
      <c r="CBM262" s="611"/>
      <c r="CBN262" s="611"/>
      <c r="CBO262" s="611"/>
      <c r="CBP262" s="611"/>
      <c r="CBQ262" s="611"/>
      <c r="CBR262" s="611"/>
      <c r="CBS262" s="611"/>
      <c r="CBT262" s="611"/>
      <c r="CBU262" s="611"/>
      <c r="CBV262" s="611"/>
      <c r="CBW262" s="611"/>
      <c r="CBX262" s="611"/>
      <c r="CBY262" s="611"/>
      <c r="CBZ262" s="611"/>
      <c r="CCA262" s="611"/>
      <c r="CCB262" s="611"/>
      <c r="CCC262" s="611"/>
      <c r="CCD262" s="611"/>
      <c r="CCE262" s="611"/>
      <c r="CCF262" s="611"/>
      <c r="CCG262" s="611"/>
      <c r="CCH262" s="611"/>
      <c r="CCI262" s="611"/>
      <c r="CCJ262" s="611"/>
      <c r="CCK262" s="611"/>
      <c r="CCL262" s="611"/>
      <c r="CCM262" s="611"/>
      <c r="CCN262" s="611"/>
      <c r="CCO262" s="611"/>
      <c r="CCP262" s="611"/>
      <c r="CCQ262" s="611"/>
      <c r="CCR262" s="611"/>
      <c r="CCS262" s="611"/>
      <c r="CCT262" s="611"/>
      <c r="CCU262" s="611"/>
      <c r="CCV262" s="611"/>
      <c r="CCW262" s="611"/>
      <c r="CCX262" s="611"/>
      <c r="CCY262" s="611"/>
      <c r="CCZ262" s="611"/>
      <c r="CDA262" s="611"/>
      <c r="CDB262" s="611"/>
      <c r="CDC262" s="611"/>
      <c r="CDD262" s="611"/>
      <c r="CDE262" s="611"/>
      <c r="CDF262" s="611"/>
      <c r="CDG262" s="611"/>
      <c r="CDH262" s="611"/>
      <c r="CDI262" s="611"/>
      <c r="CDJ262" s="611"/>
      <c r="CDK262" s="611"/>
      <c r="CDL262" s="611"/>
      <c r="CDM262" s="611"/>
      <c r="CDN262" s="611"/>
      <c r="CDO262" s="611"/>
      <c r="CDP262" s="611"/>
      <c r="CDQ262" s="611"/>
      <c r="CDR262" s="611"/>
      <c r="CDS262" s="611"/>
      <c r="CDT262" s="611"/>
      <c r="CDU262" s="611"/>
      <c r="CDV262" s="611"/>
      <c r="CDW262" s="611"/>
      <c r="CDX262" s="611"/>
      <c r="CDY262" s="611"/>
      <c r="CDZ262" s="611"/>
      <c r="CEA262" s="611"/>
      <c r="CEB262" s="611"/>
      <c r="CEC262" s="611"/>
      <c r="CED262" s="611"/>
      <c r="CEE262" s="611"/>
      <c r="CEF262" s="611"/>
      <c r="CEG262" s="611"/>
      <c r="CEH262" s="611"/>
      <c r="CEI262" s="611"/>
      <c r="CEJ262" s="611"/>
      <c r="CEK262" s="611"/>
      <c r="CEL262" s="611"/>
      <c r="CEM262" s="611"/>
    </row>
    <row r="263" spans="1:2171" s="191" customFormat="1" x14ac:dyDescent="0.2">
      <c r="A263" s="211"/>
      <c r="B263" s="64" t="s">
        <v>200</v>
      </c>
      <c r="C263" s="280"/>
      <c r="D263" s="280"/>
      <c r="E263" s="280"/>
      <c r="F263" s="273"/>
      <c r="G263" s="632"/>
      <c r="H263" s="634"/>
      <c r="I263" s="211"/>
      <c r="J263" s="211"/>
      <c r="K263" s="212"/>
      <c r="L263" s="212"/>
      <c r="M263" s="679"/>
      <c r="N263" s="679"/>
      <c r="O263" s="679"/>
      <c r="P263" s="679"/>
      <c r="Q263" s="679"/>
      <c r="R263" s="679"/>
      <c r="S263" s="679"/>
      <c r="T263" s="358"/>
      <c r="U263" s="358"/>
      <c r="V263" s="358"/>
      <c r="W263" s="358"/>
      <c r="X263" s="358"/>
      <c r="Y263" s="358"/>
      <c r="Z263" s="358"/>
      <c r="AA263" s="679"/>
      <c r="AB263" s="358"/>
      <c r="AC263" s="679"/>
      <c r="AD263" s="679"/>
      <c r="AE263" s="679"/>
      <c r="AF263" s="679"/>
      <c r="AG263" s="679"/>
      <c r="AH263" s="679"/>
      <c r="AI263" s="679"/>
      <c r="AJ263" s="679"/>
      <c r="AK263" s="679"/>
      <c r="AL263" s="679"/>
      <c r="AM263" s="679"/>
      <c r="AN263" s="679"/>
      <c r="AO263" s="679"/>
      <c r="AP263" s="679"/>
      <c r="AQ263" s="679"/>
      <c r="AR263" s="679"/>
      <c r="AS263" s="679"/>
      <c r="AT263" s="679"/>
      <c r="AU263" s="679"/>
      <c r="AV263" s="679"/>
      <c r="AW263" s="679"/>
      <c r="AX263" s="679"/>
      <c r="AY263" s="679"/>
      <c r="AZ263" s="679"/>
      <c r="BA263" s="679"/>
      <c r="BB263" s="679"/>
      <c r="BC263" s="611"/>
      <c r="BD263" s="611"/>
      <c r="BE263" s="611"/>
      <c r="BF263" s="611"/>
      <c r="BG263" s="611"/>
      <c r="BH263" s="611"/>
      <c r="BI263" s="611"/>
      <c r="BJ263" s="611"/>
      <c r="BK263" s="611"/>
      <c r="BL263" s="611"/>
      <c r="BM263" s="611"/>
      <c r="BN263" s="611"/>
      <c r="BO263" s="611"/>
      <c r="BP263" s="611"/>
      <c r="BQ263" s="611"/>
      <c r="BR263" s="611"/>
      <c r="BS263" s="611"/>
      <c r="BT263" s="611"/>
      <c r="BU263" s="611"/>
      <c r="BV263" s="611"/>
      <c r="BW263" s="611"/>
      <c r="BX263" s="611"/>
      <c r="BY263" s="611"/>
      <c r="BZ263" s="611"/>
      <c r="CA263" s="611"/>
      <c r="CB263" s="611"/>
      <c r="CC263" s="611"/>
      <c r="CD263" s="611"/>
      <c r="CE263" s="611"/>
      <c r="CF263" s="611"/>
      <c r="CG263" s="611"/>
      <c r="CH263" s="611"/>
      <c r="CI263" s="611"/>
      <c r="CJ263" s="611"/>
      <c r="CK263" s="611"/>
      <c r="CL263" s="611"/>
      <c r="CM263" s="611"/>
      <c r="CN263" s="611"/>
      <c r="CO263" s="611"/>
      <c r="CP263" s="611"/>
      <c r="CQ263" s="611"/>
      <c r="CR263" s="611"/>
      <c r="CS263" s="611"/>
      <c r="CT263" s="611"/>
      <c r="CU263" s="611"/>
      <c r="CV263" s="611"/>
      <c r="CW263" s="611"/>
      <c r="CX263" s="611"/>
      <c r="CY263" s="611"/>
      <c r="CZ263" s="611"/>
      <c r="DA263" s="611"/>
      <c r="DB263" s="611"/>
      <c r="DC263" s="611"/>
      <c r="DD263" s="611"/>
      <c r="DE263" s="611"/>
      <c r="DF263" s="611"/>
      <c r="DG263" s="611"/>
      <c r="DH263" s="611"/>
      <c r="DI263" s="611"/>
      <c r="DJ263" s="611"/>
      <c r="DK263" s="611"/>
      <c r="DL263" s="611"/>
      <c r="DM263" s="611"/>
      <c r="DN263" s="611"/>
      <c r="DO263" s="611"/>
      <c r="DP263" s="611"/>
      <c r="DQ263" s="611"/>
      <c r="DR263" s="611"/>
      <c r="DS263" s="611"/>
      <c r="DT263" s="611"/>
      <c r="DU263" s="611"/>
      <c r="DV263" s="611"/>
      <c r="DW263" s="611"/>
      <c r="DX263" s="611"/>
      <c r="DY263" s="611"/>
      <c r="DZ263" s="611"/>
      <c r="EA263" s="611"/>
      <c r="EB263" s="611"/>
      <c r="EC263" s="611"/>
      <c r="ED263" s="611"/>
      <c r="EE263" s="611"/>
      <c r="EF263" s="611"/>
      <c r="EG263" s="611"/>
      <c r="EH263" s="611"/>
      <c r="EI263" s="611"/>
      <c r="EJ263" s="611"/>
      <c r="EK263" s="611"/>
      <c r="EL263" s="611"/>
      <c r="EM263" s="611"/>
      <c r="EN263" s="611"/>
      <c r="EO263" s="611"/>
      <c r="EP263" s="611"/>
      <c r="EQ263" s="611"/>
      <c r="ER263" s="611"/>
      <c r="ES263" s="611"/>
      <c r="ET263" s="611"/>
      <c r="EU263" s="611"/>
      <c r="EV263" s="611"/>
      <c r="EW263" s="611"/>
      <c r="EX263" s="611"/>
      <c r="EY263" s="611"/>
      <c r="EZ263" s="611"/>
      <c r="FA263" s="611"/>
      <c r="FB263" s="611"/>
      <c r="FC263" s="611"/>
      <c r="FD263" s="611"/>
      <c r="FE263" s="611"/>
      <c r="FF263" s="611"/>
      <c r="FG263" s="611"/>
      <c r="FH263" s="611"/>
      <c r="FI263" s="611"/>
      <c r="FJ263" s="611"/>
      <c r="FK263" s="611"/>
      <c r="FL263" s="611"/>
      <c r="FM263" s="611"/>
      <c r="FN263" s="611"/>
      <c r="FO263" s="611"/>
      <c r="FP263" s="611"/>
      <c r="FQ263" s="611"/>
      <c r="FR263" s="611"/>
      <c r="FS263" s="611"/>
      <c r="FT263" s="611"/>
      <c r="FU263" s="611"/>
      <c r="FV263" s="611"/>
      <c r="FW263" s="611"/>
      <c r="FX263" s="611"/>
      <c r="FY263" s="611"/>
      <c r="FZ263" s="611"/>
      <c r="GA263" s="611"/>
      <c r="GB263" s="611"/>
      <c r="GC263" s="611"/>
      <c r="GD263" s="611"/>
      <c r="GE263" s="611"/>
      <c r="GF263" s="611"/>
      <c r="GG263" s="611"/>
      <c r="GH263" s="611"/>
      <c r="GI263" s="611"/>
      <c r="GJ263" s="611"/>
      <c r="GK263" s="611"/>
      <c r="GL263" s="611"/>
      <c r="GM263" s="611"/>
      <c r="GN263" s="611"/>
      <c r="GO263" s="611"/>
      <c r="GP263" s="611"/>
      <c r="GQ263" s="611"/>
      <c r="GR263" s="611"/>
      <c r="GS263" s="611"/>
      <c r="GT263" s="611"/>
      <c r="GU263" s="611"/>
      <c r="GV263" s="611"/>
      <c r="GW263" s="611"/>
      <c r="GX263" s="611"/>
      <c r="GY263" s="611"/>
      <c r="GZ263" s="611"/>
      <c r="HA263" s="611"/>
      <c r="HB263" s="611"/>
      <c r="HC263" s="611"/>
      <c r="HD263" s="611"/>
      <c r="HE263" s="611"/>
      <c r="HF263" s="611"/>
      <c r="HG263" s="611"/>
      <c r="HH263" s="611"/>
      <c r="HI263" s="611"/>
      <c r="HJ263" s="611"/>
      <c r="HK263" s="611"/>
      <c r="HL263" s="611"/>
      <c r="HM263" s="611"/>
      <c r="HN263" s="611"/>
      <c r="HO263" s="611"/>
      <c r="HP263" s="611"/>
      <c r="HQ263" s="611"/>
      <c r="HR263" s="611"/>
      <c r="HS263" s="611"/>
      <c r="HT263" s="611"/>
      <c r="HU263" s="611"/>
      <c r="HV263" s="611"/>
      <c r="HW263" s="611"/>
      <c r="HX263" s="611"/>
      <c r="HY263" s="611"/>
      <c r="HZ263" s="611"/>
      <c r="IA263" s="611"/>
      <c r="IB263" s="611"/>
      <c r="IC263" s="611"/>
      <c r="ID263" s="611"/>
      <c r="IE263" s="611"/>
      <c r="IF263" s="611"/>
      <c r="IG263" s="611"/>
      <c r="IH263" s="611"/>
      <c r="II263" s="611"/>
      <c r="IJ263" s="611"/>
      <c r="IK263" s="611"/>
      <c r="IL263" s="611"/>
      <c r="IM263" s="611"/>
      <c r="IN263" s="611"/>
      <c r="IO263" s="611"/>
      <c r="IP263" s="611"/>
      <c r="IQ263" s="611"/>
      <c r="IR263" s="611"/>
      <c r="IS263" s="611"/>
      <c r="IT263" s="611"/>
      <c r="IU263" s="611"/>
      <c r="IV263" s="611"/>
      <c r="IW263" s="611"/>
      <c r="IX263" s="611"/>
      <c r="IY263" s="611"/>
      <c r="IZ263" s="611"/>
      <c r="JA263" s="611"/>
      <c r="JB263" s="611"/>
      <c r="JC263" s="611"/>
      <c r="JD263" s="611"/>
      <c r="JE263" s="611"/>
      <c r="JF263" s="611"/>
      <c r="JG263" s="611"/>
      <c r="JH263" s="611"/>
      <c r="JI263" s="611"/>
      <c r="JJ263" s="611"/>
      <c r="JK263" s="611"/>
      <c r="JL263" s="611"/>
      <c r="JM263" s="611"/>
      <c r="JN263" s="611"/>
      <c r="JO263" s="611"/>
      <c r="JP263" s="611"/>
      <c r="JQ263" s="611"/>
      <c r="JR263" s="611"/>
      <c r="JS263" s="611"/>
      <c r="JT263" s="611"/>
      <c r="JU263" s="611"/>
      <c r="JV263" s="611"/>
      <c r="JW263" s="611"/>
      <c r="JX263" s="611"/>
      <c r="JY263" s="611"/>
      <c r="JZ263" s="611"/>
      <c r="KA263" s="611"/>
      <c r="KB263" s="611"/>
      <c r="KC263" s="611"/>
      <c r="KD263" s="611"/>
      <c r="KE263" s="611"/>
      <c r="KF263" s="611"/>
      <c r="KG263" s="611"/>
      <c r="KH263" s="611"/>
      <c r="KI263" s="611"/>
      <c r="KJ263" s="611"/>
      <c r="KK263" s="611"/>
      <c r="KL263" s="611"/>
      <c r="KM263" s="611"/>
      <c r="KN263" s="611"/>
      <c r="KO263" s="611"/>
      <c r="KP263" s="611"/>
      <c r="KQ263" s="611"/>
      <c r="KR263" s="611"/>
      <c r="KS263" s="611"/>
      <c r="KT263" s="611"/>
      <c r="KU263" s="611"/>
      <c r="KV263" s="611"/>
      <c r="KW263" s="611"/>
      <c r="KX263" s="611"/>
      <c r="KY263" s="611"/>
      <c r="KZ263" s="611"/>
      <c r="LA263" s="611"/>
      <c r="LB263" s="611"/>
      <c r="LC263" s="611"/>
      <c r="LD263" s="611"/>
      <c r="LE263" s="611"/>
      <c r="LF263" s="611"/>
      <c r="LG263" s="611"/>
      <c r="LH263" s="611"/>
      <c r="LI263" s="611"/>
      <c r="LJ263" s="611"/>
      <c r="LK263" s="611"/>
      <c r="LL263" s="611"/>
      <c r="LM263" s="611"/>
      <c r="LN263" s="611"/>
      <c r="LO263" s="611"/>
      <c r="LP263" s="611"/>
      <c r="LQ263" s="611"/>
      <c r="LR263" s="611"/>
      <c r="LS263" s="611"/>
      <c r="LT263" s="611"/>
      <c r="LU263" s="611"/>
      <c r="LV263" s="611"/>
      <c r="LW263" s="611"/>
      <c r="LX263" s="611"/>
      <c r="LY263" s="611"/>
      <c r="LZ263" s="611"/>
      <c r="MA263" s="611"/>
      <c r="MB263" s="611"/>
      <c r="MC263" s="611"/>
      <c r="MD263" s="611"/>
      <c r="ME263" s="611"/>
      <c r="MF263" s="611"/>
      <c r="MG263" s="611"/>
      <c r="MH263" s="611"/>
      <c r="MI263" s="611"/>
      <c r="MJ263" s="611"/>
      <c r="MK263" s="611"/>
      <c r="ML263" s="611"/>
      <c r="MM263" s="611"/>
      <c r="MN263" s="611"/>
      <c r="MO263" s="611"/>
      <c r="MP263" s="611"/>
      <c r="MQ263" s="611"/>
      <c r="MR263" s="611"/>
      <c r="MS263" s="611"/>
      <c r="MT263" s="611"/>
      <c r="MU263" s="611"/>
      <c r="MV263" s="611"/>
      <c r="MW263" s="611"/>
      <c r="MX263" s="611"/>
      <c r="MY263" s="611"/>
      <c r="MZ263" s="611"/>
      <c r="NA263" s="611"/>
      <c r="NB263" s="611"/>
      <c r="NC263" s="611"/>
      <c r="ND263" s="611"/>
      <c r="NE263" s="611"/>
      <c r="NF263" s="611"/>
      <c r="NG263" s="611"/>
      <c r="NH263" s="611"/>
      <c r="NI263" s="611"/>
      <c r="NJ263" s="611"/>
      <c r="NK263" s="611"/>
      <c r="NL263" s="611"/>
      <c r="NM263" s="611"/>
      <c r="NN263" s="611"/>
      <c r="NO263" s="611"/>
      <c r="NP263" s="611"/>
      <c r="NQ263" s="611"/>
      <c r="NR263" s="611"/>
      <c r="NS263" s="611"/>
      <c r="NT263" s="611"/>
      <c r="NU263" s="611"/>
      <c r="NV263" s="611"/>
      <c r="NW263" s="611"/>
      <c r="NX263" s="611"/>
      <c r="NY263" s="611"/>
      <c r="NZ263" s="611"/>
      <c r="OA263" s="611"/>
      <c r="OB263" s="611"/>
      <c r="OC263" s="611"/>
      <c r="OD263" s="611"/>
      <c r="OE263" s="611"/>
      <c r="OF263" s="611"/>
      <c r="OG263" s="611"/>
      <c r="OH263" s="611"/>
      <c r="OI263" s="611"/>
      <c r="OJ263" s="611"/>
      <c r="OK263" s="611"/>
      <c r="OL263" s="611"/>
      <c r="OM263" s="611"/>
      <c r="ON263" s="611"/>
      <c r="OO263" s="611"/>
      <c r="OP263" s="611"/>
      <c r="OQ263" s="611"/>
      <c r="OR263" s="611"/>
      <c r="OS263" s="611"/>
      <c r="OT263" s="611"/>
      <c r="OU263" s="611"/>
      <c r="OV263" s="611"/>
      <c r="OW263" s="611"/>
      <c r="OX263" s="611"/>
      <c r="OY263" s="611"/>
      <c r="OZ263" s="611"/>
      <c r="PA263" s="611"/>
      <c r="PB263" s="611"/>
      <c r="PC263" s="611"/>
      <c r="PD263" s="611"/>
      <c r="PE263" s="611"/>
      <c r="PF263" s="611"/>
      <c r="PG263" s="611"/>
      <c r="PH263" s="611"/>
      <c r="PI263" s="611"/>
      <c r="PJ263" s="611"/>
      <c r="PK263" s="611"/>
      <c r="PL263" s="611"/>
      <c r="PM263" s="611"/>
      <c r="PN263" s="611"/>
      <c r="PO263" s="611"/>
      <c r="PP263" s="611"/>
      <c r="PQ263" s="611"/>
      <c r="PR263" s="611"/>
      <c r="PS263" s="611"/>
      <c r="PT263" s="611"/>
      <c r="PU263" s="611"/>
      <c r="PV263" s="611"/>
      <c r="PW263" s="611"/>
      <c r="PX263" s="611"/>
      <c r="PY263" s="611"/>
      <c r="PZ263" s="611"/>
      <c r="QA263" s="611"/>
      <c r="QB263" s="611"/>
      <c r="QC263" s="611"/>
      <c r="QD263" s="611"/>
      <c r="QE263" s="611"/>
      <c r="QF263" s="611"/>
      <c r="QG263" s="611"/>
      <c r="QH263" s="611"/>
      <c r="QI263" s="611"/>
      <c r="QJ263" s="611"/>
      <c r="QK263" s="611"/>
      <c r="QL263" s="611"/>
      <c r="QM263" s="611"/>
      <c r="QN263" s="611"/>
      <c r="QO263" s="611"/>
      <c r="QP263" s="611"/>
      <c r="QQ263" s="611"/>
      <c r="QR263" s="611"/>
      <c r="QS263" s="611"/>
      <c r="QT263" s="611"/>
      <c r="QU263" s="611"/>
      <c r="QV263" s="611"/>
      <c r="QW263" s="611"/>
      <c r="QX263" s="611"/>
      <c r="QY263" s="611"/>
      <c r="QZ263" s="611"/>
      <c r="RA263" s="611"/>
      <c r="RB263" s="611"/>
      <c r="RC263" s="611"/>
      <c r="RD263" s="611"/>
      <c r="RE263" s="611"/>
      <c r="RF263" s="611"/>
      <c r="RG263" s="611"/>
      <c r="RH263" s="611"/>
      <c r="RI263" s="611"/>
      <c r="RJ263" s="611"/>
      <c r="RK263" s="611"/>
      <c r="RL263" s="611"/>
      <c r="RM263" s="611"/>
      <c r="RN263" s="611"/>
      <c r="RO263" s="611"/>
      <c r="RP263" s="611"/>
      <c r="RQ263" s="611"/>
      <c r="RR263" s="611"/>
      <c r="RS263" s="611"/>
      <c r="RT263" s="611"/>
      <c r="RU263" s="611"/>
      <c r="RV263" s="611"/>
      <c r="RW263" s="611"/>
      <c r="RX263" s="611"/>
      <c r="RY263" s="611"/>
      <c r="RZ263" s="611"/>
      <c r="SA263" s="611"/>
      <c r="SB263" s="611"/>
      <c r="SC263" s="611"/>
      <c r="SD263" s="611"/>
      <c r="SE263" s="611"/>
      <c r="SF263" s="611"/>
      <c r="SG263" s="611"/>
      <c r="SH263" s="611"/>
      <c r="SI263" s="611"/>
      <c r="SJ263" s="611"/>
      <c r="SK263" s="611"/>
      <c r="SL263" s="611"/>
      <c r="SM263" s="611"/>
      <c r="SN263" s="611"/>
      <c r="SO263" s="611"/>
      <c r="SP263" s="611"/>
      <c r="SQ263" s="611"/>
      <c r="SR263" s="611"/>
      <c r="SS263" s="611"/>
      <c r="ST263" s="611"/>
      <c r="SU263" s="611"/>
      <c r="SV263" s="611"/>
      <c r="SW263" s="611"/>
      <c r="SX263" s="611"/>
      <c r="SY263" s="611"/>
      <c r="SZ263" s="611"/>
      <c r="TA263" s="611"/>
      <c r="TB263" s="611"/>
      <c r="TC263" s="611"/>
      <c r="TD263" s="611"/>
      <c r="TE263" s="611"/>
      <c r="TF263" s="611"/>
      <c r="TG263" s="611"/>
      <c r="TH263" s="611"/>
      <c r="TI263" s="611"/>
      <c r="TJ263" s="611"/>
      <c r="TK263" s="611"/>
      <c r="TL263" s="611"/>
      <c r="TM263" s="611"/>
      <c r="TN263" s="611"/>
      <c r="TO263" s="611"/>
      <c r="TP263" s="611"/>
      <c r="TQ263" s="611"/>
      <c r="TR263" s="611"/>
      <c r="TS263" s="611"/>
      <c r="TT263" s="611"/>
      <c r="TU263" s="611"/>
      <c r="TV263" s="611"/>
      <c r="TW263" s="611"/>
      <c r="TX263" s="611"/>
      <c r="TY263" s="611"/>
      <c r="TZ263" s="611"/>
      <c r="UA263" s="611"/>
      <c r="UB263" s="611"/>
      <c r="UC263" s="611"/>
      <c r="UD263" s="611"/>
      <c r="UE263" s="611"/>
      <c r="UF263" s="611"/>
      <c r="UG263" s="611"/>
      <c r="UH263" s="611"/>
      <c r="UI263" s="611"/>
      <c r="UJ263" s="611"/>
      <c r="UK263" s="611"/>
      <c r="UL263" s="611"/>
      <c r="UM263" s="611"/>
      <c r="UN263" s="611"/>
      <c r="UO263" s="611"/>
      <c r="UP263" s="611"/>
      <c r="UQ263" s="611"/>
      <c r="UR263" s="611"/>
      <c r="US263" s="611"/>
      <c r="UT263" s="611"/>
      <c r="UU263" s="611"/>
      <c r="UV263" s="611"/>
      <c r="UW263" s="611"/>
      <c r="UX263" s="611"/>
      <c r="UY263" s="611"/>
      <c r="UZ263" s="611"/>
      <c r="VA263" s="611"/>
      <c r="VB263" s="611"/>
      <c r="VC263" s="611"/>
      <c r="VD263" s="611"/>
      <c r="VE263" s="611"/>
      <c r="VF263" s="611"/>
      <c r="VG263" s="611"/>
      <c r="VH263" s="611"/>
      <c r="VI263" s="611"/>
      <c r="VJ263" s="611"/>
      <c r="VK263" s="611"/>
      <c r="VL263" s="611"/>
      <c r="VM263" s="611"/>
      <c r="VN263" s="611"/>
      <c r="VO263" s="611"/>
      <c r="VP263" s="611"/>
      <c r="VQ263" s="611"/>
      <c r="VR263" s="611"/>
      <c r="VS263" s="611"/>
      <c r="VT263" s="611"/>
      <c r="VU263" s="611"/>
      <c r="VV263" s="611"/>
      <c r="VW263" s="611"/>
      <c r="VX263" s="611"/>
      <c r="VY263" s="611"/>
      <c r="VZ263" s="611"/>
      <c r="WA263" s="611"/>
      <c r="WB263" s="611"/>
      <c r="WC263" s="611"/>
      <c r="WD263" s="611"/>
      <c r="WE263" s="611"/>
      <c r="WF263" s="611"/>
      <c r="WG263" s="611"/>
      <c r="WH263" s="611"/>
      <c r="WI263" s="611"/>
      <c r="WJ263" s="611"/>
      <c r="WK263" s="611"/>
      <c r="WL263" s="611"/>
      <c r="WM263" s="611"/>
      <c r="WN263" s="611"/>
      <c r="WO263" s="611"/>
      <c r="WP263" s="611"/>
      <c r="WQ263" s="611"/>
      <c r="WR263" s="611"/>
      <c r="WS263" s="611"/>
      <c r="WT263" s="611"/>
      <c r="WU263" s="611"/>
      <c r="WV263" s="611"/>
      <c r="WW263" s="611"/>
      <c r="WX263" s="611"/>
      <c r="WY263" s="611"/>
      <c r="WZ263" s="611"/>
      <c r="XA263" s="611"/>
      <c r="XB263" s="611"/>
      <c r="XC263" s="611"/>
      <c r="XD263" s="611"/>
      <c r="XE263" s="611"/>
      <c r="XF263" s="611"/>
      <c r="XG263" s="611"/>
      <c r="XH263" s="611"/>
      <c r="XI263" s="611"/>
      <c r="XJ263" s="611"/>
      <c r="XK263" s="611"/>
      <c r="XL263" s="611"/>
      <c r="XM263" s="611"/>
      <c r="XN263" s="611"/>
      <c r="XO263" s="611"/>
      <c r="XP263" s="611"/>
      <c r="XQ263" s="611"/>
      <c r="XR263" s="611"/>
      <c r="XS263" s="611"/>
      <c r="XT263" s="611"/>
      <c r="XU263" s="611"/>
      <c r="XV263" s="611"/>
      <c r="XW263" s="611"/>
      <c r="XX263" s="611"/>
      <c r="XY263" s="611"/>
      <c r="XZ263" s="611"/>
      <c r="YA263" s="611"/>
      <c r="YB263" s="611"/>
      <c r="YC263" s="611"/>
      <c r="YD263" s="611"/>
      <c r="YE263" s="611"/>
      <c r="YF263" s="611"/>
      <c r="YG263" s="611"/>
      <c r="YH263" s="611"/>
      <c r="YI263" s="611"/>
      <c r="YJ263" s="611"/>
      <c r="YK263" s="611"/>
      <c r="YL263" s="611"/>
      <c r="YM263" s="611"/>
      <c r="YN263" s="611"/>
      <c r="YO263" s="611"/>
      <c r="YP263" s="611"/>
      <c r="YQ263" s="611"/>
      <c r="YR263" s="611"/>
      <c r="YS263" s="611"/>
      <c r="YT263" s="611"/>
      <c r="YU263" s="611"/>
      <c r="YV263" s="611"/>
      <c r="YW263" s="611"/>
      <c r="YX263" s="611"/>
      <c r="YY263" s="611"/>
      <c r="YZ263" s="611"/>
      <c r="ZA263" s="611"/>
      <c r="ZB263" s="611"/>
      <c r="ZC263" s="611"/>
      <c r="ZD263" s="611"/>
      <c r="ZE263" s="611"/>
      <c r="ZF263" s="611"/>
      <c r="ZG263" s="611"/>
      <c r="ZH263" s="611"/>
      <c r="ZI263" s="611"/>
      <c r="ZJ263" s="611"/>
      <c r="ZK263" s="611"/>
      <c r="ZL263" s="611"/>
      <c r="ZM263" s="611"/>
      <c r="ZN263" s="611"/>
      <c r="ZO263" s="611"/>
      <c r="ZP263" s="611"/>
      <c r="ZQ263" s="611"/>
      <c r="ZR263" s="611"/>
      <c r="ZS263" s="611"/>
      <c r="ZT263" s="611"/>
      <c r="ZU263" s="611"/>
      <c r="ZV263" s="611"/>
      <c r="ZW263" s="611"/>
      <c r="ZX263" s="611"/>
      <c r="ZY263" s="611"/>
      <c r="ZZ263" s="611"/>
      <c r="AAA263" s="611"/>
      <c r="AAB263" s="611"/>
      <c r="AAC263" s="611"/>
      <c r="AAD263" s="611"/>
      <c r="AAE263" s="611"/>
      <c r="AAF263" s="611"/>
      <c r="AAG263" s="611"/>
      <c r="AAH263" s="611"/>
      <c r="AAI263" s="611"/>
      <c r="AAJ263" s="611"/>
      <c r="AAK263" s="611"/>
      <c r="AAL263" s="611"/>
      <c r="AAM263" s="611"/>
      <c r="AAN263" s="611"/>
      <c r="AAO263" s="611"/>
      <c r="AAP263" s="611"/>
      <c r="AAQ263" s="611"/>
      <c r="AAR263" s="611"/>
      <c r="AAS263" s="611"/>
      <c r="AAT263" s="611"/>
      <c r="AAU263" s="611"/>
      <c r="AAV263" s="611"/>
      <c r="AAW263" s="611"/>
      <c r="AAX263" s="611"/>
      <c r="AAY263" s="611"/>
      <c r="AAZ263" s="611"/>
      <c r="ABA263" s="611"/>
      <c r="ABB263" s="611"/>
      <c r="ABC263" s="611"/>
      <c r="ABD263" s="611"/>
      <c r="ABE263" s="611"/>
      <c r="ABF263" s="611"/>
      <c r="ABG263" s="611"/>
      <c r="ABH263" s="611"/>
      <c r="ABI263" s="611"/>
      <c r="ABJ263" s="611"/>
      <c r="ABK263" s="611"/>
      <c r="ABL263" s="611"/>
      <c r="ABM263" s="611"/>
      <c r="ABN263" s="611"/>
      <c r="ABO263" s="611"/>
      <c r="ABP263" s="611"/>
      <c r="ABQ263" s="611"/>
      <c r="ABR263" s="611"/>
      <c r="ABS263" s="611"/>
      <c r="ABT263" s="611"/>
      <c r="ABU263" s="611"/>
      <c r="ABV263" s="611"/>
      <c r="ABW263" s="611"/>
      <c r="ABX263" s="611"/>
      <c r="ABY263" s="611"/>
      <c r="ABZ263" s="611"/>
      <c r="ACA263" s="611"/>
      <c r="ACB263" s="611"/>
      <c r="ACC263" s="611"/>
      <c r="ACD263" s="611"/>
      <c r="ACE263" s="611"/>
      <c r="ACF263" s="611"/>
      <c r="ACG263" s="611"/>
      <c r="ACH263" s="611"/>
      <c r="ACI263" s="611"/>
      <c r="ACJ263" s="611"/>
      <c r="ACK263" s="611"/>
      <c r="ACL263" s="611"/>
      <c r="ACM263" s="611"/>
      <c r="ACN263" s="611"/>
      <c r="ACO263" s="611"/>
      <c r="ACP263" s="611"/>
      <c r="ACQ263" s="611"/>
      <c r="ACR263" s="611"/>
      <c r="ACS263" s="611"/>
      <c r="ACT263" s="611"/>
      <c r="ACU263" s="611"/>
      <c r="ACV263" s="611"/>
      <c r="ACW263" s="611"/>
      <c r="ACX263" s="611"/>
      <c r="ACY263" s="611"/>
      <c r="ACZ263" s="611"/>
      <c r="ADA263" s="611"/>
      <c r="ADB263" s="611"/>
      <c r="ADC263" s="611"/>
      <c r="ADD263" s="611"/>
      <c r="ADE263" s="611"/>
      <c r="ADF263" s="611"/>
      <c r="ADG263" s="611"/>
      <c r="ADH263" s="611"/>
      <c r="ADI263" s="611"/>
      <c r="ADJ263" s="611"/>
      <c r="ADK263" s="611"/>
      <c r="ADL263" s="611"/>
      <c r="ADM263" s="611"/>
      <c r="ADN263" s="611"/>
      <c r="ADO263" s="611"/>
      <c r="ADP263" s="611"/>
      <c r="ADQ263" s="611"/>
      <c r="ADR263" s="611"/>
      <c r="ADS263" s="611"/>
      <c r="ADT263" s="611"/>
      <c r="ADU263" s="611"/>
      <c r="ADV263" s="611"/>
      <c r="ADW263" s="611"/>
      <c r="ADX263" s="611"/>
      <c r="ADY263" s="611"/>
      <c r="ADZ263" s="611"/>
      <c r="AEA263" s="611"/>
      <c r="AEB263" s="611"/>
      <c r="AEC263" s="611"/>
      <c r="AED263" s="611"/>
      <c r="AEE263" s="611"/>
      <c r="AEF263" s="611"/>
      <c r="AEG263" s="611"/>
      <c r="AEH263" s="611"/>
      <c r="AEI263" s="611"/>
      <c r="AEJ263" s="611"/>
      <c r="AEK263" s="611"/>
      <c r="AEL263" s="611"/>
      <c r="AEM263" s="611"/>
      <c r="AEN263" s="611"/>
      <c r="AEO263" s="611"/>
      <c r="AEP263" s="611"/>
      <c r="AEQ263" s="611"/>
      <c r="AER263" s="611"/>
      <c r="AES263" s="611"/>
      <c r="AET263" s="611"/>
      <c r="AEU263" s="611"/>
      <c r="AEV263" s="611"/>
      <c r="AEW263" s="611"/>
      <c r="AEX263" s="611"/>
      <c r="AEY263" s="611"/>
      <c r="AEZ263" s="611"/>
      <c r="AFA263" s="611"/>
      <c r="AFB263" s="611"/>
      <c r="AFC263" s="611"/>
      <c r="AFD263" s="611"/>
      <c r="AFE263" s="611"/>
      <c r="AFF263" s="611"/>
      <c r="AFG263" s="611"/>
      <c r="AFH263" s="611"/>
      <c r="AFI263" s="611"/>
      <c r="AFJ263" s="611"/>
      <c r="AFK263" s="611"/>
      <c r="AFL263" s="611"/>
      <c r="AFM263" s="611"/>
      <c r="AFN263" s="611"/>
      <c r="AFO263" s="611"/>
      <c r="AFP263" s="611"/>
      <c r="AFQ263" s="611"/>
      <c r="AFR263" s="611"/>
      <c r="AFS263" s="611"/>
      <c r="AFT263" s="611"/>
      <c r="AFU263" s="611"/>
      <c r="AFV263" s="611"/>
      <c r="AFW263" s="611"/>
      <c r="AFX263" s="611"/>
      <c r="AFY263" s="611"/>
      <c r="AFZ263" s="611"/>
      <c r="AGA263" s="611"/>
      <c r="AGB263" s="611"/>
      <c r="AGC263" s="611"/>
      <c r="AGD263" s="611"/>
      <c r="AGE263" s="611"/>
      <c r="AGF263" s="611"/>
      <c r="AGG263" s="611"/>
      <c r="AGH263" s="611"/>
      <c r="AGI263" s="611"/>
      <c r="AGJ263" s="611"/>
      <c r="AGK263" s="611"/>
      <c r="AGL263" s="611"/>
      <c r="AGM263" s="611"/>
      <c r="AGN263" s="611"/>
      <c r="AGO263" s="611"/>
      <c r="AGP263" s="611"/>
      <c r="AGQ263" s="611"/>
      <c r="AGR263" s="611"/>
      <c r="AGS263" s="611"/>
      <c r="AGT263" s="611"/>
      <c r="AGU263" s="611"/>
      <c r="AGV263" s="611"/>
      <c r="AGW263" s="611"/>
      <c r="AGX263" s="611"/>
      <c r="AGY263" s="611"/>
      <c r="AGZ263" s="611"/>
      <c r="AHA263" s="611"/>
      <c r="AHB263" s="611"/>
      <c r="AHC263" s="611"/>
      <c r="AHD263" s="611"/>
      <c r="AHE263" s="611"/>
      <c r="AHF263" s="611"/>
      <c r="AHG263" s="611"/>
      <c r="AHH263" s="611"/>
      <c r="AHI263" s="611"/>
      <c r="AHJ263" s="611"/>
      <c r="AHK263" s="611"/>
      <c r="AHL263" s="611"/>
      <c r="AHM263" s="611"/>
      <c r="AHN263" s="611"/>
      <c r="AHO263" s="611"/>
      <c r="AHP263" s="611"/>
      <c r="AHQ263" s="611"/>
      <c r="AHR263" s="611"/>
      <c r="AHS263" s="611"/>
      <c r="AHT263" s="611"/>
      <c r="AHU263" s="611"/>
      <c r="AHV263" s="611"/>
      <c r="AHW263" s="611"/>
      <c r="AHX263" s="611"/>
      <c r="AHY263" s="611"/>
      <c r="AHZ263" s="611"/>
      <c r="AIA263" s="611"/>
      <c r="AIB263" s="611"/>
      <c r="AIC263" s="611"/>
      <c r="AID263" s="611"/>
      <c r="AIE263" s="611"/>
      <c r="AIF263" s="611"/>
      <c r="AIG263" s="611"/>
      <c r="AIH263" s="611"/>
      <c r="AII263" s="611"/>
      <c r="AIJ263" s="611"/>
      <c r="AIK263" s="611"/>
      <c r="AIL263" s="611"/>
      <c r="AIM263" s="611"/>
      <c r="AIN263" s="611"/>
      <c r="AIO263" s="611"/>
      <c r="AIP263" s="611"/>
      <c r="AIQ263" s="611"/>
      <c r="AIR263" s="611"/>
      <c r="AIS263" s="611"/>
      <c r="AIT263" s="611"/>
      <c r="AIU263" s="611"/>
      <c r="AIV263" s="611"/>
      <c r="AIW263" s="611"/>
      <c r="AIX263" s="611"/>
      <c r="AIY263" s="611"/>
      <c r="AIZ263" s="611"/>
      <c r="AJA263" s="611"/>
      <c r="AJB263" s="611"/>
      <c r="AJC263" s="611"/>
      <c r="AJD263" s="611"/>
      <c r="AJE263" s="611"/>
      <c r="AJF263" s="611"/>
      <c r="AJG263" s="611"/>
      <c r="AJH263" s="611"/>
      <c r="AJI263" s="611"/>
      <c r="AJJ263" s="611"/>
      <c r="AJK263" s="611"/>
      <c r="AJL263" s="611"/>
      <c r="AJM263" s="611"/>
      <c r="AJN263" s="611"/>
      <c r="AJO263" s="611"/>
      <c r="AJP263" s="611"/>
      <c r="AJQ263" s="611"/>
      <c r="AJR263" s="611"/>
      <c r="AJS263" s="611"/>
      <c r="AJT263" s="611"/>
      <c r="AJU263" s="611"/>
      <c r="AJV263" s="611"/>
      <c r="AJW263" s="611"/>
      <c r="AJX263" s="611"/>
      <c r="AJY263" s="611"/>
      <c r="AJZ263" s="611"/>
      <c r="AKA263" s="611"/>
      <c r="AKB263" s="611"/>
      <c r="AKC263" s="611"/>
      <c r="AKD263" s="611"/>
      <c r="AKE263" s="611"/>
      <c r="AKF263" s="611"/>
      <c r="AKG263" s="611"/>
      <c r="AKH263" s="611"/>
      <c r="AKI263" s="611"/>
      <c r="AKJ263" s="611"/>
      <c r="AKK263" s="611"/>
      <c r="AKL263" s="611"/>
      <c r="AKM263" s="611"/>
      <c r="AKN263" s="611"/>
      <c r="AKO263" s="611"/>
      <c r="AKP263" s="611"/>
      <c r="AKQ263" s="611"/>
      <c r="AKR263" s="611"/>
      <c r="AKS263" s="611"/>
      <c r="AKT263" s="611"/>
      <c r="AKU263" s="611"/>
      <c r="AKV263" s="611"/>
      <c r="AKW263" s="611"/>
      <c r="AKX263" s="611"/>
      <c r="AKY263" s="611"/>
      <c r="AKZ263" s="611"/>
      <c r="ALA263" s="611"/>
      <c r="ALB263" s="611"/>
      <c r="ALC263" s="611"/>
      <c r="ALD263" s="611"/>
      <c r="ALE263" s="611"/>
      <c r="ALF263" s="611"/>
      <c r="ALG263" s="611"/>
      <c r="ALH263" s="611"/>
      <c r="ALI263" s="611"/>
      <c r="ALJ263" s="611"/>
      <c r="ALK263" s="611"/>
      <c r="ALL263" s="611"/>
      <c r="ALM263" s="611"/>
      <c r="ALN263" s="611"/>
      <c r="ALO263" s="611"/>
      <c r="ALP263" s="611"/>
      <c r="ALQ263" s="611"/>
      <c r="ALR263" s="611"/>
      <c r="ALS263" s="611"/>
      <c r="ALT263" s="611"/>
      <c r="ALU263" s="611"/>
      <c r="ALV263" s="611"/>
      <c r="ALW263" s="611"/>
      <c r="ALX263" s="611"/>
      <c r="ALY263" s="611"/>
      <c r="ALZ263" s="611"/>
      <c r="AMA263" s="611"/>
      <c r="AMB263" s="611"/>
      <c r="AMC263" s="611"/>
      <c r="AMD263" s="611"/>
      <c r="AME263" s="611"/>
      <c r="AMF263" s="611"/>
      <c r="AMG263" s="611"/>
      <c r="AMH263" s="611"/>
      <c r="AMI263" s="611"/>
      <c r="AMJ263" s="611"/>
      <c r="AMK263" s="611"/>
      <c r="AML263" s="611"/>
      <c r="AMM263" s="611"/>
      <c r="AMN263" s="611"/>
      <c r="AMO263" s="611"/>
      <c r="AMP263" s="611"/>
      <c r="AMQ263" s="611"/>
      <c r="AMR263" s="611"/>
      <c r="AMS263" s="611"/>
      <c r="AMT263" s="611"/>
      <c r="AMU263" s="611"/>
      <c r="AMV263" s="611"/>
      <c r="AMW263" s="611"/>
      <c r="AMX263" s="611"/>
      <c r="AMY263" s="611"/>
      <c r="AMZ263" s="611"/>
      <c r="ANA263" s="611"/>
      <c r="ANB263" s="611"/>
      <c r="ANC263" s="611"/>
      <c r="AND263" s="611"/>
      <c r="ANE263" s="611"/>
      <c r="ANF263" s="611"/>
      <c r="ANG263" s="611"/>
      <c r="ANH263" s="611"/>
      <c r="ANI263" s="611"/>
      <c r="ANJ263" s="611"/>
      <c r="ANK263" s="611"/>
      <c r="ANL263" s="611"/>
      <c r="ANM263" s="611"/>
      <c r="ANN263" s="611"/>
      <c r="ANO263" s="611"/>
      <c r="ANP263" s="611"/>
      <c r="ANQ263" s="611"/>
      <c r="ANR263" s="611"/>
      <c r="ANS263" s="611"/>
      <c r="ANT263" s="611"/>
      <c r="ANU263" s="611"/>
      <c r="ANV263" s="611"/>
      <c r="ANW263" s="611"/>
      <c r="ANX263" s="611"/>
      <c r="ANY263" s="611"/>
      <c r="ANZ263" s="611"/>
      <c r="AOA263" s="611"/>
      <c r="AOB263" s="611"/>
      <c r="AOC263" s="611"/>
      <c r="AOD263" s="611"/>
      <c r="AOE263" s="611"/>
      <c r="AOF263" s="611"/>
      <c r="AOG263" s="611"/>
      <c r="AOH263" s="611"/>
      <c r="AOI263" s="611"/>
      <c r="AOJ263" s="611"/>
      <c r="AOK263" s="611"/>
      <c r="AOL263" s="611"/>
      <c r="AOM263" s="611"/>
      <c r="AON263" s="611"/>
      <c r="AOO263" s="611"/>
      <c r="AOP263" s="611"/>
      <c r="AOQ263" s="611"/>
      <c r="AOR263" s="611"/>
      <c r="AOS263" s="611"/>
      <c r="AOT263" s="611"/>
      <c r="AOU263" s="611"/>
      <c r="AOV263" s="611"/>
      <c r="AOW263" s="611"/>
      <c r="AOX263" s="611"/>
      <c r="AOY263" s="611"/>
      <c r="AOZ263" s="611"/>
      <c r="APA263" s="611"/>
      <c r="APB263" s="611"/>
      <c r="APC263" s="611"/>
      <c r="APD263" s="611"/>
      <c r="APE263" s="611"/>
      <c r="APF263" s="611"/>
      <c r="APG263" s="611"/>
      <c r="APH263" s="611"/>
      <c r="API263" s="611"/>
      <c r="APJ263" s="611"/>
      <c r="APK263" s="611"/>
      <c r="APL263" s="611"/>
      <c r="APM263" s="611"/>
      <c r="APN263" s="611"/>
      <c r="APO263" s="611"/>
      <c r="APP263" s="611"/>
      <c r="APQ263" s="611"/>
      <c r="APR263" s="611"/>
      <c r="APS263" s="611"/>
      <c r="APT263" s="611"/>
      <c r="APU263" s="611"/>
      <c r="APV263" s="611"/>
      <c r="APW263" s="611"/>
      <c r="APX263" s="611"/>
      <c r="APY263" s="611"/>
      <c r="APZ263" s="611"/>
      <c r="AQA263" s="611"/>
      <c r="AQB263" s="611"/>
      <c r="AQC263" s="611"/>
      <c r="AQD263" s="611"/>
      <c r="AQE263" s="611"/>
      <c r="AQF263" s="611"/>
      <c r="AQG263" s="611"/>
      <c r="AQH263" s="611"/>
      <c r="AQI263" s="611"/>
      <c r="AQJ263" s="611"/>
      <c r="AQK263" s="611"/>
      <c r="AQL263" s="611"/>
      <c r="AQM263" s="611"/>
      <c r="AQN263" s="611"/>
      <c r="AQO263" s="611"/>
      <c r="AQP263" s="611"/>
      <c r="AQQ263" s="611"/>
      <c r="AQR263" s="611"/>
      <c r="AQS263" s="611"/>
      <c r="AQT263" s="611"/>
      <c r="AQU263" s="611"/>
      <c r="AQV263" s="611"/>
      <c r="AQW263" s="611"/>
      <c r="AQX263" s="611"/>
      <c r="AQY263" s="611"/>
      <c r="AQZ263" s="611"/>
      <c r="ARA263" s="611"/>
      <c r="ARB263" s="611"/>
      <c r="ARC263" s="611"/>
      <c r="ARD263" s="611"/>
      <c r="ARE263" s="611"/>
      <c r="ARF263" s="611"/>
      <c r="ARG263" s="611"/>
      <c r="ARH263" s="611"/>
      <c r="ARI263" s="611"/>
      <c r="ARJ263" s="611"/>
      <c r="ARK263" s="611"/>
      <c r="ARL263" s="611"/>
      <c r="ARM263" s="611"/>
      <c r="ARN263" s="611"/>
      <c r="ARO263" s="611"/>
      <c r="ARP263" s="611"/>
      <c r="ARQ263" s="611"/>
      <c r="ARR263" s="611"/>
      <c r="ARS263" s="611"/>
      <c r="ART263" s="611"/>
      <c r="ARU263" s="611"/>
      <c r="ARV263" s="611"/>
      <c r="ARW263" s="611"/>
      <c r="ARX263" s="611"/>
      <c r="ARY263" s="611"/>
      <c r="ARZ263" s="611"/>
      <c r="ASA263" s="611"/>
      <c r="ASB263" s="611"/>
      <c r="ASC263" s="611"/>
      <c r="ASD263" s="611"/>
      <c r="ASE263" s="611"/>
      <c r="ASF263" s="611"/>
      <c r="ASG263" s="611"/>
      <c r="ASH263" s="611"/>
      <c r="ASI263" s="611"/>
      <c r="ASJ263" s="611"/>
      <c r="ASK263" s="611"/>
      <c r="ASL263" s="611"/>
      <c r="ASM263" s="611"/>
      <c r="ASN263" s="611"/>
      <c r="ASO263" s="611"/>
      <c r="ASP263" s="611"/>
      <c r="ASQ263" s="611"/>
      <c r="ASR263" s="611"/>
      <c r="ASS263" s="611"/>
      <c r="AST263" s="611"/>
      <c r="ASU263" s="611"/>
      <c r="ASV263" s="611"/>
      <c r="ASW263" s="611"/>
      <c r="ASX263" s="611"/>
      <c r="ASY263" s="611"/>
      <c r="ASZ263" s="611"/>
      <c r="ATA263" s="611"/>
      <c r="ATB263" s="611"/>
      <c r="ATC263" s="611"/>
      <c r="ATD263" s="611"/>
      <c r="ATE263" s="611"/>
      <c r="ATF263" s="611"/>
      <c r="ATG263" s="611"/>
      <c r="ATH263" s="611"/>
      <c r="ATI263" s="611"/>
      <c r="ATJ263" s="611"/>
      <c r="ATK263" s="611"/>
      <c r="ATL263" s="611"/>
      <c r="ATM263" s="611"/>
      <c r="ATN263" s="611"/>
      <c r="ATO263" s="611"/>
      <c r="ATP263" s="611"/>
      <c r="ATQ263" s="611"/>
      <c r="ATR263" s="611"/>
      <c r="ATS263" s="611"/>
      <c r="ATT263" s="611"/>
      <c r="ATU263" s="611"/>
      <c r="ATV263" s="611"/>
      <c r="ATW263" s="611"/>
      <c r="ATX263" s="611"/>
      <c r="ATY263" s="611"/>
      <c r="ATZ263" s="611"/>
      <c r="AUA263" s="611"/>
      <c r="AUB263" s="611"/>
      <c r="AUC263" s="611"/>
      <c r="AUD263" s="611"/>
      <c r="AUE263" s="611"/>
      <c r="AUF263" s="611"/>
      <c r="AUG263" s="611"/>
      <c r="AUH263" s="611"/>
      <c r="AUI263" s="611"/>
      <c r="AUJ263" s="611"/>
      <c r="AUK263" s="611"/>
      <c r="AUL263" s="611"/>
      <c r="AUM263" s="611"/>
      <c r="AUN263" s="611"/>
      <c r="AUO263" s="611"/>
      <c r="AUP263" s="611"/>
      <c r="AUQ263" s="611"/>
      <c r="AUR263" s="611"/>
      <c r="AUS263" s="611"/>
      <c r="AUT263" s="611"/>
      <c r="AUU263" s="611"/>
      <c r="AUV263" s="611"/>
      <c r="AUW263" s="611"/>
      <c r="AUX263" s="611"/>
      <c r="AUY263" s="611"/>
      <c r="AUZ263" s="611"/>
      <c r="AVA263" s="611"/>
      <c r="AVB263" s="611"/>
      <c r="AVC263" s="611"/>
      <c r="AVD263" s="611"/>
      <c r="AVE263" s="611"/>
      <c r="AVF263" s="611"/>
      <c r="AVG263" s="611"/>
      <c r="AVH263" s="611"/>
      <c r="AVI263" s="611"/>
      <c r="AVJ263" s="611"/>
      <c r="AVK263" s="611"/>
      <c r="AVL263" s="611"/>
      <c r="AVM263" s="611"/>
      <c r="AVN263" s="611"/>
      <c r="AVO263" s="611"/>
      <c r="AVP263" s="611"/>
      <c r="AVQ263" s="611"/>
      <c r="AVR263" s="611"/>
      <c r="AVS263" s="611"/>
      <c r="AVT263" s="611"/>
      <c r="AVU263" s="611"/>
      <c r="AVV263" s="611"/>
      <c r="AVW263" s="611"/>
      <c r="AVX263" s="611"/>
      <c r="AVY263" s="611"/>
      <c r="AVZ263" s="611"/>
      <c r="AWA263" s="611"/>
      <c r="AWB263" s="611"/>
      <c r="AWC263" s="611"/>
      <c r="AWD263" s="611"/>
      <c r="AWE263" s="611"/>
      <c r="AWF263" s="611"/>
      <c r="AWG263" s="611"/>
      <c r="AWH263" s="611"/>
      <c r="AWI263" s="611"/>
      <c r="AWJ263" s="611"/>
      <c r="AWK263" s="611"/>
      <c r="AWL263" s="611"/>
      <c r="AWM263" s="611"/>
      <c r="AWN263" s="611"/>
      <c r="AWO263" s="611"/>
      <c r="AWP263" s="611"/>
      <c r="AWQ263" s="611"/>
      <c r="AWR263" s="611"/>
      <c r="AWS263" s="611"/>
      <c r="AWT263" s="611"/>
      <c r="AWU263" s="611"/>
      <c r="AWV263" s="611"/>
      <c r="AWW263" s="611"/>
      <c r="AWX263" s="611"/>
      <c r="AWY263" s="611"/>
      <c r="AWZ263" s="611"/>
      <c r="AXA263" s="611"/>
      <c r="AXB263" s="611"/>
      <c r="AXC263" s="611"/>
      <c r="AXD263" s="611"/>
      <c r="AXE263" s="611"/>
      <c r="AXF263" s="611"/>
      <c r="AXG263" s="611"/>
      <c r="AXH263" s="611"/>
      <c r="AXI263" s="611"/>
      <c r="AXJ263" s="611"/>
      <c r="AXK263" s="611"/>
      <c r="AXL263" s="611"/>
      <c r="AXM263" s="611"/>
      <c r="AXN263" s="611"/>
      <c r="AXO263" s="611"/>
      <c r="AXP263" s="611"/>
      <c r="AXQ263" s="611"/>
      <c r="AXR263" s="611"/>
      <c r="AXS263" s="611"/>
      <c r="AXT263" s="611"/>
      <c r="AXU263" s="611"/>
      <c r="AXV263" s="611"/>
      <c r="AXW263" s="611"/>
      <c r="AXX263" s="611"/>
      <c r="AXY263" s="611"/>
      <c r="AXZ263" s="611"/>
      <c r="AYA263" s="611"/>
      <c r="AYB263" s="611"/>
      <c r="AYC263" s="611"/>
      <c r="AYD263" s="611"/>
      <c r="AYE263" s="611"/>
      <c r="AYF263" s="611"/>
      <c r="AYG263" s="611"/>
      <c r="AYH263" s="611"/>
      <c r="AYI263" s="611"/>
      <c r="AYJ263" s="611"/>
      <c r="AYK263" s="611"/>
      <c r="AYL263" s="611"/>
      <c r="AYM263" s="611"/>
      <c r="AYN263" s="611"/>
      <c r="AYO263" s="611"/>
      <c r="AYP263" s="611"/>
      <c r="AYQ263" s="611"/>
      <c r="AYR263" s="611"/>
      <c r="AYS263" s="611"/>
      <c r="AYT263" s="611"/>
      <c r="AYU263" s="611"/>
      <c r="AYV263" s="611"/>
      <c r="AYW263" s="611"/>
      <c r="AYX263" s="611"/>
      <c r="AYY263" s="611"/>
      <c r="AYZ263" s="611"/>
      <c r="AZA263" s="611"/>
      <c r="AZB263" s="611"/>
      <c r="AZC263" s="611"/>
      <c r="AZD263" s="611"/>
      <c r="AZE263" s="611"/>
      <c r="AZF263" s="611"/>
      <c r="AZG263" s="611"/>
      <c r="AZH263" s="611"/>
      <c r="AZI263" s="611"/>
      <c r="AZJ263" s="611"/>
      <c r="AZK263" s="611"/>
      <c r="AZL263" s="611"/>
      <c r="AZM263" s="611"/>
      <c r="AZN263" s="611"/>
      <c r="AZO263" s="611"/>
      <c r="AZP263" s="611"/>
      <c r="AZQ263" s="611"/>
      <c r="AZR263" s="611"/>
      <c r="AZS263" s="611"/>
      <c r="AZT263" s="611"/>
      <c r="AZU263" s="611"/>
      <c r="AZV263" s="611"/>
      <c r="AZW263" s="611"/>
      <c r="AZX263" s="611"/>
      <c r="AZY263" s="611"/>
      <c r="AZZ263" s="611"/>
      <c r="BAA263" s="611"/>
      <c r="BAB263" s="611"/>
      <c r="BAC263" s="611"/>
      <c r="BAD263" s="611"/>
      <c r="BAE263" s="611"/>
      <c r="BAF263" s="611"/>
      <c r="BAG263" s="611"/>
      <c r="BAH263" s="611"/>
      <c r="BAI263" s="611"/>
      <c r="BAJ263" s="611"/>
      <c r="BAK263" s="611"/>
      <c r="BAL263" s="611"/>
      <c r="BAM263" s="611"/>
      <c r="BAN263" s="611"/>
      <c r="BAO263" s="611"/>
      <c r="BAP263" s="611"/>
      <c r="BAQ263" s="611"/>
      <c r="BAR263" s="611"/>
      <c r="BAS263" s="611"/>
      <c r="BAT263" s="611"/>
      <c r="BAU263" s="611"/>
      <c r="BAV263" s="611"/>
      <c r="BAW263" s="611"/>
      <c r="BAX263" s="611"/>
      <c r="BAY263" s="611"/>
      <c r="BAZ263" s="611"/>
      <c r="BBA263" s="611"/>
      <c r="BBB263" s="611"/>
      <c r="BBC263" s="611"/>
      <c r="BBD263" s="611"/>
      <c r="BBE263" s="611"/>
      <c r="BBF263" s="611"/>
      <c r="BBG263" s="611"/>
      <c r="BBH263" s="611"/>
      <c r="BBI263" s="611"/>
      <c r="BBJ263" s="611"/>
      <c r="BBK263" s="611"/>
      <c r="BBL263" s="611"/>
      <c r="BBM263" s="611"/>
      <c r="BBN263" s="611"/>
      <c r="BBO263" s="611"/>
      <c r="BBP263" s="611"/>
      <c r="BBQ263" s="611"/>
      <c r="BBR263" s="611"/>
      <c r="BBS263" s="611"/>
      <c r="BBT263" s="611"/>
      <c r="BBU263" s="611"/>
      <c r="BBV263" s="611"/>
      <c r="BBW263" s="611"/>
      <c r="BBX263" s="611"/>
      <c r="BBY263" s="611"/>
      <c r="BBZ263" s="611"/>
      <c r="BCA263" s="611"/>
      <c r="BCB263" s="611"/>
      <c r="BCC263" s="611"/>
      <c r="BCD263" s="611"/>
      <c r="BCE263" s="611"/>
      <c r="BCF263" s="611"/>
      <c r="BCG263" s="611"/>
      <c r="BCH263" s="611"/>
      <c r="BCI263" s="611"/>
      <c r="BCJ263" s="611"/>
      <c r="BCK263" s="611"/>
      <c r="BCL263" s="611"/>
      <c r="BCM263" s="611"/>
      <c r="BCN263" s="611"/>
      <c r="BCO263" s="611"/>
      <c r="BCP263" s="611"/>
      <c r="BCQ263" s="611"/>
      <c r="BCR263" s="611"/>
      <c r="BCS263" s="611"/>
      <c r="BCT263" s="611"/>
      <c r="BCU263" s="611"/>
      <c r="BCV263" s="611"/>
      <c r="BCW263" s="611"/>
      <c r="BCX263" s="611"/>
      <c r="BCY263" s="611"/>
      <c r="BCZ263" s="611"/>
      <c r="BDA263" s="611"/>
      <c r="BDB263" s="611"/>
      <c r="BDC263" s="611"/>
      <c r="BDD263" s="611"/>
      <c r="BDE263" s="611"/>
      <c r="BDF263" s="611"/>
      <c r="BDG263" s="611"/>
      <c r="BDH263" s="611"/>
      <c r="BDI263" s="611"/>
      <c r="BDJ263" s="611"/>
      <c r="BDK263" s="611"/>
      <c r="BDL263" s="611"/>
      <c r="BDM263" s="611"/>
      <c r="BDN263" s="611"/>
      <c r="BDO263" s="611"/>
      <c r="BDP263" s="611"/>
      <c r="BDQ263" s="611"/>
      <c r="BDR263" s="611"/>
      <c r="BDS263" s="611"/>
      <c r="BDT263" s="611"/>
      <c r="BDU263" s="611"/>
      <c r="BDV263" s="611"/>
      <c r="BDW263" s="611"/>
      <c r="BDX263" s="611"/>
      <c r="BDY263" s="611"/>
      <c r="BDZ263" s="611"/>
      <c r="BEA263" s="611"/>
      <c r="BEB263" s="611"/>
      <c r="BEC263" s="611"/>
      <c r="BED263" s="611"/>
      <c r="BEE263" s="611"/>
      <c r="BEF263" s="611"/>
      <c r="BEG263" s="611"/>
      <c r="BEH263" s="611"/>
      <c r="BEI263" s="611"/>
      <c r="BEJ263" s="611"/>
      <c r="BEK263" s="611"/>
      <c r="BEL263" s="611"/>
      <c r="BEM263" s="611"/>
      <c r="BEN263" s="611"/>
      <c r="BEO263" s="611"/>
      <c r="BEP263" s="611"/>
      <c r="BEQ263" s="611"/>
      <c r="BER263" s="611"/>
      <c r="BES263" s="611"/>
      <c r="BET263" s="611"/>
      <c r="BEU263" s="611"/>
      <c r="BEV263" s="611"/>
      <c r="BEW263" s="611"/>
      <c r="BEX263" s="611"/>
      <c r="BEY263" s="611"/>
      <c r="BEZ263" s="611"/>
      <c r="BFA263" s="611"/>
      <c r="BFB263" s="611"/>
      <c r="BFC263" s="611"/>
      <c r="BFD263" s="611"/>
      <c r="BFE263" s="611"/>
      <c r="BFF263" s="611"/>
      <c r="BFG263" s="611"/>
      <c r="BFH263" s="611"/>
      <c r="BFI263" s="611"/>
      <c r="BFJ263" s="611"/>
      <c r="BFK263" s="611"/>
      <c r="BFL263" s="611"/>
      <c r="BFM263" s="611"/>
      <c r="BFN263" s="611"/>
      <c r="BFO263" s="611"/>
      <c r="BFP263" s="611"/>
      <c r="BFQ263" s="611"/>
      <c r="BFR263" s="611"/>
      <c r="BFS263" s="611"/>
      <c r="BFT263" s="611"/>
      <c r="BFU263" s="611"/>
      <c r="BFV263" s="611"/>
      <c r="BFW263" s="611"/>
      <c r="BFX263" s="611"/>
      <c r="BFY263" s="611"/>
      <c r="BFZ263" s="611"/>
      <c r="BGA263" s="611"/>
      <c r="BGB263" s="611"/>
      <c r="BGC263" s="611"/>
      <c r="BGD263" s="611"/>
      <c r="BGE263" s="611"/>
      <c r="BGF263" s="611"/>
      <c r="BGG263" s="611"/>
      <c r="BGH263" s="611"/>
      <c r="BGI263" s="611"/>
      <c r="BGJ263" s="611"/>
      <c r="BGK263" s="611"/>
      <c r="BGL263" s="611"/>
      <c r="BGM263" s="611"/>
      <c r="BGN263" s="611"/>
      <c r="BGO263" s="611"/>
      <c r="BGP263" s="611"/>
      <c r="BGQ263" s="611"/>
      <c r="BGR263" s="611"/>
      <c r="BGS263" s="611"/>
      <c r="BGT263" s="611"/>
      <c r="BGU263" s="611"/>
      <c r="BGV263" s="611"/>
      <c r="BGW263" s="611"/>
      <c r="BGX263" s="611"/>
      <c r="BGY263" s="611"/>
      <c r="BGZ263" s="611"/>
      <c r="BHA263" s="611"/>
      <c r="BHB263" s="611"/>
      <c r="BHC263" s="611"/>
      <c r="BHD263" s="611"/>
      <c r="BHE263" s="611"/>
      <c r="BHF263" s="611"/>
      <c r="BHG263" s="611"/>
      <c r="BHH263" s="611"/>
      <c r="BHI263" s="611"/>
      <c r="BHJ263" s="611"/>
      <c r="BHK263" s="611"/>
      <c r="BHL263" s="611"/>
      <c r="BHM263" s="611"/>
      <c r="BHN263" s="611"/>
      <c r="BHO263" s="611"/>
      <c r="BHP263" s="611"/>
      <c r="BHQ263" s="611"/>
      <c r="BHR263" s="611"/>
      <c r="BHS263" s="611"/>
      <c r="BHT263" s="611"/>
      <c r="BHU263" s="611"/>
      <c r="BHV263" s="611"/>
      <c r="BHW263" s="611"/>
      <c r="BHX263" s="611"/>
      <c r="BHY263" s="611"/>
      <c r="BHZ263" s="611"/>
      <c r="BIA263" s="611"/>
      <c r="BIB263" s="611"/>
      <c r="BIC263" s="611"/>
      <c r="BID263" s="611"/>
      <c r="BIE263" s="611"/>
      <c r="BIF263" s="611"/>
      <c r="BIG263" s="611"/>
      <c r="BIH263" s="611"/>
      <c r="BII263" s="611"/>
      <c r="BIJ263" s="611"/>
      <c r="BIK263" s="611"/>
      <c r="BIL263" s="611"/>
      <c r="BIM263" s="611"/>
      <c r="BIN263" s="611"/>
      <c r="BIO263" s="611"/>
      <c r="BIP263" s="611"/>
      <c r="BIQ263" s="611"/>
      <c r="BIR263" s="611"/>
      <c r="BIS263" s="611"/>
      <c r="BIT263" s="611"/>
      <c r="BIU263" s="611"/>
      <c r="BIV263" s="611"/>
      <c r="BIW263" s="611"/>
      <c r="BIX263" s="611"/>
      <c r="BIY263" s="611"/>
      <c r="BIZ263" s="611"/>
      <c r="BJA263" s="611"/>
      <c r="BJB263" s="611"/>
      <c r="BJC263" s="611"/>
      <c r="BJD263" s="611"/>
      <c r="BJE263" s="611"/>
      <c r="BJF263" s="611"/>
      <c r="BJG263" s="611"/>
      <c r="BJH263" s="611"/>
      <c r="BJI263" s="611"/>
      <c r="BJJ263" s="611"/>
      <c r="BJK263" s="611"/>
      <c r="BJL263" s="611"/>
      <c r="BJM263" s="611"/>
      <c r="BJN263" s="611"/>
      <c r="BJO263" s="611"/>
      <c r="BJP263" s="611"/>
      <c r="BJQ263" s="611"/>
      <c r="BJR263" s="611"/>
      <c r="BJS263" s="611"/>
      <c r="BJT263" s="611"/>
      <c r="BJU263" s="611"/>
      <c r="BJV263" s="611"/>
      <c r="BJW263" s="611"/>
      <c r="BJX263" s="611"/>
      <c r="BJY263" s="611"/>
      <c r="BJZ263" s="611"/>
      <c r="BKA263" s="611"/>
      <c r="BKB263" s="611"/>
      <c r="BKC263" s="611"/>
      <c r="BKD263" s="611"/>
      <c r="BKE263" s="611"/>
      <c r="BKF263" s="611"/>
      <c r="BKG263" s="611"/>
      <c r="BKH263" s="611"/>
      <c r="BKI263" s="611"/>
      <c r="BKJ263" s="611"/>
      <c r="BKK263" s="611"/>
      <c r="BKL263" s="611"/>
      <c r="BKM263" s="611"/>
      <c r="BKN263" s="611"/>
      <c r="BKO263" s="611"/>
      <c r="BKP263" s="611"/>
      <c r="BKQ263" s="611"/>
      <c r="BKR263" s="611"/>
      <c r="BKS263" s="611"/>
      <c r="BKT263" s="611"/>
      <c r="BKU263" s="611"/>
      <c r="BKV263" s="611"/>
      <c r="BKW263" s="611"/>
      <c r="BKX263" s="611"/>
      <c r="BKY263" s="611"/>
      <c r="BKZ263" s="611"/>
      <c r="BLA263" s="611"/>
      <c r="BLB263" s="611"/>
      <c r="BLC263" s="611"/>
      <c r="BLD263" s="611"/>
      <c r="BLE263" s="611"/>
      <c r="BLF263" s="611"/>
      <c r="BLG263" s="611"/>
      <c r="BLH263" s="611"/>
      <c r="BLI263" s="611"/>
      <c r="BLJ263" s="611"/>
      <c r="BLK263" s="611"/>
      <c r="BLL263" s="611"/>
      <c r="BLM263" s="611"/>
      <c r="BLN263" s="611"/>
      <c r="BLO263" s="611"/>
      <c r="BLP263" s="611"/>
      <c r="BLQ263" s="611"/>
      <c r="BLR263" s="611"/>
      <c r="BLS263" s="611"/>
      <c r="BLT263" s="611"/>
      <c r="BLU263" s="611"/>
      <c r="BLV263" s="611"/>
      <c r="BLW263" s="611"/>
      <c r="BLX263" s="611"/>
      <c r="BLY263" s="611"/>
      <c r="BLZ263" s="611"/>
      <c r="BMA263" s="611"/>
      <c r="BMB263" s="611"/>
      <c r="BMC263" s="611"/>
      <c r="BMD263" s="611"/>
      <c r="BME263" s="611"/>
      <c r="BMF263" s="611"/>
      <c r="BMG263" s="611"/>
      <c r="BMH263" s="611"/>
      <c r="BMI263" s="611"/>
      <c r="BMJ263" s="611"/>
      <c r="BMK263" s="611"/>
      <c r="BML263" s="611"/>
      <c r="BMM263" s="611"/>
      <c r="BMN263" s="611"/>
      <c r="BMO263" s="611"/>
      <c r="BMP263" s="611"/>
      <c r="BMQ263" s="611"/>
      <c r="BMR263" s="611"/>
      <c r="BMS263" s="611"/>
      <c r="BMT263" s="611"/>
      <c r="BMU263" s="611"/>
      <c r="BMV263" s="611"/>
      <c r="BMW263" s="611"/>
      <c r="BMX263" s="611"/>
      <c r="BMY263" s="611"/>
      <c r="BMZ263" s="611"/>
      <c r="BNA263" s="611"/>
      <c r="BNB263" s="611"/>
      <c r="BNC263" s="611"/>
      <c r="BND263" s="611"/>
      <c r="BNE263" s="611"/>
      <c r="BNF263" s="611"/>
      <c r="BNG263" s="611"/>
      <c r="BNH263" s="611"/>
      <c r="BNI263" s="611"/>
      <c r="BNJ263" s="611"/>
      <c r="BNK263" s="611"/>
      <c r="BNL263" s="611"/>
      <c r="BNM263" s="611"/>
      <c r="BNN263" s="611"/>
      <c r="BNO263" s="611"/>
      <c r="BNP263" s="611"/>
      <c r="BNQ263" s="611"/>
      <c r="BNR263" s="611"/>
      <c r="BNS263" s="611"/>
      <c r="BNT263" s="611"/>
      <c r="BNU263" s="611"/>
      <c r="BNV263" s="611"/>
      <c r="BNW263" s="611"/>
      <c r="BNX263" s="611"/>
      <c r="BNY263" s="611"/>
      <c r="BNZ263" s="611"/>
      <c r="BOA263" s="611"/>
      <c r="BOB263" s="611"/>
      <c r="BOC263" s="611"/>
      <c r="BOD263" s="611"/>
      <c r="BOE263" s="611"/>
      <c r="BOF263" s="611"/>
      <c r="BOG263" s="611"/>
      <c r="BOH263" s="611"/>
      <c r="BOI263" s="611"/>
      <c r="BOJ263" s="611"/>
      <c r="BOK263" s="611"/>
      <c r="BOL263" s="611"/>
      <c r="BOM263" s="611"/>
      <c r="BON263" s="611"/>
      <c r="BOO263" s="611"/>
      <c r="BOP263" s="611"/>
      <c r="BOQ263" s="611"/>
      <c r="BOR263" s="611"/>
      <c r="BOS263" s="611"/>
      <c r="BOT263" s="611"/>
      <c r="BOU263" s="611"/>
      <c r="BOV263" s="611"/>
      <c r="BOW263" s="611"/>
      <c r="BOX263" s="611"/>
      <c r="BOY263" s="611"/>
      <c r="BOZ263" s="611"/>
      <c r="BPA263" s="611"/>
      <c r="BPB263" s="611"/>
      <c r="BPC263" s="611"/>
      <c r="BPD263" s="611"/>
      <c r="BPE263" s="611"/>
      <c r="BPF263" s="611"/>
      <c r="BPG263" s="611"/>
      <c r="BPH263" s="611"/>
      <c r="BPI263" s="611"/>
      <c r="BPJ263" s="611"/>
      <c r="BPK263" s="611"/>
      <c r="BPL263" s="611"/>
      <c r="BPM263" s="611"/>
      <c r="BPN263" s="611"/>
      <c r="BPO263" s="611"/>
      <c r="BPP263" s="611"/>
      <c r="BPQ263" s="611"/>
      <c r="BPR263" s="611"/>
      <c r="BPS263" s="611"/>
      <c r="BPT263" s="611"/>
      <c r="BPU263" s="611"/>
      <c r="BPV263" s="611"/>
      <c r="BPW263" s="611"/>
      <c r="BPX263" s="611"/>
      <c r="BPY263" s="611"/>
      <c r="BPZ263" s="611"/>
      <c r="BQA263" s="611"/>
      <c r="BQB263" s="611"/>
      <c r="BQC263" s="611"/>
      <c r="BQD263" s="611"/>
      <c r="BQE263" s="611"/>
      <c r="BQF263" s="611"/>
      <c r="BQG263" s="611"/>
      <c r="BQH263" s="611"/>
      <c r="BQI263" s="611"/>
      <c r="BQJ263" s="611"/>
      <c r="BQK263" s="611"/>
      <c r="BQL263" s="611"/>
      <c r="BQM263" s="611"/>
      <c r="BQN263" s="611"/>
      <c r="BQO263" s="611"/>
      <c r="BQP263" s="611"/>
      <c r="BQQ263" s="611"/>
      <c r="BQR263" s="611"/>
      <c r="BQS263" s="611"/>
      <c r="BQT263" s="611"/>
      <c r="BQU263" s="611"/>
      <c r="BQV263" s="611"/>
      <c r="BQW263" s="611"/>
      <c r="BQX263" s="611"/>
      <c r="BQY263" s="611"/>
      <c r="BQZ263" s="611"/>
      <c r="BRA263" s="611"/>
      <c r="BRB263" s="611"/>
      <c r="BRC263" s="611"/>
      <c r="BRD263" s="611"/>
      <c r="BRE263" s="611"/>
      <c r="BRF263" s="611"/>
      <c r="BRG263" s="611"/>
      <c r="BRH263" s="611"/>
      <c r="BRI263" s="611"/>
      <c r="BRJ263" s="611"/>
      <c r="BRK263" s="611"/>
      <c r="BRL263" s="611"/>
      <c r="BRM263" s="611"/>
      <c r="BRN263" s="611"/>
      <c r="BRO263" s="611"/>
      <c r="BRP263" s="611"/>
      <c r="BRQ263" s="611"/>
      <c r="BRR263" s="611"/>
      <c r="BRS263" s="611"/>
      <c r="BRT263" s="611"/>
      <c r="BRU263" s="611"/>
      <c r="BRV263" s="611"/>
      <c r="BRW263" s="611"/>
      <c r="BRX263" s="611"/>
      <c r="BRY263" s="611"/>
      <c r="BRZ263" s="611"/>
      <c r="BSA263" s="611"/>
      <c r="BSB263" s="611"/>
      <c r="BSC263" s="611"/>
      <c r="BSD263" s="611"/>
      <c r="BSE263" s="611"/>
      <c r="BSF263" s="611"/>
      <c r="BSG263" s="611"/>
      <c r="BSH263" s="611"/>
      <c r="BSI263" s="611"/>
      <c r="BSJ263" s="611"/>
      <c r="BSK263" s="611"/>
      <c r="BSL263" s="611"/>
      <c r="BSM263" s="611"/>
      <c r="BSN263" s="611"/>
      <c r="BSO263" s="611"/>
      <c r="BSP263" s="611"/>
      <c r="BSQ263" s="611"/>
      <c r="BSR263" s="611"/>
      <c r="BSS263" s="611"/>
      <c r="BST263" s="611"/>
      <c r="BSU263" s="611"/>
      <c r="BSV263" s="611"/>
      <c r="BSW263" s="611"/>
      <c r="BSX263" s="611"/>
      <c r="BSY263" s="611"/>
      <c r="BSZ263" s="611"/>
      <c r="BTA263" s="611"/>
      <c r="BTB263" s="611"/>
      <c r="BTC263" s="611"/>
      <c r="BTD263" s="611"/>
      <c r="BTE263" s="611"/>
      <c r="BTF263" s="611"/>
      <c r="BTG263" s="611"/>
      <c r="BTH263" s="611"/>
      <c r="BTI263" s="611"/>
      <c r="BTJ263" s="611"/>
      <c r="BTK263" s="611"/>
      <c r="BTL263" s="611"/>
      <c r="BTM263" s="611"/>
      <c r="BTN263" s="611"/>
      <c r="BTO263" s="611"/>
      <c r="BTP263" s="611"/>
      <c r="BTQ263" s="611"/>
      <c r="BTR263" s="611"/>
      <c r="BTS263" s="611"/>
      <c r="BTT263" s="611"/>
      <c r="BTU263" s="611"/>
      <c r="BTV263" s="611"/>
      <c r="BTW263" s="611"/>
      <c r="BTX263" s="611"/>
      <c r="BTY263" s="611"/>
      <c r="BTZ263" s="611"/>
      <c r="BUA263" s="611"/>
      <c r="BUB263" s="611"/>
      <c r="BUC263" s="611"/>
      <c r="BUD263" s="611"/>
      <c r="BUE263" s="611"/>
      <c r="BUF263" s="611"/>
      <c r="BUG263" s="611"/>
      <c r="BUH263" s="611"/>
      <c r="BUI263" s="611"/>
      <c r="BUJ263" s="611"/>
      <c r="BUK263" s="611"/>
      <c r="BUL263" s="611"/>
      <c r="BUM263" s="611"/>
      <c r="BUN263" s="611"/>
      <c r="BUO263" s="611"/>
      <c r="BUP263" s="611"/>
      <c r="BUQ263" s="611"/>
      <c r="BUR263" s="611"/>
      <c r="BUS263" s="611"/>
      <c r="BUT263" s="611"/>
      <c r="BUU263" s="611"/>
      <c r="BUV263" s="611"/>
      <c r="BUW263" s="611"/>
      <c r="BUX263" s="611"/>
      <c r="BUY263" s="611"/>
      <c r="BUZ263" s="611"/>
      <c r="BVA263" s="611"/>
      <c r="BVB263" s="611"/>
      <c r="BVC263" s="611"/>
      <c r="BVD263" s="611"/>
      <c r="BVE263" s="611"/>
      <c r="BVF263" s="611"/>
      <c r="BVG263" s="611"/>
      <c r="BVH263" s="611"/>
      <c r="BVI263" s="611"/>
      <c r="BVJ263" s="611"/>
      <c r="BVK263" s="611"/>
      <c r="BVL263" s="611"/>
      <c r="BVM263" s="611"/>
      <c r="BVN263" s="611"/>
      <c r="BVO263" s="611"/>
      <c r="BVP263" s="611"/>
      <c r="BVQ263" s="611"/>
      <c r="BVR263" s="611"/>
      <c r="BVS263" s="611"/>
      <c r="BVT263" s="611"/>
      <c r="BVU263" s="611"/>
      <c r="BVV263" s="611"/>
      <c r="BVW263" s="611"/>
      <c r="BVX263" s="611"/>
      <c r="BVY263" s="611"/>
      <c r="BVZ263" s="611"/>
      <c r="BWA263" s="611"/>
      <c r="BWB263" s="611"/>
      <c r="BWC263" s="611"/>
      <c r="BWD263" s="611"/>
      <c r="BWE263" s="611"/>
      <c r="BWF263" s="611"/>
      <c r="BWG263" s="611"/>
      <c r="BWH263" s="611"/>
      <c r="BWI263" s="611"/>
      <c r="BWJ263" s="611"/>
      <c r="BWK263" s="611"/>
      <c r="BWL263" s="611"/>
      <c r="BWM263" s="611"/>
      <c r="BWN263" s="611"/>
      <c r="BWO263" s="611"/>
      <c r="BWP263" s="611"/>
      <c r="BWQ263" s="611"/>
      <c r="BWR263" s="611"/>
      <c r="BWS263" s="611"/>
      <c r="BWT263" s="611"/>
      <c r="BWU263" s="611"/>
      <c r="BWV263" s="611"/>
      <c r="BWW263" s="611"/>
      <c r="BWX263" s="611"/>
      <c r="BWY263" s="611"/>
      <c r="BWZ263" s="611"/>
      <c r="BXA263" s="611"/>
      <c r="BXB263" s="611"/>
      <c r="BXC263" s="611"/>
      <c r="BXD263" s="611"/>
      <c r="BXE263" s="611"/>
      <c r="BXF263" s="611"/>
      <c r="BXG263" s="611"/>
      <c r="BXH263" s="611"/>
      <c r="BXI263" s="611"/>
      <c r="BXJ263" s="611"/>
      <c r="BXK263" s="611"/>
      <c r="BXL263" s="611"/>
      <c r="BXM263" s="611"/>
      <c r="BXN263" s="611"/>
      <c r="BXO263" s="611"/>
      <c r="BXP263" s="611"/>
      <c r="BXQ263" s="611"/>
      <c r="BXR263" s="611"/>
      <c r="BXS263" s="611"/>
      <c r="BXT263" s="611"/>
      <c r="BXU263" s="611"/>
      <c r="BXV263" s="611"/>
      <c r="BXW263" s="611"/>
      <c r="BXX263" s="611"/>
      <c r="BXY263" s="611"/>
      <c r="BXZ263" s="611"/>
      <c r="BYA263" s="611"/>
      <c r="BYB263" s="611"/>
      <c r="BYC263" s="611"/>
      <c r="BYD263" s="611"/>
      <c r="BYE263" s="611"/>
      <c r="BYF263" s="611"/>
      <c r="BYG263" s="611"/>
      <c r="BYH263" s="611"/>
      <c r="BYI263" s="611"/>
      <c r="BYJ263" s="611"/>
      <c r="BYK263" s="611"/>
      <c r="BYL263" s="611"/>
      <c r="BYM263" s="611"/>
      <c r="BYN263" s="611"/>
      <c r="BYO263" s="611"/>
      <c r="BYP263" s="611"/>
      <c r="BYQ263" s="611"/>
      <c r="BYR263" s="611"/>
      <c r="BYS263" s="611"/>
      <c r="BYT263" s="611"/>
      <c r="BYU263" s="611"/>
      <c r="BYV263" s="611"/>
      <c r="BYW263" s="611"/>
      <c r="BYX263" s="611"/>
      <c r="BYY263" s="611"/>
      <c r="BYZ263" s="611"/>
      <c r="BZA263" s="611"/>
      <c r="BZB263" s="611"/>
      <c r="BZC263" s="611"/>
      <c r="BZD263" s="611"/>
      <c r="BZE263" s="611"/>
      <c r="BZF263" s="611"/>
      <c r="BZG263" s="611"/>
      <c r="BZH263" s="611"/>
      <c r="BZI263" s="611"/>
      <c r="BZJ263" s="611"/>
      <c r="BZK263" s="611"/>
      <c r="BZL263" s="611"/>
      <c r="BZM263" s="611"/>
      <c r="BZN263" s="611"/>
      <c r="BZO263" s="611"/>
      <c r="BZP263" s="611"/>
      <c r="BZQ263" s="611"/>
      <c r="BZR263" s="611"/>
      <c r="BZS263" s="611"/>
      <c r="BZT263" s="611"/>
      <c r="BZU263" s="611"/>
      <c r="BZV263" s="611"/>
      <c r="BZW263" s="611"/>
      <c r="BZX263" s="611"/>
      <c r="BZY263" s="611"/>
      <c r="BZZ263" s="611"/>
      <c r="CAA263" s="611"/>
      <c r="CAB263" s="611"/>
      <c r="CAC263" s="611"/>
      <c r="CAD263" s="611"/>
      <c r="CAE263" s="611"/>
      <c r="CAF263" s="611"/>
      <c r="CAG263" s="611"/>
      <c r="CAH263" s="611"/>
      <c r="CAI263" s="611"/>
      <c r="CAJ263" s="611"/>
      <c r="CAK263" s="611"/>
      <c r="CAL263" s="611"/>
      <c r="CAM263" s="611"/>
      <c r="CAN263" s="611"/>
      <c r="CAO263" s="611"/>
      <c r="CAP263" s="611"/>
      <c r="CAQ263" s="611"/>
      <c r="CAR263" s="611"/>
      <c r="CAS263" s="611"/>
      <c r="CAT263" s="611"/>
      <c r="CAU263" s="611"/>
      <c r="CAV263" s="611"/>
      <c r="CAW263" s="611"/>
      <c r="CAX263" s="611"/>
      <c r="CAY263" s="611"/>
      <c r="CAZ263" s="611"/>
      <c r="CBA263" s="611"/>
      <c r="CBB263" s="611"/>
      <c r="CBC263" s="611"/>
      <c r="CBD263" s="611"/>
      <c r="CBE263" s="611"/>
      <c r="CBF263" s="611"/>
      <c r="CBG263" s="611"/>
      <c r="CBH263" s="611"/>
      <c r="CBI263" s="611"/>
      <c r="CBJ263" s="611"/>
      <c r="CBK263" s="611"/>
      <c r="CBL263" s="611"/>
      <c r="CBM263" s="611"/>
      <c r="CBN263" s="611"/>
      <c r="CBO263" s="611"/>
      <c r="CBP263" s="611"/>
      <c r="CBQ263" s="611"/>
      <c r="CBR263" s="611"/>
      <c r="CBS263" s="611"/>
      <c r="CBT263" s="611"/>
      <c r="CBU263" s="611"/>
      <c r="CBV263" s="611"/>
      <c r="CBW263" s="611"/>
      <c r="CBX263" s="611"/>
      <c r="CBY263" s="611"/>
      <c r="CBZ263" s="611"/>
      <c r="CCA263" s="611"/>
      <c r="CCB263" s="611"/>
      <c r="CCC263" s="611"/>
      <c r="CCD263" s="611"/>
      <c r="CCE263" s="611"/>
      <c r="CCF263" s="611"/>
      <c r="CCG263" s="611"/>
      <c r="CCH263" s="611"/>
      <c r="CCI263" s="611"/>
      <c r="CCJ263" s="611"/>
      <c r="CCK263" s="611"/>
      <c r="CCL263" s="611"/>
      <c r="CCM263" s="611"/>
      <c r="CCN263" s="611"/>
      <c r="CCO263" s="611"/>
      <c r="CCP263" s="611"/>
      <c r="CCQ263" s="611"/>
      <c r="CCR263" s="611"/>
      <c r="CCS263" s="611"/>
      <c r="CCT263" s="611"/>
      <c r="CCU263" s="611"/>
      <c r="CCV263" s="611"/>
      <c r="CCW263" s="611"/>
      <c r="CCX263" s="611"/>
      <c r="CCY263" s="611"/>
      <c r="CCZ263" s="611"/>
      <c r="CDA263" s="611"/>
      <c r="CDB263" s="611"/>
      <c r="CDC263" s="611"/>
      <c r="CDD263" s="611"/>
      <c r="CDE263" s="611"/>
      <c r="CDF263" s="611"/>
      <c r="CDG263" s="611"/>
      <c r="CDH263" s="611"/>
      <c r="CDI263" s="611"/>
      <c r="CDJ263" s="611"/>
      <c r="CDK263" s="611"/>
      <c r="CDL263" s="611"/>
      <c r="CDM263" s="611"/>
      <c r="CDN263" s="611"/>
      <c r="CDO263" s="611"/>
      <c r="CDP263" s="611"/>
      <c r="CDQ263" s="611"/>
      <c r="CDR263" s="611"/>
      <c r="CDS263" s="611"/>
      <c r="CDT263" s="611"/>
      <c r="CDU263" s="611"/>
      <c r="CDV263" s="611"/>
      <c r="CDW263" s="611"/>
      <c r="CDX263" s="611"/>
      <c r="CDY263" s="611"/>
      <c r="CDZ263" s="611"/>
      <c r="CEA263" s="611"/>
      <c r="CEB263" s="611"/>
      <c r="CEC263" s="611"/>
      <c r="CED263" s="611"/>
      <c r="CEE263" s="611"/>
      <c r="CEF263" s="611"/>
      <c r="CEG263" s="611"/>
      <c r="CEH263" s="611"/>
      <c r="CEI263" s="611"/>
      <c r="CEJ263" s="611"/>
      <c r="CEK263" s="611"/>
      <c r="CEL263" s="611"/>
      <c r="CEM263" s="611"/>
    </row>
    <row r="264" spans="1:2171" s="191" customFormat="1" x14ac:dyDescent="0.2">
      <c r="A264" s="211"/>
      <c r="B264" s="64" t="s">
        <v>201</v>
      </c>
      <c r="C264" s="280"/>
      <c r="D264" s="280"/>
      <c r="E264" s="280"/>
      <c r="F264" s="273"/>
      <c r="G264" s="632"/>
      <c r="H264" s="634"/>
      <c r="I264" s="211"/>
      <c r="J264" s="211"/>
      <c r="K264" s="212"/>
      <c r="L264" s="212"/>
      <c r="M264" s="679"/>
      <c r="N264" s="679"/>
      <c r="O264" s="679"/>
      <c r="P264" s="679"/>
      <c r="Q264" s="679"/>
      <c r="R264" s="679"/>
      <c r="S264" s="679"/>
      <c r="T264" s="358"/>
      <c r="U264" s="358"/>
      <c r="V264" s="358"/>
      <c r="W264" s="358"/>
      <c r="X264" s="358"/>
      <c r="Y264" s="358"/>
      <c r="Z264" s="358"/>
      <c r="AA264" s="679"/>
      <c r="AB264" s="358"/>
      <c r="AC264" s="679"/>
      <c r="AD264" s="679"/>
      <c r="AE264" s="679"/>
      <c r="AF264" s="679"/>
      <c r="AG264" s="679"/>
      <c r="AH264" s="679"/>
      <c r="AI264" s="679"/>
      <c r="AJ264" s="679"/>
      <c r="AK264" s="679"/>
      <c r="AL264" s="679"/>
      <c r="AM264" s="679"/>
      <c r="AN264" s="679"/>
      <c r="AO264" s="679"/>
      <c r="AP264" s="679"/>
      <c r="AQ264" s="679"/>
      <c r="AR264" s="679"/>
      <c r="AS264" s="679"/>
      <c r="AT264" s="679"/>
      <c r="AU264" s="679"/>
      <c r="AV264" s="679"/>
      <c r="AW264" s="679"/>
      <c r="AX264" s="679"/>
      <c r="AY264" s="679"/>
      <c r="AZ264" s="679"/>
      <c r="BA264" s="679"/>
      <c r="BB264" s="679"/>
      <c r="BC264" s="611"/>
      <c r="BD264" s="611"/>
      <c r="BE264" s="611"/>
      <c r="BF264" s="611"/>
      <c r="BG264" s="611"/>
      <c r="BH264" s="611"/>
      <c r="BI264" s="611"/>
      <c r="BJ264" s="611"/>
      <c r="BK264" s="611"/>
      <c r="BL264" s="611"/>
      <c r="BM264" s="611"/>
      <c r="BN264" s="611"/>
      <c r="BO264" s="611"/>
      <c r="BP264" s="611"/>
      <c r="BQ264" s="611"/>
      <c r="BR264" s="611"/>
      <c r="BS264" s="611"/>
      <c r="BT264" s="611"/>
      <c r="BU264" s="611"/>
      <c r="BV264" s="611"/>
      <c r="BW264" s="611"/>
      <c r="BX264" s="611"/>
      <c r="BY264" s="611"/>
      <c r="BZ264" s="611"/>
      <c r="CA264" s="611"/>
      <c r="CB264" s="611"/>
      <c r="CC264" s="611"/>
      <c r="CD264" s="611"/>
      <c r="CE264" s="611"/>
      <c r="CF264" s="611"/>
      <c r="CG264" s="611"/>
      <c r="CH264" s="611"/>
      <c r="CI264" s="611"/>
      <c r="CJ264" s="611"/>
      <c r="CK264" s="611"/>
      <c r="CL264" s="611"/>
      <c r="CM264" s="611"/>
      <c r="CN264" s="611"/>
      <c r="CO264" s="611"/>
      <c r="CP264" s="611"/>
      <c r="CQ264" s="611"/>
      <c r="CR264" s="611"/>
      <c r="CS264" s="611"/>
      <c r="CT264" s="611"/>
      <c r="CU264" s="611"/>
      <c r="CV264" s="611"/>
      <c r="CW264" s="611"/>
      <c r="CX264" s="611"/>
      <c r="CY264" s="611"/>
      <c r="CZ264" s="611"/>
      <c r="DA264" s="611"/>
      <c r="DB264" s="611"/>
      <c r="DC264" s="611"/>
      <c r="DD264" s="611"/>
      <c r="DE264" s="611"/>
      <c r="DF264" s="611"/>
      <c r="DG264" s="611"/>
      <c r="DH264" s="611"/>
      <c r="DI264" s="611"/>
      <c r="DJ264" s="611"/>
      <c r="DK264" s="611"/>
      <c r="DL264" s="611"/>
      <c r="DM264" s="611"/>
      <c r="DN264" s="611"/>
      <c r="DO264" s="611"/>
      <c r="DP264" s="611"/>
      <c r="DQ264" s="611"/>
      <c r="DR264" s="611"/>
      <c r="DS264" s="611"/>
      <c r="DT264" s="611"/>
      <c r="DU264" s="611"/>
      <c r="DV264" s="611"/>
      <c r="DW264" s="611"/>
      <c r="DX264" s="611"/>
      <c r="DY264" s="611"/>
      <c r="DZ264" s="611"/>
      <c r="EA264" s="611"/>
      <c r="EB264" s="611"/>
      <c r="EC264" s="611"/>
      <c r="ED264" s="611"/>
      <c r="EE264" s="611"/>
      <c r="EF264" s="611"/>
      <c r="EG264" s="611"/>
      <c r="EH264" s="611"/>
      <c r="EI264" s="611"/>
      <c r="EJ264" s="611"/>
      <c r="EK264" s="611"/>
      <c r="EL264" s="611"/>
      <c r="EM264" s="611"/>
      <c r="EN264" s="611"/>
      <c r="EO264" s="611"/>
      <c r="EP264" s="611"/>
      <c r="EQ264" s="611"/>
      <c r="ER264" s="611"/>
      <c r="ES264" s="611"/>
      <c r="ET264" s="611"/>
      <c r="EU264" s="611"/>
      <c r="EV264" s="611"/>
      <c r="EW264" s="611"/>
      <c r="EX264" s="611"/>
      <c r="EY264" s="611"/>
      <c r="EZ264" s="611"/>
      <c r="FA264" s="611"/>
      <c r="FB264" s="611"/>
      <c r="FC264" s="611"/>
      <c r="FD264" s="611"/>
      <c r="FE264" s="611"/>
      <c r="FF264" s="611"/>
      <c r="FG264" s="611"/>
      <c r="FH264" s="611"/>
      <c r="FI264" s="611"/>
      <c r="FJ264" s="611"/>
      <c r="FK264" s="611"/>
      <c r="FL264" s="611"/>
      <c r="FM264" s="611"/>
      <c r="FN264" s="611"/>
      <c r="FO264" s="611"/>
      <c r="FP264" s="611"/>
      <c r="FQ264" s="611"/>
      <c r="FR264" s="611"/>
      <c r="FS264" s="611"/>
      <c r="FT264" s="611"/>
      <c r="FU264" s="611"/>
      <c r="FV264" s="611"/>
      <c r="FW264" s="611"/>
      <c r="FX264" s="611"/>
      <c r="FY264" s="611"/>
      <c r="FZ264" s="611"/>
      <c r="GA264" s="611"/>
      <c r="GB264" s="611"/>
      <c r="GC264" s="611"/>
      <c r="GD264" s="611"/>
      <c r="GE264" s="611"/>
      <c r="GF264" s="611"/>
      <c r="GG264" s="611"/>
      <c r="GH264" s="611"/>
      <c r="GI264" s="611"/>
      <c r="GJ264" s="611"/>
      <c r="GK264" s="611"/>
      <c r="GL264" s="611"/>
      <c r="GM264" s="611"/>
      <c r="GN264" s="611"/>
      <c r="GO264" s="611"/>
      <c r="GP264" s="611"/>
      <c r="GQ264" s="611"/>
      <c r="GR264" s="611"/>
      <c r="GS264" s="611"/>
      <c r="GT264" s="611"/>
      <c r="GU264" s="611"/>
      <c r="GV264" s="611"/>
      <c r="GW264" s="611"/>
      <c r="GX264" s="611"/>
      <c r="GY264" s="611"/>
      <c r="GZ264" s="611"/>
      <c r="HA264" s="611"/>
      <c r="HB264" s="611"/>
      <c r="HC264" s="611"/>
      <c r="HD264" s="611"/>
      <c r="HE264" s="611"/>
      <c r="HF264" s="611"/>
      <c r="HG264" s="611"/>
      <c r="HH264" s="611"/>
      <c r="HI264" s="611"/>
      <c r="HJ264" s="611"/>
      <c r="HK264" s="611"/>
      <c r="HL264" s="611"/>
      <c r="HM264" s="611"/>
      <c r="HN264" s="611"/>
      <c r="HO264" s="611"/>
      <c r="HP264" s="611"/>
      <c r="HQ264" s="611"/>
      <c r="HR264" s="611"/>
      <c r="HS264" s="611"/>
      <c r="HT264" s="611"/>
      <c r="HU264" s="611"/>
      <c r="HV264" s="611"/>
      <c r="HW264" s="611"/>
      <c r="HX264" s="611"/>
      <c r="HY264" s="611"/>
      <c r="HZ264" s="611"/>
      <c r="IA264" s="611"/>
      <c r="IB264" s="611"/>
      <c r="IC264" s="611"/>
      <c r="ID264" s="611"/>
      <c r="IE264" s="611"/>
      <c r="IF264" s="611"/>
      <c r="IG264" s="611"/>
      <c r="IH264" s="611"/>
      <c r="II264" s="611"/>
      <c r="IJ264" s="611"/>
      <c r="IK264" s="611"/>
      <c r="IL264" s="611"/>
      <c r="IM264" s="611"/>
      <c r="IN264" s="611"/>
      <c r="IO264" s="611"/>
      <c r="IP264" s="611"/>
      <c r="IQ264" s="611"/>
      <c r="IR264" s="611"/>
      <c r="IS264" s="611"/>
      <c r="IT264" s="611"/>
      <c r="IU264" s="611"/>
      <c r="IV264" s="611"/>
      <c r="IW264" s="611"/>
      <c r="IX264" s="611"/>
      <c r="IY264" s="611"/>
      <c r="IZ264" s="611"/>
      <c r="JA264" s="611"/>
      <c r="JB264" s="611"/>
      <c r="JC264" s="611"/>
      <c r="JD264" s="611"/>
      <c r="JE264" s="611"/>
      <c r="JF264" s="611"/>
      <c r="JG264" s="611"/>
      <c r="JH264" s="611"/>
      <c r="JI264" s="611"/>
      <c r="JJ264" s="611"/>
      <c r="JK264" s="611"/>
      <c r="JL264" s="611"/>
      <c r="JM264" s="611"/>
      <c r="JN264" s="611"/>
      <c r="JO264" s="611"/>
      <c r="JP264" s="611"/>
      <c r="JQ264" s="611"/>
      <c r="JR264" s="611"/>
      <c r="JS264" s="611"/>
      <c r="JT264" s="611"/>
      <c r="JU264" s="611"/>
      <c r="JV264" s="611"/>
      <c r="JW264" s="611"/>
      <c r="JX264" s="611"/>
      <c r="JY264" s="611"/>
      <c r="JZ264" s="611"/>
      <c r="KA264" s="611"/>
      <c r="KB264" s="611"/>
      <c r="KC264" s="611"/>
      <c r="KD264" s="611"/>
      <c r="KE264" s="611"/>
      <c r="KF264" s="611"/>
      <c r="KG264" s="611"/>
      <c r="KH264" s="611"/>
      <c r="KI264" s="611"/>
      <c r="KJ264" s="611"/>
      <c r="KK264" s="611"/>
      <c r="KL264" s="611"/>
      <c r="KM264" s="611"/>
      <c r="KN264" s="611"/>
      <c r="KO264" s="611"/>
      <c r="KP264" s="611"/>
      <c r="KQ264" s="611"/>
      <c r="KR264" s="611"/>
      <c r="KS264" s="611"/>
      <c r="KT264" s="611"/>
      <c r="KU264" s="611"/>
      <c r="KV264" s="611"/>
      <c r="KW264" s="611"/>
      <c r="KX264" s="611"/>
      <c r="KY264" s="611"/>
      <c r="KZ264" s="611"/>
      <c r="LA264" s="611"/>
      <c r="LB264" s="611"/>
      <c r="LC264" s="611"/>
      <c r="LD264" s="611"/>
      <c r="LE264" s="611"/>
      <c r="LF264" s="611"/>
      <c r="LG264" s="611"/>
      <c r="LH264" s="611"/>
      <c r="LI264" s="611"/>
      <c r="LJ264" s="611"/>
      <c r="LK264" s="611"/>
      <c r="LL264" s="611"/>
      <c r="LM264" s="611"/>
      <c r="LN264" s="611"/>
      <c r="LO264" s="611"/>
      <c r="LP264" s="611"/>
      <c r="LQ264" s="611"/>
      <c r="LR264" s="611"/>
      <c r="LS264" s="611"/>
      <c r="LT264" s="611"/>
      <c r="LU264" s="611"/>
      <c r="LV264" s="611"/>
      <c r="LW264" s="611"/>
      <c r="LX264" s="611"/>
      <c r="LY264" s="611"/>
      <c r="LZ264" s="611"/>
      <c r="MA264" s="611"/>
      <c r="MB264" s="611"/>
      <c r="MC264" s="611"/>
      <c r="MD264" s="611"/>
      <c r="ME264" s="611"/>
      <c r="MF264" s="611"/>
      <c r="MG264" s="611"/>
      <c r="MH264" s="611"/>
      <c r="MI264" s="611"/>
      <c r="MJ264" s="611"/>
      <c r="MK264" s="611"/>
      <c r="ML264" s="611"/>
      <c r="MM264" s="611"/>
      <c r="MN264" s="611"/>
      <c r="MO264" s="611"/>
      <c r="MP264" s="611"/>
      <c r="MQ264" s="611"/>
      <c r="MR264" s="611"/>
      <c r="MS264" s="611"/>
      <c r="MT264" s="611"/>
      <c r="MU264" s="611"/>
      <c r="MV264" s="611"/>
      <c r="MW264" s="611"/>
      <c r="MX264" s="611"/>
      <c r="MY264" s="611"/>
      <c r="MZ264" s="611"/>
      <c r="NA264" s="611"/>
      <c r="NB264" s="611"/>
      <c r="NC264" s="611"/>
      <c r="ND264" s="611"/>
      <c r="NE264" s="611"/>
      <c r="NF264" s="611"/>
      <c r="NG264" s="611"/>
      <c r="NH264" s="611"/>
      <c r="NI264" s="611"/>
      <c r="NJ264" s="611"/>
      <c r="NK264" s="611"/>
      <c r="NL264" s="611"/>
      <c r="NM264" s="611"/>
      <c r="NN264" s="611"/>
      <c r="NO264" s="611"/>
      <c r="NP264" s="611"/>
      <c r="NQ264" s="611"/>
      <c r="NR264" s="611"/>
      <c r="NS264" s="611"/>
      <c r="NT264" s="611"/>
      <c r="NU264" s="611"/>
      <c r="NV264" s="611"/>
      <c r="NW264" s="611"/>
      <c r="NX264" s="611"/>
      <c r="NY264" s="611"/>
      <c r="NZ264" s="611"/>
      <c r="OA264" s="611"/>
      <c r="OB264" s="611"/>
      <c r="OC264" s="611"/>
      <c r="OD264" s="611"/>
      <c r="OE264" s="611"/>
      <c r="OF264" s="611"/>
      <c r="OG264" s="611"/>
      <c r="OH264" s="611"/>
      <c r="OI264" s="611"/>
      <c r="OJ264" s="611"/>
      <c r="OK264" s="611"/>
      <c r="OL264" s="611"/>
      <c r="OM264" s="611"/>
      <c r="ON264" s="611"/>
      <c r="OO264" s="611"/>
      <c r="OP264" s="611"/>
      <c r="OQ264" s="611"/>
      <c r="OR264" s="611"/>
      <c r="OS264" s="611"/>
      <c r="OT264" s="611"/>
      <c r="OU264" s="611"/>
      <c r="OV264" s="611"/>
      <c r="OW264" s="611"/>
      <c r="OX264" s="611"/>
      <c r="OY264" s="611"/>
      <c r="OZ264" s="611"/>
      <c r="PA264" s="611"/>
      <c r="PB264" s="611"/>
      <c r="PC264" s="611"/>
      <c r="PD264" s="611"/>
      <c r="PE264" s="611"/>
      <c r="PF264" s="611"/>
      <c r="PG264" s="611"/>
      <c r="PH264" s="611"/>
      <c r="PI264" s="611"/>
      <c r="PJ264" s="611"/>
      <c r="PK264" s="611"/>
      <c r="PL264" s="611"/>
      <c r="PM264" s="611"/>
      <c r="PN264" s="611"/>
      <c r="PO264" s="611"/>
      <c r="PP264" s="611"/>
      <c r="PQ264" s="611"/>
      <c r="PR264" s="611"/>
      <c r="PS264" s="611"/>
      <c r="PT264" s="611"/>
      <c r="PU264" s="611"/>
      <c r="PV264" s="611"/>
      <c r="PW264" s="611"/>
      <c r="PX264" s="611"/>
      <c r="PY264" s="611"/>
      <c r="PZ264" s="611"/>
      <c r="QA264" s="611"/>
      <c r="QB264" s="611"/>
      <c r="QC264" s="611"/>
      <c r="QD264" s="611"/>
      <c r="QE264" s="611"/>
      <c r="QF264" s="611"/>
      <c r="QG264" s="611"/>
      <c r="QH264" s="611"/>
      <c r="QI264" s="611"/>
      <c r="QJ264" s="611"/>
      <c r="QK264" s="611"/>
      <c r="QL264" s="611"/>
      <c r="QM264" s="611"/>
      <c r="QN264" s="611"/>
      <c r="QO264" s="611"/>
      <c r="QP264" s="611"/>
      <c r="QQ264" s="611"/>
      <c r="QR264" s="611"/>
      <c r="QS264" s="611"/>
      <c r="QT264" s="611"/>
      <c r="QU264" s="611"/>
      <c r="QV264" s="611"/>
      <c r="QW264" s="611"/>
      <c r="QX264" s="611"/>
      <c r="QY264" s="611"/>
      <c r="QZ264" s="611"/>
      <c r="RA264" s="611"/>
      <c r="RB264" s="611"/>
      <c r="RC264" s="611"/>
      <c r="RD264" s="611"/>
      <c r="RE264" s="611"/>
      <c r="RF264" s="611"/>
      <c r="RG264" s="611"/>
      <c r="RH264" s="611"/>
      <c r="RI264" s="611"/>
      <c r="RJ264" s="611"/>
      <c r="RK264" s="611"/>
      <c r="RL264" s="611"/>
      <c r="RM264" s="611"/>
      <c r="RN264" s="611"/>
      <c r="RO264" s="611"/>
      <c r="RP264" s="611"/>
      <c r="RQ264" s="611"/>
      <c r="RR264" s="611"/>
      <c r="RS264" s="611"/>
      <c r="RT264" s="611"/>
      <c r="RU264" s="611"/>
      <c r="RV264" s="611"/>
      <c r="RW264" s="611"/>
      <c r="RX264" s="611"/>
      <c r="RY264" s="611"/>
      <c r="RZ264" s="611"/>
      <c r="SA264" s="611"/>
      <c r="SB264" s="611"/>
      <c r="SC264" s="611"/>
      <c r="SD264" s="611"/>
      <c r="SE264" s="611"/>
      <c r="SF264" s="611"/>
      <c r="SG264" s="611"/>
      <c r="SH264" s="611"/>
      <c r="SI264" s="611"/>
      <c r="SJ264" s="611"/>
      <c r="SK264" s="611"/>
      <c r="SL264" s="611"/>
      <c r="SM264" s="611"/>
      <c r="SN264" s="611"/>
      <c r="SO264" s="611"/>
      <c r="SP264" s="611"/>
      <c r="SQ264" s="611"/>
      <c r="SR264" s="611"/>
      <c r="SS264" s="611"/>
      <c r="ST264" s="611"/>
      <c r="SU264" s="611"/>
      <c r="SV264" s="611"/>
      <c r="SW264" s="611"/>
      <c r="SX264" s="611"/>
      <c r="SY264" s="611"/>
      <c r="SZ264" s="611"/>
      <c r="TA264" s="611"/>
      <c r="TB264" s="611"/>
      <c r="TC264" s="611"/>
      <c r="TD264" s="611"/>
      <c r="TE264" s="611"/>
      <c r="TF264" s="611"/>
      <c r="TG264" s="611"/>
      <c r="TH264" s="611"/>
      <c r="TI264" s="611"/>
      <c r="TJ264" s="611"/>
      <c r="TK264" s="611"/>
      <c r="TL264" s="611"/>
      <c r="TM264" s="611"/>
      <c r="TN264" s="611"/>
      <c r="TO264" s="611"/>
      <c r="TP264" s="611"/>
      <c r="TQ264" s="611"/>
      <c r="TR264" s="611"/>
      <c r="TS264" s="611"/>
      <c r="TT264" s="611"/>
      <c r="TU264" s="611"/>
      <c r="TV264" s="611"/>
      <c r="TW264" s="611"/>
      <c r="TX264" s="611"/>
      <c r="TY264" s="611"/>
      <c r="TZ264" s="611"/>
      <c r="UA264" s="611"/>
      <c r="UB264" s="611"/>
      <c r="UC264" s="611"/>
      <c r="UD264" s="611"/>
      <c r="UE264" s="611"/>
      <c r="UF264" s="611"/>
      <c r="UG264" s="611"/>
      <c r="UH264" s="611"/>
      <c r="UI264" s="611"/>
      <c r="UJ264" s="611"/>
      <c r="UK264" s="611"/>
      <c r="UL264" s="611"/>
      <c r="UM264" s="611"/>
      <c r="UN264" s="611"/>
      <c r="UO264" s="611"/>
      <c r="UP264" s="611"/>
      <c r="UQ264" s="611"/>
      <c r="UR264" s="611"/>
      <c r="US264" s="611"/>
      <c r="UT264" s="611"/>
      <c r="UU264" s="611"/>
      <c r="UV264" s="611"/>
      <c r="UW264" s="611"/>
      <c r="UX264" s="611"/>
      <c r="UY264" s="611"/>
      <c r="UZ264" s="611"/>
      <c r="VA264" s="611"/>
      <c r="VB264" s="611"/>
      <c r="VC264" s="611"/>
      <c r="VD264" s="611"/>
      <c r="VE264" s="611"/>
      <c r="VF264" s="611"/>
      <c r="VG264" s="611"/>
      <c r="VH264" s="611"/>
      <c r="VI264" s="611"/>
      <c r="VJ264" s="611"/>
      <c r="VK264" s="611"/>
      <c r="VL264" s="611"/>
      <c r="VM264" s="611"/>
      <c r="VN264" s="611"/>
      <c r="VO264" s="611"/>
      <c r="VP264" s="611"/>
      <c r="VQ264" s="611"/>
      <c r="VR264" s="611"/>
      <c r="VS264" s="611"/>
      <c r="VT264" s="611"/>
      <c r="VU264" s="611"/>
      <c r="VV264" s="611"/>
      <c r="VW264" s="611"/>
      <c r="VX264" s="611"/>
      <c r="VY264" s="611"/>
      <c r="VZ264" s="611"/>
      <c r="WA264" s="611"/>
      <c r="WB264" s="611"/>
      <c r="WC264" s="611"/>
      <c r="WD264" s="611"/>
      <c r="WE264" s="611"/>
      <c r="WF264" s="611"/>
      <c r="WG264" s="611"/>
      <c r="WH264" s="611"/>
      <c r="WI264" s="611"/>
      <c r="WJ264" s="611"/>
      <c r="WK264" s="611"/>
      <c r="WL264" s="611"/>
      <c r="WM264" s="611"/>
      <c r="WN264" s="611"/>
      <c r="WO264" s="611"/>
      <c r="WP264" s="611"/>
      <c r="WQ264" s="611"/>
      <c r="WR264" s="611"/>
      <c r="WS264" s="611"/>
      <c r="WT264" s="611"/>
      <c r="WU264" s="611"/>
      <c r="WV264" s="611"/>
      <c r="WW264" s="611"/>
      <c r="WX264" s="611"/>
      <c r="WY264" s="611"/>
      <c r="WZ264" s="611"/>
      <c r="XA264" s="611"/>
      <c r="XB264" s="611"/>
      <c r="XC264" s="611"/>
      <c r="XD264" s="611"/>
      <c r="XE264" s="611"/>
      <c r="XF264" s="611"/>
      <c r="XG264" s="611"/>
      <c r="XH264" s="611"/>
      <c r="XI264" s="611"/>
      <c r="XJ264" s="611"/>
      <c r="XK264" s="611"/>
      <c r="XL264" s="611"/>
      <c r="XM264" s="611"/>
      <c r="XN264" s="611"/>
      <c r="XO264" s="611"/>
      <c r="XP264" s="611"/>
      <c r="XQ264" s="611"/>
      <c r="XR264" s="611"/>
      <c r="XS264" s="611"/>
      <c r="XT264" s="611"/>
      <c r="XU264" s="611"/>
      <c r="XV264" s="611"/>
      <c r="XW264" s="611"/>
      <c r="XX264" s="611"/>
      <c r="XY264" s="611"/>
      <c r="XZ264" s="611"/>
      <c r="YA264" s="611"/>
      <c r="YB264" s="611"/>
      <c r="YC264" s="611"/>
      <c r="YD264" s="611"/>
      <c r="YE264" s="611"/>
      <c r="YF264" s="611"/>
      <c r="YG264" s="611"/>
      <c r="YH264" s="611"/>
      <c r="YI264" s="611"/>
      <c r="YJ264" s="611"/>
      <c r="YK264" s="611"/>
      <c r="YL264" s="611"/>
      <c r="YM264" s="611"/>
      <c r="YN264" s="611"/>
      <c r="YO264" s="611"/>
      <c r="YP264" s="611"/>
      <c r="YQ264" s="611"/>
      <c r="YR264" s="611"/>
      <c r="YS264" s="611"/>
      <c r="YT264" s="611"/>
      <c r="YU264" s="611"/>
      <c r="YV264" s="611"/>
      <c r="YW264" s="611"/>
      <c r="YX264" s="611"/>
      <c r="YY264" s="611"/>
      <c r="YZ264" s="611"/>
      <c r="ZA264" s="611"/>
      <c r="ZB264" s="611"/>
      <c r="ZC264" s="611"/>
      <c r="ZD264" s="611"/>
      <c r="ZE264" s="611"/>
      <c r="ZF264" s="611"/>
      <c r="ZG264" s="611"/>
      <c r="ZH264" s="611"/>
      <c r="ZI264" s="611"/>
      <c r="ZJ264" s="611"/>
      <c r="ZK264" s="611"/>
      <c r="ZL264" s="611"/>
      <c r="ZM264" s="611"/>
      <c r="ZN264" s="611"/>
      <c r="ZO264" s="611"/>
      <c r="ZP264" s="611"/>
      <c r="ZQ264" s="611"/>
      <c r="ZR264" s="611"/>
      <c r="ZS264" s="611"/>
      <c r="ZT264" s="611"/>
      <c r="ZU264" s="611"/>
      <c r="ZV264" s="611"/>
      <c r="ZW264" s="611"/>
      <c r="ZX264" s="611"/>
      <c r="ZY264" s="611"/>
      <c r="ZZ264" s="611"/>
      <c r="AAA264" s="611"/>
      <c r="AAB264" s="611"/>
      <c r="AAC264" s="611"/>
      <c r="AAD264" s="611"/>
      <c r="AAE264" s="611"/>
      <c r="AAF264" s="611"/>
      <c r="AAG264" s="611"/>
      <c r="AAH264" s="611"/>
      <c r="AAI264" s="611"/>
      <c r="AAJ264" s="611"/>
      <c r="AAK264" s="611"/>
      <c r="AAL264" s="611"/>
      <c r="AAM264" s="611"/>
      <c r="AAN264" s="611"/>
      <c r="AAO264" s="611"/>
      <c r="AAP264" s="611"/>
      <c r="AAQ264" s="611"/>
      <c r="AAR264" s="611"/>
      <c r="AAS264" s="611"/>
      <c r="AAT264" s="611"/>
      <c r="AAU264" s="611"/>
      <c r="AAV264" s="611"/>
      <c r="AAW264" s="611"/>
      <c r="AAX264" s="611"/>
      <c r="AAY264" s="611"/>
      <c r="AAZ264" s="611"/>
      <c r="ABA264" s="611"/>
      <c r="ABB264" s="611"/>
      <c r="ABC264" s="611"/>
      <c r="ABD264" s="611"/>
      <c r="ABE264" s="611"/>
      <c r="ABF264" s="611"/>
      <c r="ABG264" s="611"/>
      <c r="ABH264" s="611"/>
      <c r="ABI264" s="611"/>
      <c r="ABJ264" s="611"/>
      <c r="ABK264" s="611"/>
      <c r="ABL264" s="611"/>
      <c r="ABM264" s="611"/>
      <c r="ABN264" s="611"/>
      <c r="ABO264" s="611"/>
      <c r="ABP264" s="611"/>
      <c r="ABQ264" s="611"/>
      <c r="ABR264" s="611"/>
      <c r="ABS264" s="611"/>
      <c r="ABT264" s="611"/>
      <c r="ABU264" s="611"/>
      <c r="ABV264" s="611"/>
      <c r="ABW264" s="611"/>
      <c r="ABX264" s="611"/>
      <c r="ABY264" s="611"/>
      <c r="ABZ264" s="611"/>
      <c r="ACA264" s="611"/>
      <c r="ACB264" s="611"/>
      <c r="ACC264" s="611"/>
      <c r="ACD264" s="611"/>
      <c r="ACE264" s="611"/>
      <c r="ACF264" s="611"/>
      <c r="ACG264" s="611"/>
      <c r="ACH264" s="611"/>
      <c r="ACI264" s="611"/>
      <c r="ACJ264" s="611"/>
      <c r="ACK264" s="611"/>
      <c r="ACL264" s="611"/>
      <c r="ACM264" s="611"/>
      <c r="ACN264" s="611"/>
      <c r="ACO264" s="611"/>
      <c r="ACP264" s="611"/>
      <c r="ACQ264" s="611"/>
      <c r="ACR264" s="611"/>
      <c r="ACS264" s="611"/>
      <c r="ACT264" s="611"/>
      <c r="ACU264" s="611"/>
      <c r="ACV264" s="611"/>
      <c r="ACW264" s="611"/>
      <c r="ACX264" s="611"/>
      <c r="ACY264" s="611"/>
      <c r="ACZ264" s="611"/>
      <c r="ADA264" s="611"/>
      <c r="ADB264" s="611"/>
      <c r="ADC264" s="611"/>
      <c r="ADD264" s="611"/>
      <c r="ADE264" s="611"/>
      <c r="ADF264" s="611"/>
      <c r="ADG264" s="611"/>
      <c r="ADH264" s="611"/>
      <c r="ADI264" s="611"/>
      <c r="ADJ264" s="611"/>
      <c r="ADK264" s="611"/>
      <c r="ADL264" s="611"/>
      <c r="ADM264" s="611"/>
      <c r="ADN264" s="611"/>
      <c r="ADO264" s="611"/>
      <c r="ADP264" s="611"/>
      <c r="ADQ264" s="611"/>
      <c r="ADR264" s="611"/>
      <c r="ADS264" s="611"/>
      <c r="ADT264" s="611"/>
      <c r="ADU264" s="611"/>
      <c r="ADV264" s="611"/>
      <c r="ADW264" s="611"/>
      <c r="ADX264" s="611"/>
      <c r="ADY264" s="611"/>
      <c r="ADZ264" s="611"/>
      <c r="AEA264" s="611"/>
      <c r="AEB264" s="611"/>
      <c r="AEC264" s="611"/>
      <c r="AED264" s="611"/>
      <c r="AEE264" s="611"/>
      <c r="AEF264" s="611"/>
      <c r="AEG264" s="611"/>
      <c r="AEH264" s="611"/>
      <c r="AEI264" s="611"/>
      <c r="AEJ264" s="611"/>
      <c r="AEK264" s="611"/>
      <c r="AEL264" s="611"/>
      <c r="AEM264" s="611"/>
      <c r="AEN264" s="611"/>
      <c r="AEO264" s="611"/>
      <c r="AEP264" s="611"/>
      <c r="AEQ264" s="611"/>
      <c r="AER264" s="611"/>
      <c r="AES264" s="611"/>
      <c r="AET264" s="611"/>
      <c r="AEU264" s="611"/>
      <c r="AEV264" s="611"/>
      <c r="AEW264" s="611"/>
      <c r="AEX264" s="611"/>
      <c r="AEY264" s="611"/>
      <c r="AEZ264" s="611"/>
      <c r="AFA264" s="611"/>
      <c r="AFB264" s="611"/>
      <c r="AFC264" s="611"/>
      <c r="AFD264" s="611"/>
      <c r="AFE264" s="611"/>
      <c r="AFF264" s="611"/>
      <c r="AFG264" s="611"/>
      <c r="AFH264" s="611"/>
      <c r="AFI264" s="611"/>
      <c r="AFJ264" s="611"/>
      <c r="AFK264" s="611"/>
      <c r="AFL264" s="611"/>
      <c r="AFM264" s="611"/>
      <c r="AFN264" s="611"/>
      <c r="AFO264" s="611"/>
      <c r="AFP264" s="611"/>
      <c r="AFQ264" s="611"/>
      <c r="AFR264" s="611"/>
      <c r="AFS264" s="611"/>
      <c r="AFT264" s="611"/>
      <c r="AFU264" s="611"/>
      <c r="AFV264" s="611"/>
      <c r="AFW264" s="611"/>
      <c r="AFX264" s="611"/>
      <c r="AFY264" s="611"/>
      <c r="AFZ264" s="611"/>
      <c r="AGA264" s="611"/>
      <c r="AGB264" s="611"/>
      <c r="AGC264" s="611"/>
      <c r="AGD264" s="611"/>
      <c r="AGE264" s="611"/>
      <c r="AGF264" s="611"/>
      <c r="AGG264" s="611"/>
      <c r="AGH264" s="611"/>
      <c r="AGI264" s="611"/>
      <c r="AGJ264" s="611"/>
      <c r="AGK264" s="611"/>
      <c r="AGL264" s="611"/>
      <c r="AGM264" s="611"/>
      <c r="AGN264" s="611"/>
      <c r="AGO264" s="611"/>
      <c r="AGP264" s="611"/>
      <c r="AGQ264" s="611"/>
      <c r="AGR264" s="611"/>
      <c r="AGS264" s="611"/>
      <c r="AGT264" s="611"/>
      <c r="AGU264" s="611"/>
      <c r="AGV264" s="611"/>
      <c r="AGW264" s="611"/>
      <c r="AGX264" s="611"/>
      <c r="AGY264" s="611"/>
      <c r="AGZ264" s="611"/>
      <c r="AHA264" s="611"/>
      <c r="AHB264" s="611"/>
      <c r="AHC264" s="611"/>
      <c r="AHD264" s="611"/>
      <c r="AHE264" s="611"/>
      <c r="AHF264" s="611"/>
      <c r="AHG264" s="611"/>
      <c r="AHH264" s="611"/>
      <c r="AHI264" s="611"/>
      <c r="AHJ264" s="611"/>
      <c r="AHK264" s="611"/>
      <c r="AHL264" s="611"/>
      <c r="AHM264" s="611"/>
      <c r="AHN264" s="611"/>
      <c r="AHO264" s="611"/>
      <c r="AHP264" s="611"/>
      <c r="AHQ264" s="611"/>
      <c r="AHR264" s="611"/>
      <c r="AHS264" s="611"/>
      <c r="AHT264" s="611"/>
      <c r="AHU264" s="611"/>
      <c r="AHV264" s="611"/>
      <c r="AHW264" s="611"/>
      <c r="AHX264" s="611"/>
      <c r="AHY264" s="611"/>
      <c r="AHZ264" s="611"/>
      <c r="AIA264" s="611"/>
      <c r="AIB264" s="611"/>
      <c r="AIC264" s="611"/>
      <c r="AID264" s="611"/>
      <c r="AIE264" s="611"/>
      <c r="AIF264" s="611"/>
      <c r="AIG264" s="611"/>
      <c r="AIH264" s="611"/>
      <c r="AII264" s="611"/>
      <c r="AIJ264" s="611"/>
      <c r="AIK264" s="611"/>
      <c r="AIL264" s="611"/>
      <c r="AIM264" s="611"/>
      <c r="AIN264" s="611"/>
      <c r="AIO264" s="611"/>
      <c r="AIP264" s="611"/>
      <c r="AIQ264" s="611"/>
      <c r="AIR264" s="611"/>
      <c r="AIS264" s="611"/>
      <c r="AIT264" s="611"/>
      <c r="AIU264" s="611"/>
      <c r="AIV264" s="611"/>
      <c r="AIW264" s="611"/>
      <c r="AIX264" s="611"/>
      <c r="AIY264" s="611"/>
      <c r="AIZ264" s="611"/>
      <c r="AJA264" s="611"/>
      <c r="AJB264" s="611"/>
      <c r="AJC264" s="611"/>
      <c r="AJD264" s="611"/>
      <c r="AJE264" s="611"/>
      <c r="AJF264" s="611"/>
      <c r="AJG264" s="611"/>
      <c r="AJH264" s="611"/>
      <c r="AJI264" s="611"/>
      <c r="AJJ264" s="611"/>
      <c r="AJK264" s="611"/>
      <c r="AJL264" s="611"/>
      <c r="AJM264" s="611"/>
      <c r="AJN264" s="611"/>
      <c r="AJO264" s="611"/>
      <c r="AJP264" s="611"/>
      <c r="AJQ264" s="611"/>
      <c r="AJR264" s="611"/>
      <c r="AJS264" s="611"/>
      <c r="AJT264" s="611"/>
      <c r="AJU264" s="611"/>
      <c r="AJV264" s="611"/>
      <c r="AJW264" s="611"/>
      <c r="AJX264" s="611"/>
      <c r="AJY264" s="611"/>
      <c r="AJZ264" s="611"/>
      <c r="AKA264" s="611"/>
      <c r="AKB264" s="611"/>
      <c r="AKC264" s="611"/>
      <c r="AKD264" s="611"/>
      <c r="AKE264" s="611"/>
      <c r="AKF264" s="611"/>
      <c r="AKG264" s="611"/>
      <c r="AKH264" s="611"/>
      <c r="AKI264" s="611"/>
      <c r="AKJ264" s="611"/>
      <c r="AKK264" s="611"/>
      <c r="AKL264" s="611"/>
      <c r="AKM264" s="611"/>
      <c r="AKN264" s="611"/>
      <c r="AKO264" s="611"/>
      <c r="AKP264" s="611"/>
      <c r="AKQ264" s="611"/>
      <c r="AKR264" s="611"/>
      <c r="AKS264" s="611"/>
      <c r="AKT264" s="611"/>
      <c r="AKU264" s="611"/>
      <c r="AKV264" s="611"/>
      <c r="AKW264" s="611"/>
      <c r="AKX264" s="611"/>
      <c r="AKY264" s="611"/>
      <c r="AKZ264" s="611"/>
      <c r="ALA264" s="611"/>
      <c r="ALB264" s="611"/>
      <c r="ALC264" s="611"/>
      <c r="ALD264" s="611"/>
      <c r="ALE264" s="611"/>
      <c r="ALF264" s="611"/>
      <c r="ALG264" s="611"/>
      <c r="ALH264" s="611"/>
      <c r="ALI264" s="611"/>
      <c r="ALJ264" s="611"/>
      <c r="ALK264" s="611"/>
      <c r="ALL264" s="611"/>
      <c r="ALM264" s="611"/>
      <c r="ALN264" s="611"/>
      <c r="ALO264" s="611"/>
      <c r="ALP264" s="611"/>
      <c r="ALQ264" s="611"/>
      <c r="ALR264" s="611"/>
      <c r="ALS264" s="611"/>
      <c r="ALT264" s="611"/>
      <c r="ALU264" s="611"/>
      <c r="ALV264" s="611"/>
      <c r="ALW264" s="611"/>
      <c r="ALX264" s="611"/>
      <c r="ALY264" s="611"/>
      <c r="ALZ264" s="611"/>
      <c r="AMA264" s="611"/>
      <c r="AMB264" s="611"/>
      <c r="AMC264" s="611"/>
      <c r="AMD264" s="611"/>
      <c r="AME264" s="611"/>
      <c r="AMF264" s="611"/>
      <c r="AMG264" s="611"/>
      <c r="AMH264" s="611"/>
      <c r="AMI264" s="611"/>
      <c r="AMJ264" s="611"/>
      <c r="AMK264" s="611"/>
      <c r="AML264" s="611"/>
      <c r="AMM264" s="611"/>
      <c r="AMN264" s="611"/>
      <c r="AMO264" s="611"/>
      <c r="AMP264" s="611"/>
      <c r="AMQ264" s="611"/>
      <c r="AMR264" s="611"/>
      <c r="AMS264" s="611"/>
      <c r="AMT264" s="611"/>
      <c r="AMU264" s="611"/>
      <c r="AMV264" s="611"/>
      <c r="AMW264" s="611"/>
      <c r="AMX264" s="611"/>
      <c r="AMY264" s="611"/>
      <c r="AMZ264" s="611"/>
      <c r="ANA264" s="611"/>
      <c r="ANB264" s="611"/>
      <c r="ANC264" s="611"/>
      <c r="AND264" s="611"/>
      <c r="ANE264" s="611"/>
      <c r="ANF264" s="611"/>
      <c r="ANG264" s="611"/>
      <c r="ANH264" s="611"/>
      <c r="ANI264" s="611"/>
      <c r="ANJ264" s="611"/>
      <c r="ANK264" s="611"/>
      <c r="ANL264" s="611"/>
      <c r="ANM264" s="611"/>
      <c r="ANN264" s="611"/>
      <c r="ANO264" s="611"/>
      <c r="ANP264" s="611"/>
      <c r="ANQ264" s="611"/>
      <c r="ANR264" s="611"/>
      <c r="ANS264" s="611"/>
      <c r="ANT264" s="611"/>
      <c r="ANU264" s="611"/>
      <c r="ANV264" s="611"/>
      <c r="ANW264" s="611"/>
      <c r="ANX264" s="611"/>
      <c r="ANY264" s="611"/>
      <c r="ANZ264" s="611"/>
      <c r="AOA264" s="611"/>
      <c r="AOB264" s="611"/>
      <c r="AOC264" s="611"/>
      <c r="AOD264" s="611"/>
      <c r="AOE264" s="611"/>
      <c r="AOF264" s="611"/>
      <c r="AOG264" s="611"/>
      <c r="AOH264" s="611"/>
      <c r="AOI264" s="611"/>
      <c r="AOJ264" s="611"/>
      <c r="AOK264" s="611"/>
      <c r="AOL264" s="611"/>
      <c r="AOM264" s="611"/>
      <c r="AON264" s="611"/>
      <c r="AOO264" s="611"/>
      <c r="AOP264" s="611"/>
      <c r="AOQ264" s="611"/>
      <c r="AOR264" s="611"/>
      <c r="AOS264" s="611"/>
      <c r="AOT264" s="611"/>
      <c r="AOU264" s="611"/>
      <c r="AOV264" s="611"/>
      <c r="AOW264" s="611"/>
      <c r="AOX264" s="611"/>
      <c r="AOY264" s="611"/>
      <c r="AOZ264" s="611"/>
      <c r="APA264" s="611"/>
      <c r="APB264" s="611"/>
      <c r="APC264" s="611"/>
      <c r="APD264" s="611"/>
      <c r="APE264" s="611"/>
      <c r="APF264" s="611"/>
      <c r="APG264" s="611"/>
      <c r="APH264" s="611"/>
      <c r="API264" s="611"/>
      <c r="APJ264" s="611"/>
      <c r="APK264" s="611"/>
      <c r="APL264" s="611"/>
      <c r="APM264" s="611"/>
      <c r="APN264" s="611"/>
      <c r="APO264" s="611"/>
      <c r="APP264" s="611"/>
      <c r="APQ264" s="611"/>
      <c r="APR264" s="611"/>
      <c r="APS264" s="611"/>
      <c r="APT264" s="611"/>
      <c r="APU264" s="611"/>
      <c r="APV264" s="611"/>
      <c r="APW264" s="611"/>
      <c r="APX264" s="611"/>
      <c r="APY264" s="611"/>
      <c r="APZ264" s="611"/>
      <c r="AQA264" s="611"/>
      <c r="AQB264" s="611"/>
      <c r="AQC264" s="611"/>
      <c r="AQD264" s="611"/>
      <c r="AQE264" s="611"/>
      <c r="AQF264" s="611"/>
      <c r="AQG264" s="611"/>
      <c r="AQH264" s="611"/>
      <c r="AQI264" s="611"/>
      <c r="AQJ264" s="611"/>
      <c r="AQK264" s="611"/>
      <c r="AQL264" s="611"/>
      <c r="AQM264" s="611"/>
      <c r="AQN264" s="611"/>
      <c r="AQO264" s="611"/>
      <c r="AQP264" s="611"/>
      <c r="AQQ264" s="611"/>
      <c r="AQR264" s="611"/>
      <c r="AQS264" s="611"/>
      <c r="AQT264" s="611"/>
      <c r="AQU264" s="611"/>
      <c r="AQV264" s="611"/>
      <c r="AQW264" s="611"/>
      <c r="AQX264" s="611"/>
      <c r="AQY264" s="611"/>
      <c r="AQZ264" s="611"/>
      <c r="ARA264" s="611"/>
      <c r="ARB264" s="611"/>
      <c r="ARC264" s="611"/>
      <c r="ARD264" s="611"/>
      <c r="ARE264" s="611"/>
      <c r="ARF264" s="611"/>
      <c r="ARG264" s="611"/>
      <c r="ARH264" s="611"/>
      <c r="ARI264" s="611"/>
      <c r="ARJ264" s="611"/>
      <c r="ARK264" s="611"/>
      <c r="ARL264" s="611"/>
      <c r="ARM264" s="611"/>
      <c r="ARN264" s="611"/>
      <c r="ARO264" s="611"/>
      <c r="ARP264" s="611"/>
      <c r="ARQ264" s="611"/>
      <c r="ARR264" s="611"/>
      <c r="ARS264" s="611"/>
      <c r="ART264" s="611"/>
      <c r="ARU264" s="611"/>
      <c r="ARV264" s="611"/>
      <c r="ARW264" s="611"/>
      <c r="ARX264" s="611"/>
      <c r="ARY264" s="611"/>
      <c r="ARZ264" s="611"/>
      <c r="ASA264" s="611"/>
      <c r="ASB264" s="611"/>
      <c r="ASC264" s="611"/>
      <c r="ASD264" s="611"/>
      <c r="ASE264" s="611"/>
      <c r="ASF264" s="611"/>
      <c r="ASG264" s="611"/>
      <c r="ASH264" s="611"/>
      <c r="ASI264" s="611"/>
      <c r="ASJ264" s="611"/>
      <c r="ASK264" s="611"/>
      <c r="ASL264" s="611"/>
      <c r="ASM264" s="611"/>
      <c r="ASN264" s="611"/>
      <c r="ASO264" s="611"/>
      <c r="ASP264" s="611"/>
      <c r="ASQ264" s="611"/>
      <c r="ASR264" s="611"/>
      <c r="ASS264" s="611"/>
      <c r="AST264" s="611"/>
      <c r="ASU264" s="611"/>
      <c r="ASV264" s="611"/>
      <c r="ASW264" s="611"/>
      <c r="ASX264" s="611"/>
      <c r="ASY264" s="611"/>
      <c r="ASZ264" s="611"/>
      <c r="ATA264" s="611"/>
      <c r="ATB264" s="611"/>
      <c r="ATC264" s="611"/>
      <c r="ATD264" s="611"/>
      <c r="ATE264" s="611"/>
      <c r="ATF264" s="611"/>
      <c r="ATG264" s="611"/>
      <c r="ATH264" s="611"/>
      <c r="ATI264" s="611"/>
      <c r="ATJ264" s="611"/>
      <c r="ATK264" s="611"/>
      <c r="ATL264" s="611"/>
      <c r="ATM264" s="611"/>
      <c r="ATN264" s="611"/>
      <c r="ATO264" s="611"/>
      <c r="ATP264" s="611"/>
      <c r="ATQ264" s="611"/>
      <c r="ATR264" s="611"/>
      <c r="ATS264" s="611"/>
      <c r="ATT264" s="611"/>
      <c r="ATU264" s="611"/>
      <c r="ATV264" s="611"/>
      <c r="ATW264" s="611"/>
      <c r="ATX264" s="611"/>
      <c r="ATY264" s="611"/>
      <c r="ATZ264" s="611"/>
      <c r="AUA264" s="611"/>
      <c r="AUB264" s="611"/>
      <c r="AUC264" s="611"/>
      <c r="AUD264" s="611"/>
      <c r="AUE264" s="611"/>
      <c r="AUF264" s="611"/>
      <c r="AUG264" s="611"/>
      <c r="AUH264" s="611"/>
      <c r="AUI264" s="611"/>
      <c r="AUJ264" s="611"/>
      <c r="AUK264" s="611"/>
      <c r="AUL264" s="611"/>
      <c r="AUM264" s="611"/>
      <c r="AUN264" s="611"/>
      <c r="AUO264" s="611"/>
      <c r="AUP264" s="611"/>
      <c r="AUQ264" s="611"/>
      <c r="AUR264" s="611"/>
      <c r="AUS264" s="611"/>
      <c r="AUT264" s="611"/>
      <c r="AUU264" s="611"/>
      <c r="AUV264" s="611"/>
      <c r="AUW264" s="611"/>
      <c r="AUX264" s="611"/>
      <c r="AUY264" s="611"/>
      <c r="AUZ264" s="611"/>
      <c r="AVA264" s="611"/>
      <c r="AVB264" s="611"/>
      <c r="AVC264" s="611"/>
      <c r="AVD264" s="611"/>
      <c r="AVE264" s="611"/>
      <c r="AVF264" s="611"/>
      <c r="AVG264" s="611"/>
      <c r="AVH264" s="611"/>
      <c r="AVI264" s="611"/>
      <c r="AVJ264" s="611"/>
      <c r="AVK264" s="611"/>
      <c r="AVL264" s="611"/>
      <c r="AVM264" s="611"/>
      <c r="AVN264" s="611"/>
      <c r="AVO264" s="611"/>
      <c r="AVP264" s="611"/>
      <c r="AVQ264" s="611"/>
      <c r="AVR264" s="611"/>
      <c r="AVS264" s="611"/>
      <c r="AVT264" s="611"/>
      <c r="AVU264" s="611"/>
      <c r="AVV264" s="611"/>
      <c r="AVW264" s="611"/>
      <c r="AVX264" s="611"/>
      <c r="AVY264" s="611"/>
      <c r="AVZ264" s="611"/>
      <c r="AWA264" s="611"/>
      <c r="AWB264" s="611"/>
      <c r="AWC264" s="611"/>
      <c r="AWD264" s="611"/>
      <c r="AWE264" s="611"/>
      <c r="AWF264" s="611"/>
      <c r="AWG264" s="611"/>
      <c r="AWH264" s="611"/>
      <c r="AWI264" s="611"/>
      <c r="AWJ264" s="611"/>
      <c r="AWK264" s="611"/>
      <c r="AWL264" s="611"/>
      <c r="AWM264" s="611"/>
      <c r="AWN264" s="611"/>
      <c r="AWO264" s="611"/>
      <c r="AWP264" s="611"/>
      <c r="AWQ264" s="611"/>
      <c r="AWR264" s="611"/>
      <c r="AWS264" s="611"/>
      <c r="AWT264" s="611"/>
      <c r="AWU264" s="611"/>
      <c r="AWV264" s="611"/>
      <c r="AWW264" s="611"/>
      <c r="AWX264" s="611"/>
      <c r="AWY264" s="611"/>
      <c r="AWZ264" s="611"/>
      <c r="AXA264" s="611"/>
      <c r="AXB264" s="611"/>
      <c r="AXC264" s="611"/>
      <c r="AXD264" s="611"/>
      <c r="AXE264" s="611"/>
      <c r="AXF264" s="611"/>
      <c r="AXG264" s="611"/>
      <c r="AXH264" s="611"/>
      <c r="AXI264" s="611"/>
      <c r="AXJ264" s="611"/>
      <c r="AXK264" s="611"/>
      <c r="AXL264" s="611"/>
      <c r="AXM264" s="611"/>
      <c r="AXN264" s="611"/>
      <c r="AXO264" s="611"/>
      <c r="AXP264" s="611"/>
      <c r="AXQ264" s="611"/>
      <c r="AXR264" s="611"/>
      <c r="AXS264" s="611"/>
      <c r="AXT264" s="611"/>
      <c r="AXU264" s="611"/>
      <c r="AXV264" s="611"/>
      <c r="AXW264" s="611"/>
      <c r="AXX264" s="611"/>
      <c r="AXY264" s="611"/>
      <c r="AXZ264" s="611"/>
      <c r="AYA264" s="611"/>
      <c r="AYB264" s="611"/>
      <c r="AYC264" s="611"/>
      <c r="AYD264" s="611"/>
      <c r="AYE264" s="611"/>
      <c r="AYF264" s="611"/>
      <c r="AYG264" s="611"/>
      <c r="AYH264" s="611"/>
      <c r="AYI264" s="611"/>
      <c r="AYJ264" s="611"/>
      <c r="AYK264" s="611"/>
      <c r="AYL264" s="611"/>
      <c r="AYM264" s="611"/>
      <c r="AYN264" s="611"/>
      <c r="AYO264" s="611"/>
      <c r="AYP264" s="611"/>
      <c r="AYQ264" s="611"/>
      <c r="AYR264" s="611"/>
      <c r="AYS264" s="611"/>
      <c r="AYT264" s="611"/>
      <c r="AYU264" s="611"/>
      <c r="AYV264" s="611"/>
      <c r="AYW264" s="611"/>
      <c r="AYX264" s="611"/>
      <c r="AYY264" s="611"/>
      <c r="AYZ264" s="611"/>
      <c r="AZA264" s="611"/>
      <c r="AZB264" s="611"/>
      <c r="AZC264" s="611"/>
      <c r="AZD264" s="611"/>
      <c r="AZE264" s="611"/>
      <c r="AZF264" s="611"/>
      <c r="AZG264" s="611"/>
      <c r="AZH264" s="611"/>
      <c r="AZI264" s="611"/>
      <c r="AZJ264" s="611"/>
      <c r="AZK264" s="611"/>
      <c r="AZL264" s="611"/>
      <c r="AZM264" s="611"/>
      <c r="AZN264" s="611"/>
      <c r="AZO264" s="611"/>
      <c r="AZP264" s="611"/>
      <c r="AZQ264" s="611"/>
      <c r="AZR264" s="611"/>
      <c r="AZS264" s="611"/>
      <c r="AZT264" s="611"/>
      <c r="AZU264" s="611"/>
      <c r="AZV264" s="611"/>
      <c r="AZW264" s="611"/>
      <c r="AZX264" s="611"/>
      <c r="AZY264" s="611"/>
      <c r="AZZ264" s="611"/>
      <c r="BAA264" s="611"/>
      <c r="BAB264" s="611"/>
      <c r="BAC264" s="611"/>
      <c r="BAD264" s="611"/>
      <c r="BAE264" s="611"/>
      <c r="BAF264" s="611"/>
      <c r="BAG264" s="611"/>
      <c r="BAH264" s="611"/>
      <c r="BAI264" s="611"/>
      <c r="BAJ264" s="611"/>
      <c r="BAK264" s="611"/>
      <c r="BAL264" s="611"/>
      <c r="BAM264" s="611"/>
      <c r="BAN264" s="611"/>
      <c r="BAO264" s="611"/>
      <c r="BAP264" s="611"/>
      <c r="BAQ264" s="611"/>
      <c r="BAR264" s="611"/>
      <c r="BAS264" s="611"/>
      <c r="BAT264" s="611"/>
      <c r="BAU264" s="611"/>
      <c r="BAV264" s="611"/>
      <c r="BAW264" s="611"/>
      <c r="BAX264" s="611"/>
      <c r="BAY264" s="611"/>
      <c r="BAZ264" s="611"/>
      <c r="BBA264" s="611"/>
      <c r="BBB264" s="611"/>
      <c r="BBC264" s="611"/>
      <c r="BBD264" s="611"/>
      <c r="BBE264" s="611"/>
      <c r="BBF264" s="611"/>
      <c r="BBG264" s="611"/>
      <c r="BBH264" s="611"/>
      <c r="BBI264" s="611"/>
      <c r="BBJ264" s="611"/>
      <c r="BBK264" s="611"/>
      <c r="BBL264" s="611"/>
      <c r="BBM264" s="611"/>
      <c r="BBN264" s="611"/>
      <c r="BBO264" s="611"/>
      <c r="BBP264" s="611"/>
      <c r="BBQ264" s="611"/>
      <c r="BBR264" s="611"/>
      <c r="BBS264" s="611"/>
      <c r="BBT264" s="611"/>
      <c r="BBU264" s="611"/>
      <c r="BBV264" s="611"/>
      <c r="BBW264" s="611"/>
      <c r="BBX264" s="611"/>
      <c r="BBY264" s="611"/>
      <c r="BBZ264" s="611"/>
      <c r="BCA264" s="611"/>
      <c r="BCB264" s="611"/>
      <c r="BCC264" s="611"/>
      <c r="BCD264" s="611"/>
      <c r="BCE264" s="611"/>
      <c r="BCF264" s="611"/>
      <c r="BCG264" s="611"/>
      <c r="BCH264" s="611"/>
      <c r="BCI264" s="611"/>
      <c r="BCJ264" s="611"/>
      <c r="BCK264" s="611"/>
      <c r="BCL264" s="611"/>
      <c r="BCM264" s="611"/>
      <c r="BCN264" s="611"/>
      <c r="BCO264" s="611"/>
      <c r="BCP264" s="611"/>
      <c r="BCQ264" s="611"/>
      <c r="BCR264" s="611"/>
      <c r="BCS264" s="611"/>
      <c r="BCT264" s="611"/>
      <c r="BCU264" s="611"/>
      <c r="BCV264" s="611"/>
      <c r="BCW264" s="611"/>
      <c r="BCX264" s="611"/>
      <c r="BCY264" s="611"/>
      <c r="BCZ264" s="611"/>
      <c r="BDA264" s="611"/>
      <c r="BDB264" s="611"/>
      <c r="BDC264" s="611"/>
      <c r="BDD264" s="611"/>
      <c r="BDE264" s="611"/>
      <c r="BDF264" s="611"/>
      <c r="BDG264" s="611"/>
      <c r="BDH264" s="611"/>
      <c r="BDI264" s="611"/>
      <c r="BDJ264" s="611"/>
      <c r="BDK264" s="611"/>
      <c r="BDL264" s="611"/>
      <c r="BDM264" s="611"/>
      <c r="BDN264" s="611"/>
      <c r="BDO264" s="611"/>
      <c r="BDP264" s="611"/>
      <c r="BDQ264" s="611"/>
      <c r="BDR264" s="611"/>
      <c r="BDS264" s="611"/>
      <c r="BDT264" s="611"/>
      <c r="BDU264" s="611"/>
      <c r="BDV264" s="611"/>
      <c r="BDW264" s="611"/>
      <c r="BDX264" s="611"/>
      <c r="BDY264" s="611"/>
      <c r="BDZ264" s="611"/>
      <c r="BEA264" s="611"/>
      <c r="BEB264" s="611"/>
      <c r="BEC264" s="611"/>
      <c r="BED264" s="611"/>
      <c r="BEE264" s="611"/>
      <c r="BEF264" s="611"/>
      <c r="BEG264" s="611"/>
      <c r="BEH264" s="611"/>
      <c r="BEI264" s="611"/>
      <c r="BEJ264" s="611"/>
      <c r="BEK264" s="611"/>
      <c r="BEL264" s="611"/>
      <c r="BEM264" s="611"/>
      <c r="BEN264" s="611"/>
      <c r="BEO264" s="611"/>
      <c r="BEP264" s="611"/>
      <c r="BEQ264" s="611"/>
      <c r="BER264" s="611"/>
      <c r="BES264" s="611"/>
      <c r="BET264" s="611"/>
      <c r="BEU264" s="611"/>
      <c r="BEV264" s="611"/>
      <c r="BEW264" s="611"/>
      <c r="BEX264" s="611"/>
      <c r="BEY264" s="611"/>
      <c r="BEZ264" s="611"/>
      <c r="BFA264" s="611"/>
      <c r="BFB264" s="611"/>
      <c r="BFC264" s="611"/>
      <c r="BFD264" s="611"/>
      <c r="BFE264" s="611"/>
      <c r="BFF264" s="611"/>
      <c r="BFG264" s="611"/>
      <c r="BFH264" s="611"/>
      <c r="BFI264" s="611"/>
      <c r="BFJ264" s="611"/>
      <c r="BFK264" s="611"/>
      <c r="BFL264" s="611"/>
      <c r="BFM264" s="611"/>
      <c r="BFN264" s="611"/>
      <c r="BFO264" s="611"/>
      <c r="BFP264" s="611"/>
      <c r="BFQ264" s="611"/>
      <c r="BFR264" s="611"/>
      <c r="BFS264" s="611"/>
      <c r="BFT264" s="611"/>
      <c r="BFU264" s="611"/>
      <c r="BFV264" s="611"/>
      <c r="BFW264" s="611"/>
      <c r="BFX264" s="611"/>
      <c r="BFY264" s="611"/>
      <c r="BFZ264" s="611"/>
      <c r="BGA264" s="611"/>
      <c r="BGB264" s="611"/>
      <c r="BGC264" s="611"/>
      <c r="BGD264" s="611"/>
      <c r="BGE264" s="611"/>
      <c r="BGF264" s="611"/>
      <c r="BGG264" s="611"/>
      <c r="BGH264" s="611"/>
      <c r="BGI264" s="611"/>
      <c r="BGJ264" s="611"/>
      <c r="BGK264" s="611"/>
      <c r="BGL264" s="611"/>
      <c r="BGM264" s="611"/>
      <c r="BGN264" s="611"/>
      <c r="BGO264" s="611"/>
      <c r="BGP264" s="611"/>
      <c r="BGQ264" s="611"/>
      <c r="BGR264" s="611"/>
      <c r="BGS264" s="611"/>
      <c r="BGT264" s="611"/>
      <c r="BGU264" s="611"/>
      <c r="BGV264" s="611"/>
      <c r="BGW264" s="611"/>
      <c r="BGX264" s="611"/>
      <c r="BGY264" s="611"/>
      <c r="BGZ264" s="611"/>
      <c r="BHA264" s="611"/>
      <c r="BHB264" s="611"/>
      <c r="BHC264" s="611"/>
      <c r="BHD264" s="611"/>
      <c r="BHE264" s="611"/>
      <c r="BHF264" s="611"/>
      <c r="BHG264" s="611"/>
      <c r="BHH264" s="611"/>
      <c r="BHI264" s="611"/>
      <c r="BHJ264" s="611"/>
      <c r="BHK264" s="611"/>
      <c r="BHL264" s="611"/>
      <c r="BHM264" s="611"/>
      <c r="BHN264" s="611"/>
      <c r="BHO264" s="611"/>
      <c r="BHP264" s="611"/>
      <c r="BHQ264" s="611"/>
      <c r="BHR264" s="611"/>
      <c r="BHS264" s="611"/>
      <c r="BHT264" s="611"/>
      <c r="BHU264" s="611"/>
      <c r="BHV264" s="611"/>
      <c r="BHW264" s="611"/>
      <c r="BHX264" s="611"/>
      <c r="BHY264" s="611"/>
      <c r="BHZ264" s="611"/>
      <c r="BIA264" s="611"/>
      <c r="BIB264" s="611"/>
      <c r="BIC264" s="611"/>
      <c r="BID264" s="611"/>
      <c r="BIE264" s="611"/>
      <c r="BIF264" s="611"/>
      <c r="BIG264" s="611"/>
      <c r="BIH264" s="611"/>
      <c r="BII264" s="611"/>
      <c r="BIJ264" s="611"/>
      <c r="BIK264" s="611"/>
      <c r="BIL264" s="611"/>
      <c r="BIM264" s="611"/>
      <c r="BIN264" s="611"/>
      <c r="BIO264" s="611"/>
      <c r="BIP264" s="611"/>
      <c r="BIQ264" s="611"/>
      <c r="BIR264" s="611"/>
      <c r="BIS264" s="611"/>
      <c r="BIT264" s="611"/>
      <c r="BIU264" s="611"/>
      <c r="BIV264" s="611"/>
      <c r="BIW264" s="611"/>
      <c r="BIX264" s="611"/>
      <c r="BIY264" s="611"/>
      <c r="BIZ264" s="611"/>
      <c r="BJA264" s="611"/>
      <c r="BJB264" s="611"/>
      <c r="BJC264" s="611"/>
      <c r="BJD264" s="611"/>
      <c r="BJE264" s="611"/>
      <c r="BJF264" s="611"/>
      <c r="BJG264" s="611"/>
      <c r="BJH264" s="611"/>
      <c r="BJI264" s="611"/>
      <c r="BJJ264" s="611"/>
      <c r="BJK264" s="611"/>
      <c r="BJL264" s="611"/>
      <c r="BJM264" s="611"/>
      <c r="BJN264" s="611"/>
      <c r="BJO264" s="611"/>
      <c r="BJP264" s="611"/>
      <c r="BJQ264" s="611"/>
      <c r="BJR264" s="611"/>
      <c r="BJS264" s="611"/>
      <c r="BJT264" s="611"/>
      <c r="BJU264" s="611"/>
      <c r="BJV264" s="611"/>
      <c r="BJW264" s="611"/>
      <c r="BJX264" s="611"/>
      <c r="BJY264" s="611"/>
      <c r="BJZ264" s="611"/>
      <c r="BKA264" s="611"/>
      <c r="BKB264" s="611"/>
      <c r="BKC264" s="611"/>
      <c r="BKD264" s="611"/>
      <c r="BKE264" s="611"/>
      <c r="BKF264" s="611"/>
      <c r="BKG264" s="611"/>
      <c r="BKH264" s="611"/>
      <c r="BKI264" s="611"/>
      <c r="BKJ264" s="611"/>
      <c r="BKK264" s="611"/>
      <c r="BKL264" s="611"/>
      <c r="BKM264" s="611"/>
      <c r="BKN264" s="611"/>
      <c r="BKO264" s="611"/>
      <c r="BKP264" s="611"/>
      <c r="BKQ264" s="611"/>
      <c r="BKR264" s="611"/>
      <c r="BKS264" s="611"/>
      <c r="BKT264" s="611"/>
      <c r="BKU264" s="611"/>
      <c r="BKV264" s="611"/>
      <c r="BKW264" s="611"/>
      <c r="BKX264" s="611"/>
      <c r="BKY264" s="611"/>
      <c r="BKZ264" s="611"/>
      <c r="BLA264" s="611"/>
      <c r="BLB264" s="611"/>
      <c r="BLC264" s="611"/>
      <c r="BLD264" s="611"/>
      <c r="BLE264" s="611"/>
      <c r="BLF264" s="611"/>
      <c r="BLG264" s="611"/>
      <c r="BLH264" s="611"/>
      <c r="BLI264" s="611"/>
      <c r="BLJ264" s="611"/>
      <c r="BLK264" s="611"/>
      <c r="BLL264" s="611"/>
      <c r="BLM264" s="611"/>
      <c r="BLN264" s="611"/>
      <c r="BLO264" s="611"/>
      <c r="BLP264" s="611"/>
      <c r="BLQ264" s="611"/>
      <c r="BLR264" s="611"/>
      <c r="BLS264" s="611"/>
      <c r="BLT264" s="611"/>
      <c r="BLU264" s="611"/>
      <c r="BLV264" s="611"/>
      <c r="BLW264" s="611"/>
      <c r="BLX264" s="611"/>
      <c r="BLY264" s="611"/>
      <c r="BLZ264" s="611"/>
      <c r="BMA264" s="611"/>
      <c r="BMB264" s="611"/>
      <c r="BMC264" s="611"/>
      <c r="BMD264" s="611"/>
      <c r="BME264" s="611"/>
      <c r="BMF264" s="611"/>
      <c r="BMG264" s="611"/>
      <c r="BMH264" s="611"/>
      <c r="BMI264" s="611"/>
      <c r="BMJ264" s="611"/>
      <c r="BMK264" s="611"/>
      <c r="BML264" s="611"/>
      <c r="BMM264" s="611"/>
      <c r="BMN264" s="611"/>
      <c r="BMO264" s="611"/>
      <c r="BMP264" s="611"/>
      <c r="BMQ264" s="611"/>
      <c r="BMR264" s="611"/>
      <c r="BMS264" s="611"/>
      <c r="BMT264" s="611"/>
      <c r="BMU264" s="611"/>
      <c r="BMV264" s="611"/>
      <c r="BMW264" s="611"/>
      <c r="BMX264" s="611"/>
      <c r="BMY264" s="611"/>
      <c r="BMZ264" s="611"/>
      <c r="BNA264" s="611"/>
      <c r="BNB264" s="611"/>
      <c r="BNC264" s="611"/>
      <c r="BND264" s="611"/>
      <c r="BNE264" s="611"/>
      <c r="BNF264" s="611"/>
      <c r="BNG264" s="611"/>
      <c r="BNH264" s="611"/>
      <c r="BNI264" s="611"/>
      <c r="BNJ264" s="611"/>
      <c r="BNK264" s="611"/>
      <c r="BNL264" s="611"/>
      <c r="BNM264" s="611"/>
      <c r="BNN264" s="611"/>
      <c r="BNO264" s="611"/>
      <c r="BNP264" s="611"/>
      <c r="BNQ264" s="611"/>
      <c r="BNR264" s="611"/>
      <c r="BNS264" s="611"/>
      <c r="BNT264" s="611"/>
      <c r="BNU264" s="611"/>
      <c r="BNV264" s="611"/>
      <c r="BNW264" s="611"/>
      <c r="BNX264" s="611"/>
      <c r="BNY264" s="611"/>
      <c r="BNZ264" s="611"/>
      <c r="BOA264" s="611"/>
      <c r="BOB264" s="611"/>
      <c r="BOC264" s="611"/>
      <c r="BOD264" s="611"/>
      <c r="BOE264" s="611"/>
      <c r="BOF264" s="611"/>
      <c r="BOG264" s="611"/>
      <c r="BOH264" s="611"/>
      <c r="BOI264" s="611"/>
      <c r="BOJ264" s="611"/>
      <c r="BOK264" s="611"/>
      <c r="BOL264" s="611"/>
      <c r="BOM264" s="611"/>
      <c r="BON264" s="611"/>
      <c r="BOO264" s="611"/>
      <c r="BOP264" s="611"/>
      <c r="BOQ264" s="611"/>
      <c r="BOR264" s="611"/>
      <c r="BOS264" s="611"/>
      <c r="BOT264" s="611"/>
      <c r="BOU264" s="611"/>
      <c r="BOV264" s="611"/>
      <c r="BOW264" s="611"/>
      <c r="BOX264" s="611"/>
      <c r="BOY264" s="611"/>
      <c r="BOZ264" s="611"/>
      <c r="BPA264" s="611"/>
      <c r="BPB264" s="611"/>
      <c r="BPC264" s="611"/>
      <c r="BPD264" s="611"/>
      <c r="BPE264" s="611"/>
      <c r="BPF264" s="611"/>
      <c r="BPG264" s="611"/>
      <c r="BPH264" s="611"/>
      <c r="BPI264" s="611"/>
      <c r="BPJ264" s="611"/>
      <c r="BPK264" s="611"/>
      <c r="BPL264" s="611"/>
      <c r="BPM264" s="611"/>
      <c r="BPN264" s="611"/>
      <c r="BPO264" s="611"/>
      <c r="BPP264" s="611"/>
      <c r="BPQ264" s="611"/>
      <c r="BPR264" s="611"/>
      <c r="BPS264" s="611"/>
      <c r="BPT264" s="611"/>
      <c r="BPU264" s="611"/>
      <c r="BPV264" s="611"/>
      <c r="BPW264" s="611"/>
      <c r="BPX264" s="611"/>
      <c r="BPY264" s="611"/>
      <c r="BPZ264" s="611"/>
      <c r="BQA264" s="611"/>
      <c r="BQB264" s="611"/>
      <c r="BQC264" s="611"/>
      <c r="BQD264" s="611"/>
      <c r="BQE264" s="611"/>
      <c r="BQF264" s="611"/>
      <c r="BQG264" s="611"/>
      <c r="BQH264" s="611"/>
      <c r="BQI264" s="611"/>
      <c r="BQJ264" s="611"/>
      <c r="BQK264" s="611"/>
      <c r="BQL264" s="611"/>
      <c r="BQM264" s="611"/>
      <c r="BQN264" s="611"/>
      <c r="BQO264" s="611"/>
      <c r="BQP264" s="611"/>
      <c r="BQQ264" s="611"/>
      <c r="BQR264" s="611"/>
      <c r="BQS264" s="611"/>
      <c r="BQT264" s="611"/>
      <c r="BQU264" s="611"/>
      <c r="BQV264" s="611"/>
      <c r="BQW264" s="611"/>
      <c r="BQX264" s="611"/>
      <c r="BQY264" s="611"/>
      <c r="BQZ264" s="611"/>
      <c r="BRA264" s="611"/>
      <c r="BRB264" s="611"/>
      <c r="BRC264" s="611"/>
      <c r="BRD264" s="611"/>
      <c r="BRE264" s="611"/>
      <c r="BRF264" s="611"/>
      <c r="BRG264" s="611"/>
      <c r="BRH264" s="611"/>
      <c r="BRI264" s="611"/>
      <c r="BRJ264" s="611"/>
      <c r="BRK264" s="611"/>
      <c r="BRL264" s="611"/>
      <c r="BRM264" s="611"/>
      <c r="BRN264" s="611"/>
      <c r="BRO264" s="611"/>
      <c r="BRP264" s="611"/>
      <c r="BRQ264" s="611"/>
      <c r="BRR264" s="611"/>
      <c r="BRS264" s="611"/>
      <c r="BRT264" s="611"/>
      <c r="BRU264" s="611"/>
      <c r="BRV264" s="611"/>
      <c r="BRW264" s="611"/>
      <c r="BRX264" s="611"/>
      <c r="BRY264" s="611"/>
      <c r="BRZ264" s="611"/>
      <c r="BSA264" s="611"/>
      <c r="BSB264" s="611"/>
      <c r="BSC264" s="611"/>
      <c r="BSD264" s="611"/>
      <c r="BSE264" s="611"/>
      <c r="BSF264" s="611"/>
      <c r="BSG264" s="611"/>
      <c r="BSH264" s="611"/>
      <c r="BSI264" s="611"/>
      <c r="BSJ264" s="611"/>
      <c r="BSK264" s="611"/>
      <c r="BSL264" s="611"/>
      <c r="BSM264" s="611"/>
      <c r="BSN264" s="611"/>
      <c r="BSO264" s="611"/>
      <c r="BSP264" s="611"/>
      <c r="BSQ264" s="611"/>
      <c r="BSR264" s="611"/>
      <c r="BSS264" s="611"/>
      <c r="BST264" s="611"/>
      <c r="BSU264" s="611"/>
      <c r="BSV264" s="611"/>
      <c r="BSW264" s="611"/>
      <c r="BSX264" s="611"/>
      <c r="BSY264" s="611"/>
      <c r="BSZ264" s="611"/>
      <c r="BTA264" s="611"/>
      <c r="BTB264" s="611"/>
      <c r="BTC264" s="611"/>
      <c r="BTD264" s="611"/>
      <c r="BTE264" s="611"/>
      <c r="BTF264" s="611"/>
      <c r="BTG264" s="611"/>
      <c r="BTH264" s="611"/>
      <c r="BTI264" s="611"/>
      <c r="BTJ264" s="611"/>
      <c r="BTK264" s="611"/>
      <c r="BTL264" s="611"/>
      <c r="BTM264" s="611"/>
      <c r="BTN264" s="611"/>
      <c r="BTO264" s="611"/>
      <c r="BTP264" s="611"/>
      <c r="BTQ264" s="611"/>
      <c r="BTR264" s="611"/>
      <c r="BTS264" s="611"/>
      <c r="BTT264" s="611"/>
      <c r="BTU264" s="611"/>
      <c r="BTV264" s="611"/>
      <c r="BTW264" s="611"/>
      <c r="BTX264" s="611"/>
      <c r="BTY264" s="611"/>
      <c r="BTZ264" s="611"/>
      <c r="BUA264" s="611"/>
      <c r="BUB264" s="611"/>
      <c r="BUC264" s="611"/>
      <c r="BUD264" s="611"/>
      <c r="BUE264" s="611"/>
      <c r="BUF264" s="611"/>
      <c r="BUG264" s="611"/>
      <c r="BUH264" s="611"/>
      <c r="BUI264" s="611"/>
      <c r="BUJ264" s="611"/>
      <c r="BUK264" s="611"/>
      <c r="BUL264" s="611"/>
      <c r="BUM264" s="611"/>
      <c r="BUN264" s="611"/>
      <c r="BUO264" s="611"/>
      <c r="BUP264" s="611"/>
      <c r="BUQ264" s="611"/>
      <c r="BUR264" s="611"/>
      <c r="BUS264" s="611"/>
      <c r="BUT264" s="611"/>
      <c r="BUU264" s="611"/>
      <c r="BUV264" s="611"/>
      <c r="BUW264" s="611"/>
      <c r="BUX264" s="611"/>
      <c r="BUY264" s="611"/>
      <c r="BUZ264" s="611"/>
      <c r="BVA264" s="611"/>
      <c r="BVB264" s="611"/>
      <c r="BVC264" s="611"/>
      <c r="BVD264" s="611"/>
      <c r="BVE264" s="611"/>
      <c r="BVF264" s="611"/>
      <c r="BVG264" s="611"/>
      <c r="BVH264" s="611"/>
      <c r="BVI264" s="611"/>
      <c r="BVJ264" s="611"/>
      <c r="BVK264" s="611"/>
      <c r="BVL264" s="611"/>
      <c r="BVM264" s="611"/>
      <c r="BVN264" s="611"/>
      <c r="BVO264" s="611"/>
      <c r="BVP264" s="611"/>
      <c r="BVQ264" s="611"/>
      <c r="BVR264" s="611"/>
      <c r="BVS264" s="611"/>
      <c r="BVT264" s="611"/>
      <c r="BVU264" s="611"/>
      <c r="BVV264" s="611"/>
      <c r="BVW264" s="611"/>
      <c r="BVX264" s="611"/>
      <c r="BVY264" s="611"/>
      <c r="BVZ264" s="611"/>
      <c r="BWA264" s="611"/>
      <c r="BWB264" s="611"/>
      <c r="BWC264" s="611"/>
      <c r="BWD264" s="611"/>
      <c r="BWE264" s="611"/>
      <c r="BWF264" s="611"/>
      <c r="BWG264" s="611"/>
      <c r="BWH264" s="611"/>
      <c r="BWI264" s="611"/>
      <c r="BWJ264" s="611"/>
      <c r="BWK264" s="611"/>
      <c r="BWL264" s="611"/>
      <c r="BWM264" s="611"/>
      <c r="BWN264" s="611"/>
      <c r="BWO264" s="611"/>
      <c r="BWP264" s="611"/>
      <c r="BWQ264" s="611"/>
      <c r="BWR264" s="611"/>
      <c r="BWS264" s="611"/>
      <c r="BWT264" s="611"/>
      <c r="BWU264" s="611"/>
      <c r="BWV264" s="611"/>
      <c r="BWW264" s="611"/>
      <c r="BWX264" s="611"/>
      <c r="BWY264" s="611"/>
      <c r="BWZ264" s="611"/>
      <c r="BXA264" s="611"/>
      <c r="BXB264" s="611"/>
      <c r="BXC264" s="611"/>
      <c r="BXD264" s="611"/>
      <c r="BXE264" s="611"/>
      <c r="BXF264" s="611"/>
      <c r="BXG264" s="611"/>
      <c r="BXH264" s="611"/>
      <c r="BXI264" s="611"/>
      <c r="BXJ264" s="611"/>
      <c r="BXK264" s="611"/>
      <c r="BXL264" s="611"/>
      <c r="BXM264" s="611"/>
      <c r="BXN264" s="611"/>
      <c r="BXO264" s="611"/>
      <c r="BXP264" s="611"/>
      <c r="BXQ264" s="611"/>
      <c r="BXR264" s="611"/>
      <c r="BXS264" s="611"/>
      <c r="BXT264" s="611"/>
      <c r="BXU264" s="611"/>
      <c r="BXV264" s="611"/>
      <c r="BXW264" s="611"/>
      <c r="BXX264" s="611"/>
      <c r="BXY264" s="611"/>
      <c r="BXZ264" s="611"/>
      <c r="BYA264" s="611"/>
      <c r="BYB264" s="611"/>
      <c r="BYC264" s="611"/>
      <c r="BYD264" s="611"/>
      <c r="BYE264" s="611"/>
      <c r="BYF264" s="611"/>
      <c r="BYG264" s="611"/>
      <c r="BYH264" s="611"/>
      <c r="BYI264" s="611"/>
      <c r="BYJ264" s="611"/>
      <c r="BYK264" s="611"/>
      <c r="BYL264" s="611"/>
      <c r="BYM264" s="611"/>
      <c r="BYN264" s="611"/>
      <c r="BYO264" s="611"/>
      <c r="BYP264" s="611"/>
      <c r="BYQ264" s="611"/>
      <c r="BYR264" s="611"/>
      <c r="BYS264" s="611"/>
      <c r="BYT264" s="611"/>
      <c r="BYU264" s="611"/>
      <c r="BYV264" s="611"/>
      <c r="BYW264" s="611"/>
      <c r="BYX264" s="611"/>
      <c r="BYY264" s="611"/>
      <c r="BYZ264" s="611"/>
      <c r="BZA264" s="611"/>
      <c r="BZB264" s="611"/>
      <c r="BZC264" s="611"/>
      <c r="BZD264" s="611"/>
      <c r="BZE264" s="611"/>
      <c r="BZF264" s="611"/>
      <c r="BZG264" s="611"/>
      <c r="BZH264" s="611"/>
      <c r="BZI264" s="611"/>
      <c r="BZJ264" s="611"/>
      <c r="BZK264" s="611"/>
      <c r="BZL264" s="611"/>
      <c r="BZM264" s="611"/>
      <c r="BZN264" s="611"/>
      <c r="BZO264" s="611"/>
      <c r="BZP264" s="611"/>
      <c r="BZQ264" s="611"/>
      <c r="BZR264" s="611"/>
      <c r="BZS264" s="611"/>
      <c r="BZT264" s="611"/>
      <c r="BZU264" s="611"/>
      <c r="BZV264" s="611"/>
      <c r="BZW264" s="611"/>
      <c r="BZX264" s="611"/>
      <c r="BZY264" s="611"/>
      <c r="BZZ264" s="611"/>
      <c r="CAA264" s="611"/>
      <c r="CAB264" s="611"/>
      <c r="CAC264" s="611"/>
      <c r="CAD264" s="611"/>
      <c r="CAE264" s="611"/>
      <c r="CAF264" s="611"/>
      <c r="CAG264" s="611"/>
      <c r="CAH264" s="611"/>
      <c r="CAI264" s="611"/>
      <c r="CAJ264" s="611"/>
      <c r="CAK264" s="611"/>
      <c r="CAL264" s="611"/>
      <c r="CAM264" s="611"/>
      <c r="CAN264" s="611"/>
      <c r="CAO264" s="611"/>
      <c r="CAP264" s="611"/>
      <c r="CAQ264" s="611"/>
      <c r="CAR264" s="611"/>
      <c r="CAS264" s="611"/>
      <c r="CAT264" s="611"/>
      <c r="CAU264" s="611"/>
      <c r="CAV264" s="611"/>
      <c r="CAW264" s="611"/>
      <c r="CAX264" s="611"/>
      <c r="CAY264" s="611"/>
      <c r="CAZ264" s="611"/>
      <c r="CBA264" s="611"/>
      <c r="CBB264" s="611"/>
      <c r="CBC264" s="611"/>
      <c r="CBD264" s="611"/>
      <c r="CBE264" s="611"/>
      <c r="CBF264" s="611"/>
      <c r="CBG264" s="611"/>
      <c r="CBH264" s="611"/>
      <c r="CBI264" s="611"/>
      <c r="CBJ264" s="611"/>
      <c r="CBK264" s="611"/>
      <c r="CBL264" s="611"/>
      <c r="CBM264" s="611"/>
      <c r="CBN264" s="611"/>
      <c r="CBO264" s="611"/>
      <c r="CBP264" s="611"/>
      <c r="CBQ264" s="611"/>
      <c r="CBR264" s="611"/>
      <c r="CBS264" s="611"/>
      <c r="CBT264" s="611"/>
      <c r="CBU264" s="611"/>
      <c r="CBV264" s="611"/>
      <c r="CBW264" s="611"/>
      <c r="CBX264" s="611"/>
      <c r="CBY264" s="611"/>
      <c r="CBZ264" s="611"/>
      <c r="CCA264" s="611"/>
      <c r="CCB264" s="611"/>
      <c r="CCC264" s="611"/>
      <c r="CCD264" s="611"/>
      <c r="CCE264" s="611"/>
      <c r="CCF264" s="611"/>
      <c r="CCG264" s="611"/>
      <c r="CCH264" s="611"/>
      <c r="CCI264" s="611"/>
      <c r="CCJ264" s="611"/>
      <c r="CCK264" s="611"/>
      <c r="CCL264" s="611"/>
      <c r="CCM264" s="611"/>
      <c r="CCN264" s="611"/>
      <c r="CCO264" s="611"/>
      <c r="CCP264" s="611"/>
      <c r="CCQ264" s="611"/>
      <c r="CCR264" s="611"/>
      <c r="CCS264" s="611"/>
      <c r="CCT264" s="611"/>
      <c r="CCU264" s="611"/>
      <c r="CCV264" s="611"/>
      <c r="CCW264" s="611"/>
      <c r="CCX264" s="611"/>
      <c r="CCY264" s="611"/>
      <c r="CCZ264" s="611"/>
      <c r="CDA264" s="611"/>
      <c r="CDB264" s="611"/>
      <c r="CDC264" s="611"/>
      <c r="CDD264" s="611"/>
      <c r="CDE264" s="611"/>
      <c r="CDF264" s="611"/>
      <c r="CDG264" s="611"/>
      <c r="CDH264" s="611"/>
      <c r="CDI264" s="611"/>
      <c r="CDJ264" s="611"/>
      <c r="CDK264" s="611"/>
      <c r="CDL264" s="611"/>
      <c r="CDM264" s="611"/>
      <c r="CDN264" s="611"/>
      <c r="CDO264" s="611"/>
      <c r="CDP264" s="611"/>
      <c r="CDQ264" s="611"/>
      <c r="CDR264" s="611"/>
      <c r="CDS264" s="611"/>
      <c r="CDT264" s="611"/>
      <c r="CDU264" s="611"/>
      <c r="CDV264" s="611"/>
      <c r="CDW264" s="611"/>
      <c r="CDX264" s="611"/>
      <c r="CDY264" s="611"/>
      <c r="CDZ264" s="611"/>
      <c r="CEA264" s="611"/>
      <c r="CEB264" s="611"/>
      <c r="CEC264" s="611"/>
      <c r="CED264" s="611"/>
      <c r="CEE264" s="611"/>
      <c r="CEF264" s="611"/>
      <c r="CEG264" s="611"/>
      <c r="CEH264" s="611"/>
      <c r="CEI264" s="611"/>
      <c r="CEJ264" s="611"/>
      <c r="CEK264" s="611"/>
      <c r="CEL264" s="611"/>
      <c r="CEM264" s="611"/>
    </row>
    <row r="265" spans="1:2171" s="191" customFormat="1" x14ac:dyDescent="0.2">
      <c r="A265" s="211"/>
      <c r="B265" s="64" t="s">
        <v>202</v>
      </c>
      <c r="C265" s="280"/>
      <c r="D265" s="280"/>
      <c r="E265" s="280"/>
      <c r="F265" s="273"/>
      <c r="G265" s="632"/>
      <c r="H265" s="634"/>
      <c r="I265" s="211"/>
      <c r="J265" s="211"/>
      <c r="K265" s="212"/>
      <c r="L265" s="212"/>
      <c r="M265" s="679"/>
      <c r="N265" s="679"/>
      <c r="O265" s="679"/>
      <c r="P265" s="679"/>
      <c r="Q265" s="679"/>
      <c r="R265" s="679"/>
      <c r="S265" s="679"/>
      <c r="T265" s="358"/>
      <c r="U265" s="358"/>
      <c r="V265" s="358"/>
      <c r="W265" s="358"/>
      <c r="X265" s="358"/>
      <c r="Y265" s="358"/>
      <c r="Z265" s="358"/>
      <c r="AA265" s="679"/>
      <c r="AB265" s="358"/>
      <c r="AC265" s="679"/>
      <c r="AD265" s="679"/>
      <c r="AE265" s="679"/>
      <c r="AF265" s="679"/>
      <c r="AG265" s="679"/>
      <c r="AH265" s="679"/>
      <c r="AI265" s="679"/>
      <c r="AJ265" s="679"/>
      <c r="AK265" s="679"/>
      <c r="AL265" s="679"/>
      <c r="AM265" s="679"/>
      <c r="AN265" s="679"/>
      <c r="AO265" s="679"/>
      <c r="AP265" s="679"/>
      <c r="AQ265" s="679"/>
      <c r="AR265" s="679"/>
      <c r="AS265" s="679"/>
      <c r="AT265" s="679"/>
      <c r="AU265" s="679"/>
      <c r="AV265" s="679"/>
      <c r="AW265" s="679"/>
      <c r="AX265" s="679"/>
      <c r="AY265" s="679"/>
      <c r="AZ265" s="679"/>
      <c r="BA265" s="679"/>
      <c r="BB265" s="679"/>
      <c r="BC265" s="611"/>
      <c r="BD265" s="611"/>
      <c r="BE265" s="611"/>
      <c r="BF265" s="611"/>
      <c r="BG265" s="611"/>
      <c r="BH265" s="611"/>
      <c r="BI265" s="611"/>
      <c r="BJ265" s="611"/>
      <c r="BK265" s="611"/>
      <c r="BL265" s="611"/>
      <c r="BM265" s="611"/>
      <c r="BN265" s="611"/>
      <c r="BO265" s="611"/>
      <c r="BP265" s="611"/>
      <c r="BQ265" s="611"/>
      <c r="BR265" s="611"/>
      <c r="BS265" s="611"/>
      <c r="BT265" s="611"/>
      <c r="BU265" s="611"/>
      <c r="BV265" s="611"/>
      <c r="BW265" s="611"/>
      <c r="BX265" s="611"/>
      <c r="BY265" s="611"/>
      <c r="BZ265" s="611"/>
      <c r="CA265" s="611"/>
      <c r="CB265" s="611"/>
      <c r="CC265" s="611"/>
      <c r="CD265" s="611"/>
      <c r="CE265" s="611"/>
      <c r="CF265" s="611"/>
      <c r="CG265" s="611"/>
      <c r="CH265" s="611"/>
      <c r="CI265" s="611"/>
      <c r="CJ265" s="611"/>
      <c r="CK265" s="611"/>
      <c r="CL265" s="611"/>
      <c r="CM265" s="611"/>
      <c r="CN265" s="611"/>
      <c r="CO265" s="611"/>
      <c r="CP265" s="611"/>
      <c r="CQ265" s="611"/>
      <c r="CR265" s="611"/>
      <c r="CS265" s="611"/>
      <c r="CT265" s="611"/>
      <c r="CU265" s="611"/>
      <c r="CV265" s="611"/>
      <c r="CW265" s="611"/>
      <c r="CX265" s="611"/>
      <c r="CY265" s="611"/>
      <c r="CZ265" s="611"/>
      <c r="DA265" s="611"/>
      <c r="DB265" s="611"/>
      <c r="DC265" s="611"/>
      <c r="DD265" s="611"/>
      <c r="DE265" s="611"/>
      <c r="DF265" s="611"/>
      <c r="DG265" s="611"/>
      <c r="DH265" s="611"/>
      <c r="DI265" s="611"/>
      <c r="DJ265" s="611"/>
      <c r="DK265" s="611"/>
      <c r="DL265" s="611"/>
      <c r="DM265" s="611"/>
      <c r="DN265" s="611"/>
      <c r="DO265" s="611"/>
      <c r="DP265" s="611"/>
      <c r="DQ265" s="611"/>
      <c r="DR265" s="611"/>
      <c r="DS265" s="611"/>
      <c r="DT265" s="611"/>
      <c r="DU265" s="611"/>
      <c r="DV265" s="611"/>
      <c r="DW265" s="611"/>
      <c r="DX265" s="611"/>
      <c r="DY265" s="611"/>
      <c r="DZ265" s="611"/>
      <c r="EA265" s="611"/>
      <c r="EB265" s="611"/>
      <c r="EC265" s="611"/>
      <c r="ED265" s="611"/>
      <c r="EE265" s="611"/>
      <c r="EF265" s="611"/>
      <c r="EG265" s="611"/>
      <c r="EH265" s="611"/>
      <c r="EI265" s="611"/>
      <c r="EJ265" s="611"/>
      <c r="EK265" s="611"/>
      <c r="EL265" s="611"/>
      <c r="EM265" s="611"/>
      <c r="EN265" s="611"/>
      <c r="EO265" s="611"/>
      <c r="EP265" s="611"/>
      <c r="EQ265" s="611"/>
      <c r="ER265" s="611"/>
      <c r="ES265" s="611"/>
      <c r="ET265" s="611"/>
      <c r="EU265" s="611"/>
      <c r="EV265" s="611"/>
      <c r="EW265" s="611"/>
      <c r="EX265" s="611"/>
      <c r="EY265" s="611"/>
      <c r="EZ265" s="611"/>
      <c r="FA265" s="611"/>
      <c r="FB265" s="611"/>
      <c r="FC265" s="611"/>
      <c r="FD265" s="611"/>
      <c r="FE265" s="611"/>
      <c r="FF265" s="611"/>
      <c r="FG265" s="611"/>
      <c r="FH265" s="611"/>
      <c r="FI265" s="611"/>
      <c r="FJ265" s="611"/>
      <c r="FK265" s="611"/>
      <c r="FL265" s="611"/>
      <c r="FM265" s="611"/>
      <c r="FN265" s="611"/>
      <c r="FO265" s="611"/>
      <c r="FP265" s="611"/>
      <c r="FQ265" s="611"/>
      <c r="FR265" s="611"/>
      <c r="FS265" s="611"/>
      <c r="FT265" s="611"/>
      <c r="FU265" s="611"/>
      <c r="FV265" s="611"/>
      <c r="FW265" s="611"/>
      <c r="FX265" s="611"/>
      <c r="FY265" s="611"/>
      <c r="FZ265" s="611"/>
      <c r="GA265" s="611"/>
      <c r="GB265" s="611"/>
      <c r="GC265" s="611"/>
      <c r="GD265" s="611"/>
      <c r="GE265" s="611"/>
      <c r="GF265" s="611"/>
      <c r="GG265" s="611"/>
      <c r="GH265" s="611"/>
      <c r="GI265" s="611"/>
      <c r="GJ265" s="611"/>
      <c r="GK265" s="611"/>
      <c r="GL265" s="611"/>
      <c r="GM265" s="611"/>
      <c r="GN265" s="611"/>
      <c r="GO265" s="611"/>
      <c r="GP265" s="611"/>
      <c r="GQ265" s="611"/>
      <c r="GR265" s="611"/>
      <c r="GS265" s="611"/>
      <c r="GT265" s="611"/>
      <c r="GU265" s="611"/>
      <c r="GV265" s="611"/>
      <c r="GW265" s="611"/>
      <c r="GX265" s="611"/>
      <c r="GY265" s="611"/>
      <c r="GZ265" s="611"/>
      <c r="HA265" s="611"/>
      <c r="HB265" s="611"/>
      <c r="HC265" s="611"/>
      <c r="HD265" s="611"/>
      <c r="HE265" s="611"/>
      <c r="HF265" s="611"/>
      <c r="HG265" s="611"/>
      <c r="HH265" s="611"/>
      <c r="HI265" s="611"/>
      <c r="HJ265" s="611"/>
      <c r="HK265" s="611"/>
      <c r="HL265" s="611"/>
      <c r="HM265" s="611"/>
      <c r="HN265" s="611"/>
      <c r="HO265" s="611"/>
      <c r="HP265" s="611"/>
      <c r="HQ265" s="611"/>
      <c r="HR265" s="611"/>
      <c r="HS265" s="611"/>
      <c r="HT265" s="611"/>
      <c r="HU265" s="611"/>
      <c r="HV265" s="611"/>
      <c r="HW265" s="611"/>
      <c r="HX265" s="611"/>
      <c r="HY265" s="611"/>
      <c r="HZ265" s="611"/>
      <c r="IA265" s="611"/>
      <c r="IB265" s="611"/>
      <c r="IC265" s="611"/>
      <c r="ID265" s="611"/>
      <c r="IE265" s="611"/>
      <c r="IF265" s="611"/>
      <c r="IG265" s="611"/>
      <c r="IH265" s="611"/>
      <c r="II265" s="611"/>
      <c r="IJ265" s="611"/>
      <c r="IK265" s="611"/>
      <c r="IL265" s="611"/>
      <c r="IM265" s="611"/>
      <c r="IN265" s="611"/>
      <c r="IO265" s="611"/>
      <c r="IP265" s="611"/>
      <c r="IQ265" s="611"/>
      <c r="IR265" s="611"/>
      <c r="IS265" s="611"/>
      <c r="IT265" s="611"/>
      <c r="IU265" s="611"/>
      <c r="IV265" s="611"/>
      <c r="IW265" s="611"/>
      <c r="IX265" s="611"/>
      <c r="IY265" s="611"/>
      <c r="IZ265" s="611"/>
      <c r="JA265" s="611"/>
      <c r="JB265" s="611"/>
      <c r="JC265" s="611"/>
      <c r="JD265" s="611"/>
      <c r="JE265" s="611"/>
      <c r="JF265" s="611"/>
      <c r="JG265" s="611"/>
      <c r="JH265" s="611"/>
      <c r="JI265" s="611"/>
      <c r="JJ265" s="611"/>
      <c r="JK265" s="611"/>
      <c r="JL265" s="611"/>
      <c r="JM265" s="611"/>
      <c r="JN265" s="611"/>
      <c r="JO265" s="611"/>
      <c r="JP265" s="611"/>
      <c r="JQ265" s="611"/>
      <c r="JR265" s="611"/>
      <c r="JS265" s="611"/>
      <c r="JT265" s="611"/>
      <c r="JU265" s="611"/>
      <c r="JV265" s="611"/>
      <c r="JW265" s="611"/>
      <c r="JX265" s="611"/>
      <c r="JY265" s="611"/>
      <c r="JZ265" s="611"/>
      <c r="KA265" s="611"/>
      <c r="KB265" s="611"/>
      <c r="KC265" s="611"/>
      <c r="KD265" s="611"/>
      <c r="KE265" s="611"/>
      <c r="KF265" s="611"/>
      <c r="KG265" s="611"/>
      <c r="KH265" s="611"/>
      <c r="KI265" s="611"/>
      <c r="KJ265" s="611"/>
      <c r="KK265" s="611"/>
      <c r="KL265" s="611"/>
      <c r="KM265" s="611"/>
      <c r="KN265" s="611"/>
      <c r="KO265" s="611"/>
      <c r="KP265" s="611"/>
      <c r="KQ265" s="611"/>
      <c r="KR265" s="611"/>
      <c r="KS265" s="611"/>
      <c r="KT265" s="611"/>
      <c r="KU265" s="611"/>
      <c r="KV265" s="611"/>
      <c r="KW265" s="611"/>
      <c r="KX265" s="611"/>
      <c r="KY265" s="611"/>
      <c r="KZ265" s="611"/>
      <c r="LA265" s="611"/>
      <c r="LB265" s="611"/>
      <c r="LC265" s="611"/>
      <c r="LD265" s="611"/>
      <c r="LE265" s="611"/>
      <c r="LF265" s="611"/>
      <c r="LG265" s="611"/>
      <c r="LH265" s="611"/>
      <c r="LI265" s="611"/>
      <c r="LJ265" s="611"/>
      <c r="LK265" s="611"/>
      <c r="LL265" s="611"/>
      <c r="LM265" s="611"/>
      <c r="LN265" s="611"/>
      <c r="LO265" s="611"/>
      <c r="LP265" s="611"/>
      <c r="LQ265" s="611"/>
      <c r="LR265" s="611"/>
      <c r="LS265" s="611"/>
      <c r="LT265" s="611"/>
      <c r="LU265" s="611"/>
      <c r="LV265" s="611"/>
      <c r="LW265" s="611"/>
      <c r="LX265" s="611"/>
      <c r="LY265" s="611"/>
      <c r="LZ265" s="611"/>
      <c r="MA265" s="611"/>
      <c r="MB265" s="611"/>
      <c r="MC265" s="611"/>
      <c r="MD265" s="611"/>
      <c r="ME265" s="611"/>
      <c r="MF265" s="611"/>
      <c r="MG265" s="611"/>
      <c r="MH265" s="611"/>
      <c r="MI265" s="611"/>
      <c r="MJ265" s="611"/>
      <c r="MK265" s="611"/>
      <c r="ML265" s="611"/>
      <c r="MM265" s="611"/>
      <c r="MN265" s="611"/>
      <c r="MO265" s="611"/>
      <c r="MP265" s="611"/>
      <c r="MQ265" s="611"/>
      <c r="MR265" s="611"/>
      <c r="MS265" s="611"/>
      <c r="MT265" s="611"/>
      <c r="MU265" s="611"/>
      <c r="MV265" s="611"/>
      <c r="MW265" s="611"/>
      <c r="MX265" s="611"/>
      <c r="MY265" s="611"/>
      <c r="MZ265" s="611"/>
      <c r="NA265" s="611"/>
      <c r="NB265" s="611"/>
      <c r="NC265" s="611"/>
      <c r="ND265" s="611"/>
      <c r="NE265" s="611"/>
      <c r="NF265" s="611"/>
      <c r="NG265" s="611"/>
      <c r="NH265" s="611"/>
      <c r="NI265" s="611"/>
      <c r="NJ265" s="611"/>
      <c r="NK265" s="611"/>
      <c r="NL265" s="611"/>
      <c r="NM265" s="611"/>
      <c r="NN265" s="611"/>
      <c r="NO265" s="611"/>
      <c r="NP265" s="611"/>
      <c r="NQ265" s="611"/>
      <c r="NR265" s="611"/>
      <c r="NS265" s="611"/>
      <c r="NT265" s="611"/>
      <c r="NU265" s="611"/>
      <c r="NV265" s="611"/>
      <c r="NW265" s="611"/>
      <c r="NX265" s="611"/>
      <c r="NY265" s="611"/>
      <c r="NZ265" s="611"/>
      <c r="OA265" s="611"/>
      <c r="OB265" s="611"/>
      <c r="OC265" s="611"/>
      <c r="OD265" s="611"/>
      <c r="OE265" s="611"/>
      <c r="OF265" s="611"/>
      <c r="OG265" s="611"/>
      <c r="OH265" s="611"/>
      <c r="OI265" s="611"/>
      <c r="OJ265" s="611"/>
      <c r="OK265" s="611"/>
      <c r="OL265" s="611"/>
      <c r="OM265" s="611"/>
      <c r="ON265" s="611"/>
      <c r="OO265" s="611"/>
      <c r="OP265" s="611"/>
      <c r="OQ265" s="611"/>
      <c r="OR265" s="611"/>
      <c r="OS265" s="611"/>
      <c r="OT265" s="611"/>
      <c r="OU265" s="611"/>
      <c r="OV265" s="611"/>
      <c r="OW265" s="611"/>
      <c r="OX265" s="611"/>
      <c r="OY265" s="611"/>
      <c r="OZ265" s="611"/>
      <c r="PA265" s="611"/>
      <c r="PB265" s="611"/>
      <c r="PC265" s="611"/>
      <c r="PD265" s="611"/>
      <c r="PE265" s="611"/>
      <c r="PF265" s="611"/>
      <c r="PG265" s="611"/>
      <c r="PH265" s="611"/>
      <c r="PI265" s="611"/>
      <c r="PJ265" s="611"/>
      <c r="PK265" s="611"/>
      <c r="PL265" s="611"/>
      <c r="PM265" s="611"/>
      <c r="PN265" s="611"/>
      <c r="PO265" s="611"/>
      <c r="PP265" s="611"/>
      <c r="PQ265" s="611"/>
      <c r="PR265" s="611"/>
      <c r="PS265" s="611"/>
      <c r="PT265" s="611"/>
      <c r="PU265" s="611"/>
      <c r="PV265" s="611"/>
      <c r="PW265" s="611"/>
      <c r="PX265" s="611"/>
      <c r="PY265" s="611"/>
      <c r="PZ265" s="611"/>
      <c r="QA265" s="611"/>
      <c r="QB265" s="611"/>
      <c r="QC265" s="611"/>
      <c r="QD265" s="611"/>
      <c r="QE265" s="611"/>
      <c r="QF265" s="611"/>
      <c r="QG265" s="611"/>
      <c r="QH265" s="611"/>
      <c r="QI265" s="611"/>
      <c r="QJ265" s="611"/>
      <c r="QK265" s="611"/>
      <c r="QL265" s="611"/>
      <c r="QM265" s="611"/>
      <c r="QN265" s="611"/>
      <c r="QO265" s="611"/>
      <c r="QP265" s="611"/>
      <c r="QQ265" s="611"/>
      <c r="QR265" s="611"/>
      <c r="QS265" s="611"/>
      <c r="QT265" s="611"/>
      <c r="QU265" s="611"/>
      <c r="QV265" s="611"/>
      <c r="QW265" s="611"/>
      <c r="QX265" s="611"/>
      <c r="QY265" s="611"/>
      <c r="QZ265" s="611"/>
      <c r="RA265" s="611"/>
      <c r="RB265" s="611"/>
      <c r="RC265" s="611"/>
      <c r="RD265" s="611"/>
      <c r="RE265" s="611"/>
      <c r="RF265" s="611"/>
      <c r="RG265" s="611"/>
      <c r="RH265" s="611"/>
      <c r="RI265" s="611"/>
      <c r="RJ265" s="611"/>
      <c r="RK265" s="611"/>
      <c r="RL265" s="611"/>
      <c r="RM265" s="611"/>
      <c r="RN265" s="611"/>
      <c r="RO265" s="611"/>
      <c r="RP265" s="611"/>
      <c r="RQ265" s="611"/>
      <c r="RR265" s="611"/>
      <c r="RS265" s="611"/>
      <c r="RT265" s="611"/>
      <c r="RU265" s="611"/>
      <c r="RV265" s="611"/>
      <c r="RW265" s="611"/>
      <c r="RX265" s="611"/>
      <c r="RY265" s="611"/>
      <c r="RZ265" s="611"/>
      <c r="SA265" s="611"/>
      <c r="SB265" s="611"/>
      <c r="SC265" s="611"/>
      <c r="SD265" s="611"/>
      <c r="SE265" s="611"/>
      <c r="SF265" s="611"/>
      <c r="SG265" s="611"/>
      <c r="SH265" s="611"/>
      <c r="SI265" s="611"/>
      <c r="SJ265" s="611"/>
      <c r="SK265" s="611"/>
      <c r="SL265" s="611"/>
      <c r="SM265" s="611"/>
      <c r="SN265" s="611"/>
      <c r="SO265" s="611"/>
      <c r="SP265" s="611"/>
      <c r="SQ265" s="611"/>
      <c r="SR265" s="611"/>
      <c r="SS265" s="611"/>
      <c r="ST265" s="611"/>
      <c r="SU265" s="611"/>
      <c r="SV265" s="611"/>
      <c r="SW265" s="611"/>
      <c r="SX265" s="611"/>
      <c r="SY265" s="611"/>
      <c r="SZ265" s="611"/>
      <c r="TA265" s="611"/>
      <c r="TB265" s="611"/>
      <c r="TC265" s="611"/>
      <c r="TD265" s="611"/>
      <c r="TE265" s="611"/>
      <c r="TF265" s="611"/>
      <c r="TG265" s="611"/>
      <c r="TH265" s="611"/>
      <c r="TI265" s="611"/>
      <c r="TJ265" s="611"/>
      <c r="TK265" s="611"/>
      <c r="TL265" s="611"/>
      <c r="TM265" s="611"/>
      <c r="TN265" s="611"/>
      <c r="TO265" s="611"/>
      <c r="TP265" s="611"/>
      <c r="TQ265" s="611"/>
      <c r="TR265" s="611"/>
      <c r="TS265" s="611"/>
      <c r="TT265" s="611"/>
      <c r="TU265" s="611"/>
      <c r="TV265" s="611"/>
      <c r="TW265" s="611"/>
      <c r="TX265" s="611"/>
      <c r="TY265" s="611"/>
      <c r="TZ265" s="611"/>
      <c r="UA265" s="611"/>
      <c r="UB265" s="611"/>
      <c r="UC265" s="611"/>
      <c r="UD265" s="611"/>
      <c r="UE265" s="611"/>
      <c r="UF265" s="611"/>
      <c r="UG265" s="611"/>
      <c r="UH265" s="611"/>
      <c r="UI265" s="611"/>
      <c r="UJ265" s="611"/>
      <c r="UK265" s="611"/>
      <c r="UL265" s="611"/>
      <c r="UM265" s="611"/>
      <c r="UN265" s="611"/>
      <c r="UO265" s="611"/>
      <c r="UP265" s="611"/>
      <c r="UQ265" s="611"/>
      <c r="UR265" s="611"/>
      <c r="US265" s="611"/>
      <c r="UT265" s="611"/>
      <c r="UU265" s="611"/>
      <c r="UV265" s="611"/>
      <c r="UW265" s="611"/>
      <c r="UX265" s="611"/>
      <c r="UY265" s="611"/>
      <c r="UZ265" s="611"/>
      <c r="VA265" s="611"/>
      <c r="VB265" s="611"/>
      <c r="VC265" s="611"/>
      <c r="VD265" s="611"/>
      <c r="VE265" s="611"/>
      <c r="VF265" s="611"/>
      <c r="VG265" s="611"/>
      <c r="VH265" s="611"/>
      <c r="VI265" s="611"/>
      <c r="VJ265" s="611"/>
      <c r="VK265" s="611"/>
      <c r="VL265" s="611"/>
      <c r="VM265" s="611"/>
      <c r="VN265" s="611"/>
      <c r="VO265" s="611"/>
      <c r="VP265" s="611"/>
      <c r="VQ265" s="611"/>
      <c r="VR265" s="611"/>
      <c r="VS265" s="611"/>
      <c r="VT265" s="611"/>
      <c r="VU265" s="611"/>
      <c r="VV265" s="611"/>
      <c r="VW265" s="611"/>
      <c r="VX265" s="611"/>
      <c r="VY265" s="611"/>
      <c r="VZ265" s="611"/>
      <c r="WA265" s="611"/>
      <c r="WB265" s="611"/>
      <c r="WC265" s="611"/>
      <c r="WD265" s="611"/>
      <c r="WE265" s="611"/>
      <c r="WF265" s="611"/>
      <c r="WG265" s="611"/>
      <c r="WH265" s="611"/>
      <c r="WI265" s="611"/>
      <c r="WJ265" s="611"/>
      <c r="WK265" s="611"/>
      <c r="WL265" s="611"/>
      <c r="WM265" s="611"/>
      <c r="WN265" s="611"/>
      <c r="WO265" s="611"/>
      <c r="WP265" s="611"/>
      <c r="WQ265" s="611"/>
      <c r="WR265" s="611"/>
      <c r="WS265" s="611"/>
      <c r="WT265" s="611"/>
      <c r="WU265" s="611"/>
      <c r="WV265" s="611"/>
      <c r="WW265" s="611"/>
      <c r="WX265" s="611"/>
      <c r="WY265" s="611"/>
      <c r="WZ265" s="611"/>
      <c r="XA265" s="611"/>
      <c r="XB265" s="611"/>
      <c r="XC265" s="611"/>
      <c r="XD265" s="611"/>
      <c r="XE265" s="611"/>
      <c r="XF265" s="611"/>
      <c r="XG265" s="611"/>
      <c r="XH265" s="611"/>
      <c r="XI265" s="611"/>
      <c r="XJ265" s="611"/>
      <c r="XK265" s="611"/>
      <c r="XL265" s="611"/>
      <c r="XM265" s="611"/>
      <c r="XN265" s="611"/>
      <c r="XO265" s="611"/>
      <c r="XP265" s="611"/>
      <c r="XQ265" s="611"/>
      <c r="XR265" s="611"/>
      <c r="XS265" s="611"/>
      <c r="XT265" s="611"/>
      <c r="XU265" s="611"/>
      <c r="XV265" s="611"/>
      <c r="XW265" s="611"/>
      <c r="XX265" s="611"/>
      <c r="XY265" s="611"/>
      <c r="XZ265" s="611"/>
      <c r="YA265" s="611"/>
      <c r="YB265" s="611"/>
      <c r="YC265" s="611"/>
      <c r="YD265" s="611"/>
      <c r="YE265" s="611"/>
      <c r="YF265" s="611"/>
      <c r="YG265" s="611"/>
      <c r="YH265" s="611"/>
      <c r="YI265" s="611"/>
      <c r="YJ265" s="611"/>
      <c r="YK265" s="611"/>
      <c r="YL265" s="611"/>
      <c r="YM265" s="611"/>
      <c r="YN265" s="611"/>
      <c r="YO265" s="611"/>
      <c r="YP265" s="611"/>
      <c r="YQ265" s="611"/>
      <c r="YR265" s="611"/>
      <c r="YS265" s="611"/>
      <c r="YT265" s="611"/>
      <c r="YU265" s="611"/>
      <c r="YV265" s="611"/>
      <c r="YW265" s="611"/>
      <c r="YX265" s="611"/>
      <c r="YY265" s="611"/>
      <c r="YZ265" s="611"/>
      <c r="ZA265" s="611"/>
      <c r="ZB265" s="611"/>
      <c r="ZC265" s="611"/>
      <c r="ZD265" s="611"/>
      <c r="ZE265" s="611"/>
      <c r="ZF265" s="611"/>
      <c r="ZG265" s="611"/>
      <c r="ZH265" s="611"/>
      <c r="ZI265" s="611"/>
      <c r="ZJ265" s="611"/>
      <c r="ZK265" s="611"/>
      <c r="ZL265" s="611"/>
      <c r="ZM265" s="611"/>
      <c r="ZN265" s="611"/>
      <c r="ZO265" s="611"/>
      <c r="ZP265" s="611"/>
      <c r="ZQ265" s="611"/>
      <c r="ZR265" s="611"/>
      <c r="ZS265" s="611"/>
      <c r="ZT265" s="611"/>
      <c r="ZU265" s="611"/>
      <c r="ZV265" s="611"/>
      <c r="ZW265" s="611"/>
      <c r="ZX265" s="611"/>
      <c r="ZY265" s="611"/>
      <c r="ZZ265" s="611"/>
      <c r="AAA265" s="611"/>
      <c r="AAB265" s="611"/>
      <c r="AAC265" s="611"/>
      <c r="AAD265" s="611"/>
      <c r="AAE265" s="611"/>
      <c r="AAF265" s="611"/>
      <c r="AAG265" s="611"/>
      <c r="AAH265" s="611"/>
      <c r="AAI265" s="611"/>
      <c r="AAJ265" s="611"/>
      <c r="AAK265" s="611"/>
      <c r="AAL265" s="611"/>
      <c r="AAM265" s="611"/>
      <c r="AAN265" s="611"/>
      <c r="AAO265" s="611"/>
      <c r="AAP265" s="611"/>
      <c r="AAQ265" s="611"/>
      <c r="AAR265" s="611"/>
      <c r="AAS265" s="611"/>
      <c r="AAT265" s="611"/>
      <c r="AAU265" s="611"/>
      <c r="AAV265" s="611"/>
      <c r="AAW265" s="611"/>
      <c r="AAX265" s="611"/>
      <c r="AAY265" s="611"/>
      <c r="AAZ265" s="611"/>
      <c r="ABA265" s="611"/>
      <c r="ABB265" s="611"/>
      <c r="ABC265" s="611"/>
      <c r="ABD265" s="611"/>
      <c r="ABE265" s="611"/>
      <c r="ABF265" s="611"/>
      <c r="ABG265" s="611"/>
      <c r="ABH265" s="611"/>
      <c r="ABI265" s="611"/>
      <c r="ABJ265" s="611"/>
      <c r="ABK265" s="611"/>
      <c r="ABL265" s="611"/>
      <c r="ABM265" s="611"/>
      <c r="ABN265" s="611"/>
      <c r="ABO265" s="611"/>
      <c r="ABP265" s="611"/>
      <c r="ABQ265" s="611"/>
      <c r="ABR265" s="611"/>
      <c r="ABS265" s="611"/>
      <c r="ABT265" s="611"/>
      <c r="ABU265" s="611"/>
      <c r="ABV265" s="611"/>
      <c r="ABW265" s="611"/>
      <c r="ABX265" s="611"/>
      <c r="ABY265" s="611"/>
      <c r="ABZ265" s="611"/>
      <c r="ACA265" s="611"/>
      <c r="ACB265" s="611"/>
      <c r="ACC265" s="611"/>
      <c r="ACD265" s="611"/>
      <c r="ACE265" s="611"/>
      <c r="ACF265" s="611"/>
      <c r="ACG265" s="611"/>
      <c r="ACH265" s="611"/>
      <c r="ACI265" s="611"/>
      <c r="ACJ265" s="611"/>
      <c r="ACK265" s="611"/>
      <c r="ACL265" s="611"/>
      <c r="ACM265" s="611"/>
      <c r="ACN265" s="611"/>
      <c r="ACO265" s="611"/>
      <c r="ACP265" s="611"/>
      <c r="ACQ265" s="611"/>
      <c r="ACR265" s="611"/>
      <c r="ACS265" s="611"/>
      <c r="ACT265" s="611"/>
      <c r="ACU265" s="611"/>
      <c r="ACV265" s="611"/>
      <c r="ACW265" s="611"/>
      <c r="ACX265" s="611"/>
      <c r="ACY265" s="611"/>
      <c r="ACZ265" s="611"/>
      <c r="ADA265" s="611"/>
      <c r="ADB265" s="611"/>
      <c r="ADC265" s="611"/>
      <c r="ADD265" s="611"/>
      <c r="ADE265" s="611"/>
      <c r="ADF265" s="611"/>
      <c r="ADG265" s="611"/>
      <c r="ADH265" s="611"/>
      <c r="ADI265" s="611"/>
      <c r="ADJ265" s="611"/>
      <c r="ADK265" s="611"/>
      <c r="ADL265" s="611"/>
      <c r="ADM265" s="611"/>
      <c r="ADN265" s="611"/>
      <c r="ADO265" s="611"/>
      <c r="ADP265" s="611"/>
      <c r="ADQ265" s="611"/>
      <c r="ADR265" s="611"/>
      <c r="ADS265" s="611"/>
      <c r="ADT265" s="611"/>
      <c r="ADU265" s="611"/>
      <c r="ADV265" s="611"/>
      <c r="ADW265" s="611"/>
      <c r="ADX265" s="611"/>
      <c r="ADY265" s="611"/>
      <c r="ADZ265" s="611"/>
      <c r="AEA265" s="611"/>
      <c r="AEB265" s="611"/>
      <c r="AEC265" s="611"/>
      <c r="AED265" s="611"/>
      <c r="AEE265" s="611"/>
      <c r="AEF265" s="611"/>
      <c r="AEG265" s="611"/>
      <c r="AEH265" s="611"/>
      <c r="AEI265" s="611"/>
      <c r="AEJ265" s="611"/>
      <c r="AEK265" s="611"/>
      <c r="AEL265" s="611"/>
      <c r="AEM265" s="611"/>
      <c r="AEN265" s="611"/>
      <c r="AEO265" s="611"/>
      <c r="AEP265" s="611"/>
      <c r="AEQ265" s="611"/>
      <c r="AER265" s="611"/>
      <c r="AES265" s="611"/>
      <c r="AET265" s="611"/>
      <c r="AEU265" s="611"/>
      <c r="AEV265" s="611"/>
      <c r="AEW265" s="611"/>
      <c r="AEX265" s="611"/>
      <c r="AEY265" s="611"/>
      <c r="AEZ265" s="611"/>
      <c r="AFA265" s="611"/>
      <c r="AFB265" s="611"/>
      <c r="AFC265" s="611"/>
      <c r="AFD265" s="611"/>
      <c r="AFE265" s="611"/>
      <c r="AFF265" s="611"/>
      <c r="AFG265" s="611"/>
      <c r="AFH265" s="611"/>
      <c r="AFI265" s="611"/>
      <c r="AFJ265" s="611"/>
      <c r="AFK265" s="611"/>
      <c r="AFL265" s="611"/>
      <c r="AFM265" s="611"/>
      <c r="AFN265" s="611"/>
      <c r="AFO265" s="611"/>
      <c r="AFP265" s="611"/>
      <c r="AFQ265" s="611"/>
      <c r="AFR265" s="611"/>
      <c r="AFS265" s="611"/>
      <c r="AFT265" s="611"/>
      <c r="AFU265" s="611"/>
      <c r="AFV265" s="611"/>
      <c r="AFW265" s="611"/>
      <c r="AFX265" s="611"/>
      <c r="AFY265" s="611"/>
      <c r="AFZ265" s="611"/>
      <c r="AGA265" s="611"/>
      <c r="AGB265" s="611"/>
      <c r="AGC265" s="611"/>
      <c r="AGD265" s="611"/>
      <c r="AGE265" s="611"/>
      <c r="AGF265" s="611"/>
      <c r="AGG265" s="611"/>
      <c r="AGH265" s="611"/>
      <c r="AGI265" s="611"/>
      <c r="AGJ265" s="611"/>
      <c r="AGK265" s="611"/>
      <c r="AGL265" s="611"/>
      <c r="AGM265" s="611"/>
      <c r="AGN265" s="611"/>
      <c r="AGO265" s="611"/>
      <c r="AGP265" s="611"/>
      <c r="AGQ265" s="611"/>
      <c r="AGR265" s="611"/>
      <c r="AGS265" s="611"/>
      <c r="AGT265" s="611"/>
      <c r="AGU265" s="611"/>
      <c r="AGV265" s="611"/>
      <c r="AGW265" s="611"/>
      <c r="AGX265" s="611"/>
      <c r="AGY265" s="611"/>
      <c r="AGZ265" s="611"/>
      <c r="AHA265" s="611"/>
      <c r="AHB265" s="611"/>
      <c r="AHC265" s="611"/>
      <c r="AHD265" s="611"/>
      <c r="AHE265" s="611"/>
      <c r="AHF265" s="611"/>
      <c r="AHG265" s="611"/>
      <c r="AHH265" s="611"/>
      <c r="AHI265" s="611"/>
      <c r="AHJ265" s="611"/>
      <c r="AHK265" s="611"/>
      <c r="AHL265" s="611"/>
      <c r="AHM265" s="611"/>
      <c r="AHN265" s="611"/>
      <c r="AHO265" s="611"/>
      <c r="AHP265" s="611"/>
      <c r="AHQ265" s="611"/>
      <c r="AHR265" s="611"/>
      <c r="AHS265" s="611"/>
      <c r="AHT265" s="611"/>
      <c r="AHU265" s="611"/>
      <c r="AHV265" s="611"/>
      <c r="AHW265" s="611"/>
      <c r="AHX265" s="611"/>
      <c r="AHY265" s="611"/>
      <c r="AHZ265" s="611"/>
      <c r="AIA265" s="611"/>
      <c r="AIB265" s="611"/>
      <c r="AIC265" s="611"/>
      <c r="AID265" s="611"/>
      <c r="AIE265" s="611"/>
      <c r="AIF265" s="611"/>
      <c r="AIG265" s="611"/>
      <c r="AIH265" s="611"/>
      <c r="AII265" s="611"/>
      <c r="AIJ265" s="611"/>
      <c r="AIK265" s="611"/>
      <c r="AIL265" s="611"/>
      <c r="AIM265" s="611"/>
      <c r="AIN265" s="611"/>
      <c r="AIO265" s="611"/>
      <c r="AIP265" s="611"/>
      <c r="AIQ265" s="611"/>
      <c r="AIR265" s="611"/>
      <c r="AIS265" s="611"/>
      <c r="AIT265" s="611"/>
      <c r="AIU265" s="611"/>
      <c r="AIV265" s="611"/>
      <c r="AIW265" s="611"/>
      <c r="AIX265" s="611"/>
      <c r="AIY265" s="611"/>
      <c r="AIZ265" s="611"/>
      <c r="AJA265" s="611"/>
      <c r="AJB265" s="611"/>
      <c r="AJC265" s="611"/>
      <c r="AJD265" s="611"/>
      <c r="AJE265" s="611"/>
      <c r="AJF265" s="611"/>
      <c r="AJG265" s="611"/>
      <c r="AJH265" s="611"/>
      <c r="AJI265" s="611"/>
      <c r="AJJ265" s="611"/>
      <c r="AJK265" s="611"/>
      <c r="AJL265" s="611"/>
      <c r="AJM265" s="611"/>
      <c r="AJN265" s="611"/>
      <c r="AJO265" s="611"/>
      <c r="AJP265" s="611"/>
      <c r="AJQ265" s="611"/>
      <c r="AJR265" s="611"/>
      <c r="AJS265" s="611"/>
      <c r="AJT265" s="611"/>
      <c r="AJU265" s="611"/>
      <c r="AJV265" s="611"/>
      <c r="AJW265" s="611"/>
      <c r="AJX265" s="611"/>
      <c r="AJY265" s="611"/>
      <c r="AJZ265" s="611"/>
      <c r="AKA265" s="611"/>
      <c r="AKB265" s="611"/>
      <c r="AKC265" s="611"/>
      <c r="AKD265" s="611"/>
      <c r="AKE265" s="611"/>
      <c r="AKF265" s="611"/>
      <c r="AKG265" s="611"/>
      <c r="AKH265" s="611"/>
      <c r="AKI265" s="611"/>
      <c r="AKJ265" s="611"/>
      <c r="AKK265" s="611"/>
      <c r="AKL265" s="611"/>
      <c r="AKM265" s="611"/>
      <c r="AKN265" s="611"/>
      <c r="AKO265" s="611"/>
      <c r="AKP265" s="611"/>
      <c r="AKQ265" s="611"/>
      <c r="AKR265" s="611"/>
      <c r="AKS265" s="611"/>
      <c r="AKT265" s="611"/>
      <c r="AKU265" s="611"/>
      <c r="AKV265" s="611"/>
      <c r="AKW265" s="611"/>
      <c r="AKX265" s="611"/>
      <c r="AKY265" s="611"/>
      <c r="AKZ265" s="611"/>
      <c r="ALA265" s="611"/>
      <c r="ALB265" s="611"/>
      <c r="ALC265" s="611"/>
      <c r="ALD265" s="611"/>
      <c r="ALE265" s="611"/>
      <c r="ALF265" s="611"/>
      <c r="ALG265" s="611"/>
      <c r="ALH265" s="611"/>
      <c r="ALI265" s="611"/>
      <c r="ALJ265" s="611"/>
      <c r="ALK265" s="611"/>
      <c r="ALL265" s="611"/>
      <c r="ALM265" s="611"/>
      <c r="ALN265" s="611"/>
      <c r="ALO265" s="611"/>
      <c r="ALP265" s="611"/>
      <c r="ALQ265" s="611"/>
      <c r="ALR265" s="611"/>
      <c r="ALS265" s="611"/>
      <c r="ALT265" s="611"/>
      <c r="ALU265" s="611"/>
      <c r="ALV265" s="611"/>
      <c r="ALW265" s="611"/>
      <c r="ALX265" s="611"/>
      <c r="ALY265" s="611"/>
      <c r="ALZ265" s="611"/>
      <c r="AMA265" s="611"/>
      <c r="AMB265" s="611"/>
      <c r="AMC265" s="611"/>
      <c r="AMD265" s="611"/>
      <c r="AME265" s="611"/>
      <c r="AMF265" s="611"/>
      <c r="AMG265" s="611"/>
      <c r="AMH265" s="611"/>
      <c r="AMI265" s="611"/>
      <c r="AMJ265" s="611"/>
      <c r="AMK265" s="611"/>
      <c r="AML265" s="611"/>
      <c r="AMM265" s="611"/>
      <c r="AMN265" s="611"/>
      <c r="AMO265" s="611"/>
      <c r="AMP265" s="611"/>
      <c r="AMQ265" s="611"/>
      <c r="AMR265" s="611"/>
      <c r="AMS265" s="611"/>
      <c r="AMT265" s="611"/>
      <c r="AMU265" s="611"/>
      <c r="AMV265" s="611"/>
      <c r="AMW265" s="611"/>
      <c r="AMX265" s="611"/>
      <c r="AMY265" s="611"/>
      <c r="AMZ265" s="611"/>
      <c r="ANA265" s="611"/>
      <c r="ANB265" s="611"/>
      <c r="ANC265" s="611"/>
      <c r="AND265" s="611"/>
      <c r="ANE265" s="611"/>
      <c r="ANF265" s="611"/>
      <c r="ANG265" s="611"/>
      <c r="ANH265" s="611"/>
      <c r="ANI265" s="611"/>
      <c r="ANJ265" s="611"/>
      <c r="ANK265" s="611"/>
      <c r="ANL265" s="611"/>
      <c r="ANM265" s="611"/>
      <c r="ANN265" s="611"/>
      <c r="ANO265" s="611"/>
      <c r="ANP265" s="611"/>
      <c r="ANQ265" s="611"/>
      <c r="ANR265" s="611"/>
      <c r="ANS265" s="611"/>
      <c r="ANT265" s="611"/>
      <c r="ANU265" s="611"/>
      <c r="ANV265" s="611"/>
      <c r="ANW265" s="611"/>
      <c r="ANX265" s="611"/>
      <c r="ANY265" s="611"/>
      <c r="ANZ265" s="611"/>
      <c r="AOA265" s="611"/>
      <c r="AOB265" s="611"/>
      <c r="AOC265" s="611"/>
      <c r="AOD265" s="611"/>
      <c r="AOE265" s="611"/>
      <c r="AOF265" s="611"/>
      <c r="AOG265" s="611"/>
      <c r="AOH265" s="611"/>
      <c r="AOI265" s="611"/>
      <c r="AOJ265" s="611"/>
      <c r="AOK265" s="611"/>
      <c r="AOL265" s="611"/>
      <c r="AOM265" s="611"/>
      <c r="AON265" s="611"/>
      <c r="AOO265" s="611"/>
      <c r="AOP265" s="611"/>
      <c r="AOQ265" s="611"/>
      <c r="AOR265" s="611"/>
      <c r="AOS265" s="611"/>
      <c r="AOT265" s="611"/>
      <c r="AOU265" s="611"/>
      <c r="AOV265" s="611"/>
      <c r="AOW265" s="611"/>
      <c r="AOX265" s="611"/>
      <c r="AOY265" s="611"/>
      <c r="AOZ265" s="611"/>
      <c r="APA265" s="611"/>
      <c r="APB265" s="611"/>
      <c r="APC265" s="611"/>
      <c r="APD265" s="611"/>
      <c r="APE265" s="611"/>
      <c r="APF265" s="611"/>
      <c r="APG265" s="611"/>
      <c r="APH265" s="611"/>
      <c r="API265" s="611"/>
      <c r="APJ265" s="611"/>
      <c r="APK265" s="611"/>
      <c r="APL265" s="611"/>
      <c r="APM265" s="611"/>
      <c r="APN265" s="611"/>
      <c r="APO265" s="611"/>
      <c r="APP265" s="611"/>
      <c r="APQ265" s="611"/>
      <c r="APR265" s="611"/>
      <c r="APS265" s="611"/>
      <c r="APT265" s="611"/>
      <c r="APU265" s="611"/>
      <c r="APV265" s="611"/>
      <c r="APW265" s="611"/>
      <c r="APX265" s="611"/>
      <c r="APY265" s="611"/>
      <c r="APZ265" s="611"/>
      <c r="AQA265" s="611"/>
      <c r="AQB265" s="611"/>
      <c r="AQC265" s="611"/>
      <c r="AQD265" s="611"/>
      <c r="AQE265" s="611"/>
      <c r="AQF265" s="611"/>
      <c r="AQG265" s="611"/>
      <c r="AQH265" s="611"/>
      <c r="AQI265" s="611"/>
      <c r="AQJ265" s="611"/>
      <c r="AQK265" s="611"/>
      <c r="AQL265" s="611"/>
      <c r="AQM265" s="611"/>
      <c r="AQN265" s="611"/>
      <c r="AQO265" s="611"/>
      <c r="AQP265" s="611"/>
      <c r="AQQ265" s="611"/>
      <c r="AQR265" s="611"/>
      <c r="AQS265" s="611"/>
      <c r="AQT265" s="611"/>
      <c r="AQU265" s="611"/>
      <c r="AQV265" s="611"/>
      <c r="AQW265" s="611"/>
      <c r="AQX265" s="611"/>
      <c r="AQY265" s="611"/>
      <c r="AQZ265" s="611"/>
      <c r="ARA265" s="611"/>
      <c r="ARB265" s="611"/>
      <c r="ARC265" s="611"/>
      <c r="ARD265" s="611"/>
      <c r="ARE265" s="611"/>
      <c r="ARF265" s="611"/>
      <c r="ARG265" s="611"/>
      <c r="ARH265" s="611"/>
      <c r="ARI265" s="611"/>
      <c r="ARJ265" s="611"/>
      <c r="ARK265" s="611"/>
      <c r="ARL265" s="611"/>
      <c r="ARM265" s="611"/>
      <c r="ARN265" s="611"/>
      <c r="ARO265" s="611"/>
      <c r="ARP265" s="611"/>
      <c r="ARQ265" s="611"/>
      <c r="ARR265" s="611"/>
      <c r="ARS265" s="611"/>
      <c r="ART265" s="611"/>
      <c r="ARU265" s="611"/>
      <c r="ARV265" s="611"/>
      <c r="ARW265" s="611"/>
      <c r="ARX265" s="611"/>
      <c r="ARY265" s="611"/>
      <c r="ARZ265" s="611"/>
      <c r="ASA265" s="611"/>
      <c r="ASB265" s="611"/>
      <c r="ASC265" s="611"/>
      <c r="ASD265" s="611"/>
      <c r="ASE265" s="611"/>
      <c r="ASF265" s="611"/>
      <c r="ASG265" s="611"/>
      <c r="ASH265" s="611"/>
      <c r="ASI265" s="611"/>
      <c r="ASJ265" s="611"/>
      <c r="ASK265" s="611"/>
      <c r="ASL265" s="611"/>
      <c r="ASM265" s="611"/>
      <c r="ASN265" s="611"/>
      <c r="ASO265" s="611"/>
      <c r="ASP265" s="611"/>
      <c r="ASQ265" s="611"/>
      <c r="ASR265" s="611"/>
      <c r="ASS265" s="611"/>
      <c r="AST265" s="611"/>
      <c r="ASU265" s="611"/>
      <c r="ASV265" s="611"/>
      <c r="ASW265" s="611"/>
      <c r="ASX265" s="611"/>
      <c r="ASY265" s="611"/>
      <c r="ASZ265" s="611"/>
      <c r="ATA265" s="611"/>
      <c r="ATB265" s="611"/>
      <c r="ATC265" s="611"/>
      <c r="ATD265" s="611"/>
      <c r="ATE265" s="611"/>
      <c r="ATF265" s="611"/>
      <c r="ATG265" s="611"/>
      <c r="ATH265" s="611"/>
      <c r="ATI265" s="611"/>
      <c r="ATJ265" s="611"/>
      <c r="ATK265" s="611"/>
      <c r="ATL265" s="611"/>
      <c r="ATM265" s="611"/>
      <c r="ATN265" s="611"/>
      <c r="ATO265" s="611"/>
      <c r="ATP265" s="611"/>
      <c r="ATQ265" s="611"/>
      <c r="ATR265" s="611"/>
      <c r="ATS265" s="611"/>
      <c r="ATT265" s="611"/>
      <c r="ATU265" s="611"/>
      <c r="ATV265" s="611"/>
      <c r="ATW265" s="611"/>
      <c r="ATX265" s="611"/>
      <c r="ATY265" s="611"/>
      <c r="ATZ265" s="611"/>
      <c r="AUA265" s="611"/>
      <c r="AUB265" s="611"/>
      <c r="AUC265" s="611"/>
      <c r="AUD265" s="611"/>
      <c r="AUE265" s="611"/>
      <c r="AUF265" s="611"/>
      <c r="AUG265" s="611"/>
      <c r="AUH265" s="611"/>
      <c r="AUI265" s="611"/>
      <c r="AUJ265" s="611"/>
      <c r="AUK265" s="611"/>
      <c r="AUL265" s="611"/>
      <c r="AUM265" s="611"/>
      <c r="AUN265" s="611"/>
      <c r="AUO265" s="611"/>
      <c r="AUP265" s="611"/>
      <c r="AUQ265" s="611"/>
      <c r="AUR265" s="611"/>
      <c r="AUS265" s="611"/>
      <c r="AUT265" s="611"/>
      <c r="AUU265" s="611"/>
      <c r="AUV265" s="611"/>
      <c r="AUW265" s="611"/>
      <c r="AUX265" s="611"/>
      <c r="AUY265" s="611"/>
      <c r="AUZ265" s="611"/>
      <c r="AVA265" s="611"/>
      <c r="AVB265" s="611"/>
      <c r="AVC265" s="611"/>
      <c r="AVD265" s="611"/>
      <c r="AVE265" s="611"/>
      <c r="AVF265" s="611"/>
      <c r="AVG265" s="611"/>
      <c r="AVH265" s="611"/>
      <c r="AVI265" s="611"/>
      <c r="AVJ265" s="611"/>
      <c r="AVK265" s="611"/>
      <c r="AVL265" s="611"/>
      <c r="AVM265" s="611"/>
      <c r="AVN265" s="611"/>
      <c r="AVO265" s="611"/>
      <c r="AVP265" s="611"/>
      <c r="AVQ265" s="611"/>
      <c r="AVR265" s="611"/>
      <c r="AVS265" s="611"/>
      <c r="AVT265" s="611"/>
      <c r="AVU265" s="611"/>
      <c r="AVV265" s="611"/>
      <c r="AVW265" s="611"/>
      <c r="AVX265" s="611"/>
      <c r="AVY265" s="611"/>
      <c r="AVZ265" s="611"/>
      <c r="AWA265" s="611"/>
      <c r="AWB265" s="611"/>
      <c r="AWC265" s="611"/>
      <c r="AWD265" s="611"/>
      <c r="AWE265" s="611"/>
      <c r="AWF265" s="611"/>
      <c r="AWG265" s="611"/>
      <c r="AWH265" s="611"/>
      <c r="AWI265" s="611"/>
      <c r="AWJ265" s="611"/>
      <c r="AWK265" s="611"/>
      <c r="AWL265" s="611"/>
      <c r="AWM265" s="611"/>
      <c r="AWN265" s="611"/>
      <c r="AWO265" s="611"/>
      <c r="AWP265" s="611"/>
      <c r="AWQ265" s="611"/>
      <c r="AWR265" s="611"/>
      <c r="AWS265" s="611"/>
      <c r="AWT265" s="611"/>
      <c r="AWU265" s="611"/>
      <c r="AWV265" s="611"/>
      <c r="AWW265" s="611"/>
      <c r="AWX265" s="611"/>
      <c r="AWY265" s="611"/>
      <c r="AWZ265" s="611"/>
      <c r="AXA265" s="611"/>
      <c r="AXB265" s="611"/>
      <c r="AXC265" s="611"/>
      <c r="AXD265" s="611"/>
      <c r="AXE265" s="611"/>
      <c r="AXF265" s="611"/>
      <c r="AXG265" s="611"/>
      <c r="AXH265" s="611"/>
      <c r="AXI265" s="611"/>
      <c r="AXJ265" s="611"/>
      <c r="AXK265" s="611"/>
      <c r="AXL265" s="611"/>
      <c r="AXM265" s="611"/>
      <c r="AXN265" s="611"/>
      <c r="AXO265" s="611"/>
      <c r="AXP265" s="611"/>
      <c r="AXQ265" s="611"/>
      <c r="AXR265" s="611"/>
      <c r="AXS265" s="611"/>
      <c r="AXT265" s="611"/>
      <c r="AXU265" s="611"/>
      <c r="AXV265" s="611"/>
      <c r="AXW265" s="611"/>
      <c r="AXX265" s="611"/>
      <c r="AXY265" s="611"/>
      <c r="AXZ265" s="611"/>
      <c r="AYA265" s="611"/>
      <c r="AYB265" s="611"/>
      <c r="AYC265" s="611"/>
      <c r="AYD265" s="611"/>
      <c r="AYE265" s="611"/>
      <c r="AYF265" s="611"/>
      <c r="AYG265" s="611"/>
      <c r="AYH265" s="611"/>
      <c r="AYI265" s="611"/>
      <c r="AYJ265" s="611"/>
      <c r="AYK265" s="611"/>
      <c r="AYL265" s="611"/>
      <c r="AYM265" s="611"/>
      <c r="AYN265" s="611"/>
      <c r="AYO265" s="611"/>
      <c r="AYP265" s="611"/>
      <c r="AYQ265" s="611"/>
      <c r="AYR265" s="611"/>
      <c r="AYS265" s="611"/>
      <c r="AYT265" s="611"/>
      <c r="AYU265" s="611"/>
      <c r="AYV265" s="611"/>
      <c r="AYW265" s="611"/>
      <c r="AYX265" s="611"/>
      <c r="AYY265" s="611"/>
      <c r="AYZ265" s="611"/>
      <c r="AZA265" s="611"/>
      <c r="AZB265" s="611"/>
      <c r="AZC265" s="611"/>
      <c r="AZD265" s="611"/>
      <c r="AZE265" s="611"/>
      <c r="AZF265" s="611"/>
      <c r="AZG265" s="611"/>
      <c r="AZH265" s="611"/>
      <c r="AZI265" s="611"/>
      <c r="AZJ265" s="611"/>
      <c r="AZK265" s="611"/>
      <c r="AZL265" s="611"/>
      <c r="AZM265" s="611"/>
      <c r="AZN265" s="611"/>
      <c r="AZO265" s="611"/>
      <c r="AZP265" s="611"/>
      <c r="AZQ265" s="611"/>
      <c r="AZR265" s="611"/>
      <c r="AZS265" s="611"/>
      <c r="AZT265" s="611"/>
      <c r="AZU265" s="611"/>
      <c r="AZV265" s="611"/>
      <c r="AZW265" s="611"/>
      <c r="AZX265" s="611"/>
      <c r="AZY265" s="611"/>
      <c r="AZZ265" s="611"/>
      <c r="BAA265" s="611"/>
      <c r="BAB265" s="611"/>
      <c r="BAC265" s="611"/>
      <c r="BAD265" s="611"/>
      <c r="BAE265" s="611"/>
      <c r="BAF265" s="611"/>
      <c r="BAG265" s="611"/>
      <c r="BAH265" s="611"/>
      <c r="BAI265" s="611"/>
      <c r="BAJ265" s="611"/>
      <c r="BAK265" s="611"/>
      <c r="BAL265" s="611"/>
      <c r="BAM265" s="611"/>
      <c r="BAN265" s="611"/>
      <c r="BAO265" s="611"/>
      <c r="BAP265" s="611"/>
      <c r="BAQ265" s="611"/>
      <c r="BAR265" s="611"/>
      <c r="BAS265" s="611"/>
      <c r="BAT265" s="611"/>
      <c r="BAU265" s="611"/>
      <c r="BAV265" s="611"/>
      <c r="BAW265" s="611"/>
      <c r="BAX265" s="611"/>
      <c r="BAY265" s="611"/>
      <c r="BAZ265" s="611"/>
      <c r="BBA265" s="611"/>
      <c r="BBB265" s="611"/>
      <c r="BBC265" s="611"/>
      <c r="BBD265" s="611"/>
      <c r="BBE265" s="611"/>
      <c r="BBF265" s="611"/>
      <c r="BBG265" s="611"/>
      <c r="BBH265" s="611"/>
      <c r="BBI265" s="611"/>
      <c r="BBJ265" s="611"/>
      <c r="BBK265" s="611"/>
      <c r="BBL265" s="611"/>
      <c r="BBM265" s="611"/>
      <c r="BBN265" s="611"/>
      <c r="BBO265" s="611"/>
      <c r="BBP265" s="611"/>
      <c r="BBQ265" s="611"/>
      <c r="BBR265" s="611"/>
      <c r="BBS265" s="611"/>
      <c r="BBT265" s="611"/>
      <c r="BBU265" s="611"/>
      <c r="BBV265" s="611"/>
      <c r="BBW265" s="611"/>
      <c r="BBX265" s="611"/>
      <c r="BBY265" s="611"/>
      <c r="BBZ265" s="611"/>
      <c r="BCA265" s="611"/>
      <c r="BCB265" s="611"/>
      <c r="BCC265" s="611"/>
      <c r="BCD265" s="611"/>
      <c r="BCE265" s="611"/>
      <c r="BCF265" s="611"/>
      <c r="BCG265" s="611"/>
      <c r="BCH265" s="611"/>
      <c r="BCI265" s="611"/>
      <c r="BCJ265" s="611"/>
      <c r="BCK265" s="611"/>
      <c r="BCL265" s="611"/>
      <c r="BCM265" s="611"/>
      <c r="BCN265" s="611"/>
      <c r="BCO265" s="611"/>
      <c r="BCP265" s="611"/>
      <c r="BCQ265" s="611"/>
      <c r="BCR265" s="611"/>
      <c r="BCS265" s="611"/>
      <c r="BCT265" s="611"/>
      <c r="BCU265" s="611"/>
      <c r="BCV265" s="611"/>
      <c r="BCW265" s="611"/>
      <c r="BCX265" s="611"/>
      <c r="BCY265" s="611"/>
      <c r="BCZ265" s="611"/>
      <c r="BDA265" s="611"/>
      <c r="BDB265" s="611"/>
      <c r="BDC265" s="611"/>
      <c r="BDD265" s="611"/>
      <c r="BDE265" s="611"/>
      <c r="BDF265" s="611"/>
      <c r="BDG265" s="611"/>
      <c r="BDH265" s="611"/>
      <c r="BDI265" s="611"/>
      <c r="BDJ265" s="611"/>
      <c r="BDK265" s="611"/>
      <c r="BDL265" s="611"/>
      <c r="BDM265" s="611"/>
      <c r="BDN265" s="611"/>
      <c r="BDO265" s="611"/>
      <c r="BDP265" s="611"/>
      <c r="BDQ265" s="611"/>
      <c r="BDR265" s="611"/>
      <c r="BDS265" s="611"/>
      <c r="BDT265" s="611"/>
      <c r="BDU265" s="611"/>
      <c r="BDV265" s="611"/>
      <c r="BDW265" s="611"/>
      <c r="BDX265" s="611"/>
      <c r="BDY265" s="611"/>
      <c r="BDZ265" s="611"/>
      <c r="BEA265" s="611"/>
      <c r="BEB265" s="611"/>
      <c r="BEC265" s="611"/>
      <c r="BED265" s="611"/>
      <c r="BEE265" s="611"/>
      <c r="BEF265" s="611"/>
      <c r="BEG265" s="611"/>
      <c r="BEH265" s="611"/>
      <c r="BEI265" s="611"/>
      <c r="BEJ265" s="611"/>
      <c r="BEK265" s="611"/>
      <c r="BEL265" s="611"/>
      <c r="BEM265" s="611"/>
      <c r="BEN265" s="611"/>
      <c r="BEO265" s="611"/>
      <c r="BEP265" s="611"/>
      <c r="BEQ265" s="611"/>
      <c r="BER265" s="611"/>
      <c r="BES265" s="611"/>
      <c r="BET265" s="611"/>
      <c r="BEU265" s="611"/>
      <c r="BEV265" s="611"/>
      <c r="BEW265" s="611"/>
      <c r="BEX265" s="611"/>
      <c r="BEY265" s="611"/>
      <c r="BEZ265" s="611"/>
      <c r="BFA265" s="611"/>
      <c r="BFB265" s="611"/>
      <c r="BFC265" s="611"/>
      <c r="BFD265" s="611"/>
      <c r="BFE265" s="611"/>
      <c r="BFF265" s="611"/>
      <c r="BFG265" s="611"/>
      <c r="BFH265" s="611"/>
      <c r="BFI265" s="611"/>
      <c r="BFJ265" s="611"/>
      <c r="BFK265" s="611"/>
      <c r="BFL265" s="611"/>
      <c r="BFM265" s="611"/>
      <c r="BFN265" s="611"/>
      <c r="BFO265" s="611"/>
      <c r="BFP265" s="611"/>
      <c r="BFQ265" s="611"/>
      <c r="BFR265" s="611"/>
      <c r="BFS265" s="611"/>
      <c r="BFT265" s="611"/>
      <c r="BFU265" s="611"/>
      <c r="BFV265" s="611"/>
      <c r="BFW265" s="611"/>
      <c r="BFX265" s="611"/>
      <c r="BFY265" s="611"/>
      <c r="BFZ265" s="611"/>
      <c r="BGA265" s="611"/>
      <c r="BGB265" s="611"/>
      <c r="BGC265" s="611"/>
      <c r="BGD265" s="611"/>
      <c r="BGE265" s="611"/>
      <c r="BGF265" s="611"/>
      <c r="BGG265" s="611"/>
      <c r="BGH265" s="611"/>
      <c r="BGI265" s="611"/>
      <c r="BGJ265" s="611"/>
      <c r="BGK265" s="611"/>
      <c r="BGL265" s="611"/>
      <c r="BGM265" s="611"/>
      <c r="BGN265" s="611"/>
      <c r="BGO265" s="611"/>
      <c r="BGP265" s="611"/>
      <c r="BGQ265" s="611"/>
      <c r="BGR265" s="611"/>
      <c r="BGS265" s="611"/>
      <c r="BGT265" s="611"/>
      <c r="BGU265" s="611"/>
      <c r="BGV265" s="611"/>
      <c r="BGW265" s="611"/>
      <c r="BGX265" s="611"/>
      <c r="BGY265" s="611"/>
      <c r="BGZ265" s="611"/>
      <c r="BHA265" s="611"/>
      <c r="BHB265" s="611"/>
      <c r="BHC265" s="611"/>
      <c r="BHD265" s="611"/>
      <c r="BHE265" s="611"/>
      <c r="BHF265" s="611"/>
      <c r="BHG265" s="611"/>
      <c r="BHH265" s="611"/>
      <c r="BHI265" s="611"/>
      <c r="BHJ265" s="611"/>
      <c r="BHK265" s="611"/>
      <c r="BHL265" s="611"/>
      <c r="BHM265" s="611"/>
      <c r="BHN265" s="611"/>
      <c r="BHO265" s="611"/>
      <c r="BHP265" s="611"/>
      <c r="BHQ265" s="611"/>
      <c r="BHR265" s="611"/>
      <c r="BHS265" s="611"/>
      <c r="BHT265" s="611"/>
      <c r="BHU265" s="611"/>
      <c r="BHV265" s="611"/>
      <c r="BHW265" s="611"/>
      <c r="BHX265" s="611"/>
      <c r="BHY265" s="611"/>
      <c r="BHZ265" s="611"/>
      <c r="BIA265" s="611"/>
      <c r="BIB265" s="611"/>
      <c r="BIC265" s="611"/>
      <c r="BID265" s="611"/>
      <c r="BIE265" s="611"/>
      <c r="BIF265" s="611"/>
      <c r="BIG265" s="611"/>
      <c r="BIH265" s="611"/>
      <c r="BII265" s="611"/>
      <c r="BIJ265" s="611"/>
      <c r="BIK265" s="611"/>
      <c r="BIL265" s="611"/>
      <c r="BIM265" s="611"/>
      <c r="BIN265" s="611"/>
      <c r="BIO265" s="611"/>
      <c r="BIP265" s="611"/>
      <c r="BIQ265" s="611"/>
      <c r="BIR265" s="611"/>
      <c r="BIS265" s="611"/>
      <c r="BIT265" s="611"/>
      <c r="BIU265" s="611"/>
      <c r="BIV265" s="611"/>
      <c r="BIW265" s="611"/>
      <c r="BIX265" s="611"/>
      <c r="BIY265" s="611"/>
      <c r="BIZ265" s="611"/>
      <c r="BJA265" s="611"/>
      <c r="BJB265" s="611"/>
      <c r="BJC265" s="611"/>
      <c r="BJD265" s="611"/>
      <c r="BJE265" s="611"/>
      <c r="BJF265" s="611"/>
      <c r="BJG265" s="611"/>
      <c r="BJH265" s="611"/>
      <c r="BJI265" s="611"/>
      <c r="BJJ265" s="611"/>
      <c r="BJK265" s="611"/>
      <c r="BJL265" s="611"/>
      <c r="BJM265" s="611"/>
      <c r="BJN265" s="611"/>
      <c r="BJO265" s="611"/>
      <c r="BJP265" s="611"/>
      <c r="BJQ265" s="611"/>
      <c r="BJR265" s="611"/>
      <c r="BJS265" s="611"/>
      <c r="BJT265" s="611"/>
      <c r="BJU265" s="611"/>
      <c r="BJV265" s="611"/>
      <c r="BJW265" s="611"/>
      <c r="BJX265" s="611"/>
      <c r="BJY265" s="611"/>
      <c r="BJZ265" s="611"/>
      <c r="BKA265" s="611"/>
      <c r="BKB265" s="611"/>
      <c r="BKC265" s="611"/>
      <c r="BKD265" s="611"/>
      <c r="BKE265" s="611"/>
      <c r="BKF265" s="611"/>
      <c r="BKG265" s="611"/>
      <c r="BKH265" s="611"/>
      <c r="BKI265" s="611"/>
      <c r="BKJ265" s="611"/>
      <c r="BKK265" s="611"/>
      <c r="BKL265" s="611"/>
      <c r="BKM265" s="611"/>
      <c r="BKN265" s="611"/>
      <c r="BKO265" s="611"/>
      <c r="BKP265" s="611"/>
      <c r="BKQ265" s="611"/>
      <c r="BKR265" s="611"/>
      <c r="BKS265" s="611"/>
      <c r="BKT265" s="611"/>
      <c r="BKU265" s="611"/>
      <c r="BKV265" s="611"/>
      <c r="BKW265" s="611"/>
      <c r="BKX265" s="611"/>
      <c r="BKY265" s="611"/>
      <c r="BKZ265" s="611"/>
      <c r="BLA265" s="611"/>
      <c r="BLB265" s="611"/>
      <c r="BLC265" s="611"/>
      <c r="BLD265" s="611"/>
      <c r="BLE265" s="611"/>
      <c r="BLF265" s="611"/>
      <c r="BLG265" s="611"/>
      <c r="BLH265" s="611"/>
      <c r="BLI265" s="611"/>
      <c r="BLJ265" s="611"/>
      <c r="BLK265" s="611"/>
      <c r="BLL265" s="611"/>
      <c r="BLM265" s="611"/>
      <c r="BLN265" s="611"/>
      <c r="BLO265" s="611"/>
      <c r="BLP265" s="611"/>
      <c r="BLQ265" s="611"/>
      <c r="BLR265" s="611"/>
      <c r="BLS265" s="611"/>
      <c r="BLT265" s="611"/>
      <c r="BLU265" s="611"/>
      <c r="BLV265" s="611"/>
      <c r="BLW265" s="611"/>
      <c r="BLX265" s="611"/>
      <c r="BLY265" s="611"/>
      <c r="BLZ265" s="611"/>
      <c r="BMA265" s="611"/>
      <c r="BMB265" s="611"/>
      <c r="BMC265" s="611"/>
      <c r="BMD265" s="611"/>
      <c r="BME265" s="611"/>
      <c r="BMF265" s="611"/>
      <c r="BMG265" s="611"/>
      <c r="BMH265" s="611"/>
      <c r="BMI265" s="611"/>
      <c r="BMJ265" s="611"/>
      <c r="BMK265" s="611"/>
      <c r="BML265" s="611"/>
      <c r="BMM265" s="611"/>
      <c r="BMN265" s="611"/>
      <c r="BMO265" s="611"/>
      <c r="BMP265" s="611"/>
      <c r="BMQ265" s="611"/>
      <c r="BMR265" s="611"/>
      <c r="BMS265" s="611"/>
      <c r="BMT265" s="611"/>
      <c r="BMU265" s="611"/>
      <c r="BMV265" s="611"/>
      <c r="BMW265" s="611"/>
      <c r="BMX265" s="611"/>
      <c r="BMY265" s="611"/>
      <c r="BMZ265" s="611"/>
      <c r="BNA265" s="611"/>
      <c r="BNB265" s="611"/>
      <c r="BNC265" s="611"/>
      <c r="BND265" s="611"/>
      <c r="BNE265" s="611"/>
      <c r="BNF265" s="611"/>
      <c r="BNG265" s="611"/>
      <c r="BNH265" s="611"/>
      <c r="BNI265" s="611"/>
      <c r="BNJ265" s="611"/>
      <c r="BNK265" s="611"/>
      <c r="BNL265" s="611"/>
      <c r="BNM265" s="611"/>
      <c r="BNN265" s="611"/>
      <c r="BNO265" s="611"/>
      <c r="BNP265" s="611"/>
      <c r="BNQ265" s="611"/>
      <c r="BNR265" s="611"/>
      <c r="BNS265" s="611"/>
      <c r="BNT265" s="611"/>
      <c r="BNU265" s="611"/>
      <c r="BNV265" s="611"/>
      <c r="BNW265" s="611"/>
      <c r="BNX265" s="611"/>
      <c r="BNY265" s="611"/>
      <c r="BNZ265" s="611"/>
      <c r="BOA265" s="611"/>
      <c r="BOB265" s="611"/>
      <c r="BOC265" s="611"/>
      <c r="BOD265" s="611"/>
      <c r="BOE265" s="611"/>
      <c r="BOF265" s="611"/>
      <c r="BOG265" s="611"/>
      <c r="BOH265" s="611"/>
      <c r="BOI265" s="611"/>
      <c r="BOJ265" s="611"/>
      <c r="BOK265" s="611"/>
      <c r="BOL265" s="611"/>
      <c r="BOM265" s="611"/>
      <c r="BON265" s="611"/>
      <c r="BOO265" s="611"/>
      <c r="BOP265" s="611"/>
      <c r="BOQ265" s="611"/>
      <c r="BOR265" s="611"/>
      <c r="BOS265" s="611"/>
      <c r="BOT265" s="611"/>
      <c r="BOU265" s="611"/>
      <c r="BOV265" s="611"/>
      <c r="BOW265" s="611"/>
      <c r="BOX265" s="611"/>
      <c r="BOY265" s="611"/>
      <c r="BOZ265" s="611"/>
      <c r="BPA265" s="611"/>
      <c r="BPB265" s="611"/>
      <c r="BPC265" s="611"/>
      <c r="BPD265" s="611"/>
      <c r="BPE265" s="611"/>
      <c r="BPF265" s="611"/>
      <c r="BPG265" s="611"/>
      <c r="BPH265" s="611"/>
      <c r="BPI265" s="611"/>
      <c r="BPJ265" s="611"/>
      <c r="BPK265" s="611"/>
      <c r="BPL265" s="611"/>
      <c r="BPM265" s="611"/>
      <c r="BPN265" s="611"/>
      <c r="BPO265" s="611"/>
      <c r="BPP265" s="611"/>
      <c r="BPQ265" s="611"/>
      <c r="BPR265" s="611"/>
      <c r="BPS265" s="611"/>
      <c r="BPT265" s="611"/>
      <c r="BPU265" s="611"/>
      <c r="BPV265" s="611"/>
      <c r="BPW265" s="611"/>
      <c r="BPX265" s="611"/>
      <c r="BPY265" s="611"/>
      <c r="BPZ265" s="611"/>
      <c r="BQA265" s="611"/>
      <c r="BQB265" s="611"/>
      <c r="BQC265" s="611"/>
      <c r="BQD265" s="611"/>
      <c r="BQE265" s="611"/>
      <c r="BQF265" s="611"/>
      <c r="BQG265" s="611"/>
      <c r="BQH265" s="611"/>
      <c r="BQI265" s="611"/>
      <c r="BQJ265" s="611"/>
      <c r="BQK265" s="611"/>
      <c r="BQL265" s="611"/>
      <c r="BQM265" s="611"/>
      <c r="BQN265" s="611"/>
      <c r="BQO265" s="611"/>
      <c r="BQP265" s="611"/>
      <c r="BQQ265" s="611"/>
      <c r="BQR265" s="611"/>
      <c r="BQS265" s="611"/>
      <c r="BQT265" s="611"/>
      <c r="BQU265" s="611"/>
      <c r="BQV265" s="611"/>
      <c r="BQW265" s="611"/>
      <c r="BQX265" s="611"/>
      <c r="BQY265" s="611"/>
      <c r="BQZ265" s="611"/>
      <c r="BRA265" s="611"/>
      <c r="BRB265" s="611"/>
      <c r="BRC265" s="611"/>
      <c r="BRD265" s="611"/>
      <c r="BRE265" s="611"/>
      <c r="BRF265" s="611"/>
      <c r="BRG265" s="611"/>
      <c r="BRH265" s="611"/>
      <c r="BRI265" s="611"/>
      <c r="BRJ265" s="611"/>
      <c r="BRK265" s="611"/>
      <c r="BRL265" s="611"/>
      <c r="BRM265" s="611"/>
      <c r="BRN265" s="611"/>
      <c r="BRO265" s="611"/>
      <c r="BRP265" s="611"/>
      <c r="BRQ265" s="611"/>
      <c r="BRR265" s="611"/>
      <c r="BRS265" s="611"/>
      <c r="BRT265" s="611"/>
      <c r="BRU265" s="611"/>
      <c r="BRV265" s="611"/>
      <c r="BRW265" s="611"/>
      <c r="BRX265" s="611"/>
      <c r="BRY265" s="611"/>
      <c r="BRZ265" s="611"/>
      <c r="BSA265" s="611"/>
      <c r="BSB265" s="611"/>
      <c r="BSC265" s="611"/>
      <c r="BSD265" s="611"/>
      <c r="BSE265" s="611"/>
      <c r="BSF265" s="611"/>
      <c r="BSG265" s="611"/>
      <c r="BSH265" s="611"/>
      <c r="BSI265" s="611"/>
      <c r="BSJ265" s="611"/>
      <c r="BSK265" s="611"/>
      <c r="BSL265" s="611"/>
      <c r="BSM265" s="611"/>
      <c r="BSN265" s="611"/>
      <c r="BSO265" s="611"/>
      <c r="BSP265" s="611"/>
      <c r="BSQ265" s="611"/>
      <c r="BSR265" s="611"/>
      <c r="BSS265" s="611"/>
      <c r="BST265" s="611"/>
      <c r="BSU265" s="611"/>
      <c r="BSV265" s="611"/>
      <c r="BSW265" s="611"/>
      <c r="BSX265" s="611"/>
      <c r="BSY265" s="611"/>
      <c r="BSZ265" s="611"/>
      <c r="BTA265" s="611"/>
      <c r="BTB265" s="611"/>
      <c r="BTC265" s="611"/>
      <c r="BTD265" s="611"/>
      <c r="BTE265" s="611"/>
      <c r="BTF265" s="611"/>
      <c r="BTG265" s="611"/>
      <c r="BTH265" s="611"/>
      <c r="BTI265" s="611"/>
      <c r="BTJ265" s="611"/>
      <c r="BTK265" s="611"/>
      <c r="BTL265" s="611"/>
      <c r="BTM265" s="611"/>
      <c r="BTN265" s="611"/>
      <c r="BTO265" s="611"/>
      <c r="BTP265" s="611"/>
      <c r="BTQ265" s="611"/>
      <c r="BTR265" s="611"/>
      <c r="BTS265" s="611"/>
      <c r="BTT265" s="611"/>
      <c r="BTU265" s="611"/>
      <c r="BTV265" s="611"/>
      <c r="BTW265" s="611"/>
      <c r="BTX265" s="611"/>
      <c r="BTY265" s="611"/>
      <c r="BTZ265" s="611"/>
      <c r="BUA265" s="611"/>
      <c r="BUB265" s="611"/>
      <c r="BUC265" s="611"/>
      <c r="BUD265" s="611"/>
      <c r="BUE265" s="611"/>
      <c r="BUF265" s="611"/>
      <c r="BUG265" s="611"/>
      <c r="BUH265" s="611"/>
      <c r="BUI265" s="611"/>
      <c r="BUJ265" s="611"/>
      <c r="BUK265" s="611"/>
      <c r="BUL265" s="611"/>
      <c r="BUM265" s="611"/>
      <c r="BUN265" s="611"/>
      <c r="BUO265" s="611"/>
      <c r="BUP265" s="611"/>
      <c r="BUQ265" s="611"/>
      <c r="BUR265" s="611"/>
      <c r="BUS265" s="611"/>
      <c r="BUT265" s="611"/>
      <c r="BUU265" s="611"/>
      <c r="BUV265" s="611"/>
      <c r="BUW265" s="611"/>
      <c r="BUX265" s="611"/>
      <c r="BUY265" s="611"/>
      <c r="BUZ265" s="611"/>
      <c r="BVA265" s="611"/>
      <c r="BVB265" s="611"/>
      <c r="BVC265" s="611"/>
      <c r="BVD265" s="611"/>
      <c r="BVE265" s="611"/>
      <c r="BVF265" s="611"/>
      <c r="BVG265" s="611"/>
      <c r="BVH265" s="611"/>
      <c r="BVI265" s="611"/>
      <c r="BVJ265" s="611"/>
      <c r="BVK265" s="611"/>
      <c r="BVL265" s="611"/>
      <c r="BVM265" s="611"/>
      <c r="BVN265" s="611"/>
      <c r="BVO265" s="611"/>
      <c r="BVP265" s="611"/>
      <c r="BVQ265" s="611"/>
      <c r="BVR265" s="611"/>
      <c r="BVS265" s="611"/>
      <c r="BVT265" s="611"/>
      <c r="BVU265" s="611"/>
      <c r="BVV265" s="611"/>
      <c r="BVW265" s="611"/>
      <c r="BVX265" s="611"/>
      <c r="BVY265" s="611"/>
      <c r="BVZ265" s="611"/>
      <c r="BWA265" s="611"/>
      <c r="BWB265" s="611"/>
      <c r="BWC265" s="611"/>
      <c r="BWD265" s="611"/>
      <c r="BWE265" s="611"/>
      <c r="BWF265" s="611"/>
      <c r="BWG265" s="611"/>
      <c r="BWH265" s="611"/>
      <c r="BWI265" s="611"/>
      <c r="BWJ265" s="611"/>
      <c r="BWK265" s="611"/>
      <c r="BWL265" s="611"/>
      <c r="BWM265" s="611"/>
      <c r="BWN265" s="611"/>
      <c r="BWO265" s="611"/>
      <c r="BWP265" s="611"/>
      <c r="BWQ265" s="611"/>
      <c r="BWR265" s="611"/>
      <c r="BWS265" s="611"/>
      <c r="BWT265" s="611"/>
      <c r="BWU265" s="611"/>
      <c r="BWV265" s="611"/>
      <c r="BWW265" s="611"/>
      <c r="BWX265" s="611"/>
      <c r="BWY265" s="611"/>
      <c r="BWZ265" s="611"/>
      <c r="BXA265" s="611"/>
      <c r="BXB265" s="611"/>
      <c r="BXC265" s="611"/>
      <c r="BXD265" s="611"/>
      <c r="BXE265" s="611"/>
      <c r="BXF265" s="611"/>
      <c r="BXG265" s="611"/>
      <c r="BXH265" s="611"/>
      <c r="BXI265" s="611"/>
      <c r="BXJ265" s="611"/>
      <c r="BXK265" s="611"/>
      <c r="BXL265" s="611"/>
      <c r="BXM265" s="611"/>
      <c r="BXN265" s="611"/>
      <c r="BXO265" s="611"/>
      <c r="BXP265" s="611"/>
      <c r="BXQ265" s="611"/>
      <c r="BXR265" s="611"/>
      <c r="BXS265" s="611"/>
      <c r="BXT265" s="611"/>
      <c r="BXU265" s="611"/>
      <c r="BXV265" s="611"/>
      <c r="BXW265" s="611"/>
      <c r="BXX265" s="611"/>
      <c r="BXY265" s="611"/>
      <c r="BXZ265" s="611"/>
      <c r="BYA265" s="611"/>
      <c r="BYB265" s="611"/>
      <c r="BYC265" s="611"/>
      <c r="BYD265" s="611"/>
      <c r="BYE265" s="611"/>
      <c r="BYF265" s="611"/>
      <c r="BYG265" s="611"/>
      <c r="BYH265" s="611"/>
      <c r="BYI265" s="611"/>
      <c r="BYJ265" s="611"/>
      <c r="BYK265" s="611"/>
      <c r="BYL265" s="611"/>
      <c r="BYM265" s="611"/>
      <c r="BYN265" s="611"/>
      <c r="BYO265" s="611"/>
      <c r="BYP265" s="611"/>
      <c r="BYQ265" s="611"/>
      <c r="BYR265" s="611"/>
      <c r="BYS265" s="611"/>
      <c r="BYT265" s="611"/>
      <c r="BYU265" s="611"/>
      <c r="BYV265" s="611"/>
      <c r="BYW265" s="611"/>
      <c r="BYX265" s="611"/>
      <c r="BYY265" s="611"/>
      <c r="BYZ265" s="611"/>
      <c r="BZA265" s="611"/>
      <c r="BZB265" s="611"/>
      <c r="BZC265" s="611"/>
      <c r="BZD265" s="611"/>
      <c r="BZE265" s="611"/>
      <c r="BZF265" s="611"/>
      <c r="BZG265" s="611"/>
      <c r="BZH265" s="611"/>
      <c r="BZI265" s="611"/>
      <c r="BZJ265" s="611"/>
      <c r="BZK265" s="611"/>
      <c r="BZL265" s="611"/>
      <c r="BZM265" s="611"/>
      <c r="BZN265" s="611"/>
      <c r="BZO265" s="611"/>
      <c r="BZP265" s="611"/>
      <c r="BZQ265" s="611"/>
      <c r="BZR265" s="611"/>
      <c r="BZS265" s="611"/>
      <c r="BZT265" s="611"/>
      <c r="BZU265" s="611"/>
      <c r="BZV265" s="611"/>
      <c r="BZW265" s="611"/>
      <c r="BZX265" s="611"/>
      <c r="BZY265" s="611"/>
      <c r="BZZ265" s="611"/>
      <c r="CAA265" s="611"/>
      <c r="CAB265" s="611"/>
      <c r="CAC265" s="611"/>
      <c r="CAD265" s="611"/>
      <c r="CAE265" s="611"/>
      <c r="CAF265" s="611"/>
      <c r="CAG265" s="611"/>
      <c r="CAH265" s="611"/>
      <c r="CAI265" s="611"/>
      <c r="CAJ265" s="611"/>
      <c r="CAK265" s="611"/>
      <c r="CAL265" s="611"/>
      <c r="CAM265" s="611"/>
      <c r="CAN265" s="611"/>
      <c r="CAO265" s="611"/>
      <c r="CAP265" s="611"/>
      <c r="CAQ265" s="611"/>
      <c r="CAR265" s="611"/>
      <c r="CAS265" s="611"/>
      <c r="CAT265" s="611"/>
      <c r="CAU265" s="611"/>
      <c r="CAV265" s="611"/>
      <c r="CAW265" s="611"/>
      <c r="CAX265" s="611"/>
      <c r="CAY265" s="611"/>
      <c r="CAZ265" s="611"/>
      <c r="CBA265" s="611"/>
      <c r="CBB265" s="611"/>
      <c r="CBC265" s="611"/>
      <c r="CBD265" s="611"/>
      <c r="CBE265" s="611"/>
      <c r="CBF265" s="611"/>
      <c r="CBG265" s="611"/>
      <c r="CBH265" s="611"/>
      <c r="CBI265" s="611"/>
      <c r="CBJ265" s="611"/>
      <c r="CBK265" s="611"/>
      <c r="CBL265" s="611"/>
      <c r="CBM265" s="611"/>
      <c r="CBN265" s="611"/>
      <c r="CBO265" s="611"/>
      <c r="CBP265" s="611"/>
      <c r="CBQ265" s="611"/>
      <c r="CBR265" s="611"/>
      <c r="CBS265" s="611"/>
      <c r="CBT265" s="611"/>
      <c r="CBU265" s="611"/>
      <c r="CBV265" s="611"/>
      <c r="CBW265" s="611"/>
      <c r="CBX265" s="611"/>
      <c r="CBY265" s="611"/>
      <c r="CBZ265" s="611"/>
      <c r="CCA265" s="611"/>
      <c r="CCB265" s="611"/>
      <c r="CCC265" s="611"/>
      <c r="CCD265" s="611"/>
      <c r="CCE265" s="611"/>
      <c r="CCF265" s="611"/>
      <c r="CCG265" s="611"/>
      <c r="CCH265" s="611"/>
      <c r="CCI265" s="611"/>
      <c r="CCJ265" s="611"/>
      <c r="CCK265" s="611"/>
      <c r="CCL265" s="611"/>
      <c r="CCM265" s="611"/>
      <c r="CCN265" s="611"/>
      <c r="CCO265" s="611"/>
      <c r="CCP265" s="611"/>
      <c r="CCQ265" s="611"/>
      <c r="CCR265" s="611"/>
      <c r="CCS265" s="611"/>
      <c r="CCT265" s="611"/>
      <c r="CCU265" s="611"/>
      <c r="CCV265" s="611"/>
      <c r="CCW265" s="611"/>
      <c r="CCX265" s="611"/>
      <c r="CCY265" s="611"/>
      <c r="CCZ265" s="611"/>
      <c r="CDA265" s="611"/>
      <c r="CDB265" s="611"/>
      <c r="CDC265" s="611"/>
      <c r="CDD265" s="611"/>
      <c r="CDE265" s="611"/>
      <c r="CDF265" s="611"/>
      <c r="CDG265" s="611"/>
      <c r="CDH265" s="611"/>
      <c r="CDI265" s="611"/>
      <c r="CDJ265" s="611"/>
      <c r="CDK265" s="611"/>
      <c r="CDL265" s="611"/>
      <c r="CDM265" s="611"/>
      <c r="CDN265" s="611"/>
      <c r="CDO265" s="611"/>
      <c r="CDP265" s="611"/>
      <c r="CDQ265" s="611"/>
      <c r="CDR265" s="611"/>
      <c r="CDS265" s="611"/>
      <c r="CDT265" s="611"/>
      <c r="CDU265" s="611"/>
      <c r="CDV265" s="611"/>
      <c r="CDW265" s="611"/>
      <c r="CDX265" s="611"/>
      <c r="CDY265" s="611"/>
      <c r="CDZ265" s="611"/>
      <c r="CEA265" s="611"/>
      <c r="CEB265" s="611"/>
      <c r="CEC265" s="611"/>
      <c r="CED265" s="611"/>
      <c r="CEE265" s="611"/>
      <c r="CEF265" s="611"/>
      <c r="CEG265" s="611"/>
      <c r="CEH265" s="611"/>
      <c r="CEI265" s="611"/>
      <c r="CEJ265" s="611"/>
      <c r="CEK265" s="611"/>
      <c r="CEL265" s="611"/>
      <c r="CEM265" s="611"/>
    </row>
    <row r="266" spans="1:2171" s="191" customFormat="1" ht="13.5" thickBot="1" x14ac:dyDescent="0.25">
      <c r="A266" s="211"/>
      <c r="B266" s="65" t="s">
        <v>203</v>
      </c>
      <c r="C266" s="281"/>
      <c r="D266" s="281"/>
      <c r="E266" s="281"/>
      <c r="F266" s="291"/>
      <c r="G266" s="632"/>
      <c r="H266" s="634"/>
      <c r="I266" s="211"/>
      <c r="J266" s="211"/>
      <c r="K266" s="212"/>
      <c r="L266" s="212"/>
      <c r="M266" s="679"/>
      <c r="N266" s="679"/>
      <c r="O266" s="679"/>
      <c r="P266" s="679"/>
      <c r="Q266" s="679"/>
      <c r="R266" s="679"/>
      <c r="S266" s="679"/>
      <c r="T266" s="358"/>
      <c r="U266" s="358"/>
      <c r="V266" s="358"/>
      <c r="W266" s="358"/>
      <c r="X266" s="358"/>
      <c r="Y266" s="358"/>
      <c r="Z266" s="358"/>
      <c r="AA266" s="679"/>
      <c r="AB266" s="358"/>
      <c r="AC266" s="679"/>
      <c r="AD266" s="679"/>
      <c r="AE266" s="358"/>
      <c r="AF266" s="679"/>
      <c r="AG266" s="679"/>
      <c r="AH266" s="679"/>
      <c r="AI266" s="679"/>
      <c r="AJ266" s="679"/>
      <c r="AK266" s="679"/>
      <c r="AL266" s="679"/>
      <c r="AM266" s="679"/>
      <c r="AN266" s="679"/>
      <c r="AO266" s="679"/>
      <c r="AP266" s="679"/>
      <c r="AQ266" s="679"/>
      <c r="AR266" s="679"/>
      <c r="AS266" s="679"/>
      <c r="AT266" s="679"/>
      <c r="AU266" s="679"/>
      <c r="AV266" s="679"/>
      <c r="AW266" s="679"/>
      <c r="AX266" s="679"/>
      <c r="AY266" s="679"/>
      <c r="AZ266" s="679"/>
      <c r="BA266" s="679"/>
      <c r="BB266" s="679"/>
      <c r="BC266" s="611"/>
      <c r="BD266" s="611"/>
      <c r="BE266" s="611"/>
      <c r="BF266" s="611"/>
      <c r="BG266" s="611"/>
      <c r="BH266" s="611"/>
      <c r="BI266" s="611"/>
      <c r="BJ266" s="611"/>
      <c r="BK266" s="611"/>
      <c r="BL266" s="611"/>
      <c r="BM266" s="611"/>
      <c r="BN266" s="611"/>
      <c r="BO266" s="611"/>
      <c r="BP266" s="611"/>
      <c r="BQ266" s="611"/>
      <c r="BR266" s="611"/>
      <c r="BS266" s="611"/>
      <c r="BT266" s="611"/>
      <c r="BU266" s="611"/>
      <c r="BV266" s="611"/>
      <c r="BW266" s="611"/>
      <c r="BX266" s="611"/>
      <c r="BY266" s="611"/>
      <c r="BZ266" s="611"/>
      <c r="CA266" s="611"/>
      <c r="CB266" s="611"/>
      <c r="CC266" s="611"/>
      <c r="CD266" s="611"/>
      <c r="CE266" s="611"/>
      <c r="CF266" s="611"/>
      <c r="CG266" s="611"/>
      <c r="CH266" s="611"/>
      <c r="CI266" s="611"/>
      <c r="CJ266" s="611"/>
      <c r="CK266" s="611"/>
      <c r="CL266" s="611"/>
      <c r="CM266" s="611"/>
      <c r="CN266" s="611"/>
      <c r="CO266" s="611"/>
      <c r="CP266" s="611"/>
      <c r="CQ266" s="611"/>
      <c r="CR266" s="611"/>
      <c r="CS266" s="611"/>
      <c r="CT266" s="611"/>
      <c r="CU266" s="611"/>
      <c r="CV266" s="611"/>
      <c r="CW266" s="611"/>
      <c r="CX266" s="611"/>
      <c r="CY266" s="611"/>
      <c r="CZ266" s="611"/>
      <c r="DA266" s="611"/>
      <c r="DB266" s="611"/>
      <c r="DC266" s="611"/>
      <c r="DD266" s="611"/>
      <c r="DE266" s="611"/>
      <c r="DF266" s="611"/>
      <c r="DG266" s="611"/>
      <c r="DH266" s="611"/>
      <c r="DI266" s="611"/>
      <c r="DJ266" s="611"/>
      <c r="DK266" s="611"/>
      <c r="DL266" s="611"/>
      <c r="DM266" s="611"/>
      <c r="DN266" s="611"/>
      <c r="DO266" s="611"/>
      <c r="DP266" s="611"/>
      <c r="DQ266" s="611"/>
      <c r="DR266" s="611"/>
      <c r="DS266" s="611"/>
      <c r="DT266" s="611"/>
      <c r="DU266" s="611"/>
      <c r="DV266" s="611"/>
      <c r="DW266" s="611"/>
      <c r="DX266" s="611"/>
      <c r="DY266" s="611"/>
      <c r="DZ266" s="611"/>
      <c r="EA266" s="611"/>
      <c r="EB266" s="611"/>
      <c r="EC266" s="611"/>
      <c r="ED266" s="611"/>
      <c r="EE266" s="611"/>
      <c r="EF266" s="611"/>
      <c r="EG266" s="611"/>
      <c r="EH266" s="611"/>
      <c r="EI266" s="611"/>
      <c r="EJ266" s="611"/>
      <c r="EK266" s="611"/>
      <c r="EL266" s="611"/>
      <c r="EM266" s="611"/>
      <c r="EN266" s="611"/>
      <c r="EO266" s="611"/>
      <c r="EP266" s="611"/>
      <c r="EQ266" s="611"/>
      <c r="ER266" s="611"/>
      <c r="ES266" s="611"/>
      <c r="ET266" s="611"/>
      <c r="EU266" s="611"/>
      <c r="EV266" s="611"/>
      <c r="EW266" s="611"/>
      <c r="EX266" s="611"/>
      <c r="EY266" s="611"/>
      <c r="EZ266" s="611"/>
      <c r="FA266" s="611"/>
      <c r="FB266" s="611"/>
      <c r="FC266" s="611"/>
      <c r="FD266" s="611"/>
      <c r="FE266" s="611"/>
      <c r="FF266" s="611"/>
      <c r="FG266" s="611"/>
      <c r="FH266" s="611"/>
      <c r="FI266" s="611"/>
      <c r="FJ266" s="611"/>
      <c r="FK266" s="611"/>
      <c r="FL266" s="611"/>
      <c r="FM266" s="611"/>
      <c r="FN266" s="611"/>
      <c r="FO266" s="611"/>
      <c r="FP266" s="611"/>
      <c r="FQ266" s="611"/>
      <c r="FR266" s="611"/>
      <c r="FS266" s="611"/>
      <c r="FT266" s="611"/>
      <c r="FU266" s="611"/>
      <c r="FV266" s="611"/>
      <c r="FW266" s="611"/>
      <c r="FX266" s="611"/>
      <c r="FY266" s="611"/>
      <c r="FZ266" s="611"/>
      <c r="GA266" s="611"/>
      <c r="GB266" s="611"/>
      <c r="GC266" s="611"/>
      <c r="GD266" s="611"/>
      <c r="GE266" s="611"/>
      <c r="GF266" s="611"/>
      <c r="GG266" s="611"/>
      <c r="GH266" s="611"/>
      <c r="GI266" s="611"/>
      <c r="GJ266" s="611"/>
      <c r="GK266" s="611"/>
      <c r="GL266" s="611"/>
      <c r="GM266" s="611"/>
      <c r="GN266" s="611"/>
      <c r="GO266" s="611"/>
      <c r="GP266" s="611"/>
      <c r="GQ266" s="611"/>
      <c r="GR266" s="611"/>
      <c r="GS266" s="611"/>
      <c r="GT266" s="611"/>
      <c r="GU266" s="611"/>
      <c r="GV266" s="611"/>
      <c r="GW266" s="611"/>
      <c r="GX266" s="611"/>
      <c r="GY266" s="611"/>
      <c r="GZ266" s="611"/>
      <c r="HA266" s="611"/>
      <c r="HB266" s="611"/>
      <c r="HC266" s="611"/>
      <c r="HD266" s="611"/>
      <c r="HE266" s="611"/>
      <c r="HF266" s="611"/>
      <c r="HG266" s="611"/>
      <c r="HH266" s="611"/>
      <c r="HI266" s="611"/>
      <c r="HJ266" s="611"/>
      <c r="HK266" s="611"/>
      <c r="HL266" s="611"/>
      <c r="HM266" s="611"/>
      <c r="HN266" s="611"/>
      <c r="HO266" s="611"/>
      <c r="HP266" s="611"/>
      <c r="HQ266" s="611"/>
      <c r="HR266" s="611"/>
      <c r="HS266" s="611"/>
      <c r="HT266" s="611"/>
      <c r="HU266" s="611"/>
      <c r="HV266" s="611"/>
      <c r="HW266" s="611"/>
      <c r="HX266" s="611"/>
      <c r="HY266" s="611"/>
      <c r="HZ266" s="611"/>
      <c r="IA266" s="611"/>
      <c r="IB266" s="611"/>
      <c r="IC266" s="611"/>
      <c r="ID266" s="611"/>
      <c r="IE266" s="611"/>
      <c r="IF266" s="611"/>
      <c r="IG266" s="611"/>
      <c r="IH266" s="611"/>
      <c r="II266" s="611"/>
      <c r="IJ266" s="611"/>
      <c r="IK266" s="611"/>
      <c r="IL266" s="611"/>
      <c r="IM266" s="611"/>
      <c r="IN266" s="611"/>
      <c r="IO266" s="611"/>
      <c r="IP266" s="611"/>
      <c r="IQ266" s="611"/>
      <c r="IR266" s="611"/>
      <c r="IS266" s="611"/>
      <c r="IT266" s="611"/>
      <c r="IU266" s="611"/>
      <c r="IV266" s="611"/>
      <c r="IW266" s="611"/>
      <c r="IX266" s="611"/>
      <c r="IY266" s="611"/>
      <c r="IZ266" s="611"/>
      <c r="JA266" s="611"/>
      <c r="JB266" s="611"/>
      <c r="JC266" s="611"/>
      <c r="JD266" s="611"/>
      <c r="JE266" s="611"/>
      <c r="JF266" s="611"/>
      <c r="JG266" s="611"/>
      <c r="JH266" s="611"/>
      <c r="JI266" s="611"/>
      <c r="JJ266" s="611"/>
      <c r="JK266" s="611"/>
      <c r="JL266" s="611"/>
      <c r="JM266" s="611"/>
      <c r="JN266" s="611"/>
      <c r="JO266" s="611"/>
      <c r="JP266" s="611"/>
      <c r="JQ266" s="611"/>
      <c r="JR266" s="611"/>
      <c r="JS266" s="611"/>
      <c r="JT266" s="611"/>
      <c r="JU266" s="611"/>
      <c r="JV266" s="611"/>
      <c r="JW266" s="611"/>
      <c r="JX266" s="611"/>
      <c r="JY266" s="611"/>
      <c r="JZ266" s="611"/>
      <c r="KA266" s="611"/>
      <c r="KB266" s="611"/>
      <c r="KC266" s="611"/>
      <c r="KD266" s="611"/>
      <c r="KE266" s="611"/>
      <c r="KF266" s="611"/>
      <c r="KG266" s="611"/>
      <c r="KH266" s="611"/>
      <c r="KI266" s="611"/>
      <c r="KJ266" s="611"/>
      <c r="KK266" s="611"/>
      <c r="KL266" s="611"/>
      <c r="KM266" s="611"/>
      <c r="KN266" s="611"/>
      <c r="KO266" s="611"/>
      <c r="KP266" s="611"/>
      <c r="KQ266" s="611"/>
      <c r="KR266" s="611"/>
      <c r="KS266" s="611"/>
      <c r="KT266" s="611"/>
      <c r="KU266" s="611"/>
      <c r="KV266" s="611"/>
      <c r="KW266" s="611"/>
      <c r="KX266" s="611"/>
      <c r="KY266" s="611"/>
      <c r="KZ266" s="611"/>
      <c r="LA266" s="611"/>
      <c r="LB266" s="611"/>
      <c r="LC266" s="611"/>
      <c r="LD266" s="611"/>
      <c r="LE266" s="611"/>
      <c r="LF266" s="611"/>
      <c r="LG266" s="611"/>
      <c r="LH266" s="611"/>
      <c r="LI266" s="611"/>
      <c r="LJ266" s="611"/>
      <c r="LK266" s="611"/>
      <c r="LL266" s="611"/>
      <c r="LM266" s="611"/>
      <c r="LN266" s="611"/>
      <c r="LO266" s="611"/>
      <c r="LP266" s="611"/>
      <c r="LQ266" s="611"/>
      <c r="LR266" s="611"/>
      <c r="LS266" s="611"/>
      <c r="LT266" s="611"/>
      <c r="LU266" s="611"/>
      <c r="LV266" s="611"/>
      <c r="LW266" s="611"/>
      <c r="LX266" s="611"/>
      <c r="LY266" s="611"/>
      <c r="LZ266" s="611"/>
      <c r="MA266" s="611"/>
      <c r="MB266" s="611"/>
      <c r="MC266" s="611"/>
      <c r="MD266" s="611"/>
      <c r="ME266" s="611"/>
      <c r="MF266" s="611"/>
      <c r="MG266" s="611"/>
      <c r="MH266" s="611"/>
      <c r="MI266" s="611"/>
      <c r="MJ266" s="611"/>
      <c r="MK266" s="611"/>
      <c r="ML266" s="611"/>
      <c r="MM266" s="611"/>
      <c r="MN266" s="611"/>
      <c r="MO266" s="611"/>
      <c r="MP266" s="611"/>
      <c r="MQ266" s="611"/>
      <c r="MR266" s="611"/>
      <c r="MS266" s="611"/>
      <c r="MT266" s="611"/>
      <c r="MU266" s="611"/>
      <c r="MV266" s="611"/>
      <c r="MW266" s="611"/>
      <c r="MX266" s="611"/>
      <c r="MY266" s="611"/>
      <c r="MZ266" s="611"/>
      <c r="NA266" s="611"/>
      <c r="NB266" s="611"/>
      <c r="NC266" s="611"/>
      <c r="ND266" s="611"/>
      <c r="NE266" s="611"/>
      <c r="NF266" s="611"/>
      <c r="NG266" s="611"/>
      <c r="NH266" s="611"/>
      <c r="NI266" s="611"/>
      <c r="NJ266" s="611"/>
      <c r="NK266" s="611"/>
      <c r="NL266" s="611"/>
      <c r="NM266" s="611"/>
      <c r="NN266" s="611"/>
      <c r="NO266" s="611"/>
      <c r="NP266" s="611"/>
      <c r="NQ266" s="611"/>
      <c r="NR266" s="611"/>
      <c r="NS266" s="611"/>
      <c r="NT266" s="611"/>
      <c r="NU266" s="611"/>
      <c r="NV266" s="611"/>
      <c r="NW266" s="611"/>
      <c r="NX266" s="611"/>
      <c r="NY266" s="611"/>
      <c r="NZ266" s="611"/>
      <c r="OA266" s="611"/>
      <c r="OB266" s="611"/>
      <c r="OC266" s="611"/>
      <c r="OD266" s="611"/>
      <c r="OE266" s="611"/>
      <c r="OF266" s="611"/>
      <c r="OG266" s="611"/>
      <c r="OH266" s="611"/>
      <c r="OI266" s="611"/>
      <c r="OJ266" s="611"/>
      <c r="OK266" s="611"/>
      <c r="OL266" s="611"/>
      <c r="OM266" s="611"/>
      <c r="ON266" s="611"/>
      <c r="OO266" s="611"/>
      <c r="OP266" s="611"/>
      <c r="OQ266" s="611"/>
      <c r="OR266" s="611"/>
      <c r="OS266" s="611"/>
      <c r="OT266" s="611"/>
      <c r="OU266" s="611"/>
      <c r="OV266" s="611"/>
      <c r="OW266" s="611"/>
      <c r="OX266" s="611"/>
      <c r="OY266" s="611"/>
      <c r="OZ266" s="611"/>
      <c r="PA266" s="611"/>
      <c r="PB266" s="611"/>
      <c r="PC266" s="611"/>
      <c r="PD266" s="611"/>
      <c r="PE266" s="611"/>
      <c r="PF266" s="611"/>
      <c r="PG266" s="611"/>
      <c r="PH266" s="611"/>
      <c r="PI266" s="611"/>
      <c r="PJ266" s="611"/>
      <c r="PK266" s="611"/>
      <c r="PL266" s="611"/>
      <c r="PM266" s="611"/>
      <c r="PN266" s="611"/>
      <c r="PO266" s="611"/>
      <c r="PP266" s="611"/>
      <c r="PQ266" s="611"/>
      <c r="PR266" s="611"/>
      <c r="PS266" s="611"/>
      <c r="PT266" s="611"/>
      <c r="PU266" s="611"/>
      <c r="PV266" s="611"/>
      <c r="PW266" s="611"/>
      <c r="PX266" s="611"/>
      <c r="PY266" s="611"/>
      <c r="PZ266" s="611"/>
      <c r="QA266" s="611"/>
      <c r="QB266" s="611"/>
      <c r="QC266" s="611"/>
      <c r="QD266" s="611"/>
      <c r="QE266" s="611"/>
      <c r="QF266" s="611"/>
      <c r="QG266" s="611"/>
      <c r="QH266" s="611"/>
      <c r="QI266" s="611"/>
      <c r="QJ266" s="611"/>
      <c r="QK266" s="611"/>
      <c r="QL266" s="611"/>
      <c r="QM266" s="611"/>
      <c r="QN266" s="611"/>
      <c r="QO266" s="611"/>
      <c r="QP266" s="611"/>
      <c r="QQ266" s="611"/>
      <c r="QR266" s="611"/>
      <c r="QS266" s="611"/>
      <c r="QT266" s="611"/>
      <c r="QU266" s="611"/>
      <c r="QV266" s="611"/>
      <c r="QW266" s="611"/>
      <c r="QX266" s="611"/>
      <c r="QY266" s="611"/>
      <c r="QZ266" s="611"/>
      <c r="RA266" s="611"/>
      <c r="RB266" s="611"/>
      <c r="RC266" s="611"/>
      <c r="RD266" s="611"/>
      <c r="RE266" s="611"/>
      <c r="RF266" s="611"/>
      <c r="RG266" s="611"/>
      <c r="RH266" s="611"/>
      <c r="RI266" s="611"/>
      <c r="RJ266" s="611"/>
      <c r="RK266" s="611"/>
      <c r="RL266" s="611"/>
      <c r="RM266" s="611"/>
      <c r="RN266" s="611"/>
      <c r="RO266" s="611"/>
      <c r="RP266" s="611"/>
      <c r="RQ266" s="611"/>
      <c r="RR266" s="611"/>
      <c r="RS266" s="611"/>
      <c r="RT266" s="611"/>
      <c r="RU266" s="611"/>
      <c r="RV266" s="611"/>
      <c r="RW266" s="611"/>
      <c r="RX266" s="611"/>
      <c r="RY266" s="611"/>
      <c r="RZ266" s="611"/>
      <c r="SA266" s="611"/>
      <c r="SB266" s="611"/>
      <c r="SC266" s="611"/>
      <c r="SD266" s="611"/>
      <c r="SE266" s="611"/>
      <c r="SF266" s="611"/>
      <c r="SG266" s="611"/>
      <c r="SH266" s="611"/>
      <c r="SI266" s="611"/>
      <c r="SJ266" s="611"/>
      <c r="SK266" s="611"/>
      <c r="SL266" s="611"/>
      <c r="SM266" s="611"/>
      <c r="SN266" s="611"/>
      <c r="SO266" s="611"/>
      <c r="SP266" s="611"/>
      <c r="SQ266" s="611"/>
      <c r="SR266" s="611"/>
      <c r="SS266" s="611"/>
      <c r="ST266" s="611"/>
      <c r="SU266" s="611"/>
      <c r="SV266" s="611"/>
      <c r="SW266" s="611"/>
      <c r="SX266" s="611"/>
      <c r="SY266" s="611"/>
      <c r="SZ266" s="611"/>
      <c r="TA266" s="611"/>
      <c r="TB266" s="611"/>
      <c r="TC266" s="611"/>
      <c r="TD266" s="611"/>
      <c r="TE266" s="611"/>
      <c r="TF266" s="611"/>
      <c r="TG266" s="611"/>
      <c r="TH266" s="611"/>
      <c r="TI266" s="611"/>
      <c r="TJ266" s="611"/>
      <c r="TK266" s="611"/>
      <c r="TL266" s="611"/>
      <c r="TM266" s="611"/>
      <c r="TN266" s="611"/>
      <c r="TO266" s="611"/>
      <c r="TP266" s="611"/>
      <c r="TQ266" s="611"/>
      <c r="TR266" s="611"/>
      <c r="TS266" s="611"/>
      <c r="TT266" s="611"/>
      <c r="TU266" s="611"/>
      <c r="TV266" s="611"/>
      <c r="TW266" s="611"/>
      <c r="TX266" s="611"/>
      <c r="TY266" s="611"/>
      <c r="TZ266" s="611"/>
      <c r="UA266" s="611"/>
      <c r="UB266" s="611"/>
      <c r="UC266" s="611"/>
      <c r="UD266" s="611"/>
      <c r="UE266" s="611"/>
      <c r="UF266" s="611"/>
      <c r="UG266" s="611"/>
      <c r="UH266" s="611"/>
      <c r="UI266" s="611"/>
      <c r="UJ266" s="611"/>
      <c r="UK266" s="611"/>
      <c r="UL266" s="611"/>
      <c r="UM266" s="611"/>
      <c r="UN266" s="611"/>
      <c r="UO266" s="611"/>
      <c r="UP266" s="611"/>
      <c r="UQ266" s="611"/>
      <c r="UR266" s="611"/>
      <c r="US266" s="611"/>
      <c r="UT266" s="611"/>
      <c r="UU266" s="611"/>
      <c r="UV266" s="611"/>
      <c r="UW266" s="611"/>
      <c r="UX266" s="611"/>
      <c r="UY266" s="611"/>
      <c r="UZ266" s="611"/>
      <c r="VA266" s="611"/>
      <c r="VB266" s="611"/>
      <c r="VC266" s="611"/>
      <c r="VD266" s="611"/>
      <c r="VE266" s="611"/>
      <c r="VF266" s="611"/>
      <c r="VG266" s="611"/>
      <c r="VH266" s="611"/>
      <c r="VI266" s="611"/>
      <c r="VJ266" s="611"/>
      <c r="VK266" s="611"/>
      <c r="VL266" s="611"/>
      <c r="VM266" s="611"/>
      <c r="VN266" s="611"/>
      <c r="VO266" s="611"/>
      <c r="VP266" s="611"/>
      <c r="VQ266" s="611"/>
      <c r="VR266" s="611"/>
      <c r="VS266" s="611"/>
      <c r="VT266" s="611"/>
      <c r="VU266" s="611"/>
      <c r="VV266" s="611"/>
      <c r="VW266" s="611"/>
      <c r="VX266" s="611"/>
      <c r="VY266" s="611"/>
      <c r="VZ266" s="611"/>
      <c r="WA266" s="611"/>
      <c r="WB266" s="611"/>
      <c r="WC266" s="611"/>
      <c r="WD266" s="611"/>
      <c r="WE266" s="611"/>
      <c r="WF266" s="611"/>
      <c r="WG266" s="611"/>
      <c r="WH266" s="611"/>
      <c r="WI266" s="611"/>
      <c r="WJ266" s="611"/>
      <c r="WK266" s="611"/>
      <c r="WL266" s="611"/>
      <c r="WM266" s="611"/>
      <c r="WN266" s="611"/>
      <c r="WO266" s="611"/>
      <c r="WP266" s="611"/>
      <c r="WQ266" s="611"/>
      <c r="WR266" s="611"/>
      <c r="WS266" s="611"/>
      <c r="WT266" s="611"/>
      <c r="WU266" s="611"/>
      <c r="WV266" s="611"/>
      <c r="WW266" s="611"/>
      <c r="WX266" s="611"/>
      <c r="WY266" s="611"/>
      <c r="WZ266" s="611"/>
      <c r="XA266" s="611"/>
      <c r="XB266" s="611"/>
      <c r="XC266" s="611"/>
      <c r="XD266" s="611"/>
      <c r="XE266" s="611"/>
      <c r="XF266" s="611"/>
      <c r="XG266" s="611"/>
      <c r="XH266" s="611"/>
      <c r="XI266" s="611"/>
      <c r="XJ266" s="611"/>
      <c r="XK266" s="611"/>
      <c r="XL266" s="611"/>
      <c r="XM266" s="611"/>
      <c r="XN266" s="611"/>
      <c r="XO266" s="611"/>
      <c r="XP266" s="611"/>
      <c r="XQ266" s="611"/>
      <c r="XR266" s="611"/>
      <c r="XS266" s="611"/>
      <c r="XT266" s="611"/>
      <c r="XU266" s="611"/>
      <c r="XV266" s="611"/>
      <c r="XW266" s="611"/>
      <c r="XX266" s="611"/>
      <c r="XY266" s="611"/>
      <c r="XZ266" s="611"/>
      <c r="YA266" s="611"/>
      <c r="YB266" s="611"/>
      <c r="YC266" s="611"/>
      <c r="YD266" s="611"/>
      <c r="YE266" s="611"/>
      <c r="YF266" s="611"/>
      <c r="YG266" s="611"/>
      <c r="YH266" s="611"/>
      <c r="YI266" s="611"/>
      <c r="YJ266" s="611"/>
      <c r="YK266" s="611"/>
      <c r="YL266" s="611"/>
      <c r="YM266" s="611"/>
      <c r="YN266" s="611"/>
      <c r="YO266" s="611"/>
      <c r="YP266" s="611"/>
      <c r="YQ266" s="611"/>
      <c r="YR266" s="611"/>
      <c r="YS266" s="611"/>
      <c r="YT266" s="611"/>
      <c r="YU266" s="611"/>
      <c r="YV266" s="611"/>
      <c r="YW266" s="611"/>
      <c r="YX266" s="611"/>
      <c r="YY266" s="611"/>
      <c r="YZ266" s="611"/>
      <c r="ZA266" s="611"/>
      <c r="ZB266" s="611"/>
      <c r="ZC266" s="611"/>
      <c r="ZD266" s="611"/>
      <c r="ZE266" s="611"/>
      <c r="ZF266" s="611"/>
      <c r="ZG266" s="611"/>
      <c r="ZH266" s="611"/>
      <c r="ZI266" s="611"/>
      <c r="ZJ266" s="611"/>
      <c r="ZK266" s="611"/>
      <c r="ZL266" s="611"/>
      <c r="ZM266" s="611"/>
      <c r="ZN266" s="611"/>
      <c r="ZO266" s="611"/>
      <c r="ZP266" s="611"/>
      <c r="ZQ266" s="611"/>
      <c r="ZR266" s="611"/>
      <c r="ZS266" s="611"/>
      <c r="ZT266" s="611"/>
      <c r="ZU266" s="611"/>
      <c r="ZV266" s="611"/>
      <c r="ZW266" s="611"/>
      <c r="ZX266" s="611"/>
      <c r="ZY266" s="611"/>
      <c r="ZZ266" s="611"/>
      <c r="AAA266" s="611"/>
      <c r="AAB266" s="611"/>
      <c r="AAC266" s="611"/>
      <c r="AAD266" s="611"/>
      <c r="AAE266" s="611"/>
      <c r="AAF266" s="611"/>
      <c r="AAG266" s="611"/>
      <c r="AAH266" s="611"/>
      <c r="AAI266" s="611"/>
      <c r="AAJ266" s="611"/>
      <c r="AAK266" s="611"/>
      <c r="AAL266" s="611"/>
      <c r="AAM266" s="611"/>
      <c r="AAN266" s="611"/>
      <c r="AAO266" s="611"/>
      <c r="AAP266" s="611"/>
      <c r="AAQ266" s="611"/>
      <c r="AAR266" s="611"/>
      <c r="AAS266" s="611"/>
      <c r="AAT266" s="611"/>
      <c r="AAU266" s="611"/>
      <c r="AAV266" s="611"/>
      <c r="AAW266" s="611"/>
      <c r="AAX266" s="611"/>
      <c r="AAY266" s="611"/>
      <c r="AAZ266" s="611"/>
      <c r="ABA266" s="611"/>
      <c r="ABB266" s="611"/>
      <c r="ABC266" s="611"/>
      <c r="ABD266" s="611"/>
      <c r="ABE266" s="611"/>
      <c r="ABF266" s="611"/>
      <c r="ABG266" s="611"/>
      <c r="ABH266" s="611"/>
      <c r="ABI266" s="611"/>
      <c r="ABJ266" s="611"/>
      <c r="ABK266" s="611"/>
      <c r="ABL266" s="611"/>
      <c r="ABM266" s="611"/>
      <c r="ABN266" s="611"/>
      <c r="ABO266" s="611"/>
      <c r="ABP266" s="611"/>
      <c r="ABQ266" s="611"/>
      <c r="ABR266" s="611"/>
      <c r="ABS266" s="611"/>
      <c r="ABT266" s="611"/>
      <c r="ABU266" s="611"/>
      <c r="ABV266" s="611"/>
      <c r="ABW266" s="611"/>
      <c r="ABX266" s="611"/>
      <c r="ABY266" s="611"/>
      <c r="ABZ266" s="611"/>
      <c r="ACA266" s="611"/>
      <c r="ACB266" s="611"/>
      <c r="ACC266" s="611"/>
      <c r="ACD266" s="611"/>
      <c r="ACE266" s="611"/>
      <c r="ACF266" s="611"/>
      <c r="ACG266" s="611"/>
      <c r="ACH266" s="611"/>
      <c r="ACI266" s="611"/>
      <c r="ACJ266" s="611"/>
      <c r="ACK266" s="611"/>
      <c r="ACL266" s="611"/>
      <c r="ACM266" s="611"/>
      <c r="ACN266" s="611"/>
      <c r="ACO266" s="611"/>
      <c r="ACP266" s="611"/>
      <c r="ACQ266" s="611"/>
      <c r="ACR266" s="611"/>
      <c r="ACS266" s="611"/>
      <c r="ACT266" s="611"/>
      <c r="ACU266" s="611"/>
      <c r="ACV266" s="611"/>
      <c r="ACW266" s="611"/>
      <c r="ACX266" s="611"/>
      <c r="ACY266" s="611"/>
      <c r="ACZ266" s="611"/>
      <c r="ADA266" s="611"/>
      <c r="ADB266" s="611"/>
      <c r="ADC266" s="611"/>
      <c r="ADD266" s="611"/>
      <c r="ADE266" s="611"/>
      <c r="ADF266" s="611"/>
      <c r="ADG266" s="611"/>
      <c r="ADH266" s="611"/>
      <c r="ADI266" s="611"/>
      <c r="ADJ266" s="611"/>
      <c r="ADK266" s="611"/>
      <c r="ADL266" s="611"/>
      <c r="ADM266" s="611"/>
      <c r="ADN266" s="611"/>
      <c r="ADO266" s="611"/>
      <c r="ADP266" s="611"/>
      <c r="ADQ266" s="611"/>
      <c r="ADR266" s="611"/>
      <c r="ADS266" s="611"/>
      <c r="ADT266" s="611"/>
      <c r="ADU266" s="611"/>
      <c r="ADV266" s="611"/>
      <c r="ADW266" s="611"/>
      <c r="ADX266" s="611"/>
      <c r="ADY266" s="611"/>
      <c r="ADZ266" s="611"/>
      <c r="AEA266" s="611"/>
      <c r="AEB266" s="611"/>
      <c r="AEC266" s="611"/>
      <c r="AED266" s="611"/>
      <c r="AEE266" s="611"/>
      <c r="AEF266" s="611"/>
      <c r="AEG266" s="611"/>
      <c r="AEH266" s="611"/>
      <c r="AEI266" s="611"/>
      <c r="AEJ266" s="611"/>
      <c r="AEK266" s="611"/>
      <c r="AEL266" s="611"/>
      <c r="AEM266" s="611"/>
      <c r="AEN266" s="611"/>
      <c r="AEO266" s="611"/>
      <c r="AEP266" s="611"/>
      <c r="AEQ266" s="611"/>
      <c r="AER266" s="611"/>
      <c r="AES266" s="611"/>
      <c r="AET266" s="611"/>
      <c r="AEU266" s="611"/>
      <c r="AEV266" s="611"/>
      <c r="AEW266" s="611"/>
      <c r="AEX266" s="611"/>
      <c r="AEY266" s="611"/>
      <c r="AEZ266" s="611"/>
      <c r="AFA266" s="611"/>
      <c r="AFB266" s="611"/>
      <c r="AFC266" s="611"/>
      <c r="AFD266" s="611"/>
      <c r="AFE266" s="611"/>
      <c r="AFF266" s="611"/>
      <c r="AFG266" s="611"/>
      <c r="AFH266" s="611"/>
      <c r="AFI266" s="611"/>
      <c r="AFJ266" s="611"/>
      <c r="AFK266" s="611"/>
      <c r="AFL266" s="611"/>
      <c r="AFM266" s="611"/>
      <c r="AFN266" s="611"/>
      <c r="AFO266" s="611"/>
      <c r="AFP266" s="611"/>
      <c r="AFQ266" s="611"/>
      <c r="AFR266" s="611"/>
      <c r="AFS266" s="611"/>
      <c r="AFT266" s="611"/>
      <c r="AFU266" s="611"/>
      <c r="AFV266" s="611"/>
      <c r="AFW266" s="611"/>
      <c r="AFX266" s="611"/>
      <c r="AFY266" s="611"/>
      <c r="AFZ266" s="611"/>
      <c r="AGA266" s="611"/>
      <c r="AGB266" s="611"/>
      <c r="AGC266" s="611"/>
      <c r="AGD266" s="611"/>
      <c r="AGE266" s="611"/>
      <c r="AGF266" s="611"/>
      <c r="AGG266" s="611"/>
      <c r="AGH266" s="611"/>
      <c r="AGI266" s="611"/>
      <c r="AGJ266" s="611"/>
      <c r="AGK266" s="611"/>
      <c r="AGL266" s="611"/>
      <c r="AGM266" s="611"/>
      <c r="AGN266" s="611"/>
      <c r="AGO266" s="611"/>
      <c r="AGP266" s="611"/>
      <c r="AGQ266" s="611"/>
      <c r="AGR266" s="611"/>
      <c r="AGS266" s="611"/>
      <c r="AGT266" s="611"/>
      <c r="AGU266" s="611"/>
      <c r="AGV266" s="611"/>
      <c r="AGW266" s="611"/>
      <c r="AGX266" s="611"/>
      <c r="AGY266" s="611"/>
      <c r="AGZ266" s="611"/>
      <c r="AHA266" s="611"/>
      <c r="AHB266" s="611"/>
      <c r="AHC266" s="611"/>
      <c r="AHD266" s="611"/>
      <c r="AHE266" s="611"/>
      <c r="AHF266" s="611"/>
      <c r="AHG266" s="611"/>
      <c r="AHH266" s="611"/>
      <c r="AHI266" s="611"/>
      <c r="AHJ266" s="611"/>
      <c r="AHK266" s="611"/>
      <c r="AHL266" s="611"/>
      <c r="AHM266" s="611"/>
      <c r="AHN266" s="611"/>
      <c r="AHO266" s="611"/>
      <c r="AHP266" s="611"/>
      <c r="AHQ266" s="611"/>
      <c r="AHR266" s="611"/>
      <c r="AHS266" s="611"/>
      <c r="AHT266" s="611"/>
      <c r="AHU266" s="611"/>
      <c r="AHV266" s="611"/>
      <c r="AHW266" s="611"/>
      <c r="AHX266" s="611"/>
      <c r="AHY266" s="611"/>
      <c r="AHZ266" s="611"/>
      <c r="AIA266" s="611"/>
      <c r="AIB266" s="611"/>
      <c r="AIC266" s="611"/>
      <c r="AID266" s="611"/>
      <c r="AIE266" s="611"/>
      <c r="AIF266" s="611"/>
      <c r="AIG266" s="611"/>
      <c r="AIH266" s="611"/>
      <c r="AII266" s="611"/>
      <c r="AIJ266" s="611"/>
      <c r="AIK266" s="611"/>
      <c r="AIL266" s="611"/>
      <c r="AIM266" s="611"/>
      <c r="AIN266" s="611"/>
      <c r="AIO266" s="611"/>
      <c r="AIP266" s="611"/>
      <c r="AIQ266" s="611"/>
      <c r="AIR266" s="611"/>
      <c r="AIS266" s="611"/>
      <c r="AIT266" s="611"/>
      <c r="AIU266" s="611"/>
      <c r="AIV266" s="611"/>
      <c r="AIW266" s="611"/>
      <c r="AIX266" s="611"/>
      <c r="AIY266" s="611"/>
      <c r="AIZ266" s="611"/>
      <c r="AJA266" s="611"/>
      <c r="AJB266" s="611"/>
      <c r="AJC266" s="611"/>
      <c r="AJD266" s="611"/>
      <c r="AJE266" s="611"/>
      <c r="AJF266" s="611"/>
      <c r="AJG266" s="611"/>
      <c r="AJH266" s="611"/>
      <c r="AJI266" s="611"/>
      <c r="AJJ266" s="611"/>
      <c r="AJK266" s="611"/>
      <c r="AJL266" s="611"/>
      <c r="AJM266" s="611"/>
      <c r="AJN266" s="611"/>
      <c r="AJO266" s="611"/>
      <c r="AJP266" s="611"/>
      <c r="AJQ266" s="611"/>
      <c r="AJR266" s="611"/>
      <c r="AJS266" s="611"/>
      <c r="AJT266" s="611"/>
      <c r="AJU266" s="611"/>
      <c r="AJV266" s="611"/>
      <c r="AJW266" s="611"/>
      <c r="AJX266" s="611"/>
      <c r="AJY266" s="611"/>
      <c r="AJZ266" s="611"/>
      <c r="AKA266" s="611"/>
      <c r="AKB266" s="611"/>
      <c r="AKC266" s="611"/>
      <c r="AKD266" s="611"/>
      <c r="AKE266" s="611"/>
      <c r="AKF266" s="611"/>
      <c r="AKG266" s="611"/>
      <c r="AKH266" s="611"/>
      <c r="AKI266" s="611"/>
      <c r="AKJ266" s="611"/>
      <c r="AKK266" s="611"/>
      <c r="AKL266" s="611"/>
      <c r="AKM266" s="611"/>
      <c r="AKN266" s="611"/>
      <c r="AKO266" s="611"/>
      <c r="AKP266" s="611"/>
      <c r="AKQ266" s="611"/>
      <c r="AKR266" s="611"/>
      <c r="AKS266" s="611"/>
      <c r="AKT266" s="611"/>
      <c r="AKU266" s="611"/>
      <c r="AKV266" s="611"/>
      <c r="AKW266" s="611"/>
      <c r="AKX266" s="611"/>
      <c r="AKY266" s="611"/>
      <c r="AKZ266" s="611"/>
      <c r="ALA266" s="611"/>
      <c r="ALB266" s="611"/>
      <c r="ALC266" s="611"/>
      <c r="ALD266" s="611"/>
      <c r="ALE266" s="611"/>
      <c r="ALF266" s="611"/>
      <c r="ALG266" s="611"/>
      <c r="ALH266" s="611"/>
      <c r="ALI266" s="611"/>
      <c r="ALJ266" s="611"/>
      <c r="ALK266" s="611"/>
      <c r="ALL266" s="611"/>
      <c r="ALM266" s="611"/>
      <c r="ALN266" s="611"/>
      <c r="ALO266" s="611"/>
      <c r="ALP266" s="611"/>
      <c r="ALQ266" s="611"/>
      <c r="ALR266" s="611"/>
      <c r="ALS266" s="611"/>
      <c r="ALT266" s="611"/>
      <c r="ALU266" s="611"/>
      <c r="ALV266" s="611"/>
      <c r="ALW266" s="611"/>
      <c r="ALX266" s="611"/>
      <c r="ALY266" s="611"/>
      <c r="ALZ266" s="611"/>
      <c r="AMA266" s="611"/>
      <c r="AMB266" s="611"/>
      <c r="AMC266" s="611"/>
      <c r="AMD266" s="611"/>
      <c r="AME266" s="611"/>
      <c r="AMF266" s="611"/>
      <c r="AMG266" s="611"/>
      <c r="AMH266" s="611"/>
      <c r="AMI266" s="611"/>
      <c r="AMJ266" s="611"/>
      <c r="AMK266" s="611"/>
      <c r="AML266" s="611"/>
      <c r="AMM266" s="611"/>
      <c r="AMN266" s="611"/>
      <c r="AMO266" s="611"/>
      <c r="AMP266" s="611"/>
      <c r="AMQ266" s="611"/>
      <c r="AMR266" s="611"/>
      <c r="AMS266" s="611"/>
      <c r="AMT266" s="611"/>
      <c r="AMU266" s="611"/>
      <c r="AMV266" s="611"/>
      <c r="AMW266" s="611"/>
      <c r="AMX266" s="611"/>
      <c r="AMY266" s="611"/>
      <c r="AMZ266" s="611"/>
      <c r="ANA266" s="611"/>
      <c r="ANB266" s="611"/>
      <c r="ANC266" s="611"/>
      <c r="AND266" s="611"/>
      <c r="ANE266" s="611"/>
      <c r="ANF266" s="611"/>
      <c r="ANG266" s="611"/>
      <c r="ANH266" s="611"/>
      <c r="ANI266" s="611"/>
      <c r="ANJ266" s="611"/>
      <c r="ANK266" s="611"/>
      <c r="ANL266" s="611"/>
      <c r="ANM266" s="611"/>
      <c r="ANN266" s="611"/>
      <c r="ANO266" s="611"/>
      <c r="ANP266" s="611"/>
      <c r="ANQ266" s="611"/>
      <c r="ANR266" s="611"/>
      <c r="ANS266" s="611"/>
      <c r="ANT266" s="611"/>
      <c r="ANU266" s="611"/>
      <c r="ANV266" s="611"/>
      <c r="ANW266" s="611"/>
      <c r="ANX266" s="611"/>
      <c r="ANY266" s="611"/>
      <c r="ANZ266" s="611"/>
      <c r="AOA266" s="611"/>
      <c r="AOB266" s="611"/>
      <c r="AOC266" s="611"/>
      <c r="AOD266" s="611"/>
      <c r="AOE266" s="611"/>
      <c r="AOF266" s="611"/>
      <c r="AOG266" s="611"/>
      <c r="AOH266" s="611"/>
      <c r="AOI266" s="611"/>
      <c r="AOJ266" s="611"/>
      <c r="AOK266" s="611"/>
      <c r="AOL266" s="611"/>
      <c r="AOM266" s="611"/>
      <c r="AON266" s="611"/>
      <c r="AOO266" s="611"/>
      <c r="AOP266" s="611"/>
      <c r="AOQ266" s="611"/>
      <c r="AOR266" s="611"/>
      <c r="AOS266" s="611"/>
      <c r="AOT266" s="611"/>
      <c r="AOU266" s="611"/>
      <c r="AOV266" s="611"/>
      <c r="AOW266" s="611"/>
      <c r="AOX266" s="611"/>
      <c r="AOY266" s="611"/>
      <c r="AOZ266" s="611"/>
      <c r="APA266" s="611"/>
      <c r="APB266" s="611"/>
      <c r="APC266" s="611"/>
      <c r="APD266" s="611"/>
      <c r="APE266" s="611"/>
      <c r="APF266" s="611"/>
      <c r="APG266" s="611"/>
      <c r="APH266" s="611"/>
      <c r="API266" s="611"/>
      <c r="APJ266" s="611"/>
      <c r="APK266" s="611"/>
      <c r="APL266" s="611"/>
      <c r="APM266" s="611"/>
      <c r="APN266" s="611"/>
      <c r="APO266" s="611"/>
      <c r="APP266" s="611"/>
      <c r="APQ266" s="611"/>
      <c r="APR266" s="611"/>
      <c r="APS266" s="611"/>
      <c r="APT266" s="611"/>
      <c r="APU266" s="611"/>
      <c r="APV266" s="611"/>
      <c r="APW266" s="611"/>
      <c r="APX266" s="611"/>
      <c r="APY266" s="611"/>
      <c r="APZ266" s="611"/>
      <c r="AQA266" s="611"/>
      <c r="AQB266" s="611"/>
      <c r="AQC266" s="611"/>
      <c r="AQD266" s="611"/>
      <c r="AQE266" s="611"/>
      <c r="AQF266" s="611"/>
      <c r="AQG266" s="611"/>
      <c r="AQH266" s="611"/>
      <c r="AQI266" s="611"/>
      <c r="AQJ266" s="611"/>
      <c r="AQK266" s="611"/>
      <c r="AQL266" s="611"/>
      <c r="AQM266" s="611"/>
      <c r="AQN266" s="611"/>
      <c r="AQO266" s="611"/>
      <c r="AQP266" s="611"/>
      <c r="AQQ266" s="611"/>
      <c r="AQR266" s="611"/>
      <c r="AQS266" s="611"/>
      <c r="AQT266" s="611"/>
      <c r="AQU266" s="611"/>
      <c r="AQV266" s="611"/>
      <c r="AQW266" s="611"/>
      <c r="AQX266" s="611"/>
      <c r="AQY266" s="611"/>
      <c r="AQZ266" s="611"/>
      <c r="ARA266" s="611"/>
      <c r="ARB266" s="611"/>
      <c r="ARC266" s="611"/>
      <c r="ARD266" s="611"/>
      <c r="ARE266" s="611"/>
      <c r="ARF266" s="611"/>
      <c r="ARG266" s="611"/>
      <c r="ARH266" s="611"/>
      <c r="ARI266" s="611"/>
      <c r="ARJ266" s="611"/>
      <c r="ARK266" s="611"/>
      <c r="ARL266" s="611"/>
      <c r="ARM266" s="611"/>
      <c r="ARN266" s="611"/>
      <c r="ARO266" s="611"/>
      <c r="ARP266" s="611"/>
      <c r="ARQ266" s="611"/>
      <c r="ARR266" s="611"/>
      <c r="ARS266" s="611"/>
      <c r="ART266" s="611"/>
      <c r="ARU266" s="611"/>
      <c r="ARV266" s="611"/>
      <c r="ARW266" s="611"/>
      <c r="ARX266" s="611"/>
      <c r="ARY266" s="611"/>
      <c r="ARZ266" s="611"/>
      <c r="ASA266" s="611"/>
      <c r="ASB266" s="611"/>
      <c r="ASC266" s="611"/>
      <c r="ASD266" s="611"/>
      <c r="ASE266" s="611"/>
      <c r="ASF266" s="611"/>
      <c r="ASG266" s="611"/>
      <c r="ASH266" s="611"/>
      <c r="ASI266" s="611"/>
      <c r="ASJ266" s="611"/>
      <c r="ASK266" s="611"/>
      <c r="ASL266" s="611"/>
      <c r="ASM266" s="611"/>
      <c r="ASN266" s="611"/>
      <c r="ASO266" s="611"/>
      <c r="ASP266" s="611"/>
      <c r="ASQ266" s="611"/>
      <c r="ASR266" s="611"/>
      <c r="ASS266" s="611"/>
      <c r="AST266" s="611"/>
      <c r="ASU266" s="611"/>
      <c r="ASV266" s="611"/>
      <c r="ASW266" s="611"/>
      <c r="ASX266" s="611"/>
      <c r="ASY266" s="611"/>
      <c r="ASZ266" s="611"/>
      <c r="ATA266" s="611"/>
      <c r="ATB266" s="611"/>
      <c r="ATC266" s="611"/>
      <c r="ATD266" s="611"/>
      <c r="ATE266" s="611"/>
      <c r="ATF266" s="611"/>
      <c r="ATG266" s="611"/>
      <c r="ATH266" s="611"/>
      <c r="ATI266" s="611"/>
      <c r="ATJ266" s="611"/>
      <c r="ATK266" s="611"/>
      <c r="ATL266" s="611"/>
      <c r="ATM266" s="611"/>
      <c r="ATN266" s="611"/>
      <c r="ATO266" s="611"/>
      <c r="ATP266" s="611"/>
      <c r="ATQ266" s="611"/>
      <c r="ATR266" s="611"/>
      <c r="ATS266" s="611"/>
      <c r="ATT266" s="611"/>
      <c r="ATU266" s="611"/>
      <c r="ATV266" s="611"/>
      <c r="ATW266" s="611"/>
      <c r="ATX266" s="611"/>
      <c r="ATY266" s="611"/>
      <c r="ATZ266" s="611"/>
      <c r="AUA266" s="611"/>
      <c r="AUB266" s="611"/>
      <c r="AUC266" s="611"/>
      <c r="AUD266" s="611"/>
      <c r="AUE266" s="611"/>
      <c r="AUF266" s="611"/>
      <c r="AUG266" s="611"/>
      <c r="AUH266" s="611"/>
      <c r="AUI266" s="611"/>
      <c r="AUJ266" s="611"/>
      <c r="AUK266" s="611"/>
      <c r="AUL266" s="611"/>
      <c r="AUM266" s="611"/>
      <c r="AUN266" s="611"/>
      <c r="AUO266" s="611"/>
      <c r="AUP266" s="611"/>
      <c r="AUQ266" s="611"/>
      <c r="AUR266" s="611"/>
      <c r="AUS266" s="611"/>
      <c r="AUT266" s="611"/>
      <c r="AUU266" s="611"/>
      <c r="AUV266" s="611"/>
      <c r="AUW266" s="611"/>
      <c r="AUX266" s="611"/>
      <c r="AUY266" s="611"/>
      <c r="AUZ266" s="611"/>
      <c r="AVA266" s="611"/>
      <c r="AVB266" s="611"/>
      <c r="AVC266" s="611"/>
      <c r="AVD266" s="611"/>
      <c r="AVE266" s="611"/>
      <c r="AVF266" s="611"/>
      <c r="AVG266" s="611"/>
      <c r="AVH266" s="611"/>
      <c r="AVI266" s="611"/>
      <c r="AVJ266" s="611"/>
      <c r="AVK266" s="611"/>
      <c r="AVL266" s="611"/>
      <c r="AVM266" s="611"/>
      <c r="AVN266" s="611"/>
      <c r="AVO266" s="611"/>
      <c r="AVP266" s="611"/>
      <c r="AVQ266" s="611"/>
      <c r="AVR266" s="611"/>
      <c r="AVS266" s="611"/>
      <c r="AVT266" s="611"/>
      <c r="AVU266" s="611"/>
      <c r="AVV266" s="611"/>
      <c r="AVW266" s="611"/>
      <c r="AVX266" s="611"/>
      <c r="AVY266" s="611"/>
      <c r="AVZ266" s="611"/>
      <c r="AWA266" s="611"/>
      <c r="AWB266" s="611"/>
      <c r="AWC266" s="611"/>
      <c r="AWD266" s="611"/>
      <c r="AWE266" s="611"/>
      <c r="AWF266" s="611"/>
      <c r="AWG266" s="611"/>
      <c r="AWH266" s="611"/>
      <c r="AWI266" s="611"/>
      <c r="AWJ266" s="611"/>
      <c r="AWK266" s="611"/>
      <c r="AWL266" s="611"/>
      <c r="AWM266" s="611"/>
      <c r="AWN266" s="611"/>
      <c r="AWO266" s="611"/>
      <c r="AWP266" s="611"/>
      <c r="AWQ266" s="611"/>
      <c r="AWR266" s="611"/>
      <c r="AWS266" s="611"/>
      <c r="AWT266" s="611"/>
      <c r="AWU266" s="611"/>
      <c r="AWV266" s="611"/>
      <c r="AWW266" s="611"/>
      <c r="AWX266" s="611"/>
      <c r="AWY266" s="611"/>
      <c r="AWZ266" s="611"/>
      <c r="AXA266" s="611"/>
      <c r="AXB266" s="611"/>
      <c r="AXC266" s="611"/>
      <c r="AXD266" s="611"/>
      <c r="AXE266" s="611"/>
      <c r="AXF266" s="611"/>
      <c r="AXG266" s="611"/>
      <c r="AXH266" s="611"/>
      <c r="AXI266" s="611"/>
      <c r="AXJ266" s="611"/>
      <c r="AXK266" s="611"/>
      <c r="AXL266" s="611"/>
      <c r="AXM266" s="611"/>
      <c r="AXN266" s="611"/>
      <c r="AXO266" s="611"/>
      <c r="AXP266" s="611"/>
      <c r="AXQ266" s="611"/>
      <c r="AXR266" s="611"/>
      <c r="AXS266" s="611"/>
      <c r="AXT266" s="611"/>
      <c r="AXU266" s="611"/>
      <c r="AXV266" s="611"/>
      <c r="AXW266" s="611"/>
      <c r="AXX266" s="611"/>
      <c r="AXY266" s="611"/>
      <c r="AXZ266" s="611"/>
      <c r="AYA266" s="611"/>
      <c r="AYB266" s="611"/>
      <c r="AYC266" s="611"/>
      <c r="AYD266" s="611"/>
      <c r="AYE266" s="611"/>
      <c r="AYF266" s="611"/>
      <c r="AYG266" s="611"/>
      <c r="AYH266" s="611"/>
      <c r="AYI266" s="611"/>
      <c r="AYJ266" s="611"/>
      <c r="AYK266" s="611"/>
      <c r="AYL266" s="611"/>
      <c r="AYM266" s="611"/>
      <c r="AYN266" s="611"/>
      <c r="AYO266" s="611"/>
      <c r="AYP266" s="611"/>
      <c r="AYQ266" s="611"/>
      <c r="AYR266" s="611"/>
      <c r="AYS266" s="611"/>
      <c r="AYT266" s="611"/>
      <c r="AYU266" s="611"/>
      <c r="AYV266" s="611"/>
      <c r="AYW266" s="611"/>
      <c r="AYX266" s="611"/>
      <c r="AYY266" s="611"/>
      <c r="AYZ266" s="611"/>
      <c r="AZA266" s="611"/>
      <c r="AZB266" s="611"/>
      <c r="AZC266" s="611"/>
      <c r="AZD266" s="611"/>
      <c r="AZE266" s="611"/>
      <c r="AZF266" s="611"/>
      <c r="AZG266" s="611"/>
      <c r="AZH266" s="611"/>
      <c r="AZI266" s="611"/>
      <c r="AZJ266" s="611"/>
      <c r="AZK266" s="611"/>
      <c r="AZL266" s="611"/>
      <c r="AZM266" s="611"/>
      <c r="AZN266" s="611"/>
      <c r="AZO266" s="611"/>
      <c r="AZP266" s="611"/>
      <c r="AZQ266" s="611"/>
      <c r="AZR266" s="611"/>
      <c r="AZS266" s="611"/>
      <c r="AZT266" s="611"/>
      <c r="AZU266" s="611"/>
      <c r="AZV266" s="611"/>
      <c r="AZW266" s="611"/>
      <c r="AZX266" s="611"/>
      <c r="AZY266" s="611"/>
      <c r="AZZ266" s="611"/>
      <c r="BAA266" s="611"/>
      <c r="BAB266" s="611"/>
      <c r="BAC266" s="611"/>
      <c r="BAD266" s="611"/>
      <c r="BAE266" s="611"/>
      <c r="BAF266" s="611"/>
      <c r="BAG266" s="611"/>
      <c r="BAH266" s="611"/>
      <c r="BAI266" s="611"/>
      <c r="BAJ266" s="611"/>
      <c r="BAK266" s="611"/>
      <c r="BAL266" s="611"/>
      <c r="BAM266" s="611"/>
      <c r="BAN266" s="611"/>
      <c r="BAO266" s="611"/>
      <c r="BAP266" s="611"/>
      <c r="BAQ266" s="611"/>
      <c r="BAR266" s="611"/>
      <c r="BAS266" s="611"/>
      <c r="BAT266" s="611"/>
      <c r="BAU266" s="611"/>
      <c r="BAV266" s="611"/>
      <c r="BAW266" s="611"/>
      <c r="BAX266" s="611"/>
      <c r="BAY266" s="611"/>
      <c r="BAZ266" s="611"/>
      <c r="BBA266" s="611"/>
      <c r="BBB266" s="611"/>
      <c r="BBC266" s="611"/>
      <c r="BBD266" s="611"/>
      <c r="BBE266" s="611"/>
      <c r="BBF266" s="611"/>
      <c r="BBG266" s="611"/>
      <c r="BBH266" s="611"/>
      <c r="BBI266" s="611"/>
      <c r="BBJ266" s="611"/>
      <c r="BBK266" s="611"/>
      <c r="BBL266" s="611"/>
      <c r="BBM266" s="611"/>
      <c r="BBN266" s="611"/>
      <c r="BBO266" s="611"/>
      <c r="BBP266" s="611"/>
      <c r="BBQ266" s="611"/>
      <c r="BBR266" s="611"/>
      <c r="BBS266" s="611"/>
      <c r="BBT266" s="611"/>
      <c r="BBU266" s="611"/>
      <c r="BBV266" s="611"/>
      <c r="BBW266" s="611"/>
      <c r="BBX266" s="611"/>
      <c r="BBY266" s="611"/>
      <c r="BBZ266" s="611"/>
      <c r="BCA266" s="611"/>
      <c r="BCB266" s="611"/>
      <c r="BCC266" s="611"/>
      <c r="BCD266" s="611"/>
      <c r="BCE266" s="611"/>
      <c r="BCF266" s="611"/>
      <c r="BCG266" s="611"/>
      <c r="BCH266" s="611"/>
      <c r="BCI266" s="611"/>
      <c r="BCJ266" s="611"/>
      <c r="BCK266" s="611"/>
      <c r="BCL266" s="611"/>
      <c r="BCM266" s="611"/>
      <c r="BCN266" s="611"/>
      <c r="BCO266" s="611"/>
      <c r="BCP266" s="611"/>
      <c r="BCQ266" s="611"/>
      <c r="BCR266" s="611"/>
      <c r="BCS266" s="611"/>
      <c r="BCT266" s="611"/>
      <c r="BCU266" s="611"/>
      <c r="BCV266" s="611"/>
      <c r="BCW266" s="611"/>
      <c r="BCX266" s="611"/>
      <c r="BCY266" s="611"/>
      <c r="BCZ266" s="611"/>
      <c r="BDA266" s="611"/>
      <c r="BDB266" s="611"/>
      <c r="BDC266" s="611"/>
      <c r="BDD266" s="611"/>
      <c r="BDE266" s="611"/>
      <c r="BDF266" s="611"/>
      <c r="BDG266" s="611"/>
      <c r="BDH266" s="611"/>
      <c r="BDI266" s="611"/>
      <c r="BDJ266" s="611"/>
      <c r="BDK266" s="611"/>
      <c r="BDL266" s="611"/>
      <c r="BDM266" s="611"/>
      <c r="BDN266" s="611"/>
      <c r="BDO266" s="611"/>
      <c r="BDP266" s="611"/>
      <c r="BDQ266" s="611"/>
      <c r="BDR266" s="611"/>
      <c r="BDS266" s="611"/>
      <c r="BDT266" s="611"/>
      <c r="BDU266" s="611"/>
      <c r="BDV266" s="611"/>
      <c r="BDW266" s="611"/>
      <c r="BDX266" s="611"/>
      <c r="BDY266" s="611"/>
      <c r="BDZ266" s="611"/>
      <c r="BEA266" s="611"/>
      <c r="BEB266" s="611"/>
      <c r="BEC266" s="611"/>
      <c r="BED266" s="611"/>
      <c r="BEE266" s="611"/>
      <c r="BEF266" s="611"/>
      <c r="BEG266" s="611"/>
      <c r="BEH266" s="611"/>
      <c r="BEI266" s="611"/>
      <c r="BEJ266" s="611"/>
      <c r="BEK266" s="611"/>
      <c r="BEL266" s="611"/>
      <c r="BEM266" s="611"/>
      <c r="BEN266" s="611"/>
      <c r="BEO266" s="611"/>
      <c r="BEP266" s="611"/>
      <c r="BEQ266" s="611"/>
      <c r="BER266" s="611"/>
      <c r="BES266" s="611"/>
      <c r="BET266" s="611"/>
      <c r="BEU266" s="611"/>
      <c r="BEV266" s="611"/>
      <c r="BEW266" s="611"/>
      <c r="BEX266" s="611"/>
      <c r="BEY266" s="611"/>
      <c r="BEZ266" s="611"/>
      <c r="BFA266" s="611"/>
      <c r="BFB266" s="611"/>
      <c r="BFC266" s="611"/>
      <c r="BFD266" s="611"/>
      <c r="BFE266" s="611"/>
      <c r="BFF266" s="611"/>
      <c r="BFG266" s="611"/>
      <c r="BFH266" s="611"/>
      <c r="BFI266" s="611"/>
      <c r="BFJ266" s="611"/>
      <c r="BFK266" s="611"/>
      <c r="BFL266" s="611"/>
      <c r="BFM266" s="611"/>
      <c r="BFN266" s="611"/>
      <c r="BFO266" s="611"/>
      <c r="BFP266" s="611"/>
      <c r="BFQ266" s="611"/>
      <c r="BFR266" s="611"/>
      <c r="BFS266" s="611"/>
      <c r="BFT266" s="611"/>
      <c r="BFU266" s="611"/>
      <c r="BFV266" s="611"/>
      <c r="BFW266" s="611"/>
      <c r="BFX266" s="611"/>
      <c r="BFY266" s="611"/>
      <c r="BFZ266" s="611"/>
      <c r="BGA266" s="611"/>
      <c r="BGB266" s="611"/>
      <c r="BGC266" s="611"/>
      <c r="BGD266" s="611"/>
      <c r="BGE266" s="611"/>
      <c r="BGF266" s="611"/>
      <c r="BGG266" s="611"/>
      <c r="BGH266" s="611"/>
      <c r="BGI266" s="611"/>
      <c r="BGJ266" s="611"/>
      <c r="BGK266" s="611"/>
      <c r="BGL266" s="611"/>
      <c r="BGM266" s="611"/>
      <c r="BGN266" s="611"/>
      <c r="BGO266" s="611"/>
      <c r="BGP266" s="611"/>
      <c r="BGQ266" s="611"/>
      <c r="BGR266" s="611"/>
      <c r="BGS266" s="611"/>
      <c r="BGT266" s="611"/>
      <c r="BGU266" s="611"/>
      <c r="BGV266" s="611"/>
      <c r="BGW266" s="611"/>
      <c r="BGX266" s="611"/>
      <c r="BGY266" s="611"/>
      <c r="BGZ266" s="611"/>
      <c r="BHA266" s="611"/>
      <c r="BHB266" s="611"/>
      <c r="BHC266" s="611"/>
      <c r="BHD266" s="611"/>
      <c r="BHE266" s="611"/>
      <c r="BHF266" s="611"/>
      <c r="BHG266" s="611"/>
      <c r="BHH266" s="611"/>
      <c r="BHI266" s="611"/>
      <c r="BHJ266" s="611"/>
      <c r="BHK266" s="611"/>
      <c r="BHL266" s="611"/>
      <c r="BHM266" s="611"/>
      <c r="BHN266" s="611"/>
      <c r="BHO266" s="611"/>
      <c r="BHP266" s="611"/>
      <c r="BHQ266" s="611"/>
      <c r="BHR266" s="611"/>
      <c r="BHS266" s="611"/>
      <c r="BHT266" s="611"/>
      <c r="BHU266" s="611"/>
      <c r="BHV266" s="611"/>
      <c r="BHW266" s="611"/>
      <c r="BHX266" s="611"/>
      <c r="BHY266" s="611"/>
      <c r="BHZ266" s="611"/>
      <c r="BIA266" s="611"/>
      <c r="BIB266" s="611"/>
      <c r="BIC266" s="611"/>
      <c r="BID266" s="611"/>
      <c r="BIE266" s="611"/>
      <c r="BIF266" s="611"/>
      <c r="BIG266" s="611"/>
      <c r="BIH266" s="611"/>
      <c r="BII266" s="611"/>
      <c r="BIJ266" s="611"/>
      <c r="BIK266" s="611"/>
      <c r="BIL266" s="611"/>
      <c r="BIM266" s="611"/>
      <c r="BIN266" s="611"/>
      <c r="BIO266" s="611"/>
      <c r="BIP266" s="611"/>
      <c r="BIQ266" s="611"/>
      <c r="BIR266" s="611"/>
      <c r="BIS266" s="611"/>
      <c r="BIT266" s="611"/>
      <c r="BIU266" s="611"/>
      <c r="BIV266" s="611"/>
      <c r="BIW266" s="611"/>
      <c r="BIX266" s="611"/>
      <c r="BIY266" s="611"/>
      <c r="BIZ266" s="611"/>
      <c r="BJA266" s="611"/>
      <c r="BJB266" s="611"/>
      <c r="BJC266" s="611"/>
      <c r="BJD266" s="611"/>
      <c r="BJE266" s="611"/>
      <c r="BJF266" s="611"/>
      <c r="BJG266" s="611"/>
      <c r="BJH266" s="611"/>
      <c r="BJI266" s="611"/>
      <c r="BJJ266" s="611"/>
      <c r="BJK266" s="611"/>
      <c r="BJL266" s="611"/>
      <c r="BJM266" s="611"/>
      <c r="BJN266" s="611"/>
      <c r="BJO266" s="611"/>
      <c r="BJP266" s="611"/>
      <c r="BJQ266" s="611"/>
      <c r="BJR266" s="611"/>
      <c r="BJS266" s="611"/>
      <c r="BJT266" s="611"/>
      <c r="BJU266" s="611"/>
      <c r="BJV266" s="611"/>
      <c r="BJW266" s="611"/>
      <c r="BJX266" s="611"/>
      <c r="BJY266" s="611"/>
      <c r="BJZ266" s="611"/>
      <c r="BKA266" s="611"/>
      <c r="BKB266" s="611"/>
      <c r="BKC266" s="611"/>
      <c r="BKD266" s="611"/>
      <c r="BKE266" s="611"/>
      <c r="BKF266" s="611"/>
      <c r="BKG266" s="611"/>
      <c r="BKH266" s="611"/>
      <c r="BKI266" s="611"/>
      <c r="BKJ266" s="611"/>
      <c r="BKK266" s="611"/>
      <c r="BKL266" s="611"/>
      <c r="BKM266" s="611"/>
      <c r="BKN266" s="611"/>
      <c r="BKO266" s="611"/>
      <c r="BKP266" s="611"/>
      <c r="BKQ266" s="611"/>
      <c r="BKR266" s="611"/>
      <c r="BKS266" s="611"/>
      <c r="BKT266" s="611"/>
      <c r="BKU266" s="611"/>
      <c r="BKV266" s="611"/>
      <c r="BKW266" s="611"/>
      <c r="BKX266" s="611"/>
      <c r="BKY266" s="611"/>
      <c r="BKZ266" s="611"/>
      <c r="BLA266" s="611"/>
      <c r="BLB266" s="611"/>
      <c r="BLC266" s="611"/>
      <c r="BLD266" s="611"/>
      <c r="BLE266" s="611"/>
      <c r="BLF266" s="611"/>
      <c r="BLG266" s="611"/>
      <c r="BLH266" s="611"/>
      <c r="BLI266" s="611"/>
      <c r="BLJ266" s="611"/>
      <c r="BLK266" s="611"/>
      <c r="BLL266" s="611"/>
      <c r="BLM266" s="611"/>
      <c r="BLN266" s="611"/>
      <c r="BLO266" s="611"/>
      <c r="BLP266" s="611"/>
      <c r="BLQ266" s="611"/>
      <c r="BLR266" s="611"/>
      <c r="BLS266" s="611"/>
      <c r="BLT266" s="611"/>
      <c r="BLU266" s="611"/>
      <c r="BLV266" s="611"/>
      <c r="BLW266" s="611"/>
      <c r="BLX266" s="611"/>
      <c r="BLY266" s="611"/>
      <c r="BLZ266" s="611"/>
      <c r="BMA266" s="611"/>
      <c r="BMB266" s="611"/>
      <c r="BMC266" s="611"/>
      <c r="BMD266" s="611"/>
      <c r="BME266" s="611"/>
      <c r="BMF266" s="611"/>
      <c r="BMG266" s="611"/>
      <c r="BMH266" s="611"/>
      <c r="BMI266" s="611"/>
      <c r="BMJ266" s="611"/>
      <c r="BMK266" s="611"/>
      <c r="BML266" s="611"/>
      <c r="BMM266" s="611"/>
      <c r="BMN266" s="611"/>
      <c r="BMO266" s="611"/>
      <c r="BMP266" s="611"/>
      <c r="BMQ266" s="611"/>
      <c r="BMR266" s="611"/>
      <c r="BMS266" s="611"/>
      <c r="BMT266" s="611"/>
      <c r="BMU266" s="611"/>
      <c r="BMV266" s="611"/>
      <c r="BMW266" s="611"/>
      <c r="BMX266" s="611"/>
      <c r="BMY266" s="611"/>
      <c r="BMZ266" s="611"/>
      <c r="BNA266" s="611"/>
      <c r="BNB266" s="611"/>
      <c r="BNC266" s="611"/>
      <c r="BND266" s="611"/>
      <c r="BNE266" s="611"/>
      <c r="BNF266" s="611"/>
      <c r="BNG266" s="611"/>
      <c r="BNH266" s="611"/>
      <c r="BNI266" s="611"/>
      <c r="BNJ266" s="611"/>
      <c r="BNK266" s="611"/>
      <c r="BNL266" s="611"/>
      <c r="BNM266" s="611"/>
      <c r="BNN266" s="611"/>
      <c r="BNO266" s="611"/>
      <c r="BNP266" s="611"/>
      <c r="BNQ266" s="611"/>
      <c r="BNR266" s="611"/>
      <c r="BNS266" s="611"/>
      <c r="BNT266" s="611"/>
      <c r="BNU266" s="611"/>
      <c r="BNV266" s="611"/>
      <c r="BNW266" s="611"/>
      <c r="BNX266" s="611"/>
      <c r="BNY266" s="611"/>
      <c r="BNZ266" s="611"/>
      <c r="BOA266" s="611"/>
      <c r="BOB266" s="611"/>
      <c r="BOC266" s="611"/>
      <c r="BOD266" s="611"/>
      <c r="BOE266" s="611"/>
      <c r="BOF266" s="611"/>
      <c r="BOG266" s="611"/>
      <c r="BOH266" s="611"/>
      <c r="BOI266" s="611"/>
      <c r="BOJ266" s="611"/>
      <c r="BOK266" s="611"/>
      <c r="BOL266" s="611"/>
      <c r="BOM266" s="611"/>
      <c r="BON266" s="611"/>
      <c r="BOO266" s="611"/>
      <c r="BOP266" s="611"/>
      <c r="BOQ266" s="611"/>
      <c r="BOR266" s="611"/>
      <c r="BOS266" s="611"/>
      <c r="BOT266" s="611"/>
      <c r="BOU266" s="611"/>
      <c r="BOV266" s="611"/>
      <c r="BOW266" s="611"/>
      <c r="BOX266" s="611"/>
      <c r="BOY266" s="611"/>
      <c r="BOZ266" s="611"/>
      <c r="BPA266" s="611"/>
      <c r="BPB266" s="611"/>
      <c r="BPC266" s="611"/>
      <c r="BPD266" s="611"/>
      <c r="BPE266" s="611"/>
      <c r="BPF266" s="611"/>
      <c r="BPG266" s="611"/>
      <c r="BPH266" s="611"/>
      <c r="BPI266" s="611"/>
      <c r="BPJ266" s="611"/>
      <c r="BPK266" s="611"/>
      <c r="BPL266" s="611"/>
      <c r="BPM266" s="611"/>
      <c r="BPN266" s="611"/>
      <c r="BPO266" s="611"/>
      <c r="BPP266" s="611"/>
      <c r="BPQ266" s="611"/>
      <c r="BPR266" s="611"/>
      <c r="BPS266" s="611"/>
      <c r="BPT266" s="611"/>
      <c r="BPU266" s="611"/>
      <c r="BPV266" s="611"/>
      <c r="BPW266" s="611"/>
      <c r="BPX266" s="611"/>
      <c r="BPY266" s="611"/>
      <c r="BPZ266" s="611"/>
      <c r="BQA266" s="611"/>
      <c r="BQB266" s="611"/>
      <c r="BQC266" s="611"/>
      <c r="BQD266" s="611"/>
      <c r="BQE266" s="611"/>
      <c r="BQF266" s="611"/>
      <c r="BQG266" s="611"/>
      <c r="BQH266" s="611"/>
      <c r="BQI266" s="611"/>
      <c r="BQJ266" s="611"/>
      <c r="BQK266" s="611"/>
      <c r="BQL266" s="611"/>
      <c r="BQM266" s="611"/>
      <c r="BQN266" s="611"/>
      <c r="BQO266" s="611"/>
      <c r="BQP266" s="611"/>
      <c r="BQQ266" s="611"/>
      <c r="BQR266" s="611"/>
      <c r="BQS266" s="611"/>
      <c r="BQT266" s="611"/>
      <c r="BQU266" s="611"/>
      <c r="BQV266" s="611"/>
      <c r="BQW266" s="611"/>
      <c r="BQX266" s="611"/>
      <c r="BQY266" s="611"/>
      <c r="BQZ266" s="611"/>
      <c r="BRA266" s="611"/>
      <c r="BRB266" s="611"/>
      <c r="BRC266" s="611"/>
      <c r="BRD266" s="611"/>
      <c r="BRE266" s="611"/>
      <c r="BRF266" s="611"/>
      <c r="BRG266" s="611"/>
      <c r="BRH266" s="611"/>
      <c r="BRI266" s="611"/>
      <c r="BRJ266" s="611"/>
      <c r="BRK266" s="611"/>
      <c r="BRL266" s="611"/>
      <c r="BRM266" s="611"/>
      <c r="BRN266" s="611"/>
      <c r="BRO266" s="611"/>
      <c r="BRP266" s="611"/>
      <c r="BRQ266" s="611"/>
      <c r="BRR266" s="611"/>
      <c r="BRS266" s="611"/>
      <c r="BRT266" s="611"/>
      <c r="BRU266" s="611"/>
      <c r="BRV266" s="611"/>
      <c r="BRW266" s="611"/>
      <c r="BRX266" s="611"/>
      <c r="BRY266" s="611"/>
      <c r="BRZ266" s="611"/>
      <c r="BSA266" s="611"/>
      <c r="BSB266" s="611"/>
      <c r="BSC266" s="611"/>
      <c r="BSD266" s="611"/>
      <c r="BSE266" s="611"/>
      <c r="BSF266" s="611"/>
      <c r="BSG266" s="611"/>
      <c r="BSH266" s="611"/>
      <c r="BSI266" s="611"/>
      <c r="BSJ266" s="611"/>
      <c r="BSK266" s="611"/>
      <c r="BSL266" s="611"/>
      <c r="BSM266" s="611"/>
      <c r="BSN266" s="611"/>
      <c r="BSO266" s="611"/>
      <c r="BSP266" s="611"/>
      <c r="BSQ266" s="611"/>
      <c r="BSR266" s="611"/>
      <c r="BSS266" s="611"/>
      <c r="BST266" s="611"/>
      <c r="BSU266" s="611"/>
      <c r="BSV266" s="611"/>
      <c r="BSW266" s="611"/>
      <c r="BSX266" s="611"/>
      <c r="BSY266" s="611"/>
      <c r="BSZ266" s="611"/>
      <c r="BTA266" s="611"/>
      <c r="BTB266" s="611"/>
      <c r="BTC266" s="611"/>
      <c r="BTD266" s="611"/>
      <c r="BTE266" s="611"/>
      <c r="BTF266" s="611"/>
      <c r="BTG266" s="611"/>
      <c r="BTH266" s="611"/>
      <c r="BTI266" s="611"/>
      <c r="BTJ266" s="611"/>
      <c r="BTK266" s="611"/>
      <c r="BTL266" s="611"/>
      <c r="BTM266" s="611"/>
      <c r="BTN266" s="611"/>
      <c r="BTO266" s="611"/>
      <c r="BTP266" s="611"/>
      <c r="BTQ266" s="611"/>
      <c r="BTR266" s="611"/>
      <c r="BTS266" s="611"/>
      <c r="BTT266" s="611"/>
      <c r="BTU266" s="611"/>
      <c r="BTV266" s="611"/>
      <c r="BTW266" s="611"/>
      <c r="BTX266" s="611"/>
      <c r="BTY266" s="611"/>
      <c r="BTZ266" s="611"/>
      <c r="BUA266" s="611"/>
      <c r="BUB266" s="611"/>
      <c r="BUC266" s="611"/>
      <c r="BUD266" s="611"/>
      <c r="BUE266" s="611"/>
      <c r="BUF266" s="611"/>
      <c r="BUG266" s="611"/>
      <c r="BUH266" s="611"/>
      <c r="BUI266" s="611"/>
      <c r="BUJ266" s="611"/>
      <c r="BUK266" s="611"/>
      <c r="BUL266" s="611"/>
      <c r="BUM266" s="611"/>
      <c r="BUN266" s="611"/>
      <c r="BUO266" s="611"/>
      <c r="BUP266" s="611"/>
      <c r="BUQ266" s="611"/>
      <c r="BUR266" s="611"/>
      <c r="BUS266" s="611"/>
      <c r="BUT266" s="611"/>
      <c r="BUU266" s="611"/>
      <c r="BUV266" s="611"/>
      <c r="BUW266" s="611"/>
      <c r="BUX266" s="611"/>
      <c r="BUY266" s="611"/>
      <c r="BUZ266" s="611"/>
      <c r="BVA266" s="611"/>
      <c r="BVB266" s="611"/>
      <c r="BVC266" s="611"/>
      <c r="BVD266" s="611"/>
      <c r="BVE266" s="611"/>
      <c r="BVF266" s="611"/>
      <c r="BVG266" s="611"/>
      <c r="BVH266" s="611"/>
      <c r="BVI266" s="611"/>
      <c r="BVJ266" s="611"/>
      <c r="BVK266" s="611"/>
      <c r="BVL266" s="611"/>
      <c r="BVM266" s="611"/>
      <c r="BVN266" s="611"/>
      <c r="BVO266" s="611"/>
      <c r="BVP266" s="611"/>
      <c r="BVQ266" s="611"/>
      <c r="BVR266" s="611"/>
      <c r="BVS266" s="611"/>
      <c r="BVT266" s="611"/>
      <c r="BVU266" s="611"/>
      <c r="BVV266" s="611"/>
      <c r="BVW266" s="611"/>
      <c r="BVX266" s="611"/>
      <c r="BVY266" s="611"/>
      <c r="BVZ266" s="611"/>
      <c r="BWA266" s="611"/>
      <c r="BWB266" s="611"/>
      <c r="BWC266" s="611"/>
      <c r="BWD266" s="611"/>
      <c r="BWE266" s="611"/>
      <c r="BWF266" s="611"/>
      <c r="BWG266" s="611"/>
      <c r="BWH266" s="611"/>
      <c r="BWI266" s="611"/>
      <c r="BWJ266" s="611"/>
      <c r="BWK266" s="611"/>
      <c r="BWL266" s="611"/>
      <c r="BWM266" s="611"/>
      <c r="BWN266" s="611"/>
      <c r="BWO266" s="611"/>
      <c r="BWP266" s="611"/>
      <c r="BWQ266" s="611"/>
      <c r="BWR266" s="611"/>
      <c r="BWS266" s="611"/>
      <c r="BWT266" s="611"/>
      <c r="BWU266" s="611"/>
      <c r="BWV266" s="611"/>
      <c r="BWW266" s="611"/>
      <c r="BWX266" s="611"/>
      <c r="BWY266" s="611"/>
      <c r="BWZ266" s="611"/>
      <c r="BXA266" s="611"/>
      <c r="BXB266" s="611"/>
      <c r="BXC266" s="611"/>
      <c r="BXD266" s="611"/>
      <c r="BXE266" s="611"/>
      <c r="BXF266" s="611"/>
      <c r="BXG266" s="611"/>
      <c r="BXH266" s="611"/>
      <c r="BXI266" s="611"/>
      <c r="BXJ266" s="611"/>
      <c r="BXK266" s="611"/>
      <c r="BXL266" s="611"/>
      <c r="BXM266" s="611"/>
      <c r="BXN266" s="611"/>
      <c r="BXO266" s="611"/>
      <c r="BXP266" s="611"/>
      <c r="BXQ266" s="611"/>
      <c r="BXR266" s="611"/>
      <c r="BXS266" s="611"/>
      <c r="BXT266" s="611"/>
      <c r="BXU266" s="611"/>
      <c r="BXV266" s="611"/>
      <c r="BXW266" s="611"/>
      <c r="BXX266" s="611"/>
      <c r="BXY266" s="611"/>
      <c r="BXZ266" s="611"/>
      <c r="BYA266" s="611"/>
      <c r="BYB266" s="611"/>
      <c r="BYC266" s="611"/>
      <c r="BYD266" s="611"/>
      <c r="BYE266" s="611"/>
      <c r="BYF266" s="611"/>
      <c r="BYG266" s="611"/>
      <c r="BYH266" s="611"/>
      <c r="BYI266" s="611"/>
      <c r="BYJ266" s="611"/>
      <c r="BYK266" s="611"/>
      <c r="BYL266" s="611"/>
      <c r="BYM266" s="611"/>
      <c r="BYN266" s="611"/>
      <c r="BYO266" s="611"/>
      <c r="BYP266" s="611"/>
      <c r="BYQ266" s="611"/>
      <c r="BYR266" s="611"/>
      <c r="BYS266" s="611"/>
      <c r="BYT266" s="611"/>
      <c r="BYU266" s="611"/>
      <c r="BYV266" s="611"/>
      <c r="BYW266" s="611"/>
      <c r="BYX266" s="611"/>
      <c r="BYY266" s="611"/>
      <c r="BYZ266" s="611"/>
      <c r="BZA266" s="611"/>
      <c r="BZB266" s="611"/>
      <c r="BZC266" s="611"/>
      <c r="BZD266" s="611"/>
      <c r="BZE266" s="611"/>
      <c r="BZF266" s="611"/>
      <c r="BZG266" s="611"/>
      <c r="BZH266" s="611"/>
      <c r="BZI266" s="611"/>
      <c r="BZJ266" s="611"/>
      <c r="BZK266" s="611"/>
      <c r="BZL266" s="611"/>
      <c r="BZM266" s="611"/>
      <c r="BZN266" s="611"/>
      <c r="BZO266" s="611"/>
      <c r="BZP266" s="611"/>
      <c r="BZQ266" s="611"/>
      <c r="BZR266" s="611"/>
      <c r="BZS266" s="611"/>
      <c r="BZT266" s="611"/>
      <c r="BZU266" s="611"/>
      <c r="BZV266" s="611"/>
      <c r="BZW266" s="611"/>
      <c r="BZX266" s="611"/>
      <c r="BZY266" s="611"/>
      <c r="BZZ266" s="611"/>
      <c r="CAA266" s="611"/>
      <c r="CAB266" s="611"/>
      <c r="CAC266" s="611"/>
      <c r="CAD266" s="611"/>
      <c r="CAE266" s="611"/>
      <c r="CAF266" s="611"/>
      <c r="CAG266" s="611"/>
      <c r="CAH266" s="611"/>
      <c r="CAI266" s="611"/>
      <c r="CAJ266" s="611"/>
      <c r="CAK266" s="611"/>
      <c r="CAL266" s="611"/>
      <c r="CAM266" s="611"/>
      <c r="CAN266" s="611"/>
      <c r="CAO266" s="611"/>
      <c r="CAP266" s="611"/>
      <c r="CAQ266" s="611"/>
      <c r="CAR266" s="611"/>
      <c r="CAS266" s="611"/>
      <c r="CAT266" s="611"/>
      <c r="CAU266" s="611"/>
      <c r="CAV266" s="611"/>
      <c r="CAW266" s="611"/>
      <c r="CAX266" s="611"/>
      <c r="CAY266" s="611"/>
      <c r="CAZ266" s="611"/>
      <c r="CBA266" s="611"/>
      <c r="CBB266" s="611"/>
      <c r="CBC266" s="611"/>
      <c r="CBD266" s="611"/>
      <c r="CBE266" s="611"/>
      <c r="CBF266" s="611"/>
      <c r="CBG266" s="611"/>
      <c r="CBH266" s="611"/>
      <c r="CBI266" s="611"/>
      <c r="CBJ266" s="611"/>
      <c r="CBK266" s="611"/>
      <c r="CBL266" s="611"/>
      <c r="CBM266" s="611"/>
      <c r="CBN266" s="611"/>
      <c r="CBO266" s="611"/>
      <c r="CBP266" s="611"/>
      <c r="CBQ266" s="611"/>
      <c r="CBR266" s="611"/>
      <c r="CBS266" s="611"/>
      <c r="CBT266" s="611"/>
      <c r="CBU266" s="611"/>
      <c r="CBV266" s="611"/>
      <c r="CBW266" s="611"/>
      <c r="CBX266" s="611"/>
      <c r="CBY266" s="611"/>
      <c r="CBZ266" s="611"/>
      <c r="CCA266" s="611"/>
      <c r="CCB266" s="611"/>
      <c r="CCC266" s="611"/>
      <c r="CCD266" s="611"/>
      <c r="CCE266" s="611"/>
      <c r="CCF266" s="611"/>
      <c r="CCG266" s="611"/>
      <c r="CCH266" s="611"/>
      <c r="CCI266" s="611"/>
      <c r="CCJ266" s="611"/>
      <c r="CCK266" s="611"/>
      <c r="CCL266" s="611"/>
      <c r="CCM266" s="611"/>
      <c r="CCN266" s="611"/>
      <c r="CCO266" s="611"/>
      <c r="CCP266" s="611"/>
      <c r="CCQ266" s="611"/>
      <c r="CCR266" s="611"/>
      <c r="CCS266" s="611"/>
      <c r="CCT266" s="611"/>
      <c r="CCU266" s="611"/>
      <c r="CCV266" s="611"/>
      <c r="CCW266" s="611"/>
      <c r="CCX266" s="611"/>
      <c r="CCY266" s="611"/>
      <c r="CCZ266" s="611"/>
      <c r="CDA266" s="611"/>
      <c r="CDB266" s="611"/>
      <c r="CDC266" s="611"/>
      <c r="CDD266" s="611"/>
      <c r="CDE266" s="611"/>
      <c r="CDF266" s="611"/>
      <c r="CDG266" s="611"/>
      <c r="CDH266" s="611"/>
      <c r="CDI266" s="611"/>
      <c r="CDJ266" s="611"/>
      <c r="CDK266" s="611"/>
      <c r="CDL266" s="611"/>
      <c r="CDM266" s="611"/>
      <c r="CDN266" s="611"/>
      <c r="CDO266" s="611"/>
      <c r="CDP266" s="611"/>
      <c r="CDQ266" s="611"/>
      <c r="CDR266" s="611"/>
      <c r="CDS266" s="611"/>
      <c r="CDT266" s="611"/>
      <c r="CDU266" s="611"/>
      <c r="CDV266" s="611"/>
      <c r="CDW266" s="611"/>
      <c r="CDX266" s="611"/>
      <c r="CDY266" s="611"/>
      <c r="CDZ266" s="611"/>
      <c r="CEA266" s="611"/>
      <c r="CEB266" s="611"/>
      <c r="CEC266" s="611"/>
      <c r="CED266" s="611"/>
      <c r="CEE266" s="611"/>
      <c r="CEF266" s="611"/>
      <c r="CEG266" s="611"/>
      <c r="CEH266" s="611"/>
      <c r="CEI266" s="611"/>
      <c r="CEJ266" s="611"/>
      <c r="CEK266" s="611"/>
      <c r="CEL266" s="611"/>
      <c r="CEM266" s="611"/>
    </row>
    <row r="267" spans="1:2171" x14ac:dyDescent="0.2">
      <c r="A267" s="211"/>
      <c r="B267" s="656"/>
      <c r="C267" s="652"/>
      <c r="D267" s="652"/>
      <c r="E267" s="652"/>
      <c r="F267" s="652"/>
      <c r="G267" s="633"/>
      <c r="H267" s="634"/>
      <c r="I267" s="211"/>
      <c r="J267" s="211"/>
      <c r="K267" s="212"/>
      <c r="L267" s="212"/>
      <c r="AA267" s="679"/>
    </row>
    <row r="268" spans="1:2171" x14ac:dyDescent="0.2">
      <c r="A268" s="212"/>
      <c r="B268" s="637"/>
      <c r="C268" s="638"/>
      <c r="D268" s="638"/>
      <c r="E268" s="638"/>
      <c r="F268" s="638"/>
      <c r="G268" s="638"/>
      <c r="H268" s="639"/>
      <c r="I268" s="212"/>
      <c r="J268" s="212"/>
      <c r="K268" s="212"/>
      <c r="L268" s="212"/>
      <c r="AA268" s="679"/>
    </row>
    <row r="269" spans="1:2171" x14ac:dyDescent="0.2">
      <c r="A269" s="212"/>
      <c r="B269" s="212"/>
      <c r="C269" s="212"/>
      <c r="D269" s="212"/>
      <c r="E269" s="212"/>
      <c r="F269" s="212"/>
      <c r="G269" s="212"/>
      <c r="H269" s="212"/>
      <c r="I269" s="212"/>
      <c r="J269" s="212"/>
      <c r="K269" s="212"/>
      <c r="L269" s="212"/>
      <c r="AA269" s="679"/>
    </row>
    <row r="270" spans="1:2171" x14ac:dyDescent="0.2">
      <c r="A270" s="212"/>
      <c r="B270" s="212"/>
      <c r="C270" s="212"/>
      <c r="D270" s="212"/>
      <c r="E270" s="212"/>
      <c r="F270" s="212"/>
      <c r="G270" s="212"/>
      <c r="H270" s="212"/>
      <c r="I270" s="212"/>
      <c r="J270" s="212"/>
      <c r="K270" s="212"/>
      <c r="L270" s="212"/>
      <c r="AA270" s="679"/>
    </row>
    <row r="271" spans="1:2171" x14ac:dyDescent="0.2">
      <c r="A271" s="212"/>
      <c r="B271" s="212"/>
      <c r="C271" s="212"/>
      <c r="D271" s="212"/>
      <c r="E271" s="212"/>
      <c r="F271" s="212"/>
      <c r="G271" s="212"/>
      <c r="H271" s="212"/>
      <c r="I271" s="212"/>
      <c r="J271" s="212"/>
      <c r="K271" s="212"/>
      <c r="L271" s="212"/>
      <c r="AA271" s="679"/>
    </row>
    <row r="272" spans="1:2171" x14ac:dyDescent="0.2">
      <c r="A272" s="212"/>
      <c r="B272" s="212"/>
      <c r="C272" s="212"/>
      <c r="D272" s="212"/>
      <c r="E272" s="212"/>
      <c r="F272" s="212"/>
      <c r="G272" s="212"/>
      <c r="H272" s="212"/>
      <c r="I272" s="212"/>
      <c r="J272" s="212"/>
      <c r="K272" s="212"/>
      <c r="L272" s="212"/>
      <c r="AA272" s="679"/>
    </row>
    <row r="273" spans="1:27" x14ac:dyDescent="0.2">
      <c r="A273" s="212"/>
      <c r="B273" s="212"/>
      <c r="C273" s="212"/>
      <c r="D273" s="212"/>
      <c r="E273" s="212"/>
      <c r="F273" s="212"/>
      <c r="G273" s="212"/>
      <c r="H273" s="212"/>
      <c r="I273" s="212"/>
      <c r="J273" s="212"/>
      <c r="K273" s="212"/>
      <c r="L273" s="212"/>
      <c r="AA273" s="679"/>
    </row>
    <row r="274" spans="1:27" x14ac:dyDescent="0.2">
      <c r="A274" s="212"/>
      <c r="B274" s="212"/>
      <c r="C274" s="212"/>
      <c r="D274" s="212"/>
      <c r="E274" s="212"/>
      <c r="F274" s="212"/>
      <c r="G274" s="212"/>
      <c r="H274" s="212"/>
      <c r="I274" s="212"/>
      <c r="J274" s="212"/>
      <c r="K274" s="212"/>
      <c r="L274" s="212"/>
      <c r="AA274" s="679" t="str">
        <f>IF(Defaults!C205&gt;0,Defaults!C205,"")</f>
        <v/>
      </c>
    </row>
    <row r="275" spans="1:27" x14ac:dyDescent="0.2">
      <c r="A275" s="212"/>
      <c r="B275" s="212"/>
      <c r="C275" s="212"/>
      <c r="D275" s="212"/>
      <c r="E275" s="212"/>
      <c r="F275" s="212"/>
      <c r="G275" s="212"/>
      <c r="H275" s="212"/>
      <c r="I275" s="212"/>
      <c r="J275" s="212"/>
      <c r="K275" s="212"/>
      <c r="L275" s="212"/>
      <c r="AA275" s="679" t="str">
        <f>IF(Defaults!C206&gt;0,Defaults!C206,"")</f>
        <v/>
      </c>
    </row>
    <row r="276" spans="1:27" x14ac:dyDescent="0.2">
      <c r="A276" s="212"/>
      <c r="B276" s="212"/>
      <c r="C276" s="212"/>
      <c r="D276" s="212"/>
      <c r="E276" s="212"/>
      <c r="F276" s="212"/>
      <c r="G276" s="212"/>
      <c r="H276" s="212"/>
      <c r="I276" s="212"/>
      <c r="J276" s="212"/>
      <c r="K276" s="212"/>
      <c r="L276" s="212"/>
    </row>
    <row r="277" spans="1:27" x14ac:dyDescent="0.2">
      <c r="A277" s="212"/>
      <c r="B277" s="212"/>
      <c r="C277" s="212"/>
      <c r="D277" s="212"/>
      <c r="E277" s="212"/>
      <c r="F277" s="212"/>
      <c r="G277" s="212"/>
      <c r="H277" s="212"/>
      <c r="I277" s="212"/>
      <c r="J277" s="212"/>
      <c r="K277" s="212"/>
      <c r="L277" s="212"/>
    </row>
    <row r="278" spans="1:27" x14ac:dyDescent="0.2">
      <c r="A278" s="212"/>
      <c r="B278" s="212"/>
      <c r="C278" s="212"/>
      <c r="D278" s="212"/>
      <c r="E278" s="212"/>
      <c r="F278" s="212"/>
      <c r="G278" s="212"/>
      <c r="H278" s="212"/>
      <c r="I278" s="212"/>
      <c r="J278" s="212"/>
      <c r="K278" s="212"/>
      <c r="L278" s="212"/>
    </row>
    <row r="279" spans="1:27" x14ac:dyDescent="0.2">
      <c r="A279" s="212"/>
      <c r="B279" s="212"/>
      <c r="C279" s="212"/>
      <c r="D279" s="212"/>
      <c r="E279" s="212"/>
      <c r="F279" s="212"/>
      <c r="G279" s="212"/>
      <c r="H279" s="212"/>
      <c r="I279" s="212"/>
      <c r="J279" s="212"/>
      <c r="K279" s="212"/>
      <c r="L279" s="212"/>
    </row>
    <row r="280" spans="1:27" x14ac:dyDescent="0.2">
      <c r="A280" s="212"/>
      <c r="B280" s="212"/>
      <c r="C280" s="212"/>
      <c r="D280" s="212"/>
      <c r="E280" s="212"/>
      <c r="F280" s="212"/>
      <c r="G280" s="212"/>
      <c r="H280" s="212"/>
      <c r="I280" s="212"/>
      <c r="J280" s="212"/>
      <c r="K280" s="212"/>
      <c r="L280" s="212"/>
    </row>
    <row r="281" spans="1:27" x14ac:dyDescent="0.2">
      <c r="A281" s="212"/>
      <c r="B281" s="212"/>
      <c r="C281" s="212"/>
      <c r="D281" s="212"/>
      <c r="E281" s="212"/>
      <c r="F281" s="212"/>
      <c r="G281" s="212"/>
      <c r="H281" s="212"/>
      <c r="I281" s="212"/>
      <c r="J281" s="212"/>
      <c r="K281" s="212"/>
      <c r="L281" s="212"/>
    </row>
    <row r="282" spans="1:27" x14ac:dyDescent="0.2">
      <c r="A282" s="212"/>
      <c r="B282" s="212"/>
      <c r="C282" s="212"/>
      <c r="D282" s="212"/>
      <c r="E282" s="212"/>
      <c r="F282" s="212"/>
      <c r="G282" s="212"/>
      <c r="H282" s="212"/>
      <c r="I282" s="212"/>
      <c r="J282" s="212"/>
      <c r="K282" s="212"/>
      <c r="L282" s="212"/>
    </row>
    <row r="283" spans="1:27" x14ac:dyDescent="0.2">
      <c r="A283" s="212"/>
      <c r="B283" s="212"/>
      <c r="C283" s="212"/>
      <c r="D283" s="212"/>
      <c r="E283" s="212"/>
      <c r="F283" s="212"/>
      <c r="G283" s="212"/>
      <c r="H283" s="212"/>
      <c r="I283" s="212"/>
      <c r="J283" s="212"/>
      <c r="K283" s="212"/>
      <c r="L283" s="212"/>
    </row>
    <row r="284" spans="1:27" x14ac:dyDescent="0.2">
      <c r="A284" s="212"/>
      <c r="B284" s="212"/>
      <c r="C284" s="212"/>
      <c r="D284" s="212"/>
      <c r="E284" s="212"/>
      <c r="F284" s="212"/>
      <c r="G284" s="212"/>
      <c r="H284" s="212"/>
      <c r="I284" s="212"/>
      <c r="J284" s="212"/>
      <c r="K284" s="212"/>
      <c r="L284" s="212"/>
    </row>
    <row r="285" spans="1:27" x14ac:dyDescent="0.2">
      <c r="A285" s="212"/>
      <c r="B285" s="212"/>
      <c r="C285" s="212"/>
      <c r="D285" s="212"/>
      <c r="E285" s="212"/>
      <c r="F285" s="212"/>
      <c r="G285" s="212"/>
      <c r="H285" s="212"/>
      <c r="I285" s="212"/>
      <c r="J285" s="212"/>
      <c r="K285" s="212"/>
      <c r="L285" s="212"/>
    </row>
    <row r="286" spans="1:27" x14ac:dyDescent="0.2">
      <c r="A286" s="212"/>
      <c r="B286" s="212"/>
      <c r="C286" s="212"/>
      <c r="D286" s="212"/>
      <c r="E286" s="212"/>
      <c r="F286" s="212"/>
      <c r="G286" s="212"/>
      <c r="H286" s="212"/>
      <c r="I286" s="212"/>
      <c r="J286" s="212"/>
      <c r="K286" s="212"/>
      <c r="L286" s="212"/>
    </row>
    <row r="287" spans="1:27" x14ac:dyDescent="0.2">
      <c r="A287" s="212"/>
      <c r="B287" s="212"/>
      <c r="C287" s="212"/>
      <c r="D287" s="212"/>
      <c r="E287" s="212"/>
      <c r="F287" s="212"/>
      <c r="G287" s="212"/>
      <c r="H287" s="212"/>
      <c r="I287" s="212"/>
      <c r="J287" s="212"/>
      <c r="K287" s="212"/>
      <c r="L287" s="212"/>
    </row>
    <row r="288" spans="1:27" x14ac:dyDescent="0.2">
      <c r="A288" s="212"/>
      <c r="B288" s="212"/>
      <c r="C288" s="212"/>
      <c r="D288" s="212"/>
      <c r="E288" s="212"/>
      <c r="F288" s="212"/>
      <c r="G288" s="212"/>
      <c r="H288" s="212"/>
      <c r="I288" s="212"/>
      <c r="J288" s="212"/>
      <c r="K288" s="212"/>
      <c r="L288" s="212"/>
    </row>
    <row r="289" spans="1:12" x14ac:dyDescent="0.2">
      <c r="A289" s="212"/>
      <c r="B289" s="212"/>
      <c r="C289" s="212"/>
      <c r="D289" s="212"/>
      <c r="E289" s="212"/>
      <c r="F289" s="212"/>
      <c r="G289" s="212"/>
      <c r="H289" s="212"/>
      <c r="I289" s="212"/>
      <c r="J289" s="212"/>
      <c r="K289" s="212"/>
      <c r="L289" s="212"/>
    </row>
    <row r="290" spans="1:12" x14ac:dyDescent="0.2">
      <c r="A290" s="212"/>
      <c r="B290" s="212"/>
      <c r="C290" s="212"/>
      <c r="D290" s="212"/>
      <c r="E290" s="212"/>
      <c r="F290" s="212"/>
      <c r="G290" s="212"/>
      <c r="H290" s="212"/>
      <c r="I290" s="212"/>
      <c r="J290" s="212"/>
      <c r="K290" s="212"/>
      <c r="L290" s="212"/>
    </row>
    <row r="291" spans="1:12" x14ac:dyDescent="0.2">
      <c r="A291" s="212"/>
      <c r="B291" s="212"/>
      <c r="C291" s="212"/>
      <c r="D291" s="212"/>
      <c r="E291" s="212"/>
      <c r="F291" s="212"/>
      <c r="G291" s="212"/>
      <c r="H291" s="212"/>
      <c r="I291" s="212"/>
      <c r="J291" s="212"/>
      <c r="K291" s="212"/>
      <c r="L291" s="212"/>
    </row>
    <row r="292" spans="1:12" x14ac:dyDescent="0.2">
      <c r="A292" s="212"/>
      <c r="B292" s="212"/>
      <c r="C292" s="212"/>
      <c r="D292" s="212"/>
      <c r="E292" s="212"/>
      <c r="F292" s="212"/>
      <c r="G292" s="212"/>
      <c r="H292" s="212"/>
      <c r="I292" s="212"/>
      <c r="J292" s="212"/>
      <c r="K292" s="212"/>
      <c r="L292" s="212"/>
    </row>
    <row r="293" spans="1:12" x14ac:dyDescent="0.2">
      <c r="A293" s="212"/>
      <c r="B293" s="212"/>
      <c r="C293" s="212"/>
      <c r="D293" s="212"/>
      <c r="E293" s="212"/>
      <c r="F293" s="212"/>
      <c r="G293" s="212"/>
      <c r="H293" s="212"/>
      <c r="I293" s="212"/>
      <c r="J293" s="212"/>
      <c r="K293" s="212"/>
      <c r="L293" s="212"/>
    </row>
    <row r="294" spans="1:12" x14ac:dyDescent="0.2">
      <c r="A294" s="212"/>
      <c r="B294" s="212"/>
      <c r="C294" s="212"/>
      <c r="D294" s="212"/>
      <c r="E294" s="212"/>
      <c r="F294" s="212"/>
      <c r="G294" s="212"/>
      <c r="H294" s="212"/>
      <c r="I294" s="212"/>
      <c r="J294" s="212"/>
      <c r="K294" s="212"/>
      <c r="L294" s="212"/>
    </row>
    <row r="295" spans="1:12" x14ac:dyDescent="0.2">
      <c r="A295" s="212"/>
      <c r="B295" s="212"/>
      <c r="C295" s="212"/>
      <c r="D295" s="212"/>
      <c r="E295" s="212"/>
      <c r="F295" s="212"/>
      <c r="G295" s="212"/>
      <c r="H295" s="212"/>
      <c r="I295" s="212"/>
      <c r="J295" s="212"/>
      <c r="K295" s="212"/>
      <c r="L295" s="212"/>
    </row>
    <row r="296" spans="1:12" x14ac:dyDescent="0.2">
      <c r="A296" s="212"/>
      <c r="B296" s="212"/>
      <c r="C296" s="212"/>
      <c r="D296" s="212"/>
      <c r="E296" s="212"/>
      <c r="F296" s="212"/>
      <c r="G296" s="212"/>
      <c r="H296" s="212"/>
      <c r="I296" s="212"/>
      <c r="J296" s="212"/>
      <c r="K296" s="212"/>
      <c r="L296" s="212"/>
    </row>
    <row r="297" spans="1:12" x14ac:dyDescent="0.2">
      <c r="A297" s="212"/>
      <c r="B297" s="212"/>
      <c r="C297" s="212"/>
      <c r="D297" s="212"/>
      <c r="E297" s="212"/>
      <c r="F297" s="212"/>
      <c r="G297" s="212"/>
      <c r="H297" s="212"/>
      <c r="I297" s="212"/>
      <c r="J297" s="212"/>
      <c r="K297" s="212"/>
      <c r="L297" s="212"/>
    </row>
    <row r="298" spans="1:12" x14ac:dyDescent="0.2">
      <c r="A298" s="212"/>
      <c r="B298" s="212"/>
      <c r="C298" s="212"/>
      <c r="D298" s="212"/>
      <c r="E298" s="212"/>
      <c r="F298" s="212"/>
      <c r="G298" s="212"/>
      <c r="H298" s="212"/>
      <c r="I298" s="212"/>
      <c r="J298" s="212"/>
      <c r="K298" s="212"/>
      <c r="L298" s="212"/>
    </row>
    <row r="299" spans="1:12" x14ac:dyDescent="0.2">
      <c r="A299" s="212"/>
      <c r="B299" s="212"/>
      <c r="C299" s="212"/>
      <c r="D299" s="212"/>
      <c r="E299" s="212"/>
      <c r="F299" s="212"/>
      <c r="G299" s="212"/>
      <c r="H299" s="212"/>
      <c r="I299" s="212"/>
      <c r="J299" s="212"/>
      <c r="K299" s="212"/>
      <c r="L299" s="212"/>
    </row>
    <row r="300" spans="1:12" x14ac:dyDescent="0.2">
      <c r="A300" s="212"/>
      <c r="B300" s="212"/>
      <c r="C300" s="212"/>
      <c r="D300" s="212"/>
      <c r="E300" s="212"/>
      <c r="F300" s="212"/>
      <c r="G300" s="212"/>
      <c r="H300" s="212"/>
      <c r="I300" s="212"/>
      <c r="J300" s="212"/>
      <c r="K300" s="212"/>
      <c r="L300" s="212"/>
    </row>
    <row r="301" spans="1:12" x14ac:dyDescent="0.2">
      <c r="A301" s="212"/>
      <c r="B301" s="212"/>
      <c r="C301" s="212"/>
      <c r="D301" s="212"/>
      <c r="E301" s="212"/>
      <c r="F301" s="212"/>
      <c r="G301" s="212"/>
      <c r="H301" s="212"/>
      <c r="I301" s="212"/>
      <c r="J301" s="212"/>
      <c r="K301" s="212"/>
      <c r="L301" s="212"/>
    </row>
    <row r="302" spans="1:12" x14ac:dyDescent="0.2">
      <c r="A302" s="212"/>
      <c r="B302" s="212"/>
      <c r="C302" s="212"/>
      <c r="D302" s="212"/>
      <c r="E302" s="212"/>
      <c r="F302" s="212"/>
      <c r="G302" s="212"/>
      <c r="H302" s="212"/>
      <c r="I302" s="212"/>
      <c r="J302" s="212"/>
      <c r="K302" s="212"/>
      <c r="L302" s="212"/>
    </row>
    <row r="303" spans="1:12" x14ac:dyDescent="0.2">
      <c r="A303" s="212"/>
      <c r="B303" s="212"/>
      <c r="C303" s="212"/>
      <c r="D303" s="212"/>
      <c r="E303" s="212"/>
      <c r="F303" s="212"/>
      <c r="G303" s="212"/>
      <c r="H303" s="212"/>
      <c r="I303" s="212"/>
      <c r="J303" s="212"/>
      <c r="K303" s="212"/>
      <c r="L303" s="212"/>
    </row>
    <row r="304" spans="1:12" x14ac:dyDescent="0.2">
      <c r="A304" s="212"/>
      <c r="B304" s="212"/>
      <c r="C304" s="212"/>
      <c r="D304" s="212"/>
      <c r="E304" s="212"/>
      <c r="F304" s="212"/>
      <c r="G304" s="212"/>
      <c r="H304" s="212"/>
      <c r="I304" s="212"/>
      <c r="J304" s="212"/>
      <c r="K304" s="212"/>
      <c r="L304" s="212"/>
    </row>
    <row r="305" spans="1:12" x14ac:dyDescent="0.2">
      <c r="A305" s="212"/>
      <c r="B305" s="212"/>
      <c r="C305" s="212"/>
      <c r="D305" s="212"/>
      <c r="E305" s="212"/>
      <c r="F305" s="212"/>
      <c r="G305" s="212"/>
      <c r="H305" s="212"/>
      <c r="I305" s="212"/>
      <c r="J305" s="212"/>
      <c r="K305" s="212"/>
      <c r="L305" s="212"/>
    </row>
    <row r="306" spans="1:12" x14ac:dyDescent="0.2">
      <c r="A306" s="212"/>
      <c r="B306" s="212"/>
      <c r="C306" s="212"/>
      <c r="D306" s="212"/>
      <c r="E306" s="212"/>
      <c r="F306" s="212"/>
      <c r="G306" s="212"/>
      <c r="H306" s="212"/>
      <c r="I306" s="212"/>
      <c r="J306" s="212"/>
      <c r="K306" s="212"/>
      <c r="L306" s="212"/>
    </row>
    <row r="307" spans="1:12" x14ac:dyDescent="0.2">
      <c r="A307" s="212"/>
      <c r="B307" s="212"/>
      <c r="C307" s="212"/>
      <c r="D307" s="212"/>
      <c r="E307" s="212"/>
      <c r="F307" s="212"/>
      <c r="G307" s="212"/>
      <c r="H307" s="212"/>
      <c r="I307" s="212"/>
      <c r="J307" s="212"/>
      <c r="K307" s="212"/>
      <c r="L307" s="212"/>
    </row>
    <row r="308" spans="1:12" x14ac:dyDescent="0.2">
      <c r="A308" s="212"/>
      <c r="B308" s="212"/>
      <c r="C308" s="212"/>
      <c r="D308" s="212"/>
      <c r="E308" s="212"/>
      <c r="F308" s="212"/>
      <c r="G308" s="212"/>
      <c r="H308" s="212"/>
      <c r="I308" s="212"/>
      <c r="J308" s="212"/>
      <c r="K308" s="212"/>
      <c r="L308" s="212"/>
    </row>
    <row r="309" spans="1:12" x14ac:dyDescent="0.2">
      <c r="A309" s="212"/>
      <c r="B309" s="212"/>
      <c r="C309" s="212"/>
      <c r="D309" s="212"/>
      <c r="E309" s="212"/>
      <c r="F309" s="212"/>
      <c r="G309" s="212"/>
      <c r="H309" s="212"/>
      <c r="I309" s="212"/>
      <c r="J309" s="212"/>
      <c r="K309" s="212"/>
      <c r="L309" s="212"/>
    </row>
    <row r="310" spans="1:12" x14ac:dyDescent="0.2">
      <c r="A310" s="212"/>
      <c r="B310" s="212"/>
      <c r="C310" s="212"/>
      <c r="D310" s="212"/>
      <c r="E310" s="212"/>
      <c r="F310" s="212"/>
      <c r="G310" s="212"/>
      <c r="H310" s="212"/>
      <c r="I310" s="212"/>
      <c r="J310" s="212"/>
      <c r="K310" s="212"/>
      <c r="L310" s="212"/>
    </row>
    <row r="311" spans="1:12" x14ac:dyDescent="0.2">
      <c r="A311" s="212"/>
      <c r="B311" s="212"/>
      <c r="C311" s="212"/>
      <c r="D311" s="212"/>
      <c r="E311" s="212"/>
      <c r="F311" s="212"/>
      <c r="G311" s="212"/>
      <c r="H311" s="212"/>
      <c r="I311" s="212"/>
      <c r="J311" s="212"/>
      <c r="K311" s="212"/>
      <c r="L311" s="212"/>
    </row>
    <row r="312" spans="1:12" x14ac:dyDescent="0.2">
      <c r="A312" s="212"/>
      <c r="B312" s="212"/>
      <c r="C312" s="212"/>
      <c r="D312" s="212"/>
      <c r="E312" s="212"/>
      <c r="F312" s="212"/>
      <c r="G312" s="212"/>
      <c r="H312" s="212"/>
      <c r="I312" s="212"/>
      <c r="J312" s="212"/>
      <c r="K312" s="212"/>
      <c r="L312" s="212"/>
    </row>
    <row r="313" spans="1:12" x14ac:dyDescent="0.2">
      <c r="A313" s="212"/>
      <c r="B313" s="212"/>
      <c r="C313" s="212"/>
      <c r="D313" s="212"/>
      <c r="E313" s="212"/>
      <c r="F313" s="212"/>
      <c r="G313" s="212"/>
      <c r="H313" s="212"/>
      <c r="I313" s="212"/>
      <c r="J313" s="212"/>
      <c r="K313" s="212"/>
      <c r="L313" s="212"/>
    </row>
    <row r="314" spans="1:12" x14ac:dyDescent="0.2">
      <c r="A314" s="212"/>
      <c r="B314" s="212"/>
      <c r="C314" s="212"/>
      <c r="D314" s="212"/>
      <c r="E314" s="212"/>
      <c r="F314" s="212"/>
      <c r="G314" s="212"/>
      <c r="H314" s="212"/>
      <c r="I314" s="212"/>
      <c r="J314" s="212"/>
      <c r="K314" s="212"/>
      <c r="L314" s="212"/>
    </row>
    <row r="315" spans="1:12" x14ac:dyDescent="0.2">
      <c r="A315" s="212"/>
      <c r="B315" s="212"/>
      <c r="C315" s="212"/>
      <c r="D315" s="212"/>
      <c r="E315" s="212"/>
      <c r="F315" s="212"/>
      <c r="G315" s="212"/>
      <c r="H315" s="212"/>
      <c r="I315" s="212"/>
      <c r="J315" s="212"/>
      <c r="K315" s="212"/>
      <c r="L315" s="212"/>
    </row>
    <row r="316" spans="1:12" x14ac:dyDescent="0.2">
      <c r="A316" s="212"/>
      <c r="B316" s="212"/>
      <c r="C316" s="212"/>
      <c r="D316" s="212"/>
      <c r="E316" s="212"/>
      <c r="F316" s="212"/>
      <c r="G316" s="212"/>
      <c r="H316" s="212"/>
      <c r="I316" s="212"/>
      <c r="J316" s="212"/>
      <c r="K316" s="212"/>
      <c r="L316" s="212"/>
    </row>
    <row r="317" spans="1:12" x14ac:dyDescent="0.2">
      <c r="A317" s="212"/>
      <c r="B317" s="212"/>
      <c r="C317" s="212"/>
      <c r="D317" s="212"/>
      <c r="E317" s="212"/>
      <c r="F317" s="212"/>
      <c r="G317" s="212"/>
      <c r="H317" s="212"/>
      <c r="I317" s="212"/>
      <c r="J317" s="212"/>
      <c r="K317" s="212"/>
      <c r="L317" s="212"/>
    </row>
    <row r="318" spans="1:12" x14ac:dyDescent="0.2">
      <c r="A318" s="212"/>
      <c r="B318" s="212"/>
      <c r="C318" s="212"/>
      <c r="D318" s="212"/>
      <c r="E318" s="212"/>
      <c r="F318" s="212"/>
      <c r="G318" s="212"/>
      <c r="H318" s="212"/>
      <c r="I318" s="212"/>
      <c r="J318" s="212"/>
      <c r="K318" s="212"/>
      <c r="L318" s="212"/>
    </row>
    <row r="319" spans="1:12" x14ac:dyDescent="0.2">
      <c r="A319" s="212"/>
      <c r="B319" s="212"/>
      <c r="C319" s="212"/>
      <c r="D319" s="212"/>
      <c r="E319" s="212"/>
      <c r="F319" s="212"/>
      <c r="G319" s="212"/>
      <c r="H319" s="212"/>
      <c r="I319" s="212"/>
      <c r="J319" s="212"/>
      <c r="K319" s="212"/>
      <c r="L319" s="212"/>
    </row>
    <row r="320" spans="1:12" x14ac:dyDescent="0.2">
      <c r="A320" s="212"/>
      <c r="B320" s="212"/>
      <c r="C320" s="212"/>
      <c r="D320" s="212"/>
      <c r="E320" s="212"/>
      <c r="F320" s="212"/>
      <c r="G320" s="212"/>
      <c r="H320" s="212"/>
      <c r="I320" s="212"/>
      <c r="J320" s="212"/>
      <c r="K320" s="212"/>
      <c r="L320" s="212"/>
    </row>
    <row r="321" spans="1:12" x14ac:dyDescent="0.2">
      <c r="A321" s="212"/>
      <c r="B321" s="212"/>
      <c r="C321" s="212"/>
      <c r="D321" s="212"/>
      <c r="E321" s="212"/>
      <c r="F321" s="212"/>
      <c r="G321" s="212"/>
      <c r="H321" s="212"/>
      <c r="I321" s="212"/>
      <c r="J321" s="212"/>
      <c r="K321" s="212"/>
      <c r="L321" s="212"/>
    </row>
    <row r="322" spans="1:12" x14ac:dyDescent="0.2">
      <c r="A322" s="212"/>
      <c r="B322" s="212"/>
      <c r="C322" s="212"/>
      <c r="D322" s="212"/>
      <c r="E322" s="212"/>
      <c r="F322" s="212"/>
      <c r="G322" s="212"/>
      <c r="H322" s="212"/>
      <c r="I322" s="212"/>
      <c r="J322" s="212"/>
      <c r="K322" s="212"/>
      <c r="L322" s="212"/>
    </row>
    <row r="323" spans="1:12" x14ac:dyDescent="0.2">
      <c r="A323" s="212"/>
      <c r="B323" s="212"/>
      <c r="C323" s="212"/>
      <c r="D323" s="212"/>
      <c r="E323" s="212"/>
      <c r="F323" s="212"/>
      <c r="G323" s="212"/>
      <c r="H323" s="212"/>
      <c r="I323" s="212"/>
      <c r="J323" s="212"/>
      <c r="K323" s="212"/>
      <c r="L323" s="212"/>
    </row>
    <row r="324" spans="1:12" x14ac:dyDescent="0.2">
      <c r="A324" s="212"/>
      <c r="B324" s="212"/>
      <c r="C324" s="212"/>
      <c r="D324" s="212"/>
      <c r="E324" s="212"/>
      <c r="F324" s="212"/>
      <c r="G324" s="212"/>
      <c r="H324" s="212"/>
      <c r="I324" s="212"/>
      <c r="J324" s="212"/>
      <c r="K324" s="212"/>
      <c r="L324" s="212"/>
    </row>
    <row r="325" spans="1:12" x14ac:dyDescent="0.2">
      <c r="A325" s="212"/>
      <c r="B325" s="212"/>
      <c r="C325" s="212"/>
      <c r="D325" s="212"/>
      <c r="E325" s="212"/>
      <c r="F325" s="212"/>
      <c r="G325" s="212"/>
      <c r="H325" s="212"/>
      <c r="I325" s="212"/>
      <c r="J325" s="212"/>
      <c r="K325" s="212"/>
      <c r="L325" s="212"/>
    </row>
    <row r="326" spans="1:12" x14ac:dyDescent="0.2">
      <c r="A326" s="212"/>
      <c r="B326" s="212"/>
      <c r="C326" s="212"/>
      <c r="D326" s="212"/>
      <c r="E326" s="212"/>
      <c r="F326" s="212"/>
      <c r="G326" s="212"/>
      <c r="H326" s="212"/>
      <c r="I326" s="212"/>
      <c r="J326" s="212"/>
      <c r="K326" s="212"/>
      <c r="L326" s="212"/>
    </row>
    <row r="327" spans="1:12" x14ac:dyDescent="0.2">
      <c r="A327" s="212"/>
      <c r="B327" s="212"/>
      <c r="C327" s="212"/>
      <c r="D327" s="212"/>
      <c r="E327" s="212"/>
      <c r="F327" s="212"/>
      <c r="G327" s="212"/>
      <c r="H327" s="212"/>
      <c r="I327" s="212"/>
      <c r="J327" s="212"/>
      <c r="K327" s="212"/>
      <c r="L327" s="212"/>
    </row>
    <row r="328" spans="1:12" x14ac:dyDescent="0.2">
      <c r="A328" s="212"/>
      <c r="B328" s="212"/>
      <c r="C328" s="212"/>
      <c r="D328" s="212"/>
      <c r="E328" s="212"/>
      <c r="F328" s="212"/>
      <c r="G328" s="212"/>
      <c r="H328" s="212"/>
      <c r="I328" s="212"/>
      <c r="J328" s="212"/>
      <c r="K328" s="212"/>
      <c r="L328" s="212"/>
    </row>
    <row r="329" spans="1:12" x14ac:dyDescent="0.2">
      <c r="A329" s="212"/>
      <c r="B329" s="212"/>
      <c r="C329" s="212"/>
      <c r="D329" s="212"/>
      <c r="E329" s="212"/>
      <c r="F329" s="212"/>
      <c r="G329" s="212"/>
      <c r="H329" s="212"/>
      <c r="I329" s="212"/>
      <c r="J329" s="212"/>
      <c r="K329" s="212"/>
      <c r="L329" s="212"/>
    </row>
    <row r="330" spans="1:12" x14ac:dyDescent="0.2">
      <c r="A330" s="212"/>
      <c r="B330" s="212"/>
      <c r="C330" s="212"/>
      <c r="D330" s="212"/>
      <c r="E330" s="212"/>
      <c r="F330" s="212"/>
      <c r="G330" s="212"/>
      <c r="H330" s="212"/>
      <c r="I330" s="212"/>
      <c r="J330" s="212"/>
      <c r="K330" s="212"/>
      <c r="L330" s="212"/>
    </row>
    <row r="331" spans="1:12" x14ac:dyDescent="0.2">
      <c r="A331" s="212"/>
      <c r="B331" s="212"/>
      <c r="C331" s="212"/>
      <c r="D331" s="212"/>
      <c r="E331" s="212"/>
      <c r="F331" s="212"/>
      <c r="G331" s="212"/>
      <c r="H331" s="212"/>
      <c r="I331" s="212"/>
      <c r="J331" s="212"/>
      <c r="K331" s="212"/>
      <c r="L331" s="212"/>
    </row>
    <row r="332" spans="1:12" x14ac:dyDescent="0.2">
      <c r="A332" s="212"/>
      <c r="B332" s="212"/>
      <c r="C332" s="212"/>
      <c r="D332" s="212"/>
      <c r="E332" s="212"/>
      <c r="F332" s="212"/>
      <c r="G332" s="212"/>
      <c r="H332" s="212"/>
      <c r="I332" s="212"/>
      <c r="J332" s="212"/>
      <c r="K332" s="212"/>
      <c r="L332" s="212"/>
    </row>
    <row r="333" spans="1:12" x14ac:dyDescent="0.2">
      <c r="A333" s="212"/>
      <c r="B333" s="212"/>
      <c r="C333" s="212"/>
      <c r="D333" s="212"/>
      <c r="E333" s="212"/>
      <c r="F333" s="212"/>
      <c r="G333" s="212"/>
      <c r="H333" s="212"/>
      <c r="I333" s="212"/>
      <c r="J333" s="212"/>
      <c r="K333" s="212"/>
      <c r="L333" s="212"/>
    </row>
    <row r="334" spans="1:12" x14ac:dyDescent="0.2">
      <c r="A334" s="212"/>
      <c r="B334" s="212"/>
      <c r="C334" s="212"/>
      <c r="D334" s="212"/>
      <c r="E334" s="212"/>
      <c r="F334" s="212"/>
      <c r="G334" s="212"/>
      <c r="H334" s="212"/>
      <c r="I334" s="212"/>
      <c r="J334" s="212"/>
      <c r="K334" s="212"/>
      <c r="L334" s="212"/>
    </row>
    <row r="335" spans="1:12" x14ac:dyDescent="0.2">
      <c r="A335" s="212"/>
      <c r="B335" s="212"/>
      <c r="C335" s="212"/>
      <c r="D335" s="212"/>
      <c r="E335" s="212"/>
      <c r="F335" s="212"/>
      <c r="G335" s="212"/>
      <c r="H335" s="212"/>
      <c r="I335" s="212"/>
      <c r="J335" s="212"/>
      <c r="K335" s="212"/>
      <c r="L335" s="212"/>
    </row>
    <row r="336" spans="1:12" x14ac:dyDescent="0.2">
      <c r="A336" s="212"/>
      <c r="B336" s="212"/>
      <c r="C336" s="212"/>
      <c r="D336" s="212"/>
      <c r="E336" s="212"/>
      <c r="F336" s="212"/>
      <c r="G336" s="212"/>
      <c r="H336" s="212"/>
      <c r="I336" s="212"/>
      <c r="J336" s="212"/>
      <c r="K336" s="212"/>
      <c r="L336" s="212"/>
    </row>
    <row r="337" spans="2:7" x14ac:dyDescent="0.2">
      <c r="B337" s="212"/>
      <c r="C337" s="212"/>
      <c r="D337" s="212"/>
      <c r="E337" s="212"/>
      <c r="F337" s="212"/>
      <c r="G337" s="212"/>
    </row>
    <row r="338" spans="2:7" x14ac:dyDescent="0.2">
      <c r="B338" s="212"/>
      <c r="C338" s="212"/>
      <c r="D338" s="212"/>
      <c r="E338" s="212"/>
      <c r="F338" s="212"/>
      <c r="G338" s="212"/>
    </row>
    <row r="339" spans="2:7" x14ac:dyDescent="0.2">
      <c r="B339" s="212"/>
      <c r="C339" s="212"/>
      <c r="D339" s="212"/>
      <c r="E339" s="212"/>
      <c r="F339" s="212"/>
      <c r="G339" s="212"/>
    </row>
    <row r="340" spans="2:7" x14ac:dyDescent="0.2">
      <c r="B340" s="212"/>
      <c r="C340" s="212"/>
      <c r="D340" s="212"/>
      <c r="E340" s="212"/>
      <c r="F340" s="212"/>
      <c r="G340" s="212"/>
    </row>
    <row r="341" spans="2:7" x14ac:dyDescent="0.2">
      <c r="B341" s="212"/>
      <c r="C341" s="212"/>
      <c r="D341" s="212"/>
      <c r="E341" s="212"/>
      <c r="F341" s="212"/>
      <c r="G341" s="212"/>
    </row>
    <row r="342" spans="2:7" x14ac:dyDescent="0.2">
      <c r="B342" s="212"/>
      <c r="C342" s="212"/>
      <c r="D342" s="212"/>
      <c r="E342" s="212"/>
      <c r="F342" s="212"/>
      <c r="G342" s="212"/>
    </row>
    <row r="343" spans="2:7" x14ac:dyDescent="0.2">
      <c r="B343" s="212"/>
      <c r="C343" s="212"/>
      <c r="D343" s="212"/>
      <c r="E343" s="212"/>
      <c r="F343" s="212"/>
      <c r="G343" s="212"/>
    </row>
    <row r="344" spans="2:7" x14ac:dyDescent="0.2">
      <c r="B344" s="212"/>
      <c r="C344" s="212"/>
      <c r="D344" s="212"/>
      <c r="E344" s="212"/>
      <c r="F344" s="212"/>
      <c r="G344" s="212"/>
    </row>
  </sheetData>
  <sheetProtection sheet="1" objects="1" scenarios="1" selectLockedCells="1"/>
  <mergeCells count="47">
    <mergeCell ref="B247:C247"/>
    <mergeCell ref="D166:H166"/>
    <mergeCell ref="D199:F199"/>
    <mergeCell ref="B208:C209"/>
    <mergeCell ref="B254:C254"/>
    <mergeCell ref="B232:C232"/>
    <mergeCell ref="B239:C239"/>
    <mergeCell ref="B231:C231"/>
    <mergeCell ref="B225:C225"/>
    <mergeCell ref="B226:C226"/>
    <mergeCell ref="B191:C191"/>
    <mergeCell ref="B192:C192"/>
    <mergeCell ref="B190:C190"/>
    <mergeCell ref="B210:C210"/>
    <mergeCell ref="D225:E230"/>
    <mergeCell ref="G60:H60"/>
    <mergeCell ref="D6:F11"/>
    <mergeCell ref="C60:D60"/>
    <mergeCell ref="C80:D80"/>
    <mergeCell ref="B19:C19"/>
    <mergeCell ref="B31:C31"/>
    <mergeCell ref="B73:C73"/>
    <mergeCell ref="B1:E1"/>
    <mergeCell ref="B2:E2"/>
    <mergeCell ref="B3:E3"/>
    <mergeCell ref="C122:D122"/>
    <mergeCell ref="B79:C79"/>
    <mergeCell ref="B92:C92"/>
    <mergeCell ref="B110:C110"/>
    <mergeCell ref="B67:C67"/>
    <mergeCell ref="B109:C109"/>
    <mergeCell ref="I125:J125"/>
    <mergeCell ref="I124:J124"/>
    <mergeCell ref="B18:C18"/>
    <mergeCell ref="B30:C30"/>
    <mergeCell ref="B45:C45"/>
    <mergeCell ref="B52:C52"/>
    <mergeCell ref="B86:C86"/>
    <mergeCell ref="B115:D115"/>
    <mergeCell ref="C121:D121"/>
    <mergeCell ref="E60:F60"/>
    <mergeCell ref="H115:L122"/>
    <mergeCell ref="K124:L124"/>
    <mergeCell ref="K125:L125"/>
    <mergeCell ref="B90:C90"/>
    <mergeCell ref="B124:B125"/>
    <mergeCell ref="C124:H125"/>
  </mergeCells>
  <phoneticPr fontId="13" type="noConversion"/>
  <conditionalFormatting sqref="C196:C197 E132:E160">
    <cfRule type="cellIs" dxfId="8" priority="32" stopIfTrue="1" operator="equal">
      <formula>"N/A"</formula>
    </cfRule>
  </conditionalFormatting>
  <conditionalFormatting sqref="C228 C241:C242 C234:C235 C70:C71 C112:C113 C77:D77 C84:D84 C47:C49">
    <cfRule type="cellIs" dxfId="7" priority="33" stopIfTrue="1" operator="equal">
      <formula>"Enter Value"</formula>
    </cfRule>
  </conditionalFormatting>
  <dataValidations xWindow="791" yWindow="205" count="35">
    <dataValidation type="list" allowBlank="1" showInputMessage="1" showErrorMessage="1" sqref="C253" xr:uid="{00000000-0002-0000-0300-000000000000}">
      <formula1>$C$45:$C$47</formula1>
    </dataValidation>
    <dataValidation allowBlank="1" showInputMessage="1" showErrorMessage="1" prompt="Depends on the program.  Mandatory inspection will yield a value of 100%." sqref="C249 C241:C242" xr:uid="{00000000-0002-0000-0300-000001000000}"/>
    <dataValidation type="list" allowBlank="1" showInputMessage="1" showErrorMessage="1" sqref="C243" xr:uid="{00000000-0002-0000-0300-000002000000}">
      <formula1>OnSiteSystems</formula1>
    </dataValidation>
    <dataValidation allowBlank="1" showInputMessage="1" showErrorMessage="1" promptTitle="Based on Media Type" prompt="Televsion = 40%_x000a_Radio = 25%_x000a_Newspaper = 30%_x000a_Billboard = 13%_x000a_Brochure = 8%_x000a_Workshop = 7%" sqref="C228 C71 C235" xr:uid="{00000000-0002-0000-0300-000003000000}"/>
    <dataValidation type="list" allowBlank="1" showInputMessage="1" showErrorMessage="1" sqref="C227 C23:C28 C47 E132 E134:E160 C69 C240 C233" xr:uid="{00000000-0002-0000-0300-000004000000}">
      <formula1>"Yes,No"</formula1>
    </dataValidation>
    <dataValidation allowBlank="1" showInputMessage="1" showErrorMessage="1" prompt="Fraction of the subwatershed with flow control for small (&lt;1-year) storm events." sqref="C198" xr:uid="{00000000-0002-0000-0300-000005000000}"/>
    <dataValidation type="list" allowBlank="1" showInputMessage="1" showErrorMessage="1" sqref="B192:C192" xr:uid="{00000000-0002-0000-0300-000006000000}">
      <formula1>StreamRestorationOptions</formula1>
    </dataValidation>
    <dataValidation allowBlank="1" showInputMessage="1" showErrorMessage="1" prompt="Maintenance Discount:_x000a_Factor to Account for ongoing maintenance:_x000a_Regular maintenance specified and enforced:  90%_x000a_Maintenance Specified but poorly enforced:     60%_x000a_No Maintenance Guidance:                                50%_x000a_" sqref="L132:L160 F122" xr:uid="{00000000-0002-0000-0300-000007000000}"/>
    <dataValidation allowBlank="1" showInputMessage="1" showErrorMessage="1" prompt="Specific, Legally Binding Standards           1.2_x000a_Specific Standards, not Legally Binding     1.0_x000a_Less specific Standards,legally binding      1.0_x000a_No Standards                                             0.8" sqref="K132:K160" xr:uid="{00000000-0002-0000-0300-000008000000}"/>
    <dataValidation allowBlank="1" showInputMessage="1" showErrorMessage="1" prompt="Do not enter data in grey cells in this section. Either educational data in &quot;Lawn Care Education or &quot;Residential Disconnection&quot; or enter the practice directly in green cells below" sqref="B128:D129" xr:uid="{00000000-0002-0000-0300-000009000000}"/>
    <dataValidation type="list" allowBlank="1" showInputMessage="1" showErrorMessage="1" sqref="B130" xr:uid="{00000000-0002-0000-0300-00000A000000}">
      <formula1>Practices</formula1>
    </dataValidation>
    <dataValidation type="list" allowBlank="1" showInputMessage="1" showErrorMessage="1" sqref="B132:B160" xr:uid="{00000000-0002-0000-0300-00000B000000}">
      <formula1>BMPTypes</formula1>
    </dataValidation>
    <dataValidation type="list" allowBlank="1" showInputMessage="1" showErrorMessage="1" sqref="G128:G160" xr:uid="{00000000-0002-0000-0300-00000C000000}">
      <formula1>Soils</formula1>
    </dataValidation>
    <dataValidation showInputMessage="1" showErrorMessage="1" sqref="C94:C99" xr:uid="{00000000-0002-0000-0300-00000D000000}"/>
    <dataValidation type="list" allowBlank="1" showInputMessage="1" showErrorMessage="1" sqref="C102:C106" xr:uid="{00000000-0002-0000-0300-00000E000000}">
      <formula1>Forest_Rural</formula1>
    </dataValidation>
    <dataValidation type="list" allowBlank="1" showInputMessage="1" sqref="E133" xr:uid="{00000000-0002-0000-0300-00000F000000}">
      <formula1>"Yes,No"</formula1>
    </dataValidation>
    <dataValidation type="list" allowBlank="1" showInputMessage="1" showErrorMessage="1" prompt="Do not enter data in grey cells in this section. Either educational data in &quot;Lawn Care Education or &quot;Residential Disconnection&quot; or enter the practice directly in green cells below" sqref="E128:E129" xr:uid="{00000000-0002-0000-0300-000010000000}">
      <formula1>"Yes,No"</formula1>
    </dataValidation>
    <dataValidation type="whole" allowBlank="1" showInputMessage="1" showErrorMessage="1" errorTitle="Number of Retrofit Practices" error="Should be less than or equal to 23" prompt="Enter the number of practices to be installed in this box. (No greater than 29)" sqref="C116" xr:uid="{00000000-0002-0000-0300-000011000000}">
      <formula1>0</formula1>
      <formula2>29</formula2>
    </dataValidation>
    <dataValidation allowBlank="1" showInputMessage="1" showErrorMessage="1" prompt="Regulations Prohibit Landfill Disposal:  0.5_x000a_No Prohibitions   1.0" sqref="C84" xr:uid="{00000000-0002-0000-0300-000012000000}"/>
    <dataValidation allowBlank="1" showInputMessage="1" showErrorMessage="1" prompt="Specific ordinance, with enforcement and education included      0.9_x000a_Ordinance specifies activities, but no enforcement or education  0.6_x000a_Ordinance has no restriction on activities within the buffer   0.4" sqref="C77:D77" xr:uid="{00000000-0002-0000-0300-000013000000}"/>
    <dataValidation allowBlank="1" showInputMessage="1" showErrorMessage="1" prompt="Typlically applies on lots &gt;1/8 acre" sqref="C70" xr:uid="{00000000-0002-0000-0300-000014000000}"/>
    <dataValidation type="list" allowBlank="1" showInputMessage="1" showErrorMessage="1" prompt="Do not enter data in grey cells in this section. Either educational data in &quot;Lawn Care Education or &quot;Residential Disconnection&quot; or enter the practice directly in green cells below" sqref="F128:F129 F132:F160" xr:uid="{00000000-0002-0000-0300-000015000000}">
      <formula1>BMPTypes_2</formula1>
    </dataValidation>
    <dataValidation allowBlank="1" showInputMessage="1" showErrorMessage="1" prompt="Specific, Legally Binding Standards           1.0_x000a_Specific Standards, not Legally Binding     0.8_x000a_Less specific Standards,legally binding      0.8_x000a_No Standards                                             0.6_x000a_" sqref="F121" xr:uid="{00000000-0002-0000-0300-000016000000}"/>
    <dataValidation type="list" allowBlank="1" showInputMessage="1" showErrorMessage="1" sqref="C118:D118" xr:uid="{00000000-0002-0000-0300-000017000000}">
      <formula1>WaterQualityOptions</formula1>
    </dataValidation>
    <dataValidation allowBlank="1" showInputMessage="1" showErrorMessage="1" prompt="Enter the rainfall event practices are designed to capture in this box." sqref="C117" xr:uid="{00000000-0002-0000-0300-000018000000}"/>
    <dataValidation type="list" allowBlank="1" showInputMessage="1" showErrorMessage="1" sqref="B102:B107" xr:uid="{00000000-0002-0000-0300-000019000000}">
      <formula1>$AB$119:$AB$133</formula1>
    </dataValidation>
    <dataValidation type="list" showInputMessage="1" showErrorMessage="1" sqref="B94:B99" xr:uid="{00000000-0002-0000-0300-00001A000000}">
      <formula1>$AB$94:$AB$118</formula1>
    </dataValidation>
    <dataValidation type="list" allowBlank="1" showInputMessage="1" showErrorMessage="1" sqref="H128:H160" xr:uid="{00000000-0002-0000-0300-00001B000000}">
      <formula1>Depth</formula1>
    </dataValidation>
    <dataValidation allowBlank="1" showInputMessage="1" showErrorMessage="1" prompt="No parking restrictions or operator training:   0.5_x000a_Parking restrictions, no operator training:  0.75_x000a_Paring restricitons; operator training: 1.0" sqref="C59:D59" xr:uid="{00000000-0002-0000-0300-00001C000000}"/>
    <dataValidation allowBlank="1" showInputMessage="1" showErrorMessage="1" promptTitle="Accounts for ESC Program " prompt="Few inspectors, no pre-construction meetingl     0.3_x000a_Inspectors visit monthly; pre-construction for larger sites  0.6_x000a_Inspectors visit weekly, contractor education, pre-construction meeting for most sites  0.9_x000a__x000a_" sqref="C55" xr:uid="{00000000-0002-0000-0300-00001D000000}"/>
    <dataValidation allowBlank="1" showInputMessage="1" showErrorMessage="1" promptTitle="Based on Media Type:" prompt="Televsion = 40%_x000a_Radio = 25%_x000a_Newspaper = 30%_x000a_Billboard = 13%_x000a_Brochure = 8%_x000a_Workshop = 7%" sqref="C20" xr:uid="{00000000-0002-0000-0300-00001E000000}"/>
    <dataValidation type="list" showErrorMessage="1" errorTitle="Future Practices Sheet" error="Please select sweeping frequency for Street Sweeping (Monthly of Weekly)" sqref="C65:D65" xr:uid="{00000000-0002-0000-0300-00001F000000}">
      <formula1>Street_Sweeping_Frequency_Options</formula1>
    </dataValidation>
    <dataValidation type="list" errorStyle="warning" allowBlank="1" showErrorMessage="1" errorTitle="Future Practices Sheet" error="Please select sweeping frequency for Street Sweeping (Monthly of Weekly)" sqref="E65:G65" xr:uid="{00000000-0002-0000-0300-000020000000}">
      <formula1>Street_Sweeping_Frequency_Options</formula1>
    </dataValidation>
    <dataValidation allowBlank="1" showInputMessage="1" showErrorMessage="1" prompt="Percent of the subwatershed with flow control for small (&lt;1-year) storm events." sqref="C197" xr:uid="{59CF4F3A-F13E-4E46-B47F-A6B8ADA8FE6C}"/>
    <dataValidation allowBlank="1" showErrorMessage="1" sqref="C234" xr:uid="{65856588-511B-4A39-92EF-D1B42AA7B07A}"/>
  </dataValidations>
  <pageMargins left="0.75" right="0.75" top="1" bottom="1"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2287" r:id="rId4" name="cbxMaintenanceFactors">
          <controlPr defaultSize="0" autoLine="0" listFillRange="MaintenanceDiscountFactors" r:id="rId5">
            <anchor moveWithCells="1" sizeWithCells="1">
              <from>
                <xdr:col>1</xdr:col>
                <xdr:colOff>3448050</xdr:colOff>
                <xdr:row>120</xdr:row>
                <xdr:rowOff>171450</xdr:rowOff>
              </from>
              <to>
                <xdr:col>4</xdr:col>
                <xdr:colOff>9525</xdr:colOff>
                <xdr:row>122</xdr:row>
                <xdr:rowOff>19050</xdr:rowOff>
              </to>
            </anchor>
          </controlPr>
        </control>
      </mc:Choice>
      <mc:Fallback>
        <control shapeId="2287" r:id="rId4" name="cbxMaintenanceFactors"/>
      </mc:Fallback>
    </mc:AlternateContent>
    <mc:AlternateContent xmlns:mc="http://schemas.openxmlformats.org/markup-compatibility/2006">
      <mc:Choice Requires="x14">
        <control shapeId="2285" r:id="rId6" name="cbxDesignFactors">
          <controlPr defaultSize="0" autoLine="0" listFillRange="DesignDiscountFactors" r:id="rId7">
            <anchor moveWithCells="1" sizeWithCells="1">
              <from>
                <xdr:col>1</xdr:col>
                <xdr:colOff>3448050</xdr:colOff>
                <xdr:row>119</xdr:row>
                <xdr:rowOff>152400</xdr:rowOff>
              </from>
              <to>
                <xdr:col>4</xdr:col>
                <xdr:colOff>9525</xdr:colOff>
                <xdr:row>121</xdr:row>
                <xdr:rowOff>9525</xdr:rowOff>
              </to>
            </anchor>
          </controlPr>
        </control>
      </mc:Choice>
      <mc:Fallback>
        <control shapeId="2285" r:id="rId6" name="cbxDesignFactors"/>
      </mc:Fallback>
    </mc:AlternateContent>
    <mc:AlternateContent xmlns:mc="http://schemas.openxmlformats.org/markup-compatibility/2006">
      <mc:Choice Requires="x14">
        <control shapeId="2283" r:id="rId8" name="CbxWQVolume">
          <controlPr defaultSize="0" autoLine="0" listFillRange="WaterQualityOptions" r:id="rId9">
            <anchor moveWithCells="1" sizeWithCells="1">
              <from>
                <xdr:col>2</xdr:col>
                <xdr:colOff>19050</xdr:colOff>
                <xdr:row>116</xdr:row>
                <xdr:rowOff>142875</xdr:rowOff>
              </from>
              <to>
                <xdr:col>4</xdr:col>
                <xdr:colOff>28575</xdr:colOff>
                <xdr:row>118</xdr:row>
                <xdr:rowOff>19050</xdr:rowOff>
              </to>
            </anchor>
          </controlPr>
        </control>
      </mc:Choice>
      <mc:Fallback>
        <control shapeId="2283" r:id="rId8" name="CbxWQVolume"/>
      </mc:Fallback>
    </mc:AlternateContent>
    <mc:AlternateContent xmlns:mc="http://schemas.openxmlformats.org/markup-compatibility/2006">
      <mc:Choice Requires="x14">
        <control shapeId="2100" r:id="rId10" name="cbxAll">
          <controlPr defaultSize="0" autoLine="0" r:id="rId11">
            <anchor moveWithCells="1">
              <from>
                <xdr:col>1</xdr:col>
                <xdr:colOff>171450</xdr:colOff>
                <xdr:row>5</xdr:row>
                <xdr:rowOff>123825</xdr:rowOff>
              </from>
              <to>
                <xdr:col>2</xdr:col>
                <xdr:colOff>66675</xdr:colOff>
                <xdr:row>6</xdr:row>
                <xdr:rowOff>142875</xdr:rowOff>
              </to>
            </anchor>
          </controlPr>
        </control>
      </mc:Choice>
      <mc:Fallback>
        <control shapeId="2100" r:id="rId10" name="cbxAll"/>
      </mc:Fallback>
    </mc:AlternateContent>
    <mc:AlternateContent xmlns:mc="http://schemas.openxmlformats.org/markup-compatibility/2006">
      <mc:Choice Requires="x14">
        <control shapeId="2086" r:id="rId12" name="cbx_Point_Source_Redn">
          <controlPr defaultSize="0" autoLine="0" r:id="rId13">
            <anchor moveWithCells="1">
              <from>
                <xdr:col>2</xdr:col>
                <xdr:colOff>0</xdr:colOff>
                <xdr:row>12</xdr:row>
                <xdr:rowOff>209550</xdr:rowOff>
              </from>
              <to>
                <xdr:col>3</xdr:col>
                <xdr:colOff>28575</xdr:colOff>
                <xdr:row>13</xdr:row>
                <xdr:rowOff>228600</xdr:rowOff>
              </to>
            </anchor>
          </controlPr>
        </control>
      </mc:Choice>
      <mc:Fallback>
        <control shapeId="2086" r:id="rId12" name="cbx_Point_Source_Redn"/>
      </mc:Fallback>
    </mc:AlternateContent>
    <mc:AlternateContent xmlns:mc="http://schemas.openxmlformats.org/markup-compatibility/2006">
      <mc:Choice Requires="x14">
        <control shapeId="2083" r:id="rId14" name="cbx_Catch_Basin">
          <controlPr defaultSize="0" autoLine="0" r:id="rId15">
            <anchor moveWithCells="1">
              <from>
                <xdr:col>1</xdr:col>
                <xdr:colOff>171450</xdr:colOff>
                <xdr:row>9</xdr:row>
                <xdr:rowOff>171450</xdr:rowOff>
              </from>
              <to>
                <xdr:col>2</xdr:col>
                <xdr:colOff>142875</xdr:colOff>
                <xdr:row>10</xdr:row>
                <xdr:rowOff>190500</xdr:rowOff>
              </to>
            </anchor>
          </controlPr>
        </control>
      </mc:Choice>
      <mc:Fallback>
        <control shapeId="2083" r:id="rId14" name="cbx_Catch_Basin"/>
      </mc:Fallback>
    </mc:AlternateContent>
    <mc:AlternateContent xmlns:mc="http://schemas.openxmlformats.org/markup-compatibility/2006">
      <mc:Choice Requires="x14">
        <control shapeId="2082" r:id="rId16" name="cbx_SS_Education">
          <controlPr defaultSize="0" autoLine="0" r:id="rId17">
            <anchor moveWithCells="1">
              <from>
                <xdr:col>1</xdr:col>
                <xdr:colOff>171450</xdr:colOff>
                <xdr:row>12</xdr:row>
                <xdr:rowOff>161925</xdr:rowOff>
              </from>
              <to>
                <xdr:col>2</xdr:col>
                <xdr:colOff>590550</xdr:colOff>
                <xdr:row>13</xdr:row>
                <xdr:rowOff>209550</xdr:rowOff>
              </to>
            </anchor>
          </controlPr>
        </control>
      </mc:Choice>
      <mc:Fallback>
        <control shapeId="2082" r:id="rId16" name="cbx_SS_Education"/>
      </mc:Fallback>
    </mc:AlternateContent>
    <mc:AlternateContent xmlns:mc="http://schemas.openxmlformats.org/markup-compatibility/2006">
      <mc:Choice Requires="x14">
        <control shapeId="2081" r:id="rId18" name="cbx_Illicit_CSO_SSO">
          <controlPr defaultSize="0" autoLine="0" r:id="rId19">
            <anchor moveWithCells="1">
              <from>
                <xdr:col>2</xdr:col>
                <xdr:colOff>0</xdr:colOff>
                <xdr:row>11</xdr:row>
                <xdr:rowOff>200025</xdr:rowOff>
              </from>
              <to>
                <xdr:col>3</xdr:col>
                <xdr:colOff>457200</xdr:colOff>
                <xdr:row>12</xdr:row>
                <xdr:rowOff>219075</xdr:rowOff>
              </to>
            </anchor>
          </controlPr>
        </control>
      </mc:Choice>
      <mc:Fallback>
        <control shapeId="2081" r:id="rId18" name="cbx_Illicit_CSO_SSO"/>
      </mc:Fallback>
    </mc:AlternateContent>
    <mc:AlternateContent xmlns:mc="http://schemas.openxmlformats.org/markup-compatibility/2006">
      <mc:Choice Requires="x14">
        <control shapeId="2080" r:id="rId20" name="cbx_Stream_Restore">
          <controlPr defaultSize="0" autoLine="0" r:id="rId21">
            <anchor moveWithCells="1">
              <from>
                <xdr:col>1</xdr:col>
                <xdr:colOff>171450</xdr:colOff>
                <xdr:row>11</xdr:row>
                <xdr:rowOff>152400</xdr:rowOff>
              </from>
              <to>
                <xdr:col>1</xdr:col>
                <xdr:colOff>2762250</xdr:colOff>
                <xdr:row>12</xdr:row>
                <xdr:rowOff>171450</xdr:rowOff>
              </to>
            </anchor>
          </controlPr>
        </control>
      </mc:Choice>
      <mc:Fallback>
        <control shapeId="2080" r:id="rId20" name="cbx_Stream_Restore"/>
      </mc:Fallback>
    </mc:AlternateContent>
    <mc:AlternateContent xmlns:mc="http://schemas.openxmlformats.org/markup-compatibility/2006">
      <mc:Choice Requires="x14">
        <control shapeId="2079" r:id="rId22" name="cbx_Stormwater_Retrofit">
          <controlPr defaultSize="0" autoLine="0" r:id="rId23">
            <anchor moveWithCells="1">
              <from>
                <xdr:col>2</xdr:col>
                <xdr:colOff>0</xdr:colOff>
                <xdr:row>10</xdr:row>
                <xdr:rowOff>180975</xdr:rowOff>
              </from>
              <to>
                <xdr:col>3</xdr:col>
                <xdr:colOff>85725</xdr:colOff>
                <xdr:row>11</xdr:row>
                <xdr:rowOff>190500</xdr:rowOff>
              </to>
            </anchor>
          </controlPr>
        </control>
      </mc:Choice>
      <mc:Fallback>
        <control shapeId="2079" r:id="rId22" name="cbx_Stormwater_Retrofit"/>
      </mc:Fallback>
    </mc:AlternateContent>
    <mc:AlternateContent xmlns:mc="http://schemas.openxmlformats.org/markup-compatibility/2006">
      <mc:Choice Requires="x14">
        <control shapeId="2078" r:id="rId24" name="cbx_Urban_Downsizing">
          <controlPr defaultSize="0" autoLine="0" r:id="rId25">
            <anchor moveWithCells="1">
              <from>
                <xdr:col>1</xdr:col>
                <xdr:colOff>171450</xdr:colOff>
                <xdr:row>10</xdr:row>
                <xdr:rowOff>161925</xdr:rowOff>
              </from>
              <to>
                <xdr:col>2</xdr:col>
                <xdr:colOff>638175</xdr:colOff>
                <xdr:row>11</xdr:row>
                <xdr:rowOff>171450</xdr:rowOff>
              </to>
            </anchor>
          </controlPr>
        </control>
      </mc:Choice>
      <mc:Fallback>
        <control shapeId="2078" r:id="rId24" name="cbx_Urban_Downsizing"/>
      </mc:Fallback>
    </mc:AlternateContent>
    <mc:AlternateContent xmlns:mc="http://schemas.openxmlformats.org/markup-compatibility/2006">
      <mc:Choice Requires="x14">
        <control shapeId="2076" r:id="rId26" name="cbx_Marina_Pumpouts">
          <controlPr defaultSize="0" autoLine="0" r:id="rId27">
            <anchor moveWithCells="1">
              <from>
                <xdr:col>2</xdr:col>
                <xdr:colOff>0</xdr:colOff>
                <xdr:row>9</xdr:row>
                <xdr:rowOff>152400</xdr:rowOff>
              </from>
              <to>
                <xdr:col>3</xdr:col>
                <xdr:colOff>28575</xdr:colOff>
                <xdr:row>10</xdr:row>
                <xdr:rowOff>171450</xdr:rowOff>
              </to>
            </anchor>
          </controlPr>
        </control>
      </mc:Choice>
      <mc:Fallback>
        <control shapeId="2076" r:id="rId26" name="cbx_Marina_Pumpouts"/>
      </mc:Fallback>
    </mc:AlternateContent>
    <mc:AlternateContent xmlns:mc="http://schemas.openxmlformats.org/markup-compatibility/2006">
      <mc:Choice Requires="x14">
        <control shapeId="2075" r:id="rId28" name="cbx_Imp_Cover_Disc">
          <controlPr defaultSize="0" autoLine="0" r:id="rId29">
            <anchor moveWithCells="1">
              <from>
                <xdr:col>1</xdr:col>
                <xdr:colOff>171450</xdr:colOff>
                <xdr:row>8</xdr:row>
                <xdr:rowOff>133350</xdr:rowOff>
              </from>
              <to>
                <xdr:col>2</xdr:col>
                <xdr:colOff>142875</xdr:colOff>
                <xdr:row>9</xdr:row>
                <xdr:rowOff>152400</xdr:rowOff>
              </to>
            </anchor>
          </controlPr>
        </control>
      </mc:Choice>
      <mc:Fallback>
        <control shapeId="2075" r:id="rId28" name="cbx_Imp_Cover_Disc"/>
      </mc:Fallback>
    </mc:AlternateContent>
    <mc:AlternateContent xmlns:mc="http://schemas.openxmlformats.org/markup-compatibility/2006">
      <mc:Choice Requires="x14">
        <control shapeId="2074" r:id="rId30" name="cbx_Riparian_Buffers">
          <controlPr defaultSize="0" autoLine="0" r:id="rId31">
            <anchor moveWithCells="1">
              <from>
                <xdr:col>2</xdr:col>
                <xdr:colOff>0</xdr:colOff>
                <xdr:row>8</xdr:row>
                <xdr:rowOff>123825</xdr:rowOff>
              </from>
              <to>
                <xdr:col>2</xdr:col>
                <xdr:colOff>2619375</xdr:colOff>
                <xdr:row>9</xdr:row>
                <xdr:rowOff>142875</xdr:rowOff>
              </to>
            </anchor>
          </controlPr>
        </control>
      </mc:Choice>
      <mc:Fallback>
        <control shapeId="2074" r:id="rId30" name="cbx_Riparian_Buffers"/>
      </mc:Fallback>
    </mc:AlternateContent>
    <mc:AlternateContent xmlns:mc="http://schemas.openxmlformats.org/markup-compatibility/2006">
      <mc:Choice Requires="x14">
        <control shapeId="2073" r:id="rId32" name="cbx_Street_Sweeping">
          <controlPr defaultSize="0" autoLine="0" r:id="rId33">
            <anchor moveWithCells="1">
              <from>
                <xdr:col>2</xdr:col>
                <xdr:colOff>0</xdr:colOff>
                <xdr:row>7</xdr:row>
                <xdr:rowOff>123825</xdr:rowOff>
              </from>
              <to>
                <xdr:col>3</xdr:col>
                <xdr:colOff>9525</xdr:colOff>
                <xdr:row>8</xdr:row>
                <xdr:rowOff>142875</xdr:rowOff>
              </to>
            </anchor>
          </controlPr>
        </control>
      </mc:Choice>
      <mc:Fallback>
        <control shapeId="2073" r:id="rId32" name="cbx_Street_Sweeping"/>
      </mc:Fallback>
    </mc:AlternateContent>
    <mc:AlternateContent xmlns:mc="http://schemas.openxmlformats.org/markup-compatibility/2006">
      <mc:Choice Requires="x14">
        <control shapeId="2072" r:id="rId34" name="cbx_Erosion_Sediment">
          <controlPr defaultSize="0" autoLine="0" r:id="rId35">
            <anchor moveWithCells="1">
              <from>
                <xdr:col>1</xdr:col>
                <xdr:colOff>171450</xdr:colOff>
                <xdr:row>7</xdr:row>
                <xdr:rowOff>95250</xdr:rowOff>
              </from>
              <to>
                <xdr:col>1</xdr:col>
                <xdr:colOff>2762250</xdr:colOff>
                <xdr:row>8</xdr:row>
                <xdr:rowOff>114300</xdr:rowOff>
              </to>
            </anchor>
          </controlPr>
        </control>
      </mc:Choice>
      <mc:Fallback>
        <control shapeId="2072" r:id="rId34" name="cbx_Erosion_Sediment"/>
      </mc:Fallback>
    </mc:AlternateContent>
    <mc:AlternateContent xmlns:mc="http://schemas.openxmlformats.org/markup-compatibility/2006">
      <mc:Choice Requires="x14">
        <control shapeId="2071" r:id="rId36" name="cbx_Pet_Waste">
          <controlPr defaultSize="0" autoLine="0" r:id="rId37">
            <anchor moveWithCells="1">
              <from>
                <xdr:col>2</xdr:col>
                <xdr:colOff>0</xdr:colOff>
                <xdr:row>6</xdr:row>
                <xdr:rowOff>114300</xdr:rowOff>
              </from>
              <to>
                <xdr:col>3</xdr:col>
                <xdr:colOff>85725</xdr:colOff>
                <xdr:row>7</xdr:row>
                <xdr:rowOff>133350</xdr:rowOff>
              </to>
            </anchor>
          </controlPr>
        </control>
      </mc:Choice>
      <mc:Fallback>
        <control shapeId="2071" r:id="rId36" name="cbx_Pet_Waste"/>
      </mc:Fallback>
    </mc:AlternateContent>
    <mc:AlternateContent xmlns:mc="http://schemas.openxmlformats.org/markup-compatibility/2006">
      <mc:Choice Requires="x14">
        <control shapeId="2069" r:id="rId38" name="cbx_Lawn_Care">
          <controlPr defaultSize="0" autoLine="0" r:id="rId39">
            <anchor moveWithCells="1">
              <from>
                <xdr:col>1</xdr:col>
                <xdr:colOff>171450</xdr:colOff>
                <xdr:row>6</xdr:row>
                <xdr:rowOff>76200</xdr:rowOff>
              </from>
              <to>
                <xdr:col>2</xdr:col>
                <xdr:colOff>1000125</xdr:colOff>
                <xdr:row>7</xdr:row>
                <xdr:rowOff>161925</xdr:rowOff>
              </to>
            </anchor>
          </controlPr>
        </control>
      </mc:Choice>
      <mc:Fallback>
        <control shapeId="2069" r:id="rId38" name="cbx_Lawn_Care"/>
      </mc:Fallback>
    </mc:AlternateContent>
    <mc:AlternateContent xmlns:mc="http://schemas.openxmlformats.org/markup-compatibility/2006">
      <mc:Choice Requires="x14">
        <control shapeId="2068" r:id="rId40" name="Group Box 20">
          <controlPr defaultSize="0" autoFill="0" autoPict="0">
            <anchor moveWithCells="1">
              <from>
                <xdr:col>1</xdr:col>
                <xdr:colOff>19050</xdr:colOff>
                <xdr:row>5</xdr:row>
                <xdr:rowOff>57150</xdr:rowOff>
              </from>
              <to>
                <xdr:col>3</xdr:col>
                <xdr:colOff>647700</xdr:colOff>
                <xdr:row>15</xdr:row>
                <xdr:rowOff>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00B0F0"/>
  </sheetPr>
  <dimension ref="A1:JX856"/>
  <sheetViews>
    <sheetView zoomScale="80" zoomScaleNormal="80" workbookViewId="0">
      <selection activeCell="C120" sqref="C120"/>
    </sheetView>
  </sheetViews>
  <sheetFormatPr defaultColWidth="9.140625" defaultRowHeight="12.75" x14ac:dyDescent="0.2"/>
  <cols>
    <col min="1" max="1" width="9.140625" style="191"/>
    <col min="2" max="2" width="42.7109375" style="191" customWidth="1"/>
    <col min="3" max="3" width="35.85546875" style="191" customWidth="1"/>
    <col min="4" max="4" width="28.140625" style="191" customWidth="1"/>
    <col min="5" max="5" width="23.140625" style="191" customWidth="1"/>
    <col min="6" max="6" width="30.140625" style="191" customWidth="1"/>
    <col min="7" max="7" width="19.28515625" style="191" customWidth="1"/>
    <col min="8" max="8" width="30" style="191" customWidth="1"/>
    <col min="9" max="9" width="22.140625" style="191" customWidth="1"/>
    <col min="10" max="10" width="28.7109375" style="191" customWidth="1"/>
    <col min="11" max="11" width="11.140625" style="191" customWidth="1"/>
    <col min="12" max="12" width="10.7109375" style="191" customWidth="1"/>
    <col min="13" max="13" width="9.140625" style="191"/>
    <col min="14" max="15" width="17" style="194" customWidth="1"/>
    <col min="16" max="16" width="12.5703125" style="191" customWidth="1"/>
    <col min="17" max="17" width="9.140625" style="191"/>
    <col min="18" max="18" width="17.5703125" style="191" customWidth="1"/>
    <col min="19" max="19" width="22.140625" style="191" customWidth="1"/>
    <col min="20" max="20" width="14.140625" style="191" customWidth="1"/>
    <col min="21" max="21" width="9.140625" style="191"/>
    <col min="22" max="22" width="11.28515625" style="191" customWidth="1"/>
    <col min="23" max="16384" width="9.140625" style="191"/>
  </cols>
  <sheetData>
    <row r="1" spans="1:31" x14ac:dyDescent="0.2">
      <c r="A1" s="190"/>
      <c r="B1" s="1166" t="s">
        <v>580</v>
      </c>
      <c r="C1" s="1166"/>
      <c r="D1" s="1166"/>
      <c r="E1" s="1166"/>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row>
    <row r="2" spans="1:31" x14ac:dyDescent="0.2">
      <c r="A2" s="190"/>
      <c r="B2" s="1167" t="s">
        <v>603</v>
      </c>
      <c r="C2" s="1167"/>
      <c r="D2" s="1167"/>
      <c r="E2" s="1167"/>
      <c r="F2" s="190"/>
      <c r="G2" s="190"/>
      <c r="H2" s="611"/>
      <c r="I2" s="190"/>
      <c r="J2" s="190"/>
      <c r="K2" s="190"/>
      <c r="L2" s="190"/>
      <c r="M2" s="190"/>
      <c r="N2" s="190"/>
      <c r="O2" s="190"/>
      <c r="P2" s="190"/>
      <c r="Q2" s="190"/>
      <c r="R2" s="190"/>
      <c r="S2" s="190"/>
      <c r="T2" s="190"/>
      <c r="U2" s="190"/>
      <c r="V2" s="190"/>
      <c r="W2" s="190"/>
      <c r="X2" s="190"/>
      <c r="Y2" s="190"/>
      <c r="Z2" s="190"/>
      <c r="AA2" s="190"/>
      <c r="AB2" s="190"/>
      <c r="AC2" s="190"/>
      <c r="AD2" s="190"/>
      <c r="AE2" s="190"/>
    </row>
    <row r="3" spans="1:31" x14ac:dyDescent="0.2">
      <c r="A3" s="190"/>
      <c r="B3" s="1168" t="s">
        <v>579</v>
      </c>
      <c r="C3" s="1168"/>
      <c r="D3" s="1168"/>
      <c r="E3" s="1168"/>
      <c r="F3" s="190"/>
      <c r="G3" s="190"/>
      <c r="H3" s="611"/>
      <c r="I3" s="190"/>
      <c r="J3" s="190"/>
      <c r="K3" s="190"/>
      <c r="L3" s="190"/>
      <c r="M3" s="190"/>
      <c r="N3" s="190"/>
      <c r="O3" s="190"/>
      <c r="P3" s="190"/>
      <c r="Q3" s="190"/>
      <c r="R3" s="190"/>
      <c r="S3" s="190"/>
      <c r="T3" s="190"/>
      <c r="U3" s="190"/>
      <c r="V3" s="190"/>
      <c r="W3" s="190"/>
      <c r="X3" s="190"/>
      <c r="Y3" s="190"/>
      <c r="Z3" s="190"/>
      <c r="AA3" s="190"/>
      <c r="AB3" s="190"/>
      <c r="AC3" s="190"/>
      <c r="AD3" s="190"/>
      <c r="AE3" s="190"/>
    </row>
    <row r="4" spans="1:31" s="193" customFormat="1" ht="13.5" thickBot="1" x14ac:dyDescent="0.25">
      <c r="A4" s="190"/>
      <c r="E4" s="190"/>
      <c r="F4" s="716"/>
      <c r="G4" s="716"/>
      <c r="H4" s="611"/>
      <c r="I4" s="190"/>
      <c r="J4" s="190"/>
      <c r="K4" s="190"/>
      <c r="L4" s="190"/>
      <c r="M4" s="190"/>
      <c r="N4" s="190"/>
      <c r="O4" s="190"/>
      <c r="P4" s="190"/>
      <c r="Q4" s="190"/>
      <c r="R4" s="190"/>
      <c r="S4" s="190"/>
      <c r="T4" s="190"/>
      <c r="U4" s="190"/>
      <c r="V4" s="190"/>
      <c r="W4" s="190"/>
      <c r="X4" s="190"/>
      <c r="Y4" s="190"/>
      <c r="Z4" s="190"/>
      <c r="AA4" s="190"/>
      <c r="AB4" s="190"/>
      <c r="AC4" s="190"/>
      <c r="AD4" s="190"/>
      <c r="AE4" s="190"/>
    </row>
    <row r="5" spans="1:31" s="193" customFormat="1" ht="23.25" customHeight="1" x14ac:dyDescent="0.3">
      <c r="A5" s="190"/>
      <c r="B5" s="1245" t="s">
        <v>440</v>
      </c>
      <c r="C5" s="1246"/>
      <c r="D5" s="1247"/>
      <c r="E5" s="1176" t="s">
        <v>648</v>
      </c>
      <c r="F5" s="1177"/>
      <c r="G5" s="1219"/>
      <c r="H5" s="611"/>
      <c r="I5" s="190"/>
      <c r="J5" s="190"/>
      <c r="K5" s="190"/>
      <c r="L5" s="190"/>
      <c r="M5" s="190"/>
      <c r="N5" s="190"/>
      <c r="O5" s="190"/>
      <c r="P5" s="190"/>
      <c r="Q5" s="190"/>
      <c r="R5" s="190"/>
      <c r="S5" s="190"/>
      <c r="T5" s="190"/>
      <c r="U5" s="190"/>
      <c r="V5" s="190"/>
      <c r="W5" s="190"/>
      <c r="X5" s="190"/>
      <c r="Y5" s="190"/>
      <c r="Z5" s="190"/>
      <c r="AA5" s="190"/>
      <c r="AB5" s="190"/>
      <c r="AC5" s="190"/>
      <c r="AD5" s="190"/>
      <c r="AE5" s="190"/>
    </row>
    <row r="6" spans="1:31" s="193" customFormat="1" ht="12.75" customHeight="1" x14ac:dyDescent="0.2">
      <c r="A6" s="190"/>
      <c r="B6" s="64"/>
      <c r="C6" s="70"/>
      <c r="D6" s="68"/>
      <c r="E6" s="1178"/>
      <c r="F6" s="1179"/>
      <c r="G6" s="1220"/>
      <c r="H6" s="611"/>
      <c r="I6" s="190"/>
      <c r="J6" s="190"/>
      <c r="K6" s="190"/>
      <c r="L6" s="190"/>
      <c r="M6" s="190"/>
      <c r="N6" s="190"/>
      <c r="O6" s="190"/>
      <c r="P6" s="190"/>
      <c r="Q6" s="190"/>
      <c r="R6" s="190"/>
      <c r="S6" s="190"/>
      <c r="T6" s="190"/>
      <c r="U6" s="190"/>
      <c r="V6" s="190"/>
      <c r="W6" s="190"/>
      <c r="X6" s="190"/>
      <c r="Y6" s="190"/>
      <c r="Z6" s="190"/>
      <c r="AA6" s="190"/>
      <c r="AB6" s="190"/>
      <c r="AC6" s="190"/>
      <c r="AD6" s="190"/>
      <c r="AE6" s="190"/>
    </row>
    <row r="7" spans="1:31" s="193" customFormat="1" x14ac:dyDescent="0.2">
      <c r="A7" s="190"/>
      <c r="B7" s="64"/>
      <c r="C7" s="70" t="s">
        <v>340</v>
      </c>
      <c r="D7" s="68" t="s">
        <v>489</v>
      </c>
      <c r="E7" s="1178"/>
      <c r="F7" s="1179"/>
      <c r="G7" s="1220"/>
      <c r="H7" s="611"/>
      <c r="I7" s="190"/>
      <c r="J7" s="190"/>
      <c r="K7" s="190"/>
      <c r="L7" s="190"/>
      <c r="M7" s="190"/>
      <c r="N7" s="190"/>
      <c r="O7" s="190"/>
      <c r="P7" s="190"/>
      <c r="Q7" s="190"/>
      <c r="R7" s="190"/>
      <c r="S7" s="190"/>
      <c r="T7" s="190"/>
      <c r="U7" s="190"/>
      <c r="V7" s="190"/>
      <c r="W7" s="190"/>
      <c r="X7" s="190"/>
      <c r="Y7" s="190"/>
      <c r="Z7" s="190"/>
      <c r="AA7" s="190"/>
      <c r="AB7" s="190"/>
      <c r="AC7" s="190"/>
      <c r="AD7" s="190"/>
      <c r="AE7" s="190"/>
    </row>
    <row r="8" spans="1:31" s="193" customFormat="1" x14ac:dyDescent="0.2">
      <c r="A8" s="190"/>
      <c r="B8" s="64"/>
      <c r="C8" s="70"/>
      <c r="D8" s="68" t="s">
        <v>13</v>
      </c>
      <c r="E8" s="1178"/>
      <c r="F8" s="1179"/>
      <c r="G8" s="1220"/>
      <c r="H8" s="611"/>
      <c r="I8" s="190"/>
      <c r="J8" s="190"/>
      <c r="K8" s="190"/>
      <c r="L8" s="190"/>
      <c r="M8" s="190"/>
      <c r="N8" s="190"/>
      <c r="O8" s="190"/>
      <c r="P8" s="190"/>
      <c r="Q8" s="190"/>
      <c r="R8" s="190"/>
      <c r="S8" s="190"/>
      <c r="T8" s="190"/>
      <c r="U8" s="190"/>
      <c r="V8" s="190"/>
      <c r="W8" s="190"/>
      <c r="X8" s="190"/>
      <c r="Y8" s="190"/>
      <c r="Z8" s="190"/>
      <c r="AA8" s="190"/>
      <c r="AB8" s="190"/>
      <c r="AC8" s="190"/>
      <c r="AD8" s="190"/>
      <c r="AE8" s="190"/>
    </row>
    <row r="9" spans="1:31" s="193" customFormat="1" x14ac:dyDescent="0.2">
      <c r="A9" s="190"/>
      <c r="B9" s="64" t="str">
        <f>IF(Sources!B29&lt;&gt;"",Sources!B29,"")</f>
        <v>Residential</v>
      </c>
      <c r="C9" s="70" t="str">
        <f>IF(Sources!C29&lt;&gt;"",Sources!C29,"")</f>
        <v>LDR (&lt;1du/acre)</v>
      </c>
      <c r="D9" s="273"/>
      <c r="E9" s="1178"/>
      <c r="F9" s="1179"/>
      <c r="G9" s="1220"/>
      <c r="H9" s="611"/>
      <c r="I9" s="190"/>
      <c r="J9" s="190"/>
      <c r="K9" s="190"/>
      <c r="L9" s="190"/>
      <c r="M9" s="190"/>
      <c r="N9" s="190"/>
      <c r="O9" s="190"/>
      <c r="P9" s="190"/>
      <c r="Q9" s="190"/>
      <c r="R9" s="190"/>
      <c r="S9" s="190"/>
      <c r="T9" s="190"/>
      <c r="U9" s="190"/>
      <c r="V9" s="190"/>
      <c r="W9" s="190"/>
      <c r="X9" s="190"/>
      <c r="Y9" s="190"/>
      <c r="Z9" s="190"/>
      <c r="AA9" s="190"/>
      <c r="AB9" s="190"/>
      <c r="AC9" s="190"/>
      <c r="AD9" s="190"/>
      <c r="AE9" s="190"/>
    </row>
    <row r="10" spans="1:31" s="193" customFormat="1" x14ac:dyDescent="0.2">
      <c r="A10" s="190"/>
      <c r="B10" s="64" t="str">
        <f>IF(Sources!B30&lt;&gt;"",Sources!B30,"")</f>
        <v>Residential</v>
      </c>
      <c r="C10" s="70" t="str">
        <f>IF(Sources!C30&lt;&gt;"",Sources!C30,"")</f>
        <v>MDR (1-4 du/acre)</v>
      </c>
      <c r="D10" s="273"/>
      <c r="E10" s="1178"/>
      <c r="F10" s="1179"/>
      <c r="G10" s="1220"/>
      <c r="H10" s="611"/>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row>
    <row r="11" spans="1:31" s="193" customFormat="1" ht="13.5" thickBot="1" x14ac:dyDescent="0.25">
      <c r="A11" s="190"/>
      <c r="B11" s="64" t="str">
        <f>IF(Sources!B31&lt;&gt;"",Sources!B31,"")</f>
        <v>Residential</v>
      </c>
      <c r="C11" s="70" t="str">
        <f>IF(Sources!C31&lt;&gt;"",Sources!C31,"")</f>
        <v>HDR (&gt;4 du/acre)</v>
      </c>
      <c r="D11" s="273"/>
      <c r="E11" s="1180"/>
      <c r="F11" s="1181"/>
      <c r="G11" s="1221"/>
      <c r="H11" s="611"/>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row>
    <row r="12" spans="1:31" s="193" customFormat="1" x14ac:dyDescent="0.2">
      <c r="A12" s="190"/>
      <c r="B12" s="64" t="str">
        <f>IF(Sources!B32&lt;&gt;"",Sources!B32,"")</f>
        <v>Residential</v>
      </c>
      <c r="C12" s="70" t="str">
        <f>IF(Sources!C32&lt;&gt;"",Sources!C32,"")</f>
        <v>Multifamily</v>
      </c>
      <c r="D12" s="763"/>
      <c r="E12" s="781"/>
      <c r="F12" s="782"/>
      <c r="G12" s="782"/>
      <c r="H12" s="611"/>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row>
    <row r="13" spans="1:31" s="193" customFormat="1" ht="12.75" hidden="1" customHeight="1" x14ac:dyDescent="0.2">
      <c r="A13" s="190"/>
      <c r="B13" s="64" t="str">
        <f>IF(Sources!B33&lt;&gt;"",Sources!B33,"")</f>
        <v>Residential</v>
      </c>
      <c r="C13" s="70" t="str">
        <f>IF(Sources!C33&lt;&gt;"",Sources!C33,"")</f>
        <v/>
      </c>
      <c r="D13" s="763"/>
      <c r="E13" s="783"/>
      <c r="F13" s="697"/>
      <c r="G13" s="697"/>
      <c r="H13" s="611"/>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row>
    <row r="14" spans="1:31" s="193" customFormat="1" ht="12.75" hidden="1" customHeight="1" x14ac:dyDescent="0.2">
      <c r="A14" s="190"/>
      <c r="B14" s="64" t="str">
        <f>IF(Sources!B34&lt;&gt;"",Sources!B34,"")</f>
        <v>Residential</v>
      </c>
      <c r="C14" s="70" t="str">
        <f>IF(Sources!C34&lt;&gt;"",Sources!C34,"")</f>
        <v/>
      </c>
      <c r="D14" s="763"/>
      <c r="E14" s="783"/>
      <c r="F14" s="697"/>
      <c r="G14" s="697"/>
      <c r="H14" s="611"/>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row>
    <row r="15" spans="1:31" s="193" customFormat="1" ht="12.75" hidden="1" customHeight="1" x14ac:dyDescent="0.2">
      <c r="A15" s="190"/>
      <c r="B15" s="64" t="str">
        <f>IF(Sources!B35&lt;&gt;"",Sources!B35,"")</f>
        <v>Residential</v>
      </c>
      <c r="C15" s="70" t="str">
        <f>IF(Sources!C35&lt;&gt;"",Sources!C35,"")</f>
        <v/>
      </c>
      <c r="D15" s="763"/>
      <c r="E15" s="783"/>
      <c r="F15" s="697"/>
      <c r="G15" s="697"/>
      <c r="H15" s="611"/>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row>
    <row r="16" spans="1:31" s="193" customFormat="1" ht="13.5" hidden="1" customHeight="1" x14ac:dyDescent="0.2">
      <c r="A16" s="190"/>
      <c r="B16" s="64" t="str">
        <f>IF(Sources!B36&lt;&gt;"",Sources!B36,"")</f>
        <v>Residential</v>
      </c>
      <c r="C16" s="70" t="str">
        <f>IF(Sources!C36&lt;&gt;"",Sources!C36,"")</f>
        <v/>
      </c>
      <c r="D16" s="763"/>
      <c r="E16" s="783"/>
      <c r="F16" s="697"/>
      <c r="G16" s="697"/>
      <c r="H16" s="611"/>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row>
    <row r="17" spans="1:31" s="193" customFormat="1" ht="12.75" hidden="1" customHeight="1" x14ac:dyDescent="0.2">
      <c r="A17" s="190"/>
      <c r="B17" s="64" t="str">
        <f>IF(Sources!B37&lt;&gt;"",Sources!B37,"")</f>
        <v>Residential</v>
      </c>
      <c r="C17" s="70" t="str">
        <f>IF(Sources!C37&lt;&gt;"",Sources!C37,"")</f>
        <v/>
      </c>
      <c r="D17" s="763"/>
      <c r="E17" s="783"/>
      <c r="F17" s="697"/>
      <c r="G17" s="697"/>
      <c r="H17" s="611"/>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row>
    <row r="18" spans="1:31" s="193" customFormat="1" ht="12.75" hidden="1" customHeight="1" x14ac:dyDescent="0.2">
      <c r="A18" s="190"/>
      <c r="B18" s="64" t="str">
        <f>IF(Sources!B38&lt;&gt;"",Sources!B38,"")</f>
        <v>Residential</v>
      </c>
      <c r="C18" s="70" t="str">
        <f>IF(Sources!C38&lt;&gt;"",Sources!C38,"")</f>
        <v/>
      </c>
      <c r="D18" s="763"/>
      <c r="E18" s="783"/>
      <c r="F18" s="697"/>
      <c r="G18" s="697"/>
      <c r="H18" s="611"/>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row>
    <row r="19" spans="1:31" s="193" customFormat="1" x14ac:dyDescent="0.2">
      <c r="A19" s="190"/>
      <c r="B19" s="64" t="str">
        <f>IF(Sources!B39&lt;&gt;"",Sources!B39,"")</f>
        <v>Commercial</v>
      </c>
      <c r="C19" s="70" t="str">
        <f>IF(Sources!C39&lt;&gt;"",Sources!C39,"")</f>
        <v>Commercial</v>
      </c>
      <c r="D19" s="763"/>
      <c r="E19" s="783"/>
      <c r="F19" s="697"/>
      <c r="G19" s="697"/>
      <c r="H19" s="611"/>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row>
    <row r="20" spans="1:31" s="193" customFormat="1" ht="12.75" hidden="1" customHeight="1" x14ac:dyDescent="0.2">
      <c r="A20" s="190"/>
      <c r="B20" s="64" t="str">
        <f>IF(Sources!B40&lt;&gt;"",Sources!B40,"")</f>
        <v>Commercial</v>
      </c>
      <c r="C20" s="70" t="str">
        <f>IF(Sources!C40&lt;&gt;"",Sources!C40,"")</f>
        <v/>
      </c>
      <c r="D20" s="763"/>
      <c r="E20" s="783"/>
      <c r="F20" s="697"/>
      <c r="G20" s="697"/>
      <c r="H20" s="611"/>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row>
    <row r="21" spans="1:31" s="193" customFormat="1" ht="12.75" hidden="1" customHeight="1" x14ac:dyDescent="0.2">
      <c r="A21" s="190"/>
      <c r="B21" s="64" t="str">
        <f>IF(Sources!B41&lt;&gt;"",Sources!B41,"")</f>
        <v>Commercial</v>
      </c>
      <c r="C21" s="70" t="str">
        <f>IF(Sources!C41&lt;&gt;"",Sources!C41,"")</f>
        <v/>
      </c>
      <c r="D21" s="763"/>
      <c r="E21" s="783"/>
      <c r="F21" s="697"/>
      <c r="G21" s="697"/>
      <c r="H21" s="611"/>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row>
    <row r="22" spans="1:31" s="193" customFormat="1" ht="12.75" hidden="1" customHeight="1" x14ac:dyDescent="0.2">
      <c r="A22" s="190"/>
      <c r="B22" s="64" t="str">
        <f>IF(Sources!B42&lt;&gt;"",Sources!B42,"")</f>
        <v>Commercial</v>
      </c>
      <c r="C22" s="70" t="str">
        <f>IF(Sources!C42&lt;&gt;"",Sources!C42,"")</f>
        <v/>
      </c>
      <c r="D22" s="763"/>
      <c r="E22" s="783"/>
      <c r="F22" s="697"/>
      <c r="G22" s="697"/>
      <c r="H22" s="611"/>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row>
    <row r="23" spans="1:31" s="193" customFormat="1" ht="12.75" hidden="1" customHeight="1" x14ac:dyDescent="0.2">
      <c r="A23" s="190"/>
      <c r="B23" s="64" t="str">
        <f>IF(Sources!B43&lt;&gt;"",Sources!B43,"")</f>
        <v>Commercial</v>
      </c>
      <c r="C23" s="70" t="str">
        <f>IF(Sources!C43&lt;&gt;"",Sources!C43,"")</f>
        <v/>
      </c>
      <c r="D23" s="763"/>
      <c r="E23" s="783"/>
      <c r="F23" s="697"/>
      <c r="G23" s="697"/>
      <c r="H23" s="611"/>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row>
    <row r="24" spans="1:31" s="193" customFormat="1" x14ac:dyDescent="0.2">
      <c r="A24" s="190"/>
      <c r="B24" s="64" t="str">
        <f>IF(Sources!B44&lt;&gt;"",Sources!B44,"")</f>
        <v>Roadway</v>
      </c>
      <c r="C24" s="70" t="str">
        <f>IF(Sources!C44&lt;&gt;"",Sources!C44,"")</f>
        <v>Roadway</v>
      </c>
      <c r="D24" s="763"/>
      <c r="E24" s="783"/>
      <c r="F24" s="697"/>
      <c r="G24" s="697"/>
      <c r="H24" s="611"/>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row>
    <row r="25" spans="1:31" s="193" customFormat="1" ht="12.75" hidden="1" customHeight="1" x14ac:dyDescent="0.2">
      <c r="A25" s="190"/>
      <c r="B25" s="64" t="str">
        <f>IF(Sources!B45&lt;&gt;"",Sources!B45,"")</f>
        <v>Roadway</v>
      </c>
      <c r="C25" s="70" t="str">
        <f>IF(Sources!C45&lt;&gt;"",Sources!C45,"")</f>
        <v/>
      </c>
      <c r="D25" s="763"/>
      <c r="E25" s="783"/>
      <c r="F25" s="697"/>
      <c r="G25" s="697"/>
      <c r="H25" s="611"/>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1:31" s="193" customFormat="1" ht="12.75" hidden="1" customHeight="1" x14ac:dyDescent="0.2">
      <c r="A26" s="190"/>
      <c r="B26" s="64" t="str">
        <f>IF(Sources!B46&lt;&gt;"",Sources!B46,"")</f>
        <v>Roadway</v>
      </c>
      <c r="C26" s="70" t="str">
        <f>IF(Sources!C46&lt;&gt;"",Sources!C46,"")</f>
        <v/>
      </c>
      <c r="D26" s="763"/>
      <c r="E26" s="783"/>
      <c r="F26" s="697"/>
      <c r="G26" s="697"/>
      <c r="H26" s="611"/>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row>
    <row r="27" spans="1:31" s="193" customFormat="1" ht="12.75" hidden="1" customHeight="1" x14ac:dyDescent="0.2">
      <c r="A27" s="190"/>
      <c r="B27" s="64" t="str">
        <f>IF(Sources!B47&lt;&gt;"",Sources!B47,"")</f>
        <v>Roadway</v>
      </c>
      <c r="C27" s="70" t="str">
        <f>IF(Sources!C47&lt;&gt;"",Sources!C47,"")</f>
        <v/>
      </c>
      <c r="D27" s="763"/>
      <c r="E27" s="783"/>
      <c r="F27" s="697"/>
      <c r="G27" s="697"/>
      <c r="H27" s="611"/>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row>
    <row r="28" spans="1:31" s="193" customFormat="1" ht="12.75" hidden="1" customHeight="1" x14ac:dyDescent="0.2">
      <c r="A28" s="190"/>
      <c r="B28" s="64" t="str">
        <f>IF(Sources!B48&lt;&gt;"",Sources!B48,"")</f>
        <v>Roadway</v>
      </c>
      <c r="C28" s="70" t="str">
        <f>IF(Sources!C48&lt;&gt;"",Sources!C48,"")</f>
        <v/>
      </c>
      <c r="D28" s="763"/>
      <c r="E28" s="783"/>
      <c r="F28" s="697"/>
      <c r="G28" s="697"/>
      <c r="H28" s="611"/>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row>
    <row r="29" spans="1:31" s="193" customFormat="1" x14ac:dyDescent="0.2">
      <c r="A29" s="190"/>
      <c r="B29" s="64" t="str">
        <f>IF(Sources!B49&lt;&gt;"",Sources!B49,"")</f>
        <v>Industrial</v>
      </c>
      <c r="C29" s="70" t="str">
        <f>IF(Sources!C49&lt;&gt;"",Sources!C49,"")</f>
        <v>Industrial</v>
      </c>
      <c r="D29" s="763"/>
      <c r="E29" s="783"/>
      <c r="F29" s="697"/>
      <c r="G29" s="697"/>
      <c r="H29" s="611"/>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row>
    <row r="30" spans="1:31" s="193" customFormat="1" ht="12.75" hidden="1" customHeight="1" x14ac:dyDescent="0.2">
      <c r="A30" s="190"/>
      <c r="B30" s="64" t="str">
        <f>IF(Sources!B50&lt;&gt;"",Sources!B50,"")</f>
        <v>Industrial</v>
      </c>
      <c r="C30" s="70" t="str">
        <f>IF(Sources!C50&lt;&gt;"",Sources!C50,"")</f>
        <v/>
      </c>
      <c r="D30" s="763"/>
      <c r="E30" s="783"/>
      <c r="F30" s="697"/>
      <c r="G30" s="697"/>
      <c r="H30" s="611"/>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row>
    <row r="31" spans="1:31" s="193" customFormat="1" ht="12.75" hidden="1" customHeight="1" x14ac:dyDescent="0.2">
      <c r="A31" s="190"/>
      <c r="B31" s="64" t="str">
        <f>IF(Sources!B51&lt;&gt;"",Sources!B51,"")</f>
        <v>Industrial</v>
      </c>
      <c r="C31" s="70" t="str">
        <f>IF(Sources!C51&lt;&gt;"",Sources!C51,"")</f>
        <v/>
      </c>
      <c r="D31" s="763"/>
      <c r="E31" s="783"/>
      <c r="F31" s="697"/>
      <c r="G31" s="697"/>
      <c r="H31" s="611"/>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row>
    <row r="32" spans="1:31" s="193" customFormat="1" ht="12.75" hidden="1" customHeight="1" x14ac:dyDescent="0.2">
      <c r="A32" s="190"/>
      <c r="B32" s="64" t="str">
        <f>IF(Sources!B52&lt;&gt;"",Sources!B52,"")</f>
        <v>Industrial</v>
      </c>
      <c r="C32" s="70" t="str">
        <f>IF(Sources!C52&lt;&gt;"",Sources!C52,"")</f>
        <v/>
      </c>
      <c r="D32" s="763"/>
      <c r="E32" s="783"/>
      <c r="F32" s="697"/>
      <c r="G32" s="697"/>
      <c r="H32" s="611"/>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row>
    <row r="33" spans="1:31" s="193" customFormat="1" ht="12.75" hidden="1" customHeight="1" x14ac:dyDescent="0.2">
      <c r="A33" s="190"/>
      <c r="B33" s="64" t="str">
        <f>IF(Sources!B53&lt;&gt;"",Sources!B53,"")</f>
        <v>Industrial</v>
      </c>
      <c r="C33" s="70" t="str">
        <f>IF(Sources!C53&lt;&gt;"",Sources!C53,"")</f>
        <v/>
      </c>
      <c r="D33" s="763"/>
      <c r="E33" s="783"/>
      <c r="F33" s="697"/>
      <c r="G33" s="697"/>
      <c r="H33" s="611"/>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row>
    <row r="34" spans="1:31" s="193" customFormat="1" ht="12.75" customHeight="1" x14ac:dyDescent="0.2">
      <c r="A34" s="190"/>
      <c r="B34" s="64" t="str">
        <f>IF(Sources!B54&lt;&gt;"",Sources!B54,"")</f>
        <v>Forest</v>
      </c>
      <c r="C34" s="70" t="str">
        <f>IF(Sources!C54&lt;&gt;"",Sources!C54,"")</f>
        <v>Forest</v>
      </c>
      <c r="D34" s="763"/>
      <c r="E34" s="783"/>
      <c r="F34" s="697"/>
      <c r="G34" s="697"/>
      <c r="H34" s="611"/>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row>
    <row r="35" spans="1:31" s="193" customFormat="1" ht="12.75" hidden="1" customHeight="1" x14ac:dyDescent="0.2">
      <c r="A35" s="190"/>
      <c r="B35" s="64" t="str">
        <f>IF(Sources!B55&lt;&gt;"",Sources!B55,"")</f>
        <v>Forest</v>
      </c>
      <c r="C35" s="70" t="str">
        <f>IF(Sources!C55&lt;&gt;"",Sources!C55,"")</f>
        <v/>
      </c>
      <c r="D35" s="763"/>
      <c r="E35" s="783"/>
      <c r="F35" s="697"/>
      <c r="G35" s="697"/>
      <c r="H35" s="611"/>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row>
    <row r="36" spans="1:31" s="193" customFormat="1" ht="12.75" hidden="1" customHeight="1" x14ac:dyDescent="0.2">
      <c r="A36" s="190"/>
      <c r="B36" s="64" t="str">
        <f>IF(Sources!B56&lt;&gt;"",Sources!B56,"")</f>
        <v>Forest</v>
      </c>
      <c r="C36" s="70" t="str">
        <f>IF(Sources!C56&lt;&gt;"",Sources!C56,"")</f>
        <v/>
      </c>
      <c r="D36" s="763"/>
      <c r="E36" s="783"/>
      <c r="F36" s="697"/>
      <c r="G36" s="697"/>
      <c r="H36" s="611"/>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row>
    <row r="37" spans="1:31" s="193" customFormat="1" ht="12.75" hidden="1" customHeight="1" x14ac:dyDescent="0.2">
      <c r="A37" s="190"/>
      <c r="B37" s="64" t="str">
        <f>IF(Sources!B57&lt;&gt;"",Sources!B57,"")</f>
        <v>Forest</v>
      </c>
      <c r="C37" s="70" t="str">
        <f>IF(Sources!C57&lt;&gt;"",Sources!C57,"")</f>
        <v/>
      </c>
      <c r="D37" s="763"/>
      <c r="E37" s="783"/>
      <c r="F37" s="697"/>
      <c r="G37" s="697"/>
      <c r="H37" s="611"/>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row>
    <row r="38" spans="1:31" s="193" customFormat="1" ht="12.75" hidden="1" customHeight="1" x14ac:dyDescent="0.2">
      <c r="A38" s="190"/>
      <c r="B38" s="64" t="str">
        <f>IF(Sources!B58&lt;&gt;"",Sources!B58,"")</f>
        <v>Forest</v>
      </c>
      <c r="C38" s="70" t="str">
        <f>IF(Sources!C58&lt;&gt;"",Sources!C58,"")</f>
        <v/>
      </c>
      <c r="D38" s="763"/>
      <c r="E38" s="783"/>
      <c r="F38" s="697"/>
      <c r="G38" s="697"/>
      <c r="H38" s="611"/>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row>
    <row r="39" spans="1:31" s="193" customFormat="1" ht="12.75" customHeight="1" x14ac:dyDescent="0.2">
      <c r="A39" s="190"/>
      <c r="B39" s="64" t="str">
        <f>IF(Sources!B59&lt;&gt;"",Sources!B59,"")</f>
        <v>Rural</v>
      </c>
      <c r="C39" s="70" t="str">
        <f>IF(Sources!C59&lt;&gt;"",Sources!C59,"")</f>
        <v>Rural</v>
      </c>
      <c r="D39" s="763"/>
      <c r="E39" s="783"/>
      <c r="F39" s="697"/>
      <c r="G39" s="697"/>
      <c r="H39" s="611"/>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row>
    <row r="40" spans="1:31" s="193" customFormat="1" ht="12.75" hidden="1" customHeight="1" x14ac:dyDescent="0.2">
      <c r="A40" s="190"/>
      <c r="B40" s="64" t="str">
        <f>IF(Sources!B60&lt;&gt;"",Sources!B60,"")</f>
        <v>Rural</v>
      </c>
      <c r="C40" s="70" t="str">
        <f>IF(Sources!C60&lt;&gt;"",Sources!C60,"")</f>
        <v/>
      </c>
      <c r="D40" s="763"/>
      <c r="E40" s="783"/>
      <c r="F40" s="697"/>
      <c r="G40" s="697"/>
      <c r="H40" s="611"/>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row>
    <row r="41" spans="1:31" s="193" customFormat="1" ht="12.75" hidden="1" customHeight="1" x14ac:dyDescent="0.2">
      <c r="A41" s="190"/>
      <c r="B41" s="64" t="str">
        <f>IF(Sources!B61&lt;&gt;"",Sources!B61,"")</f>
        <v>Rural</v>
      </c>
      <c r="C41" s="70" t="str">
        <f>IF(Sources!C61&lt;&gt;"",Sources!C61,"")</f>
        <v/>
      </c>
      <c r="D41" s="763"/>
      <c r="E41" s="783"/>
      <c r="F41" s="697"/>
      <c r="G41" s="697"/>
      <c r="H41" s="611"/>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row>
    <row r="42" spans="1:31" s="193" customFormat="1" ht="12.75" hidden="1" customHeight="1" x14ac:dyDescent="0.2">
      <c r="A42" s="190"/>
      <c r="B42" s="64" t="str">
        <f>IF(Sources!B62&lt;&gt;"",Sources!B62,"")</f>
        <v>Rural</v>
      </c>
      <c r="C42" s="70" t="str">
        <f>IF(Sources!C62&lt;&gt;"",Sources!C62,"")</f>
        <v/>
      </c>
      <c r="D42" s="763"/>
      <c r="E42" s="783"/>
      <c r="F42" s="697"/>
      <c r="G42" s="697"/>
      <c r="H42" s="611"/>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row>
    <row r="43" spans="1:31" s="193" customFormat="1" ht="12.75" hidden="1" customHeight="1" x14ac:dyDescent="0.2">
      <c r="A43" s="190"/>
      <c r="B43" s="64" t="str">
        <f>IF(Sources!B63&lt;&gt;"",Sources!B63,"")</f>
        <v>Rural</v>
      </c>
      <c r="C43" s="70" t="str">
        <f>IF(Sources!C63&lt;&gt;"",Sources!C63,"")</f>
        <v/>
      </c>
      <c r="D43" s="763"/>
      <c r="E43" s="783"/>
      <c r="F43" s="697"/>
      <c r="G43" s="697"/>
      <c r="H43" s="611"/>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row>
    <row r="44" spans="1:31" s="193" customFormat="1" ht="12.75" customHeight="1" x14ac:dyDescent="0.2">
      <c r="A44" s="190"/>
      <c r="B44" s="64" t="str">
        <f>IF(Sources!B64&lt;&gt;"",Sources!B64,"")</f>
        <v>Rural</v>
      </c>
      <c r="C44" s="70" t="str">
        <f>IF(Sources!C64&lt;&gt;"",Sources!C64,"")</f>
        <v/>
      </c>
      <c r="D44" s="763"/>
      <c r="E44" s="783"/>
      <c r="F44" s="697"/>
      <c r="G44" s="697"/>
      <c r="H44" s="611"/>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row>
    <row r="45" spans="1:31" s="193" customFormat="1" ht="12.75" hidden="1" customHeight="1" x14ac:dyDescent="0.2">
      <c r="A45" s="190"/>
      <c r="B45" s="64" t="str">
        <f>IF(Sources!B65&lt;&gt;"",Sources!B65,"")</f>
        <v>Rural</v>
      </c>
      <c r="C45" s="70" t="str">
        <f>IF(Sources!C65&lt;&gt;"",Sources!C65,"")</f>
        <v/>
      </c>
      <c r="D45" s="763"/>
      <c r="E45" s="783"/>
      <c r="F45" s="697"/>
      <c r="G45" s="697"/>
      <c r="H45" s="611"/>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row>
    <row r="46" spans="1:31" s="193" customFormat="1" ht="12.75" hidden="1" customHeight="1" x14ac:dyDescent="0.2">
      <c r="A46" s="190"/>
      <c r="B46" s="64" t="str">
        <f>IF(Sources!B66&lt;&gt;"",Sources!B66,"")</f>
        <v>Rural</v>
      </c>
      <c r="C46" s="70" t="str">
        <f>IF(Sources!C66&lt;&gt;"",Sources!C66,"")</f>
        <v/>
      </c>
      <c r="D46" s="763"/>
      <c r="E46" s="783"/>
      <c r="F46" s="697"/>
      <c r="G46" s="697"/>
      <c r="H46" s="611"/>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row>
    <row r="47" spans="1:31" s="193" customFormat="1" ht="12.75" hidden="1" customHeight="1" x14ac:dyDescent="0.2">
      <c r="A47" s="190"/>
      <c r="B47" s="64" t="str">
        <f>IF(Sources!B67&lt;&gt;"",Sources!B67,"")</f>
        <v>Rural</v>
      </c>
      <c r="C47" s="70" t="str">
        <f>IF(Sources!C67&lt;&gt;"",Sources!C67,"")</f>
        <v/>
      </c>
      <c r="D47" s="763"/>
      <c r="E47" s="783"/>
      <c r="F47" s="697"/>
      <c r="G47" s="697"/>
      <c r="H47" s="611"/>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row>
    <row r="48" spans="1:31" s="193" customFormat="1" ht="12.75" hidden="1" customHeight="1" x14ac:dyDescent="0.2">
      <c r="A48" s="190"/>
      <c r="B48" s="64" t="str">
        <f>IF(Sources!B68&lt;&gt;"",Sources!B68,"")</f>
        <v>Rural</v>
      </c>
      <c r="C48" s="70" t="str">
        <f>IF(Sources!C68&lt;&gt;"",Sources!C68,"")</f>
        <v/>
      </c>
      <c r="D48" s="763"/>
      <c r="E48" s="783"/>
      <c r="F48" s="697"/>
      <c r="G48" s="697"/>
      <c r="H48" s="611"/>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row>
    <row r="49" spans="1:31" s="193" customFormat="1" hidden="1" x14ac:dyDescent="0.2">
      <c r="A49" s="190"/>
      <c r="B49" s="64" t="str">
        <f>IF(Sources!B69&lt;&gt;"",Sources!B69,"")</f>
        <v>Open Water</v>
      </c>
      <c r="C49" s="70" t="str">
        <f>IF(Sources!C69&lt;&gt;"",Sources!C69,"")</f>
        <v>Open Water</v>
      </c>
      <c r="D49" s="763"/>
      <c r="E49" s="783"/>
      <c r="F49" s="697"/>
      <c r="G49" s="697"/>
      <c r="H49" s="611"/>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row>
    <row r="50" spans="1:31" s="193" customFormat="1" ht="12.75" customHeight="1" thickBot="1" x14ac:dyDescent="0.25">
      <c r="A50" s="190"/>
      <c r="B50" s="65" t="str">
        <f>IF(Sources!B70&lt;&gt;"",Sources!B70,"")</f>
        <v>Active Construction</v>
      </c>
      <c r="C50" s="51" t="str">
        <f>IF(Sources!C70&lt;&gt;"",Sources!C70,"")</f>
        <v>Active Construction</v>
      </c>
      <c r="D50" s="780"/>
      <c r="E50" s="783"/>
      <c r="F50" s="697"/>
      <c r="G50" s="697"/>
      <c r="H50" s="611"/>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row>
    <row r="51" spans="1:31" s="193" customFormat="1" ht="0.75" hidden="1" customHeight="1" x14ac:dyDescent="0.2">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row>
    <row r="52" spans="1:31" ht="14.25" hidden="1" customHeight="1" x14ac:dyDescent="0.2">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row>
    <row r="53" spans="1:31" ht="20.25" customHeight="1" thickBot="1" x14ac:dyDescent="0.35">
      <c r="A53" s="62"/>
      <c r="B53" s="1244"/>
      <c r="C53" s="1244"/>
      <c r="D53" s="1096"/>
      <c r="E53" s="1096"/>
      <c r="F53" s="1096"/>
      <c r="G53" s="1096"/>
      <c r="H53" s="62"/>
      <c r="I53" s="190"/>
      <c r="J53" s="190"/>
      <c r="K53" s="190"/>
      <c r="L53" s="190"/>
      <c r="M53" s="190"/>
      <c r="N53" s="190"/>
      <c r="O53" s="190"/>
      <c r="P53" s="190"/>
      <c r="Q53" s="190"/>
      <c r="R53" s="190"/>
      <c r="S53" s="190"/>
      <c r="T53" s="190"/>
      <c r="U53" s="190"/>
      <c r="V53" s="190"/>
      <c r="W53" s="190"/>
      <c r="X53" s="190"/>
      <c r="Y53" s="190"/>
      <c r="Z53" s="190"/>
      <c r="AA53" s="190"/>
      <c r="AB53" s="190"/>
    </row>
    <row r="54" spans="1:31" ht="19.5" customHeight="1" x14ac:dyDescent="0.3">
      <c r="A54" s="190"/>
      <c r="B54" s="1257" t="s">
        <v>457</v>
      </c>
      <c r="C54" s="1258"/>
      <c r="D54" s="974"/>
      <c r="E54" s="974"/>
      <c r="F54" s="974"/>
      <c r="G54" s="832"/>
      <c r="H54" s="190"/>
      <c r="I54" s="190"/>
      <c r="J54" s="190"/>
      <c r="K54" s="190"/>
      <c r="L54" s="190"/>
      <c r="M54" s="190"/>
      <c r="N54" s="190"/>
      <c r="O54" s="190"/>
      <c r="P54" s="190"/>
      <c r="Q54" s="190"/>
      <c r="R54" s="190"/>
      <c r="S54" s="190"/>
      <c r="T54" s="190"/>
      <c r="U54" s="190"/>
      <c r="V54" s="190"/>
      <c r="W54" s="190"/>
      <c r="X54" s="190"/>
      <c r="Y54" s="190"/>
      <c r="Z54" s="190"/>
      <c r="AA54" s="190"/>
      <c r="AB54" s="190"/>
    </row>
    <row r="55" spans="1:31" ht="36" customHeight="1" x14ac:dyDescent="0.2">
      <c r="A55" s="190"/>
      <c r="B55" s="1090" t="s">
        <v>332</v>
      </c>
      <c r="C55" s="1091" t="s">
        <v>453</v>
      </c>
      <c r="D55" s="1092" t="s">
        <v>455</v>
      </c>
      <c r="E55" s="1092" t="s">
        <v>454</v>
      </c>
      <c r="F55" s="1092" t="s">
        <v>456</v>
      </c>
      <c r="G55" s="833"/>
      <c r="H55" s="190"/>
      <c r="I55" s="190"/>
      <c r="J55" s="190"/>
      <c r="K55" s="190"/>
      <c r="L55" s="190"/>
      <c r="M55" s="190"/>
      <c r="N55" s="190"/>
      <c r="O55" s="190"/>
      <c r="P55" s="190"/>
      <c r="Q55" s="190"/>
      <c r="R55" s="190"/>
      <c r="S55" s="190"/>
      <c r="T55" s="190"/>
      <c r="U55" s="190"/>
      <c r="V55" s="190"/>
      <c r="W55" s="190"/>
      <c r="X55" s="190"/>
      <c r="Y55" s="190"/>
      <c r="Z55" s="190"/>
      <c r="AA55" s="190"/>
      <c r="AB55" s="190"/>
    </row>
    <row r="56" spans="1:31" ht="12.75" customHeight="1" x14ac:dyDescent="0.2">
      <c r="A56" s="190"/>
      <c r="B56" s="808" t="s">
        <v>606</v>
      </c>
      <c r="C56" s="77">
        <f>'Existing Practices'!C60</f>
        <v>0</v>
      </c>
      <c r="D56" s="1424">
        <f>'Existing Practices'!C74</f>
        <v>0</v>
      </c>
      <c r="E56" s="195">
        <f>'Existing Practices'!C75</f>
        <v>0</v>
      </c>
      <c r="F56" s="195">
        <f>'Existing Practices'!C76</f>
        <v>0</v>
      </c>
      <c r="G56" s="592"/>
      <c r="H56" s="190"/>
      <c r="I56" s="190"/>
      <c r="J56" s="190"/>
      <c r="K56" s="190"/>
      <c r="L56" s="190"/>
      <c r="M56" s="190"/>
      <c r="N56" s="190"/>
      <c r="O56" s="190"/>
      <c r="P56" s="190"/>
      <c r="Q56" s="190"/>
      <c r="R56" s="190"/>
      <c r="S56" s="190"/>
      <c r="T56" s="190"/>
      <c r="U56" s="190"/>
      <c r="V56" s="190"/>
      <c r="W56" s="190"/>
      <c r="X56" s="190"/>
      <c r="Y56" s="190"/>
      <c r="Z56" s="190"/>
      <c r="AA56" s="190"/>
      <c r="AB56" s="190"/>
    </row>
    <row r="57" spans="1:31" ht="12.75" customHeight="1" x14ac:dyDescent="0.2">
      <c r="A57" s="190"/>
      <c r="B57" s="808" t="s">
        <v>607</v>
      </c>
      <c r="C57" s="275"/>
      <c r="D57" s="1417"/>
      <c r="E57" s="275"/>
      <c r="F57" s="275"/>
      <c r="G57" s="592"/>
      <c r="H57" s="190"/>
      <c r="I57" s="190"/>
      <c r="J57" s="190"/>
      <c r="K57" s="190"/>
      <c r="L57" s="190"/>
      <c r="M57" s="190"/>
      <c r="N57" s="190"/>
      <c r="O57" s="190"/>
      <c r="P57" s="190"/>
      <c r="Q57" s="190"/>
      <c r="R57" s="190"/>
      <c r="S57" s="190"/>
      <c r="T57" s="190"/>
      <c r="U57" s="190"/>
      <c r="V57" s="190"/>
      <c r="W57" s="190"/>
      <c r="X57" s="190"/>
      <c r="Y57" s="190"/>
      <c r="Z57" s="190"/>
      <c r="AA57" s="190"/>
      <c r="AB57" s="190"/>
    </row>
    <row r="58" spans="1:31" ht="12.75" customHeight="1" x14ac:dyDescent="0.2">
      <c r="A58" s="190"/>
      <c r="B58" s="64"/>
      <c r="C58" s="1083"/>
      <c r="D58" s="576"/>
      <c r="E58" s="576"/>
      <c r="F58" s="576"/>
      <c r="G58" s="592"/>
      <c r="H58" s="190"/>
      <c r="I58" s="190"/>
      <c r="J58" s="190"/>
      <c r="K58" s="190"/>
      <c r="L58" s="190"/>
      <c r="M58" s="190"/>
      <c r="N58" s="190"/>
      <c r="O58" s="190"/>
      <c r="P58" s="190"/>
      <c r="Q58" s="190"/>
      <c r="R58" s="190"/>
      <c r="S58" s="190"/>
      <c r="T58" s="190"/>
      <c r="U58" s="190"/>
      <c r="V58" s="190"/>
      <c r="W58" s="190"/>
      <c r="X58" s="190"/>
      <c r="Y58" s="190"/>
      <c r="Z58" s="190"/>
      <c r="AA58" s="190"/>
      <c r="AB58" s="190"/>
    </row>
    <row r="59" spans="1:31" ht="15" customHeight="1" x14ac:dyDescent="0.2">
      <c r="A59" s="190"/>
      <c r="B59" s="250" t="s">
        <v>446</v>
      </c>
      <c r="C59" s="1256" t="s">
        <v>524</v>
      </c>
      <c r="D59" s="1256"/>
      <c r="E59" s="576"/>
      <c r="F59" s="576"/>
      <c r="G59" s="592"/>
      <c r="H59" s="190"/>
      <c r="I59" s="190"/>
      <c r="J59" s="190"/>
      <c r="K59" s="190"/>
      <c r="L59" s="190"/>
      <c r="M59" s="190"/>
      <c r="N59" s="190"/>
      <c r="O59" s="190"/>
      <c r="P59" s="190"/>
      <c r="Q59" s="190"/>
      <c r="R59" s="190"/>
      <c r="S59" s="190"/>
      <c r="T59" s="190"/>
      <c r="U59" s="190"/>
      <c r="V59" s="190"/>
      <c r="W59" s="190"/>
      <c r="X59" s="190"/>
      <c r="Y59" s="190"/>
      <c r="Z59" s="190"/>
      <c r="AA59" s="190"/>
      <c r="AB59" s="190"/>
    </row>
    <row r="60" spans="1:31" s="599" customFormat="1" ht="12.75" customHeight="1" x14ac:dyDescent="0.2">
      <c r="A60" s="598"/>
      <c r="B60" s="250"/>
      <c r="C60" s="99"/>
      <c r="D60" s="99"/>
      <c r="E60" s="99"/>
      <c r="F60" s="99"/>
      <c r="G60" s="592"/>
      <c r="H60" s="598"/>
      <c r="I60" s="598"/>
      <c r="J60" s="598"/>
      <c r="K60" s="598"/>
      <c r="L60" s="598"/>
      <c r="M60" s="598"/>
      <c r="N60" s="598"/>
      <c r="O60" s="598"/>
      <c r="P60" s="598"/>
      <c r="Q60" s="598"/>
      <c r="R60" s="598"/>
      <c r="S60" s="598"/>
      <c r="T60" s="598"/>
      <c r="U60" s="598"/>
      <c r="V60" s="598"/>
      <c r="W60" s="598"/>
      <c r="X60" s="598"/>
      <c r="Y60" s="598"/>
      <c r="Z60" s="598"/>
      <c r="AA60" s="598"/>
      <c r="AB60" s="598"/>
    </row>
    <row r="61" spans="1:31" ht="15" hidden="1" customHeight="1" x14ac:dyDescent="0.2">
      <c r="A61" s="190"/>
      <c r="B61" s="607"/>
      <c r="C61" s="197" t="s">
        <v>525</v>
      </c>
      <c r="D61" s="97"/>
      <c r="E61" s="97" t="s">
        <v>331</v>
      </c>
      <c r="F61" s="97"/>
      <c r="G61" s="806"/>
      <c r="H61" s="190"/>
      <c r="I61" s="190"/>
      <c r="J61" s="190"/>
      <c r="K61" s="190"/>
      <c r="L61" s="190"/>
      <c r="M61" s="190"/>
      <c r="N61" s="190"/>
      <c r="O61" s="190"/>
      <c r="P61" s="190"/>
      <c r="Q61" s="190"/>
      <c r="R61" s="190"/>
      <c r="S61" s="190"/>
      <c r="T61" s="190"/>
      <c r="U61" s="190"/>
      <c r="V61" s="190"/>
      <c r="W61" s="190"/>
      <c r="X61" s="190"/>
      <c r="Y61" s="190"/>
      <c r="Z61" s="190"/>
      <c r="AA61" s="190"/>
      <c r="AB61" s="190"/>
    </row>
    <row r="62" spans="1:31" ht="15" hidden="1" customHeight="1" x14ac:dyDescent="0.2">
      <c r="A62" s="190"/>
      <c r="B62" s="607"/>
      <c r="C62" s="197" t="s">
        <v>523</v>
      </c>
      <c r="D62" s="97"/>
      <c r="E62" s="97" t="s">
        <v>413</v>
      </c>
      <c r="F62" s="97"/>
      <c r="G62" s="806"/>
      <c r="H62" s="190"/>
      <c r="I62" s="190"/>
      <c r="J62" s="190"/>
      <c r="K62" s="190"/>
      <c r="L62" s="190"/>
      <c r="M62" s="190"/>
      <c r="N62" s="190"/>
      <c r="O62" s="190"/>
      <c r="P62" s="190"/>
      <c r="Q62" s="190"/>
      <c r="R62" s="190"/>
      <c r="S62" s="190"/>
      <c r="T62" s="190"/>
      <c r="U62" s="190"/>
      <c r="V62" s="190"/>
      <c r="W62" s="190"/>
      <c r="X62" s="190"/>
      <c r="Y62" s="190"/>
      <c r="Z62" s="190"/>
      <c r="AA62" s="190"/>
      <c r="AB62" s="190"/>
    </row>
    <row r="63" spans="1:31" ht="16.5" hidden="1" customHeight="1" x14ac:dyDescent="0.2">
      <c r="A63" s="190"/>
      <c r="B63" s="607"/>
      <c r="C63" s="197" t="s">
        <v>524</v>
      </c>
      <c r="D63" s="97"/>
      <c r="E63" s="97"/>
      <c r="F63" s="97"/>
      <c r="G63" s="806"/>
      <c r="H63" s="190"/>
      <c r="I63" s="190"/>
      <c r="J63" s="190"/>
      <c r="K63" s="190"/>
      <c r="L63" s="190"/>
      <c r="M63" s="190"/>
      <c r="N63" s="190"/>
      <c r="O63" s="190"/>
      <c r="P63" s="190"/>
      <c r="Q63" s="190"/>
      <c r="R63" s="190"/>
      <c r="S63" s="190"/>
      <c r="T63" s="190"/>
      <c r="U63" s="190"/>
      <c r="V63" s="190"/>
      <c r="W63" s="190"/>
      <c r="X63" s="190"/>
      <c r="Y63" s="190"/>
      <c r="Z63" s="190"/>
      <c r="AA63" s="190"/>
      <c r="AB63" s="190"/>
    </row>
    <row r="64" spans="1:31" ht="23.25" customHeight="1" x14ac:dyDescent="0.2">
      <c r="A64" s="190"/>
      <c r="B64" s="608"/>
      <c r="C64" s="175" t="s">
        <v>662</v>
      </c>
      <c r="D64" s="975" t="s">
        <v>663</v>
      </c>
      <c r="E64" s="975" t="s">
        <v>664</v>
      </c>
      <c r="F64" s="175" t="s">
        <v>665</v>
      </c>
      <c r="G64" s="362" t="s">
        <v>666</v>
      </c>
      <c r="H64" s="190"/>
      <c r="I64" s="190"/>
      <c r="J64" s="190"/>
      <c r="K64" s="190"/>
      <c r="L64" s="190"/>
      <c r="M64" s="190"/>
      <c r="N64" s="190"/>
      <c r="O64" s="190"/>
      <c r="P64" s="190"/>
      <c r="Q64" s="190"/>
      <c r="R64" s="190"/>
      <c r="S64" s="190"/>
      <c r="T64" s="190"/>
      <c r="U64" s="190"/>
      <c r="V64" s="190"/>
      <c r="W64" s="190"/>
      <c r="X64" s="190"/>
      <c r="Y64" s="190"/>
      <c r="Z64" s="190"/>
      <c r="AA64" s="190"/>
      <c r="AB64" s="190"/>
    </row>
    <row r="65" spans="1:284" ht="19.5" hidden="1" customHeight="1" x14ac:dyDescent="0.2">
      <c r="A65" s="190"/>
      <c r="B65" s="807" t="s">
        <v>459</v>
      </c>
      <c r="C65" s="280"/>
      <c r="D65" s="280"/>
      <c r="E65" s="280"/>
      <c r="F65" s="280"/>
      <c r="G65" s="273"/>
      <c r="H65" s="190"/>
      <c r="I65" s="190"/>
      <c r="J65" s="190"/>
      <c r="K65" s="190"/>
      <c r="L65" s="190"/>
      <c r="M65" s="190"/>
      <c r="N65" s="190"/>
      <c r="O65" s="190"/>
      <c r="P65" s="190"/>
      <c r="Q65" s="190"/>
      <c r="R65" s="190"/>
      <c r="S65" s="190"/>
      <c r="T65" s="190"/>
      <c r="U65" s="190"/>
      <c r="V65" s="190"/>
      <c r="W65" s="190"/>
      <c r="X65" s="190"/>
      <c r="Y65" s="190"/>
      <c r="Z65" s="190"/>
      <c r="AA65" s="190"/>
      <c r="AB65" s="190"/>
    </row>
    <row r="66" spans="1:284" ht="19.5" hidden="1" customHeight="1" x14ac:dyDescent="0.2">
      <c r="A66" s="190"/>
      <c r="B66" s="808" t="s">
        <v>465</v>
      </c>
      <c r="C66" s="280"/>
      <c r="D66" s="280"/>
      <c r="E66" s="280"/>
      <c r="F66" s="280"/>
      <c r="G66" s="273"/>
      <c r="H66" s="190"/>
      <c r="I66" s="190"/>
      <c r="J66" s="190"/>
      <c r="K66" s="190"/>
      <c r="L66" s="190"/>
      <c r="M66" s="190"/>
      <c r="N66" s="190"/>
      <c r="O66" s="190"/>
      <c r="P66" s="190"/>
      <c r="Q66" s="190"/>
      <c r="R66" s="190"/>
      <c r="S66" s="190"/>
      <c r="T66" s="190"/>
      <c r="U66" s="190"/>
      <c r="V66" s="190"/>
      <c r="W66" s="190"/>
      <c r="X66" s="190"/>
      <c r="Y66" s="190"/>
      <c r="Z66" s="190"/>
      <c r="AA66" s="190"/>
      <c r="AB66" s="190"/>
    </row>
    <row r="67" spans="1:284" ht="15.75" hidden="1" customHeight="1" thickBot="1" x14ac:dyDescent="0.25">
      <c r="A67" s="190"/>
      <c r="B67" s="1252"/>
      <c r="C67" s="1253"/>
      <c r="D67" s="1253"/>
      <c r="E67" s="1254"/>
      <c r="F67" s="1253"/>
      <c r="G67" s="1255"/>
      <c r="H67" s="190"/>
      <c r="I67" s="190"/>
      <c r="J67" s="190"/>
      <c r="K67" s="190"/>
      <c r="L67" s="190"/>
      <c r="M67" s="190"/>
      <c r="N67" s="190"/>
      <c r="O67" s="190"/>
      <c r="P67" s="190"/>
      <c r="Q67" s="190"/>
      <c r="R67" s="190"/>
      <c r="S67" s="190"/>
      <c r="T67" s="190"/>
      <c r="U67" s="190"/>
      <c r="V67" s="190"/>
      <c r="W67" s="190"/>
      <c r="X67" s="190"/>
      <c r="Y67" s="190"/>
      <c r="Z67" s="190"/>
      <c r="AA67" s="190"/>
      <c r="AB67" s="190"/>
    </row>
    <row r="68" spans="1:284" ht="12" hidden="1" customHeight="1" x14ac:dyDescent="0.2">
      <c r="A68" s="190"/>
      <c r="B68" s="829"/>
      <c r="C68" s="1082"/>
      <c r="D68" s="830"/>
      <c r="E68" s="97"/>
      <c r="F68" s="62"/>
      <c r="G68" s="570"/>
      <c r="H68" s="190"/>
      <c r="I68" s="190"/>
      <c r="J68" s="190"/>
      <c r="K68" s="190"/>
      <c r="L68" s="190"/>
      <c r="M68" s="190"/>
      <c r="N68" s="190"/>
      <c r="O68" s="190"/>
      <c r="P68" s="190"/>
      <c r="Q68" s="190"/>
      <c r="R68" s="190"/>
      <c r="S68" s="190"/>
      <c r="T68" s="190"/>
      <c r="U68" s="190"/>
      <c r="V68" s="190"/>
      <c r="W68" s="190"/>
      <c r="X68" s="190"/>
      <c r="Y68" s="190"/>
      <c r="Z68" s="190"/>
      <c r="AA68" s="190"/>
      <c r="AB68" s="190"/>
    </row>
    <row r="69" spans="1:284" ht="12.75" customHeight="1" x14ac:dyDescent="0.2">
      <c r="A69" s="190"/>
      <c r="B69" s="829" t="s">
        <v>458</v>
      </c>
      <c r="C69" s="276" t="s">
        <v>331</v>
      </c>
      <c r="D69" s="576"/>
      <c r="E69" s="576"/>
      <c r="F69" s="576"/>
      <c r="G69" s="592"/>
      <c r="H69" s="190"/>
      <c r="I69" s="190"/>
      <c r="J69" s="190"/>
      <c r="K69" s="190"/>
      <c r="L69" s="190"/>
      <c r="M69" s="190"/>
      <c r="N69" s="190"/>
      <c r="O69" s="190"/>
      <c r="P69" s="190"/>
      <c r="Q69" s="190"/>
      <c r="R69" s="190"/>
      <c r="S69" s="190"/>
      <c r="T69" s="190"/>
      <c r="U69" s="190"/>
      <c r="V69" s="190"/>
      <c r="W69" s="190"/>
      <c r="X69" s="190"/>
      <c r="Y69" s="190"/>
      <c r="Z69" s="190"/>
      <c r="AA69" s="190"/>
      <c r="AB69" s="190"/>
    </row>
    <row r="70" spans="1:284" s="62" customFormat="1" ht="18.75" hidden="1" customHeight="1" x14ac:dyDescent="0.2">
      <c r="B70" s="831"/>
      <c r="C70" s="1083"/>
      <c r="D70" s="576"/>
      <c r="E70" s="576"/>
      <c r="F70" s="576"/>
      <c r="G70" s="592"/>
    </row>
    <row r="71" spans="1:284" ht="12.75" hidden="1" customHeight="1" x14ac:dyDescent="0.2">
      <c r="A71" s="190"/>
      <c r="B71" s="243" t="str">
        <f>C61</f>
        <v>Option 1: Meet a specific Removal Percentage Target</v>
      </c>
      <c r="C71" s="1084">
        <f>IF(C57&lt;&gt;"",C$65*SUM(Calculations!O$405:O$429)*$C$57*$D$57*$E$57*$F$57,C$65*SUM(Calculations!O$405:O$429)*$C56*$D$56*$E$56*$F$56)</f>
        <v>0</v>
      </c>
      <c r="D71" s="1084">
        <f>IF(D57&lt;&gt;"",D$65*SUM(Calculations!P$405:P$429)*$C$57*$D$57*$E$57*$F$57,D$65*SUM(Calculations!P$405:P$429)*$C56*$D$56*$E$56*$F$56)</f>
        <v>0</v>
      </c>
      <c r="E71" s="1084">
        <f>IF(E57&lt;&gt;"",E$65*SUM(Calculations!Q$405:Q$429)*$C$57*$D$57*$E$57*$F$57,E$65*SUM(Calculations!Q$405:Q$429)*$C56*$D$56*$E$56*$F$56)</f>
        <v>0</v>
      </c>
      <c r="F71" s="1084">
        <f>IF(F57&lt;&gt;"",F$65*SUM(Calculations!R$405:R$429)*$C$57*$D$57*$E$57*$F$57,F$65*SUM(Calculations!R$405:R$429)*$C56*$D$56*$E$56*$F$56)</f>
        <v>0</v>
      </c>
      <c r="G71" s="1093">
        <f>IF(G57&lt;&gt;"",G$65*SUM(Calculations!S$405:S$429)*$C$57*$D$57*$E$57*$F$57,G$65*SUM(Calculations!S$405:S$429)*$C56*$D$56*$E$56*$F$56)</f>
        <v>0</v>
      </c>
      <c r="H71" s="611"/>
      <c r="I71" s="190"/>
      <c r="J71" s="190"/>
      <c r="K71" s="190"/>
      <c r="L71" s="190"/>
      <c r="M71" s="190"/>
      <c r="N71" s="190"/>
      <c r="O71" s="190"/>
      <c r="P71" s="190"/>
      <c r="Q71" s="190"/>
      <c r="R71" s="190"/>
      <c r="S71" s="190"/>
      <c r="T71" s="190"/>
      <c r="U71" s="190"/>
      <c r="V71" s="190"/>
      <c r="W71" s="190"/>
      <c r="X71" s="190"/>
      <c r="Y71" s="190"/>
      <c r="Z71" s="190"/>
      <c r="AA71" s="190"/>
      <c r="AB71" s="190"/>
    </row>
    <row r="72" spans="1:284" ht="12.75" hidden="1" customHeight="1" x14ac:dyDescent="0.2">
      <c r="A72" s="190"/>
      <c r="B72" s="243" t="str">
        <f>C62</f>
        <v>Option 2: Meet a Load Target</v>
      </c>
      <c r="C72" s="1084">
        <f>(SUM(Calculations!O$405:O$429)/MAX(SUM($D$9:$D$33),0.001)-C66)*IF(C57&lt;&gt;"",$C$57*$D$57*$E$57*$F$57,$C$56*$D$56*$E$56*$F$56)*SUM($D$9:$D$33)</f>
        <v>0</v>
      </c>
      <c r="D72" s="1085">
        <f>(SUM(Calculations!P$405:P$429)/MAX(SUM($D$9:$D$33),0.001)-D66)*IF(D57&lt;&gt;"",$C$57*$D$57*$E$57*$F$57,$C$56*$D$56*$E$56*$F$56)*SUM($D$9:$D$33)</f>
        <v>0</v>
      </c>
      <c r="E72" s="1085">
        <f>(SUM(Calculations!Q$405:Q$429)/MAX(SUM($D$9:$D$33),0.001)-E66)*IF(E57&lt;&gt;"",$C$57*$D$57*$E$57*$F$57,$C$56*$D$56*$E$56*$F$56)*SUM($D$9:$D$33)</f>
        <v>0</v>
      </c>
      <c r="F72" s="1085">
        <f>(SUM(Calculations!R$405:R$429)/MAX(SUM($D$9:$D$33),0.001)-F66)*IF(F57&lt;&gt;"",$C$57*$D$57*$E$57*$F$57,$C$56*$D$56*$E$56*$F$56)*SUM($D$9:$D$33)</f>
        <v>0</v>
      </c>
      <c r="G72" s="1086">
        <f>(SUM(Calculations!S$405:S$429)/MAX(SUM($D$9:$D$33),0.001)-G66)*IF(G57&lt;&gt;"",$C$57*$D$57*$E$57*$F$57,$C$56*$D$56*$E$56*$F$56)*SUM($D$9:$D$33)</f>
        <v>0</v>
      </c>
      <c r="H72" s="190"/>
      <c r="I72" s="190"/>
      <c r="J72" s="190"/>
      <c r="K72" s="190"/>
      <c r="L72" s="190"/>
      <c r="M72" s="190"/>
      <c r="N72" s="190"/>
      <c r="O72" s="190"/>
      <c r="P72" s="190"/>
      <c r="Q72" s="190"/>
      <c r="R72" s="190"/>
      <c r="S72" s="190"/>
      <c r="T72" s="190"/>
      <c r="U72" s="190"/>
      <c r="V72" s="190"/>
      <c r="W72" s="190"/>
      <c r="X72" s="190"/>
      <c r="Y72" s="190"/>
      <c r="Z72" s="190"/>
      <c r="AA72" s="190"/>
      <c r="AB72" s="190"/>
    </row>
    <row r="73" spans="1:284" ht="12.75" hidden="1" customHeight="1" x14ac:dyDescent="0.2">
      <c r="A73" s="190"/>
      <c r="B73" s="243" t="str">
        <f>C63</f>
        <v>Option 3: Show no increase on each parcel.</v>
      </c>
      <c r="C73" s="1087">
        <f>(SUM(Calculations!O$405:O$444))*IF($C$57*$D$57*$E$57*$F$57&gt;0,$C$57*$D$57*$E$57*$F$57,$C$56*$D$56*$E$56*$F$56)</f>
        <v>0</v>
      </c>
      <c r="D73" s="1087">
        <f>(SUM(Calculations!P$405:P$444))*IF($C$57*$D$57*$E$57*$F$57&gt;0,$C$57*$D$57*$E$57*$F$57,$C$56*$D$56*$E$56*$F$56)</f>
        <v>0</v>
      </c>
      <c r="E73" s="1087">
        <f>(SUM(Calculations!Q$405:Q$444))*IF($C$57*$D$57*$E$57*$F$57&gt;0,$C$57*$D$57*$E$57*$F$57,$C$56*$D$56*$E$56*$F$56)</f>
        <v>0</v>
      </c>
      <c r="F73" s="1087">
        <f>(SUM(Calculations!R$405:R$444))*IF($C$57*$D$57*$E$57*$F$57&gt;0,$C$57*$D$57*$E$57*$F$57,$C$56*$D$56*$E$56*$F$56)</f>
        <v>0</v>
      </c>
      <c r="G73" s="1086">
        <f>(SUM(Calculations!S$405:S$444))*IF($C$57*$D$57*$E$57*$F$57&gt;0,$C$57*$D$57*$E$57*$F$57,$C$56*$D$56*$E$56*$F$56)</f>
        <v>0</v>
      </c>
      <c r="H73" s="190"/>
      <c r="I73" s="190"/>
      <c r="J73" s="190"/>
      <c r="K73" s="190"/>
      <c r="L73" s="190"/>
      <c r="M73" s="190"/>
      <c r="N73" s="190"/>
      <c r="O73" s="190"/>
      <c r="P73" s="190"/>
      <c r="Q73" s="190"/>
      <c r="R73" s="190"/>
      <c r="S73" s="190"/>
      <c r="T73" s="190"/>
      <c r="U73" s="190"/>
      <c r="V73" s="190"/>
      <c r="W73" s="190"/>
      <c r="X73" s="190"/>
      <c r="Y73" s="190"/>
      <c r="Z73" s="190"/>
      <c r="AA73" s="190"/>
      <c r="AB73" s="190"/>
    </row>
    <row r="74" spans="1:284" ht="12.75" customHeight="1" x14ac:dyDescent="0.2">
      <c r="A74" s="190"/>
      <c r="B74" s="243"/>
      <c r="C74" s="175"/>
      <c r="D74" s="1088"/>
      <c r="E74" s="1088"/>
      <c r="F74" s="1088"/>
      <c r="G74" s="1089"/>
      <c r="H74" s="190"/>
      <c r="I74" s="190"/>
      <c r="J74" s="190"/>
      <c r="K74" s="190"/>
      <c r="L74" s="190"/>
      <c r="M74" s="190"/>
      <c r="N74" s="190"/>
      <c r="O74" s="190"/>
      <c r="P74" s="190"/>
      <c r="Q74" s="190"/>
      <c r="R74" s="190"/>
      <c r="S74" s="190"/>
      <c r="T74" s="190"/>
      <c r="U74" s="190"/>
      <c r="V74" s="190"/>
      <c r="W74" s="190"/>
      <c r="X74" s="190"/>
      <c r="Y74" s="190"/>
      <c r="Z74" s="190"/>
      <c r="AA74" s="190"/>
      <c r="AB74" s="190"/>
    </row>
    <row r="75" spans="1:284" x14ac:dyDescent="0.2">
      <c r="A75" s="190"/>
      <c r="B75" s="1081"/>
      <c r="C75" s="175" t="s">
        <v>8</v>
      </c>
      <c r="D75" s="175" t="s">
        <v>9</v>
      </c>
      <c r="E75" s="175" t="s">
        <v>10</v>
      </c>
      <c r="F75" s="175" t="s">
        <v>11</v>
      </c>
      <c r="G75" s="828" t="s">
        <v>452</v>
      </c>
      <c r="H75" s="190"/>
      <c r="I75" s="190"/>
      <c r="J75" s="190"/>
      <c r="K75" s="190"/>
      <c r="L75" s="190"/>
      <c r="M75" s="190"/>
      <c r="N75" s="190"/>
      <c r="O75" s="190"/>
      <c r="P75" s="190"/>
      <c r="Q75" s="190"/>
      <c r="R75" s="190"/>
      <c r="S75" s="190"/>
      <c r="T75" s="190"/>
      <c r="U75" s="190"/>
      <c r="V75" s="190"/>
      <c r="W75" s="190"/>
      <c r="X75" s="190"/>
      <c r="Y75" s="190"/>
      <c r="Z75" s="190"/>
      <c r="AA75" s="190"/>
      <c r="AB75" s="190"/>
    </row>
    <row r="76" spans="1:284" x14ac:dyDescent="0.2">
      <c r="A76" s="190"/>
      <c r="B76" s="829" t="s">
        <v>462</v>
      </c>
      <c r="C76" s="924">
        <f>VLOOKUP($C$59,$B$71:$G$73,2,FALSE)</f>
        <v>0</v>
      </c>
      <c r="D76" s="924">
        <f>VLOOKUP($C$59,$B$71:$G$73,3,FALSE)</f>
        <v>0</v>
      </c>
      <c r="E76" s="924">
        <f>VLOOKUP($C$59,$B$71:$G$73,4,FALSE)</f>
        <v>0</v>
      </c>
      <c r="F76" s="924">
        <f>VLOOKUP($C$59,$B$71:$G$73,5,FALSE)</f>
        <v>0</v>
      </c>
      <c r="G76" s="925">
        <f>VLOOKUP($C$59,$B$71:$G$73,6,FALSE)</f>
        <v>0</v>
      </c>
      <c r="H76" s="190"/>
      <c r="I76" s="190"/>
      <c r="J76" s="190"/>
      <c r="K76" s="190"/>
      <c r="L76" s="190"/>
      <c r="M76" s="190"/>
      <c r="N76" s="190"/>
      <c r="O76" s="190"/>
      <c r="P76" s="190"/>
      <c r="Q76" s="190"/>
      <c r="R76" s="190"/>
      <c r="S76" s="190"/>
      <c r="T76" s="190"/>
      <c r="U76" s="190"/>
      <c r="V76" s="190"/>
      <c r="W76" s="190"/>
      <c r="X76" s="190"/>
      <c r="Y76" s="190"/>
      <c r="Z76" s="190"/>
      <c r="AA76" s="190"/>
      <c r="AB76" s="190"/>
    </row>
    <row r="77" spans="1:284" ht="13.5" thickBot="1" x14ac:dyDescent="0.25">
      <c r="A77" s="190"/>
      <c r="B77" s="1097" t="s">
        <v>463</v>
      </c>
      <c r="C77" s="926">
        <f>$G76/MAX(SUM(Calculations!$S405:$S429),0.001)*C76*(1-Calculations!C60)</f>
        <v>0</v>
      </c>
      <c r="D77" s="926">
        <f>$G76/MAX(SUM(Calculations!$S405:$S429),0.001)*D76*(1-Calculations!D60)</f>
        <v>0</v>
      </c>
      <c r="E77" s="926">
        <f>$G76/MAX(SUM(Calculations!$S405:$S429),0.001)*E76*(1-Calculations!E60)</f>
        <v>0</v>
      </c>
      <c r="F77" s="926">
        <f>$G76/MAX(SUM(Calculations!$S405:$S429),0.001)*F76*(1-Calculations!F60)</f>
        <v>0</v>
      </c>
      <c r="G77" s="927">
        <v>0</v>
      </c>
      <c r="H77" s="190"/>
      <c r="I77" s="190"/>
      <c r="J77" s="190"/>
      <c r="K77" s="190"/>
      <c r="L77" s="190"/>
      <c r="M77" s="190"/>
      <c r="N77" s="190"/>
      <c r="O77" s="190"/>
      <c r="P77" s="190"/>
      <c r="Q77" s="190"/>
      <c r="R77" s="190"/>
      <c r="S77" s="190"/>
      <c r="T77" s="190"/>
      <c r="U77" s="190"/>
      <c r="V77" s="190"/>
      <c r="W77" s="190"/>
      <c r="X77" s="190"/>
      <c r="Y77" s="190"/>
      <c r="Z77" s="190"/>
      <c r="AA77" s="190"/>
      <c r="AB77" s="190"/>
    </row>
    <row r="78" spans="1:284" s="198" customFormat="1" ht="20.25" customHeight="1" thickBot="1" x14ac:dyDescent="0.25">
      <c r="A78" s="190"/>
      <c r="B78" s="190"/>
      <c r="C78" s="190"/>
      <c r="D78" s="190"/>
      <c r="E78" s="190"/>
      <c r="F78" s="190"/>
      <c r="G78" s="62"/>
      <c r="H78" s="62"/>
      <c r="I78" s="62"/>
      <c r="J78" s="62"/>
      <c r="K78" s="62"/>
      <c r="L78" s="190"/>
      <c r="M78" s="190"/>
      <c r="N78" s="190"/>
      <c r="O78" s="190"/>
      <c r="P78" s="190"/>
      <c r="Q78" s="190"/>
      <c r="R78" s="190"/>
      <c r="S78" s="190"/>
      <c r="T78" s="190"/>
      <c r="U78" s="190"/>
      <c r="V78" s="190"/>
      <c r="W78" s="190"/>
      <c r="X78" s="190"/>
      <c r="Y78" s="190"/>
      <c r="Z78" s="190"/>
      <c r="AA78" s="190"/>
      <c r="AB78" s="190"/>
    </row>
    <row r="79" spans="1:284" s="97" customFormat="1" ht="21" thickBot="1" x14ac:dyDescent="0.35">
      <c r="A79" s="62"/>
      <c r="B79" s="1169" t="s">
        <v>469</v>
      </c>
      <c r="C79" s="1170"/>
      <c r="D79" s="1170"/>
      <c r="E79" s="1170"/>
      <c r="F79" s="181"/>
      <c r="G79" s="726"/>
      <c r="H79" s="726"/>
      <c r="I79" s="726"/>
      <c r="J79" s="726"/>
      <c r="K79" s="726"/>
      <c r="L79" s="726"/>
      <c r="M79" s="727"/>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row>
    <row r="80" spans="1:284" s="193" customFormat="1" ht="24.75" customHeight="1" x14ac:dyDescent="0.3">
      <c r="A80" s="190"/>
      <c r="B80" s="999" t="s">
        <v>649</v>
      </c>
      <c r="C80" s="718"/>
      <c r="D80" s="200"/>
      <c r="E80" s="1250"/>
      <c r="F80" s="1251"/>
      <c r="G80" s="62"/>
      <c r="H80" s="62"/>
      <c r="I80" s="62"/>
      <c r="J80" s="62"/>
      <c r="K80" s="62"/>
      <c r="L80" s="190"/>
      <c r="M80" s="190"/>
      <c r="N80" s="190"/>
      <c r="O80" s="190"/>
      <c r="P80" s="190"/>
      <c r="Q80" s="190"/>
      <c r="R80" s="190"/>
      <c r="S80" s="190"/>
      <c r="T80" s="190"/>
      <c r="U80" s="190"/>
      <c r="V80" s="190"/>
      <c r="W80" s="190"/>
      <c r="X80" s="190"/>
      <c r="Y80" s="190"/>
      <c r="Z80" s="190"/>
      <c r="AA80" s="190"/>
      <c r="AB80" s="190"/>
      <c r="AC80" s="190"/>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row>
    <row r="81" spans="1:78" s="193" customFormat="1" ht="25.5" x14ac:dyDescent="0.2">
      <c r="A81" s="190"/>
      <c r="B81" s="64" t="s">
        <v>652</v>
      </c>
      <c r="C81" s="717" t="s">
        <v>650</v>
      </c>
      <c r="D81" s="717" t="s">
        <v>757</v>
      </c>
      <c r="E81" s="1222" t="s">
        <v>651</v>
      </c>
      <c r="F81" s="1223"/>
      <c r="G81" s="62"/>
      <c r="H81" s="62"/>
      <c r="I81" s="62"/>
      <c r="J81" s="62"/>
      <c r="K81" s="62"/>
      <c r="L81" s="190"/>
      <c r="M81" s="190"/>
      <c r="N81" s="190"/>
      <c r="O81" s="190"/>
      <c r="P81" s="190"/>
      <c r="Q81" s="190"/>
      <c r="R81" s="190"/>
      <c r="S81" s="190"/>
      <c r="T81" s="190"/>
      <c r="U81" s="190"/>
      <c r="V81" s="190"/>
      <c r="W81" s="190"/>
      <c r="X81" s="190"/>
      <c r="Y81" s="190"/>
      <c r="Z81" s="190"/>
      <c r="AA81" s="190"/>
      <c r="AB81" s="190"/>
      <c r="AC81" s="190"/>
      <c r="AD81" s="191"/>
      <c r="AE81" s="191"/>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row>
    <row r="82" spans="1:78" s="193" customFormat="1" ht="15" customHeight="1" thickBot="1" x14ac:dyDescent="0.25">
      <c r="A82" s="190"/>
      <c r="B82" s="569"/>
      <c r="C82" s="938">
        <f>IF(D82&lt;&gt;"",D82,Sources!C107)</f>
        <v>0.05</v>
      </c>
      <c r="D82" s="719"/>
      <c r="E82" s="1248" t="s">
        <v>466</v>
      </c>
      <c r="F82" s="1249"/>
      <c r="G82" s="62"/>
      <c r="H82" s="62"/>
      <c r="I82" s="62"/>
      <c r="J82" s="62"/>
      <c r="K82" s="62"/>
      <c r="L82" s="190"/>
      <c r="M82" s="190"/>
      <c r="N82" s="190"/>
      <c r="O82" s="190"/>
      <c r="P82" s="190"/>
      <c r="Q82" s="190"/>
      <c r="R82" s="190"/>
      <c r="S82" s="190"/>
      <c r="T82" s="190"/>
      <c r="U82" s="190"/>
      <c r="V82" s="190"/>
      <c r="W82" s="190"/>
      <c r="X82" s="190"/>
      <c r="Y82" s="190"/>
      <c r="Z82" s="190"/>
      <c r="AA82" s="190"/>
      <c r="AB82" s="190"/>
      <c r="AC82" s="190"/>
      <c r="AD82" s="191"/>
      <c r="AE82" s="191"/>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198"/>
      <c r="BX82" s="198"/>
      <c r="BY82" s="198"/>
      <c r="BZ82" s="198"/>
    </row>
    <row r="83" spans="1:78" s="193" customFormat="1" hidden="1" x14ac:dyDescent="0.2">
      <c r="A83" s="190"/>
      <c r="B83" s="243"/>
      <c r="C83" s="63"/>
      <c r="D83" s="63"/>
      <c r="E83" s="201" t="s">
        <v>460</v>
      </c>
      <c r="F83" s="62">
        <v>1</v>
      </c>
      <c r="G83" s="62"/>
      <c r="H83" s="62"/>
      <c r="I83" s="62"/>
      <c r="J83" s="62"/>
      <c r="K83" s="62"/>
      <c r="L83" s="190"/>
      <c r="M83" s="190"/>
      <c r="N83" s="190"/>
      <c r="O83" s="190"/>
      <c r="P83" s="190"/>
      <c r="Q83" s="190"/>
      <c r="R83" s="190"/>
      <c r="S83" s="190"/>
      <c r="T83" s="190"/>
      <c r="U83" s="190"/>
      <c r="V83" s="190"/>
      <c r="W83" s="190"/>
      <c r="X83" s="190"/>
      <c r="Y83" s="191"/>
      <c r="Z83" s="191"/>
      <c r="AA83" s="191"/>
      <c r="AB83" s="191"/>
      <c r="AC83" s="191"/>
      <c r="AD83" s="191"/>
      <c r="AE83" s="191"/>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row>
    <row r="84" spans="1:78" s="193" customFormat="1" hidden="1" x14ac:dyDescent="0.2">
      <c r="A84" s="190"/>
      <c r="B84" s="243"/>
      <c r="C84" s="63"/>
      <c r="D84" s="63"/>
      <c r="E84" s="201" t="s">
        <v>461</v>
      </c>
      <c r="F84" s="62">
        <v>0.75</v>
      </c>
      <c r="G84" s="62"/>
      <c r="H84" s="62"/>
      <c r="I84" s="62"/>
      <c r="J84" s="62"/>
      <c r="K84" s="62"/>
      <c r="L84" s="190"/>
      <c r="M84" s="190"/>
      <c r="N84" s="190"/>
      <c r="O84" s="190"/>
      <c r="P84" s="190"/>
      <c r="Q84" s="190"/>
      <c r="R84" s="190"/>
      <c r="S84" s="190"/>
      <c r="T84" s="190"/>
      <c r="U84" s="190"/>
      <c r="V84" s="190"/>
      <c r="W84" s="190"/>
      <c r="X84" s="190"/>
      <c r="Y84" s="191"/>
      <c r="Z84" s="191"/>
      <c r="AA84" s="191"/>
      <c r="AB84" s="191"/>
      <c r="AC84" s="191"/>
      <c r="AD84" s="191"/>
      <c r="AE84" s="191"/>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row>
    <row r="85" spans="1:78" s="193" customFormat="1" hidden="1" x14ac:dyDescent="0.2">
      <c r="A85" s="190"/>
      <c r="B85" s="243"/>
      <c r="C85" s="63"/>
      <c r="D85" s="63"/>
      <c r="E85" s="201" t="s">
        <v>466</v>
      </c>
      <c r="F85" s="62">
        <v>0.5</v>
      </c>
      <c r="G85" s="62"/>
      <c r="H85" s="62"/>
      <c r="I85" s="62"/>
      <c r="J85" s="62"/>
      <c r="K85" s="62"/>
      <c r="L85" s="190"/>
      <c r="M85" s="190"/>
      <c r="N85" s="190"/>
      <c r="O85" s="190"/>
      <c r="P85" s="190"/>
      <c r="Q85" s="190"/>
      <c r="R85" s="190"/>
      <c r="S85" s="190"/>
      <c r="T85" s="190"/>
      <c r="U85" s="190"/>
      <c r="V85" s="190"/>
      <c r="W85" s="190"/>
      <c r="X85" s="190"/>
      <c r="Y85" s="191"/>
      <c r="Z85" s="191"/>
      <c r="AA85" s="191"/>
      <c r="AB85" s="191"/>
      <c r="AC85" s="191"/>
      <c r="AD85" s="191"/>
      <c r="AE85" s="191"/>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row>
    <row r="86" spans="1:78" s="193" customFormat="1" hidden="1" x14ac:dyDescent="0.2">
      <c r="A86" s="190"/>
      <c r="B86" s="243"/>
      <c r="C86" s="63"/>
      <c r="D86" s="63"/>
      <c r="E86" s="202"/>
      <c r="F86" s="62"/>
      <c r="G86" s="62"/>
      <c r="H86" s="62"/>
      <c r="I86" s="62"/>
      <c r="J86" s="62"/>
      <c r="K86" s="62"/>
      <c r="L86" s="190"/>
      <c r="M86" s="190"/>
      <c r="N86" s="190"/>
      <c r="O86" s="190"/>
      <c r="P86" s="190"/>
      <c r="Q86" s="190"/>
      <c r="R86" s="190"/>
      <c r="S86" s="190"/>
      <c r="T86" s="190"/>
      <c r="U86" s="190"/>
      <c r="V86" s="190"/>
      <c r="W86" s="190"/>
      <c r="X86" s="190"/>
      <c r="Y86" s="191"/>
      <c r="Z86" s="191"/>
      <c r="AA86" s="191"/>
      <c r="AB86" s="191"/>
      <c r="AC86" s="191"/>
      <c r="AD86" s="191"/>
      <c r="AE86" s="191"/>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198"/>
      <c r="BX86" s="198"/>
      <c r="BY86" s="198"/>
      <c r="BZ86" s="198"/>
    </row>
    <row r="87" spans="1:78" s="193" customFormat="1" hidden="1" x14ac:dyDescent="0.2">
      <c r="A87" s="190"/>
      <c r="B87" s="243"/>
      <c r="C87" s="63"/>
      <c r="D87" s="196" t="s">
        <v>8</v>
      </c>
      <c r="E87" s="196" t="s">
        <v>9</v>
      </c>
      <c r="F87" s="62" t="s">
        <v>10</v>
      </c>
      <c r="G87" s="62" t="s">
        <v>11</v>
      </c>
      <c r="H87" s="62"/>
      <c r="I87" s="62"/>
      <c r="J87" s="62"/>
      <c r="K87" s="62"/>
      <c r="L87" s="190"/>
      <c r="M87" s="190"/>
      <c r="N87" s="190"/>
      <c r="O87" s="190"/>
      <c r="P87" s="190"/>
      <c r="Q87" s="190"/>
      <c r="R87" s="190"/>
      <c r="S87" s="190"/>
      <c r="T87" s="190"/>
      <c r="U87" s="190"/>
      <c r="V87" s="190"/>
      <c r="W87" s="190"/>
      <c r="X87" s="190"/>
      <c r="Y87" s="191"/>
      <c r="Z87" s="191"/>
      <c r="AA87" s="191"/>
      <c r="AB87" s="191"/>
      <c r="AC87" s="191"/>
      <c r="AD87" s="191"/>
      <c r="AE87" s="191"/>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row>
    <row r="88" spans="1:78" s="193" customFormat="1" hidden="1" x14ac:dyDescent="0.2">
      <c r="A88" s="190"/>
      <c r="B88" s="243" t="s">
        <v>467</v>
      </c>
      <c r="C88" s="63"/>
      <c r="D88" s="63">
        <f>Results!C203*'New Development'!$B$82*'New Development'!$C$82/MAX(Sources!$C$107*Sources!$C$105*Sources!$C$96,0.001)</f>
        <v>0</v>
      </c>
      <c r="E88" s="63">
        <f>Results!D203*'New Development'!$B$82*'New Development'!$C$82/MAX(Sources!$C$107*Sources!$C$105*Sources!$C$96,0.001)</f>
        <v>0</v>
      </c>
      <c r="F88" s="63">
        <f>Results!E203*'New Development'!$B$82*'New Development'!$C$82/MAX(Sources!$C$107*Sources!$C$105*Sources!$C$96,0.001)</f>
        <v>0</v>
      </c>
      <c r="G88" s="63">
        <f>Results!F203*'New Development'!$B$82*'New Development'!$C$82/MAX(Sources!$C$107*Sources!$C$105*Sources!$C$96,0.001)</f>
        <v>0</v>
      </c>
      <c r="H88" s="62"/>
      <c r="I88" s="62"/>
      <c r="J88" s="62"/>
      <c r="K88" s="62"/>
      <c r="L88" s="190"/>
      <c r="M88" s="190"/>
      <c r="N88" s="190"/>
      <c r="O88" s="190"/>
      <c r="P88" s="190"/>
      <c r="Q88" s="190"/>
      <c r="R88" s="190"/>
      <c r="S88" s="190"/>
      <c r="T88" s="190"/>
      <c r="U88" s="190"/>
      <c r="V88" s="190"/>
      <c r="W88" s="190"/>
      <c r="X88" s="190"/>
      <c r="Y88" s="191"/>
      <c r="Z88" s="191"/>
      <c r="AA88" s="191"/>
      <c r="AB88" s="191"/>
      <c r="AC88" s="191"/>
      <c r="AD88" s="191"/>
      <c r="AE88" s="191"/>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row>
    <row r="89" spans="1:78" s="193" customFormat="1" hidden="1" x14ac:dyDescent="0.2">
      <c r="A89" s="190"/>
      <c r="B89" s="243" t="s">
        <v>240</v>
      </c>
      <c r="C89" s="63"/>
      <c r="D89" s="63">
        <f>Results!C210*'New Development'!$B$82*(1-$C$82)*VLOOKUP($E$82,$E$83:$F$85,2,FALSE)/MAX(Sources!$C$105*Sources!$C$96*(1-Sources!$C$107),0.001)</f>
        <v>0</v>
      </c>
      <c r="E89" s="63">
        <f>Results!D210*'New Development'!$B$82*(1-$C$82)*VLOOKUP($E$82,$E$83:$F$85,2,FALSE)/MAX(Sources!$C$105*Sources!$C$96*(1-Sources!$C$107),0.001)</f>
        <v>0</v>
      </c>
      <c r="F89" s="63">
        <f>Results!E210*'New Development'!$B$82*(1-$C$82)*VLOOKUP($E$82,$E$83:$F$85,2,FALSE)/MAX(Sources!$C$105*Sources!$C$96*(1-Sources!$C$107),0.001)</f>
        <v>0</v>
      </c>
      <c r="G89" s="63">
        <f>Results!F210*'New Development'!$B$82*(1-$C$82)*VLOOKUP($E$82,$E$83:$F$85,2,FALSE)/MAX(Sources!$C$105*Sources!$C$96*(1-Sources!$C$107),0.001)</f>
        <v>0</v>
      </c>
      <c r="H89" s="62"/>
      <c r="I89" s="62"/>
      <c r="J89" s="62"/>
      <c r="K89" s="62"/>
      <c r="L89" s="190"/>
      <c r="M89" s="190"/>
      <c r="N89" s="190"/>
      <c r="O89" s="190"/>
      <c r="P89" s="190"/>
      <c r="Q89" s="190"/>
      <c r="R89" s="190"/>
      <c r="S89" s="190"/>
      <c r="T89" s="190"/>
      <c r="U89" s="190"/>
      <c r="V89" s="190"/>
      <c r="W89" s="190"/>
      <c r="X89" s="190"/>
      <c r="Y89" s="191"/>
      <c r="Z89" s="191"/>
      <c r="AA89" s="191"/>
      <c r="AB89" s="191"/>
      <c r="AC89" s="191"/>
      <c r="AD89" s="191"/>
      <c r="AE89" s="191"/>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row>
    <row r="90" spans="1:78" s="716" customFormat="1" ht="13.5" thickBot="1" x14ac:dyDescent="0.25">
      <c r="A90" s="62"/>
      <c r="B90" s="357"/>
      <c r="C90" s="357"/>
      <c r="D90" s="784"/>
      <c r="E90" s="785"/>
      <c r="F90" s="62"/>
      <c r="G90" s="62"/>
      <c r="H90" s="62"/>
      <c r="I90" s="62"/>
      <c r="J90" s="62"/>
      <c r="K90" s="62"/>
      <c r="L90" s="611"/>
      <c r="M90" s="611"/>
      <c r="N90" s="611"/>
      <c r="O90" s="611"/>
      <c r="P90" s="611"/>
      <c r="Q90" s="611"/>
      <c r="R90" s="611"/>
      <c r="S90" s="611"/>
      <c r="T90" s="611"/>
      <c r="U90" s="611"/>
      <c r="V90" s="611"/>
      <c r="W90" s="611"/>
      <c r="X90" s="611"/>
      <c r="Y90" s="611"/>
      <c r="Z90" s="611"/>
      <c r="AA90" s="611"/>
      <c r="AB90" s="611"/>
      <c r="AC90" s="611"/>
      <c r="AD90" s="611"/>
      <c r="AE90" s="611"/>
    </row>
    <row r="91" spans="1:78" s="193" customFormat="1" ht="20.25" customHeight="1" x14ac:dyDescent="0.3">
      <c r="A91" s="190"/>
      <c r="B91" s="999" t="s">
        <v>141</v>
      </c>
      <c r="C91" s="577"/>
      <c r="D91" s="578"/>
      <c r="E91" s="62"/>
      <c r="F91" s="62"/>
      <c r="G91" s="62"/>
      <c r="H91" s="62"/>
      <c r="I91" s="62"/>
      <c r="J91" s="62"/>
      <c r="K91" s="62"/>
      <c r="L91" s="190"/>
      <c r="M91" s="190"/>
      <c r="N91" s="190"/>
      <c r="O91" s="190"/>
      <c r="P91" s="190"/>
      <c r="Q91" s="190"/>
      <c r="R91" s="190"/>
      <c r="S91" s="190"/>
      <c r="T91" s="190"/>
      <c r="U91" s="190"/>
      <c r="V91" s="190"/>
      <c r="W91" s="190"/>
      <c r="X91" s="191"/>
      <c r="Y91" s="191"/>
      <c r="Z91" s="191"/>
      <c r="AA91" s="191"/>
      <c r="AB91" s="191"/>
      <c r="AC91" s="191"/>
      <c r="AD91" s="191"/>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row>
    <row r="92" spans="1:78" s="587" customFormat="1" ht="25.5" x14ac:dyDescent="0.2">
      <c r="A92" s="582"/>
      <c r="B92" s="583" t="s">
        <v>449</v>
      </c>
      <c r="C92" s="110" t="s">
        <v>450</v>
      </c>
      <c r="D92" s="597" t="s">
        <v>608</v>
      </c>
      <c r="E92" s="62"/>
      <c r="F92" s="62"/>
      <c r="G92" s="62"/>
      <c r="H92" s="584"/>
      <c r="I92" s="584"/>
      <c r="J92" s="584"/>
      <c r="K92" s="584"/>
      <c r="L92" s="582"/>
      <c r="M92" s="582"/>
      <c r="N92" s="582"/>
      <c r="O92" s="582"/>
      <c r="P92" s="582"/>
      <c r="Q92" s="582"/>
      <c r="R92" s="582"/>
      <c r="S92" s="582"/>
      <c r="T92" s="582"/>
      <c r="U92" s="582"/>
      <c r="V92" s="582"/>
      <c r="W92" s="582"/>
      <c r="X92" s="585"/>
      <c r="Y92" s="585"/>
      <c r="Z92" s="585"/>
      <c r="AA92" s="585"/>
      <c r="AB92" s="585"/>
      <c r="AC92" s="585"/>
      <c r="AD92" s="585"/>
      <c r="AE92" s="586"/>
      <c r="AF92" s="586"/>
      <c r="AG92" s="586"/>
      <c r="AH92" s="586"/>
      <c r="AI92" s="586"/>
      <c r="AJ92" s="586"/>
      <c r="AK92" s="586"/>
      <c r="AL92" s="586"/>
      <c r="AM92" s="586"/>
      <c r="AN92" s="586"/>
      <c r="AO92" s="586"/>
      <c r="AP92" s="586"/>
      <c r="AQ92" s="586"/>
      <c r="AR92" s="586"/>
      <c r="AS92" s="586"/>
      <c r="AT92" s="586"/>
      <c r="AU92" s="586"/>
      <c r="AV92" s="586"/>
      <c r="AW92" s="586"/>
      <c r="AX92" s="586"/>
      <c r="AY92" s="586"/>
      <c r="AZ92" s="586"/>
      <c r="BA92" s="586"/>
      <c r="BB92" s="586"/>
      <c r="BC92" s="586"/>
      <c r="BD92" s="586"/>
      <c r="BE92" s="586"/>
      <c r="BF92" s="586"/>
      <c r="BG92" s="586"/>
      <c r="BH92" s="586"/>
      <c r="BI92" s="586"/>
      <c r="BJ92" s="586"/>
      <c r="BK92" s="586"/>
      <c r="BL92" s="586"/>
      <c r="BM92" s="586"/>
      <c r="BN92" s="586"/>
      <c r="BO92" s="586"/>
      <c r="BP92" s="586"/>
      <c r="BQ92" s="586"/>
      <c r="BR92" s="586"/>
      <c r="BS92" s="586"/>
      <c r="BT92" s="586"/>
      <c r="BU92" s="586"/>
      <c r="BV92" s="586"/>
      <c r="BW92" s="586"/>
      <c r="BX92" s="586"/>
      <c r="BY92" s="586"/>
    </row>
    <row r="93" spans="1:78" s="193" customFormat="1" ht="13.5" customHeight="1" thickBot="1" x14ac:dyDescent="0.25">
      <c r="A93" s="190"/>
      <c r="B93" s="571"/>
      <c r="C93" s="580">
        <f>IF(D93&lt;&gt;"",D93,Defaults!C122)</f>
        <v>140</v>
      </c>
      <c r="D93" s="581"/>
      <c r="E93" s="62"/>
      <c r="F93" s="62"/>
      <c r="G93" s="62"/>
      <c r="H93" s="62"/>
      <c r="I93" s="62"/>
      <c r="J93" s="62"/>
      <c r="K93" s="62"/>
      <c r="L93" s="190"/>
      <c r="M93" s="190"/>
      <c r="N93" s="190"/>
      <c r="O93" s="190"/>
      <c r="P93" s="190"/>
      <c r="Q93" s="190"/>
      <c r="R93" s="190"/>
      <c r="S93" s="190"/>
      <c r="T93" s="190"/>
      <c r="U93" s="190"/>
      <c r="V93" s="190"/>
      <c r="W93" s="190"/>
      <c r="X93" s="191"/>
      <c r="Y93" s="191"/>
      <c r="Z93" s="191"/>
      <c r="AA93" s="191"/>
      <c r="AB93" s="191"/>
      <c r="AC93" s="191"/>
      <c r="AD93" s="191"/>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row>
    <row r="94" spans="1:78" s="193" customFormat="1" ht="13.5" hidden="1" customHeight="1" thickBot="1" x14ac:dyDescent="0.25">
      <c r="A94" s="190"/>
      <c r="B94" s="572"/>
      <c r="C94" s="204" t="s">
        <v>8</v>
      </c>
      <c r="D94" s="62" t="s">
        <v>9</v>
      </c>
      <c r="E94" s="62" t="s">
        <v>10</v>
      </c>
      <c r="F94" s="62" t="s">
        <v>11</v>
      </c>
      <c r="G94" s="62"/>
      <c r="H94" s="62"/>
      <c r="I94" s="62"/>
      <c r="J94" s="62"/>
      <c r="K94" s="62"/>
      <c r="L94" s="190"/>
      <c r="M94" s="190"/>
      <c r="N94" s="190"/>
      <c r="O94" s="190"/>
      <c r="P94" s="190"/>
      <c r="Q94" s="190"/>
      <c r="R94" s="190"/>
      <c r="S94" s="190"/>
      <c r="T94" s="190"/>
      <c r="U94" s="190"/>
      <c r="V94" s="190"/>
      <c r="W94" s="190"/>
      <c r="X94" s="191"/>
      <c r="Y94" s="191"/>
      <c r="Z94" s="191"/>
      <c r="AA94" s="191"/>
      <c r="AB94" s="191"/>
      <c r="AC94" s="191"/>
      <c r="AD94" s="191"/>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row>
    <row r="95" spans="1:78" s="193" customFormat="1" ht="13.5" hidden="1" customHeight="1" thickBot="1" x14ac:dyDescent="0.25">
      <c r="A95" s="190"/>
      <c r="B95" s="572"/>
      <c r="C95" s="204">
        <f>$C$93*$B$93/MAX(Defaults!$C$122*Sources!$C$124,0.001)*Results!C193</f>
        <v>0</v>
      </c>
      <c r="D95" s="62">
        <f>$C$93*$B$93/MAX(Defaults!$C$122*Sources!$C$124,0.001)*Results!D193</f>
        <v>0</v>
      </c>
      <c r="E95" s="62">
        <f>$C$93*$B$93/MAX(Defaults!$C$122*Sources!$C$124,0.001)*Results!E193</f>
        <v>0</v>
      </c>
      <c r="F95" s="62">
        <f>$C$93*$B$93/MAX(Defaults!$C$122*Sources!$C$124,0.001)*Results!F193</f>
        <v>0</v>
      </c>
      <c r="G95" s="62"/>
      <c r="H95" s="62"/>
      <c r="I95" s="62"/>
      <c r="J95" s="62"/>
      <c r="K95" s="62"/>
      <c r="L95" s="190"/>
      <c r="M95" s="190"/>
      <c r="N95" s="190"/>
      <c r="O95" s="190"/>
      <c r="P95" s="190"/>
      <c r="Q95" s="190"/>
      <c r="R95" s="190"/>
      <c r="S95" s="190"/>
      <c r="T95" s="190"/>
      <c r="U95" s="190"/>
      <c r="V95" s="190"/>
      <c r="W95" s="190"/>
      <c r="X95" s="191"/>
      <c r="Y95" s="191"/>
      <c r="Z95" s="191"/>
      <c r="AA95" s="191"/>
      <c r="AB95" s="191"/>
      <c r="AC95" s="191"/>
      <c r="AD95" s="191"/>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198"/>
      <c r="BW95" s="198"/>
      <c r="BX95" s="198"/>
      <c r="BY95" s="198"/>
    </row>
    <row r="96" spans="1:78" s="193" customFormat="1" ht="13.5" hidden="1" customHeight="1" x14ac:dyDescent="0.2">
      <c r="A96" s="190"/>
      <c r="B96" s="573"/>
      <c r="C96" s="205"/>
      <c r="D96" s="62"/>
      <c r="E96" s="62"/>
      <c r="F96" s="62"/>
      <c r="G96" s="62"/>
      <c r="H96" s="62"/>
      <c r="I96" s="62"/>
      <c r="J96" s="62"/>
      <c r="K96" s="62"/>
      <c r="L96" s="190"/>
      <c r="M96" s="190"/>
      <c r="N96" s="190"/>
      <c r="O96" s="190"/>
      <c r="P96" s="190"/>
      <c r="Q96" s="190"/>
      <c r="R96" s="190"/>
      <c r="S96" s="190"/>
      <c r="T96" s="190"/>
      <c r="U96" s="190"/>
      <c r="V96" s="190"/>
      <c r="W96" s="190"/>
      <c r="X96" s="191"/>
      <c r="Y96" s="191"/>
      <c r="Z96" s="191"/>
      <c r="AA96" s="191"/>
      <c r="AB96" s="191"/>
      <c r="AC96" s="191"/>
      <c r="AD96" s="191"/>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row>
    <row r="97" spans="1:77" s="716" customFormat="1" ht="13.5" customHeight="1" thickBot="1" x14ac:dyDescent="0.25">
      <c r="A97" s="62"/>
      <c r="B97" s="357"/>
      <c r="C97" s="786"/>
      <c r="D97" s="62"/>
      <c r="E97" s="62"/>
      <c r="F97" s="62"/>
      <c r="G97" s="62"/>
      <c r="H97" s="62"/>
      <c r="I97" s="62"/>
      <c r="J97" s="62"/>
      <c r="K97" s="62"/>
      <c r="L97" s="611"/>
      <c r="M97" s="611"/>
      <c r="N97" s="611"/>
      <c r="O97" s="611"/>
      <c r="P97" s="611"/>
      <c r="Q97" s="611"/>
      <c r="R97" s="611"/>
      <c r="S97" s="611"/>
      <c r="T97" s="611"/>
      <c r="U97" s="611"/>
      <c r="V97" s="611"/>
      <c r="W97" s="611"/>
      <c r="X97" s="611"/>
      <c r="Y97" s="611"/>
      <c r="Z97" s="611"/>
      <c r="AA97" s="611"/>
      <c r="AB97" s="611"/>
      <c r="AC97" s="611"/>
      <c r="AD97" s="611"/>
    </row>
    <row r="98" spans="1:77" s="193" customFormat="1" ht="21" customHeight="1" x14ac:dyDescent="0.3">
      <c r="A98" s="190"/>
      <c r="B98" s="999" t="s">
        <v>146</v>
      </c>
      <c r="C98" s="203"/>
      <c r="D98" s="62"/>
      <c r="E98" s="936"/>
      <c r="F98" s="62"/>
      <c r="G98" s="62"/>
      <c r="H98" s="62"/>
      <c r="I98" s="62"/>
      <c r="J98" s="62"/>
      <c r="K98" s="62"/>
      <c r="L98" s="190"/>
      <c r="M98" s="190"/>
      <c r="N98" s="190"/>
      <c r="O98" s="190"/>
      <c r="P98" s="190"/>
      <c r="Q98" s="190"/>
      <c r="R98" s="190"/>
      <c r="S98" s="190"/>
      <c r="T98" s="190"/>
      <c r="U98" s="190"/>
      <c r="V98" s="190"/>
      <c r="W98" s="190"/>
      <c r="X98" s="191"/>
      <c r="Y98" s="191"/>
      <c r="Z98" s="191"/>
      <c r="AA98" s="191"/>
      <c r="AB98" s="191"/>
      <c r="AC98" s="191"/>
      <c r="AD98" s="191"/>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198"/>
      <c r="BW98" s="198"/>
      <c r="BX98" s="198"/>
      <c r="BY98" s="198"/>
    </row>
    <row r="99" spans="1:77" s="193" customFormat="1" ht="13.5" customHeight="1" x14ac:dyDescent="0.2">
      <c r="A99" s="190"/>
      <c r="B99" s="574" t="s">
        <v>451</v>
      </c>
      <c r="C99" s="277"/>
      <c r="D99" s="62"/>
      <c r="E99" s="615"/>
      <c r="F99" s="615"/>
      <c r="G99" s="615"/>
      <c r="H99" s="615"/>
      <c r="I99" s="615"/>
      <c r="J99" s="62"/>
      <c r="K99" s="62"/>
      <c r="L99" s="190"/>
      <c r="M99" s="190"/>
      <c r="N99" s="190"/>
      <c r="O99" s="190"/>
      <c r="P99" s="190"/>
      <c r="Q99" s="190"/>
      <c r="R99" s="190"/>
      <c r="S99" s="190"/>
      <c r="T99" s="190"/>
      <c r="U99" s="190"/>
      <c r="V99" s="190"/>
      <c r="W99" s="190"/>
      <c r="X99" s="191"/>
      <c r="Y99" s="191"/>
      <c r="Z99" s="191"/>
      <c r="AA99" s="191"/>
      <c r="AB99" s="191"/>
      <c r="AC99" s="191"/>
      <c r="AD99" s="191"/>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row>
    <row r="100" spans="1:77" s="193" customFormat="1" ht="13.5" hidden="1" customHeight="1" x14ac:dyDescent="0.2">
      <c r="A100" s="190"/>
      <c r="B100" s="575"/>
      <c r="C100" s="206">
        <f>$C$99*SUMPRODUCT($D$9:$D$33,Calculations!$D$405:$D$429)/MAX(Sources!$C$128*Sources!$C$129,0.001)*Results!C194</f>
        <v>0</v>
      </c>
      <c r="D100" s="62">
        <f>$C$99*SUMPRODUCT($D$9:$D$33,Calculations!$D$405:$D$429)/MAX(Sources!$C$128*Sources!$C$129,0.001)*Results!D194</f>
        <v>0</v>
      </c>
      <c r="E100" s="62">
        <f>$C$99*SUMPRODUCT($D$9:$D$33,Calculations!$D$405:$D$429)/MAX(Sources!$C$128*Sources!$C$129,0.001)*Results!E194</f>
        <v>0</v>
      </c>
      <c r="F100" s="62">
        <f>$C$99*SUMPRODUCT($D$9:$D$33,Calculations!$D$405:$D$429)/MAX(Sources!$C$128*Sources!$C$129,0.001)*Results!F194</f>
        <v>0</v>
      </c>
      <c r="G100" s="62"/>
      <c r="H100" s="62"/>
      <c r="I100" s="62"/>
      <c r="J100" s="62"/>
      <c r="K100" s="62"/>
      <c r="L100" s="190"/>
      <c r="M100" s="190"/>
      <c r="N100" s="190"/>
      <c r="O100" s="190"/>
      <c r="P100" s="190"/>
      <c r="Q100" s="190"/>
      <c r="R100" s="190"/>
      <c r="S100" s="190"/>
      <c r="T100" s="190"/>
      <c r="U100" s="190"/>
      <c r="V100" s="190"/>
      <c r="W100" s="190"/>
      <c r="X100" s="191"/>
      <c r="Y100" s="191"/>
      <c r="Z100" s="191"/>
      <c r="AA100" s="191"/>
      <c r="AB100" s="191"/>
      <c r="AC100" s="191"/>
      <c r="AD100" s="191"/>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row>
    <row r="101" spans="1:77" s="193" customFormat="1" ht="13.5" customHeight="1" thickBot="1" x14ac:dyDescent="0.25">
      <c r="A101" s="190"/>
      <c r="B101" s="566"/>
      <c r="C101" s="207"/>
      <c r="D101" s="62"/>
      <c r="E101" s="62"/>
      <c r="F101" s="62"/>
      <c r="G101" s="62"/>
      <c r="H101" s="62"/>
      <c r="I101" s="62"/>
      <c r="J101" s="62"/>
      <c r="K101" s="62"/>
      <c r="L101" s="190"/>
      <c r="M101" s="190"/>
      <c r="N101" s="190"/>
      <c r="O101" s="190"/>
      <c r="P101" s="190"/>
      <c r="Q101" s="190"/>
      <c r="R101" s="190"/>
      <c r="S101" s="190"/>
      <c r="T101" s="190"/>
      <c r="U101" s="190"/>
      <c r="V101" s="190"/>
      <c r="W101" s="190"/>
      <c r="X101" s="191"/>
      <c r="Y101" s="191"/>
      <c r="Z101" s="191"/>
      <c r="AA101" s="191"/>
      <c r="AB101" s="191"/>
      <c r="AC101" s="191"/>
      <c r="AD101" s="191"/>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row>
    <row r="102" spans="1:77" s="357" customFormat="1" ht="13.5" customHeight="1" thickBot="1" x14ac:dyDescent="0.25">
      <c r="A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row>
    <row r="103" spans="1:77" s="193" customFormat="1" ht="16.5" customHeight="1" x14ac:dyDescent="0.3">
      <c r="A103" s="190"/>
      <c r="B103" s="999" t="s">
        <v>151</v>
      </c>
      <c r="C103" s="208"/>
      <c r="D103" s="62"/>
      <c r="E103" s="62"/>
      <c r="F103" s="62"/>
      <c r="G103" s="62"/>
      <c r="H103" s="62"/>
      <c r="I103" s="738"/>
      <c r="J103" s="62"/>
      <c r="K103" s="62"/>
      <c r="L103" s="190"/>
      <c r="M103" s="190"/>
      <c r="N103" s="190"/>
      <c r="O103" s="190"/>
      <c r="P103" s="190"/>
      <c r="Q103" s="190"/>
      <c r="R103" s="190"/>
      <c r="S103" s="190"/>
      <c r="T103" s="190"/>
      <c r="U103" s="190"/>
      <c r="V103" s="190"/>
      <c r="W103" s="190"/>
      <c r="X103" s="191"/>
      <c r="Y103" s="191"/>
      <c r="Z103" s="191"/>
      <c r="AA103" s="191"/>
      <c r="AB103" s="191"/>
      <c r="AC103" s="191"/>
      <c r="AD103" s="191"/>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row>
    <row r="104" spans="1:77" s="193" customFormat="1" ht="19.5" customHeight="1" thickBot="1" x14ac:dyDescent="0.25">
      <c r="A104" s="190"/>
      <c r="B104" s="65" t="s">
        <v>471</v>
      </c>
      <c r="C104" s="278"/>
      <c r="D104" s="62"/>
      <c r="E104" s="62"/>
      <c r="F104" s="62"/>
      <c r="G104" s="62"/>
      <c r="H104" s="62"/>
      <c r="I104" s="62"/>
      <c r="J104" s="62"/>
      <c r="K104" s="62"/>
      <c r="L104" s="190"/>
      <c r="M104" s="190"/>
      <c r="N104" s="190"/>
      <c r="O104" s="190"/>
      <c r="P104" s="190"/>
      <c r="Q104" s="190"/>
      <c r="R104" s="190"/>
      <c r="S104" s="190"/>
      <c r="T104" s="190"/>
      <c r="U104" s="190"/>
      <c r="V104" s="190"/>
      <c r="W104" s="190"/>
      <c r="X104" s="191"/>
      <c r="Y104" s="191"/>
      <c r="Z104" s="191"/>
      <c r="AA104" s="191"/>
      <c r="AB104" s="191"/>
      <c r="AC104" s="191"/>
      <c r="AD104" s="191"/>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row>
    <row r="105" spans="1:77" s="193" customFormat="1" ht="13.5" hidden="1" customHeight="1" x14ac:dyDescent="0.2">
      <c r="A105" s="190"/>
      <c r="B105" s="243" t="s">
        <v>8</v>
      </c>
      <c r="C105" s="209" t="s">
        <v>9</v>
      </c>
      <c r="D105" s="62" t="s">
        <v>10</v>
      </c>
      <c r="E105" s="615" t="s">
        <v>63</v>
      </c>
      <c r="F105" s="62"/>
      <c r="G105" s="62"/>
      <c r="H105" s="62"/>
      <c r="I105" s="62"/>
      <c r="J105" s="570"/>
      <c r="K105" s="190"/>
      <c r="L105" s="190"/>
      <c r="M105" s="190"/>
      <c r="N105" s="190"/>
      <c r="O105" s="190"/>
      <c r="P105" s="190"/>
      <c r="Q105" s="190"/>
      <c r="R105" s="190"/>
      <c r="S105" s="190"/>
      <c r="T105" s="190"/>
      <c r="U105" s="190"/>
      <c r="V105" s="190"/>
      <c r="W105" s="190"/>
      <c r="X105" s="191"/>
      <c r="Y105" s="191"/>
      <c r="Z105" s="191"/>
      <c r="AA105" s="191"/>
      <c r="AB105" s="191"/>
      <c r="AC105" s="191"/>
      <c r="AD105" s="191"/>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row>
    <row r="106" spans="1:77" s="193" customFormat="1" ht="4.5" hidden="1" customHeight="1" x14ac:dyDescent="0.2">
      <c r="A106" s="190"/>
      <c r="B106" s="768">
        <f>$C104*$C109*Results!C200/MAX(Sources!$C$134,0.001)</f>
        <v>0</v>
      </c>
      <c r="C106" s="768">
        <f>$C104*$C109*Results!D200/MAX(Sources!$C$134,0.001)</f>
        <v>0</v>
      </c>
      <c r="D106" s="768">
        <f>$C104*$C109*Results!E200/MAX(Sources!$C$134,0.001)</f>
        <v>0</v>
      </c>
      <c r="E106" s="768">
        <f>$C104*$C109*Results!F200/MAX(Sources!$C$134,0.001)</f>
        <v>0</v>
      </c>
      <c r="F106" s="62"/>
      <c r="G106" s="62"/>
      <c r="H106" s="62"/>
      <c r="I106" s="62"/>
      <c r="J106" s="570"/>
      <c r="K106" s="190"/>
      <c r="L106" s="190"/>
      <c r="M106" s="190"/>
      <c r="N106" s="190"/>
      <c r="O106" s="190"/>
      <c r="P106" s="190"/>
      <c r="Q106" s="190"/>
      <c r="R106" s="190"/>
      <c r="S106" s="190"/>
      <c r="T106" s="190"/>
      <c r="U106" s="190"/>
      <c r="V106" s="190"/>
      <c r="W106" s="190"/>
      <c r="X106" s="191"/>
      <c r="Y106" s="191"/>
      <c r="Z106" s="191"/>
      <c r="AA106" s="191"/>
      <c r="AB106" s="191"/>
      <c r="AC106" s="191"/>
      <c r="AD106" s="191"/>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row>
    <row r="107" spans="1:77" s="357" customFormat="1" ht="13.5" customHeight="1" thickBot="1" x14ac:dyDescent="0.25">
      <c r="A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row>
    <row r="108" spans="1:77" s="193" customFormat="1" ht="24" customHeight="1" x14ac:dyDescent="0.3">
      <c r="A108" s="190"/>
      <c r="B108" s="1143" t="s">
        <v>473</v>
      </c>
      <c r="C108" s="1192"/>
      <c r="D108" s="1192"/>
      <c r="E108" s="1098"/>
      <c r="F108" s="1098"/>
      <c r="G108" s="787"/>
      <c r="H108" s="787"/>
      <c r="I108" s="787"/>
      <c r="J108" s="788"/>
      <c r="K108" s="190"/>
      <c r="L108" s="190"/>
      <c r="M108" s="190"/>
      <c r="N108" s="190"/>
      <c r="O108" s="190"/>
      <c r="P108" s="190"/>
      <c r="Q108" s="190"/>
      <c r="R108" s="190"/>
      <c r="S108" s="190"/>
      <c r="T108" s="190"/>
      <c r="U108" s="190"/>
      <c r="V108" s="190"/>
      <c r="W108" s="190"/>
      <c r="X108" s="191"/>
      <c r="Y108" s="191"/>
      <c r="Z108" s="191"/>
    </row>
    <row r="109" spans="1:77" s="193" customFormat="1" x14ac:dyDescent="0.2">
      <c r="A109" s="190"/>
      <c r="B109" s="64" t="s">
        <v>444</v>
      </c>
      <c r="C109" s="306"/>
      <c r="D109" s="175"/>
      <c r="E109" s="175"/>
      <c r="F109" s="175"/>
      <c r="G109" s="576"/>
      <c r="H109" s="576"/>
      <c r="I109" s="576"/>
      <c r="J109" s="592"/>
      <c r="K109" s="190"/>
      <c r="L109" s="190"/>
      <c r="M109" s="190"/>
      <c r="N109" s="190"/>
      <c r="O109" s="190"/>
      <c r="P109" s="190"/>
      <c r="Q109" s="190"/>
      <c r="R109" s="190"/>
      <c r="S109" s="190"/>
      <c r="T109" s="190"/>
      <c r="U109" s="190"/>
      <c r="V109" s="190"/>
      <c r="W109" s="190"/>
    </row>
    <row r="110" spans="1:77" s="193" customFormat="1" x14ac:dyDescent="0.2">
      <c r="A110" s="190"/>
      <c r="B110" s="64"/>
      <c r="C110" s="595"/>
      <c r="D110" s="175"/>
      <c r="E110" s="175"/>
      <c r="F110" s="175"/>
      <c r="G110" s="576"/>
      <c r="H110" s="576"/>
      <c r="I110" s="576"/>
      <c r="J110" s="592"/>
      <c r="K110" s="190"/>
      <c r="L110" s="190"/>
      <c r="M110" s="190"/>
      <c r="N110" s="190"/>
      <c r="O110" s="190"/>
      <c r="P110" s="190"/>
      <c r="Q110" s="190"/>
      <c r="R110" s="190"/>
      <c r="S110" s="190"/>
      <c r="T110" s="190"/>
      <c r="U110" s="190"/>
      <c r="V110" s="190"/>
      <c r="W110" s="190"/>
    </row>
    <row r="111" spans="1:77" s="193" customFormat="1" x14ac:dyDescent="0.2">
      <c r="A111" s="190"/>
      <c r="B111" s="64"/>
      <c r="C111" s="175" t="s">
        <v>214</v>
      </c>
      <c r="D111" s="175" t="s">
        <v>609</v>
      </c>
      <c r="E111" s="175" t="s">
        <v>215</v>
      </c>
      <c r="F111" s="175" t="s">
        <v>610</v>
      </c>
      <c r="G111" s="175" t="s">
        <v>10</v>
      </c>
      <c r="H111" s="175" t="s">
        <v>611</v>
      </c>
      <c r="I111" s="175" t="s">
        <v>447</v>
      </c>
      <c r="J111" s="579" t="s">
        <v>612</v>
      </c>
      <c r="K111" s="190"/>
      <c r="L111" s="190"/>
      <c r="M111" s="190"/>
      <c r="N111" s="190"/>
      <c r="O111" s="190"/>
      <c r="P111" s="190"/>
      <c r="Q111" s="190"/>
      <c r="R111" s="190"/>
      <c r="S111" s="190"/>
      <c r="T111" s="190"/>
      <c r="U111" s="190"/>
      <c r="V111" s="190"/>
      <c r="W111" s="190"/>
      <c r="X111" s="190"/>
      <c r="Y111" s="190"/>
      <c r="Z111" s="190"/>
    </row>
    <row r="112" spans="1:77" s="193" customFormat="1" x14ac:dyDescent="0.2">
      <c r="A112" s="190"/>
      <c r="B112" s="64" t="s">
        <v>445</v>
      </c>
      <c r="C112" s="588">
        <f>IF(D112&lt;&gt;"",D112,Sources!C93)</f>
        <v>0</v>
      </c>
      <c r="D112" s="1425"/>
      <c r="E112" s="588">
        <f>IF(F112&lt;&gt;"",F112,Sources!D93)</f>
        <v>0</v>
      </c>
      <c r="F112" s="1425"/>
      <c r="G112" s="588">
        <f>IF(H112&lt;&gt;"",H112,Sources!E93)</f>
        <v>0</v>
      </c>
      <c r="H112" s="1425"/>
      <c r="I112" s="737">
        <f>IF(J112&lt;&gt;"",J112,Sources!F93)</f>
        <v>0</v>
      </c>
      <c r="J112" s="594"/>
      <c r="K112" s="190"/>
      <c r="L112" s="190"/>
      <c r="M112" s="190"/>
      <c r="N112" s="190"/>
      <c r="O112" s="190"/>
      <c r="P112" s="190"/>
      <c r="Q112" s="190"/>
      <c r="R112" s="190"/>
      <c r="S112" s="190"/>
      <c r="T112" s="190"/>
      <c r="U112" s="190"/>
      <c r="V112" s="190"/>
      <c r="W112" s="190"/>
      <c r="X112" s="190"/>
      <c r="Y112" s="190"/>
      <c r="Z112" s="190"/>
    </row>
    <row r="113" spans="1:26" s="193" customFormat="1" ht="12.75" customHeight="1" thickBot="1" x14ac:dyDescent="0.25">
      <c r="A113" s="190"/>
      <c r="B113" s="65" t="s">
        <v>475</v>
      </c>
      <c r="C113" s="789">
        <f>IF(D113&lt;&gt;"",D113,$C$109*Sources!$C$97*Sources!$C$98*Defaults!$C$93*3.04/1000*(1-C112))</f>
        <v>0</v>
      </c>
      <c r="D113" s="596"/>
      <c r="E113" s="789">
        <f>IF(F113&lt;&gt;"",F113,$C$109*Sources!$C$97*Sources!$C$98*Defaults!$D$93*3.04/1000*(1-E112))</f>
        <v>0</v>
      </c>
      <c r="F113" s="596"/>
      <c r="G113" s="789">
        <f>IF(H113&lt;&gt;"",H113,$C$109*Sources!$C$97*Sources!$C$98*Defaults!$E$93*3.04/1000*(1-G112))</f>
        <v>0</v>
      </c>
      <c r="H113" s="596"/>
      <c r="I113" s="789">
        <f>IF(J113&lt;&gt;"",J113,$C$109*Sources!$C$97*Sources!$C$98*Defaults!$F$93*1.38*10^-5*10^-I112)</f>
        <v>0</v>
      </c>
      <c r="J113" s="581"/>
      <c r="K113" s="190"/>
      <c r="L113" s="190"/>
      <c r="M113" s="190"/>
      <c r="N113" s="190"/>
      <c r="O113" s="190"/>
      <c r="P113" s="190"/>
      <c r="Q113" s="190"/>
      <c r="R113" s="190"/>
      <c r="S113" s="190"/>
      <c r="T113" s="190"/>
      <c r="U113" s="190"/>
      <c r="V113" s="190"/>
      <c r="W113" s="190"/>
      <c r="X113" s="190"/>
      <c r="Y113" s="190"/>
      <c r="Z113" s="190"/>
    </row>
    <row r="114" spans="1:26" s="193" customFormat="1" hidden="1" x14ac:dyDescent="0.2">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row>
    <row r="115" spans="1:26" s="193" customFormat="1" ht="0.75" hidden="1" customHeight="1" x14ac:dyDescent="0.2">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row>
    <row r="116" spans="1:26" s="193" customFormat="1" hidden="1" x14ac:dyDescent="0.2">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row>
    <row r="117" spans="1:26" s="193" customFormat="1" ht="21" thickBot="1" x14ac:dyDescent="0.35">
      <c r="A117" s="62"/>
      <c r="B117" s="1094"/>
      <c r="C117" s="1095"/>
      <c r="D117" s="1095"/>
      <c r="E117" s="1095"/>
      <c r="F117" s="1095"/>
      <c r="G117" s="62"/>
      <c r="H117" s="62"/>
      <c r="I117" s="62"/>
      <c r="J117" s="62"/>
      <c r="K117" s="190"/>
      <c r="L117" s="190"/>
      <c r="M117" s="190"/>
      <c r="N117" s="190"/>
      <c r="O117" s="190"/>
      <c r="P117" s="190"/>
      <c r="Q117" s="190"/>
      <c r="R117" s="190"/>
      <c r="S117" s="190"/>
      <c r="T117" s="190"/>
      <c r="U117" s="190"/>
      <c r="V117" s="190"/>
      <c r="W117" s="190"/>
    </row>
    <row r="118" spans="1:26" s="193" customFormat="1" ht="20.25" x14ac:dyDescent="0.3">
      <c r="A118" s="611"/>
      <c r="B118" s="1143" t="s">
        <v>37</v>
      </c>
      <c r="C118" s="1192"/>
      <c r="D118" s="1192"/>
      <c r="E118" s="720"/>
      <c r="F118" s="720"/>
      <c r="G118" s="590"/>
      <c r="H118" s="590"/>
      <c r="I118" s="591"/>
      <c r="J118" s="611"/>
      <c r="K118" s="611"/>
      <c r="L118" s="611"/>
      <c r="M118" s="611"/>
      <c r="N118" s="611"/>
      <c r="O118" s="611"/>
      <c r="P118" s="611"/>
      <c r="Q118" s="611"/>
      <c r="R118" s="611"/>
      <c r="S118" s="611"/>
      <c r="T118" s="611"/>
      <c r="U118" s="611"/>
      <c r="V118" s="611"/>
      <c r="W118" s="611"/>
    </row>
    <row r="119" spans="1:26" s="587" customFormat="1" ht="25.5" customHeight="1" x14ac:dyDescent="0.2">
      <c r="A119" s="582"/>
      <c r="B119" s="75"/>
      <c r="C119" s="734" t="s">
        <v>758</v>
      </c>
      <c r="D119" s="115" t="s">
        <v>253</v>
      </c>
      <c r="E119" s="115" t="s">
        <v>613</v>
      </c>
      <c r="F119" s="115" t="s">
        <v>448</v>
      </c>
      <c r="G119" s="115" t="s">
        <v>614</v>
      </c>
      <c r="H119" s="115" t="s">
        <v>468</v>
      </c>
      <c r="I119" s="593" t="s">
        <v>615</v>
      </c>
      <c r="J119" s="582"/>
      <c r="K119" s="582"/>
      <c r="L119" s="582"/>
      <c r="M119" s="582"/>
      <c r="N119" s="582"/>
      <c r="O119" s="582"/>
      <c r="P119" s="582"/>
      <c r="Q119" s="582"/>
      <c r="R119" s="582"/>
      <c r="S119" s="582"/>
      <c r="T119" s="582"/>
      <c r="U119" s="582"/>
      <c r="V119" s="582"/>
      <c r="W119" s="582"/>
      <c r="X119" s="582"/>
      <c r="Y119" s="582"/>
    </row>
    <row r="120" spans="1:26" s="193" customFormat="1" x14ac:dyDescent="0.2">
      <c r="A120" s="190"/>
      <c r="B120" s="64"/>
      <c r="C120" s="210">
        <f>D50</f>
        <v>0</v>
      </c>
      <c r="D120" s="588">
        <f>IF(E120&lt;&gt;"",E120,Defaults!C221)</f>
        <v>0.7</v>
      </c>
      <c r="E120" s="559"/>
      <c r="F120" s="588">
        <f>IF(G120&lt;&gt;"",G120,IF('Future Practices'!C54&lt;&gt;"",'Future Practices'!C54,'Future Practices'!D54))</f>
        <v>0</v>
      </c>
      <c r="G120" s="559"/>
      <c r="H120" s="589">
        <f>IF(G120&lt;&gt;"",G120,IF('Future Practices'!C55&lt;&gt;"",'Future Practices'!C55,'Future Practices'!D55))</f>
        <v>0</v>
      </c>
      <c r="I120" s="594"/>
      <c r="J120" s="190"/>
      <c r="K120" s="190"/>
      <c r="L120" s="190"/>
      <c r="M120" s="190"/>
      <c r="N120" s="190"/>
      <c r="O120" s="190"/>
      <c r="P120" s="190"/>
      <c r="Q120" s="190"/>
      <c r="R120" s="190"/>
      <c r="S120" s="190"/>
      <c r="T120" s="190"/>
      <c r="U120" s="190"/>
      <c r="V120" s="190"/>
      <c r="W120" s="190"/>
      <c r="X120" s="190"/>
      <c r="Y120" s="190"/>
    </row>
    <row r="121" spans="1:26" s="193" customFormat="1" ht="13.5" thickBot="1" x14ac:dyDescent="0.25">
      <c r="A121" s="190"/>
      <c r="B121" s="65"/>
      <c r="C121" s="106"/>
      <c r="D121" s="107"/>
      <c r="E121" s="107"/>
      <c r="F121" s="107"/>
      <c r="G121" s="107"/>
      <c r="H121" s="107"/>
      <c r="I121" s="359"/>
      <c r="J121" s="190"/>
      <c r="K121" s="190"/>
      <c r="L121" s="190"/>
      <c r="M121" s="190"/>
      <c r="N121" s="190"/>
      <c r="O121" s="190"/>
      <c r="P121" s="190"/>
      <c r="Q121" s="190"/>
      <c r="R121" s="190"/>
      <c r="S121" s="190"/>
      <c r="T121" s="190"/>
      <c r="U121" s="190"/>
      <c r="V121" s="190"/>
      <c r="W121" s="190"/>
      <c r="X121" s="190"/>
      <c r="Y121" s="190"/>
    </row>
    <row r="122" spans="1:26" x14ac:dyDescent="0.2">
      <c r="A122" s="190"/>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row>
    <row r="123" spans="1:26" x14ac:dyDescent="0.2">
      <c r="A123" s="190"/>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row>
    <row r="124" spans="1:26" x14ac:dyDescent="0.2">
      <c r="A124" s="190"/>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row>
    <row r="125" spans="1:26" x14ac:dyDescent="0.2">
      <c r="A125" s="190"/>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row>
    <row r="126" spans="1:26" x14ac:dyDescent="0.2">
      <c r="A126" s="190"/>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row>
    <row r="127" spans="1:26" x14ac:dyDescent="0.2">
      <c r="A127" s="190"/>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row>
    <row r="128" spans="1:26" x14ac:dyDescent="0.2">
      <c r="A128" s="190"/>
      <c r="B128" s="190"/>
      <c r="C128" s="190"/>
      <c r="D128" s="190"/>
      <c r="E128" s="190"/>
      <c r="F128" s="190"/>
      <c r="G128" s="190"/>
      <c r="H128" s="190"/>
      <c r="I128" s="190"/>
      <c r="J128" s="190"/>
      <c r="K128" s="190"/>
      <c r="L128" s="190"/>
      <c r="M128" s="190"/>
      <c r="N128" s="190"/>
      <c r="O128" s="190"/>
      <c r="P128" s="190"/>
      <c r="Q128" s="190"/>
      <c r="R128" s="190"/>
      <c r="S128" s="190"/>
      <c r="T128" s="190"/>
      <c r="U128" s="190"/>
      <c r="V128" s="190"/>
      <c r="W128" s="190"/>
    </row>
    <row r="129" spans="1:23" x14ac:dyDescent="0.2">
      <c r="A129" s="190"/>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row>
    <row r="130" spans="1:23" x14ac:dyDescent="0.2">
      <c r="A130" s="190"/>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row>
    <row r="131" spans="1:23" s="611" customFormat="1" x14ac:dyDescent="0.2"/>
    <row r="132" spans="1:23" s="611" customFormat="1" x14ac:dyDescent="0.2">
      <c r="N132" s="679"/>
      <c r="O132" s="679"/>
    </row>
    <row r="133" spans="1:23" s="611" customFormat="1" x14ac:dyDescent="0.2">
      <c r="N133" s="679"/>
      <c r="O133" s="679"/>
    </row>
    <row r="134" spans="1:23" s="611" customFormat="1" x14ac:dyDescent="0.2">
      <c r="N134" s="679"/>
      <c r="O134" s="679"/>
    </row>
    <row r="135" spans="1:23" s="611" customFormat="1" x14ac:dyDescent="0.2">
      <c r="N135" s="679"/>
      <c r="O135" s="679"/>
    </row>
    <row r="136" spans="1:23" s="611" customFormat="1" x14ac:dyDescent="0.2">
      <c r="N136" s="679"/>
      <c r="O136" s="679"/>
    </row>
    <row r="137" spans="1:23" s="611" customFormat="1" x14ac:dyDescent="0.2">
      <c r="N137" s="679"/>
      <c r="O137" s="679"/>
    </row>
    <row r="138" spans="1:23" s="611" customFormat="1" x14ac:dyDescent="0.2">
      <c r="N138" s="679"/>
      <c r="O138" s="679"/>
    </row>
    <row r="139" spans="1:23" s="611" customFormat="1" x14ac:dyDescent="0.2">
      <c r="N139" s="679"/>
      <c r="O139" s="679"/>
    </row>
    <row r="140" spans="1:23" s="611" customFormat="1" x14ac:dyDescent="0.2">
      <c r="N140" s="679"/>
      <c r="O140" s="679"/>
    </row>
    <row r="141" spans="1:23" s="611" customFormat="1" x14ac:dyDescent="0.2">
      <c r="N141" s="679"/>
      <c r="O141" s="679"/>
    </row>
    <row r="142" spans="1:23" s="611" customFormat="1" x14ac:dyDescent="0.2">
      <c r="N142" s="679"/>
      <c r="O142" s="679"/>
    </row>
    <row r="143" spans="1:23" s="611" customFormat="1" x14ac:dyDescent="0.2">
      <c r="N143" s="679"/>
      <c r="O143" s="679"/>
    </row>
    <row r="144" spans="1:23" s="611" customFormat="1" x14ac:dyDescent="0.2">
      <c r="N144" s="679"/>
      <c r="O144" s="679"/>
    </row>
    <row r="145" spans="14:15" s="611" customFormat="1" x14ac:dyDescent="0.2">
      <c r="N145" s="679"/>
      <c r="O145" s="679"/>
    </row>
    <row r="146" spans="14:15" s="611" customFormat="1" x14ac:dyDescent="0.2">
      <c r="N146" s="679"/>
      <c r="O146" s="679"/>
    </row>
    <row r="147" spans="14:15" s="611" customFormat="1" x14ac:dyDescent="0.2">
      <c r="N147" s="679"/>
      <c r="O147" s="679"/>
    </row>
    <row r="148" spans="14:15" s="611" customFormat="1" x14ac:dyDescent="0.2">
      <c r="N148" s="679"/>
      <c r="O148" s="679"/>
    </row>
    <row r="149" spans="14:15" s="611" customFormat="1" x14ac:dyDescent="0.2">
      <c r="N149" s="679"/>
      <c r="O149" s="679"/>
    </row>
    <row r="150" spans="14:15" s="611" customFormat="1" x14ac:dyDescent="0.2">
      <c r="N150" s="679"/>
      <c r="O150" s="679"/>
    </row>
    <row r="151" spans="14:15" s="611" customFormat="1" x14ac:dyDescent="0.2">
      <c r="N151" s="679"/>
      <c r="O151" s="679"/>
    </row>
    <row r="152" spans="14:15" s="611" customFormat="1" x14ac:dyDescent="0.2">
      <c r="N152" s="679"/>
      <c r="O152" s="679"/>
    </row>
    <row r="153" spans="14:15" s="611" customFormat="1" x14ac:dyDescent="0.2">
      <c r="N153" s="679"/>
      <c r="O153" s="679"/>
    </row>
    <row r="154" spans="14:15" s="611" customFormat="1" x14ac:dyDescent="0.2">
      <c r="N154" s="679"/>
      <c r="O154" s="679"/>
    </row>
    <row r="155" spans="14:15" s="611" customFormat="1" x14ac:dyDescent="0.2">
      <c r="N155" s="679"/>
      <c r="O155" s="679"/>
    </row>
    <row r="156" spans="14:15" s="611" customFormat="1" x14ac:dyDescent="0.2">
      <c r="N156" s="679"/>
      <c r="O156" s="679"/>
    </row>
    <row r="157" spans="14:15" s="611" customFormat="1" x14ac:dyDescent="0.2">
      <c r="N157" s="679"/>
      <c r="O157" s="679"/>
    </row>
    <row r="158" spans="14:15" s="611" customFormat="1" x14ac:dyDescent="0.2">
      <c r="N158" s="679"/>
      <c r="O158" s="679"/>
    </row>
    <row r="159" spans="14:15" s="611" customFormat="1" x14ac:dyDescent="0.2">
      <c r="N159" s="679"/>
      <c r="O159" s="679"/>
    </row>
    <row r="160" spans="14:15" s="611" customFormat="1" x14ac:dyDescent="0.2">
      <c r="N160" s="679"/>
      <c r="O160" s="679"/>
    </row>
    <row r="161" spans="14:15" s="611" customFormat="1" x14ac:dyDescent="0.2">
      <c r="N161" s="679"/>
      <c r="O161" s="679"/>
    </row>
    <row r="162" spans="14:15" s="611" customFormat="1" x14ac:dyDescent="0.2">
      <c r="N162" s="679"/>
      <c r="O162" s="679"/>
    </row>
    <row r="163" spans="14:15" s="611" customFormat="1" x14ac:dyDescent="0.2">
      <c r="N163" s="679"/>
      <c r="O163" s="679"/>
    </row>
    <row r="164" spans="14:15" s="611" customFormat="1" x14ac:dyDescent="0.2">
      <c r="N164" s="679"/>
      <c r="O164" s="679"/>
    </row>
    <row r="165" spans="14:15" s="611" customFormat="1" x14ac:dyDescent="0.2">
      <c r="N165" s="679"/>
      <c r="O165" s="679"/>
    </row>
    <row r="166" spans="14:15" s="611" customFormat="1" x14ac:dyDescent="0.2">
      <c r="N166" s="679"/>
      <c r="O166" s="679"/>
    </row>
    <row r="167" spans="14:15" s="611" customFormat="1" x14ac:dyDescent="0.2">
      <c r="N167" s="679"/>
      <c r="O167" s="679"/>
    </row>
    <row r="168" spans="14:15" s="611" customFormat="1" x14ac:dyDescent="0.2">
      <c r="N168" s="679"/>
      <c r="O168" s="679"/>
    </row>
    <row r="169" spans="14:15" s="611" customFormat="1" x14ac:dyDescent="0.2">
      <c r="N169" s="679"/>
      <c r="O169" s="679"/>
    </row>
    <row r="170" spans="14:15" s="611" customFormat="1" x14ac:dyDescent="0.2">
      <c r="N170" s="679"/>
      <c r="O170" s="679"/>
    </row>
    <row r="171" spans="14:15" s="611" customFormat="1" x14ac:dyDescent="0.2">
      <c r="N171" s="679"/>
      <c r="O171" s="679"/>
    </row>
    <row r="172" spans="14:15" s="611" customFormat="1" x14ac:dyDescent="0.2">
      <c r="N172" s="679"/>
      <c r="O172" s="679"/>
    </row>
    <row r="173" spans="14:15" s="611" customFormat="1" x14ac:dyDescent="0.2">
      <c r="N173" s="679"/>
      <c r="O173" s="679"/>
    </row>
    <row r="174" spans="14:15" s="611" customFormat="1" x14ac:dyDescent="0.2">
      <c r="N174" s="679"/>
      <c r="O174" s="679"/>
    </row>
    <row r="175" spans="14:15" s="611" customFormat="1" x14ac:dyDescent="0.2">
      <c r="N175" s="679"/>
      <c r="O175" s="679"/>
    </row>
    <row r="176" spans="14:15" s="611" customFormat="1" x14ac:dyDescent="0.2">
      <c r="N176" s="679"/>
      <c r="O176" s="679"/>
    </row>
    <row r="177" spans="14:15" s="611" customFormat="1" x14ac:dyDescent="0.2">
      <c r="N177" s="679"/>
      <c r="O177" s="679"/>
    </row>
    <row r="178" spans="14:15" s="611" customFormat="1" x14ac:dyDescent="0.2">
      <c r="N178" s="679"/>
      <c r="O178" s="679"/>
    </row>
    <row r="179" spans="14:15" s="611" customFormat="1" x14ac:dyDescent="0.2">
      <c r="N179" s="679"/>
      <c r="O179" s="679"/>
    </row>
    <row r="180" spans="14:15" s="611" customFormat="1" x14ac:dyDescent="0.2">
      <c r="N180" s="679"/>
      <c r="O180" s="679"/>
    </row>
    <row r="181" spans="14:15" s="611" customFormat="1" x14ac:dyDescent="0.2">
      <c r="N181" s="679"/>
      <c r="O181" s="679"/>
    </row>
    <row r="182" spans="14:15" s="611" customFormat="1" x14ac:dyDescent="0.2">
      <c r="N182" s="679"/>
      <c r="O182" s="679"/>
    </row>
    <row r="183" spans="14:15" s="611" customFormat="1" x14ac:dyDescent="0.2">
      <c r="N183" s="679"/>
      <c r="O183" s="679"/>
    </row>
    <row r="184" spans="14:15" s="611" customFormat="1" x14ac:dyDescent="0.2">
      <c r="N184" s="679"/>
      <c r="O184" s="679"/>
    </row>
    <row r="185" spans="14:15" s="611" customFormat="1" x14ac:dyDescent="0.2">
      <c r="N185" s="679"/>
      <c r="O185" s="679"/>
    </row>
    <row r="186" spans="14:15" s="611" customFormat="1" x14ac:dyDescent="0.2">
      <c r="N186" s="679"/>
      <c r="O186" s="679"/>
    </row>
    <row r="187" spans="14:15" s="611" customFormat="1" x14ac:dyDescent="0.2">
      <c r="N187" s="679"/>
      <c r="O187" s="679"/>
    </row>
    <row r="188" spans="14:15" s="611" customFormat="1" x14ac:dyDescent="0.2">
      <c r="N188" s="679"/>
      <c r="O188" s="679"/>
    </row>
    <row r="189" spans="14:15" s="611" customFormat="1" x14ac:dyDescent="0.2">
      <c r="N189" s="679"/>
      <c r="O189" s="679"/>
    </row>
    <row r="190" spans="14:15" s="611" customFormat="1" x14ac:dyDescent="0.2">
      <c r="N190" s="679"/>
      <c r="O190" s="679"/>
    </row>
    <row r="191" spans="14:15" s="611" customFormat="1" x14ac:dyDescent="0.2">
      <c r="N191" s="679"/>
      <c r="O191" s="679"/>
    </row>
    <row r="192" spans="14:15" s="611" customFormat="1" x14ac:dyDescent="0.2">
      <c r="N192" s="679"/>
      <c r="O192" s="679"/>
    </row>
    <row r="193" spans="14:15" s="611" customFormat="1" x14ac:dyDescent="0.2">
      <c r="N193" s="679"/>
      <c r="O193" s="679"/>
    </row>
    <row r="194" spans="14:15" s="611" customFormat="1" x14ac:dyDescent="0.2">
      <c r="N194" s="679"/>
      <c r="O194" s="679"/>
    </row>
    <row r="195" spans="14:15" s="611" customFormat="1" x14ac:dyDescent="0.2">
      <c r="N195" s="679"/>
      <c r="O195" s="679"/>
    </row>
    <row r="196" spans="14:15" s="611" customFormat="1" x14ac:dyDescent="0.2">
      <c r="N196" s="679"/>
      <c r="O196" s="679"/>
    </row>
    <row r="197" spans="14:15" s="611" customFormat="1" x14ac:dyDescent="0.2">
      <c r="N197" s="679"/>
      <c r="O197" s="679"/>
    </row>
    <row r="198" spans="14:15" s="611" customFormat="1" x14ac:dyDescent="0.2">
      <c r="N198" s="679"/>
      <c r="O198" s="679"/>
    </row>
    <row r="199" spans="14:15" s="611" customFormat="1" x14ac:dyDescent="0.2">
      <c r="N199" s="679"/>
      <c r="O199" s="679"/>
    </row>
    <row r="200" spans="14:15" s="611" customFormat="1" x14ac:dyDescent="0.2">
      <c r="N200" s="679"/>
      <c r="O200" s="679"/>
    </row>
    <row r="201" spans="14:15" s="611" customFormat="1" x14ac:dyDescent="0.2">
      <c r="N201" s="679"/>
      <c r="O201" s="679"/>
    </row>
    <row r="202" spans="14:15" s="611" customFormat="1" x14ac:dyDescent="0.2">
      <c r="N202" s="679"/>
      <c r="O202" s="679"/>
    </row>
    <row r="203" spans="14:15" s="611" customFormat="1" x14ac:dyDescent="0.2">
      <c r="N203" s="679"/>
      <c r="O203" s="679"/>
    </row>
    <row r="204" spans="14:15" s="611" customFormat="1" x14ac:dyDescent="0.2">
      <c r="N204" s="679"/>
      <c r="O204" s="679"/>
    </row>
    <row r="205" spans="14:15" s="611" customFormat="1" x14ac:dyDescent="0.2">
      <c r="N205" s="679"/>
      <c r="O205" s="679"/>
    </row>
    <row r="206" spans="14:15" s="611" customFormat="1" x14ac:dyDescent="0.2">
      <c r="N206" s="679"/>
      <c r="O206" s="679"/>
    </row>
    <row r="207" spans="14:15" s="611" customFormat="1" x14ac:dyDescent="0.2">
      <c r="N207" s="679"/>
      <c r="O207" s="679"/>
    </row>
    <row r="208" spans="14:15" s="611" customFormat="1" x14ac:dyDescent="0.2">
      <c r="N208" s="679"/>
      <c r="O208" s="679"/>
    </row>
    <row r="209" spans="14:15" s="611" customFormat="1" x14ac:dyDescent="0.2">
      <c r="N209" s="679"/>
      <c r="O209" s="679"/>
    </row>
    <row r="210" spans="14:15" s="611" customFormat="1" x14ac:dyDescent="0.2">
      <c r="N210" s="679"/>
      <c r="O210" s="679"/>
    </row>
    <row r="211" spans="14:15" s="611" customFormat="1" x14ac:dyDescent="0.2">
      <c r="N211" s="679"/>
      <c r="O211" s="679"/>
    </row>
    <row r="212" spans="14:15" s="611" customFormat="1" x14ac:dyDescent="0.2">
      <c r="N212" s="679"/>
      <c r="O212" s="679"/>
    </row>
    <row r="213" spans="14:15" s="611" customFormat="1" x14ac:dyDescent="0.2">
      <c r="N213" s="679"/>
      <c r="O213" s="679"/>
    </row>
    <row r="214" spans="14:15" s="611" customFormat="1" x14ac:dyDescent="0.2">
      <c r="N214" s="679"/>
      <c r="O214" s="679"/>
    </row>
    <row r="215" spans="14:15" s="611" customFormat="1" x14ac:dyDescent="0.2">
      <c r="N215" s="679"/>
      <c r="O215" s="679"/>
    </row>
    <row r="216" spans="14:15" s="611" customFormat="1" x14ac:dyDescent="0.2">
      <c r="N216" s="679"/>
      <c r="O216" s="679"/>
    </row>
    <row r="217" spans="14:15" s="611" customFormat="1" x14ac:dyDescent="0.2">
      <c r="N217" s="679"/>
      <c r="O217" s="679"/>
    </row>
    <row r="218" spans="14:15" s="611" customFormat="1" x14ac:dyDescent="0.2">
      <c r="N218" s="679"/>
      <c r="O218" s="679"/>
    </row>
    <row r="219" spans="14:15" s="611" customFormat="1" x14ac:dyDescent="0.2">
      <c r="N219" s="679"/>
      <c r="O219" s="679"/>
    </row>
    <row r="220" spans="14:15" s="611" customFormat="1" x14ac:dyDescent="0.2">
      <c r="N220" s="679"/>
      <c r="O220" s="679"/>
    </row>
    <row r="221" spans="14:15" s="611" customFormat="1" x14ac:dyDescent="0.2">
      <c r="N221" s="679"/>
      <c r="O221" s="679"/>
    </row>
    <row r="222" spans="14:15" s="611" customFormat="1" x14ac:dyDescent="0.2">
      <c r="N222" s="679"/>
      <c r="O222" s="679"/>
    </row>
    <row r="223" spans="14:15" s="611" customFormat="1" x14ac:dyDescent="0.2">
      <c r="N223" s="679"/>
      <c r="O223" s="679"/>
    </row>
    <row r="224" spans="14:15" s="611" customFormat="1" x14ac:dyDescent="0.2">
      <c r="N224" s="679"/>
      <c r="O224" s="679"/>
    </row>
    <row r="225" spans="14:15" s="611" customFormat="1" x14ac:dyDescent="0.2">
      <c r="N225" s="679"/>
      <c r="O225" s="679"/>
    </row>
    <row r="226" spans="14:15" s="611" customFormat="1" x14ac:dyDescent="0.2">
      <c r="N226" s="679"/>
      <c r="O226" s="679"/>
    </row>
    <row r="227" spans="14:15" s="611" customFormat="1" x14ac:dyDescent="0.2">
      <c r="N227" s="679"/>
      <c r="O227" s="679"/>
    </row>
    <row r="228" spans="14:15" s="611" customFormat="1" x14ac:dyDescent="0.2">
      <c r="N228" s="679"/>
      <c r="O228" s="679"/>
    </row>
    <row r="229" spans="14:15" s="611" customFormat="1" x14ac:dyDescent="0.2">
      <c r="N229" s="679"/>
      <c r="O229" s="679"/>
    </row>
    <row r="230" spans="14:15" s="611" customFormat="1" x14ac:dyDescent="0.2">
      <c r="N230" s="679"/>
      <c r="O230" s="679"/>
    </row>
    <row r="231" spans="14:15" s="611" customFormat="1" x14ac:dyDescent="0.2">
      <c r="N231" s="679"/>
      <c r="O231" s="679"/>
    </row>
    <row r="232" spans="14:15" s="611" customFormat="1" x14ac:dyDescent="0.2">
      <c r="N232" s="679"/>
      <c r="O232" s="679"/>
    </row>
    <row r="233" spans="14:15" s="611" customFormat="1" x14ac:dyDescent="0.2">
      <c r="N233" s="679"/>
      <c r="O233" s="679"/>
    </row>
    <row r="234" spans="14:15" s="611" customFormat="1" x14ac:dyDescent="0.2">
      <c r="N234" s="679"/>
      <c r="O234" s="679"/>
    </row>
    <row r="235" spans="14:15" s="611" customFormat="1" x14ac:dyDescent="0.2">
      <c r="N235" s="679"/>
      <c r="O235" s="679"/>
    </row>
    <row r="236" spans="14:15" s="611" customFormat="1" x14ac:dyDescent="0.2">
      <c r="N236" s="679"/>
      <c r="O236" s="679"/>
    </row>
    <row r="237" spans="14:15" s="611" customFormat="1" x14ac:dyDescent="0.2">
      <c r="N237" s="679"/>
      <c r="O237" s="679"/>
    </row>
    <row r="238" spans="14:15" s="611" customFormat="1" x14ac:dyDescent="0.2">
      <c r="N238" s="679"/>
      <c r="O238" s="679"/>
    </row>
    <row r="239" spans="14:15" s="611" customFormat="1" x14ac:dyDescent="0.2">
      <c r="N239" s="679"/>
      <c r="O239" s="679"/>
    </row>
    <row r="240" spans="14:15" s="611" customFormat="1" x14ac:dyDescent="0.2">
      <c r="N240" s="679"/>
      <c r="O240" s="679"/>
    </row>
    <row r="241" spans="14:15" s="611" customFormat="1" x14ac:dyDescent="0.2">
      <c r="N241" s="679"/>
      <c r="O241" s="679"/>
    </row>
    <row r="242" spans="14:15" s="611" customFormat="1" x14ac:dyDescent="0.2">
      <c r="N242" s="679"/>
      <c r="O242" s="679"/>
    </row>
    <row r="243" spans="14:15" s="611" customFormat="1" x14ac:dyDescent="0.2">
      <c r="N243" s="679"/>
      <c r="O243" s="679"/>
    </row>
    <row r="244" spans="14:15" s="611" customFormat="1" x14ac:dyDescent="0.2">
      <c r="N244" s="679"/>
      <c r="O244" s="679"/>
    </row>
    <row r="245" spans="14:15" s="611" customFormat="1" x14ac:dyDescent="0.2">
      <c r="N245" s="679"/>
      <c r="O245" s="679"/>
    </row>
    <row r="246" spans="14:15" s="611" customFormat="1" x14ac:dyDescent="0.2">
      <c r="N246" s="679"/>
      <c r="O246" s="679"/>
    </row>
    <row r="247" spans="14:15" s="611" customFormat="1" x14ac:dyDescent="0.2">
      <c r="N247" s="679"/>
      <c r="O247" s="679"/>
    </row>
    <row r="248" spans="14:15" s="611" customFormat="1" x14ac:dyDescent="0.2">
      <c r="N248" s="679"/>
      <c r="O248" s="679"/>
    </row>
    <row r="249" spans="14:15" s="611" customFormat="1" x14ac:dyDescent="0.2">
      <c r="N249" s="679"/>
      <c r="O249" s="679"/>
    </row>
    <row r="250" spans="14:15" s="611" customFormat="1" x14ac:dyDescent="0.2">
      <c r="N250" s="679"/>
      <c r="O250" s="679"/>
    </row>
    <row r="251" spans="14:15" s="611" customFormat="1" x14ac:dyDescent="0.2">
      <c r="N251" s="679"/>
      <c r="O251" s="679"/>
    </row>
    <row r="252" spans="14:15" s="611" customFormat="1" x14ac:dyDescent="0.2">
      <c r="N252" s="679"/>
      <c r="O252" s="679"/>
    </row>
    <row r="253" spans="14:15" s="611" customFormat="1" x14ac:dyDescent="0.2">
      <c r="N253" s="679"/>
      <c r="O253" s="679"/>
    </row>
    <row r="254" spans="14:15" s="611" customFormat="1" x14ac:dyDescent="0.2">
      <c r="N254" s="679"/>
      <c r="O254" s="679"/>
    </row>
    <row r="255" spans="14:15" s="611" customFormat="1" x14ac:dyDescent="0.2">
      <c r="N255" s="679"/>
      <c r="O255" s="679"/>
    </row>
    <row r="256" spans="14:15" s="611" customFormat="1" x14ac:dyDescent="0.2">
      <c r="N256" s="679"/>
      <c r="O256" s="679"/>
    </row>
    <row r="257" spans="14:15" s="611" customFormat="1" x14ac:dyDescent="0.2">
      <c r="N257" s="679"/>
      <c r="O257" s="679"/>
    </row>
    <row r="258" spans="14:15" s="611" customFormat="1" x14ac:dyDescent="0.2">
      <c r="N258" s="679"/>
      <c r="O258" s="679"/>
    </row>
    <row r="259" spans="14:15" s="611" customFormat="1" x14ac:dyDescent="0.2">
      <c r="N259" s="679"/>
      <c r="O259" s="679"/>
    </row>
    <row r="260" spans="14:15" s="611" customFormat="1" x14ac:dyDescent="0.2">
      <c r="N260" s="679"/>
      <c r="O260" s="679"/>
    </row>
    <row r="261" spans="14:15" s="611" customFormat="1" x14ac:dyDescent="0.2">
      <c r="N261" s="679"/>
      <c r="O261" s="679"/>
    </row>
    <row r="262" spans="14:15" s="611" customFormat="1" x14ac:dyDescent="0.2">
      <c r="N262" s="679"/>
      <c r="O262" s="679"/>
    </row>
    <row r="263" spans="14:15" s="611" customFormat="1" x14ac:dyDescent="0.2">
      <c r="N263" s="679"/>
      <c r="O263" s="679"/>
    </row>
    <row r="264" spans="14:15" s="611" customFormat="1" x14ac:dyDescent="0.2">
      <c r="N264" s="679"/>
      <c r="O264" s="679"/>
    </row>
    <row r="265" spans="14:15" s="611" customFormat="1" x14ac:dyDescent="0.2">
      <c r="N265" s="679"/>
      <c r="O265" s="679"/>
    </row>
    <row r="266" spans="14:15" s="611" customFormat="1" x14ac:dyDescent="0.2">
      <c r="N266" s="679"/>
      <c r="O266" s="679"/>
    </row>
    <row r="267" spans="14:15" s="611" customFormat="1" x14ac:dyDescent="0.2">
      <c r="N267" s="679"/>
      <c r="O267" s="679"/>
    </row>
    <row r="268" spans="14:15" s="611" customFormat="1" x14ac:dyDescent="0.2">
      <c r="N268" s="679"/>
      <c r="O268" s="679"/>
    </row>
    <row r="269" spans="14:15" s="611" customFormat="1" x14ac:dyDescent="0.2">
      <c r="N269" s="679"/>
      <c r="O269" s="679"/>
    </row>
    <row r="270" spans="14:15" s="611" customFormat="1" x14ac:dyDescent="0.2">
      <c r="N270" s="679"/>
      <c r="O270" s="679"/>
    </row>
    <row r="271" spans="14:15" s="611" customFormat="1" x14ac:dyDescent="0.2">
      <c r="N271" s="679"/>
      <c r="O271" s="679"/>
    </row>
    <row r="272" spans="14:15" s="611" customFormat="1" x14ac:dyDescent="0.2">
      <c r="N272" s="679"/>
      <c r="O272" s="679"/>
    </row>
    <row r="273" spans="14:15" s="611" customFormat="1" x14ac:dyDescent="0.2">
      <c r="N273" s="679"/>
      <c r="O273" s="679"/>
    </row>
    <row r="274" spans="14:15" s="611" customFormat="1" x14ac:dyDescent="0.2">
      <c r="N274" s="679"/>
      <c r="O274" s="679"/>
    </row>
    <row r="275" spans="14:15" s="611" customFormat="1" x14ac:dyDescent="0.2">
      <c r="N275" s="679"/>
      <c r="O275" s="679"/>
    </row>
    <row r="276" spans="14:15" s="611" customFormat="1" x14ac:dyDescent="0.2">
      <c r="N276" s="679"/>
      <c r="O276" s="679"/>
    </row>
    <row r="277" spans="14:15" s="611" customFormat="1" x14ac:dyDescent="0.2">
      <c r="N277" s="679"/>
      <c r="O277" s="679"/>
    </row>
    <row r="278" spans="14:15" s="611" customFormat="1" x14ac:dyDescent="0.2">
      <c r="N278" s="679"/>
      <c r="O278" s="679"/>
    </row>
    <row r="279" spans="14:15" s="611" customFormat="1" x14ac:dyDescent="0.2">
      <c r="N279" s="679"/>
      <c r="O279" s="679"/>
    </row>
    <row r="280" spans="14:15" s="611" customFormat="1" x14ac:dyDescent="0.2">
      <c r="N280" s="679"/>
      <c r="O280" s="679"/>
    </row>
    <row r="281" spans="14:15" s="611" customFormat="1" x14ac:dyDescent="0.2">
      <c r="N281" s="679"/>
      <c r="O281" s="679"/>
    </row>
    <row r="282" spans="14:15" s="611" customFormat="1" x14ac:dyDescent="0.2">
      <c r="N282" s="679"/>
      <c r="O282" s="679"/>
    </row>
    <row r="283" spans="14:15" s="611" customFormat="1" x14ac:dyDescent="0.2">
      <c r="N283" s="679"/>
      <c r="O283" s="679"/>
    </row>
    <row r="284" spans="14:15" s="611" customFormat="1" x14ac:dyDescent="0.2">
      <c r="N284" s="679"/>
      <c r="O284" s="679"/>
    </row>
    <row r="285" spans="14:15" s="611" customFormat="1" x14ac:dyDescent="0.2">
      <c r="N285" s="679"/>
      <c r="O285" s="679"/>
    </row>
    <row r="286" spans="14:15" s="611" customFormat="1" x14ac:dyDescent="0.2">
      <c r="N286" s="679"/>
      <c r="O286" s="679"/>
    </row>
    <row r="287" spans="14:15" s="611" customFormat="1" x14ac:dyDescent="0.2">
      <c r="N287" s="679"/>
      <c r="O287" s="679"/>
    </row>
    <row r="288" spans="14:15" s="611" customFormat="1" x14ac:dyDescent="0.2">
      <c r="N288" s="679"/>
      <c r="O288" s="679"/>
    </row>
    <row r="289" spans="14:15" s="611" customFormat="1" x14ac:dyDescent="0.2">
      <c r="N289" s="679"/>
      <c r="O289" s="679"/>
    </row>
    <row r="290" spans="14:15" s="611" customFormat="1" x14ac:dyDescent="0.2">
      <c r="N290" s="679"/>
      <c r="O290" s="679"/>
    </row>
    <row r="291" spans="14:15" s="611" customFormat="1" x14ac:dyDescent="0.2">
      <c r="N291" s="679"/>
      <c r="O291" s="679"/>
    </row>
    <row r="292" spans="14:15" s="611" customFormat="1" x14ac:dyDescent="0.2">
      <c r="N292" s="679"/>
      <c r="O292" s="679"/>
    </row>
    <row r="293" spans="14:15" s="611" customFormat="1" x14ac:dyDescent="0.2">
      <c r="N293" s="679"/>
      <c r="O293" s="679"/>
    </row>
    <row r="294" spans="14:15" s="611" customFormat="1" x14ac:dyDescent="0.2">
      <c r="N294" s="679"/>
      <c r="O294" s="679"/>
    </row>
    <row r="295" spans="14:15" s="611" customFormat="1" x14ac:dyDescent="0.2">
      <c r="N295" s="679"/>
      <c r="O295" s="679"/>
    </row>
    <row r="296" spans="14:15" s="611" customFormat="1" x14ac:dyDescent="0.2">
      <c r="N296" s="679"/>
      <c r="O296" s="679"/>
    </row>
    <row r="297" spans="14:15" s="611" customFormat="1" x14ac:dyDescent="0.2">
      <c r="N297" s="679"/>
      <c r="O297" s="679"/>
    </row>
    <row r="298" spans="14:15" s="611" customFormat="1" x14ac:dyDescent="0.2">
      <c r="N298" s="679"/>
      <c r="O298" s="679"/>
    </row>
    <row r="299" spans="14:15" s="611" customFormat="1" x14ac:dyDescent="0.2">
      <c r="N299" s="679"/>
      <c r="O299" s="679"/>
    </row>
    <row r="300" spans="14:15" s="611" customFormat="1" x14ac:dyDescent="0.2">
      <c r="N300" s="679"/>
      <c r="O300" s="679"/>
    </row>
    <row r="301" spans="14:15" s="611" customFormat="1" x14ac:dyDescent="0.2">
      <c r="N301" s="679"/>
      <c r="O301" s="679"/>
    </row>
    <row r="302" spans="14:15" s="611" customFormat="1" x14ac:dyDescent="0.2">
      <c r="N302" s="679"/>
      <c r="O302" s="679"/>
    </row>
    <row r="303" spans="14:15" s="611" customFormat="1" x14ac:dyDescent="0.2">
      <c r="N303" s="679"/>
      <c r="O303" s="679"/>
    </row>
    <row r="304" spans="14:15" s="611" customFormat="1" x14ac:dyDescent="0.2">
      <c r="N304" s="679"/>
      <c r="O304" s="679"/>
    </row>
    <row r="305" spans="14:15" s="611" customFormat="1" x14ac:dyDescent="0.2">
      <c r="N305" s="679"/>
      <c r="O305" s="679"/>
    </row>
    <row r="306" spans="14:15" s="611" customFormat="1" x14ac:dyDescent="0.2">
      <c r="N306" s="679"/>
      <c r="O306" s="679"/>
    </row>
    <row r="307" spans="14:15" s="611" customFormat="1" x14ac:dyDescent="0.2">
      <c r="N307" s="679"/>
      <c r="O307" s="679"/>
    </row>
    <row r="308" spans="14:15" s="611" customFormat="1" x14ac:dyDescent="0.2">
      <c r="N308" s="679"/>
      <c r="O308" s="679"/>
    </row>
    <row r="309" spans="14:15" s="611" customFormat="1" x14ac:dyDescent="0.2">
      <c r="N309" s="679"/>
      <c r="O309" s="679"/>
    </row>
    <row r="310" spans="14:15" s="611" customFormat="1" x14ac:dyDescent="0.2">
      <c r="N310" s="679"/>
      <c r="O310" s="679"/>
    </row>
    <row r="311" spans="14:15" s="611" customFormat="1" x14ac:dyDescent="0.2">
      <c r="N311" s="679"/>
      <c r="O311" s="679"/>
    </row>
    <row r="312" spans="14:15" s="611" customFormat="1" x14ac:dyDescent="0.2">
      <c r="N312" s="679"/>
      <c r="O312" s="679"/>
    </row>
    <row r="313" spans="14:15" s="611" customFormat="1" x14ac:dyDescent="0.2">
      <c r="N313" s="679"/>
      <c r="O313" s="679"/>
    </row>
    <row r="314" spans="14:15" s="611" customFormat="1" x14ac:dyDescent="0.2">
      <c r="N314" s="679"/>
      <c r="O314" s="679"/>
    </row>
    <row r="315" spans="14:15" s="611" customFormat="1" x14ac:dyDescent="0.2">
      <c r="N315" s="679"/>
      <c r="O315" s="679"/>
    </row>
    <row r="316" spans="14:15" s="611" customFormat="1" x14ac:dyDescent="0.2">
      <c r="N316" s="679"/>
      <c r="O316" s="679"/>
    </row>
    <row r="317" spans="14:15" s="611" customFormat="1" x14ac:dyDescent="0.2">
      <c r="N317" s="679"/>
      <c r="O317" s="679"/>
    </row>
    <row r="318" spans="14:15" s="611" customFormat="1" x14ac:dyDescent="0.2">
      <c r="N318" s="679"/>
      <c r="O318" s="679"/>
    </row>
    <row r="319" spans="14:15" s="611" customFormat="1" x14ac:dyDescent="0.2">
      <c r="N319" s="679"/>
      <c r="O319" s="679"/>
    </row>
    <row r="320" spans="14:15" s="611" customFormat="1" x14ac:dyDescent="0.2">
      <c r="N320" s="679"/>
      <c r="O320" s="679"/>
    </row>
    <row r="321" spans="14:15" s="611" customFormat="1" x14ac:dyDescent="0.2">
      <c r="N321" s="679"/>
      <c r="O321" s="679"/>
    </row>
    <row r="322" spans="14:15" s="611" customFormat="1" x14ac:dyDescent="0.2">
      <c r="N322" s="679"/>
      <c r="O322" s="679"/>
    </row>
    <row r="323" spans="14:15" s="611" customFormat="1" x14ac:dyDescent="0.2">
      <c r="N323" s="679"/>
      <c r="O323" s="679"/>
    </row>
    <row r="324" spans="14:15" s="611" customFormat="1" x14ac:dyDescent="0.2">
      <c r="N324" s="679"/>
      <c r="O324" s="679"/>
    </row>
    <row r="325" spans="14:15" s="611" customFormat="1" x14ac:dyDescent="0.2">
      <c r="N325" s="679"/>
      <c r="O325" s="679"/>
    </row>
    <row r="326" spans="14:15" s="611" customFormat="1" x14ac:dyDescent="0.2">
      <c r="N326" s="679"/>
      <c r="O326" s="679"/>
    </row>
    <row r="327" spans="14:15" s="611" customFormat="1" x14ac:dyDescent="0.2">
      <c r="N327" s="679"/>
      <c r="O327" s="679"/>
    </row>
    <row r="328" spans="14:15" s="611" customFormat="1" x14ac:dyDescent="0.2">
      <c r="N328" s="679"/>
      <c r="O328" s="679"/>
    </row>
    <row r="329" spans="14:15" s="611" customFormat="1" x14ac:dyDescent="0.2">
      <c r="N329" s="679"/>
      <c r="O329" s="679"/>
    </row>
    <row r="330" spans="14:15" s="611" customFormat="1" x14ac:dyDescent="0.2">
      <c r="N330" s="679"/>
      <c r="O330" s="679"/>
    </row>
    <row r="331" spans="14:15" s="611" customFormat="1" x14ac:dyDescent="0.2">
      <c r="N331" s="679"/>
      <c r="O331" s="679"/>
    </row>
    <row r="332" spans="14:15" s="611" customFormat="1" x14ac:dyDescent="0.2">
      <c r="N332" s="679"/>
      <c r="O332" s="679"/>
    </row>
    <row r="333" spans="14:15" s="611" customFormat="1" x14ac:dyDescent="0.2">
      <c r="N333" s="679"/>
      <c r="O333" s="679"/>
    </row>
    <row r="334" spans="14:15" s="611" customFormat="1" x14ac:dyDescent="0.2">
      <c r="N334" s="679"/>
      <c r="O334" s="679"/>
    </row>
    <row r="335" spans="14:15" s="611" customFormat="1" x14ac:dyDescent="0.2">
      <c r="N335" s="679"/>
      <c r="O335" s="679"/>
    </row>
    <row r="336" spans="14:15" s="611" customFormat="1" x14ac:dyDescent="0.2">
      <c r="N336" s="679"/>
      <c r="O336" s="679"/>
    </row>
    <row r="337" spans="14:15" s="611" customFormat="1" x14ac:dyDescent="0.2">
      <c r="N337" s="679"/>
      <c r="O337" s="679"/>
    </row>
    <row r="338" spans="14:15" s="611" customFormat="1" x14ac:dyDescent="0.2">
      <c r="N338" s="679"/>
      <c r="O338" s="679"/>
    </row>
    <row r="339" spans="14:15" s="611" customFormat="1" x14ac:dyDescent="0.2">
      <c r="N339" s="679"/>
      <c r="O339" s="679"/>
    </row>
    <row r="340" spans="14:15" s="611" customFormat="1" x14ac:dyDescent="0.2">
      <c r="N340" s="679"/>
      <c r="O340" s="679"/>
    </row>
    <row r="341" spans="14:15" s="611" customFormat="1" x14ac:dyDescent="0.2">
      <c r="N341" s="679"/>
      <c r="O341" s="679"/>
    </row>
    <row r="342" spans="14:15" s="611" customFormat="1" x14ac:dyDescent="0.2">
      <c r="N342" s="679"/>
      <c r="O342" s="679"/>
    </row>
    <row r="343" spans="14:15" s="611" customFormat="1" x14ac:dyDescent="0.2">
      <c r="N343" s="679"/>
      <c r="O343" s="679"/>
    </row>
    <row r="344" spans="14:15" s="611" customFormat="1" x14ac:dyDescent="0.2">
      <c r="N344" s="679"/>
      <c r="O344" s="679"/>
    </row>
    <row r="345" spans="14:15" s="611" customFormat="1" x14ac:dyDescent="0.2">
      <c r="N345" s="679"/>
      <c r="O345" s="679"/>
    </row>
    <row r="346" spans="14:15" s="611" customFormat="1" x14ac:dyDescent="0.2">
      <c r="N346" s="679"/>
      <c r="O346" s="679"/>
    </row>
    <row r="347" spans="14:15" s="611" customFormat="1" x14ac:dyDescent="0.2">
      <c r="N347" s="679"/>
      <c r="O347" s="679"/>
    </row>
    <row r="348" spans="14:15" s="611" customFormat="1" x14ac:dyDescent="0.2">
      <c r="N348" s="679"/>
      <c r="O348" s="679"/>
    </row>
    <row r="349" spans="14:15" s="611" customFormat="1" x14ac:dyDescent="0.2">
      <c r="N349" s="679"/>
      <c r="O349" s="679"/>
    </row>
    <row r="350" spans="14:15" s="611" customFormat="1" x14ac:dyDescent="0.2">
      <c r="N350" s="679"/>
      <c r="O350" s="679"/>
    </row>
    <row r="351" spans="14:15" s="611" customFormat="1" x14ac:dyDescent="0.2">
      <c r="N351" s="679"/>
      <c r="O351" s="679"/>
    </row>
    <row r="352" spans="14:15" s="611" customFormat="1" x14ac:dyDescent="0.2">
      <c r="N352" s="679"/>
      <c r="O352" s="679"/>
    </row>
    <row r="353" spans="14:15" s="611" customFormat="1" x14ac:dyDescent="0.2">
      <c r="N353" s="679"/>
      <c r="O353" s="679"/>
    </row>
    <row r="354" spans="14:15" s="611" customFormat="1" x14ac:dyDescent="0.2">
      <c r="N354" s="679"/>
      <c r="O354" s="679"/>
    </row>
    <row r="355" spans="14:15" s="611" customFormat="1" x14ac:dyDescent="0.2">
      <c r="N355" s="679"/>
      <c r="O355" s="679"/>
    </row>
    <row r="356" spans="14:15" s="611" customFormat="1" x14ac:dyDescent="0.2">
      <c r="N356" s="679"/>
      <c r="O356" s="679"/>
    </row>
    <row r="357" spans="14:15" s="611" customFormat="1" x14ac:dyDescent="0.2">
      <c r="N357" s="679"/>
      <c r="O357" s="679"/>
    </row>
    <row r="358" spans="14:15" s="611" customFormat="1" x14ac:dyDescent="0.2">
      <c r="N358" s="679"/>
      <c r="O358" s="679"/>
    </row>
    <row r="359" spans="14:15" s="611" customFormat="1" x14ac:dyDescent="0.2">
      <c r="N359" s="679"/>
      <c r="O359" s="679"/>
    </row>
    <row r="360" spans="14:15" s="611" customFormat="1" x14ac:dyDescent="0.2">
      <c r="N360" s="679"/>
      <c r="O360" s="679"/>
    </row>
    <row r="361" spans="14:15" s="611" customFormat="1" x14ac:dyDescent="0.2">
      <c r="N361" s="679"/>
      <c r="O361" s="679"/>
    </row>
    <row r="362" spans="14:15" s="611" customFormat="1" x14ac:dyDescent="0.2">
      <c r="N362" s="679"/>
      <c r="O362" s="679"/>
    </row>
    <row r="363" spans="14:15" s="611" customFormat="1" x14ac:dyDescent="0.2">
      <c r="N363" s="679"/>
      <c r="O363" s="679"/>
    </row>
    <row r="364" spans="14:15" s="611" customFormat="1" x14ac:dyDescent="0.2">
      <c r="N364" s="679"/>
      <c r="O364" s="679"/>
    </row>
    <row r="365" spans="14:15" s="611" customFormat="1" x14ac:dyDescent="0.2">
      <c r="N365" s="679"/>
      <c r="O365" s="679"/>
    </row>
    <row r="366" spans="14:15" s="611" customFormat="1" x14ac:dyDescent="0.2">
      <c r="N366" s="679"/>
      <c r="O366" s="679"/>
    </row>
    <row r="367" spans="14:15" s="611" customFormat="1" x14ac:dyDescent="0.2">
      <c r="N367" s="679"/>
      <c r="O367" s="679"/>
    </row>
    <row r="368" spans="14:15" s="611" customFormat="1" x14ac:dyDescent="0.2">
      <c r="N368" s="679"/>
      <c r="O368" s="679"/>
    </row>
    <row r="369" spans="14:15" s="611" customFormat="1" x14ac:dyDescent="0.2">
      <c r="N369" s="679"/>
      <c r="O369" s="679"/>
    </row>
    <row r="370" spans="14:15" s="611" customFormat="1" x14ac:dyDescent="0.2">
      <c r="N370" s="679"/>
      <c r="O370" s="679"/>
    </row>
    <row r="371" spans="14:15" s="611" customFormat="1" x14ac:dyDescent="0.2">
      <c r="N371" s="679"/>
      <c r="O371" s="679"/>
    </row>
    <row r="372" spans="14:15" s="611" customFormat="1" x14ac:dyDescent="0.2">
      <c r="N372" s="679"/>
      <c r="O372" s="679"/>
    </row>
    <row r="373" spans="14:15" s="611" customFormat="1" x14ac:dyDescent="0.2">
      <c r="N373" s="679"/>
      <c r="O373" s="679"/>
    </row>
    <row r="374" spans="14:15" s="611" customFormat="1" x14ac:dyDescent="0.2">
      <c r="N374" s="679"/>
      <c r="O374" s="679"/>
    </row>
    <row r="375" spans="14:15" s="611" customFormat="1" x14ac:dyDescent="0.2">
      <c r="N375" s="679"/>
      <c r="O375" s="679"/>
    </row>
    <row r="376" spans="14:15" s="611" customFormat="1" x14ac:dyDescent="0.2">
      <c r="N376" s="679"/>
      <c r="O376" s="679"/>
    </row>
    <row r="377" spans="14:15" s="611" customFormat="1" x14ac:dyDescent="0.2">
      <c r="N377" s="679"/>
      <c r="O377" s="679"/>
    </row>
    <row r="378" spans="14:15" s="611" customFormat="1" x14ac:dyDescent="0.2">
      <c r="N378" s="679"/>
      <c r="O378" s="679"/>
    </row>
    <row r="379" spans="14:15" s="611" customFormat="1" x14ac:dyDescent="0.2">
      <c r="N379" s="679"/>
      <c r="O379" s="679"/>
    </row>
    <row r="380" spans="14:15" s="611" customFormat="1" x14ac:dyDescent="0.2">
      <c r="N380" s="679"/>
      <c r="O380" s="679"/>
    </row>
    <row r="381" spans="14:15" s="611" customFormat="1" x14ac:dyDescent="0.2">
      <c r="N381" s="679"/>
      <c r="O381" s="679"/>
    </row>
    <row r="382" spans="14:15" s="611" customFormat="1" x14ac:dyDescent="0.2">
      <c r="N382" s="679"/>
      <c r="O382" s="679"/>
    </row>
    <row r="383" spans="14:15" s="611" customFormat="1" x14ac:dyDescent="0.2">
      <c r="N383" s="679"/>
      <c r="O383" s="679"/>
    </row>
    <row r="384" spans="14:15" s="611" customFormat="1" x14ac:dyDescent="0.2">
      <c r="N384" s="679"/>
      <c r="O384" s="679"/>
    </row>
    <row r="385" spans="14:15" s="611" customFormat="1" x14ac:dyDescent="0.2">
      <c r="N385" s="679"/>
      <c r="O385" s="679"/>
    </row>
    <row r="386" spans="14:15" s="611" customFormat="1" x14ac:dyDescent="0.2">
      <c r="N386" s="679"/>
      <c r="O386" s="679"/>
    </row>
    <row r="387" spans="14:15" s="611" customFormat="1" x14ac:dyDescent="0.2">
      <c r="N387" s="679"/>
      <c r="O387" s="679"/>
    </row>
    <row r="388" spans="14:15" s="611" customFormat="1" x14ac:dyDescent="0.2">
      <c r="N388" s="679"/>
      <c r="O388" s="679"/>
    </row>
    <row r="389" spans="14:15" s="611" customFormat="1" x14ac:dyDescent="0.2">
      <c r="N389" s="679"/>
      <c r="O389" s="679"/>
    </row>
    <row r="390" spans="14:15" s="611" customFormat="1" x14ac:dyDescent="0.2">
      <c r="N390" s="679"/>
      <c r="O390" s="679"/>
    </row>
    <row r="391" spans="14:15" s="611" customFormat="1" x14ac:dyDescent="0.2">
      <c r="N391" s="679"/>
      <c r="O391" s="679"/>
    </row>
    <row r="392" spans="14:15" s="611" customFormat="1" x14ac:dyDescent="0.2">
      <c r="N392" s="679"/>
      <c r="O392" s="679"/>
    </row>
    <row r="393" spans="14:15" s="611" customFormat="1" x14ac:dyDescent="0.2">
      <c r="N393" s="679"/>
      <c r="O393" s="679"/>
    </row>
    <row r="394" spans="14:15" s="611" customFormat="1" x14ac:dyDescent="0.2">
      <c r="N394" s="679"/>
      <c r="O394" s="679"/>
    </row>
    <row r="395" spans="14:15" s="611" customFormat="1" x14ac:dyDescent="0.2">
      <c r="N395" s="679"/>
      <c r="O395" s="679"/>
    </row>
    <row r="396" spans="14:15" s="611" customFormat="1" x14ac:dyDescent="0.2">
      <c r="N396" s="679"/>
      <c r="O396" s="679"/>
    </row>
    <row r="397" spans="14:15" s="611" customFormat="1" x14ac:dyDescent="0.2">
      <c r="N397" s="679"/>
      <c r="O397" s="679"/>
    </row>
    <row r="398" spans="14:15" s="611" customFormat="1" x14ac:dyDescent="0.2">
      <c r="N398" s="679"/>
      <c r="O398" s="679"/>
    </row>
    <row r="399" spans="14:15" s="611" customFormat="1" x14ac:dyDescent="0.2">
      <c r="N399" s="679"/>
      <c r="O399" s="679"/>
    </row>
    <row r="400" spans="14:15" s="611" customFormat="1" x14ac:dyDescent="0.2">
      <c r="N400" s="679"/>
      <c r="O400" s="679"/>
    </row>
    <row r="401" spans="14:15" s="611" customFormat="1" x14ac:dyDescent="0.2">
      <c r="N401" s="679"/>
      <c r="O401" s="679"/>
    </row>
    <row r="402" spans="14:15" s="611" customFormat="1" x14ac:dyDescent="0.2">
      <c r="N402" s="679"/>
      <c r="O402" s="679"/>
    </row>
    <row r="403" spans="14:15" s="611" customFormat="1" x14ac:dyDescent="0.2">
      <c r="N403" s="679"/>
      <c r="O403" s="679"/>
    </row>
    <row r="404" spans="14:15" s="611" customFormat="1" x14ac:dyDescent="0.2">
      <c r="N404" s="679"/>
      <c r="O404" s="679"/>
    </row>
    <row r="405" spans="14:15" s="611" customFormat="1" x14ac:dyDescent="0.2">
      <c r="N405" s="679"/>
      <c r="O405" s="679"/>
    </row>
    <row r="406" spans="14:15" s="611" customFormat="1" x14ac:dyDescent="0.2">
      <c r="N406" s="679"/>
      <c r="O406" s="679"/>
    </row>
    <row r="407" spans="14:15" s="611" customFormat="1" x14ac:dyDescent="0.2">
      <c r="N407" s="679"/>
      <c r="O407" s="679"/>
    </row>
    <row r="408" spans="14:15" s="611" customFormat="1" x14ac:dyDescent="0.2">
      <c r="N408" s="679"/>
      <c r="O408" s="679"/>
    </row>
    <row r="409" spans="14:15" s="611" customFormat="1" x14ac:dyDescent="0.2">
      <c r="N409" s="679"/>
      <c r="O409" s="679"/>
    </row>
    <row r="410" spans="14:15" s="611" customFormat="1" x14ac:dyDescent="0.2">
      <c r="N410" s="679"/>
      <c r="O410" s="679"/>
    </row>
    <row r="411" spans="14:15" s="611" customFormat="1" x14ac:dyDescent="0.2">
      <c r="N411" s="679"/>
      <c r="O411" s="679"/>
    </row>
    <row r="412" spans="14:15" s="611" customFormat="1" x14ac:dyDescent="0.2">
      <c r="N412" s="679"/>
      <c r="O412" s="679"/>
    </row>
    <row r="413" spans="14:15" s="611" customFormat="1" x14ac:dyDescent="0.2">
      <c r="N413" s="679"/>
      <c r="O413" s="679"/>
    </row>
    <row r="414" spans="14:15" s="611" customFormat="1" x14ac:dyDescent="0.2">
      <c r="N414" s="679"/>
      <c r="O414" s="679"/>
    </row>
    <row r="415" spans="14:15" s="611" customFormat="1" x14ac:dyDescent="0.2">
      <c r="N415" s="679"/>
      <c r="O415" s="679"/>
    </row>
    <row r="416" spans="14:15" s="611" customFormat="1" x14ac:dyDescent="0.2">
      <c r="N416" s="679"/>
      <c r="O416" s="679"/>
    </row>
    <row r="417" spans="14:15" s="611" customFormat="1" x14ac:dyDescent="0.2">
      <c r="N417" s="679"/>
      <c r="O417" s="679"/>
    </row>
    <row r="418" spans="14:15" s="611" customFormat="1" x14ac:dyDescent="0.2">
      <c r="N418" s="679"/>
      <c r="O418" s="679"/>
    </row>
    <row r="419" spans="14:15" s="611" customFormat="1" x14ac:dyDescent="0.2">
      <c r="N419" s="679"/>
      <c r="O419" s="679"/>
    </row>
    <row r="420" spans="14:15" s="611" customFormat="1" x14ac:dyDescent="0.2">
      <c r="N420" s="679"/>
      <c r="O420" s="679"/>
    </row>
    <row r="421" spans="14:15" s="611" customFormat="1" x14ac:dyDescent="0.2">
      <c r="N421" s="679"/>
      <c r="O421" s="679"/>
    </row>
    <row r="422" spans="14:15" s="611" customFormat="1" x14ac:dyDescent="0.2">
      <c r="N422" s="679"/>
      <c r="O422" s="679"/>
    </row>
    <row r="423" spans="14:15" s="611" customFormat="1" x14ac:dyDescent="0.2">
      <c r="N423" s="679"/>
      <c r="O423" s="679"/>
    </row>
    <row r="424" spans="14:15" s="611" customFormat="1" x14ac:dyDescent="0.2">
      <c r="N424" s="679"/>
      <c r="O424" s="679"/>
    </row>
    <row r="425" spans="14:15" s="611" customFormat="1" x14ac:dyDescent="0.2">
      <c r="N425" s="679"/>
      <c r="O425" s="679"/>
    </row>
    <row r="426" spans="14:15" s="611" customFormat="1" x14ac:dyDescent="0.2">
      <c r="N426" s="679"/>
      <c r="O426" s="679"/>
    </row>
    <row r="427" spans="14:15" s="611" customFormat="1" x14ac:dyDescent="0.2">
      <c r="N427" s="679"/>
      <c r="O427" s="679"/>
    </row>
    <row r="428" spans="14:15" s="611" customFormat="1" x14ac:dyDescent="0.2">
      <c r="N428" s="679"/>
      <c r="O428" s="679"/>
    </row>
    <row r="429" spans="14:15" s="611" customFormat="1" x14ac:dyDescent="0.2">
      <c r="N429" s="679"/>
      <c r="O429" s="679"/>
    </row>
    <row r="430" spans="14:15" s="611" customFormat="1" x14ac:dyDescent="0.2">
      <c r="N430" s="679"/>
      <c r="O430" s="679"/>
    </row>
    <row r="431" spans="14:15" s="611" customFormat="1" x14ac:dyDescent="0.2">
      <c r="N431" s="679"/>
      <c r="O431" s="679"/>
    </row>
    <row r="432" spans="14:15" s="611" customFormat="1" x14ac:dyDescent="0.2">
      <c r="N432" s="679"/>
      <c r="O432" s="679"/>
    </row>
    <row r="433" spans="14:15" s="611" customFormat="1" x14ac:dyDescent="0.2">
      <c r="N433" s="679"/>
      <c r="O433" s="679"/>
    </row>
    <row r="434" spans="14:15" s="611" customFormat="1" x14ac:dyDescent="0.2">
      <c r="N434" s="679"/>
      <c r="O434" s="679"/>
    </row>
    <row r="435" spans="14:15" s="611" customFormat="1" x14ac:dyDescent="0.2">
      <c r="N435" s="679"/>
      <c r="O435" s="679"/>
    </row>
    <row r="436" spans="14:15" s="611" customFormat="1" x14ac:dyDescent="0.2">
      <c r="N436" s="679"/>
      <c r="O436" s="679"/>
    </row>
    <row r="437" spans="14:15" s="611" customFormat="1" x14ac:dyDescent="0.2">
      <c r="N437" s="679"/>
      <c r="O437" s="679"/>
    </row>
    <row r="438" spans="14:15" s="611" customFormat="1" x14ac:dyDescent="0.2">
      <c r="N438" s="679"/>
      <c r="O438" s="679"/>
    </row>
    <row r="439" spans="14:15" s="611" customFormat="1" x14ac:dyDescent="0.2">
      <c r="N439" s="679"/>
      <c r="O439" s="679"/>
    </row>
    <row r="440" spans="14:15" s="611" customFormat="1" x14ac:dyDescent="0.2">
      <c r="N440" s="679"/>
      <c r="O440" s="679"/>
    </row>
    <row r="441" spans="14:15" s="611" customFormat="1" x14ac:dyDescent="0.2">
      <c r="N441" s="679"/>
      <c r="O441" s="679"/>
    </row>
    <row r="442" spans="14:15" s="611" customFormat="1" x14ac:dyDescent="0.2">
      <c r="N442" s="679"/>
      <c r="O442" s="679"/>
    </row>
    <row r="443" spans="14:15" s="611" customFormat="1" x14ac:dyDescent="0.2">
      <c r="N443" s="679"/>
      <c r="O443" s="679"/>
    </row>
    <row r="444" spans="14:15" s="611" customFormat="1" x14ac:dyDescent="0.2">
      <c r="N444" s="679"/>
      <c r="O444" s="679"/>
    </row>
    <row r="445" spans="14:15" s="611" customFormat="1" x14ac:dyDescent="0.2">
      <c r="N445" s="679"/>
      <c r="O445" s="679"/>
    </row>
    <row r="446" spans="14:15" s="611" customFormat="1" x14ac:dyDescent="0.2">
      <c r="N446" s="679"/>
      <c r="O446" s="679"/>
    </row>
    <row r="447" spans="14:15" s="611" customFormat="1" x14ac:dyDescent="0.2">
      <c r="N447" s="679"/>
      <c r="O447" s="679"/>
    </row>
    <row r="448" spans="14:15" s="611" customFormat="1" x14ac:dyDescent="0.2">
      <c r="N448" s="679"/>
      <c r="O448" s="679"/>
    </row>
    <row r="449" spans="14:15" s="611" customFormat="1" x14ac:dyDescent="0.2">
      <c r="N449" s="679"/>
      <c r="O449" s="679"/>
    </row>
    <row r="450" spans="14:15" s="611" customFormat="1" x14ac:dyDescent="0.2">
      <c r="N450" s="679"/>
      <c r="O450" s="679"/>
    </row>
    <row r="451" spans="14:15" s="611" customFormat="1" x14ac:dyDescent="0.2">
      <c r="N451" s="679"/>
      <c r="O451" s="679"/>
    </row>
    <row r="452" spans="14:15" s="611" customFormat="1" x14ac:dyDescent="0.2">
      <c r="N452" s="679"/>
      <c r="O452" s="679"/>
    </row>
    <row r="453" spans="14:15" s="611" customFormat="1" x14ac:dyDescent="0.2">
      <c r="N453" s="679"/>
      <c r="O453" s="679"/>
    </row>
    <row r="454" spans="14:15" s="611" customFormat="1" x14ac:dyDescent="0.2">
      <c r="N454" s="679"/>
      <c r="O454" s="679"/>
    </row>
    <row r="455" spans="14:15" s="611" customFormat="1" x14ac:dyDescent="0.2">
      <c r="N455" s="679"/>
      <c r="O455" s="679"/>
    </row>
    <row r="456" spans="14:15" s="611" customFormat="1" x14ac:dyDescent="0.2">
      <c r="N456" s="679"/>
      <c r="O456" s="679"/>
    </row>
    <row r="457" spans="14:15" s="611" customFormat="1" x14ac:dyDescent="0.2">
      <c r="N457" s="679"/>
      <c r="O457" s="679"/>
    </row>
    <row r="458" spans="14:15" s="611" customFormat="1" x14ac:dyDescent="0.2">
      <c r="N458" s="679"/>
      <c r="O458" s="679"/>
    </row>
    <row r="459" spans="14:15" s="611" customFormat="1" x14ac:dyDescent="0.2">
      <c r="N459" s="679"/>
      <c r="O459" s="679"/>
    </row>
    <row r="460" spans="14:15" s="611" customFormat="1" x14ac:dyDescent="0.2">
      <c r="N460" s="679"/>
      <c r="O460" s="679"/>
    </row>
    <row r="461" spans="14:15" s="611" customFormat="1" x14ac:dyDescent="0.2">
      <c r="N461" s="679"/>
      <c r="O461" s="679"/>
    </row>
    <row r="462" spans="14:15" s="611" customFormat="1" x14ac:dyDescent="0.2">
      <c r="N462" s="679"/>
      <c r="O462" s="679"/>
    </row>
    <row r="463" spans="14:15" s="611" customFormat="1" x14ac:dyDescent="0.2">
      <c r="N463" s="679"/>
      <c r="O463" s="679"/>
    </row>
    <row r="464" spans="14:15" s="611" customFormat="1" x14ac:dyDescent="0.2">
      <c r="N464" s="679"/>
      <c r="O464" s="679"/>
    </row>
    <row r="465" spans="14:15" s="611" customFormat="1" x14ac:dyDescent="0.2">
      <c r="N465" s="679"/>
      <c r="O465" s="679"/>
    </row>
    <row r="466" spans="14:15" s="611" customFormat="1" x14ac:dyDescent="0.2">
      <c r="N466" s="679"/>
      <c r="O466" s="679"/>
    </row>
    <row r="467" spans="14:15" s="611" customFormat="1" x14ac:dyDescent="0.2">
      <c r="N467" s="679"/>
      <c r="O467" s="679"/>
    </row>
    <row r="468" spans="14:15" s="611" customFormat="1" x14ac:dyDescent="0.2">
      <c r="N468" s="679"/>
      <c r="O468" s="679"/>
    </row>
    <row r="469" spans="14:15" s="611" customFormat="1" x14ac:dyDescent="0.2">
      <c r="N469" s="679"/>
      <c r="O469" s="679"/>
    </row>
    <row r="470" spans="14:15" s="611" customFormat="1" x14ac:dyDescent="0.2">
      <c r="N470" s="679"/>
      <c r="O470" s="679"/>
    </row>
    <row r="471" spans="14:15" s="611" customFormat="1" x14ac:dyDescent="0.2">
      <c r="N471" s="679"/>
      <c r="O471" s="679"/>
    </row>
    <row r="472" spans="14:15" s="611" customFormat="1" x14ac:dyDescent="0.2">
      <c r="N472" s="679"/>
      <c r="O472" s="679"/>
    </row>
    <row r="473" spans="14:15" s="611" customFormat="1" x14ac:dyDescent="0.2">
      <c r="N473" s="679"/>
      <c r="O473" s="679"/>
    </row>
    <row r="474" spans="14:15" s="611" customFormat="1" x14ac:dyDescent="0.2">
      <c r="N474" s="679"/>
      <c r="O474" s="679"/>
    </row>
    <row r="475" spans="14:15" s="611" customFormat="1" x14ac:dyDescent="0.2">
      <c r="N475" s="679"/>
      <c r="O475" s="679"/>
    </row>
    <row r="476" spans="14:15" s="611" customFormat="1" x14ac:dyDescent="0.2">
      <c r="N476" s="679"/>
      <c r="O476" s="679"/>
    </row>
    <row r="477" spans="14:15" s="611" customFormat="1" x14ac:dyDescent="0.2">
      <c r="N477" s="679"/>
      <c r="O477" s="679"/>
    </row>
    <row r="478" spans="14:15" s="611" customFormat="1" x14ac:dyDescent="0.2">
      <c r="N478" s="679"/>
      <c r="O478" s="679"/>
    </row>
    <row r="479" spans="14:15" s="611" customFormat="1" x14ac:dyDescent="0.2">
      <c r="N479" s="679"/>
      <c r="O479" s="679"/>
    </row>
    <row r="480" spans="14:15" s="611" customFormat="1" x14ac:dyDescent="0.2">
      <c r="N480" s="679"/>
      <c r="O480" s="679"/>
    </row>
    <row r="481" spans="14:15" s="611" customFormat="1" x14ac:dyDescent="0.2">
      <c r="N481" s="679"/>
      <c r="O481" s="679"/>
    </row>
    <row r="482" spans="14:15" s="611" customFormat="1" x14ac:dyDescent="0.2">
      <c r="N482" s="679"/>
      <c r="O482" s="679"/>
    </row>
    <row r="483" spans="14:15" s="611" customFormat="1" x14ac:dyDescent="0.2">
      <c r="N483" s="679"/>
      <c r="O483" s="679"/>
    </row>
    <row r="484" spans="14:15" s="611" customFormat="1" x14ac:dyDescent="0.2">
      <c r="N484" s="679"/>
      <c r="O484" s="679"/>
    </row>
    <row r="485" spans="14:15" s="611" customFormat="1" x14ac:dyDescent="0.2">
      <c r="N485" s="679"/>
      <c r="O485" s="679"/>
    </row>
    <row r="486" spans="14:15" s="611" customFormat="1" x14ac:dyDescent="0.2">
      <c r="N486" s="679"/>
      <c r="O486" s="679"/>
    </row>
    <row r="487" spans="14:15" s="611" customFormat="1" x14ac:dyDescent="0.2">
      <c r="N487" s="679"/>
      <c r="O487" s="679"/>
    </row>
    <row r="488" spans="14:15" s="611" customFormat="1" x14ac:dyDescent="0.2">
      <c r="N488" s="679"/>
      <c r="O488" s="679"/>
    </row>
    <row r="489" spans="14:15" s="611" customFormat="1" x14ac:dyDescent="0.2">
      <c r="N489" s="679"/>
      <c r="O489" s="679"/>
    </row>
    <row r="490" spans="14:15" s="611" customFormat="1" x14ac:dyDescent="0.2">
      <c r="N490" s="679"/>
      <c r="O490" s="679"/>
    </row>
    <row r="491" spans="14:15" s="611" customFormat="1" x14ac:dyDescent="0.2">
      <c r="N491" s="679"/>
      <c r="O491" s="679"/>
    </row>
    <row r="492" spans="14:15" s="611" customFormat="1" x14ac:dyDescent="0.2">
      <c r="N492" s="679"/>
      <c r="O492" s="679"/>
    </row>
    <row r="493" spans="14:15" s="611" customFormat="1" x14ac:dyDescent="0.2">
      <c r="N493" s="679"/>
      <c r="O493" s="679"/>
    </row>
    <row r="494" spans="14:15" s="611" customFormat="1" x14ac:dyDescent="0.2">
      <c r="N494" s="679"/>
      <c r="O494" s="679"/>
    </row>
    <row r="495" spans="14:15" s="611" customFormat="1" x14ac:dyDescent="0.2">
      <c r="N495" s="679"/>
      <c r="O495" s="679"/>
    </row>
    <row r="496" spans="14:15" s="611" customFormat="1" x14ac:dyDescent="0.2">
      <c r="N496" s="679"/>
      <c r="O496" s="679"/>
    </row>
    <row r="497" spans="14:15" s="611" customFormat="1" x14ac:dyDescent="0.2">
      <c r="N497" s="679"/>
      <c r="O497" s="679"/>
    </row>
    <row r="498" spans="14:15" s="611" customFormat="1" x14ac:dyDescent="0.2">
      <c r="N498" s="679"/>
      <c r="O498" s="679"/>
    </row>
    <row r="499" spans="14:15" s="611" customFormat="1" x14ac:dyDescent="0.2">
      <c r="N499" s="679"/>
      <c r="O499" s="679"/>
    </row>
    <row r="500" spans="14:15" s="611" customFormat="1" x14ac:dyDescent="0.2">
      <c r="N500" s="679"/>
      <c r="O500" s="679"/>
    </row>
    <row r="501" spans="14:15" s="611" customFormat="1" x14ac:dyDescent="0.2">
      <c r="N501" s="679"/>
      <c r="O501" s="679"/>
    </row>
    <row r="502" spans="14:15" s="611" customFormat="1" x14ac:dyDescent="0.2">
      <c r="N502" s="679"/>
      <c r="O502" s="679"/>
    </row>
    <row r="503" spans="14:15" s="611" customFormat="1" x14ac:dyDescent="0.2">
      <c r="N503" s="679"/>
      <c r="O503" s="679"/>
    </row>
    <row r="504" spans="14:15" s="611" customFormat="1" x14ac:dyDescent="0.2">
      <c r="N504" s="679"/>
      <c r="O504" s="679"/>
    </row>
    <row r="505" spans="14:15" s="611" customFormat="1" x14ac:dyDescent="0.2">
      <c r="N505" s="679"/>
      <c r="O505" s="679"/>
    </row>
    <row r="506" spans="14:15" s="611" customFormat="1" x14ac:dyDescent="0.2">
      <c r="N506" s="679"/>
      <c r="O506" s="679"/>
    </row>
    <row r="507" spans="14:15" s="611" customFormat="1" x14ac:dyDescent="0.2">
      <c r="N507" s="679"/>
      <c r="O507" s="679"/>
    </row>
    <row r="508" spans="14:15" s="611" customFormat="1" x14ac:dyDescent="0.2">
      <c r="N508" s="679"/>
      <c r="O508" s="679"/>
    </row>
    <row r="509" spans="14:15" s="611" customFormat="1" x14ac:dyDescent="0.2">
      <c r="N509" s="679"/>
      <c r="O509" s="679"/>
    </row>
    <row r="510" spans="14:15" s="611" customFormat="1" x14ac:dyDescent="0.2">
      <c r="N510" s="679"/>
      <c r="O510" s="679"/>
    </row>
    <row r="511" spans="14:15" s="611" customFormat="1" x14ac:dyDescent="0.2">
      <c r="N511" s="679"/>
      <c r="O511" s="679"/>
    </row>
    <row r="512" spans="14:15" s="611" customFormat="1" x14ac:dyDescent="0.2">
      <c r="N512" s="679"/>
      <c r="O512" s="679"/>
    </row>
    <row r="513" spans="14:15" s="611" customFormat="1" x14ac:dyDescent="0.2">
      <c r="N513" s="679"/>
      <c r="O513" s="679"/>
    </row>
    <row r="514" spans="14:15" s="611" customFormat="1" x14ac:dyDescent="0.2">
      <c r="N514" s="679"/>
      <c r="O514" s="679"/>
    </row>
    <row r="515" spans="14:15" s="611" customFormat="1" x14ac:dyDescent="0.2">
      <c r="N515" s="679"/>
      <c r="O515" s="679"/>
    </row>
    <row r="516" spans="14:15" s="611" customFormat="1" x14ac:dyDescent="0.2">
      <c r="N516" s="679"/>
      <c r="O516" s="679"/>
    </row>
    <row r="517" spans="14:15" s="611" customFormat="1" x14ac:dyDescent="0.2">
      <c r="N517" s="679"/>
      <c r="O517" s="679"/>
    </row>
    <row r="518" spans="14:15" s="611" customFormat="1" x14ac:dyDescent="0.2">
      <c r="N518" s="679"/>
      <c r="O518" s="679"/>
    </row>
    <row r="519" spans="14:15" s="611" customFormat="1" x14ac:dyDescent="0.2">
      <c r="N519" s="679"/>
      <c r="O519" s="679"/>
    </row>
    <row r="520" spans="14:15" s="611" customFormat="1" x14ac:dyDescent="0.2">
      <c r="N520" s="679"/>
      <c r="O520" s="679"/>
    </row>
    <row r="521" spans="14:15" s="611" customFormat="1" x14ac:dyDescent="0.2">
      <c r="N521" s="679"/>
      <c r="O521" s="679"/>
    </row>
    <row r="522" spans="14:15" s="611" customFormat="1" x14ac:dyDescent="0.2">
      <c r="N522" s="679"/>
      <c r="O522" s="679"/>
    </row>
    <row r="523" spans="14:15" s="611" customFormat="1" x14ac:dyDescent="0.2">
      <c r="N523" s="679"/>
      <c r="O523" s="679"/>
    </row>
    <row r="524" spans="14:15" s="611" customFormat="1" x14ac:dyDescent="0.2">
      <c r="N524" s="679"/>
      <c r="O524" s="679"/>
    </row>
    <row r="525" spans="14:15" s="611" customFormat="1" x14ac:dyDescent="0.2">
      <c r="N525" s="679"/>
      <c r="O525" s="679"/>
    </row>
    <row r="526" spans="14:15" s="611" customFormat="1" x14ac:dyDescent="0.2">
      <c r="N526" s="679"/>
      <c r="O526" s="679"/>
    </row>
    <row r="527" spans="14:15" s="611" customFormat="1" x14ac:dyDescent="0.2">
      <c r="N527" s="679"/>
      <c r="O527" s="679"/>
    </row>
    <row r="528" spans="14:15" s="611" customFormat="1" x14ac:dyDescent="0.2">
      <c r="N528" s="679"/>
      <c r="O528" s="679"/>
    </row>
    <row r="529" spans="14:15" s="611" customFormat="1" x14ac:dyDescent="0.2">
      <c r="N529" s="679"/>
      <c r="O529" s="679"/>
    </row>
    <row r="530" spans="14:15" s="611" customFormat="1" x14ac:dyDescent="0.2">
      <c r="N530" s="679"/>
      <c r="O530" s="679"/>
    </row>
    <row r="531" spans="14:15" s="611" customFormat="1" x14ac:dyDescent="0.2">
      <c r="N531" s="679"/>
      <c r="O531" s="679"/>
    </row>
    <row r="532" spans="14:15" s="611" customFormat="1" x14ac:dyDescent="0.2">
      <c r="N532" s="679"/>
      <c r="O532" s="679"/>
    </row>
    <row r="533" spans="14:15" s="611" customFormat="1" x14ac:dyDescent="0.2">
      <c r="N533" s="679"/>
      <c r="O533" s="679"/>
    </row>
    <row r="534" spans="14:15" s="611" customFormat="1" x14ac:dyDescent="0.2">
      <c r="N534" s="679"/>
      <c r="O534" s="679"/>
    </row>
    <row r="535" spans="14:15" s="611" customFormat="1" x14ac:dyDescent="0.2">
      <c r="N535" s="679"/>
      <c r="O535" s="679"/>
    </row>
    <row r="536" spans="14:15" s="611" customFormat="1" x14ac:dyDescent="0.2">
      <c r="N536" s="679"/>
      <c r="O536" s="679"/>
    </row>
    <row r="537" spans="14:15" s="611" customFormat="1" x14ac:dyDescent="0.2">
      <c r="N537" s="679"/>
      <c r="O537" s="679"/>
    </row>
    <row r="538" spans="14:15" s="611" customFormat="1" x14ac:dyDescent="0.2">
      <c r="N538" s="679"/>
      <c r="O538" s="679"/>
    </row>
    <row r="539" spans="14:15" s="611" customFormat="1" x14ac:dyDescent="0.2">
      <c r="N539" s="679"/>
      <c r="O539" s="679"/>
    </row>
    <row r="540" spans="14:15" s="611" customFormat="1" x14ac:dyDescent="0.2">
      <c r="N540" s="679"/>
      <c r="O540" s="679"/>
    </row>
    <row r="541" spans="14:15" s="611" customFormat="1" x14ac:dyDescent="0.2">
      <c r="N541" s="679"/>
      <c r="O541" s="679"/>
    </row>
    <row r="542" spans="14:15" s="611" customFormat="1" x14ac:dyDescent="0.2">
      <c r="N542" s="679"/>
      <c r="O542" s="679"/>
    </row>
    <row r="543" spans="14:15" s="611" customFormat="1" x14ac:dyDescent="0.2">
      <c r="N543" s="679"/>
      <c r="O543" s="679"/>
    </row>
    <row r="544" spans="14:15" s="611" customFormat="1" x14ac:dyDescent="0.2">
      <c r="N544" s="679"/>
      <c r="O544" s="679"/>
    </row>
    <row r="545" spans="14:15" s="611" customFormat="1" x14ac:dyDescent="0.2">
      <c r="N545" s="679"/>
      <c r="O545" s="679"/>
    </row>
    <row r="546" spans="14:15" s="611" customFormat="1" x14ac:dyDescent="0.2">
      <c r="N546" s="679"/>
      <c r="O546" s="679"/>
    </row>
    <row r="547" spans="14:15" s="611" customFormat="1" x14ac:dyDescent="0.2">
      <c r="N547" s="679"/>
      <c r="O547" s="679"/>
    </row>
    <row r="548" spans="14:15" s="611" customFormat="1" x14ac:dyDescent="0.2">
      <c r="N548" s="679"/>
      <c r="O548" s="679"/>
    </row>
    <row r="549" spans="14:15" s="611" customFormat="1" x14ac:dyDescent="0.2">
      <c r="N549" s="679"/>
      <c r="O549" s="679"/>
    </row>
    <row r="550" spans="14:15" s="611" customFormat="1" x14ac:dyDescent="0.2">
      <c r="N550" s="679"/>
      <c r="O550" s="679"/>
    </row>
    <row r="551" spans="14:15" s="611" customFormat="1" x14ac:dyDescent="0.2">
      <c r="N551" s="679"/>
      <c r="O551" s="679"/>
    </row>
    <row r="552" spans="14:15" s="611" customFormat="1" x14ac:dyDescent="0.2">
      <c r="N552" s="679"/>
      <c r="O552" s="679"/>
    </row>
    <row r="553" spans="14:15" s="611" customFormat="1" x14ac:dyDescent="0.2">
      <c r="N553" s="679"/>
      <c r="O553" s="679"/>
    </row>
    <row r="554" spans="14:15" s="611" customFormat="1" x14ac:dyDescent="0.2">
      <c r="N554" s="679"/>
      <c r="O554" s="679"/>
    </row>
    <row r="555" spans="14:15" s="611" customFormat="1" x14ac:dyDescent="0.2">
      <c r="N555" s="679"/>
      <c r="O555" s="679"/>
    </row>
    <row r="556" spans="14:15" s="611" customFormat="1" x14ac:dyDescent="0.2">
      <c r="N556" s="679"/>
      <c r="O556" s="679"/>
    </row>
    <row r="557" spans="14:15" s="611" customFormat="1" x14ac:dyDescent="0.2">
      <c r="N557" s="679"/>
      <c r="O557" s="679"/>
    </row>
    <row r="558" spans="14:15" s="611" customFormat="1" x14ac:dyDescent="0.2">
      <c r="N558" s="679"/>
      <c r="O558" s="679"/>
    </row>
    <row r="559" spans="14:15" s="611" customFormat="1" x14ac:dyDescent="0.2">
      <c r="N559" s="679"/>
      <c r="O559" s="679"/>
    </row>
    <row r="560" spans="14:15" s="611" customFormat="1" x14ac:dyDescent="0.2">
      <c r="N560" s="679"/>
      <c r="O560" s="679"/>
    </row>
    <row r="561" spans="14:15" s="611" customFormat="1" x14ac:dyDescent="0.2">
      <c r="N561" s="679"/>
      <c r="O561" s="679"/>
    </row>
    <row r="562" spans="14:15" s="611" customFormat="1" x14ac:dyDescent="0.2">
      <c r="N562" s="679"/>
      <c r="O562" s="679"/>
    </row>
    <row r="563" spans="14:15" s="611" customFormat="1" x14ac:dyDescent="0.2">
      <c r="N563" s="679"/>
      <c r="O563" s="679"/>
    </row>
    <row r="564" spans="14:15" s="611" customFormat="1" x14ac:dyDescent="0.2">
      <c r="N564" s="679"/>
      <c r="O564" s="679"/>
    </row>
    <row r="565" spans="14:15" s="611" customFormat="1" x14ac:dyDescent="0.2">
      <c r="N565" s="679"/>
      <c r="O565" s="679"/>
    </row>
    <row r="566" spans="14:15" s="611" customFormat="1" x14ac:dyDescent="0.2">
      <c r="N566" s="679"/>
      <c r="O566" s="679"/>
    </row>
    <row r="567" spans="14:15" s="611" customFormat="1" x14ac:dyDescent="0.2">
      <c r="N567" s="679"/>
      <c r="O567" s="679"/>
    </row>
    <row r="568" spans="14:15" s="611" customFormat="1" x14ac:dyDescent="0.2">
      <c r="N568" s="679"/>
      <c r="O568" s="679"/>
    </row>
    <row r="569" spans="14:15" s="611" customFormat="1" x14ac:dyDescent="0.2">
      <c r="N569" s="679"/>
      <c r="O569" s="679"/>
    </row>
    <row r="570" spans="14:15" s="611" customFormat="1" x14ac:dyDescent="0.2">
      <c r="N570" s="679"/>
      <c r="O570" s="679"/>
    </row>
    <row r="571" spans="14:15" s="611" customFormat="1" x14ac:dyDescent="0.2">
      <c r="N571" s="679"/>
      <c r="O571" s="679"/>
    </row>
    <row r="572" spans="14:15" s="611" customFormat="1" x14ac:dyDescent="0.2">
      <c r="N572" s="679"/>
      <c r="O572" s="679"/>
    </row>
    <row r="573" spans="14:15" s="611" customFormat="1" x14ac:dyDescent="0.2">
      <c r="N573" s="679"/>
      <c r="O573" s="679"/>
    </row>
    <row r="574" spans="14:15" s="611" customFormat="1" x14ac:dyDescent="0.2">
      <c r="N574" s="679"/>
      <c r="O574" s="679"/>
    </row>
    <row r="575" spans="14:15" s="611" customFormat="1" x14ac:dyDescent="0.2">
      <c r="N575" s="679"/>
      <c r="O575" s="679"/>
    </row>
    <row r="576" spans="14:15" s="611" customFormat="1" x14ac:dyDescent="0.2">
      <c r="N576" s="679"/>
      <c r="O576" s="679"/>
    </row>
    <row r="577" spans="14:15" s="611" customFormat="1" x14ac:dyDescent="0.2">
      <c r="N577" s="679"/>
      <c r="O577" s="679"/>
    </row>
    <row r="578" spans="14:15" s="611" customFormat="1" x14ac:dyDescent="0.2">
      <c r="N578" s="679"/>
      <c r="O578" s="679"/>
    </row>
    <row r="579" spans="14:15" s="611" customFormat="1" x14ac:dyDescent="0.2">
      <c r="N579" s="679"/>
      <c r="O579" s="679"/>
    </row>
    <row r="580" spans="14:15" s="611" customFormat="1" x14ac:dyDescent="0.2">
      <c r="N580" s="679"/>
      <c r="O580" s="679"/>
    </row>
    <row r="581" spans="14:15" s="611" customFormat="1" x14ac:dyDescent="0.2">
      <c r="N581" s="679"/>
      <c r="O581" s="679"/>
    </row>
    <row r="582" spans="14:15" s="611" customFormat="1" x14ac:dyDescent="0.2">
      <c r="N582" s="679"/>
      <c r="O582" s="679"/>
    </row>
    <row r="583" spans="14:15" s="611" customFormat="1" x14ac:dyDescent="0.2">
      <c r="N583" s="679"/>
      <c r="O583" s="679"/>
    </row>
    <row r="584" spans="14:15" s="611" customFormat="1" x14ac:dyDescent="0.2">
      <c r="N584" s="679"/>
      <c r="O584" s="679"/>
    </row>
    <row r="585" spans="14:15" s="611" customFormat="1" x14ac:dyDescent="0.2">
      <c r="N585" s="679"/>
      <c r="O585" s="679"/>
    </row>
    <row r="586" spans="14:15" s="611" customFormat="1" x14ac:dyDescent="0.2">
      <c r="N586" s="679"/>
      <c r="O586" s="679"/>
    </row>
    <row r="587" spans="14:15" s="611" customFormat="1" x14ac:dyDescent="0.2">
      <c r="N587" s="679"/>
      <c r="O587" s="679"/>
    </row>
    <row r="588" spans="14:15" s="611" customFormat="1" x14ac:dyDescent="0.2">
      <c r="N588" s="679"/>
      <c r="O588" s="679"/>
    </row>
    <row r="589" spans="14:15" s="611" customFormat="1" x14ac:dyDescent="0.2">
      <c r="N589" s="679"/>
      <c r="O589" s="679"/>
    </row>
    <row r="590" spans="14:15" s="611" customFormat="1" x14ac:dyDescent="0.2">
      <c r="N590" s="679"/>
      <c r="O590" s="679"/>
    </row>
    <row r="591" spans="14:15" s="611" customFormat="1" x14ac:dyDescent="0.2">
      <c r="N591" s="679"/>
      <c r="O591" s="679"/>
    </row>
    <row r="592" spans="14:15" s="611" customFormat="1" x14ac:dyDescent="0.2">
      <c r="N592" s="679"/>
      <c r="O592" s="679"/>
    </row>
    <row r="593" spans="14:15" s="611" customFormat="1" x14ac:dyDescent="0.2">
      <c r="N593" s="679"/>
      <c r="O593" s="679"/>
    </row>
    <row r="594" spans="14:15" s="611" customFormat="1" x14ac:dyDescent="0.2">
      <c r="N594" s="679"/>
      <c r="O594" s="679"/>
    </row>
    <row r="595" spans="14:15" s="611" customFormat="1" x14ac:dyDescent="0.2">
      <c r="N595" s="679"/>
      <c r="O595" s="679"/>
    </row>
    <row r="596" spans="14:15" s="611" customFormat="1" x14ac:dyDescent="0.2">
      <c r="N596" s="679"/>
      <c r="O596" s="679"/>
    </row>
    <row r="597" spans="14:15" s="611" customFormat="1" x14ac:dyDescent="0.2">
      <c r="N597" s="679"/>
      <c r="O597" s="679"/>
    </row>
    <row r="598" spans="14:15" s="611" customFormat="1" x14ac:dyDescent="0.2">
      <c r="N598" s="679"/>
      <c r="O598" s="679"/>
    </row>
    <row r="599" spans="14:15" s="611" customFormat="1" x14ac:dyDescent="0.2">
      <c r="N599" s="679"/>
      <c r="O599" s="679"/>
    </row>
    <row r="600" spans="14:15" s="611" customFormat="1" x14ac:dyDescent="0.2">
      <c r="N600" s="679"/>
      <c r="O600" s="679"/>
    </row>
    <row r="601" spans="14:15" s="611" customFormat="1" x14ac:dyDescent="0.2">
      <c r="N601" s="679"/>
      <c r="O601" s="679"/>
    </row>
    <row r="602" spans="14:15" s="611" customFormat="1" x14ac:dyDescent="0.2">
      <c r="N602" s="679"/>
      <c r="O602" s="679"/>
    </row>
    <row r="603" spans="14:15" s="611" customFormat="1" x14ac:dyDescent="0.2">
      <c r="N603" s="679"/>
      <c r="O603" s="679"/>
    </row>
    <row r="604" spans="14:15" s="611" customFormat="1" x14ac:dyDescent="0.2">
      <c r="N604" s="679"/>
      <c r="O604" s="679"/>
    </row>
    <row r="605" spans="14:15" s="611" customFormat="1" x14ac:dyDescent="0.2">
      <c r="N605" s="679"/>
      <c r="O605" s="679"/>
    </row>
    <row r="606" spans="14:15" s="611" customFormat="1" x14ac:dyDescent="0.2">
      <c r="N606" s="679"/>
      <c r="O606" s="679"/>
    </row>
    <row r="607" spans="14:15" s="611" customFormat="1" x14ac:dyDescent="0.2">
      <c r="N607" s="679"/>
      <c r="O607" s="679"/>
    </row>
    <row r="608" spans="14:15" s="611" customFormat="1" x14ac:dyDescent="0.2">
      <c r="N608" s="679"/>
      <c r="O608" s="679"/>
    </row>
    <row r="609" spans="14:15" s="611" customFormat="1" x14ac:dyDescent="0.2">
      <c r="N609" s="679"/>
      <c r="O609" s="679"/>
    </row>
    <row r="610" spans="14:15" s="611" customFormat="1" x14ac:dyDescent="0.2">
      <c r="N610" s="679"/>
      <c r="O610" s="679"/>
    </row>
    <row r="611" spans="14:15" s="611" customFormat="1" x14ac:dyDescent="0.2">
      <c r="N611" s="679"/>
      <c r="O611" s="679"/>
    </row>
    <row r="612" spans="14:15" s="611" customFormat="1" x14ac:dyDescent="0.2">
      <c r="N612" s="679"/>
      <c r="O612" s="679"/>
    </row>
    <row r="613" spans="14:15" s="611" customFormat="1" x14ac:dyDescent="0.2">
      <c r="N613" s="679"/>
      <c r="O613" s="679"/>
    </row>
    <row r="614" spans="14:15" s="611" customFormat="1" x14ac:dyDescent="0.2">
      <c r="N614" s="679"/>
      <c r="O614" s="679"/>
    </row>
    <row r="615" spans="14:15" s="611" customFormat="1" x14ac:dyDescent="0.2">
      <c r="N615" s="679"/>
      <c r="O615" s="679"/>
    </row>
    <row r="616" spans="14:15" s="611" customFormat="1" x14ac:dyDescent="0.2">
      <c r="N616" s="679"/>
      <c r="O616" s="679"/>
    </row>
    <row r="617" spans="14:15" s="611" customFormat="1" x14ac:dyDescent="0.2">
      <c r="N617" s="679"/>
      <c r="O617" s="679"/>
    </row>
    <row r="618" spans="14:15" s="611" customFormat="1" x14ac:dyDescent="0.2">
      <c r="N618" s="679"/>
      <c r="O618" s="679"/>
    </row>
    <row r="619" spans="14:15" s="611" customFormat="1" x14ac:dyDescent="0.2">
      <c r="N619" s="679"/>
      <c r="O619" s="679"/>
    </row>
    <row r="620" spans="14:15" s="611" customFormat="1" x14ac:dyDescent="0.2">
      <c r="N620" s="679"/>
      <c r="O620" s="679"/>
    </row>
    <row r="621" spans="14:15" s="611" customFormat="1" x14ac:dyDescent="0.2">
      <c r="N621" s="679"/>
      <c r="O621" s="679"/>
    </row>
    <row r="622" spans="14:15" s="611" customFormat="1" x14ac:dyDescent="0.2">
      <c r="N622" s="679"/>
      <c r="O622" s="679"/>
    </row>
    <row r="623" spans="14:15" s="611" customFormat="1" x14ac:dyDescent="0.2">
      <c r="N623" s="679"/>
      <c r="O623" s="679"/>
    </row>
    <row r="624" spans="14:15" s="611" customFormat="1" x14ac:dyDescent="0.2">
      <c r="N624" s="679"/>
      <c r="O624" s="679"/>
    </row>
    <row r="625" spans="14:15" s="611" customFormat="1" x14ac:dyDescent="0.2">
      <c r="N625" s="679"/>
      <c r="O625" s="679"/>
    </row>
    <row r="626" spans="14:15" s="611" customFormat="1" x14ac:dyDescent="0.2">
      <c r="N626" s="679"/>
      <c r="O626" s="679"/>
    </row>
    <row r="627" spans="14:15" s="611" customFormat="1" x14ac:dyDescent="0.2">
      <c r="N627" s="679"/>
      <c r="O627" s="679"/>
    </row>
    <row r="628" spans="14:15" s="611" customFormat="1" x14ac:dyDescent="0.2">
      <c r="N628" s="679"/>
      <c r="O628" s="679"/>
    </row>
    <row r="629" spans="14:15" s="611" customFormat="1" x14ac:dyDescent="0.2">
      <c r="N629" s="679"/>
      <c r="O629" s="679"/>
    </row>
    <row r="630" spans="14:15" s="611" customFormat="1" x14ac:dyDescent="0.2">
      <c r="N630" s="679"/>
      <c r="O630" s="679"/>
    </row>
    <row r="631" spans="14:15" s="611" customFormat="1" x14ac:dyDescent="0.2">
      <c r="N631" s="679"/>
      <c r="O631" s="679"/>
    </row>
    <row r="632" spans="14:15" s="611" customFormat="1" x14ac:dyDescent="0.2">
      <c r="N632" s="679"/>
      <c r="O632" s="679"/>
    </row>
    <row r="633" spans="14:15" s="611" customFormat="1" x14ac:dyDescent="0.2">
      <c r="N633" s="679"/>
      <c r="O633" s="679"/>
    </row>
    <row r="634" spans="14:15" s="611" customFormat="1" x14ac:dyDescent="0.2">
      <c r="N634" s="679"/>
      <c r="O634" s="679"/>
    </row>
    <row r="635" spans="14:15" s="611" customFormat="1" x14ac:dyDescent="0.2">
      <c r="N635" s="679"/>
      <c r="O635" s="679"/>
    </row>
    <row r="636" spans="14:15" s="611" customFormat="1" x14ac:dyDescent="0.2">
      <c r="N636" s="679"/>
      <c r="O636" s="679"/>
    </row>
    <row r="637" spans="14:15" s="611" customFormat="1" x14ac:dyDescent="0.2">
      <c r="N637" s="679"/>
      <c r="O637" s="679"/>
    </row>
    <row r="638" spans="14:15" s="611" customFormat="1" x14ac:dyDescent="0.2">
      <c r="N638" s="679"/>
      <c r="O638" s="679"/>
    </row>
    <row r="639" spans="14:15" s="611" customFormat="1" x14ac:dyDescent="0.2">
      <c r="N639" s="679"/>
      <c r="O639" s="679"/>
    </row>
    <row r="640" spans="14:15" s="611" customFormat="1" x14ac:dyDescent="0.2">
      <c r="N640" s="679"/>
      <c r="O640" s="679"/>
    </row>
    <row r="641" spans="14:15" s="611" customFormat="1" x14ac:dyDescent="0.2">
      <c r="N641" s="679"/>
      <c r="O641" s="679"/>
    </row>
    <row r="642" spans="14:15" s="611" customFormat="1" x14ac:dyDescent="0.2">
      <c r="N642" s="679"/>
      <c r="O642" s="679"/>
    </row>
    <row r="643" spans="14:15" s="611" customFormat="1" x14ac:dyDescent="0.2">
      <c r="N643" s="679"/>
      <c r="O643" s="679"/>
    </row>
    <row r="644" spans="14:15" s="611" customFormat="1" x14ac:dyDescent="0.2">
      <c r="N644" s="679"/>
      <c r="O644" s="679"/>
    </row>
    <row r="645" spans="14:15" s="611" customFormat="1" x14ac:dyDescent="0.2">
      <c r="N645" s="679"/>
      <c r="O645" s="679"/>
    </row>
    <row r="646" spans="14:15" s="611" customFormat="1" x14ac:dyDescent="0.2">
      <c r="N646" s="679"/>
      <c r="O646" s="679"/>
    </row>
    <row r="647" spans="14:15" s="611" customFormat="1" x14ac:dyDescent="0.2">
      <c r="N647" s="679"/>
      <c r="O647" s="679"/>
    </row>
    <row r="648" spans="14:15" s="611" customFormat="1" x14ac:dyDescent="0.2">
      <c r="N648" s="679"/>
      <c r="O648" s="679"/>
    </row>
    <row r="649" spans="14:15" s="611" customFormat="1" x14ac:dyDescent="0.2">
      <c r="N649" s="679"/>
      <c r="O649" s="679"/>
    </row>
    <row r="650" spans="14:15" s="611" customFormat="1" x14ac:dyDescent="0.2">
      <c r="N650" s="679"/>
      <c r="O650" s="679"/>
    </row>
    <row r="651" spans="14:15" s="611" customFormat="1" x14ac:dyDescent="0.2">
      <c r="N651" s="679"/>
      <c r="O651" s="679"/>
    </row>
    <row r="652" spans="14:15" s="611" customFormat="1" x14ac:dyDescent="0.2">
      <c r="N652" s="679"/>
      <c r="O652" s="679"/>
    </row>
    <row r="653" spans="14:15" s="611" customFormat="1" x14ac:dyDescent="0.2">
      <c r="N653" s="679"/>
      <c r="O653" s="679"/>
    </row>
    <row r="654" spans="14:15" s="611" customFormat="1" x14ac:dyDescent="0.2">
      <c r="N654" s="679"/>
      <c r="O654" s="679"/>
    </row>
    <row r="655" spans="14:15" s="611" customFormat="1" x14ac:dyDescent="0.2">
      <c r="N655" s="679"/>
      <c r="O655" s="679"/>
    </row>
    <row r="656" spans="14:15" s="611" customFormat="1" x14ac:dyDescent="0.2">
      <c r="N656" s="679"/>
      <c r="O656" s="679"/>
    </row>
    <row r="657" spans="14:15" s="611" customFormat="1" x14ac:dyDescent="0.2">
      <c r="N657" s="679"/>
      <c r="O657" s="679"/>
    </row>
    <row r="658" spans="14:15" s="611" customFormat="1" x14ac:dyDescent="0.2">
      <c r="N658" s="679"/>
      <c r="O658" s="679"/>
    </row>
    <row r="659" spans="14:15" s="611" customFormat="1" x14ac:dyDescent="0.2">
      <c r="N659" s="679"/>
      <c r="O659" s="679"/>
    </row>
    <row r="660" spans="14:15" s="611" customFormat="1" x14ac:dyDescent="0.2">
      <c r="N660" s="679"/>
      <c r="O660" s="679"/>
    </row>
    <row r="661" spans="14:15" s="611" customFormat="1" x14ac:dyDescent="0.2">
      <c r="N661" s="679"/>
      <c r="O661" s="679"/>
    </row>
    <row r="662" spans="14:15" s="611" customFormat="1" x14ac:dyDescent="0.2">
      <c r="N662" s="679"/>
      <c r="O662" s="679"/>
    </row>
    <row r="663" spans="14:15" s="611" customFormat="1" x14ac:dyDescent="0.2">
      <c r="N663" s="679"/>
      <c r="O663" s="679"/>
    </row>
    <row r="664" spans="14:15" s="611" customFormat="1" x14ac:dyDescent="0.2">
      <c r="N664" s="679"/>
      <c r="O664" s="679"/>
    </row>
    <row r="665" spans="14:15" s="611" customFormat="1" x14ac:dyDescent="0.2">
      <c r="N665" s="679"/>
      <c r="O665" s="679"/>
    </row>
    <row r="666" spans="14:15" s="611" customFormat="1" x14ac:dyDescent="0.2">
      <c r="N666" s="679"/>
      <c r="O666" s="679"/>
    </row>
    <row r="667" spans="14:15" s="611" customFormat="1" x14ac:dyDescent="0.2">
      <c r="N667" s="679"/>
      <c r="O667" s="679"/>
    </row>
    <row r="668" spans="14:15" s="611" customFormat="1" x14ac:dyDescent="0.2">
      <c r="N668" s="679"/>
      <c r="O668" s="679"/>
    </row>
    <row r="669" spans="14:15" s="611" customFormat="1" x14ac:dyDescent="0.2">
      <c r="N669" s="679"/>
      <c r="O669" s="679"/>
    </row>
    <row r="670" spans="14:15" s="611" customFormat="1" x14ac:dyDescent="0.2">
      <c r="N670" s="679"/>
      <c r="O670" s="679"/>
    </row>
    <row r="671" spans="14:15" s="611" customFormat="1" x14ac:dyDescent="0.2">
      <c r="N671" s="679"/>
      <c r="O671" s="679"/>
    </row>
    <row r="672" spans="14:15" s="611" customFormat="1" x14ac:dyDescent="0.2">
      <c r="N672" s="679"/>
      <c r="O672" s="679"/>
    </row>
    <row r="673" spans="14:15" s="611" customFormat="1" x14ac:dyDescent="0.2">
      <c r="N673" s="679"/>
      <c r="O673" s="679"/>
    </row>
    <row r="674" spans="14:15" s="611" customFormat="1" x14ac:dyDescent="0.2">
      <c r="N674" s="679"/>
      <c r="O674" s="679"/>
    </row>
    <row r="675" spans="14:15" s="611" customFormat="1" x14ac:dyDescent="0.2">
      <c r="N675" s="679"/>
      <c r="O675" s="679"/>
    </row>
    <row r="676" spans="14:15" s="611" customFormat="1" x14ac:dyDescent="0.2">
      <c r="N676" s="679"/>
      <c r="O676" s="679"/>
    </row>
    <row r="677" spans="14:15" s="611" customFormat="1" x14ac:dyDescent="0.2">
      <c r="N677" s="679"/>
      <c r="O677" s="679"/>
    </row>
    <row r="678" spans="14:15" s="611" customFormat="1" x14ac:dyDescent="0.2">
      <c r="N678" s="679"/>
      <c r="O678" s="679"/>
    </row>
    <row r="679" spans="14:15" s="611" customFormat="1" x14ac:dyDescent="0.2">
      <c r="N679" s="679"/>
      <c r="O679" s="679"/>
    </row>
    <row r="680" spans="14:15" s="611" customFormat="1" x14ac:dyDescent="0.2">
      <c r="N680" s="679"/>
      <c r="O680" s="679"/>
    </row>
    <row r="681" spans="14:15" s="611" customFormat="1" x14ac:dyDescent="0.2">
      <c r="N681" s="679"/>
      <c r="O681" s="679"/>
    </row>
    <row r="682" spans="14:15" s="611" customFormat="1" x14ac:dyDescent="0.2">
      <c r="N682" s="679"/>
      <c r="O682" s="679"/>
    </row>
    <row r="683" spans="14:15" s="611" customFormat="1" x14ac:dyDescent="0.2">
      <c r="N683" s="679"/>
      <c r="O683" s="679"/>
    </row>
    <row r="684" spans="14:15" s="611" customFormat="1" x14ac:dyDescent="0.2">
      <c r="N684" s="679"/>
      <c r="O684" s="679"/>
    </row>
    <row r="685" spans="14:15" s="611" customFormat="1" x14ac:dyDescent="0.2">
      <c r="N685" s="679"/>
      <c r="O685" s="679"/>
    </row>
    <row r="686" spans="14:15" s="611" customFormat="1" x14ac:dyDescent="0.2">
      <c r="N686" s="679"/>
      <c r="O686" s="679"/>
    </row>
    <row r="687" spans="14:15" s="611" customFormat="1" x14ac:dyDescent="0.2">
      <c r="N687" s="679"/>
      <c r="O687" s="679"/>
    </row>
    <row r="688" spans="14:15" s="611" customFormat="1" x14ac:dyDescent="0.2">
      <c r="N688" s="679"/>
      <c r="O688" s="679"/>
    </row>
    <row r="689" spans="14:15" s="611" customFormat="1" x14ac:dyDescent="0.2">
      <c r="N689" s="679"/>
      <c r="O689" s="679"/>
    </row>
    <row r="690" spans="14:15" s="611" customFormat="1" x14ac:dyDescent="0.2">
      <c r="N690" s="679"/>
      <c r="O690" s="679"/>
    </row>
    <row r="691" spans="14:15" s="611" customFormat="1" x14ac:dyDescent="0.2">
      <c r="N691" s="679"/>
      <c r="O691" s="679"/>
    </row>
    <row r="692" spans="14:15" s="611" customFormat="1" x14ac:dyDescent="0.2">
      <c r="N692" s="679"/>
      <c r="O692" s="679"/>
    </row>
    <row r="693" spans="14:15" s="611" customFormat="1" x14ac:dyDescent="0.2">
      <c r="N693" s="679"/>
      <c r="O693" s="679"/>
    </row>
    <row r="694" spans="14:15" s="611" customFormat="1" x14ac:dyDescent="0.2">
      <c r="N694" s="679"/>
      <c r="O694" s="679"/>
    </row>
    <row r="695" spans="14:15" s="611" customFormat="1" x14ac:dyDescent="0.2">
      <c r="N695" s="679"/>
      <c r="O695" s="679"/>
    </row>
    <row r="696" spans="14:15" s="611" customFormat="1" x14ac:dyDescent="0.2">
      <c r="N696" s="679"/>
      <c r="O696" s="679"/>
    </row>
    <row r="697" spans="14:15" s="611" customFormat="1" x14ac:dyDescent="0.2">
      <c r="N697" s="679"/>
      <c r="O697" s="679"/>
    </row>
    <row r="698" spans="14:15" s="611" customFormat="1" x14ac:dyDescent="0.2">
      <c r="N698" s="679"/>
      <c r="O698" s="679"/>
    </row>
    <row r="699" spans="14:15" s="611" customFormat="1" x14ac:dyDescent="0.2">
      <c r="N699" s="679"/>
      <c r="O699" s="679"/>
    </row>
    <row r="700" spans="14:15" s="611" customFormat="1" x14ac:dyDescent="0.2">
      <c r="N700" s="679"/>
      <c r="O700" s="679"/>
    </row>
    <row r="701" spans="14:15" s="611" customFormat="1" x14ac:dyDescent="0.2">
      <c r="N701" s="679"/>
      <c r="O701" s="679"/>
    </row>
    <row r="702" spans="14:15" s="611" customFormat="1" x14ac:dyDescent="0.2">
      <c r="N702" s="679"/>
      <c r="O702" s="679"/>
    </row>
    <row r="703" spans="14:15" s="611" customFormat="1" x14ac:dyDescent="0.2">
      <c r="N703" s="679"/>
      <c r="O703" s="679"/>
    </row>
    <row r="704" spans="14:15" s="611" customFormat="1" x14ac:dyDescent="0.2">
      <c r="N704" s="679"/>
      <c r="O704" s="679"/>
    </row>
    <row r="705" spans="14:15" s="611" customFormat="1" x14ac:dyDescent="0.2">
      <c r="N705" s="679"/>
      <c r="O705" s="679"/>
    </row>
    <row r="706" spans="14:15" s="611" customFormat="1" x14ac:dyDescent="0.2">
      <c r="N706" s="679"/>
      <c r="O706" s="679"/>
    </row>
    <row r="707" spans="14:15" s="611" customFormat="1" x14ac:dyDescent="0.2">
      <c r="N707" s="679"/>
      <c r="O707" s="679"/>
    </row>
    <row r="708" spans="14:15" s="611" customFormat="1" x14ac:dyDescent="0.2">
      <c r="N708" s="679"/>
      <c r="O708" s="679"/>
    </row>
    <row r="709" spans="14:15" s="611" customFormat="1" x14ac:dyDescent="0.2">
      <c r="N709" s="679"/>
      <c r="O709" s="679"/>
    </row>
    <row r="710" spans="14:15" s="611" customFormat="1" x14ac:dyDescent="0.2">
      <c r="N710" s="679"/>
      <c r="O710" s="679"/>
    </row>
    <row r="711" spans="14:15" s="611" customFormat="1" x14ac:dyDescent="0.2">
      <c r="N711" s="679"/>
      <c r="O711" s="679"/>
    </row>
    <row r="712" spans="14:15" s="611" customFormat="1" x14ac:dyDescent="0.2">
      <c r="N712" s="679"/>
      <c r="O712" s="679"/>
    </row>
    <row r="713" spans="14:15" s="611" customFormat="1" x14ac:dyDescent="0.2">
      <c r="N713" s="679"/>
      <c r="O713" s="679"/>
    </row>
    <row r="714" spans="14:15" s="611" customFormat="1" x14ac:dyDescent="0.2">
      <c r="N714" s="679"/>
      <c r="O714" s="679"/>
    </row>
    <row r="715" spans="14:15" s="611" customFormat="1" x14ac:dyDescent="0.2">
      <c r="N715" s="679"/>
      <c r="O715" s="679"/>
    </row>
    <row r="716" spans="14:15" s="611" customFormat="1" x14ac:dyDescent="0.2">
      <c r="N716" s="679"/>
      <c r="O716" s="679"/>
    </row>
    <row r="717" spans="14:15" s="611" customFormat="1" x14ac:dyDescent="0.2">
      <c r="N717" s="679"/>
      <c r="O717" s="679"/>
    </row>
    <row r="718" spans="14:15" s="611" customFormat="1" x14ac:dyDescent="0.2">
      <c r="N718" s="679"/>
      <c r="O718" s="679"/>
    </row>
    <row r="719" spans="14:15" s="611" customFormat="1" x14ac:dyDescent="0.2">
      <c r="N719" s="679"/>
      <c r="O719" s="679"/>
    </row>
    <row r="720" spans="14:15" s="611" customFormat="1" x14ac:dyDescent="0.2">
      <c r="N720" s="679"/>
      <c r="O720" s="679"/>
    </row>
    <row r="721" spans="14:15" s="611" customFormat="1" x14ac:dyDescent="0.2">
      <c r="N721" s="679"/>
      <c r="O721" s="679"/>
    </row>
    <row r="722" spans="14:15" s="611" customFormat="1" x14ac:dyDescent="0.2">
      <c r="N722" s="679"/>
      <c r="O722" s="679"/>
    </row>
    <row r="723" spans="14:15" s="611" customFormat="1" x14ac:dyDescent="0.2">
      <c r="N723" s="679"/>
      <c r="O723" s="679"/>
    </row>
    <row r="724" spans="14:15" s="611" customFormat="1" x14ac:dyDescent="0.2">
      <c r="N724" s="679"/>
      <c r="O724" s="679"/>
    </row>
    <row r="725" spans="14:15" s="611" customFormat="1" x14ac:dyDescent="0.2">
      <c r="N725" s="679"/>
      <c r="O725" s="679"/>
    </row>
    <row r="726" spans="14:15" s="611" customFormat="1" x14ac:dyDescent="0.2">
      <c r="N726" s="679"/>
      <c r="O726" s="679"/>
    </row>
    <row r="727" spans="14:15" s="611" customFormat="1" x14ac:dyDescent="0.2">
      <c r="N727" s="679"/>
      <c r="O727" s="679"/>
    </row>
    <row r="728" spans="14:15" s="611" customFormat="1" x14ac:dyDescent="0.2">
      <c r="N728" s="679"/>
      <c r="O728" s="679"/>
    </row>
    <row r="729" spans="14:15" s="611" customFormat="1" x14ac:dyDescent="0.2">
      <c r="N729" s="679"/>
      <c r="O729" s="679"/>
    </row>
    <row r="730" spans="14:15" s="611" customFormat="1" x14ac:dyDescent="0.2">
      <c r="N730" s="679"/>
      <c r="O730" s="679"/>
    </row>
    <row r="731" spans="14:15" s="611" customFormat="1" x14ac:dyDescent="0.2">
      <c r="N731" s="679"/>
      <c r="O731" s="679"/>
    </row>
    <row r="732" spans="14:15" s="611" customFormat="1" x14ac:dyDescent="0.2">
      <c r="N732" s="679"/>
      <c r="O732" s="679"/>
    </row>
    <row r="733" spans="14:15" s="611" customFormat="1" x14ac:dyDescent="0.2">
      <c r="N733" s="679"/>
      <c r="O733" s="679"/>
    </row>
    <row r="734" spans="14:15" s="611" customFormat="1" x14ac:dyDescent="0.2">
      <c r="N734" s="679"/>
      <c r="O734" s="679"/>
    </row>
    <row r="735" spans="14:15" s="611" customFormat="1" x14ac:dyDescent="0.2">
      <c r="N735" s="679"/>
      <c r="O735" s="679"/>
    </row>
    <row r="736" spans="14:15" s="611" customFormat="1" x14ac:dyDescent="0.2">
      <c r="N736" s="679"/>
      <c r="O736" s="679"/>
    </row>
    <row r="737" spans="14:15" s="611" customFormat="1" x14ac:dyDescent="0.2">
      <c r="N737" s="679"/>
      <c r="O737" s="679"/>
    </row>
    <row r="738" spans="14:15" s="611" customFormat="1" x14ac:dyDescent="0.2">
      <c r="N738" s="679"/>
      <c r="O738" s="679"/>
    </row>
    <row r="739" spans="14:15" s="611" customFormat="1" x14ac:dyDescent="0.2">
      <c r="N739" s="679"/>
      <c r="O739" s="679"/>
    </row>
    <row r="740" spans="14:15" s="611" customFormat="1" x14ac:dyDescent="0.2">
      <c r="N740" s="679"/>
      <c r="O740" s="679"/>
    </row>
    <row r="741" spans="14:15" s="611" customFormat="1" x14ac:dyDescent="0.2">
      <c r="N741" s="679"/>
      <c r="O741" s="679"/>
    </row>
    <row r="742" spans="14:15" s="611" customFormat="1" x14ac:dyDescent="0.2">
      <c r="N742" s="679"/>
      <c r="O742" s="679"/>
    </row>
    <row r="743" spans="14:15" s="611" customFormat="1" x14ac:dyDescent="0.2">
      <c r="N743" s="679"/>
      <c r="O743" s="679"/>
    </row>
    <row r="744" spans="14:15" s="611" customFormat="1" x14ac:dyDescent="0.2">
      <c r="N744" s="679"/>
      <c r="O744" s="679"/>
    </row>
    <row r="745" spans="14:15" s="611" customFormat="1" x14ac:dyDescent="0.2">
      <c r="N745" s="679"/>
      <c r="O745" s="679"/>
    </row>
    <row r="746" spans="14:15" s="611" customFormat="1" x14ac:dyDescent="0.2">
      <c r="N746" s="679"/>
      <c r="O746" s="679"/>
    </row>
    <row r="747" spans="14:15" s="611" customFormat="1" x14ac:dyDescent="0.2">
      <c r="N747" s="679"/>
      <c r="O747" s="679"/>
    </row>
    <row r="748" spans="14:15" s="611" customFormat="1" x14ac:dyDescent="0.2">
      <c r="N748" s="679"/>
      <c r="O748" s="679"/>
    </row>
    <row r="749" spans="14:15" s="611" customFormat="1" x14ac:dyDescent="0.2">
      <c r="N749" s="679"/>
      <c r="O749" s="679"/>
    </row>
    <row r="750" spans="14:15" s="611" customFormat="1" x14ac:dyDescent="0.2">
      <c r="N750" s="679"/>
      <c r="O750" s="679"/>
    </row>
    <row r="751" spans="14:15" s="611" customFormat="1" x14ac:dyDescent="0.2">
      <c r="N751" s="679"/>
      <c r="O751" s="679"/>
    </row>
    <row r="752" spans="14:15" s="611" customFormat="1" x14ac:dyDescent="0.2">
      <c r="N752" s="679"/>
      <c r="O752" s="679"/>
    </row>
    <row r="753" spans="14:15" s="611" customFormat="1" x14ac:dyDescent="0.2">
      <c r="N753" s="679"/>
      <c r="O753" s="679"/>
    </row>
    <row r="754" spans="14:15" s="611" customFormat="1" x14ac:dyDescent="0.2">
      <c r="N754" s="679"/>
      <c r="O754" s="679"/>
    </row>
    <row r="755" spans="14:15" s="611" customFormat="1" x14ac:dyDescent="0.2">
      <c r="N755" s="679"/>
      <c r="O755" s="679"/>
    </row>
    <row r="756" spans="14:15" s="611" customFormat="1" x14ac:dyDescent="0.2">
      <c r="N756" s="679"/>
      <c r="O756" s="679"/>
    </row>
    <row r="757" spans="14:15" s="611" customFormat="1" x14ac:dyDescent="0.2">
      <c r="N757" s="679"/>
      <c r="O757" s="679"/>
    </row>
    <row r="758" spans="14:15" s="611" customFormat="1" x14ac:dyDescent="0.2">
      <c r="N758" s="679"/>
      <c r="O758" s="679"/>
    </row>
    <row r="759" spans="14:15" s="611" customFormat="1" x14ac:dyDescent="0.2">
      <c r="N759" s="679"/>
      <c r="O759" s="679"/>
    </row>
    <row r="760" spans="14:15" s="611" customFormat="1" x14ac:dyDescent="0.2">
      <c r="N760" s="679"/>
      <c r="O760" s="679"/>
    </row>
    <row r="761" spans="14:15" s="611" customFormat="1" x14ac:dyDescent="0.2">
      <c r="N761" s="679"/>
      <c r="O761" s="679"/>
    </row>
    <row r="762" spans="14:15" s="611" customFormat="1" x14ac:dyDescent="0.2">
      <c r="N762" s="679"/>
      <c r="O762" s="679"/>
    </row>
    <row r="763" spans="14:15" s="611" customFormat="1" x14ac:dyDescent="0.2">
      <c r="N763" s="679"/>
      <c r="O763" s="679"/>
    </row>
    <row r="764" spans="14:15" s="611" customFormat="1" x14ac:dyDescent="0.2">
      <c r="N764" s="679"/>
      <c r="O764" s="679"/>
    </row>
    <row r="765" spans="14:15" s="611" customFormat="1" x14ac:dyDescent="0.2">
      <c r="N765" s="679"/>
      <c r="O765" s="679"/>
    </row>
    <row r="766" spans="14:15" s="611" customFormat="1" x14ac:dyDescent="0.2">
      <c r="N766" s="679"/>
      <c r="O766" s="679"/>
    </row>
    <row r="767" spans="14:15" s="611" customFormat="1" x14ac:dyDescent="0.2">
      <c r="N767" s="679"/>
      <c r="O767" s="679"/>
    </row>
    <row r="768" spans="14:15" s="611" customFormat="1" x14ac:dyDescent="0.2">
      <c r="N768" s="679"/>
      <c r="O768" s="679"/>
    </row>
    <row r="769" spans="14:15" s="611" customFormat="1" x14ac:dyDescent="0.2">
      <c r="N769" s="679"/>
      <c r="O769" s="679"/>
    </row>
    <row r="770" spans="14:15" s="611" customFormat="1" x14ac:dyDescent="0.2">
      <c r="N770" s="679"/>
      <c r="O770" s="679"/>
    </row>
    <row r="771" spans="14:15" s="611" customFormat="1" x14ac:dyDescent="0.2">
      <c r="N771" s="679"/>
      <c r="O771" s="679"/>
    </row>
    <row r="772" spans="14:15" s="611" customFormat="1" x14ac:dyDescent="0.2">
      <c r="N772" s="679"/>
      <c r="O772" s="679"/>
    </row>
    <row r="773" spans="14:15" s="611" customFormat="1" x14ac:dyDescent="0.2">
      <c r="N773" s="679"/>
      <c r="O773" s="679"/>
    </row>
    <row r="774" spans="14:15" s="611" customFormat="1" x14ac:dyDescent="0.2">
      <c r="N774" s="679"/>
      <c r="O774" s="679"/>
    </row>
    <row r="775" spans="14:15" s="611" customFormat="1" x14ac:dyDescent="0.2">
      <c r="N775" s="679"/>
      <c r="O775" s="679"/>
    </row>
    <row r="776" spans="14:15" s="611" customFormat="1" x14ac:dyDescent="0.2">
      <c r="N776" s="679"/>
      <c r="O776" s="679"/>
    </row>
    <row r="777" spans="14:15" s="611" customFormat="1" x14ac:dyDescent="0.2">
      <c r="N777" s="679"/>
      <c r="O777" s="679"/>
    </row>
    <row r="778" spans="14:15" s="611" customFormat="1" x14ac:dyDescent="0.2">
      <c r="N778" s="679"/>
      <c r="O778" s="679"/>
    </row>
    <row r="779" spans="14:15" s="611" customFormat="1" x14ac:dyDescent="0.2">
      <c r="N779" s="679"/>
      <c r="O779" s="679"/>
    </row>
    <row r="780" spans="14:15" s="611" customFormat="1" x14ac:dyDescent="0.2">
      <c r="N780" s="679"/>
      <c r="O780" s="679"/>
    </row>
    <row r="781" spans="14:15" s="611" customFormat="1" x14ac:dyDescent="0.2">
      <c r="N781" s="679"/>
      <c r="O781" s="679"/>
    </row>
    <row r="782" spans="14:15" s="611" customFormat="1" x14ac:dyDescent="0.2">
      <c r="N782" s="679"/>
      <c r="O782" s="679"/>
    </row>
    <row r="783" spans="14:15" s="611" customFormat="1" x14ac:dyDescent="0.2">
      <c r="N783" s="679"/>
      <c r="O783" s="679"/>
    </row>
    <row r="784" spans="14:15" s="611" customFormat="1" x14ac:dyDescent="0.2">
      <c r="N784" s="679"/>
      <c r="O784" s="679"/>
    </row>
    <row r="785" spans="14:15" s="611" customFormat="1" x14ac:dyDescent="0.2">
      <c r="N785" s="679"/>
      <c r="O785" s="679"/>
    </row>
    <row r="786" spans="14:15" s="611" customFormat="1" x14ac:dyDescent="0.2">
      <c r="N786" s="679"/>
      <c r="O786" s="679"/>
    </row>
    <row r="787" spans="14:15" s="611" customFormat="1" x14ac:dyDescent="0.2">
      <c r="N787" s="679"/>
      <c r="O787" s="679"/>
    </row>
    <row r="788" spans="14:15" s="611" customFormat="1" x14ac:dyDescent="0.2">
      <c r="N788" s="679"/>
      <c r="O788" s="679"/>
    </row>
    <row r="789" spans="14:15" s="611" customFormat="1" x14ac:dyDescent="0.2">
      <c r="N789" s="679"/>
      <c r="O789" s="679"/>
    </row>
    <row r="790" spans="14:15" s="611" customFormat="1" x14ac:dyDescent="0.2">
      <c r="N790" s="679"/>
      <c r="O790" s="679"/>
    </row>
    <row r="791" spans="14:15" s="611" customFormat="1" x14ac:dyDescent="0.2">
      <c r="N791" s="679"/>
      <c r="O791" s="679"/>
    </row>
    <row r="792" spans="14:15" s="611" customFormat="1" x14ac:dyDescent="0.2">
      <c r="N792" s="679"/>
      <c r="O792" s="679"/>
    </row>
    <row r="793" spans="14:15" s="611" customFormat="1" x14ac:dyDescent="0.2">
      <c r="N793" s="679"/>
      <c r="O793" s="679"/>
    </row>
    <row r="794" spans="14:15" s="611" customFormat="1" x14ac:dyDescent="0.2">
      <c r="N794" s="679"/>
      <c r="O794" s="679"/>
    </row>
    <row r="795" spans="14:15" s="611" customFormat="1" x14ac:dyDescent="0.2">
      <c r="N795" s="679"/>
      <c r="O795" s="679"/>
    </row>
    <row r="796" spans="14:15" s="611" customFormat="1" x14ac:dyDescent="0.2">
      <c r="N796" s="679"/>
      <c r="O796" s="679"/>
    </row>
    <row r="797" spans="14:15" s="611" customFormat="1" x14ac:dyDescent="0.2">
      <c r="N797" s="679"/>
      <c r="O797" s="679"/>
    </row>
    <row r="798" spans="14:15" s="611" customFormat="1" x14ac:dyDescent="0.2">
      <c r="N798" s="679"/>
      <c r="O798" s="679"/>
    </row>
    <row r="799" spans="14:15" s="611" customFormat="1" x14ac:dyDescent="0.2">
      <c r="N799" s="679"/>
      <c r="O799" s="679"/>
    </row>
    <row r="800" spans="14:15" s="611" customFormat="1" x14ac:dyDescent="0.2">
      <c r="N800" s="679"/>
      <c r="O800" s="679"/>
    </row>
    <row r="801" spans="14:15" s="611" customFormat="1" x14ac:dyDescent="0.2">
      <c r="N801" s="679"/>
      <c r="O801" s="679"/>
    </row>
    <row r="802" spans="14:15" s="611" customFormat="1" x14ac:dyDescent="0.2">
      <c r="N802" s="679"/>
      <c r="O802" s="679"/>
    </row>
    <row r="803" spans="14:15" s="611" customFormat="1" x14ac:dyDescent="0.2">
      <c r="N803" s="679"/>
      <c r="O803" s="679"/>
    </row>
    <row r="804" spans="14:15" s="611" customFormat="1" x14ac:dyDescent="0.2">
      <c r="N804" s="679"/>
      <c r="O804" s="679"/>
    </row>
    <row r="805" spans="14:15" s="611" customFormat="1" x14ac:dyDescent="0.2">
      <c r="N805" s="679"/>
      <c r="O805" s="679"/>
    </row>
    <row r="806" spans="14:15" s="611" customFormat="1" x14ac:dyDescent="0.2">
      <c r="N806" s="679"/>
      <c r="O806" s="679"/>
    </row>
    <row r="807" spans="14:15" s="611" customFormat="1" x14ac:dyDescent="0.2">
      <c r="N807" s="679"/>
      <c r="O807" s="679"/>
    </row>
    <row r="808" spans="14:15" s="611" customFormat="1" x14ac:dyDescent="0.2">
      <c r="N808" s="679"/>
      <c r="O808" s="679"/>
    </row>
    <row r="809" spans="14:15" s="611" customFormat="1" x14ac:dyDescent="0.2">
      <c r="N809" s="679"/>
      <c r="O809" s="679"/>
    </row>
    <row r="810" spans="14:15" s="611" customFormat="1" x14ac:dyDescent="0.2">
      <c r="N810" s="679"/>
      <c r="O810" s="679"/>
    </row>
    <row r="811" spans="14:15" s="611" customFormat="1" x14ac:dyDescent="0.2">
      <c r="N811" s="679"/>
      <c r="O811" s="679"/>
    </row>
    <row r="812" spans="14:15" s="611" customFormat="1" x14ac:dyDescent="0.2">
      <c r="N812" s="679"/>
      <c r="O812" s="679"/>
    </row>
    <row r="813" spans="14:15" s="611" customFormat="1" x14ac:dyDescent="0.2">
      <c r="N813" s="679"/>
      <c r="O813" s="679"/>
    </row>
    <row r="814" spans="14:15" s="611" customFormat="1" x14ac:dyDescent="0.2">
      <c r="N814" s="679"/>
      <c r="O814" s="679"/>
    </row>
    <row r="815" spans="14:15" s="611" customFormat="1" x14ac:dyDescent="0.2">
      <c r="N815" s="679"/>
      <c r="O815" s="679"/>
    </row>
    <row r="816" spans="14:15" s="611" customFormat="1" x14ac:dyDescent="0.2">
      <c r="N816" s="679"/>
      <c r="O816" s="679"/>
    </row>
    <row r="817" spans="14:15" s="611" customFormat="1" x14ac:dyDescent="0.2">
      <c r="N817" s="679"/>
      <c r="O817" s="679"/>
    </row>
    <row r="818" spans="14:15" s="611" customFormat="1" x14ac:dyDescent="0.2">
      <c r="N818" s="679"/>
      <c r="O818" s="679"/>
    </row>
    <row r="819" spans="14:15" s="611" customFormat="1" x14ac:dyDescent="0.2">
      <c r="N819" s="679"/>
      <c r="O819" s="679"/>
    </row>
    <row r="820" spans="14:15" s="611" customFormat="1" x14ac:dyDescent="0.2">
      <c r="N820" s="679"/>
      <c r="O820" s="679"/>
    </row>
    <row r="821" spans="14:15" s="611" customFormat="1" x14ac:dyDescent="0.2">
      <c r="N821" s="679"/>
      <c r="O821" s="679"/>
    </row>
    <row r="822" spans="14:15" s="611" customFormat="1" x14ac:dyDescent="0.2">
      <c r="N822" s="679"/>
      <c r="O822" s="679"/>
    </row>
    <row r="823" spans="14:15" s="611" customFormat="1" x14ac:dyDescent="0.2">
      <c r="N823" s="679"/>
      <c r="O823" s="679"/>
    </row>
    <row r="824" spans="14:15" s="611" customFormat="1" x14ac:dyDescent="0.2">
      <c r="N824" s="679"/>
      <c r="O824" s="679"/>
    </row>
    <row r="825" spans="14:15" s="611" customFormat="1" x14ac:dyDescent="0.2">
      <c r="N825" s="679"/>
      <c r="O825" s="679"/>
    </row>
    <row r="826" spans="14:15" s="611" customFormat="1" x14ac:dyDescent="0.2">
      <c r="N826" s="679"/>
      <c r="O826" s="679"/>
    </row>
    <row r="827" spans="14:15" s="611" customFormat="1" x14ac:dyDescent="0.2">
      <c r="N827" s="679"/>
      <c r="O827" s="679"/>
    </row>
    <row r="828" spans="14:15" s="611" customFormat="1" x14ac:dyDescent="0.2">
      <c r="N828" s="679"/>
      <c r="O828" s="679"/>
    </row>
    <row r="829" spans="14:15" s="611" customFormat="1" x14ac:dyDescent="0.2">
      <c r="N829" s="679"/>
      <c r="O829" s="679"/>
    </row>
    <row r="830" spans="14:15" s="611" customFormat="1" x14ac:dyDescent="0.2">
      <c r="N830" s="679"/>
      <c r="O830" s="679"/>
    </row>
    <row r="831" spans="14:15" s="611" customFormat="1" x14ac:dyDescent="0.2">
      <c r="N831" s="679"/>
      <c r="O831" s="679"/>
    </row>
    <row r="832" spans="14:15" s="611" customFormat="1" x14ac:dyDescent="0.2">
      <c r="N832" s="679"/>
      <c r="O832" s="679"/>
    </row>
    <row r="833" spans="14:15" s="611" customFormat="1" x14ac:dyDescent="0.2">
      <c r="N833" s="679"/>
      <c r="O833" s="679"/>
    </row>
    <row r="834" spans="14:15" s="611" customFormat="1" x14ac:dyDescent="0.2">
      <c r="N834" s="679"/>
      <c r="O834" s="679"/>
    </row>
    <row r="835" spans="14:15" s="611" customFormat="1" x14ac:dyDescent="0.2">
      <c r="N835" s="679"/>
      <c r="O835" s="679"/>
    </row>
    <row r="836" spans="14:15" s="611" customFormat="1" x14ac:dyDescent="0.2">
      <c r="N836" s="679"/>
      <c r="O836" s="679"/>
    </row>
    <row r="837" spans="14:15" s="611" customFormat="1" x14ac:dyDescent="0.2">
      <c r="N837" s="679"/>
      <c r="O837" s="679"/>
    </row>
    <row r="838" spans="14:15" s="611" customFormat="1" x14ac:dyDescent="0.2">
      <c r="N838" s="679"/>
      <c r="O838" s="679"/>
    </row>
    <row r="839" spans="14:15" s="611" customFormat="1" x14ac:dyDescent="0.2">
      <c r="N839" s="679"/>
      <c r="O839" s="679"/>
    </row>
    <row r="840" spans="14:15" s="611" customFormat="1" x14ac:dyDescent="0.2">
      <c r="N840" s="679"/>
      <c r="O840" s="679"/>
    </row>
    <row r="841" spans="14:15" s="611" customFormat="1" x14ac:dyDescent="0.2">
      <c r="N841" s="679"/>
      <c r="O841" s="679"/>
    </row>
    <row r="842" spans="14:15" s="611" customFormat="1" x14ac:dyDescent="0.2">
      <c r="N842" s="679"/>
      <c r="O842" s="679"/>
    </row>
    <row r="843" spans="14:15" s="611" customFormat="1" x14ac:dyDescent="0.2">
      <c r="N843" s="679"/>
      <c r="O843" s="679"/>
    </row>
    <row r="844" spans="14:15" s="611" customFormat="1" x14ac:dyDescent="0.2">
      <c r="N844" s="679"/>
      <c r="O844" s="679"/>
    </row>
    <row r="845" spans="14:15" s="611" customFormat="1" x14ac:dyDescent="0.2">
      <c r="N845" s="679"/>
      <c r="O845" s="679"/>
    </row>
    <row r="846" spans="14:15" s="611" customFormat="1" x14ac:dyDescent="0.2">
      <c r="N846" s="679"/>
      <c r="O846" s="679"/>
    </row>
    <row r="847" spans="14:15" s="611" customFormat="1" x14ac:dyDescent="0.2">
      <c r="N847" s="679"/>
      <c r="O847" s="679"/>
    </row>
    <row r="848" spans="14:15" s="611" customFormat="1" x14ac:dyDescent="0.2">
      <c r="N848" s="679"/>
      <c r="O848" s="679"/>
    </row>
    <row r="849" spans="14:15" s="611" customFormat="1" x14ac:dyDescent="0.2">
      <c r="N849" s="679"/>
      <c r="O849" s="679"/>
    </row>
    <row r="850" spans="14:15" s="611" customFormat="1" x14ac:dyDescent="0.2">
      <c r="N850" s="679"/>
      <c r="O850" s="679"/>
    </row>
    <row r="851" spans="14:15" s="611" customFormat="1" x14ac:dyDescent="0.2">
      <c r="N851" s="679"/>
      <c r="O851" s="679"/>
    </row>
    <row r="852" spans="14:15" s="611" customFormat="1" x14ac:dyDescent="0.2">
      <c r="N852" s="679"/>
      <c r="O852" s="679"/>
    </row>
    <row r="853" spans="14:15" s="611" customFormat="1" x14ac:dyDescent="0.2">
      <c r="N853" s="679"/>
      <c r="O853" s="679"/>
    </row>
    <row r="854" spans="14:15" s="611" customFormat="1" x14ac:dyDescent="0.2">
      <c r="N854" s="679"/>
      <c r="O854" s="679"/>
    </row>
    <row r="855" spans="14:15" s="611" customFormat="1" x14ac:dyDescent="0.2">
      <c r="N855" s="679"/>
      <c r="O855" s="679"/>
    </row>
    <row r="856" spans="14:15" s="611" customFormat="1" x14ac:dyDescent="0.2">
      <c r="N856" s="679"/>
      <c r="O856" s="679"/>
    </row>
  </sheetData>
  <sheetProtection selectLockedCells="1"/>
  <mergeCells count="15">
    <mergeCell ref="B108:D108"/>
    <mergeCell ref="B118:D118"/>
    <mergeCell ref="E5:G11"/>
    <mergeCell ref="B53:C53"/>
    <mergeCell ref="B1:E1"/>
    <mergeCell ref="B2:E2"/>
    <mergeCell ref="B3:E3"/>
    <mergeCell ref="B5:D5"/>
    <mergeCell ref="E82:F82"/>
    <mergeCell ref="E81:F81"/>
    <mergeCell ref="E80:F80"/>
    <mergeCell ref="B67:G67"/>
    <mergeCell ref="C59:D59"/>
    <mergeCell ref="B54:C54"/>
    <mergeCell ref="B79:E79"/>
  </mergeCells>
  <phoneticPr fontId="13" type="noConversion"/>
  <conditionalFormatting sqref="D56:F56">
    <cfRule type="cellIs" dxfId="6" priority="1" stopIfTrue="1" operator="equal">
      <formula>"Enter Value"</formula>
    </cfRule>
  </conditionalFormatting>
  <dataValidations count="8">
    <dataValidation type="list" allowBlank="1" showInputMessage="1" showErrorMessage="1" sqref="E82" xr:uid="{00000000-0002-0000-0400-000000000000}">
      <formula1>$E$83:$E$85</formula1>
    </dataValidation>
    <dataValidation type="list" allowBlank="1" showInputMessage="1" showErrorMessage="1" sqref="C69" xr:uid="{00000000-0002-0000-0400-000001000000}">
      <formula1>$E$61:$E$62</formula1>
    </dataValidation>
    <dataValidation type="list" allowBlank="1" showInputMessage="1" showErrorMessage="1" sqref="C59" xr:uid="{00000000-0002-0000-0400-000002000000}">
      <formula1>$C$61:$C$63</formula1>
    </dataValidation>
    <dataValidation allowBlank="1" showInputMessage="1" showErrorMessage="1" prompt="Capture Discount:_x000a_Fraction of Annual Rainfall Captured by the Structure.  Based on the &quot;Rainfall Frequency Spectrum&quot; (See Chapter 8 for more details)." sqref="D56:D57" xr:uid="{00000000-0002-0000-0400-000003000000}"/>
    <dataValidation allowBlank="1" showInputMessage="1" showErrorMessage="1" prompt="Specific, Legally Binding Standards           1.2_x000a_Specific Standards, not Legally Binding     1.0_x000a_Less specific Standards,legally binding      1.0_x000a_No Standards                                             0.8" sqref="E56" xr:uid="{00000000-0002-0000-0400-000004000000}"/>
    <dataValidation allowBlank="1" showInputMessage="1" showErrorMessage="1" prompt="Regular  Maintenance Specified and Enforced       0.9_x000a_Maintenance Specified but Poorly Enforced           0.6_x000a_No guidance for Maintenance                                 0.5" sqref="F56:F57" xr:uid="{00000000-0002-0000-0400-000005000000}"/>
    <dataValidation allowBlank="1" showInputMessage="1" showErrorMessage="1" promptTitle="Accounts for ESC Program " prompt="Few inspectors, no pre-construction meetingl     0.3_x000a_Inspectors visit monthly; pre-construction for larger sites  0.6_x000a_Inspectors visit weekly, contractor education, pre-construction meeting for most sites  0.9_x000a__x000a_" sqref="H120" xr:uid="{00000000-0002-0000-0400-000006000000}"/>
    <dataValidation allowBlank="1" showInputMessage="1" showErrorMessage="1" prompt="1.2   Specific, legally binding standards           _x000a__x000a_1.0  Specific standards, not legally binding  _x000a__x000a_1.0  Less specific standards,legally binding     _x000a__x000a_0.8  No standards                                            " sqref="E57" xr:uid="{00000000-0002-0000-0400-000007000000}"/>
  </dataValidations>
  <pageMargins left="0.75" right="0.75" top="1" bottom="1"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11266" r:id="rId4" name="cbxStormwaterProgram">
          <controlPr defaultSize="0" autoLine="0" linkedCell="C59" listFillRange="C61:C63" r:id="rId5">
            <anchor moveWithCells="1">
              <from>
                <xdr:col>2</xdr:col>
                <xdr:colOff>0</xdr:colOff>
                <xdr:row>58</xdr:row>
                <xdr:rowOff>0</xdr:rowOff>
              </from>
              <to>
                <xdr:col>4</xdr:col>
                <xdr:colOff>704850</xdr:colOff>
                <xdr:row>59</xdr:row>
                <xdr:rowOff>9525</xdr:rowOff>
              </to>
            </anchor>
          </controlPr>
        </control>
      </mc:Choice>
      <mc:Fallback>
        <control shapeId="11266" r:id="rId4" name="cbxStormwaterProgram"/>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249977111117893"/>
  </sheetPr>
  <dimension ref="A1:V399"/>
  <sheetViews>
    <sheetView zoomScaleNormal="100" workbookViewId="0">
      <pane xSplit="2" topLeftCell="C1" activePane="topRight" state="frozen"/>
      <selection activeCell="A159" sqref="A159"/>
      <selection pane="topRight" activeCell="B105" sqref="B105"/>
    </sheetView>
  </sheetViews>
  <sheetFormatPr defaultColWidth="9.140625" defaultRowHeight="12.75" x14ac:dyDescent="0.2"/>
  <cols>
    <col min="1" max="1" width="18" style="612" customWidth="1"/>
    <col min="2" max="2" width="58.28515625" style="612" customWidth="1"/>
    <col min="3" max="3" width="17.85546875" style="942" bestFit="1" customWidth="1"/>
    <col min="4" max="4" width="18.85546875" style="942" bestFit="1" customWidth="1"/>
    <col min="5" max="5" width="20.7109375" style="942" bestFit="1" customWidth="1"/>
    <col min="6" max="6" width="28" style="942" bestFit="1" customWidth="1"/>
    <col min="7" max="7" width="23" style="942" customWidth="1"/>
    <col min="8" max="8" width="28.85546875" style="611" bestFit="1" customWidth="1"/>
    <col min="9" max="9" width="19.85546875" style="612" bestFit="1" customWidth="1"/>
    <col min="10" max="10" width="13.7109375" style="612" bestFit="1" customWidth="1"/>
    <col min="11" max="18" width="34.7109375" style="612" customWidth="1"/>
    <col min="19" max="20" width="9.140625" style="612"/>
    <col min="21" max="21" width="13.5703125" style="612" customWidth="1"/>
    <col min="22" max="16384" width="9.140625" style="612"/>
  </cols>
  <sheetData>
    <row r="1" spans="1:12" ht="13.5" thickBot="1" x14ac:dyDescent="0.25">
      <c r="A1" s="611"/>
      <c r="B1" s="611"/>
      <c r="C1" s="941"/>
      <c r="D1" s="941"/>
      <c r="E1" s="941"/>
      <c r="F1" s="941"/>
      <c r="I1" s="611"/>
      <c r="J1" s="611"/>
    </row>
    <row r="2" spans="1:12" ht="12.75" customHeight="1" x14ac:dyDescent="0.2">
      <c r="A2" s="611"/>
      <c r="B2" s="611"/>
      <c r="C2" s="941"/>
      <c r="D2" s="941"/>
      <c r="E2" s="1284" t="s">
        <v>713</v>
      </c>
      <c r="F2" s="1285"/>
      <c r="G2" s="1286"/>
      <c r="I2" s="611"/>
      <c r="J2" s="611"/>
      <c r="K2" s="611"/>
      <c r="L2" s="611"/>
    </row>
    <row r="3" spans="1:12" x14ac:dyDescent="0.2">
      <c r="A3" s="611"/>
      <c r="B3" s="611"/>
      <c r="C3" s="941"/>
      <c r="D3" s="941"/>
      <c r="E3" s="1287"/>
      <c r="F3" s="1288"/>
      <c r="G3" s="1289"/>
      <c r="I3" s="611"/>
      <c r="J3" s="611"/>
      <c r="K3" s="611"/>
      <c r="L3" s="611"/>
    </row>
    <row r="4" spans="1:12" x14ac:dyDescent="0.2">
      <c r="A4" s="611"/>
      <c r="B4" s="611"/>
      <c r="C4" s="941"/>
      <c r="D4" s="941"/>
      <c r="E4" s="1287"/>
      <c r="F4" s="1288"/>
      <c r="G4" s="1289"/>
      <c r="I4" s="611"/>
      <c r="J4" s="611"/>
      <c r="K4" s="611"/>
      <c r="L4" s="611"/>
    </row>
    <row r="5" spans="1:12" x14ac:dyDescent="0.2">
      <c r="A5" s="611"/>
      <c r="B5" s="611"/>
      <c r="C5" s="941"/>
      <c r="D5" s="941"/>
      <c r="E5" s="1287"/>
      <c r="F5" s="1288"/>
      <c r="G5" s="1289"/>
      <c r="I5" s="611"/>
      <c r="J5" s="611"/>
      <c r="K5" s="611"/>
      <c r="L5" s="611"/>
    </row>
    <row r="6" spans="1:12" x14ac:dyDescent="0.2">
      <c r="A6" s="611"/>
      <c r="B6" s="611"/>
      <c r="C6" s="941"/>
      <c r="D6" s="941"/>
      <c r="E6" s="1287"/>
      <c r="F6" s="1288"/>
      <c r="G6" s="1289"/>
      <c r="I6" s="611"/>
      <c r="J6" s="611"/>
      <c r="K6" s="611"/>
      <c r="L6" s="611"/>
    </row>
    <row r="7" spans="1:12" ht="13.5" thickBot="1" x14ac:dyDescent="0.25">
      <c r="A7" s="611"/>
      <c r="B7" s="611"/>
      <c r="C7" s="941"/>
      <c r="D7" s="941"/>
      <c r="E7" s="1290"/>
      <c r="F7" s="1291"/>
      <c r="G7" s="1292"/>
      <c r="I7" s="611"/>
      <c r="J7" s="611"/>
      <c r="K7" s="611"/>
      <c r="L7" s="611"/>
    </row>
    <row r="8" spans="1:12" x14ac:dyDescent="0.2">
      <c r="A8" s="611"/>
      <c r="B8" s="611"/>
      <c r="C8" s="941"/>
      <c r="D8" s="941"/>
      <c r="E8" s="941"/>
      <c r="F8" s="941"/>
      <c r="G8" s="941"/>
      <c r="I8" s="611"/>
      <c r="J8" s="611"/>
      <c r="K8" s="611"/>
      <c r="L8" s="611"/>
    </row>
    <row r="9" spans="1:12" ht="13.5" thickBot="1" x14ac:dyDescent="0.25">
      <c r="A9" s="611"/>
      <c r="B9" s="611"/>
      <c r="C9" s="941"/>
      <c r="D9" s="941"/>
      <c r="E9" s="941"/>
      <c r="F9" s="941"/>
      <c r="G9" s="941"/>
      <c r="I9" s="611"/>
      <c r="J9" s="611"/>
      <c r="K9" s="611"/>
      <c r="L9" s="611"/>
    </row>
    <row r="10" spans="1:12" ht="72" customHeight="1" thickBot="1" x14ac:dyDescent="0.25">
      <c r="A10" s="611"/>
      <c r="B10" s="1302" t="s">
        <v>712</v>
      </c>
      <c r="C10" s="1303"/>
      <c r="D10" s="1303"/>
      <c r="E10" s="1303"/>
      <c r="F10" s="1303"/>
      <c r="G10" s="1304"/>
      <c r="I10" s="611"/>
      <c r="J10" s="611"/>
      <c r="K10" s="611"/>
      <c r="L10" s="611"/>
    </row>
    <row r="11" spans="1:12" ht="20.25" x14ac:dyDescent="0.3">
      <c r="A11" s="611"/>
      <c r="B11" s="1277" t="s">
        <v>711</v>
      </c>
      <c r="C11" s="1278"/>
      <c r="D11" s="1278"/>
      <c r="E11" s="1278"/>
      <c r="F11" s="1278"/>
      <c r="G11" s="1279"/>
      <c r="I11" s="611"/>
      <c r="J11" s="611"/>
      <c r="K11" s="611"/>
      <c r="L11" s="611"/>
    </row>
    <row r="12" spans="1:12" ht="30" customHeight="1" x14ac:dyDescent="0.2">
      <c r="A12" s="611"/>
      <c r="B12" s="790"/>
      <c r="C12" s="943" t="s">
        <v>407</v>
      </c>
      <c r="D12" s="943" t="s">
        <v>408</v>
      </c>
      <c r="E12" s="943" t="s">
        <v>660</v>
      </c>
      <c r="F12" s="943" t="s">
        <v>688</v>
      </c>
      <c r="G12" s="944" t="s">
        <v>420</v>
      </c>
      <c r="I12" s="611"/>
      <c r="J12" s="611"/>
      <c r="K12" s="611"/>
      <c r="L12" s="611"/>
    </row>
    <row r="13" spans="1:12" ht="20.25" x14ac:dyDescent="0.3">
      <c r="A13" s="611"/>
      <c r="B13" s="1299" t="s">
        <v>616</v>
      </c>
      <c r="C13" s="1300"/>
      <c r="D13" s="1300"/>
      <c r="E13" s="1300"/>
      <c r="F13" s="1300"/>
      <c r="G13" s="1301"/>
      <c r="I13" s="611"/>
      <c r="J13" s="611"/>
      <c r="K13" s="611"/>
      <c r="L13" s="611"/>
    </row>
    <row r="14" spans="1:12" x14ac:dyDescent="0.2">
      <c r="A14" s="611"/>
      <c r="B14" s="791" t="s">
        <v>617</v>
      </c>
      <c r="C14" s="885">
        <f>C83</f>
        <v>0</v>
      </c>
      <c r="D14" s="885">
        <f t="shared" ref="D14:G14" si="0">D83</f>
        <v>0</v>
      </c>
      <c r="E14" s="885">
        <f t="shared" si="0"/>
        <v>0</v>
      </c>
      <c r="F14" s="885">
        <f t="shared" si="0"/>
        <v>0</v>
      </c>
      <c r="G14" s="945">
        <f t="shared" si="0"/>
        <v>0</v>
      </c>
      <c r="I14" s="611"/>
      <c r="J14" s="611"/>
      <c r="K14" s="611"/>
      <c r="L14" s="611"/>
    </row>
    <row r="15" spans="1:12" x14ac:dyDescent="0.2">
      <c r="A15" s="611"/>
      <c r="B15" s="791" t="s">
        <v>618</v>
      </c>
      <c r="C15" s="885">
        <f>C97</f>
        <v>0</v>
      </c>
      <c r="D15" s="885">
        <f t="shared" ref="D15:G15" si="1">D97</f>
        <v>0</v>
      </c>
      <c r="E15" s="885">
        <f t="shared" si="1"/>
        <v>0</v>
      </c>
      <c r="F15" s="885">
        <f t="shared" si="1"/>
        <v>0</v>
      </c>
      <c r="G15" s="945">
        <f t="shared" si="1"/>
        <v>0</v>
      </c>
      <c r="I15" s="611"/>
      <c r="J15" s="611"/>
      <c r="K15" s="611"/>
      <c r="L15" s="611"/>
    </row>
    <row r="16" spans="1:12" x14ac:dyDescent="0.2">
      <c r="A16" s="611"/>
      <c r="B16" s="792" t="s">
        <v>553</v>
      </c>
      <c r="C16" s="885">
        <f>SUM(C120)</f>
        <v>-6.0243951612903223E-3</v>
      </c>
      <c r="D16" s="885">
        <f t="shared" ref="D16:G16" si="2">SUM(D120)</f>
        <v>-2.0786699507389164E-3</v>
      </c>
      <c r="E16" s="885">
        <f t="shared" si="2"/>
        <v>0</v>
      </c>
      <c r="F16" s="885">
        <f t="shared" si="2"/>
        <v>0</v>
      </c>
      <c r="G16" s="945">
        <f t="shared" si="2"/>
        <v>0</v>
      </c>
      <c r="I16" s="611"/>
      <c r="J16" s="611"/>
      <c r="K16" s="611"/>
      <c r="L16" s="611"/>
    </row>
    <row r="17" spans="1:12" s="770" customFormat="1" ht="15" x14ac:dyDescent="0.25">
      <c r="A17" s="769"/>
      <c r="B17" s="794" t="s">
        <v>701</v>
      </c>
      <c r="C17" s="946">
        <f>SUM(C14:C15)-C16</f>
        <v>6.0243951612903223E-3</v>
      </c>
      <c r="D17" s="946">
        <f t="shared" ref="D17:G17" si="3">SUM(D14:D15)-D16</f>
        <v>2.0786699507389164E-3</v>
      </c>
      <c r="E17" s="946">
        <f t="shared" si="3"/>
        <v>0</v>
      </c>
      <c r="F17" s="946">
        <f t="shared" si="3"/>
        <v>0</v>
      </c>
      <c r="G17" s="947">
        <f t="shared" si="3"/>
        <v>0</v>
      </c>
      <c r="H17" s="769"/>
      <c r="I17" s="769"/>
      <c r="J17" s="769"/>
      <c r="K17" s="769"/>
      <c r="L17" s="769"/>
    </row>
    <row r="18" spans="1:12" s="770" customFormat="1" ht="15" x14ac:dyDescent="0.25">
      <c r="A18" s="769"/>
      <c r="B18" s="794" t="s">
        <v>718</v>
      </c>
      <c r="C18" s="946">
        <f>C84+C98-C121</f>
        <v>6.0243951612903223E-3</v>
      </c>
      <c r="D18" s="946">
        <f t="shared" ref="D18:G18" si="4">D84+D98-D121</f>
        <v>2.0786699507389164E-3</v>
      </c>
      <c r="E18" s="946">
        <f t="shared" si="4"/>
        <v>0</v>
      </c>
      <c r="F18" s="946">
        <f t="shared" si="4"/>
        <v>0</v>
      </c>
      <c r="G18" s="947">
        <f t="shared" si="4"/>
        <v>0</v>
      </c>
      <c r="H18" s="769"/>
      <c r="I18" s="769"/>
      <c r="J18" s="769"/>
      <c r="K18" s="769"/>
      <c r="L18" s="769"/>
    </row>
    <row r="19" spans="1:12" s="770" customFormat="1" ht="15" x14ac:dyDescent="0.25">
      <c r="A19" s="769"/>
      <c r="B19" s="794" t="s">
        <v>719</v>
      </c>
      <c r="C19" s="946">
        <f>C17-C18</f>
        <v>0</v>
      </c>
      <c r="D19" s="946">
        <f t="shared" ref="D19:F19" si="5">D17-D18</f>
        <v>0</v>
      </c>
      <c r="E19" s="946">
        <f t="shared" si="5"/>
        <v>0</v>
      </c>
      <c r="F19" s="946">
        <f t="shared" si="5"/>
        <v>0</v>
      </c>
      <c r="G19" s="947"/>
      <c r="H19" s="769"/>
      <c r="I19" s="769"/>
      <c r="J19" s="769"/>
      <c r="K19" s="769"/>
      <c r="L19" s="769"/>
    </row>
    <row r="20" spans="1:12" x14ac:dyDescent="0.2">
      <c r="A20" s="611"/>
      <c r="B20" s="792" t="s">
        <v>554</v>
      </c>
      <c r="C20" s="885">
        <f>C177</f>
        <v>0</v>
      </c>
      <c r="D20" s="885">
        <f t="shared" ref="D20:G20" si="6">D177</f>
        <v>0</v>
      </c>
      <c r="E20" s="885">
        <f t="shared" si="6"/>
        <v>0</v>
      </c>
      <c r="F20" s="885">
        <f t="shared" si="6"/>
        <v>0</v>
      </c>
      <c r="G20" s="945">
        <f t="shared" si="6"/>
        <v>0</v>
      </c>
      <c r="I20" s="611"/>
      <c r="J20" s="611"/>
      <c r="K20" s="611"/>
      <c r="L20" s="611"/>
    </row>
    <row r="21" spans="1:12" s="767" customFormat="1" ht="15" x14ac:dyDescent="0.25">
      <c r="A21" s="766"/>
      <c r="B21" s="794" t="s">
        <v>702</v>
      </c>
      <c r="C21" s="946">
        <f>C17-C20</f>
        <v>6.0243951612903223E-3</v>
      </c>
      <c r="D21" s="946">
        <f>D17-D20</f>
        <v>2.0786699507389164E-3</v>
      </c>
      <c r="E21" s="946">
        <f>E17-E20</f>
        <v>0</v>
      </c>
      <c r="F21" s="946">
        <f>F17-F20</f>
        <v>0</v>
      </c>
      <c r="G21" s="947">
        <f>G17-G20</f>
        <v>0</v>
      </c>
      <c r="H21" s="766"/>
      <c r="I21" s="766"/>
      <c r="J21" s="766"/>
      <c r="K21" s="766"/>
      <c r="L21" s="766"/>
    </row>
    <row r="22" spans="1:12" s="767" customFormat="1" ht="15" x14ac:dyDescent="0.25">
      <c r="A22" s="766"/>
      <c r="B22" s="794" t="s">
        <v>710</v>
      </c>
      <c r="C22" s="948">
        <f>(C21-C$17)/MAX(C$17,0.001)</f>
        <v>0</v>
      </c>
      <c r="D22" s="948">
        <f>(D21-D17)/MAX(D17,0.001)</f>
        <v>0</v>
      </c>
      <c r="E22" s="948">
        <f>(E21-E17)/MAX(E17,0.001)</f>
        <v>0</v>
      </c>
      <c r="F22" s="948">
        <f>(F21-F17)/MAX(F17,0.001)</f>
        <v>0</v>
      </c>
      <c r="G22" s="949">
        <f>(G21-G17)/MAX(G17,0.001)</f>
        <v>0</v>
      </c>
      <c r="H22" s="766"/>
      <c r="I22" s="766"/>
      <c r="J22" s="766"/>
      <c r="K22" s="766"/>
      <c r="L22" s="766"/>
    </row>
    <row r="23" spans="1:12" s="767" customFormat="1" ht="15" x14ac:dyDescent="0.25">
      <c r="A23" s="766"/>
      <c r="B23" s="794" t="s">
        <v>720</v>
      </c>
      <c r="C23" s="946">
        <f>C18-C178</f>
        <v>6.0243951612903223E-3</v>
      </c>
      <c r="D23" s="946">
        <f>D18-D178</f>
        <v>2.0786699507389164E-3</v>
      </c>
      <c r="E23" s="946">
        <f>E18-E178</f>
        <v>0</v>
      </c>
      <c r="F23" s="946">
        <f>F18-F178</f>
        <v>0</v>
      </c>
      <c r="G23" s="947">
        <f>G18-G178</f>
        <v>0</v>
      </c>
      <c r="H23" s="766"/>
      <c r="I23" s="766"/>
      <c r="J23" s="766"/>
      <c r="K23" s="766"/>
      <c r="L23" s="766"/>
    </row>
    <row r="24" spans="1:12" s="767" customFormat="1" ht="15" x14ac:dyDescent="0.25">
      <c r="A24" s="766"/>
      <c r="B24" s="794" t="s">
        <v>721</v>
      </c>
      <c r="C24" s="946">
        <f>C21-C23</f>
        <v>0</v>
      </c>
      <c r="D24" s="946">
        <f t="shared" ref="D24:F24" si="7">D21-D23</f>
        <v>0</v>
      </c>
      <c r="E24" s="946">
        <f t="shared" si="7"/>
        <v>0</v>
      </c>
      <c r="F24" s="946">
        <f t="shared" si="7"/>
        <v>0</v>
      </c>
      <c r="G24" s="947"/>
      <c r="H24" s="766"/>
      <c r="I24" s="766"/>
      <c r="J24" s="766"/>
      <c r="K24" s="766"/>
      <c r="L24" s="766"/>
    </row>
    <row r="25" spans="1:12" x14ac:dyDescent="0.2">
      <c r="A25" s="611"/>
      <c r="B25" s="792" t="s">
        <v>552</v>
      </c>
      <c r="C25" s="885">
        <f>C26-C21</f>
        <v>0</v>
      </c>
      <c r="D25" s="885">
        <f>D26-D21</f>
        <v>0</v>
      </c>
      <c r="E25" s="885">
        <f>E26-E21</f>
        <v>0</v>
      </c>
      <c r="F25" s="885">
        <f>F26-F21</f>
        <v>0</v>
      </c>
      <c r="G25" s="945">
        <f>G26-G21</f>
        <v>0</v>
      </c>
      <c r="I25" s="611"/>
      <c r="J25" s="611"/>
      <c r="K25" s="611"/>
      <c r="L25" s="611"/>
    </row>
    <row r="26" spans="1:12" s="770" customFormat="1" ht="15" x14ac:dyDescent="0.25">
      <c r="A26" s="769"/>
      <c r="B26" s="794" t="s">
        <v>709</v>
      </c>
      <c r="C26" s="946">
        <f>C235</f>
        <v>6.0243951612903223E-3</v>
      </c>
      <c r="D26" s="946">
        <f t="shared" ref="D26:G26" si="8">D235</f>
        <v>2.0786699507389164E-3</v>
      </c>
      <c r="E26" s="946">
        <f t="shared" si="8"/>
        <v>0</v>
      </c>
      <c r="F26" s="946">
        <f t="shared" si="8"/>
        <v>0</v>
      </c>
      <c r="G26" s="947">
        <f t="shared" si="8"/>
        <v>0</v>
      </c>
      <c r="H26" s="769"/>
      <c r="I26" s="769"/>
      <c r="J26" s="769"/>
      <c r="K26" s="769"/>
      <c r="L26" s="769"/>
    </row>
    <row r="27" spans="1:12" s="770" customFormat="1" ht="15" x14ac:dyDescent="0.25">
      <c r="A27" s="769"/>
      <c r="B27" s="794" t="s">
        <v>710</v>
      </c>
      <c r="C27" s="948">
        <f>(C26-C$17)/MAX(C$17,0.001)</f>
        <v>0</v>
      </c>
      <c r="D27" s="948">
        <f>(D26-D$17)/MAX(D$17,0.001)</f>
        <v>0</v>
      </c>
      <c r="E27" s="948">
        <f>(E26-E$17)/MAX(E$17,0.001)</f>
        <v>0</v>
      </c>
      <c r="F27" s="948">
        <f>(F26-F$17)/MAX(F$17,0.001)</f>
        <v>0</v>
      </c>
      <c r="G27" s="949">
        <f>(G26-G$17)/MAX(G$17,0.001)</f>
        <v>0</v>
      </c>
      <c r="H27" s="769"/>
      <c r="I27" s="769"/>
      <c r="J27" s="769"/>
      <c r="K27" s="769"/>
      <c r="L27" s="769"/>
    </row>
    <row r="28" spans="1:12" s="770" customFormat="1" ht="15" x14ac:dyDescent="0.25">
      <c r="A28" s="769"/>
      <c r="B28" s="794" t="s">
        <v>722</v>
      </c>
      <c r="C28" s="946">
        <f>C236</f>
        <v>6.0243951612903223E-3</v>
      </c>
      <c r="D28" s="946">
        <f t="shared" ref="D28:G29" si="9">D236</f>
        <v>2.0786699507389164E-3</v>
      </c>
      <c r="E28" s="946">
        <f t="shared" si="9"/>
        <v>0</v>
      </c>
      <c r="F28" s="946">
        <f t="shared" si="9"/>
        <v>0</v>
      </c>
      <c r="G28" s="947">
        <f t="shared" si="9"/>
        <v>0</v>
      </c>
      <c r="H28" s="769"/>
      <c r="I28" s="769"/>
      <c r="J28" s="769"/>
      <c r="K28" s="769"/>
      <c r="L28" s="769"/>
    </row>
    <row r="29" spans="1:12" s="770" customFormat="1" ht="15" x14ac:dyDescent="0.25">
      <c r="A29" s="769"/>
      <c r="B29" s="1105" t="s">
        <v>745</v>
      </c>
      <c r="C29" s="946">
        <f>C237</f>
        <v>0</v>
      </c>
      <c r="D29" s="946">
        <f t="shared" si="9"/>
        <v>0</v>
      </c>
      <c r="E29" s="946">
        <f t="shared" si="9"/>
        <v>0</v>
      </c>
      <c r="F29" s="946">
        <f t="shared" si="9"/>
        <v>0</v>
      </c>
      <c r="G29" s="947">
        <f t="shared" si="9"/>
        <v>0</v>
      </c>
      <c r="H29" s="769"/>
      <c r="I29" s="769"/>
      <c r="J29" s="769"/>
      <c r="K29" s="769"/>
      <c r="L29" s="769"/>
    </row>
    <row r="30" spans="1:12" s="767" customFormat="1" ht="15" x14ac:dyDescent="0.25">
      <c r="A30" s="766"/>
      <c r="B30" s="794" t="s">
        <v>621</v>
      </c>
      <c r="C30" s="946">
        <f>C153</f>
        <v>6.1281653225806448E-2</v>
      </c>
      <c r="D30" s="946">
        <f t="shared" ref="D30:F30" si="10">D153</f>
        <v>4.3313793103448277E-3</v>
      </c>
      <c r="E30" s="946">
        <f t="shared" si="10"/>
        <v>0</v>
      </c>
      <c r="F30" s="946">
        <f t="shared" si="10"/>
        <v>0</v>
      </c>
      <c r="G30" s="947">
        <v>0</v>
      </c>
      <c r="H30" s="766"/>
      <c r="I30" s="766"/>
      <c r="J30" s="766"/>
      <c r="K30" s="766"/>
      <c r="L30" s="766"/>
    </row>
    <row r="31" spans="1:12" s="767" customFormat="1" ht="15" x14ac:dyDescent="0.25">
      <c r="A31" s="766"/>
      <c r="B31" s="794" t="s">
        <v>622</v>
      </c>
      <c r="C31" s="946">
        <f>C211</f>
        <v>6.1281653225806448E-2</v>
      </c>
      <c r="D31" s="946">
        <f t="shared" ref="D31:F31" si="11">D211</f>
        <v>4.3313793103448277E-3</v>
      </c>
      <c r="E31" s="946">
        <f t="shared" si="11"/>
        <v>0</v>
      </c>
      <c r="F31" s="946">
        <f t="shared" si="11"/>
        <v>0</v>
      </c>
      <c r="G31" s="947">
        <v>0</v>
      </c>
      <c r="H31" s="766"/>
      <c r="I31" s="766"/>
      <c r="J31" s="766"/>
      <c r="K31" s="766"/>
      <c r="L31" s="766"/>
    </row>
    <row r="32" spans="1:12" s="770" customFormat="1" ht="15.75" thickBot="1" x14ac:dyDescent="0.3">
      <c r="A32" s="769"/>
      <c r="B32" s="805" t="s">
        <v>623</v>
      </c>
      <c r="C32" s="950">
        <f>C241</f>
        <v>6.1281653225806448E-2</v>
      </c>
      <c r="D32" s="950">
        <f t="shared" ref="D32:F32" si="12">D241</f>
        <v>4.3313793103448277E-3</v>
      </c>
      <c r="E32" s="950">
        <f t="shared" si="12"/>
        <v>0</v>
      </c>
      <c r="F32" s="950">
        <f t="shared" si="12"/>
        <v>0</v>
      </c>
      <c r="G32" s="951">
        <v>0</v>
      </c>
      <c r="H32" s="769"/>
      <c r="I32" s="769"/>
      <c r="J32" s="769"/>
      <c r="K32" s="769"/>
      <c r="L32" s="769"/>
    </row>
    <row r="33" spans="1:12" s="769" customFormat="1" ht="15" x14ac:dyDescent="0.25">
      <c r="B33" s="816"/>
      <c r="C33" s="952"/>
      <c r="D33" s="952"/>
      <c r="E33" s="952"/>
      <c r="F33" s="952"/>
      <c r="G33" s="952"/>
    </row>
    <row r="34" spans="1:12" s="769" customFormat="1" ht="15" x14ac:dyDescent="0.25">
      <c r="B34" s="816"/>
      <c r="C34" s="952"/>
      <c r="D34" s="952"/>
      <c r="E34" s="952"/>
      <c r="F34" s="952"/>
      <c r="G34" s="952"/>
    </row>
    <row r="35" spans="1:12" s="769" customFormat="1" ht="15" customHeight="1" thickBot="1" x14ac:dyDescent="0.3">
      <c r="B35" s="816"/>
      <c r="C35" s="952"/>
      <c r="D35" s="952"/>
      <c r="E35" s="952"/>
      <c r="F35" s="952"/>
      <c r="G35" s="952"/>
    </row>
    <row r="36" spans="1:12" s="769" customFormat="1" ht="60.75" customHeight="1" thickBot="1" x14ac:dyDescent="0.3">
      <c r="B36" s="1163" t="s">
        <v>744</v>
      </c>
      <c r="C36" s="1164"/>
      <c r="D36" s="1164"/>
      <c r="E36" s="1164"/>
      <c r="F36" s="1164"/>
      <c r="G36" s="1165"/>
    </row>
    <row r="37" spans="1:12" ht="20.25" x14ac:dyDescent="0.3">
      <c r="A37" s="611"/>
      <c r="B37" s="1268" t="s">
        <v>620</v>
      </c>
      <c r="C37" s="1269"/>
      <c r="D37" s="1269"/>
      <c r="E37" s="1269"/>
      <c r="F37" s="1269"/>
      <c r="G37" s="1270"/>
      <c r="I37" s="611"/>
      <c r="J37" s="611"/>
      <c r="K37" s="611"/>
      <c r="L37" s="611"/>
    </row>
    <row r="38" spans="1:12" ht="20.25" x14ac:dyDescent="0.3">
      <c r="A38" s="611"/>
      <c r="B38" s="1296" t="s">
        <v>558</v>
      </c>
      <c r="C38" s="1297"/>
      <c r="D38" s="1297"/>
      <c r="E38" s="1297"/>
      <c r="F38" s="1297"/>
      <c r="G38" s="1298"/>
      <c r="I38" s="611"/>
      <c r="J38" s="611"/>
      <c r="K38" s="611"/>
      <c r="L38" s="611"/>
    </row>
    <row r="39" spans="1:12" ht="25.5" x14ac:dyDescent="0.2">
      <c r="A39" s="611"/>
      <c r="B39" s="803"/>
      <c r="C39" s="943" t="s">
        <v>407</v>
      </c>
      <c r="D39" s="943" t="s">
        <v>408</v>
      </c>
      <c r="E39" s="943" t="s">
        <v>660</v>
      </c>
      <c r="F39" s="943" t="s">
        <v>688</v>
      </c>
      <c r="G39" s="944" t="s">
        <v>420</v>
      </c>
      <c r="I39" s="611"/>
      <c r="J39" s="611"/>
      <c r="K39" s="611"/>
      <c r="L39" s="611"/>
    </row>
    <row r="40" spans="1:12" hidden="1" x14ac:dyDescent="0.2">
      <c r="A40" s="611"/>
      <c r="B40" s="1293"/>
      <c r="C40" s="1294"/>
      <c r="D40" s="1294"/>
      <c r="E40" s="1294"/>
      <c r="F40" s="1294"/>
      <c r="G40" s="1295"/>
      <c r="I40" s="611"/>
      <c r="J40" s="611"/>
      <c r="K40" s="611"/>
      <c r="L40" s="611"/>
    </row>
    <row r="41" spans="1:12" hidden="1" x14ac:dyDescent="0.2">
      <c r="A41" s="611"/>
      <c r="B41" s="793" t="str">
        <f>IF(Defaults!C25&lt;&gt;"",Defaults!B25 &amp; " : " &amp;Defaults!C25,"")</f>
        <v>Residential : LDR (&lt;1du/acre)</v>
      </c>
      <c r="C41" s="885">
        <f>Calculations!D5</f>
        <v>0</v>
      </c>
      <c r="D41" s="885">
        <f>Calculations!E5</f>
        <v>0</v>
      </c>
      <c r="E41" s="885">
        <f>Calculations!F5</f>
        <v>0</v>
      </c>
      <c r="F41" s="885">
        <f>Calculations!G5</f>
        <v>0</v>
      </c>
      <c r="G41" s="945">
        <f>Calculations!I5</f>
        <v>0</v>
      </c>
      <c r="I41" s="611"/>
      <c r="J41" s="611"/>
      <c r="K41" s="611"/>
      <c r="L41" s="611"/>
    </row>
    <row r="42" spans="1:12" hidden="1" x14ac:dyDescent="0.2">
      <c r="A42" s="611"/>
      <c r="B42" s="793" t="str">
        <f>IF(Defaults!C26&lt;&gt;"",Defaults!B26 &amp; " : " &amp;Defaults!C26,"")</f>
        <v>Residential : MDR (1-4 du/acre)</v>
      </c>
      <c r="C42" s="885">
        <f>Calculations!D6</f>
        <v>0</v>
      </c>
      <c r="D42" s="885">
        <f>Calculations!E6</f>
        <v>0</v>
      </c>
      <c r="E42" s="885">
        <f>Calculations!F6</f>
        <v>0</v>
      </c>
      <c r="F42" s="885">
        <f>Calculations!G6</f>
        <v>0</v>
      </c>
      <c r="G42" s="945">
        <f>Calculations!I6</f>
        <v>0</v>
      </c>
      <c r="I42" s="611"/>
      <c r="J42" s="611"/>
      <c r="K42" s="611"/>
      <c r="L42" s="611"/>
    </row>
    <row r="43" spans="1:12" hidden="1" x14ac:dyDescent="0.2">
      <c r="A43" s="611"/>
      <c r="B43" s="793" t="str">
        <f>IF(Defaults!C27&lt;&gt;"",Defaults!B27 &amp; " : " &amp;Defaults!C27,"")</f>
        <v>Residential : HDR (&gt;4 du/acre)</v>
      </c>
      <c r="C43" s="885">
        <f>Calculations!D7</f>
        <v>0</v>
      </c>
      <c r="D43" s="885">
        <f>Calculations!E7</f>
        <v>0</v>
      </c>
      <c r="E43" s="885">
        <f>Calculations!F7</f>
        <v>0</v>
      </c>
      <c r="F43" s="885">
        <f>Calculations!G7</f>
        <v>0</v>
      </c>
      <c r="G43" s="945">
        <f>Calculations!I7</f>
        <v>0</v>
      </c>
      <c r="I43" s="611"/>
      <c r="J43" s="611"/>
      <c r="K43" s="611"/>
      <c r="L43" s="611"/>
    </row>
    <row r="44" spans="1:12" hidden="1" x14ac:dyDescent="0.2">
      <c r="A44" s="611"/>
      <c r="B44" s="793" t="str">
        <f>IF(Defaults!C28&lt;&gt;"",Defaults!B28 &amp; " : " &amp;Defaults!C28,"")</f>
        <v>Residential : Multifamily</v>
      </c>
      <c r="C44" s="885">
        <f>Calculations!D8</f>
        <v>0</v>
      </c>
      <c r="D44" s="885">
        <f>Calculations!E8</f>
        <v>0</v>
      </c>
      <c r="E44" s="885">
        <f>Calculations!F8</f>
        <v>0</v>
      </c>
      <c r="F44" s="885">
        <f>Calculations!G8</f>
        <v>0</v>
      </c>
      <c r="G44" s="945">
        <f>Calculations!I8</f>
        <v>0</v>
      </c>
      <c r="I44" s="611"/>
      <c r="J44" s="611"/>
      <c r="K44" s="611"/>
      <c r="L44" s="611"/>
    </row>
    <row r="45" spans="1:12" hidden="1" x14ac:dyDescent="0.2">
      <c r="A45" s="611"/>
      <c r="B45" s="793" t="str">
        <f>IF(Defaults!C29&lt;&gt;"",Defaults!B29 &amp; " : " &amp;Defaults!C29,"")</f>
        <v/>
      </c>
      <c r="C45" s="885">
        <f>Calculations!D9</f>
        <v>0</v>
      </c>
      <c r="D45" s="885">
        <f>Calculations!E9</f>
        <v>0</v>
      </c>
      <c r="E45" s="885">
        <f>Calculations!F9</f>
        <v>0</v>
      </c>
      <c r="F45" s="885">
        <f>Calculations!G9</f>
        <v>0</v>
      </c>
      <c r="G45" s="945">
        <f>Calculations!I9</f>
        <v>0</v>
      </c>
      <c r="I45" s="611"/>
      <c r="J45" s="611"/>
      <c r="K45" s="611"/>
      <c r="L45" s="611"/>
    </row>
    <row r="46" spans="1:12" x14ac:dyDescent="0.2">
      <c r="A46" s="611"/>
      <c r="B46" s="793" t="str">
        <f>IF(Defaults!C30&lt;&gt;"",Defaults!B30 &amp; " : " &amp;Defaults!C30,"")</f>
        <v/>
      </c>
      <c r="C46" s="885">
        <f>Calculations!D10</f>
        <v>0</v>
      </c>
      <c r="D46" s="885">
        <f>Calculations!E10</f>
        <v>0</v>
      </c>
      <c r="E46" s="885">
        <f>Calculations!F10</f>
        <v>0</v>
      </c>
      <c r="F46" s="885">
        <f>Calculations!G10</f>
        <v>0</v>
      </c>
      <c r="G46" s="945">
        <f>Calculations!I10</f>
        <v>0</v>
      </c>
      <c r="I46" s="611"/>
      <c r="J46" s="611"/>
      <c r="K46" s="611"/>
      <c r="L46" s="611"/>
    </row>
    <row r="47" spans="1:12" hidden="1" x14ac:dyDescent="0.2">
      <c r="A47" s="611"/>
      <c r="B47" s="793" t="str">
        <f>IF(Defaults!C31&lt;&gt;"",Defaults!B31 &amp; " : " &amp;Defaults!C31,"")</f>
        <v/>
      </c>
      <c r="C47" s="885">
        <f>Calculations!D11</f>
        <v>0</v>
      </c>
      <c r="D47" s="885">
        <f>Calculations!E11</f>
        <v>0</v>
      </c>
      <c r="E47" s="885">
        <f>Calculations!F11</f>
        <v>0</v>
      </c>
      <c r="F47" s="885">
        <f>Calculations!G11</f>
        <v>0</v>
      </c>
      <c r="G47" s="945">
        <f>Calculations!I11</f>
        <v>0</v>
      </c>
      <c r="I47" s="611"/>
      <c r="J47" s="611"/>
      <c r="K47" s="611"/>
      <c r="L47" s="611"/>
    </row>
    <row r="48" spans="1:12" hidden="1" x14ac:dyDescent="0.2">
      <c r="A48" s="611"/>
      <c r="B48" s="793" t="str">
        <f>IF(Defaults!C32&lt;&gt;"",Defaults!B32 &amp; " : " &amp;Defaults!C32,"")</f>
        <v/>
      </c>
      <c r="C48" s="885">
        <f>Calculations!D12</f>
        <v>0</v>
      </c>
      <c r="D48" s="885">
        <f>Calculations!E12</f>
        <v>0</v>
      </c>
      <c r="E48" s="885">
        <f>Calculations!F12</f>
        <v>0</v>
      </c>
      <c r="F48" s="885">
        <f>Calculations!G12</f>
        <v>0</v>
      </c>
      <c r="G48" s="945">
        <f>Calculations!I12</f>
        <v>0</v>
      </c>
      <c r="I48" s="611"/>
      <c r="J48" s="611"/>
      <c r="K48" s="611"/>
      <c r="L48" s="611"/>
    </row>
    <row r="49" spans="1:12" hidden="1" x14ac:dyDescent="0.2">
      <c r="A49" s="611"/>
      <c r="B49" s="793" t="str">
        <f>IF(Defaults!C33&lt;&gt;"",Defaults!B33 &amp; " : " &amp;Defaults!C33,"")</f>
        <v/>
      </c>
      <c r="C49" s="885">
        <f>Calculations!D13</f>
        <v>0</v>
      </c>
      <c r="D49" s="885">
        <f>Calculations!E13</f>
        <v>0</v>
      </c>
      <c r="E49" s="885">
        <f>Calculations!F13</f>
        <v>0</v>
      </c>
      <c r="F49" s="885">
        <f>Calculations!G13</f>
        <v>0</v>
      </c>
      <c r="G49" s="945">
        <f>Calculations!I13</f>
        <v>0</v>
      </c>
      <c r="I49" s="611"/>
      <c r="J49" s="611"/>
      <c r="K49" s="611"/>
      <c r="L49" s="611"/>
    </row>
    <row r="50" spans="1:12" hidden="1" x14ac:dyDescent="0.2">
      <c r="A50" s="611"/>
      <c r="B50" s="793" t="str">
        <f>IF(Defaults!C34&lt;&gt;"",Defaults!B34 &amp; " : " &amp;Defaults!C34,"")</f>
        <v/>
      </c>
      <c r="C50" s="885">
        <f>Calculations!D14</f>
        <v>0</v>
      </c>
      <c r="D50" s="885">
        <f>Calculations!E14</f>
        <v>0</v>
      </c>
      <c r="E50" s="885">
        <f>Calculations!F14</f>
        <v>0</v>
      </c>
      <c r="F50" s="885">
        <f>Calculations!G14</f>
        <v>0</v>
      </c>
      <c r="G50" s="945">
        <f>Calculations!I14</f>
        <v>0</v>
      </c>
      <c r="I50" s="611"/>
      <c r="J50" s="611"/>
      <c r="K50" s="611"/>
      <c r="L50" s="611"/>
    </row>
    <row r="51" spans="1:12" x14ac:dyDescent="0.2">
      <c r="A51" s="611"/>
      <c r="B51" s="793" t="str">
        <f>IF(Defaults!C35&lt;&gt;"",Defaults!B35 &amp; " : " &amp;Defaults!C35,"")</f>
        <v>Commercial : Commercial</v>
      </c>
      <c r="C51" s="885">
        <f>Calculations!D15</f>
        <v>0</v>
      </c>
      <c r="D51" s="885">
        <f>Calculations!E15</f>
        <v>0</v>
      </c>
      <c r="E51" s="885">
        <f>Calculations!F15</f>
        <v>0</v>
      </c>
      <c r="F51" s="885">
        <f>Calculations!G15</f>
        <v>0</v>
      </c>
      <c r="G51" s="945">
        <f>Calculations!I15</f>
        <v>0</v>
      </c>
      <c r="I51" s="611"/>
      <c r="J51" s="611"/>
      <c r="K51" s="611"/>
      <c r="L51" s="611"/>
    </row>
    <row r="52" spans="1:12" hidden="1" x14ac:dyDescent="0.2">
      <c r="A52" s="611"/>
      <c r="B52" s="793" t="str">
        <f>IF(Defaults!C36&lt;&gt;"",Defaults!B36 &amp; " : " &amp;Defaults!C36,"")</f>
        <v/>
      </c>
      <c r="C52" s="885">
        <f>Calculations!D16</f>
        <v>0</v>
      </c>
      <c r="D52" s="885">
        <f>Calculations!E16</f>
        <v>0</v>
      </c>
      <c r="E52" s="885">
        <f>Calculations!F16</f>
        <v>0</v>
      </c>
      <c r="F52" s="885">
        <f>Calculations!G16</f>
        <v>0</v>
      </c>
      <c r="G52" s="945">
        <f>Calculations!I16</f>
        <v>0</v>
      </c>
      <c r="I52" s="611"/>
      <c r="J52" s="611"/>
      <c r="K52" s="611"/>
      <c r="L52" s="611"/>
    </row>
    <row r="53" spans="1:12" hidden="1" x14ac:dyDescent="0.2">
      <c r="A53" s="611"/>
      <c r="B53" s="793" t="str">
        <f>IF(Defaults!C37&lt;&gt;"",Defaults!B37 &amp; " : " &amp;Defaults!C37,"")</f>
        <v/>
      </c>
      <c r="C53" s="885">
        <f>Calculations!D17</f>
        <v>0</v>
      </c>
      <c r="D53" s="885">
        <f>Calculations!E17</f>
        <v>0</v>
      </c>
      <c r="E53" s="885">
        <f>Calculations!F17</f>
        <v>0</v>
      </c>
      <c r="F53" s="885">
        <f>Calculations!G17</f>
        <v>0</v>
      </c>
      <c r="G53" s="945">
        <f>Calculations!I17</f>
        <v>0</v>
      </c>
      <c r="I53" s="611"/>
      <c r="J53" s="611"/>
      <c r="K53" s="611"/>
      <c r="L53" s="611"/>
    </row>
    <row r="54" spans="1:12" hidden="1" x14ac:dyDescent="0.2">
      <c r="A54" s="611"/>
      <c r="B54" s="793" t="str">
        <f>IF(Defaults!C38&lt;&gt;"",Defaults!B38 &amp; " : " &amp;Defaults!C38,"")</f>
        <v/>
      </c>
      <c r="C54" s="885">
        <f>Calculations!D18</f>
        <v>0</v>
      </c>
      <c r="D54" s="885">
        <f>Calculations!E18</f>
        <v>0</v>
      </c>
      <c r="E54" s="885">
        <f>Calculations!F18</f>
        <v>0</v>
      </c>
      <c r="F54" s="885">
        <f>Calculations!G18</f>
        <v>0</v>
      </c>
      <c r="G54" s="945">
        <f>Calculations!I18</f>
        <v>0</v>
      </c>
      <c r="I54" s="611"/>
      <c r="J54" s="611"/>
      <c r="K54" s="611"/>
      <c r="L54" s="611"/>
    </row>
    <row r="55" spans="1:12" hidden="1" x14ac:dyDescent="0.2">
      <c r="A55" s="611"/>
      <c r="B55" s="793" t="str">
        <f>IF(Defaults!C39&lt;&gt;"",Defaults!B39 &amp; " : " &amp;Defaults!C39,"")</f>
        <v/>
      </c>
      <c r="C55" s="885">
        <f>Calculations!D19</f>
        <v>0</v>
      </c>
      <c r="D55" s="885">
        <f>Calculations!E19</f>
        <v>0</v>
      </c>
      <c r="E55" s="885">
        <f>Calculations!F19</f>
        <v>0</v>
      </c>
      <c r="F55" s="885">
        <f>Calculations!G19</f>
        <v>0</v>
      </c>
      <c r="G55" s="945">
        <f>Calculations!I19</f>
        <v>0</v>
      </c>
      <c r="I55" s="611"/>
      <c r="J55" s="611"/>
      <c r="K55" s="611"/>
      <c r="L55" s="611"/>
    </row>
    <row r="56" spans="1:12" x14ac:dyDescent="0.2">
      <c r="A56" s="611"/>
      <c r="B56" s="793" t="str">
        <f>IF(Defaults!C40&lt;&gt;"",Defaults!B40 &amp; " : " &amp;Defaults!C40,"")</f>
        <v>Roadway : Roadway</v>
      </c>
      <c r="C56" s="885">
        <f>Calculations!D20</f>
        <v>0</v>
      </c>
      <c r="D56" s="885">
        <f>Calculations!E20</f>
        <v>0</v>
      </c>
      <c r="E56" s="885">
        <f>Calculations!F20</f>
        <v>0</v>
      </c>
      <c r="F56" s="885">
        <f>Calculations!G20</f>
        <v>0</v>
      </c>
      <c r="G56" s="945">
        <f>Calculations!I20</f>
        <v>0</v>
      </c>
      <c r="I56" s="611"/>
      <c r="J56" s="611"/>
      <c r="K56" s="611"/>
      <c r="L56" s="611"/>
    </row>
    <row r="57" spans="1:12" hidden="1" x14ac:dyDescent="0.2">
      <c r="A57" s="611"/>
      <c r="B57" s="793" t="str">
        <f>IF(Defaults!C41&lt;&gt;"",Defaults!B41 &amp; " : " &amp;Defaults!C41,"")</f>
        <v/>
      </c>
      <c r="C57" s="885">
        <f>Calculations!D21</f>
        <v>0</v>
      </c>
      <c r="D57" s="885">
        <f>Calculations!E21</f>
        <v>0</v>
      </c>
      <c r="E57" s="885">
        <f>Calculations!F21</f>
        <v>0</v>
      </c>
      <c r="F57" s="885">
        <f>Calculations!G21</f>
        <v>0</v>
      </c>
      <c r="G57" s="945">
        <f>Calculations!I21</f>
        <v>0</v>
      </c>
      <c r="I57" s="611"/>
      <c r="J57" s="611"/>
      <c r="K57" s="611"/>
      <c r="L57" s="611"/>
    </row>
    <row r="58" spans="1:12" hidden="1" x14ac:dyDescent="0.2">
      <c r="A58" s="611"/>
      <c r="B58" s="793" t="str">
        <f>IF(Defaults!C42&lt;&gt;"",Defaults!B42 &amp; " : " &amp;Defaults!C42,"")</f>
        <v/>
      </c>
      <c r="C58" s="885">
        <f>Calculations!D22</f>
        <v>0</v>
      </c>
      <c r="D58" s="885">
        <f>Calculations!E22</f>
        <v>0</v>
      </c>
      <c r="E58" s="885">
        <f>Calculations!F22</f>
        <v>0</v>
      </c>
      <c r="F58" s="885">
        <f>Calculations!G22</f>
        <v>0</v>
      </c>
      <c r="G58" s="945">
        <f>Calculations!I22</f>
        <v>0</v>
      </c>
      <c r="I58" s="611"/>
      <c r="J58" s="611"/>
      <c r="K58" s="611"/>
      <c r="L58" s="611"/>
    </row>
    <row r="59" spans="1:12" hidden="1" x14ac:dyDescent="0.2">
      <c r="A59" s="611"/>
      <c r="B59" s="793" t="str">
        <f>IF(Defaults!C43&lt;&gt;"",Defaults!B43 &amp; " : " &amp;Defaults!C43,"")</f>
        <v/>
      </c>
      <c r="C59" s="885">
        <f>Calculations!D23</f>
        <v>0</v>
      </c>
      <c r="D59" s="885">
        <f>Calculations!E23</f>
        <v>0</v>
      </c>
      <c r="E59" s="885">
        <f>Calculations!F23</f>
        <v>0</v>
      </c>
      <c r="F59" s="885">
        <f>Calculations!G23</f>
        <v>0</v>
      </c>
      <c r="G59" s="945">
        <f>Calculations!I23</f>
        <v>0</v>
      </c>
      <c r="I59" s="611"/>
      <c r="J59" s="611"/>
      <c r="K59" s="611"/>
      <c r="L59" s="611"/>
    </row>
    <row r="60" spans="1:12" hidden="1" x14ac:dyDescent="0.2">
      <c r="A60" s="611"/>
      <c r="B60" s="793" t="str">
        <f>IF(Defaults!C44&lt;&gt;"",Defaults!B44 &amp; " : " &amp;Defaults!C44,"")</f>
        <v/>
      </c>
      <c r="C60" s="885">
        <f>Calculations!D24</f>
        <v>0</v>
      </c>
      <c r="D60" s="885">
        <f>Calculations!E24</f>
        <v>0</v>
      </c>
      <c r="E60" s="885">
        <f>Calculations!F24</f>
        <v>0</v>
      </c>
      <c r="F60" s="885">
        <f>Calculations!G24</f>
        <v>0</v>
      </c>
      <c r="G60" s="945">
        <f>Calculations!I24</f>
        <v>0</v>
      </c>
      <c r="I60" s="611"/>
      <c r="J60" s="611"/>
      <c r="K60" s="611"/>
      <c r="L60" s="611"/>
    </row>
    <row r="61" spans="1:12" x14ac:dyDescent="0.2">
      <c r="A61" s="611"/>
      <c r="B61" s="793" t="str">
        <f>IF(Defaults!C45&lt;&gt;"",Defaults!B45 &amp; " : " &amp;Defaults!C45,"")</f>
        <v>Industrial : Industrial</v>
      </c>
      <c r="C61" s="885">
        <f>Calculations!D25</f>
        <v>0</v>
      </c>
      <c r="D61" s="885">
        <f>Calculations!E25</f>
        <v>0</v>
      </c>
      <c r="E61" s="885">
        <f>Calculations!F25</f>
        <v>0</v>
      </c>
      <c r="F61" s="885">
        <f>Calculations!G25</f>
        <v>0</v>
      </c>
      <c r="G61" s="945">
        <f>Calculations!I25</f>
        <v>0</v>
      </c>
      <c r="I61" s="611"/>
      <c r="J61" s="611"/>
      <c r="K61" s="611"/>
      <c r="L61" s="611"/>
    </row>
    <row r="62" spans="1:12" hidden="1" x14ac:dyDescent="0.2">
      <c r="A62" s="611"/>
      <c r="B62" s="793" t="str">
        <f>IF(Defaults!C46&lt;&gt;"",Defaults!B46 &amp; " : " &amp;Defaults!C46,"")</f>
        <v/>
      </c>
      <c r="C62" s="885">
        <f>Calculations!D26</f>
        <v>0</v>
      </c>
      <c r="D62" s="885">
        <f>Calculations!E26</f>
        <v>0</v>
      </c>
      <c r="E62" s="885">
        <f>Calculations!F26</f>
        <v>0</v>
      </c>
      <c r="F62" s="885">
        <f>Calculations!G26</f>
        <v>0</v>
      </c>
      <c r="G62" s="945">
        <f>Calculations!I26</f>
        <v>0</v>
      </c>
      <c r="I62" s="611"/>
      <c r="J62" s="611"/>
      <c r="K62" s="611"/>
      <c r="L62" s="611"/>
    </row>
    <row r="63" spans="1:12" hidden="1" x14ac:dyDescent="0.2">
      <c r="A63" s="611"/>
      <c r="B63" s="793" t="str">
        <f>IF(Defaults!C47&lt;&gt;"",Defaults!B47 &amp; " : " &amp;Defaults!C47,"")</f>
        <v/>
      </c>
      <c r="C63" s="885">
        <f>Calculations!D27</f>
        <v>0</v>
      </c>
      <c r="D63" s="885">
        <f>Calculations!E27</f>
        <v>0</v>
      </c>
      <c r="E63" s="885">
        <f>Calculations!F27</f>
        <v>0</v>
      </c>
      <c r="F63" s="885">
        <f>Calculations!G27</f>
        <v>0</v>
      </c>
      <c r="G63" s="945">
        <f>Calculations!I27</f>
        <v>0</v>
      </c>
      <c r="I63" s="611"/>
      <c r="J63" s="611"/>
      <c r="K63" s="611"/>
      <c r="L63" s="611"/>
    </row>
    <row r="64" spans="1:12" hidden="1" x14ac:dyDescent="0.2">
      <c r="A64" s="611"/>
      <c r="B64" s="793" t="str">
        <f>IF(Defaults!C48&lt;&gt;"",Defaults!B48 &amp; " : " &amp;Defaults!C48,"")</f>
        <v/>
      </c>
      <c r="C64" s="885">
        <f>Calculations!D28</f>
        <v>0</v>
      </c>
      <c r="D64" s="885">
        <f>Calculations!E28</f>
        <v>0</v>
      </c>
      <c r="E64" s="885">
        <f>Calculations!F28</f>
        <v>0</v>
      </c>
      <c r="F64" s="885">
        <f>Calculations!G28</f>
        <v>0</v>
      </c>
      <c r="G64" s="945">
        <f>Calculations!I28</f>
        <v>0</v>
      </c>
      <c r="I64" s="611"/>
      <c r="J64" s="611"/>
      <c r="K64" s="611"/>
      <c r="L64" s="611"/>
    </row>
    <row r="65" spans="1:12" hidden="1" x14ac:dyDescent="0.2">
      <c r="A65" s="611"/>
      <c r="B65" s="793" t="str">
        <f>IF(Defaults!C49&lt;&gt;"",Defaults!B49 &amp; " : " &amp;Defaults!C49,"")</f>
        <v/>
      </c>
      <c r="C65" s="885">
        <f>Calculations!D29</f>
        <v>0</v>
      </c>
      <c r="D65" s="885">
        <f>Calculations!E29</f>
        <v>0</v>
      </c>
      <c r="E65" s="885">
        <f>Calculations!F29</f>
        <v>0</v>
      </c>
      <c r="F65" s="885">
        <f>Calculations!G29</f>
        <v>0</v>
      </c>
      <c r="G65" s="945">
        <f>Calculations!I29</f>
        <v>0</v>
      </c>
      <c r="I65" s="611"/>
      <c r="J65" s="611"/>
      <c r="K65" s="611"/>
      <c r="L65" s="611"/>
    </row>
    <row r="66" spans="1:12" x14ac:dyDescent="0.2">
      <c r="A66" s="611"/>
      <c r="B66" s="793" t="str">
        <f>IF(Defaults!C50&lt;&gt;"",Defaults!B50 &amp; " : " &amp;Defaults!C50,"")</f>
        <v>Forest : Forest</v>
      </c>
      <c r="C66" s="885">
        <f>Calculations!D30</f>
        <v>0</v>
      </c>
      <c r="D66" s="885">
        <f>Calculations!E30</f>
        <v>0</v>
      </c>
      <c r="E66" s="885">
        <f>Calculations!F30</f>
        <v>0</v>
      </c>
      <c r="F66" s="885">
        <f>Calculations!G30</f>
        <v>0</v>
      </c>
      <c r="G66" s="945">
        <f>Calculations!I30</f>
        <v>0</v>
      </c>
      <c r="I66" s="611"/>
      <c r="J66" s="611"/>
      <c r="K66" s="611"/>
      <c r="L66" s="611"/>
    </row>
    <row r="67" spans="1:12" hidden="1" x14ac:dyDescent="0.2">
      <c r="A67" s="611"/>
      <c r="B67" s="793" t="str">
        <f>IF(Defaults!C51&lt;&gt;"",Defaults!B51 &amp; " : " &amp;Defaults!C51,"")</f>
        <v/>
      </c>
      <c r="C67" s="885">
        <f>Calculations!D31</f>
        <v>0</v>
      </c>
      <c r="D67" s="885">
        <f>Calculations!E31</f>
        <v>0</v>
      </c>
      <c r="E67" s="885">
        <f>Calculations!F31</f>
        <v>0</v>
      </c>
      <c r="F67" s="885">
        <f>Calculations!G31</f>
        <v>0</v>
      </c>
      <c r="G67" s="945">
        <f>Calculations!I31</f>
        <v>0</v>
      </c>
      <c r="I67" s="611"/>
      <c r="J67" s="611"/>
      <c r="K67" s="611"/>
      <c r="L67" s="611"/>
    </row>
    <row r="68" spans="1:12" hidden="1" x14ac:dyDescent="0.2">
      <c r="A68" s="611"/>
      <c r="B68" s="793" t="str">
        <f>IF(Defaults!C52&lt;&gt;"",Defaults!B52 &amp; " : " &amp;Defaults!C52,"")</f>
        <v/>
      </c>
      <c r="C68" s="885">
        <f>Calculations!D32</f>
        <v>0</v>
      </c>
      <c r="D68" s="885">
        <f>Calculations!E32</f>
        <v>0</v>
      </c>
      <c r="E68" s="885">
        <f>Calculations!F32</f>
        <v>0</v>
      </c>
      <c r="F68" s="885">
        <f>Calculations!G32</f>
        <v>0</v>
      </c>
      <c r="G68" s="945">
        <f>Calculations!I32</f>
        <v>0</v>
      </c>
      <c r="I68" s="611"/>
      <c r="J68" s="611"/>
      <c r="K68" s="611"/>
      <c r="L68" s="611"/>
    </row>
    <row r="69" spans="1:12" hidden="1" x14ac:dyDescent="0.2">
      <c r="A69" s="611"/>
      <c r="B69" s="793" t="str">
        <f>IF(Defaults!C53&lt;&gt;"",Defaults!B53 &amp; " : " &amp;Defaults!C53,"")</f>
        <v/>
      </c>
      <c r="C69" s="885">
        <f>Calculations!D33</f>
        <v>0</v>
      </c>
      <c r="D69" s="885">
        <f>Calculations!E33</f>
        <v>0</v>
      </c>
      <c r="E69" s="885">
        <f>Calculations!F33</f>
        <v>0</v>
      </c>
      <c r="F69" s="885">
        <f>Calculations!G33</f>
        <v>0</v>
      </c>
      <c r="G69" s="945">
        <f>Calculations!I33</f>
        <v>0</v>
      </c>
      <c r="I69" s="611"/>
      <c r="J69" s="611"/>
      <c r="K69" s="611"/>
      <c r="L69" s="611"/>
    </row>
    <row r="70" spans="1:12" hidden="1" x14ac:dyDescent="0.2">
      <c r="A70" s="611"/>
      <c r="B70" s="793" t="str">
        <f>IF(Defaults!C54&lt;&gt;"",Defaults!B54 &amp; " : " &amp;Defaults!C54,"")</f>
        <v/>
      </c>
      <c r="C70" s="885">
        <f>Calculations!D34</f>
        <v>0</v>
      </c>
      <c r="D70" s="885">
        <f>Calculations!E34</f>
        <v>0</v>
      </c>
      <c r="E70" s="885">
        <f>Calculations!F34</f>
        <v>0</v>
      </c>
      <c r="F70" s="885">
        <f>Calculations!G34</f>
        <v>0</v>
      </c>
      <c r="G70" s="945">
        <f>Calculations!I34</f>
        <v>0</v>
      </c>
      <c r="I70" s="611"/>
      <c r="J70" s="611"/>
      <c r="K70" s="611"/>
      <c r="L70" s="611"/>
    </row>
    <row r="71" spans="1:12" hidden="1" x14ac:dyDescent="0.2">
      <c r="A71" s="611"/>
      <c r="B71" s="793" t="str">
        <f>IF(Defaults!C55&lt;&gt;"",Defaults!B55 &amp; " : " &amp;Defaults!C55,"")</f>
        <v>Rural : Rural</v>
      </c>
      <c r="C71" s="885">
        <f>Calculations!D35</f>
        <v>0</v>
      </c>
      <c r="D71" s="885">
        <f>Calculations!E35</f>
        <v>0</v>
      </c>
      <c r="E71" s="885">
        <f>Calculations!F35</f>
        <v>0</v>
      </c>
      <c r="F71" s="885">
        <f>Calculations!G35</f>
        <v>0</v>
      </c>
      <c r="G71" s="945">
        <f>Calculations!I35</f>
        <v>0</v>
      </c>
      <c r="I71" s="611"/>
      <c r="J71" s="611"/>
      <c r="K71" s="611"/>
      <c r="L71" s="611"/>
    </row>
    <row r="72" spans="1:12" hidden="1" x14ac:dyDescent="0.2">
      <c r="A72" s="611"/>
      <c r="B72" s="793" t="str">
        <f>IF(Defaults!C56&lt;&gt;"",Defaults!B56 &amp; " : " &amp;Defaults!C56,"")</f>
        <v/>
      </c>
      <c r="C72" s="885">
        <f>Calculations!D36</f>
        <v>0</v>
      </c>
      <c r="D72" s="885">
        <f>Calculations!E36</f>
        <v>0</v>
      </c>
      <c r="E72" s="885">
        <f>Calculations!F36</f>
        <v>0</v>
      </c>
      <c r="F72" s="885">
        <f>Calculations!G36</f>
        <v>0</v>
      </c>
      <c r="G72" s="945">
        <f>Calculations!I36</f>
        <v>0</v>
      </c>
      <c r="I72" s="611"/>
      <c r="J72" s="611"/>
      <c r="K72" s="611"/>
      <c r="L72" s="611"/>
    </row>
    <row r="73" spans="1:12" hidden="1" x14ac:dyDescent="0.2">
      <c r="A73" s="611"/>
      <c r="B73" s="793" t="str">
        <f>IF(Defaults!C57&lt;&gt;"",Defaults!B57 &amp; " : " &amp;Defaults!C57,"")</f>
        <v/>
      </c>
      <c r="C73" s="885">
        <f>Calculations!D37</f>
        <v>0</v>
      </c>
      <c r="D73" s="885">
        <f>Calculations!E37</f>
        <v>0</v>
      </c>
      <c r="E73" s="885">
        <f>Calculations!F37</f>
        <v>0</v>
      </c>
      <c r="F73" s="885">
        <f>Calculations!G37</f>
        <v>0</v>
      </c>
      <c r="G73" s="945">
        <f>Calculations!I37</f>
        <v>0</v>
      </c>
      <c r="I73" s="611"/>
      <c r="J73" s="611"/>
      <c r="K73" s="611"/>
      <c r="L73" s="611"/>
    </row>
    <row r="74" spans="1:12" hidden="1" x14ac:dyDescent="0.2">
      <c r="A74" s="611"/>
      <c r="B74" s="793" t="str">
        <f>IF(Defaults!C58&lt;&gt;"",Defaults!B58 &amp; " : " &amp;Defaults!C58,"")</f>
        <v/>
      </c>
      <c r="C74" s="885">
        <f>Calculations!D38</f>
        <v>0</v>
      </c>
      <c r="D74" s="885">
        <f>Calculations!E38</f>
        <v>0</v>
      </c>
      <c r="E74" s="885">
        <f>Calculations!F38</f>
        <v>0</v>
      </c>
      <c r="F74" s="885">
        <f>Calculations!G38</f>
        <v>0</v>
      </c>
      <c r="G74" s="945">
        <f>Calculations!I38</f>
        <v>0</v>
      </c>
      <c r="I74" s="611"/>
      <c r="J74" s="611"/>
      <c r="K74" s="611"/>
      <c r="L74" s="611"/>
    </row>
    <row r="75" spans="1:12" hidden="1" x14ac:dyDescent="0.2">
      <c r="A75" s="611"/>
      <c r="B75" s="793" t="str">
        <f>IF(Defaults!C59&lt;&gt;"",Defaults!B59 &amp; " : " &amp;Defaults!C59,"")</f>
        <v/>
      </c>
      <c r="C75" s="885">
        <f>Calculations!D39</f>
        <v>0</v>
      </c>
      <c r="D75" s="885">
        <f>Calculations!E39</f>
        <v>0</v>
      </c>
      <c r="E75" s="885">
        <f>Calculations!F39</f>
        <v>0</v>
      </c>
      <c r="F75" s="885">
        <f>Calculations!G39</f>
        <v>0</v>
      </c>
      <c r="G75" s="945">
        <f>Calculations!I39</f>
        <v>0</v>
      </c>
      <c r="I75" s="611"/>
      <c r="J75" s="611"/>
      <c r="K75" s="611"/>
      <c r="L75" s="611"/>
    </row>
    <row r="76" spans="1:12" x14ac:dyDescent="0.2">
      <c r="A76" s="611"/>
      <c r="B76" s="793" t="str">
        <f>IF(Defaults!C60&lt;&gt;"",Defaults!B60 &amp; " : " &amp;Defaults!C60,"")</f>
        <v/>
      </c>
      <c r="C76" s="885">
        <f>Calculations!D40</f>
        <v>0</v>
      </c>
      <c r="D76" s="885">
        <f>Calculations!E40</f>
        <v>0</v>
      </c>
      <c r="E76" s="885">
        <f>Calculations!F40</f>
        <v>0</v>
      </c>
      <c r="F76" s="885">
        <f>Calculations!G40</f>
        <v>0</v>
      </c>
      <c r="G76" s="945">
        <f>Calculations!I40</f>
        <v>0</v>
      </c>
      <c r="I76" s="611"/>
      <c r="J76" s="611"/>
      <c r="K76" s="611"/>
      <c r="L76" s="611"/>
    </row>
    <row r="77" spans="1:12" x14ac:dyDescent="0.2">
      <c r="A77" s="611"/>
      <c r="B77" s="793" t="str">
        <f>IF(Defaults!C61&lt;&gt;"",Defaults!B61 &amp; " : " &amp;Defaults!C61,"")</f>
        <v/>
      </c>
      <c r="C77" s="885">
        <f>Calculations!D41</f>
        <v>0</v>
      </c>
      <c r="D77" s="885">
        <f>Calculations!E41</f>
        <v>0</v>
      </c>
      <c r="E77" s="885">
        <f>Calculations!F41</f>
        <v>0</v>
      </c>
      <c r="F77" s="885">
        <f>Calculations!G41</f>
        <v>0</v>
      </c>
      <c r="G77" s="945">
        <f>Calculations!I41</f>
        <v>0</v>
      </c>
      <c r="I77" s="611"/>
      <c r="J77" s="611"/>
      <c r="K77" s="611"/>
      <c r="L77" s="611"/>
    </row>
    <row r="78" spans="1:12" x14ac:dyDescent="0.2">
      <c r="A78" s="611"/>
      <c r="B78" s="793" t="str">
        <f>IF(Defaults!C62&lt;&gt;"",Defaults!B62 &amp; " : " &amp;Defaults!C62,"")</f>
        <v/>
      </c>
      <c r="C78" s="885">
        <f>Calculations!D42</f>
        <v>0</v>
      </c>
      <c r="D78" s="885">
        <f>Calculations!E42</f>
        <v>0</v>
      </c>
      <c r="E78" s="885">
        <f>Calculations!F42</f>
        <v>0</v>
      </c>
      <c r="F78" s="885">
        <f>Calculations!G42</f>
        <v>0</v>
      </c>
      <c r="G78" s="945">
        <f>Calculations!I42</f>
        <v>0</v>
      </c>
      <c r="I78" s="611"/>
      <c r="J78" s="611"/>
      <c r="K78" s="611"/>
      <c r="L78" s="611"/>
    </row>
    <row r="79" spans="1:12" x14ac:dyDescent="0.2">
      <c r="A79" s="611"/>
      <c r="B79" s="793" t="str">
        <f>IF(Defaults!C63&lt;&gt;"",Defaults!B63 &amp; " : " &amp;Defaults!C63,"")</f>
        <v/>
      </c>
      <c r="C79" s="885">
        <f>Calculations!D43</f>
        <v>0</v>
      </c>
      <c r="D79" s="885">
        <f>Calculations!E43</f>
        <v>0</v>
      </c>
      <c r="E79" s="885">
        <f>Calculations!F43</f>
        <v>0</v>
      </c>
      <c r="F79" s="885">
        <f>Calculations!G43</f>
        <v>0</v>
      </c>
      <c r="G79" s="945">
        <f>Calculations!I43</f>
        <v>0</v>
      </c>
      <c r="I79" s="611"/>
      <c r="J79" s="611"/>
      <c r="K79" s="611"/>
      <c r="L79" s="611"/>
    </row>
    <row r="80" spans="1:12" x14ac:dyDescent="0.2">
      <c r="A80" s="611"/>
      <c r="B80" s="793" t="str">
        <f>IF(Defaults!C64&lt;&gt;"",Defaults!B64 &amp; " : " &amp;Defaults!C64,"")</f>
        <v/>
      </c>
      <c r="C80" s="885">
        <f>Calculations!D44</f>
        <v>0</v>
      </c>
      <c r="D80" s="885">
        <f>Calculations!E44</f>
        <v>0</v>
      </c>
      <c r="E80" s="885">
        <f>Calculations!F44</f>
        <v>0</v>
      </c>
      <c r="F80" s="885">
        <f>Calculations!G44</f>
        <v>0</v>
      </c>
      <c r="G80" s="945">
        <f>Calculations!I44</f>
        <v>0</v>
      </c>
      <c r="I80" s="611"/>
      <c r="J80" s="611"/>
      <c r="K80" s="611"/>
      <c r="L80" s="611"/>
    </row>
    <row r="81" spans="1:12" x14ac:dyDescent="0.2">
      <c r="A81" s="611"/>
      <c r="B81" s="793" t="str">
        <f>IF(Defaults!C65&lt;&gt;"",Defaults!C65,"")</f>
        <v>Open Water</v>
      </c>
      <c r="C81" s="885">
        <f>Calculations!D45</f>
        <v>0</v>
      </c>
      <c r="D81" s="885">
        <f>Calculations!E45</f>
        <v>0</v>
      </c>
      <c r="E81" s="885">
        <f>Calculations!F45</f>
        <v>0</v>
      </c>
      <c r="F81" s="885">
        <f>Calculations!G45</f>
        <v>0</v>
      </c>
      <c r="G81" s="945">
        <f>Calculations!I45</f>
        <v>0</v>
      </c>
      <c r="I81" s="611"/>
      <c r="J81" s="611"/>
      <c r="K81" s="611"/>
      <c r="L81" s="611"/>
    </row>
    <row r="82" spans="1:12" x14ac:dyDescent="0.2">
      <c r="A82" s="611"/>
      <c r="B82" s="793" t="str">
        <f>IF(Defaults!C66&lt;&gt;"",Defaults!C66,"")</f>
        <v>Active Construction</v>
      </c>
      <c r="C82" s="885">
        <f>Calculations!D46</f>
        <v>0</v>
      </c>
      <c r="D82" s="885">
        <f>Calculations!E46</f>
        <v>0</v>
      </c>
      <c r="E82" s="885">
        <f>Calculations!F46</f>
        <v>0</v>
      </c>
      <c r="F82" s="885">
        <f>Calculations!G46</f>
        <v>0</v>
      </c>
      <c r="G82" s="945">
        <f>Calculations!I46</f>
        <v>0</v>
      </c>
      <c r="I82" s="611"/>
      <c r="J82" s="611"/>
      <c r="K82" s="611"/>
      <c r="L82" s="611"/>
    </row>
    <row r="83" spans="1:12" s="770" customFormat="1" ht="15" x14ac:dyDescent="0.25">
      <c r="A83" s="769"/>
      <c r="B83" s="794" t="s">
        <v>705</v>
      </c>
      <c r="C83" s="946">
        <f>Calculations!D47</f>
        <v>0</v>
      </c>
      <c r="D83" s="946">
        <f>Calculations!E47</f>
        <v>0</v>
      </c>
      <c r="E83" s="946">
        <f>Calculations!F47</f>
        <v>0</v>
      </c>
      <c r="F83" s="946">
        <f>Calculations!G47</f>
        <v>0</v>
      </c>
      <c r="G83" s="947">
        <f>Calculations!I47</f>
        <v>0</v>
      </c>
      <c r="H83" s="769"/>
      <c r="I83" s="769"/>
      <c r="J83" s="769"/>
      <c r="K83" s="769"/>
      <c r="L83" s="769"/>
    </row>
    <row r="84" spans="1:12" s="770" customFormat="1" ht="15" x14ac:dyDescent="0.25">
      <c r="A84" s="769"/>
      <c r="B84" s="794" t="s">
        <v>696</v>
      </c>
      <c r="C84" s="946">
        <f>Calculations!D48</f>
        <v>0</v>
      </c>
      <c r="D84" s="946">
        <f>Calculations!E48</f>
        <v>0</v>
      </c>
      <c r="E84" s="946">
        <f>Calculations!F48</f>
        <v>0</v>
      </c>
      <c r="F84" s="946">
        <f>Calculations!G48</f>
        <v>0</v>
      </c>
      <c r="G84" s="947">
        <f>Calculations!I48</f>
        <v>0</v>
      </c>
      <c r="H84" s="769"/>
    </row>
    <row r="85" spans="1:12" s="770" customFormat="1" ht="15" x14ac:dyDescent="0.25">
      <c r="A85" s="769"/>
      <c r="B85" s="794" t="s">
        <v>697</v>
      </c>
      <c r="C85" s="946">
        <f>Calculations!D49</f>
        <v>0</v>
      </c>
      <c r="D85" s="946">
        <f>Calculations!E49</f>
        <v>0</v>
      </c>
      <c r="E85" s="946">
        <f>Calculations!F49</f>
        <v>0</v>
      </c>
      <c r="F85" s="946">
        <f>Calculations!G49</f>
        <v>0</v>
      </c>
      <c r="G85" s="947">
        <f>Calculations!I49</f>
        <v>0</v>
      </c>
      <c r="H85" s="769"/>
    </row>
    <row r="86" spans="1:12" ht="20.25" x14ac:dyDescent="0.3">
      <c r="A86" s="611"/>
      <c r="B86" s="1296" t="s">
        <v>557</v>
      </c>
      <c r="C86" s="1297"/>
      <c r="D86" s="1297"/>
      <c r="E86" s="1297"/>
      <c r="F86" s="1297"/>
      <c r="G86" s="1298"/>
    </row>
    <row r="87" spans="1:12" ht="15.75" x14ac:dyDescent="0.25">
      <c r="A87" s="611"/>
      <c r="B87" s="1262" t="s">
        <v>683</v>
      </c>
      <c r="C87" s="1263"/>
      <c r="D87" s="1263"/>
      <c r="E87" s="1263"/>
      <c r="F87" s="1263"/>
      <c r="G87" s="1264"/>
    </row>
    <row r="88" spans="1:12" x14ac:dyDescent="0.2">
      <c r="A88" s="611"/>
      <c r="B88" s="791" t="s">
        <v>680</v>
      </c>
      <c r="C88" s="885">
        <f>Calculations!C66</f>
        <v>0</v>
      </c>
      <c r="D88" s="885">
        <f>Calculations!D66</f>
        <v>0</v>
      </c>
      <c r="E88" s="885">
        <f>Calculations!E66</f>
        <v>0</v>
      </c>
      <c r="F88" s="885">
        <f>Calculations!F66</f>
        <v>0</v>
      </c>
      <c r="G88" s="945">
        <v>0</v>
      </c>
    </row>
    <row r="89" spans="1:12" x14ac:dyDescent="0.2">
      <c r="A89" s="611"/>
      <c r="B89" s="792" t="s">
        <v>141</v>
      </c>
      <c r="C89" s="885">
        <f>Sources!$C$124*Defaults!$C$122*Defaults!$C$123*Defaults!$C$93*3.78/454000/1000</f>
        <v>0</v>
      </c>
      <c r="D89" s="885">
        <f>Sources!$C$124*Defaults!$C$122*Defaults!$C$123*Defaults!$D$93*3.78/454000/1000</f>
        <v>0</v>
      </c>
      <c r="E89" s="885">
        <f>Sources!$C$124*Defaults!$C$122*Defaults!$C$123*Defaults!$E$93*3.78/454000/1000</f>
        <v>0</v>
      </c>
      <c r="F89" s="885">
        <f>Sources!$C$124*Defaults!$C$122*Defaults!$C$123*Defaults!$F$93*37.8/1000000000000</f>
        <v>0</v>
      </c>
      <c r="G89" s="945">
        <v>0</v>
      </c>
    </row>
    <row r="90" spans="1:12" x14ac:dyDescent="0.2">
      <c r="A90" s="611"/>
      <c r="B90" s="792" t="s">
        <v>146</v>
      </c>
      <c r="C90" s="885">
        <f>0.226*(0.05+0.9*Sources!$C129)*(Sources!$C127-Defaults!$C126)*Sources!$C130*Defaults!C128*Sources!$C128</f>
        <v>0</v>
      </c>
      <c r="D90" s="885">
        <f>0.226*(0.05+0.9*Sources!$C129)*(Sources!$C127-Defaults!$C126)*Sources!$C130*Defaults!C129*Sources!$C128</f>
        <v>0</v>
      </c>
      <c r="E90" s="885">
        <f>0.226*(0.05+0.9*Sources!$C129)*(Sources!$C127-Defaults!$C126)*Sources!$C130*Defaults!C130*Sources!$C128</f>
        <v>0</v>
      </c>
      <c r="F90" s="885">
        <f>0.00103*(0.05+0.9*Sources!$C129)*(Sources!$C127-Defaults!$C126)*Sources!$C130*Defaults!C131*Sources!$C128</f>
        <v>0</v>
      </c>
      <c r="G90" s="945">
        <v>0</v>
      </c>
    </row>
    <row r="91" spans="1:12" x14ac:dyDescent="0.2">
      <c r="A91" s="611"/>
      <c r="B91" s="792" t="s">
        <v>151</v>
      </c>
      <c r="C91" s="885">
        <f>(Sources!$C$97*Sources!$C$98*Defaults!C$93*Sources!$C$134+Sources!$C$136*Sources!$C$137*(Sources!$C$138*Sources!$C$139*Defaults!C$135+(1-Sources!$C$138)*Sources!$C$140*Defaults!C$136))*3.78*365/454000</f>
        <v>0</v>
      </c>
      <c r="D91" s="885">
        <f>(Sources!$C$97*Sources!$C$98*Defaults!D$93*Sources!$C$134+Sources!$C$136*Sources!$C$137*(Sources!$C$138*Sources!$C$139*Defaults!D$135+(1-Sources!$C$138)*Sources!$C$140*Defaults!D$136))*3.78*365/454000</f>
        <v>0</v>
      </c>
      <c r="E91" s="885">
        <f>(Sources!$C$97*Sources!$C$98*Defaults!E$93*Sources!$C$134+Sources!$C$136*Sources!$C$137*(Sources!$C$138*Sources!$C$139*Defaults!E$135+(1-Sources!$C$138)*Sources!$C$140*Defaults!E$136))*3.78*365/454000</f>
        <v>0</v>
      </c>
      <c r="F91" s="885">
        <f>(Sources!$C$97*Sources!$C$98*Defaults!F$93*Sources!$C$134+Sources!$C$136*Sources!$C$137*(Sources!$C$138*Sources!$C$139*Defaults!F$135+(1-Sources!$C$138)*Sources!$C$140*Defaults!F$136))*37.8/1000000000*365</f>
        <v>0</v>
      </c>
      <c r="G91" s="945">
        <v>0</v>
      </c>
    </row>
    <row r="92" spans="1:12" x14ac:dyDescent="0.2">
      <c r="A92" s="611"/>
      <c r="B92" s="792" t="s">
        <v>204</v>
      </c>
      <c r="C92" s="885">
        <f>E92*Sources!C102*Defaults!D97</f>
        <v>0</v>
      </c>
      <c r="D92" s="885">
        <f>E92*Sources!C101*Defaults!C97</f>
        <v>0</v>
      </c>
      <c r="E92" s="953">
        <f>IF(Sources!C144=Defaults!B140,VLOOKUP(Sources!C146,Defaults!C140:D142,2,FALSE)*(Calculations!F48),IF(Sources!C144=Defaults!B141,Sources!E148*2000-E88-E89-E90-Calculations!F48-E93-E95+SUM(Results!E112:E118),IF(Sources!C144=Defaults!B142,Sources!E150*2000,0)))</f>
        <v>0</v>
      </c>
      <c r="F92" s="885">
        <v>0</v>
      </c>
      <c r="G92" s="945">
        <v>0</v>
      </c>
    </row>
    <row r="93" spans="1:12" x14ac:dyDescent="0.2">
      <c r="A93" s="611"/>
      <c r="B93" s="792" t="s">
        <v>205</v>
      </c>
      <c r="C93" s="885">
        <f>Calculations!C114</f>
        <v>0</v>
      </c>
      <c r="D93" s="885">
        <f>Calculations!D114</f>
        <v>0</v>
      </c>
      <c r="E93" s="885">
        <v>0</v>
      </c>
      <c r="F93" s="885">
        <f>Calculations!E114</f>
        <v>0</v>
      </c>
      <c r="G93" s="945">
        <v>0</v>
      </c>
    </row>
    <row r="94" spans="1:12" x14ac:dyDescent="0.2">
      <c r="A94" s="611"/>
      <c r="B94" s="792" t="s">
        <v>176</v>
      </c>
      <c r="C94" s="885">
        <f>Calculations!$C$119*Calculations!$C$118*Calculations!$C$117*Sources!$C$166*Sources!$C$165*Defaults!$C$93*3.78/454000</f>
        <v>0</v>
      </c>
      <c r="D94" s="954">
        <f>Calculations!$C$119*Calculations!$C$118*Calculations!$C$117*Sources!$C$166*Sources!$C$165*Defaults!$D$93*3.78/454000</f>
        <v>0</v>
      </c>
      <c r="E94" s="885">
        <f>Calculations!$C$119*Calculations!$C$118*Calculations!$C$117*Sources!$C$166*Sources!$C$165*Defaults!$E$93*3.78/454000</f>
        <v>0</v>
      </c>
      <c r="F94" s="885">
        <f>Sources!C165*Sources!C166*Calculations!C117*Calculations!C118*Calculations!C119*Defaults!$F$93*37.8/1000000000</f>
        <v>0</v>
      </c>
      <c r="G94" s="945">
        <v>0</v>
      </c>
    </row>
    <row r="95" spans="1:12" x14ac:dyDescent="0.2">
      <c r="A95" s="611"/>
      <c r="B95" s="792" t="s">
        <v>179</v>
      </c>
      <c r="C95" s="885">
        <v>0</v>
      </c>
      <c r="D95" s="954">
        <v>0</v>
      </c>
      <c r="E95" s="885">
        <f>Sources!C170*((1-Sources!C171)*Calculations!C122+Calculations!C123*Sources!C171)</f>
        <v>0</v>
      </c>
      <c r="F95" s="885">
        <v>0</v>
      </c>
      <c r="G95" s="945">
        <v>0</v>
      </c>
    </row>
    <row r="96" spans="1:12" x14ac:dyDescent="0.2">
      <c r="A96" s="611"/>
      <c r="B96" s="792" t="s">
        <v>474</v>
      </c>
      <c r="C96" s="954">
        <f>SUM(Calculations!C128:C137)</f>
        <v>0</v>
      </c>
      <c r="D96" s="954">
        <f>SUM(Calculations!D128:D137)</f>
        <v>0</v>
      </c>
      <c r="E96" s="885">
        <f>SUM(Calculations!E128:E137)</f>
        <v>0</v>
      </c>
      <c r="F96" s="885">
        <f>SUM(Calculations!F128:F137)</f>
        <v>0</v>
      </c>
      <c r="G96" s="945">
        <v>0</v>
      </c>
    </row>
    <row r="97" spans="1:12" s="770" customFormat="1" ht="15" x14ac:dyDescent="0.25">
      <c r="A97" s="769"/>
      <c r="B97" s="802" t="s">
        <v>706</v>
      </c>
      <c r="C97" s="946">
        <f>SUM(C88:C96)</f>
        <v>0</v>
      </c>
      <c r="D97" s="946">
        <f>SUM(D88:D96)</f>
        <v>0</v>
      </c>
      <c r="E97" s="946">
        <f>SUM(E88:E96)</f>
        <v>0</v>
      </c>
      <c r="F97" s="946">
        <f>SUM(F88:F96)</f>
        <v>0</v>
      </c>
      <c r="G97" s="947">
        <v>0</v>
      </c>
      <c r="H97" s="769"/>
      <c r="I97" s="769"/>
      <c r="J97" s="769"/>
      <c r="K97" s="769"/>
      <c r="L97" s="769"/>
    </row>
    <row r="98" spans="1:12" s="770" customFormat="1" ht="15" x14ac:dyDescent="0.25">
      <c r="A98" s="769"/>
      <c r="B98" s="794" t="s">
        <v>695</v>
      </c>
      <c r="C98" s="946">
        <f>C90+C89*Defaults!$C$121+C92+C93+C95</f>
        <v>0</v>
      </c>
      <c r="D98" s="946">
        <f>D90+D89*Defaults!$C$121+D92+D93+D95</f>
        <v>0</v>
      </c>
      <c r="E98" s="946">
        <f>E90+E89*Defaults!$C$121+E92+E93+E95</f>
        <v>0</v>
      </c>
      <c r="F98" s="946">
        <f>F90+F89*Defaults!$C$121+F92+F93+F95</f>
        <v>0</v>
      </c>
      <c r="G98" s="947">
        <v>0</v>
      </c>
      <c r="H98" s="769"/>
    </row>
    <row r="99" spans="1:12" s="770" customFormat="1" ht="15" x14ac:dyDescent="0.25">
      <c r="A99" s="769"/>
      <c r="B99" s="794" t="s">
        <v>698</v>
      </c>
      <c r="C99" s="955">
        <f>C97-C98</f>
        <v>0</v>
      </c>
      <c r="D99" s="955">
        <f>D97-D98</f>
        <v>0</v>
      </c>
      <c r="E99" s="955">
        <f>E97-E98</f>
        <v>0</v>
      </c>
      <c r="F99" s="955">
        <f>F97-F98</f>
        <v>0</v>
      </c>
      <c r="G99" s="956">
        <v>0</v>
      </c>
      <c r="H99" s="769"/>
    </row>
    <row r="100" spans="1:12" ht="15.75" x14ac:dyDescent="0.25">
      <c r="A100" s="611"/>
      <c r="B100" s="1259" t="s">
        <v>684</v>
      </c>
      <c r="C100" s="1260"/>
      <c r="D100" s="1260"/>
      <c r="E100" s="1260"/>
      <c r="F100" s="1260"/>
      <c r="G100" s="1261"/>
    </row>
    <row r="101" spans="1:12" x14ac:dyDescent="0.2">
      <c r="A101" s="611"/>
      <c r="B101" s="791" t="s">
        <v>679</v>
      </c>
      <c r="C101" s="885">
        <f>Calculations!C67</f>
        <v>0</v>
      </c>
      <c r="D101" s="885">
        <f>Calculations!D67</f>
        <v>0</v>
      </c>
      <c r="E101" s="885">
        <f>Calculations!E67</f>
        <v>0</v>
      </c>
      <c r="F101" s="885">
        <f>Calculations!F67</f>
        <v>0</v>
      </c>
      <c r="G101" s="945">
        <v>0</v>
      </c>
      <c r="I101" s="922"/>
    </row>
    <row r="102" spans="1:12" s="770" customFormat="1" ht="15.75" thickBot="1" x14ac:dyDescent="0.3">
      <c r="A102" s="769"/>
      <c r="B102" s="795" t="s">
        <v>556</v>
      </c>
      <c r="C102" s="950">
        <f>C101</f>
        <v>0</v>
      </c>
      <c r="D102" s="950">
        <f>D101</f>
        <v>0</v>
      </c>
      <c r="E102" s="950">
        <f>E101</f>
        <v>0</v>
      </c>
      <c r="F102" s="950">
        <f>F101</f>
        <v>0</v>
      </c>
      <c r="G102" s="951">
        <v>0</v>
      </c>
      <c r="H102" s="769"/>
    </row>
    <row r="103" spans="1:12" s="611" customFormat="1" x14ac:dyDescent="0.2">
      <c r="B103" s="357"/>
      <c r="C103" s="957"/>
      <c r="D103" s="957"/>
      <c r="E103" s="957"/>
      <c r="F103" s="957"/>
      <c r="G103" s="941"/>
    </row>
    <row r="104" spans="1:12" s="611" customFormat="1" x14ac:dyDescent="0.2">
      <c r="B104" s="357"/>
      <c r="C104" s="957"/>
      <c r="D104" s="957"/>
      <c r="E104" s="957"/>
      <c r="F104" s="957"/>
      <c r="G104" s="941"/>
    </row>
    <row r="105" spans="1:12" s="611" customFormat="1" x14ac:dyDescent="0.2">
      <c r="B105" s="357"/>
      <c r="C105" s="957"/>
      <c r="D105" s="957"/>
      <c r="E105" s="957"/>
      <c r="F105" s="957"/>
      <c r="G105" s="941"/>
    </row>
    <row r="106" spans="1:12" s="611" customFormat="1" ht="13.5" thickBot="1" x14ac:dyDescent="0.25">
      <c r="B106" s="357"/>
      <c r="C106" s="957"/>
      <c r="D106" s="957"/>
      <c r="E106" s="957"/>
      <c r="F106" s="957"/>
      <c r="G106" s="941"/>
    </row>
    <row r="107" spans="1:12" s="769" customFormat="1" ht="60.75" customHeight="1" thickBot="1" x14ac:dyDescent="0.3">
      <c r="B107" s="1163" t="s">
        <v>735</v>
      </c>
      <c r="C107" s="1164"/>
      <c r="D107" s="1164"/>
      <c r="E107" s="1164"/>
      <c r="F107" s="1164"/>
      <c r="G107" s="1165"/>
    </row>
    <row r="108" spans="1:12" ht="20.25" x14ac:dyDescent="0.3">
      <c r="A108" s="611"/>
      <c r="B108" s="1268" t="s">
        <v>590</v>
      </c>
      <c r="C108" s="1269"/>
      <c r="D108" s="1269"/>
      <c r="E108" s="1269"/>
      <c r="F108" s="1269"/>
      <c r="G108" s="1270"/>
    </row>
    <row r="109" spans="1:12" ht="15.75" x14ac:dyDescent="0.25">
      <c r="A109" s="611"/>
      <c r="B109" s="1274" t="s">
        <v>685</v>
      </c>
      <c r="C109" s="1275"/>
      <c r="D109" s="1275"/>
      <c r="E109" s="1275"/>
      <c r="F109" s="1276"/>
      <c r="G109" s="958"/>
    </row>
    <row r="110" spans="1:12" ht="25.5" x14ac:dyDescent="0.2">
      <c r="A110" s="611"/>
      <c r="B110" s="803"/>
      <c r="C110" s="943" t="s">
        <v>407</v>
      </c>
      <c r="D110" s="943" t="s">
        <v>408</v>
      </c>
      <c r="E110" s="943" t="s">
        <v>660</v>
      </c>
      <c r="F110" s="943" t="s">
        <v>688</v>
      </c>
      <c r="G110" s="944" t="s">
        <v>420</v>
      </c>
    </row>
    <row r="111" spans="1:12" x14ac:dyDescent="0.2">
      <c r="A111" s="611"/>
      <c r="B111" s="796" t="s">
        <v>501</v>
      </c>
      <c r="C111" s="959">
        <f>-Calculations!C153-Calculations!C172</f>
        <v>-6.0243951612903223E-3</v>
      </c>
      <c r="D111" s="959">
        <f>-Calculations!D153-Calculations!D172</f>
        <v>-2.0786699507389164E-3</v>
      </c>
      <c r="E111" s="960">
        <v>0</v>
      </c>
      <c r="F111" s="961">
        <v>0</v>
      </c>
      <c r="G111" s="962">
        <f>(-Calculations!C163+Calculations!D57)*Sources!C21/12*Calculations!C51</f>
        <v>0</v>
      </c>
    </row>
    <row r="112" spans="1:12" x14ac:dyDescent="0.2">
      <c r="A112" s="611"/>
      <c r="B112" s="797" t="s">
        <v>242</v>
      </c>
      <c r="C112" s="959">
        <f>IF('Existing Practices'!$C54="Yes",'Existing Practices'!$C55*Defaults!C208*Defaults!$C209*(1-Defaults!C210)*Defaults!C211*'Existing Practices'!C56*Defaults!C212*Defaults!C213*(Defaults!C214),0)*365</f>
        <v>0</v>
      </c>
      <c r="D112" s="959">
        <f>IF('Existing Practices'!$C54="Yes",'Existing Practices'!$C55*Defaults!C208*Defaults!$C209*(1-Defaults!C210)*Defaults!C211*'Existing Practices'!C56*Defaults!C212*Defaults!C215*(Defaults!C216),0)*365</f>
        <v>0</v>
      </c>
      <c r="E112" s="959">
        <v>0</v>
      </c>
      <c r="F112" s="959">
        <f>IF('Existing Practices'!$C54="Yes",'Existing Practices'!$C55*Defaults!C208*Defaults!$C209*(1-Defaults!C210)*Defaults!C211*'Existing Practices'!C56*Defaults!C212*Defaults!C217*(Defaults!C218),0)*365</f>
        <v>0</v>
      </c>
      <c r="G112" s="963">
        <v>0</v>
      </c>
    </row>
    <row r="113" spans="1:8" x14ac:dyDescent="0.2">
      <c r="A113" s="611"/>
      <c r="B113" s="797" t="s">
        <v>252</v>
      </c>
      <c r="C113" s="959">
        <f>Calculations!D46*Defaults!$C$221*'Existing Practices'!$C60*'Existing Practices'!$C61</f>
        <v>0</v>
      </c>
      <c r="D113" s="959">
        <f>Calculations!E46*Defaults!$C$221*'Existing Practices'!$C60*'Existing Practices'!$C61</f>
        <v>0</v>
      </c>
      <c r="E113" s="959">
        <f>Calculations!F46*Defaults!$C$221*'Existing Practices'!$C60*'Existing Practices'!$C61</f>
        <v>0</v>
      </c>
      <c r="F113" s="959">
        <v>0</v>
      </c>
      <c r="G113" s="963">
        <v>0</v>
      </c>
    </row>
    <row r="114" spans="1:8" x14ac:dyDescent="0.2">
      <c r="A114" s="611"/>
      <c r="B114" s="797" t="s">
        <v>255</v>
      </c>
      <c r="C114" s="959">
        <f>(SUMPRODUCT('Existing Practices'!$C67:$C69,Defaults!$C226:$C228)*VLOOKUP('Existing Practices'!$C70,Defaults!$B231:$C232,2,FALSE)*SUMPRODUCT(Sources!$D29:$D38,Defaults!F25:F34)/MAX(SUM(Sources!$D29:$D38),1)+SUMPRODUCT('Existing Practices'!$D67:$D69,Defaults!$E226:$E228)*VLOOKUP('Existing Practices'!$D70,Defaults!$B231:$C232,2,FALSE)*SUMPRODUCT(Sources!$D39:$D53,Defaults!F35:F49)/MAX(SUM(Sources!$D39:$D53),1)+SUMPRODUCT('Existing Practices'!$E67:$E69,Defaults!$E226:$E228)*VLOOKUP('Existing Practices'!$E70,Defaults!$B231:$C232,2,FALSE)*(SUMPRODUCT(Sources!$D39:$D43,Defaults!F35:F39)+SUMPRODUCT(Sources!$D49:$D53,Defaults!F45:F49))/MAX(SUM(Sources!$D49:$D53)+SUM(Sources!$D39:$D43),1))*0.226*0.95*Sources!$C$21*0.9*'Existing Practices'!$C64</f>
        <v>0</v>
      </c>
      <c r="D114" s="959">
        <f>(SUMPRODUCT('Existing Practices'!$C67:$C69,Defaults!C226:C228)*VLOOKUP('Existing Practices'!$C70,Defaults!$B231:$C232,2,FALSE)*SUMPRODUCT(Sources!$D29:$D38,Defaults!G25:G34)/MAX(SUM(Sources!$D29:$D38),1)+SUMPRODUCT('Existing Practices'!$D67:$D69,Defaults!E226:E228)*VLOOKUP('Existing Practices'!$D70,Defaults!$B231:$C232,2,FALSE)*SUMPRODUCT(Sources!$D39:$D53,Defaults!G35:G49)/MAX(SUM(Sources!$D39:$D53),1)+SUMPRODUCT('Existing Practices'!$E67:$E69,Defaults!E226:E228)*VLOOKUP('Existing Practices'!$E70,Defaults!$B231:$C232,2,FALSE)*(SUMPRODUCT(Sources!$D39:$D43,Defaults!G35:G39)+SUMPRODUCT(Sources!$D49:$D53,Defaults!G45:G49))/MAX(SUM(Sources!$D49:$D53)+SUM(Sources!$D39:$D43),1))*0.226*0.95*Sources!$C$21*0.9*'Existing Practices'!$C64</f>
        <v>0</v>
      </c>
      <c r="E114" s="959">
        <f>(SUMPRODUCT('Existing Practices'!$C67:$C69,Defaults!D226:D228)*VLOOKUP('Existing Practices'!$C70,Defaults!$B231:$C232,2,FALSE)*SUMPRODUCT(Sources!$D29:$D38,Defaults!H25:H34)/MAX(SUM(Sources!$D29:$D38),1)+SUMPRODUCT('Existing Practices'!$D67:$D69,Defaults!F226:F228)*VLOOKUP('Existing Practices'!$D70,Defaults!$B231:$C232,2,FALSE)*SUMPRODUCT(Sources!$D39:$D53,Defaults!H35:H49)/MAX(SUM(Sources!$D39:$D53),1)+SUMPRODUCT('Existing Practices'!$E67:$E69,Defaults!F226:F228)*VLOOKUP('Existing Practices'!$E70,Defaults!$B231:$C232,2,FALSE)*(SUMPRODUCT(Sources!$D39:$D43,Defaults!H35:H39)+SUMPRODUCT(Sources!$D49:$D53,Defaults!H45:H49))/MAX(SUM(Sources!$D49:$D53)+SUM(Sources!$D39:$D43),1))*0.226*0.95*Sources!$C$21*0.9*'Existing Practices'!$C64</f>
        <v>0</v>
      </c>
      <c r="F114" s="959">
        <v>0</v>
      </c>
      <c r="G114" s="963">
        <v>0</v>
      </c>
    </row>
    <row r="115" spans="1:8" x14ac:dyDescent="0.2">
      <c r="A115" s="611"/>
      <c r="B115" s="797" t="s">
        <v>314</v>
      </c>
      <c r="C115" s="959">
        <v>0</v>
      </c>
      <c r="D115" s="959">
        <v>0</v>
      </c>
      <c r="E115" s="959">
        <f>Results!E95*SUM('Existing Practices'!C67:E69)/MAX(Calculations!C191+Calculations!D191+Calculations!E191,0.1)*'Existing Practices'!C64</f>
        <v>0</v>
      </c>
      <c r="F115" s="959">
        <v>0</v>
      </c>
      <c r="G115" s="963">
        <v>0</v>
      </c>
      <c r="H115" s="882"/>
    </row>
    <row r="116" spans="1:8" x14ac:dyDescent="0.2">
      <c r="A116" s="611"/>
      <c r="B116" s="797" t="s">
        <v>270</v>
      </c>
      <c r="C116" s="964">
        <f>(Calculations!D$216*(1-Calculations!$J216)+Calculations!$J216)*Calculations!$B219*'Existing Practices'!$C74*'Existing Practices'!$C75*'Existing Practices'!$C76*(SUM(Calculations!D5:D29)-C111-Results!C112-Results!C114-Results!C115-Results!C118)</f>
        <v>0</v>
      </c>
      <c r="D116" s="964">
        <f>(Calculations!E$216*(1-Calculations!$J216)+Calculations!$J216)*Calculations!$B219*'Existing Practices'!$C74*'Existing Practices'!$C75*'Existing Practices'!$C76*(SUM(Calculations!E5:E29)-D111-Results!D112-Results!D114-Results!D115-Results!D118)</f>
        <v>0</v>
      </c>
      <c r="E116" s="964">
        <f>(Calculations!F$216*(1-Calculations!$J216)+Calculations!$J216)*Calculations!$B219*'Existing Practices'!$C74*'Existing Practices'!$C75*'Existing Practices'!$C76*(SUM(Calculations!F5:F29)-E111-Results!E112-Results!E114-Results!E115-Results!E118)</f>
        <v>0</v>
      </c>
      <c r="F116" s="964">
        <f>(Calculations!G$216*(1-Calculations!$J216)+Calculations!$J216)*Calculations!$B219*'Existing Practices'!$C74*'Existing Practices'!$C75*'Existing Practices'!$C76*(SUM(Calculations!G5:G29)-F111-Results!F112-Results!F114-Results!F115-Results!F118)</f>
        <v>0</v>
      </c>
      <c r="G116" s="965">
        <f>Calculations!J216*SUM(Calculations!I5:I29)*Calculations!B219*'Existing Practices'!C74*'Existing Practices'!C75*'Existing Practices'!C76</f>
        <v>0</v>
      </c>
    </row>
    <row r="117" spans="1:8" x14ac:dyDescent="0.2">
      <c r="A117" s="611"/>
      <c r="B117" s="797" t="s">
        <v>298</v>
      </c>
      <c r="C117" s="959">
        <f>Calculations!$C226*((1-Calculations!$F224)*Calculations!B224+Calculations!$F224)*'Existing Practices'!$C101*(SUM(Calculations!D5:D29)-C111-Results!C112-Results!C114-Results!C115)</f>
        <v>0</v>
      </c>
      <c r="D117" s="959">
        <f>Calculations!$C226*((1-Calculations!$F224)*Calculations!C224+Calculations!$F224)*'Existing Practices'!$C101*(SUM(Calculations!E5:E29)-D111-Results!D112-Results!D114-Results!D115)</f>
        <v>0</v>
      </c>
      <c r="E117" s="959">
        <f>Calculations!$C226*((1-Calculations!$F224)*Calculations!D224+Calculations!$F224)*'Existing Practices'!$C101*(SUM(Calculations!F5:F29)-E111-Results!E112-Results!E114-Results!E115)</f>
        <v>0</v>
      </c>
      <c r="F117" s="959">
        <f>Calculations!$C226*((1-Calculations!$F224)*Calculations!E224+Calculations!$F224)*'Existing Practices'!$C101*(SUM(Calculations!G5:G29)-F111-Results!F112-Results!F114-Results!F115)</f>
        <v>0</v>
      </c>
      <c r="G117" s="963">
        <f>Calculations!F224*(SUM(Calculations!I5:I29)-G111)*Calculations!C226*'Existing Practices'!C101</f>
        <v>0</v>
      </c>
    </row>
    <row r="118" spans="1:8" x14ac:dyDescent="0.2">
      <c r="A118" s="611"/>
      <c r="B118" s="797" t="s">
        <v>304</v>
      </c>
      <c r="C118" s="959">
        <f>'Existing Practices'!C107*(Calculations!$C231*'Existing Practices'!$C109+Calculations!$C$232*'Existing Practices'!$C$110)*Sources!$C21*0.9*0.226*0.95*Defaults!F40</f>
        <v>0</v>
      </c>
      <c r="D118" s="959">
        <f>'Existing Practices'!C107*(Calculations!$C231*'Existing Practices'!$C109+Calculations!$C$232*'Existing Practices'!$C$110)*Sources!$C21*0.9*0.226*0.95*Defaults!G40</f>
        <v>0</v>
      </c>
      <c r="E118" s="959">
        <f>'Existing Practices'!C107*(Calculations!$D231*'Existing Practices'!$C109+Calculations!$D$232*'Existing Practices'!$C$110)*Sources!$C21*0.9*0.226*0.95*Defaults!H40</f>
        <v>0</v>
      </c>
      <c r="F118" s="959">
        <v>0</v>
      </c>
      <c r="G118" s="963">
        <v>0</v>
      </c>
    </row>
    <row r="119" spans="1:8" x14ac:dyDescent="0.2">
      <c r="A119" s="611"/>
      <c r="B119" s="798" t="s">
        <v>308</v>
      </c>
      <c r="C119" s="966">
        <f>IF('Existing Practices'!$C114&gt;0,Results!C94,0)*MIN('Existing Practices'!$C114*'Existing Practices'!$C115*'Existing Practices'!$C116/MAX('Existing Practices'!$C113,0.0001),1)</f>
        <v>0</v>
      </c>
      <c r="D119" s="966">
        <f>IF('Existing Practices'!$C114&gt;0,Results!D94,0)*MIN('Existing Practices'!$C114*'Existing Practices'!$C115*'Existing Practices'!$C116/MAX('Existing Practices'!$C113,0.0001),1)</f>
        <v>0</v>
      </c>
      <c r="E119" s="966">
        <f>IF('Existing Practices'!$C114&gt;0,Results!E94,0)*MIN('Existing Practices'!$C114*'Existing Practices'!$C115*'Existing Practices'!$C116/MAX('Existing Practices'!$C113,0.0001),1)</f>
        <v>0</v>
      </c>
      <c r="F119" s="966">
        <f>IF('Existing Practices'!$C114&gt;0,Results!F94,0)*MIN('Existing Practices'!$C114*'Existing Practices'!$C115*'Existing Practices'!$C116/MAX('Existing Practices'!$C113,0.0001),1)</f>
        <v>0</v>
      </c>
      <c r="G119" s="967">
        <v>0</v>
      </c>
    </row>
    <row r="120" spans="1:8" s="770" customFormat="1" ht="15" x14ac:dyDescent="0.25">
      <c r="A120" s="769"/>
      <c r="B120" s="802" t="s">
        <v>700</v>
      </c>
      <c r="C120" s="946">
        <f>SUM(C111:C119)</f>
        <v>-6.0243951612903223E-3</v>
      </c>
      <c r="D120" s="946">
        <f>SUM(D111:D119)</f>
        <v>-2.0786699507389164E-3</v>
      </c>
      <c r="E120" s="946">
        <f>SUM(E111:E119)</f>
        <v>0</v>
      </c>
      <c r="F120" s="946">
        <f>SUM(F111:F119)</f>
        <v>0</v>
      </c>
      <c r="G120" s="947">
        <f>SUM(G111:G119)</f>
        <v>0</v>
      </c>
      <c r="H120" s="769"/>
    </row>
    <row r="121" spans="1:8" s="770" customFormat="1" ht="15" x14ac:dyDescent="0.25">
      <c r="A121" s="769"/>
      <c r="B121" s="802" t="s">
        <v>686</v>
      </c>
      <c r="C121" s="946">
        <f>C111+C112+C113+C114+C115+C116+C117+C118</f>
        <v>-6.0243951612903223E-3</v>
      </c>
      <c r="D121" s="946">
        <f>D111+D112+D113+D114+D115+D116+D117+D118</f>
        <v>-2.0786699507389164E-3</v>
      </c>
      <c r="E121" s="946">
        <f>E111+E112+E113+E114+E115+E116+E117+E118</f>
        <v>0</v>
      </c>
      <c r="F121" s="946">
        <f>F111+F112+F113+F114+F115+F116+F117+F118</f>
        <v>0</v>
      </c>
      <c r="G121" s="947">
        <f>G111+G112+G113+G114+G115+G116+G117+G118</f>
        <v>0</v>
      </c>
      <c r="H121" s="769"/>
    </row>
    <row r="122" spans="1:8" s="770" customFormat="1" ht="15" x14ac:dyDescent="0.25">
      <c r="A122" s="769"/>
      <c r="B122" s="802" t="s">
        <v>687</v>
      </c>
      <c r="C122" s="946">
        <f>C119</f>
        <v>0</v>
      </c>
      <c r="D122" s="946">
        <f>D119</f>
        <v>0</v>
      </c>
      <c r="E122" s="946">
        <f>E119</f>
        <v>0</v>
      </c>
      <c r="F122" s="946">
        <f>F119</f>
        <v>0</v>
      </c>
      <c r="G122" s="947">
        <f>G119</f>
        <v>0</v>
      </c>
      <c r="H122" s="769"/>
    </row>
    <row r="123" spans="1:8" ht="15.75" x14ac:dyDescent="0.25">
      <c r="A123" s="611"/>
      <c r="B123" s="1271" t="s">
        <v>677</v>
      </c>
      <c r="C123" s="1272"/>
      <c r="D123" s="1272"/>
      <c r="E123" s="1272"/>
      <c r="F123" s="1272"/>
      <c r="G123" s="1273"/>
    </row>
    <row r="124" spans="1:8" x14ac:dyDescent="0.2">
      <c r="A124" s="611"/>
      <c r="B124" s="800" t="s">
        <v>624</v>
      </c>
      <c r="C124" s="959">
        <f>-Calculations!C154-Calculations!C173</f>
        <v>-6.1281653225806448E-2</v>
      </c>
      <c r="D124" s="959">
        <f>-Calculations!D154-Calculations!D173</f>
        <v>-4.3313793103448277E-3</v>
      </c>
      <c r="E124" s="959">
        <v>0</v>
      </c>
      <c r="F124" s="959">
        <v>0</v>
      </c>
      <c r="G124" s="963">
        <v>0</v>
      </c>
    </row>
    <row r="125" spans="1:8" x14ac:dyDescent="0.2">
      <c r="A125" s="611"/>
      <c r="B125" s="800" t="s">
        <v>298</v>
      </c>
      <c r="C125" s="964">
        <f>-Calculations!$C226*'Existing Practices'!$C101*Calculations!$F224*(1-Calculations!B224)*(1-Calculations!C60)*(SUM(Calculations!D5:D29)-C111-Results!C112-Results!C114-Results!C115)</f>
        <v>0</v>
      </c>
      <c r="D125" s="964">
        <f>-Calculations!$C226*'Existing Practices'!$C101*Calculations!$F224*(1-Calculations!C224)*(1-Calculations!D60)*(SUM(Calculations!E5:E29)-D111-Results!D112-Results!D114-Results!D115)</f>
        <v>0</v>
      </c>
      <c r="E125" s="964">
        <f>-Calculations!$C226*'Existing Practices'!$C101*Calculations!$F224*(1-Calculations!D224)*(1-Calculations!E60)*(SUM(Calculations!F5:F29)-E111-Results!E112-Results!E114-Results!E115)</f>
        <v>0</v>
      </c>
      <c r="F125" s="964">
        <f>-Calculations!$C226*'Existing Practices'!$C101*Calculations!$F224*(1-Calculations!E224)*(1-Calculations!F60)*(SUM(Calculations!G5:G29)-F111-Results!F112-Results!F114-Results!F115)</f>
        <v>0</v>
      </c>
      <c r="G125" s="965">
        <v>0</v>
      </c>
    </row>
    <row r="126" spans="1:8" x14ac:dyDescent="0.2">
      <c r="A126" s="611"/>
      <c r="B126" s="801" t="s">
        <v>270</v>
      </c>
      <c r="C126" s="959">
        <f>-Calculations!$B219*'Existing Practices'!$C74*'Existing Practices'!$C75*'Existing Practices'!$C76*Calculations!$J216*(1-Calculations!D217)*(1-Calculations!C60)*(SUM(Calculations!D5:D29)-C111-Results!C112-Results!C114-Results!C115-Results!C118)</f>
        <v>0</v>
      </c>
      <c r="D126" s="959">
        <f>-Calculations!$B219*'Existing Practices'!$C74*'Existing Practices'!$C75*'Existing Practices'!$C76*Calculations!$J216*(1-Calculations!E217)*(1-Calculations!D60)*(SUM(Calculations!E5:E29)-D111-Results!D112-Results!D114-Results!D115-Results!D118)</f>
        <v>0</v>
      </c>
      <c r="E126" s="959">
        <f>-Calculations!$B219*'Existing Practices'!$C74*'Existing Practices'!$C75*'Existing Practices'!$C76*Calculations!$J216*(1-Calculations!F217)*(1-Calculations!E60)*(SUM(Calculations!F5:F29)-E111-Results!E112-Results!E114-Results!E115-Results!E118)</f>
        <v>0</v>
      </c>
      <c r="F126" s="959">
        <f>-Calculations!$B219*'Existing Practices'!$C74*'Existing Practices'!$C75*'Existing Practices'!$C76*Calculations!$J216*(1-Calculations!G217)*(1-Calculations!F60)*(SUM(Calculations!G5:G29)-F111-Results!F112-Results!F114-Results!F115-Results!F118)</f>
        <v>0</v>
      </c>
      <c r="G126" s="963">
        <v>0</v>
      </c>
    </row>
    <row r="127" spans="1:8" s="770" customFormat="1" ht="15.75" thickBot="1" x14ac:dyDescent="0.3">
      <c r="A127" s="769"/>
      <c r="B127" s="799" t="s">
        <v>707</v>
      </c>
      <c r="C127" s="950">
        <f>SUM(C124:C126)</f>
        <v>-6.1281653225806448E-2</v>
      </c>
      <c r="D127" s="950">
        <f>SUM(D124:D126)</f>
        <v>-4.3313793103448277E-3</v>
      </c>
      <c r="E127" s="950">
        <f>SUM(E124:E126)</f>
        <v>0</v>
      </c>
      <c r="F127" s="950">
        <f>SUM(F124:F126)</f>
        <v>0</v>
      </c>
      <c r="G127" s="951">
        <v>0</v>
      </c>
      <c r="H127" s="769"/>
    </row>
    <row r="128" spans="1:8" s="611" customFormat="1" ht="13.5" thickBot="1" x14ac:dyDescent="0.25">
      <c r="B128" s="357"/>
      <c r="C128" s="941"/>
      <c r="D128" s="941"/>
      <c r="E128" s="941"/>
      <c r="F128" s="941"/>
      <c r="G128" s="941"/>
    </row>
    <row r="129" spans="1:7" s="769" customFormat="1" ht="60.75" customHeight="1" thickBot="1" x14ac:dyDescent="0.3">
      <c r="B129" s="1163" t="s">
        <v>736</v>
      </c>
      <c r="C129" s="1164"/>
      <c r="D129" s="1164"/>
      <c r="E129" s="1164"/>
      <c r="F129" s="1164"/>
      <c r="G129" s="1165"/>
    </row>
    <row r="130" spans="1:7" ht="20.25" x14ac:dyDescent="0.3">
      <c r="A130" s="611"/>
      <c r="B130" s="1277" t="s">
        <v>699</v>
      </c>
      <c r="C130" s="1278"/>
      <c r="D130" s="1278"/>
      <c r="E130" s="1278"/>
      <c r="F130" s="1278"/>
      <c r="G130" s="1279"/>
    </row>
    <row r="131" spans="1:7" ht="33.75" customHeight="1" x14ac:dyDescent="0.2">
      <c r="A131" s="611"/>
      <c r="B131" s="803"/>
      <c r="C131" s="943" t="s">
        <v>407</v>
      </c>
      <c r="D131" s="943" t="s">
        <v>408</v>
      </c>
      <c r="E131" s="943" t="s">
        <v>660</v>
      </c>
      <c r="F131" s="943" t="s">
        <v>688</v>
      </c>
      <c r="G131" s="944" t="s">
        <v>420</v>
      </c>
    </row>
    <row r="132" spans="1:7" ht="15.75" x14ac:dyDescent="0.25">
      <c r="A132" s="611"/>
      <c r="B132" s="1265" t="s">
        <v>692</v>
      </c>
      <c r="C132" s="1266"/>
      <c r="D132" s="1266"/>
      <c r="E132" s="1266"/>
      <c r="F132" s="1266"/>
      <c r="G132" s="1267"/>
    </row>
    <row r="133" spans="1:7" x14ac:dyDescent="0.2">
      <c r="A133" s="611"/>
      <c r="B133" s="792" t="s">
        <v>423</v>
      </c>
      <c r="C133" s="885">
        <f>SUM(C41:C65)-C121+C113+C115</f>
        <v>6.0243951612903223E-3</v>
      </c>
      <c r="D133" s="885">
        <f>SUM(D41:D65)-D121+D113+D115</f>
        <v>2.0786699507389164E-3</v>
      </c>
      <c r="E133" s="885">
        <f>SUM(E41:E65)-E121+E113+E115</f>
        <v>0</v>
      </c>
      <c r="F133" s="885">
        <f>SUM(F41:F65)-F121+F113+F115</f>
        <v>0</v>
      </c>
      <c r="G133" s="945">
        <f>SUM(G41:G65)-G121+G113+G115</f>
        <v>0</v>
      </c>
    </row>
    <row r="134" spans="1:7" x14ac:dyDescent="0.2">
      <c r="A134" s="611"/>
      <c r="B134" s="792" t="s">
        <v>37</v>
      </c>
      <c r="C134" s="885">
        <f>C82-C113</f>
        <v>0</v>
      </c>
      <c r="D134" s="885">
        <f>D82-D113</f>
        <v>0</v>
      </c>
      <c r="E134" s="885">
        <f>E82-E113</f>
        <v>0</v>
      </c>
      <c r="F134" s="885">
        <f>F82-F113</f>
        <v>0</v>
      </c>
      <c r="G134" s="945">
        <f>G82-G113</f>
        <v>0</v>
      </c>
    </row>
    <row r="135" spans="1:7" x14ac:dyDescent="0.2">
      <c r="A135" s="611"/>
      <c r="B135" s="792" t="s">
        <v>141</v>
      </c>
      <c r="C135" s="885">
        <f>C89</f>
        <v>0</v>
      </c>
      <c r="D135" s="885">
        <f t="shared" ref="D135:G135" si="13">D89</f>
        <v>0</v>
      </c>
      <c r="E135" s="885">
        <f t="shared" si="13"/>
        <v>0</v>
      </c>
      <c r="F135" s="885">
        <f t="shared" si="13"/>
        <v>0</v>
      </c>
      <c r="G135" s="945">
        <f t="shared" si="13"/>
        <v>0</v>
      </c>
    </row>
    <row r="136" spans="1:7" x14ac:dyDescent="0.2">
      <c r="A136" s="611"/>
      <c r="B136" s="792" t="s">
        <v>146</v>
      </c>
      <c r="C136" s="885">
        <f>C90</f>
        <v>0</v>
      </c>
      <c r="D136" s="885">
        <f t="shared" ref="D136:G136" si="14">D90</f>
        <v>0</v>
      </c>
      <c r="E136" s="885">
        <f t="shared" si="14"/>
        <v>0</v>
      </c>
      <c r="F136" s="885">
        <f t="shared" si="14"/>
        <v>0</v>
      </c>
      <c r="G136" s="945">
        <f t="shared" si="14"/>
        <v>0</v>
      </c>
    </row>
    <row r="137" spans="1:7" x14ac:dyDescent="0.2">
      <c r="A137" s="611"/>
      <c r="B137" s="792" t="s">
        <v>204</v>
      </c>
      <c r="C137" s="885">
        <f>C92</f>
        <v>0</v>
      </c>
      <c r="D137" s="885">
        <f t="shared" ref="D137:G137" si="15">D92</f>
        <v>0</v>
      </c>
      <c r="E137" s="885">
        <f t="shared" si="15"/>
        <v>0</v>
      </c>
      <c r="F137" s="885">
        <f t="shared" si="15"/>
        <v>0</v>
      </c>
      <c r="G137" s="945">
        <f t="shared" si="15"/>
        <v>0</v>
      </c>
    </row>
    <row r="138" spans="1:7" x14ac:dyDescent="0.2">
      <c r="A138" s="611"/>
      <c r="B138" s="792" t="s">
        <v>179</v>
      </c>
      <c r="C138" s="885">
        <f>C95-C115</f>
        <v>0</v>
      </c>
      <c r="D138" s="885">
        <f>D95-D115</f>
        <v>0</v>
      </c>
      <c r="E138" s="885">
        <f>E95-E115</f>
        <v>0</v>
      </c>
      <c r="F138" s="885">
        <f>F95-F115</f>
        <v>0</v>
      </c>
      <c r="G138" s="945">
        <f>G95-G115</f>
        <v>0</v>
      </c>
    </row>
    <row r="139" spans="1:7" x14ac:dyDescent="0.2">
      <c r="A139" s="611"/>
      <c r="B139" s="792" t="s">
        <v>34</v>
      </c>
      <c r="C139" s="885">
        <f>SUM(C66:C70)</f>
        <v>0</v>
      </c>
      <c r="D139" s="885">
        <f t="shared" ref="D139:G139" si="16">SUM(D66:D70)</f>
        <v>0</v>
      </c>
      <c r="E139" s="885">
        <f t="shared" si="16"/>
        <v>0</v>
      </c>
      <c r="F139" s="885">
        <f t="shared" si="16"/>
        <v>0</v>
      </c>
      <c r="G139" s="945">
        <f t="shared" si="16"/>
        <v>0</v>
      </c>
    </row>
    <row r="140" spans="1:7" x14ac:dyDescent="0.2">
      <c r="A140" s="611"/>
      <c r="B140" s="792" t="s">
        <v>424</v>
      </c>
      <c r="C140" s="885">
        <f>SUM(C71:C80)</f>
        <v>0</v>
      </c>
      <c r="D140" s="885">
        <f t="shared" ref="D140:G140" si="17">SUM(D71:D80)</f>
        <v>0</v>
      </c>
      <c r="E140" s="885">
        <f t="shared" si="17"/>
        <v>0</v>
      </c>
      <c r="F140" s="885">
        <f t="shared" si="17"/>
        <v>0</v>
      </c>
      <c r="G140" s="945">
        <f t="shared" si="17"/>
        <v>0</v>
      </c>
    </row>
    <row r="141" spans="1:7" x14ac:dyDescent="0.2">
      <c r="A141" s="611"/>
      <c r="B141" s="792" t="s">
        <v>164</v>
      </c>
      <c r="C141" s="885">
        <f>C93</f>
        <v>0</v>
      </c>
      <c r="D141" s="885">
        <f t="shared" ref="D141:G141" si="18">D93</f>
        <v>0</v>
      </c>
      <c r="E141" s="885">
        <f t="shared" si="18"/>
        <v>0</v>
      </c>
      <c r="F141" s="885">
        <f t="shared" si="18"/>
        <v>0</v>
      </c>
      <c r="G141" s="945">
        <f t="shared" si="18"/>
        <v>0</v>
      </c>
    </row>
    <row r="142" spans="1:7" x14ac:dyDescent="0.2">
      <c r="A142" s="611"/>
      <c r="B142" s="792" t="s">
        <v>151</v>
      </c>
      <c r="C142" s="885">
        <f>C91</f>
        <v>0</v>
      </c>
      <c r="D142" s="885">
        <f t="shared" ref="D142:G142" si="19">D91</f>
        <v>0</v>
      </c>
      <c r="E142" s="885">
        <f t="shared" si="19"/>
        <v>0</v>
      </c>
      <c r="F142" s="885">
        <f t="shared" si="19"/>
        <v>0</v>
      </c>
      <c r="G142" s="945">
        <f t="shared" si="19"/>
        <v>0</v>
      </c>
    </row>
    <row r="143" spans="1:7" x14ac:dyDescent="0.2">
      <c r="A143" s="611"/>
      <c r="B143" s="792" t="s">
        <v>176</v>
      </c>
      <c r="C143" s="885">
        <f>C94-C119</f>
        <v>0</v>
      </c>
      <c r="D143" s="885">
        <f>D94-D119</f>
        <v>0</v>
      </c>
      <c r="E143" s="885">
        <f>E94-E119</f>
        <v>0</v>
      </c>
      <c r="F143" s="885">
        <f>F94-F119</f>
        <v>0</v>
      </c>
      <c r="G143" s="945">
        <f>G94-G119</f>
        <v>0</v>
      </c>
    </row>
    <row r="144" spans="1:7" x14ac:dyDescent="0.2">
      <c r="A144" s="611"/>
      <c r="B144" s="792" t="s">
        <v>425</v>
      </c>
      <c r="C144" s="885">
        <f>C96</f>
        <v>0</v>
      </c>
      <c r="D144" s="885">
        <f t="shared" ref="D144:G144" si="20">D96</f>
        <v>0</v>
      </c>
      <c r="E144" s="885">
        <f t="shared" si="20"/>
        <v>0</v>
      </c>
      <c r="F144" s="885">
        <f t="shared" si="20"/>
        <v>0</v>
      </c>
      <c r="G144" s="945">
        <f t="shared" si="20"/>
        <v>0</v>
      </c>
    </row>
    <row r="145" spans="1:22" x14ac:dyDescent="0.2">
      <c r="A145" s="611"/>
      <c r="B145" s="791" t="s">
        <v>689</v>
      </c>
      <c r="C145" s="885">
        <f>C88</f>
        <v>0</v>
      </c>
      <c r="D145" s="885">
        <f t="shared" ref="D145:G145" si="21">D88</f>
        <v>0</v>
      </c>
      <c r="E145" s="885">
        <f t="shared" si="21"/>
        <v>0</v>
      </c>
      <c r="F145" s="885">
        <f t="shared" si="21"/>
        <v>0</v>
      </c>
      <c r="G145" s="945">
        <f t="shared" si="21"/>
        <v>0</v>
      </c>
    </row>
    <row r="146" spans="1:22" x14ac:dyDescent="0.2">
      <c r="A146" s="611"/>
      <c r="B146" s="792" t="s">
        <v>36</v>
      </c>
      <c r="C146" s="885">
        <f>C81</f>
        <v>0</v>
      </c>
      <c r="D146" s="885">
        <f t="shared" ref="D146:G146" si="22">D81</f>
        <v>0</v>
      </c>
      <c r="E146" s="885">
        <f t="shared" si="22"/>
        <v>0</v>
      </c>
      <c r="F146" s="885">
        <f t="shared" si="22"/>
        <v>0</v>
      </c>
      <c r="G146" s="945">
        <f t="shared" si="22"/>
        <v>0</v>
      </c>
    </row>
    <row r="147" spans="1:22" s="767" customFormat="1" ht="15" x14ac:dyDescent="0.25">
      <c r="A147" s="766"/>
      <c r="B147" s="802" t="s">
        <v>555</v>
      </c>
      <c r="C147" s="946">
        <f>SUM(C133:C146)</f>
        <v>6.0243951612903223E-3</v>
      </c>
      <c r="D147" s="946">
        <f t="shared" ref="D147:G147" si="23">SUM(D133:D146)</f>
        <v>2.0786699507389164E-3</v>
      </c>
      <c r="E147" s="946">
        <f t="shared" si="23"/>
        <v>0</v>
      </c>
      <c r="F147" s="946">
        <f t="shared" si="23"/>
        <v>0</v>
      </c>
      <c r="G147" s="947">
        <f t="shared" si="23"/>
        <v>0</v>
      </c>
      <c r="H147" s="766"/>
    </row>
    <row r="148" spans="1:22" s="767" customFormat="1" ht="15" x14ac:dyDescent="0.25">
      <c r="A148" s="766"/>
      <c r="B148" s="802" t="s">
        <v>438</v>
      </c>
      <c r="C148" s="946">
        <f>C147-C149</f>
        <v>6.0243951612903223E-3</v>
      </c>
      <c r="D148" s="946">
        <f t="shared" ref="D148:G148" si="24">D147-D149</f>
        <v>2.0786699507389164E-3</v>
      </c>
      <c r="E148" s="946">
        <f t="shared" si="24"/>
        <v>0</v>
      </c>
      <c r="F148" s="946">
        <f t="shared" si="24"/>
        <v>0</v>
      </c>
      <c r="G148" s="947">
        <f t="shared" si="24"/>
        <v>0</v>
      </c>
      <c r="H148" s="766"/>
    </row>
    <row r="149" spans="1:22" s="767" customFormat="1" ht="15" x14ac:dyDescent="0.25">
      <c r="A149" s="766"/>
      <c r="B149" s="802" t="s">
        <v>439</v>
      </c>
      <c r="C149" s="946">
        <f>C135*(1-Defaults!$C$121)+(C139+C140)*(1-Defaults!C$71)+C142+C143+C144+C145</f>
        <v>0</v>
      </c>
      <c r="D149" s="946">
        <f>D135*(1-Defaults!$C$121)+(D139+D140)*(1-Defaults!D71)+D142+D143+D144+D145</f>
        <v>0</v>
      </c>
      <c r="E149" s="946">
        <f>E135*(1-Defaults!$C$121)+(E139+E140)*(1-Defaults!E71)+E142+E143+E144+E145</f>
        <v>0</v>
      </c>
      <c r="F149" s="946">
        <f>F135*(1-Defaults!$C$121)+(F139+F140)*(1-Defaults!F71)+F142+F143+F144+F145</f>
        <v>0</v>
      </c>
      <c r="G149" s="947">
        <v>0</v>
      </c>
      <c r="H149" s="906"/>
    </row>
    <row r="150" spans="1:22" ht="15.75" x14ac:dyDescent="0.25">
      <c r="A150" s="611"/>
      <c r="B150" s="1265" t="s">
        <v>619</v>
      </c>
      <c r="C150" s="1266"/>
      <c r="D150" s="1266"/>
      <c r="E150" s="1266"/>
      <c r="F150" s="1266"/>
      <c r="G150" s="1267"/>
    </row>
    <row r="151" spans="1:22" x14ac:dyDescent="0.2">
      <c r="A151" s="611"/>
      <c r="B151" s="791" t="s">
        <v>423</v>
      </c>
      <c r="C151" s="885">
        <f>-C127</f>
        <v>6.1281653225806448E-2</v>
      </c>
      <c r="D151" s="885">
        <f t="shared" ref="D151:G151" si="25">-D127</f>
        <v>4.3313793103448277E-3</v>
      </c>
      <c r="E151" s="885">
        <f t="shared" si="25"/>
        <v>0</v>
      </c>
      <c r="F151" s="885">
        <f t="shared" si="25"/>
        <v>0</v>
      </c>
      <c r="G151" s="945">
        <f t="shared" si="25"/>
        <v>0</v>
      </c>
    </row>
    <row r="152" spans="1:22" x14ac:dyDescent="0.2">
      <c r="A152" s="611"/>
      <c r="B152" s="791" t="s">
        <v>690</v>
      </c>
      <c r="C152" s="885">
        <f>C101</f>
        <v>0</v>
      </c>
      <c r="D152" s="885">
        <f t="shared" ref="D152:G152" si="26">D101</f>
        <v>0</v>
      </c>
      <c r="E152" s="885">
        <f t="shared" si="26"/>
        <v>0</v>
      </c>
      <c r="F152" s="885">
        <f t="shared" si="26"/>
        <v>0</v>
      </c>
      <c r="G152" s="945">
        <f t="shared" si="26"/>
        <v>0</v>
      </c>
    </row>
    <row r="153" spans="1:22" ht="15.75" thickBot="1" x14ac:dyDescent="0.3">
      <c r="A153" s="611"/>
      <c r="B153" s="795" t="s">
        <v>556</v>
      </c>
      <c r="C153" s="950">
        <f>C152+C151</f>
        <v>6.1281653225806448E-2</v>
      </c>
      <c r="D153" s="950">
        <f t="shared" ref="D153:G153" si="27">D152+D151</f>
        <v>4.3313793103448277E-3</v>
      </c>
      <c r="E153" s="950">
        <f t="shared" si="27"/>
        <v>0</v>
      </c>
      <c r="F153" s="950">
        <f t="shared" si="27"/>
        <v>0</v>
      </c>
      <c r="G153" s="951">
        <f t="shared" si="27"/>
        <v>0</v>
      </c>
    </row>
    <row r="154" spans="1:22" s="611" customFormat="1" x14ac:dyDescent="0.2">
      <c r="C154" s="941"/>
      <c r="D154" s="941"/>
      <c r="E154" s="941"/>
      <c r="F154" s="941"/>
      <c r="G154" s="941"/>
    </row>
    <row r="155" spans="1:22" ht="21" thickBot="1" x14ac:dyDescent="0.35">
      <c r="A155" s="611"/>
      <c r="B155" s="1280" t="s">
        <v>628</v>
      </c>
      <c r="C155" s="1280"/>
      <c r="D155" s="1280"/>
      <c r="E155" s="1280"/>
      <c r="F155" s="1280"/>
      <c r="G155" s="1280"/>
    </row>
    <row r="156" spans="1:22" s="769" customFormat="1" ht="80.25" customHeight="1" thickTop="1" thickBot="1" x14ac:dyDescent="0.3">
      <c r="B156" s="1163" t="s">
        <v>737</v>
      </c>
      <c r="C156" s="1164"/>
      <c r="D156" s="1164"/>
      <c r="E156" s="1164"/>
      <c r="F156" s="1164"/>
      <c r="G156" s="1165"/>
    </row>
    <row r="157" spans="1:22" ht="20.25" x14ac:dyDescent="0.3">
      <c r="A157" s="611"/>
      <c r="B157" s="1277" t="s">
        <v>681</v>
      </c>
      <c r="C157" s="1278"/>
      <c r="D157" s="1278"/>
      <c r="E157" s="1278"/>
      <c r="F157" s="1278"/>
      <c r="G157" s="1279"/>
    </row>
    <row r="158" spans="1:22" ht="33.75" customHeight="1" x14ac:dyDescent="0.2">
      <c r="A158" s="611"/>
      <c r="B158" s="803"/>
      <c r="C158" s="943" t="s">
        <v>691</v>
      </c>
      <c r="D158" s="943" t="s">
        <v>405</v>
      </c>
      <c r="E158" s="943" t="s">
        <v>313</v>
      </c>
      <c r="F158" s="943" t="s">
        <v>379</v>
      </c>
      <c r="G158" s="944" t="s">
        <v>380</v>
      </c>
    </row>
    <row r="159" spans="1:22" ht="15.75" x14ac:dyDescent="0.25">
      <c r="A159" s="611"/>
      <c r="B159" s="1265" t="s">
        <v>685</v>
      </c>
      <c r="C159" s="1266"/>
      <c r="D159" s="1266"/>
      <c r="E159" s="1266"/>
      <c r="F159" s="1266"/>
      <c r="G159" s="1267"/>
    </row>
    <row r="160" spans="1:22" x14ac:dyDescent="0.2">
      <c r="A160" s="611"/>
      <c r="B160" s="792" t="s">
        <v>478</v>
      </c>
      <c r="C160" s="885">
        <f>Calculations!C160-Calculations!C244-Calculations!C246</f>
        <v>0</v>
      </c>
      <c r="D160" s="885">
        <f>Calculations!D160-Calculations!D244-Calculations!D246</f>
        <v>0</v>
      </c>
      <c r="E160" s="885">
        <v>0</v>
      </c>
      <c r="F160" s="885">
        <v>0</v>
      </c>
      <c r="G160" s="945">
        <v>0</v>
      </c>
      <c r="R160" s="886"/>
      <c r="S160" s="886"/>
      <c r="T160" s="886"/>
      <c r="U160" s="886"/>
      <c r="V160" s="886"/>
    </row>
    <row r="161" spans="1:22" x14ac:dyDescent="0.2">
      <c r="A161" s="611"/>
      <c r="B161" s="792" t="s">
        <v>242</v>
      </c>
      <c r="C161" s="885">
        <f>IF('Future Practices'!C48="",0,IF('Future Practices'!$C47="Yes",'Future Practices'!$C48*Defaults!C208*Defaults!$C209*(1-Defaults!$C210)*Defaults!$C211*'Future Practices'!$C49*Defaults!$C212*Defaults!$C213*(Defaults!$C214),0)*365-C112)</f>
        <v>0</v>
      </c>
      <c r="D161" s="885">
        <f>IF('Future Practices'!C48="",0,IF('Future Practices'!$C47="Yes",'Future Practices'!$C48*Defaults!C208*Defaults!$C209*(1-Defaults!$C210)*Defaults!$C211*'Future Practices'!$C49*Defaults!$C212*Defaults!$C215*(Defaults!$C216),0)*365-D112)</f>
        <v>0</v>
      </c>
      <c r="E161" s="885">
        <v>0</v>
      </c>
      <c r="F161" s="885">
        <f>IF('Future Practices'!C48="",0,IF('Future Practices'!$C47="Yes",'Future Practices'!$C48*Defaults!C208*Defaults!$C209*(1-Defaults!$C210)*Defaults!$C211*'Future Practices'!$C49*Defaults!$C212*Defaults!$C217*(Defaults!$C218),0)*365-F112)</f>
        <v>0</v>
      </c>
      <c r="G161" s="945">
        <v>0</v>
      </c>
      <c r="L161" s="886"/>
      <c r="N161" s="886"/>
      <c r="R161" s="886"/>
      <c r="S161" s="886"/>
      <c r="T161" s="886"/>
      <c r="U161" s="886"/>
      <c r="V161" s="886"/>
    </row>
    <row r="162" spans="1:22" x14ac:dyDescent="0.2">
      <c r="A162" s="611"/>
      <c r="B162" s="792" t="s">
        <v>252</v>
      </c>
      <c r="C162" s="885">
        <f>IF('Future Practices'!$C55="",0,Calculations!D46*Defaults!$C$221*'Future Practices'!$C54*'Future Practices'!$C55-C113)</f>
        <v>0</v>
      </c>
      <c r="D162" s="885">
        <f>IF('Future Practices'!$C55="",0,Calculations!E46*Defaults!$C$221*'Future Practices'!$C54*'Future Practices'!$C55-D113)</f>
        <v>0</v>
      </c>
      <c r="E162" s="885">
        <f>IF('Future Practices'!$C55="",0,Calculations!F46*Defaults!$C$221*'Future Practices'!$C54*'Future Practices'!$C55-E113)</f>
        <v>0</v>
      </c>
      <c r="F162" s="885">
        <f>IF('Future Practices'!$C55="",0,Calculations!G46*Defaults!$C$221*'Future Practices'!$C54*'Future Practices'!$C55-F113)</f>
        <v>0</v>
      </c>
      <c r="G162" s="945">
        <v>0</v>
      </c>
      <c r="L162" s="886"/>
      <c r="N162" s="886"/>
      <c r="R162" s="886"/>
      <c r="S162" s="886"/>
      <c r="T162" s="886"/>
      <c r="U162" s="886"/>
      <c r="V162" s="886"/>
    </row>
    <row r="163" spans="1:22" x14ac:dyDescent="0.2">
      <c r="A163" s="611"/>
      <c r="B163" s="792" t="s">
        <v>255</v>
      </c>
      <c r="C163" s="885">
        <f>IF('Future Practices'!C59="",0,(SUMPRODUCT('Future Practices'!$C62:$C64,Defaults!$C226:$C228)*VLOOKUP('Future Practices'!$C65,Defaults!$B231:$C232,2,FALSE)*SUMPRODUCT(Sources!$D29:$D38,Defaults!F25:F34)/MAX(SUM(Sources!$D29:$D38),1)+SUMPRODUCT('Future Practices'!$E62:$E64,Defaults!$E226:$E228)*VLOOKUP('Future Practices'!$E65,Defaults!$B231:$C232,2,FALSE)*SUMPRODUCT(Sources!$D39:$D53,Defaults!F35:F49)/MAX(SUM(Sources!$D39:$D53),1)+SUMPRODUCT('Future Practices'!$G62:$G64,Defaults!$E226:$E228)*VLOOKUP('Future Practices'!$G65,Defaults!$B231:$C232,2,FALSE)*(SUMPRODUCT(Sources!$D39:$D43,Defaults!F35:F39)+SUMPRODUCT(Sources!$D49:$D53,Defaults!F45:F49))/MAX(SUM(Sources!$D49:$D53)+SUM(Sources!$D39:$D43),1))*0.226*0.95*Sources!$C$21*0.9*'Future Practices'!$C59-C114)</f>
        <v>0</v>
      </c>
      <c r="D163" s="885">
        <f>IF('Future Practices'!C59="",0,(SUMPRODUCT('Future Practices'!$C62:$C64,Defaults!C226:C228)*VLOOKUP('Future Practices'!$C65,Defaults!$B231:$C232,2,FALSE)*SUMPRODUCT(Sources!$D29:$D38,Defaults!G25:G34)/MAX(SUM(Sources!$D29:$D38),1)+SUMPRODUCT('Future Practices'!$E62:$E64,Defaults!E226:E228)*VLOOKUP('Future Practices'!$E65,Defaults!$B231:$C232,2,FALSE)*SUMPRODUCT(Sources!$D39:$D53,Defaults!G35:G49)/MAX(SUM(Sources!$D39:$D53),1)+SUMPRODUCT('Future Practices'!$G62:$G64,Defaults!E226:E228)*VLOOKUP('Future Practices'!$G65,Defaults!$B231:$C232,2,FALSE)*(SUMPRODUCT(Sources!$D39:$D43,Defaults!G35:G39)+SUMPRODUCT(Sources!$D49:$D53,Defaults!G45:G49))/MAX(SUM(Sources!$D49:$D53)+SUM(Sources!$D39:$D43),1))*0.226*0.95*Sources!$C$21*0.9*'Future Practices'!$C59-D114)</f>
        <v>0</v>
      </c>
      <c r="E163" s="885">
        <f>IF('Future Practices'!C59="",0,(SUMPRODUCT('Future Practices'!$C62:$C64,Defaults!D226:D228)*VLOOKUP('Future Practices'!$C65,Defaults!$B231:$C232,2,FALSE)*SUMPRODUCT(Sources!$D29:$D38,Defaults!H25:H34)/MAX(SUM(Sources!$D29:$D38),1)+SUMPRODUCT('Future Practices'!$E62:$E64,Defaults!F226:F228)*VLOOKUP('Future Practices'!$E65,Defaults!$B231:$C232,2,FALSE)*SUMPRODUCT(Sources!$D39:$D53,Defaults!H35:H49)/MAX(SUM(Sources!$D39:$D53),1)+SUMPRODUCT('Future Practices'!$G62:$G64,Defaults!F226:F228)*VLOOKUP('Future Practices'!$G65,Defaults!$B231:$C232,2,FALSE)*(SUMPRODUCT(Sources!$D39:$D43,Defaults!H35:H39)+SUMPRODUCT(Sources!$D49:$D53,Defaults!H45:H49))/MAX(SUM(Sources!$D49:$D53)+SUM(Sources!$D39:$D43),1))*0.226*0.95*Sources!$C$21*0.9*'Future Practices'!$C59-E114)</f>
        <v>0</v>
      </c>
      <c r="F163" s="885">
        <v>0</v>
      </c>
      <c r="G163" s="945">
        <v>0</v>
      </c>
      <c r="L163" s="886"/>
      <c r="N163" s="886"/>
      <c r="R163" s="886"/>
      <c r="S163" s="886"/>
      <c r="T163" s="886"/>
      <c r="U163" s="886"/>
      <c r="V163" s="886"/>
    </row>
    <row r="164" spans="1:22" x14ac:dyDescent="0.2">
      <c r="A164" s="611"/>
      <c r="B164" s="792" t="s">
        <v>314</v>
      </c>
      <c r="C164" s="885">
        <v>0</v>
      </c>
      <c r="D164" s="885">
        <v>0</v>
      </c>
      <c r="E164" s="885">
        <f>IF('Future Practices'!C59="",0,Results!E95*(SUM('Future Practices'!C62:C64)+SUM('Future Practices'!E62:E64)+SUM('Future Practices'!G62:G64))/MAX((Calculations!C191+Calculations!D191+Calculations!E191),0.001)-E115)</f>
        <v>0</v>
      </c>
      <c r="F164" s="885">
        <v>0</v>
      </c>
      <c r="G164" s="945">
        <v>0</v>
      </c>
      <c r="L164" s="886"/>
      <c r="N164" s="886"/>
      <c r="R164" s="886"/>
      <c r="S164" s="886"/>
      <c r="T164" s="886"/>
      <c r="U164" s="886"/>
      <c r="V164" s="886"/>
    </row>
    <row r="165" spans="1:22" x14ac:dyDescent="0.2">
      <c r="A165" s="611"/>
      <c r="B165" s="792" t="s">
        <v>298</v>
      </c>
      <c r="C165" s="885">
        <f>IF('Future Practices'!$C77="",0,(Calculations!B265*(1-Calculations!$F265)+Calculations!$F265)*Calculations!$C262*'Future Practices'!$C77*(SUM(Calculations!D5:D29)-C160-C161-C163-C164-C168-C169-C111-C112-C114-C115)-C117)</f>
        <v>0</v>
      </c>
      <c r="D165" s="885">
        <f>IF('Future Practices'!$C77="",0,(Calculations!C265*(1-Calculations!$F265)+Calculations!$F265)*Calculations!$C262*'Future Practices'!$C77*(SUM(Calculations!E5:E29)-D160-D161-D163-D164-D168-D169-D111-D112-D114-D115)-D117)</f>
        <v>0</v>
      </c>
      <c r="E165" s="885">
        <f>IF('Future Practices'!$C77="",0,(Calculations!D265*(1-Calculations!$F265)+Calculations!$F265)*Calculations!$C262*'Future Practices'!$C77*(SUM(Calculations!F5:F29)-E160-E161-E163-E164-E168-E169-E111-E112-E114-E115)-E117)</f>
        <v>0</v>
      </c>
      <c r="F165" s="885">
        <f>IF('Future Practices'!$C77="",0,(Calculations!E265*(1-Calculations!$F265)+Calculations!$F265)*Calculations!$C262*'Future Practices'!$C77*(SUM(Calculations!G5:G29)-F160-F161-F163-F164-F168-F169-F111-F112-F114-F115)-F117)</f>
        <v>0</v>
      </c>
      <c r="G165" s="945">
        <f>IF('Future Practices'!$C77="",0,(Calculations!$F265)*Calculations!$C262*'Future Practices'!$C77*(SUM(Calculations!I5:I29)-G160-G161-G163-G164-G168-G169-G111)-G117)</f>
        <v>0</v>
      </c>
      <c r="H165" s="883"/>
      <c r="L165" s="886"/>
      <c r="N165" s="886"/>
      <c r="R165" s="886"/>
      <c r="S165" s="886"/>
      <c r="T165" s="886"/>
      <c r="U165" s="886"/>
      <c r="V165" s="886"/>
    </row>
    <row r="166" spans="1:22" x14ac:dyDescent="0.2">
      <c r="A166" s="611"/>
      <c r="B166" s="792" t="s">
        <v>304</v>
      </c>
      <c r="C166" s="885">
        <f>IF('Future Practices'!$C84="",0,(Calculations!$C279*'Future Practices'!$C82+Calculations!$C$280*'Future Practices'!$C$83)*Sources!$C21*0.9*0.226*0.95*Defaults!F40*'Future Practices'!$C84-C118)</f>
        <v>0</v>
      </c>
      <c r="D166" s="885">
        <f>IF('Future Practices'!$C84="",0,(Calculations!$C279*'Future Practices'!$C82+Calculations!$C$280*'Future Practices'!$C$83)*Sources!$C21*0.9*0.226*0.95*Defaults!G40*'Future Practices'!$C84-D118)</f>
        <v>0</v>
      </c>
      <c r="E166" s="885">
        <f>IF('Future Practices'!$C84="",0,(Calculations!$D279*'Future Practices'!$C82+Calculations!$D$280*'Future Practices'!$C$83)*Sources!$C21*0.9*0.226*0.95*Defaults!H40*'Future Practices'!$C84-E118)</f>
        <v>0</v>
      </c>
      <c r="F166" s="885">
        <v>0</v>
      </c>
      <c r="G166" s="945">
        <v>0</v>
      </c>
      <c r="L166" s="886"/>
      <c r="N166" s="886"/>
      <c r="R166" s="886"/>
      <c r="S166" s="886"/>
      <c r="T166" s="886"/>
      <c r="U166" s="886"/>
      <c r="V166" s="886"/>
    </row>
    <row r="167" spans="1:22" x14ac:dyDescent="0.2">
      <c r="A167" s="611"/>
      <c r="B167" s="792" t="s">
        <v>308</v>
      </c>
      <c r="C167" s="885">
        <f>IF('Future Practices'!$C87="",0,IF('Future Practices'!$C87&gt;0,Results!C94,0)*MIN('Future Practices'!$C87*Calculations!$C284*Calculations!$C285/MAX(Calculations!$C283,0.0001),1)-C119)</f>
        <v>0</v>
      </c>
      <c r="D167" s="885">
        <f>IF('Future Practices'!$C87="",0,IF('Future Practices'!$C87&gt;0,Results!D94,0)*MIN('Future Practices'!$C87*Calculations!$C284*Calculations!$C285/MAX(Calculations!$C283,0.0001),1)-D119)</f>
        <v>0</v>
      </c>
      <c r="E167" s="885">
        <f>IF('Future Practices'!$C87="",0,IF('Future Practices'!$C87&gt;0,Results!E94,0)*MIN('Future Practices'!$C87*Calculations!$C284*Calculations!$C285/MAX(Calculations!$C283,0.0001),1)-E119)</f>
        <v>0</v>
      </c>
      <c r="F167" s="885">
        <f>IF('Future Practices'!$C87="",0,IF('Future Practices'!$C87&gt;0,Results!F94,0)*MIN('Future Practices'!$C87*Calculations!$C284*Calculations!$C285/MAX(Calculations!$C283,0.0001),1)-F119)</f>
        <v>0</v>
      </c>
      <c r="G167" s="945">
        <v>0</v>
      </c>
      <c r="L167" s="886"/>
      <c r="N167" s="886"/>
      <c r="R167" s="886"/>
      <c r="S167" s="886"/>
      <c r="T167" s="886"/>
      <c r="U167" s="886"/>
      <c r="V167" s="886"/>
    </row>
    <row r="168" spans="1:22" x14ac:dyDescent="0.2">
      <c r="A168" s="611"/>
      <c r="B168" s="792" t="s">
        <v>437</v>
      </c>
      <c r="C168" s="885">
        <f>(SUMPRODUCT('Future Practices'!$D94:$D99,Calculations!C290:C295)-Defaults!C71*SUMPRODUCT('Future Practices'!$D102:$D107,Calculations!C298:C303))</f>
        <v>0</v>
      </c>
      <c r="D168" s="885">
        <f>(SUMPRODUCT('Future Practices'!$D94:$D99,Calculations!D290:D295)-Defaults!D71*SUMPRODUCT('Future Practices'!$D102:$D107,Calculations!D298:D303))</f>
        <v>0</v>
      </c>
      <c r="E168" s="885">
        <f>(SUMPRODUCT('Future Practices'!$D94:$D99,Calculations!E290:E295)-Defaults!E71*SUMPRODUCT('Future Practices'!$D102:$D107,Calculations!E298:E303))</f>
        <v>0</v>
      </c>
      <c r="F168" s="885">
        <f>(SUMPRODUCT('Future Practices'!$D94:$D99,Calculations!F290:F295)-Defaults!F71*SUMPRODUCT('Future Practices'!$D102:$D107,Calculations!F298:F303))</f>
        <v>0</v>
      </c>
      <c r="G168" s="945">
        <f>(SUMPRODUCT('Future Practices'!$D94:$D99,Calculations!G290:G295)-SUMPRODUCT('Future Practices'!$D102:$D107,Calculations!G298:G303))/12</f>
        <v>0</v>
      </c>
      <c r="L168" s="886"/>
      <c r="N168" s="886"/>
      <c r="R168" s="886"/>
      <c r="S168" s="886"/>
      <c r="T168" s="886"/>
      <c r="U168" s="886"/>
      <c r="V168" s="886"/>
    </row>
    <row r="169" spans="1:22" x14ac:dyDescent="0.2">
      <c r="A169" s="611"/>
      <c r="B169" s="792" t="s">
        <v>436</v>
      </c>
      <c r="C169" s="885">
        <f>0.226*Sources!$C21*'Future Practices'!$C111*(Calculations!$C57*'Future Practices'!$C112+Calculations!$C163*'Future Practices'!$C113-('Future Practices'!$C112+'Future Practices'!$C113)*Calculations!$E57*Defaults!C71)*SUMPRODUCT(Sources!$D29:$D53,Defaults!F25:F49)/MAX(SUM(Sources!$D29:$D53),0.001)</f>
        <v>0</v>
      </c>
      <c r="D169" s="885">
        <f>0.226*Sources!$C21*'Future Practices'!$C111*(Calculations!$C57*'Future Practices'!$C112+Calculations!$C163*'Future Practices'!$C113-('Future Practices'!$C112+'Future Practices'!$C113)*Calculations!$E57*Defaults!D71)*SUMPRODUCT(Sources!$D29:$D53,Defaults!G25:G49)/MAX(SUM(Sources!$D29:$D53),0.001)</f>
        <v>0</v>
      </c>
      <c r="E169" s="885">
        <f>0.226*Sources!$C21*'Future Practices'!$C111*(Calculations!$C57*'Future Practices'!$C112+Calculations!$C163*'Future Practices'!$C113-('Future Practices'!$C112+'Future Practices'!$C113)*Calculations!$E57*Defaults!E71)*SUMPRODUCT(Sources!$D29:$D53,Defaults!H25:H49)/MAX(SUM(Sources!$D29:$D53),0.001)</f>
        <v>0</v>
      </c>
      <c r="F169" s="885">
        <f>0.00103*Sources!$C21*'Future Practices'!$C111*(Calculations!$C57*'Future Practices'!$C112+Calculations!$C163*'Future Practices'!$C113-('Future Practices'!$C112+'Future Practices'!$C113)*Calculations!$E57*Defaults!F71)*SUMPRODUCT(Sources!$D29:$D53,Defaults!I25:I49)/MAX(SUM(Sources!$D29:$D53),0.001)</f>
        <v>0</v>
      </c>
      <c r="G169" s="945">
        <f>Sources!$C21*'Future Practices'!$C111*(Calculations!$C57*'Future Practices'!$C112+Calculations!$C163*'Future Practices'!$C113-('Future Practices'!$C112+'Future Practices'!$C113)*Calculations!$E57)/12</f>
        <v>0</v>
      </c>
      <c r="L169" s="886"/>
      <c r="N169" s="886"/>
      <c r="R169" s="886"/>
      <c r="S169" s="886"/>
      <c r="T169" s="886"/>
      <c r="U169" s="886"/>
      <c r="V169" s="886"/>
    </row>
    <row r="170" spans="1:22" x14ac:dyDescent="0.2">
      <c r="A170" s="611"/>
      <c r="B170" s="792" t="s">
        <v>381</v>
      </c>
      <c r="C170" s="885">
        <f>'Future Practices'!D187</f>
        <v>0</v>
      </c>
      <c r="D170" s="885">
        <f>'Future Practices'!E187</f>
        <v>0</v>
      </c>
      <c r="E170" s="885">
        <f>'Future Practices'!F187</f>
        <v>0</v>
      </c>
      <c r="F170" s="885">
        <f>'Future Practices'!G187</f>
        <v>0</v>
      </c>
      <c r="G170" s="945">
        <f>'Future Practices'!H187</f>
        <v>0</v>
      </c>
      <c r="H170" s="923"/>
      <c r="L170" s="886"/>
      <c r="N170" s="886"/>
      <c r="R170" s="886"/>
      <c r="S170" s="886"/>
      <c r="T170" s="886"/>
      <c r="U170" s="886"/>
      <c r="V170" s="886"/>
    </row>
    <row r="171" spans="1:22" x14ac:dyDescent="0.2">
      <c r="A171" s="611"/>
      <c r="B171" s="791" t="s">
        <v>360</v>
      </c>
      <c r="C171" s="885">
        <f>Results!C91*'Future Practices'!$C211*'Future Practices'!$C212</f>
        <v>0</v>
      </c>
      <c r="D171" s="885">
        <f>Results!D91*'Future Practices'!$C211*'Future Practices'!$C212</f>
        <v>0</v>
      </c>
      <c r="E171" s="885">
        <f>Results!E91*'Future Practices'!$C211*'Future Practices'!$C212</f>
        <v>0</v>
      </c>
      <c r="F171" s="885">
        <f>Results!F91*'Future Practices'!$C211*'Future Practices'!$C212</f>
        <v>0</v>
      </c>
      <c r="G171" s="945">
        <v>0</v>
      </c>
      <c r="L171" s="886"/>
      <c r="N171" s="886"/>
      <c r="R171" s="886"/>
      <c r="S171" s="886"/>
      <c r="T171" s="886"/>
      <c r="U171" s="886"/>
      <c r="V171" s="886"/>
    </row>
    <row r="172" spans="1:22" x14ac:dyDescent="0.2">
      <c r="A172" s="611"/>
      <c r="B172" s="792" t="s">
        <v>361</v>
      </c>
      <c r="C172" s="885">
        <f>(1-'Future Practices'!$C216/MAX(Sources!$C130,1))*Results!C90*'Future Practices'!$C217</f>
        <v>0</v>
      </c>
      <c r="D172" s="885">
        <f>(1-'Future Practices'!$C216/MAX(Sources!$C130,1))*Results!D90*'Future Practices'!$C217</f>
        <v>0</v>
      </c>
      <c r="E172" s="885">
        <f>(1-'Future Practices'!$C216/MAX(Sources!$C130,1))*Results!E90*'Future Practices'!$C217</f>
        <v>0</v>
      </c>
      <c r="F172" s="885">
        <f>(1-'Future Practices'!$C216/MAX(Sources!$C130,1))*Results!F90*'Future Practices'!$C217</f>
        <v>0</v>
      </c>
      <c r="G172" s="945">
        <f>(1-'Future Practices'!$C216*'Future Practices'!$C217/MAX(Sources!$C130,1))*Results!G90</f>
        <v>0</v>
      </c>
      <c r="L172" s="886"/>
      <c r="N172" s="886"/>
      <c r="R172" s="886"/>
      <c r="S172" s="886"/>
      <c r="T172" s="886"/>
      <c r="U172" s="886"/>
      <c r="V172" s="886"/>
    </row>
    <row r="173" spans="1:22" ht="15" x14ac:dyDescent="0.25">
      <c r="A173" s="611"/>
      <c r="B173" s="792" t="s">
        <v>362</v>
      </c>
      <c r="C173" s="885">
        <f>Results!C89*'Future Practices'!$C221*'Future Practices'!$C222</f>
        <v>0</v>
      </c>
      <c r="D173" s="885">
        <f>Results!D89*'Future Practices'!$C221*'Future Practices'!$C222</f>
        <v>0</v>
      </c>
      <c r="E173" s="885">
        <f>Results!E89*'Future Practices'!$C221*'Future Practices'!$C222</f>
        <v>0</v>
      </c>
      <c r="F173" s="885">
        <f>Results!F89*'Future Practices'!$C221*'Future Practices'!$C222</f>
        <v>0</v>
      </c>
      <c r="G173" s="945">
        <v>0</v>
      </c>
      <c r="L173" s="886"/>
      <c r="M173" s="770"/>
      <c r="N173" s="886"/>
      <c r="R173" s="886"/>
      <c r="S173" s="886"/>
      <c r="T173" s="886"/>
      <c r="U173" s="886"/>
      <c r="V173" s="886"/>
    </row>
    <row r="174" spans="1:22" x14ac:dyDescent="0.2">
      <c r="A174" s="611"/>
      <c r="B174" s="792" t="s">
        <v>682</v>
      </c>
      <c r="C174" s="885">
        <f>Calculations!C66-Calculations!C398</f>
        <v>0</v>
      </c>
      <c r="D174" s="885">
        <f>Calculations!D66-Calculations!D398</f>
        <v>0</v>
      </c>
      <c r="E174" s="885">
        <f>Calculations!E66-Calculations!E398</f>
        <v>0</v>
      </c>
      <c r="F174" s="885">
        <f>Calculations!F66-Calculations!F398</f>
        <v>0</v>
      </c>
      <c r="G174" s="945">
        <v>0</v>
      </c>
      <c r="L174" s="886"/>
      <c r="N174" s="886"/>
      <c r="R174" s="886"/>
      <c r="S174" s="886"/>
      <c r="T174" s="886"/>
      <c r="U174" s="886"/>
      <c r="V174" s="886"/>
    </row>
    <row r="175" spans="1:22" ht="15" x14ac:dyDescent="0.25">
      <c r="A175" s="611"/>
      <c r="B175" s="791" t="s">
        <v>499</v>
      </c>
      <c r="C175" s="885">
        <f>IF('Future Practices'!B192=Defaults!B280,'Future Practices'!$C196/MAX('Future Practices'!$C195,0.001)*'Future Practices'!$C197*Results!C92,IF('Future Practices'!B192=Defaults!B281,Calculations!$C362,0))</f>
        <v>0</v>
      </c>
      <c r="D175" s="885">
        <f>IF('Future Practices'!B192=Defaults!B280,'Future Practices'!$C196/MAX('Future Practices'!$C195,0.001)*'Future Practices'!$C197*Results!D92,IF('Future Practices'!B192=Defaults!B281,Calculations!$C361,0))</f>
        <v>0</v>
      </c>
      <c r="E175" s="885">
        <f>IF('Future Practices'!B192=Defaults!B280,'Future Practices'!$C196/MAX('Future Practices'!$C195,0.001)*'Future Practices'!$C197*Results!E92,IF('Future Practices'!B192=Defaults!B281,Calculations!$C360,0))</f>
        <v>0</v>
      </c>
      <c r="F175" s="885">
        <v>0</v>
      </c>
      <c r="G175" s="945">
        <v>0</v>
      </c>
      <c r="L175" s="886"/>
      <c r="N175" s="887"/>
      <c r="O175" s="770"/>
      <c r="P175" s="770"/>
      <c r="Q175" s="770"/>
      <c r="R175" s="886"/>
      <c r="S175" s="886"/>
      <c r="T175" s="886"/>
      <c r="U175" s="886"/>
      <c r="V175" s="886"/>
    </row>
    <row r="176" spans="1:22" ht="15" x14ac:dyDescent="0.25">
      <c r="A176" s="611"/>
      <c r="B176" s="792" t="s">
        <v>373</v>
      </c>
      <c r="C176" s="885">
        <f>SUM('Future Practices'!C256:C266)</f>
        <v>0</v>
      </c>
      <c r="D176" s="885">
        <f>SUM('Future Practices'!D256:D266)</f>
        <v>0</v>
      </c>
      <c r="E176" s="885">
        <f>SUM('Future Practices'!E256:E266)</f>
        <v>0</v>
      </c>
      <c r="F176" s="885">
        <f>SUM('Future Practices'!F256:F266)</f>
        <v>0</v>
      </c>
      <c r="G176" s="945">
        <f>SUM('Future Practices'!G256:G266)</f>
        <v>0</v>
      </c>
      <c r="L176" s="886"/>
      <c r="N176" s="770"/>
      <c r="O176" s="770"/>
      <c r="P176" s="770"/>
      <c r="Q176" s="770"/>
      <c r="R176" s="886"/>
      <c r="S176" s="886"/>
      <c r="T176" s="886"/>
      <c r="U176" s="886"/>
      <c r="V176" s="886"/>
    </row>
    <row r="177" spans="1:17" s="770" customFormat="1" ht="15" x14ac:dyDescent="0.25">
      <c r="A177" s="769"/>
      <c r="B177" s="802" t="s">
        <v>708</v>
      </c>
      <c r="C177" s="946">
        <f>SUM(C160:C176)</f>
        <v>0</v>
      </c>
      <c r="D177" s="946">
        <f t="shared" ref="D177:G177" si="28">SUM(D160:D176)</f>
        <v>0</v>
      </c>
      <c r="E177" s="946">
        <f t="shared" si="28"/>
        <v>0</v>
      </c>
      <c r="F177" s="946">
        <f t="shared" si="28"/>
        <v>0</v>
      </c>
      <c r="G177" s="947">
        <f t="shared" si="28"/>
        <v>0</v>
      </c>
      <c r="H177" s="769"/>
      <c r="K177" s="612"/>
      <c r="L177" s="886"/>
      <c r="M177" s="611"/>
      <c r="N177" s="193"/>
      <c r="O177" s="193"/>
      <c r="P177" s="193"/>
      <c r="Q177" s="193"/>
    </row>
    <row r="178" spans="1:17" s="770" customFormat="1" ht="15" x14ac:dyDescent="0.25">
      <c r="A178" s="769"/>
      <c r="B178" s="802" t="s">
        <v>703</v>
      </c>
      <c r="C178" s="946">
        <f>C177-C179</f>
        <v>0</v>
      </c>
      <c r="D178" s="946">
        <f t="shared" ref="D178:G178" si="29">D177-D179</f>
        <v>0</v>
      </c>
      <c r="E178" s="946">
        <f t="shared" si="29"/>
        <v>0</v>
      </c>
      <c r="F178" s="946">
        <f t="shared" si="29"/>
        <v>0</v>
      </c>
      <c r="G178" s="947">
        <f t="shared" si="29"/>
        <v>0</v>
      </c>
      <c r="H178" s="769"/>
      <c r="K178" s="612"/>
      <c r="L178" s="886"/>
      <c r="M178" s="769"/>
      <c r="N178" s="612"/>
      <c r="O178" s="612"/>
      <c r="P178" s="612"/>
      <c r="Q178" s="612"/>
    </row>
    <row r="179" spans="1:17" s="193" customFormat="1" ht="15" x14ac:dyDescent="0.25">
      <c r="A179" s="716"/>
      <c r="B179" s="802" t="s">
        <v>704</v>
      </c>
      <c r="C179" s="946">
        <f>C176+C167+C171+C173*(1-Defaults!$C121)+C6+C174</f>
        <v>0</v>
      </c>
      <c r="D179" s="946">
        <f>D176+D167+D171+D173*(1-Defaults!$C121)+D6+D174</f>
        <v>0</v>
      </c>
      <c r="E179" s="946">
        <f>E176+E167+E171+E173*(1-Defaults!$C121)+E6+E174</f>
        <v>0</v>
      </c>
      <c r="F179" s="946">
        <f>F176+F167+F171+F173*(1-Defaults!$C121)+F6+F174</f>
        <v>0</v>
      </c>
      <c r="G179" s="947">
        <f>G176+G167+G171+G173*(1-Defaults!$C121)+G6+G174</f>
        <v>0</v>
      </c>
      <c r="H179" s="905"/>
      <c r="K179" s="611"/>
      <c r="L179" s="886"/>
      <c r="M179" s="612"/>
      <c r="N179" s="612"/>
      <c r="O179" s="612"/>
      <c r="P179" s="612"/>
      <c r="Q179" s="612"/>
    </row>
    <row r="180" spans="1:17" ht="15.75" x14ac:dyDescent="0.25">
      <c r="A180" s="611"/>
      <c r="B180" s="1274" t="s">
        <v>677</v>
      </c>
      <c r="C180" s="1275"/>
      <c r="D180" s="1275"/>
      <c r="E180" s="1275"/>
      <c r="F180" s="1275"/>
      <c r="G180" s="958"/>
      <c r="K180" s="769"/>
      <c r="L180" s="886"/>
    </row>
    <row r="181" spans="1:17" ht="14.25" x14ac:dyDescent="0.2">
      <c r="A181" s="611"/>
      <c r="B181" s="815" t="s">
        <v>723</v>
      </c>
      <c r="C181" s="968">
        <f>(Calculations!C161-Calculations!C245)*(1-Calculations!C60)</f>
        <v>0</v>
      </c>
      <c r="D181" s="969">
        <f>(Calculations!D161-Calculations!D245)*(1-Calculations!D60)</f>
        <v>0</v>
      </c>
      <c r="E181" s="969">
        <v>0</v>
      </c>
      <c r="F181" s="969">
        <v>0</v>
      </c>
      <c r="G181" s="970">
        <v>0</v>
      </c>
      <c r="H181" s="907"/>
      <c r="I181" s="910"/>
      <c r="L181" s="886"/>
    </row>
    <row r="182" spans="1:17" ht="14.25" x14ac:dyDescent="0.2">
      <c r="A182" s="611"/>
      <c r="B182" s="815" t="s">
        <v>298</v>
      </c>
      <c r="C182" s="968">
        <f>-Calculations!$C$262*'Future Practices'!$C$77*Defaults!$L$177*(1-Defaults!C177)*(1-Calculations!C60)*(SUM(Calculations!D5:D29)-Results!C160-Results!C161-Results!C163-Results!C164-Results!C168-Results!C169-C111-C112-C114-C115)-C125</f>
        <v>0</v>
      </c>
      <c r="D182" s="969">
        <f>-Calculations!$C$262*'Future Practices'!$C$77*Defaults!$L$177*(1-Defaults!D177)*(1-Calculations!D60)*(SUM(Calculations!E5:E29)-Results!D160-Results!D161-Results!D163-Results!D164-Results!D168-Results!D169-D111-D112-D114-D115)-D125</f>
        <v>0</v>
      </c>
      <c r="E182" s="969">
        <f>-Calculations!$C$262*'Future Practices'!$C$77*Defaults!$L$177*(1-Defaults!E177)*(1-Calculations!E60)*(SUM(Calculations!F5:F29)-Results!E160-Results!E161-Results!E163-Results!E164-Results!E168-Results!E169-E111-E112-E114-E115)-E125</f>
        <v>0</v>
      </c>
      <c r="F182" s="969">
        <f>-Calculations!$C$262*'Future Practices'!$C$77*Defaults!$L$177*(1-Defaults!F177)*(1-Calculations!F60)*(SUM(Calculations!G5:G29)-Results!F160-Results!F161-Results!F163-Results!F164-Results!F168-Results!F169-F111-F112-F114-F115)-F125</f>
        <v>0</v>
      </c>
      <c r="G182" s="970">
        <v>0</v>
      </c>
      <c r="H182" s="908"/>
      <c r="I182" s="909"/>
      <c r="J182" s="909"/>
      <c r="K182" s="909"/>
      <c r="L182" s="886"/>
    </row>
    <row r="183" spans="1:17" ht="14.25" x14ac:dyDescent="0.2">
      <c r="A183" s="611"/>
      <c r="B183" s="815" t="s">
        <v>381</v>
      </c>
      <c r="C183" s="968">
        <f>-Calculations!D349</f>
        <v>0</v>
      </c>
      <c r="D183" s="969">
        <f>-Calculations!E349</f>
        <v>0</v>
      </c>
      <c r="E183" s="969">
        <f>-Calculations!F349</f>
        <v>0</v>
      </c>
      <c r="F183" s="969">
        <f>-Calculations!G349</f>
        <v>0</v>
      </c>
      <c r="G183" s="970">
        <f>-Calculations!H349</f>
        <v>0</v>
      </c>
      <c r="H183" s="908"/>
      <c r="I183" s="909"/>
      <c r="J183" s="909"/>
      <c r="K183" s="909"/>
      <c r="L183" s="886"/>
    </row>
    <row r="184" spans="1:17" ht="14.25" x14ac:dyDescent="0.2">
      <c r="A184" s="611"/>
      <c r="B184" s="815" t="s">
        <v>649</v>
      </c>
      <c r="C184" s="968">
        <f>Calculations!C67-Calculations!C399</f>
        <v>0</v>
      </c>
      <c r="D184" s="969">
        <f>Calculations!D67-Calculations!D399</f>
        <v>0</v>
      </c>
      <c r="E184" s="969">
        <f>Calculations!E67-Calculations!E399</f>
        <v>0</v>
      </c>
      <c r="F184" s="969">
        <f>Calculations!F67-Calculations!F399</f>
        <v>0</v>
      </c>
      <c r="G184" s="970">
        <v>0</v>
      </c>
      <c r="H184" s="908"/>
      <c r="I184" s="909"/>
      <c r="J184" s="909"/>
      <c r="K184" s="909"/>
      <c r="L184" s="886"/>
      <c r="N184" s="611"/>
      <c r="O184" s="611"/>
      <c r="P184" s="611"/>
      <c r="Q184" s="611"/>
    </row>
    <row r="185" spans="1:17" ht="15.75" thickBot="1" x14ac:dyDescent="0.3">
      <c r="A185" s="611"/>
      <c r="B185" s="804" t="s">
        <v>678</v>
      </c>
      <c r="C185" s="971">
        <f>SUM(C181:C184)</f>
        <v>0</v>
      </c>
      <c r="D185" s="950">
        <f>SUM(D181:D184)</f>
        <v>0</v>
      </c>
      <c r="E185" s="950">
        <f>SUM(E181:E184)</f>
        <v>0</v>
      </c>
      <c r="F185" s="950">
        <f>SUM(F181:F184)</f>
        <v>0</v>
      </c>
      <c r="G185" s="951">
        <v>0</v>
      </c>
      <c r="H185" s="900"/>
      <c r="L185" s="886"/>
      <c r="N185" s="769"/>
      <c r="O185" s="769"/>
      <c r="P185" s="769"/>
      <c r="Q185" s="769"/>
    </row>
    <row r="186" spans="1:17" s="611" customFormat="1" ht="13.5" thickBot="1" x14ac:dyDescent="0.25">
      <c r="C186" s="941"/>
      <c r="D186" s="941"/>
      <c r="E186" s="941"/>
      <c r="F186" s="941"/>
      <c r="G186" s="941"/>
      <c r="K186" s="612"/>
      <c r="L186" s="886"/>
      <c r="M186" s="612"/>
      <c r="N186" s="612"/>
      <c r="O186" s="612"/>
      <c r="P186" s="612"/>
      <c r="Q186" s="612"/>
    </row>
    <row r="187" spans="1:17" s="769" customFormat="1" ht="73.5" customHeight="1" thickBot="1" x14ac:dyDescent="0.3">
      <c r="B187" s="1281" t="s">
        <v>733</v>
      </c>
      <c r="C187" s="1282"/>
      <c r="D187" s="1282"/>
      <c r="E187" s="1282"/>
      <c r="F187" s="1282"/>
      <c r="G187" s="1283"/>
      <c r="K187" s="612"/>
      <c r="L187" s="886" t="e">
        <f t="shared" ref="L187:L210" si="30">M186-C189</f>
        <v>#VALUE!</v>
      </c>
      <c r="M187" s="612"/>
      <c r="N187" s="612"/>
      <c r="O187" s="612"/>
      <c r="P187" s="612"/>
      <c r="Q187" s="612"/>
    </row>
    <row r="188" spans="1:17" ht="20.25" x14ac:dyDescent="0.3">
      <c r="A188" s="611"/>
      <c r="B188" s="1277" t="s">
        <v>694</v>
      </c>
      <c r="C188" s="1278"/>
      <c r="D188" s="1278"/>
      <c r="E188" s="1278"/>
      <c r="F188" s="1278"/>
      <c r="G188" s="1279"/>
      <c r="L188" s="886">
        <f t="shared" si="30"/>
        <v>0</v>
      </c>
    </row>
    <row r="189" spans="1:17" ht="33.75" customHeight="1" x14ac:dyDescent="0.2">
      <c r="A189" s="611"/>
      <c r="B189" s="803"/>
      <c r="C189" s="943" t="s">
        <v>407</v>
      </c>
      <c r="D189" s="943" t="s">
        <v>408</v>
      </c>
      <c r="E189" s="943" t="s">
        <v>660</v>
      </c>
      <c r="F189" s="943" t="s">
        <v>688</v>
      </c>
      <c r="G189" s="944" t="s">
        <v>420</v>
      </c>
      <c r="L189" s="886">
        <f t="shared" si="30"/>
        <v>-6.0243951612903223E-3</v>
      </c>
    </row>
    <row r="190" spans="1:17" ht="15.75" x14ac:dyDescent="0.25">
      <c r="A190" s="611"/>
      <c r="B190" s="1265" t="s">
        <v>692</v>
      </c>
      <c r="C190" s="1266"/>
      <c r="D190" s="1266"/>
      <c r="E190" s="1266"/>
      <c r="F190" s="1266"/>
      <c r="G190" s="1267"/>
      <c r="L190" s="886">
        <f t="shared" si="30"/>
        <v>0</v>
      </c>
    </row>
    <row r="191" spans="1:17" x14ac:dyDescent="0.2">
      <c r="A191" s="611"/>
      <c r="B191" s="792" t="s">
        <v>423</v>
      </c>
      <c r="C191" s="885">
        <f>C133-C160-C161-C163-C164-C165-C168-C169-C170-C166</f>
        <v>6.0243951612903223E-3</v>
      </c>
      <c r="D191" s="885">
        <f t="shared" ref="D191:G191" si="31">D133-D160-D161-D163-D164-D165-D168-D169-D170-D166</f>
        <v>2.0786699507389164E-3</v>
      </c>
      <c r="E191" s="885">
        <f t="shared" si="31"/>
        <v>0</v>
      </c>
      <c r="F191" s="885">
        <f t="shared" si="31"/>
        <v>0</v>
      </c>
      <c r="G191" s="945">
        <f t="shared" si="31"/>
        <v>0</v>
      </c>
      <c r="L191" s="886">
        <f t="shared" si="30"/>
        <v>0</v>
      </c>
    </row>
    <row r="192" spans="1:17" x14ac:dyDescent="0.2">
      <c r="A192" s="611"/>
      <c r="B192" s="792" t="s">
        <v>37</v>
      </c>
      <c r="C192" s="885">
        <f>C134-C162</f>
        <v>0</v>
      </c>
      <c r="D192" s="885">
        <f>D134-D162</f>
        <v>0</v>
      </c>
      <c r="E192" s="885">
        <f>E134-E162</f>
        <v>0</v>
      </c>
      <c r="F192" s="885">
        <f>F134-F162</f>
        <v>0</v>
      </c>
      <c r="G192" s="945">
        <f>G134-G162</f>
        <v>0</v>
      </c>
      <c r="L192" s="886">
        <f t="shared" si="30"/>
        <v>0</v>
      </c>
    </row>
    <row r="193" spans="1:17" x14ac:dyDescent="0.2">
      <c r="A193" s="937"/>
      <c r="B193" s="792" t="s">
        <v>141</v>
      </c>
      <c r="C193" s="885">
        <f>C135-C173</f>
        <v>0</v>
      </c>
      <c r="D193" s="885">
        <f>D135-D173</f>
        <v>0</v>
      </c>
      <c r="E193" s="885">
        <f>E135-E173</f>
        <v>0</v>
      </c>
      <c r="F193" s="885">
        <f>F135-F173</f>
        <v>0</v>
      </c>
      <c r="G193" s="945">
        <f>G135-G173</f>
        <v>0</v>
      </c>
      <c r="L193" s="886">
        <f t="shared" si="30"/>
        <v>0</v>
      </c>
    </row>
    <row r="194" spans="1:17" x14ac:dyDescent="0.2">
      <c r="A194" s="611"/>
      <c r="B194" s="792" t="s">
        <v>146</v>
      </c>
      <c r="C194" s="885">
        <f>C136-C172</f>
        <v>0</v>
      </c>
      <c r="D194" s="885">
        <f>D136-D172</f>
        <v>0</v>
      </c>
      <c r="E194" s="885">
        <f>E136-E172</f>
        <v>0</v>
      </c>
      <c r="F194" s="885">
        <f>F136-F172</f>
        <v>0</v>
      </c>
      <c r="G194" s="945">
        <f>G136-G172</f>
        <v>0</v>
      </c>
      <c r="L194" s="886">
        <f t="shared" si="30"/>
        <v>0</v>
      </c>
    </row>
    <row r="195" spans="1:17" x14ac:dyDescent="0.2">
      <c r="A195" s="611"/>
      <c r="B195" s="792" t="s">
        <v>204</v>
      </c>
      <c r="C195" s="885">
        <f>C137-C175</f>
        <v>0</v>
      </c>
      <c r="D195" s="885">
        <f>D137-D175</f>
        <v>0</v>
      </c>
      <c r="E195" s="885">
        <f>E137-E175</f>
        <v>0</v>
      </c>
      <c r="F195" s="885">
        <f>F137-F175</f>
        <v>0</v>
      </c>
      <c r="G195" s="945">
        <f>G137-G175</f>
        <v>0</v>
      </c>
      <c r="L195" s="886">
        <f t="shared" si="30"/>
        <v>0</v>
      </c>
    </row>
    <row r="196" spans="1:17" x14ac:dyDescent="0.2">
      <c r="A196" s="611"/>
      <c r="B196" s="792" t="s">
        <v>179</v>
      </c>
      <c r="C196" s="885">
        <f>C138-C164</f>
        <v>0</v>
      </c>
      <c r="D196" s="885">
        <f>D138-D164</f>
        <v>0</v>
      </c>
      <c r="E196" s="885">
        <f>E138-E164</f>
        <v>0</v>
      </c>
      <c r="F196" s="885">
        <f>F138-F164</f>
        <v>0</v>
      </c>
      <c r="G196" s="945">
        <f>G138-G164</f>
        <v>0</v>
      </c>
      <c r="L196" s="886">
        <f t="shared" si="30"/>
        <v>0</v>
      </c>
    </row>
    <row r="197" spans="1:17" x14ac:dyDescent="0.2">
      <c r="A197" s="611"/>
      <c r="B197" s="792" t="s">
        <v>34</v>
      </c>
      <c r="C197" s="885">
        <f>C139</f>
        <v>0</v>
      </c>
      <c r="D197" s="885">
        <f t="shared" ref="D197:G197" si="32">D139</f>
        <v>0</v>
      </c>
      <c r="E197" s="885">
        <f t="shared" si="32"/>
        <v>0</v>
      </c>
      <c r="F197" s="885">
        <f t="shared" si="32"/>
        <v>0</v>
      </c>
      <c r="G197" s="945">
        <f t="shared" si="32"/>
        <v>0</v>
      </c>
      <c r="L197" s="886">
        <f t="shared" si="30"/>
        <v>0</v>
      </c>
    </row>
    <row r="198" spans="1:17" x14ac:dyDescent="0.2">
      <c r="A198" s="611"/>
      <c r="B198" s="792" t="s">
        <v>424</v>
      </c>
      <c r="C198" s="885">
        <f>C140</f>
        <v>0</v>
      </c>
      <c r="D198" s="885">
        <f t="shared" ref="D198:G198" si="33">D140</f>
        <v>0</v>
      </c>
      <c r="E198" s="885">
        <f t="shared" si="33"/>
        <v>0</v>
      </c>
      <c r="F198" s="885">
        <f t="shared" si="33"/>
        <v>0</v>
      </c>
      <c r="G198" s="945">
        <f t="shared" si="33"/>
        <v>0</v>
      </c>
      <c r="L198" s="886">
        <f t="shared" si="30"/>
        <v>0</v>
      </c>
      <c r="M198" s="767"/>
    </row>
    <row r="199" spans="1:17" x14ac:dyDescent="0.2">
      <c r="A199" s="611"/>
      <c r="B199" s="792" t="s">
        <v>164</v>
      </c>
      <c r="C199" s="885">
        <f>C141</f>
        <v>0</v>
      </c>
      <c r="D199" s="885">
        <f t="shared" ref="D199:G199" si="34">D141</f>
        <v>0</v>
      </c>
      <c r="E199" s="885">
        <f t="shared" si="34"/>
        <v>0</v>
      </c>
      <c r="F199" s="885">
        <f t="shared" si="34"/>
        <v>0</v>
      </c>
      <c r="G199" s="945">
        <f t="shared" si="34"/>
        <v>0</v>
      </c>
      <c r="L199" s="886">
        <f t="shared" si="30"/>
        <v>0</v>
      </c>
      <c r="M199" s="767"/>
    </row>
    <row r="200" spans="1:17" x14ac:dyDescent="0.2">
      <c r="A200" s="611"/>
      <c r="B200" s="792" t="s">
        <v>151</v>
      </c>
      <c r="C200" s="885">
        <f>C142-C171</f>
        <v>0</v>
      </c>
      <c r="D200" s="885">
        <f>D142-D171</f>
        <v>0</v>
      </c>
      <c r="E200" s="885">
        <f>E142-E171</f>
        <v>0</v>
      </c>
      <c r="F200" s="885">
        <f>F142-F171</f>
        <v>0</v>
      </c>
      <c r="G200" s="945">
        <f>G142-G171</f>
        <v>0</v>
      </c>
      <c r="K200" s="767"/>
      <c r="L200" s="886">
        <f t="shared" si="30"/>
        <v>0</v>
      </c>
      <c r="M200" s="767"/>
    </row>
    <row r="201" spans="1:17" x14ac:dyDescent="0.2">
      <c r="A201" s="611"/>
      <c r="B201" s="792" t="s">
        <v>176</v>
      </c>
      <c r="C201" s="885">
        <f>C143-C167</f>
        <v>0</v>
      </c>
      <c r="D201" s="885">
        <f>D143-D167</f>
        <v>0</v>
      </c>
      <c r="E201" s="885">
        <f>E143-E167</f>
        <v>0</v>
      </c>
      <c r="F201" s="885">
        <f>F143-F167</f>
        <v>0</v>
      </c>
      <c r="G201" s="945">
        <f>G143-G167</f>
        <v>0</v>
      </c>
      <c r="K201" s="767"/>
      <c r="L201" s="886">
        <f t="shared" si="30"/>
        <v>0</v>
      </c>
    </row>
    <row r="202" spans="1:17" x14ac:dyDescent="0.2">
      <c r="A202" s="611"/>
      <c r="B202" s="792" t="s">
        <v>425</v>
      </c>
      <c r="C202" s="885">
        <f>C144-C176</f>
        <v>0</v>
      </c>
      <c r="D202" s="885">
        <f>D144-D176</f>
        <v>0</v>
      </c>
      <c r="E202" s="885">
        <f>E144-E176</f>
        <v>0</v>
      </c>
      <c r="F202" s="885">
        <f>F144-F176</f>
        <v>0</v>
      </c>
      <c r="G202" s="945">
        <f>G144-G176</f>
        <v>0</v>
      </c>
      <c r="K202" s="767"/>
      <c r="L202" s="886">
        <f t="shared" si="30"/>
        <v>0</v>
      </c>
    </row>
    <row r="203" spans="1:17" x14ac:dyDescent="0.2">
      <c r="A203" s="611"/>
      <c r="B203" s="791" t="s">
        <v>689</v>
      </c>
      <c r="C203" s="885">
        <f>C145-C174</f>
        <v>0</v>
      </c>
      <c r="D203" s="885">
        <f>D145-D174</f>
        <v>0</v>
      </c>
      <c r="E203" s="885">
        <f>E145-E174</f>
        <v>0</v>
      </c>
      <c r="F203" s="885">
        <f>F145-F174</f>
        <v>0</v>
      </c>
      <c r="G203" s="945">
        <f>G145-G174</f>
        <v>0</v>
      </c>
      <c r="L203" s="886">
        <f t="shared" si="30"/>
        <v>-6.0243951612903223E-3</v>
      </c>
      <c r="N203" s="767"/>
      <c r="O203" s="767"/>
      <c r="P203" s="767"/>
      <c r="Q203" s="767"/>
    </row>
    <row r="204" spans="1:17" x14ac:dyDescent="0.2">
      <c r="A204" s="611"/>
      <c r="B204" s="792" t="s">
        <v>36</v>
      </c>
      <c r="C204" s="885">
        <f>C146</f>
        <v>0</v>
      </c>
      <c r="D204" s="885">
        <f t="shared" ref="D204:G204" si="35">D146</f>
        <v>0</v>
      </c>
      <c r="E204" s="885">
        <f t="shared" si="35"/>
        <v>0</v>
      </c>
      <c r="F204" s="885">
        <f t="shared" si="35"/>
        <v>0</v>
      </c>
      <c r="G204" s="945">
        <f t="shared" si="35"/>
        <v>0</v>
      </c>
      <c r="L204" s="886">
        <f t="shared" si="30"/>
        <v>-6.0243951612903223E-3</v>
      </c>
      <c r="N204" s="767"/>
      <c r="O204" s="767"/>
      <c r="P204" s="767"/>
      <c r="Q204" s="767"/>
    </row>
    <row r="205" spans="1:17" s="767" customFormat="1" ht="15" x14ac:dyDescent="0.25">
      <c r="A205" s="766"/>
      <c r="B205" s="802" t="s">
        <v>555</v>
      </c>
      <c r="C205" s="946">
        <f>SUM(C191:C204)</f>
        <v>6.0243951612903223E-3</v>
      </c>
      <c r="D205" s="946">
        <f t="shared" ref="D205:G205" si="36">SUM(D191:D204)</f>
        <v>2.0786699507389164E-3</v>
      </c>
      <c r="E205" s="946">
        <f t="shared" si="36"/>
        <v>0</v>
      </c>
      <c r="F205" s="946">
        <f t="shared" si="36"/>
        <v>0</v>
      </c>
      <c r="G205" s="947">
        <f t="shared" si="36"/>
        <v>0</v>
      </c>
      <c r="H205" s="766"/>
      <c r="K205" s="612"/>
      <c r="L205" s="886">
        <f t="shared" si="30"/>
        <v>0</v>
      </c>
      <c r="M205" s="611"/>
    </row>
    <row r="206" spans="1:17" s="767" customFormat="1" ht="15" x14ac:dyDescent="0.25">
      <c r="A206" s="766"/>
      <c r="B206" s="802" t="s">
        <v>438</v>
      </c>
      <c r="C206" s="946">
        <f>C205-C207</f>
        <v>6.0243951612903223E-3</v>
      </c>
      <c r="D206" s="946">
        <f t="shared" ref="D206:G206" si="37">D205-D207</f>
        <v>2.0786699507389164E-3</v>
      </c>
      <c r="E206" s="946">
        <f t="shared" si="37"/>
        <v>0</v>
      </c>
      <c r="F206" s="946">
        <f t="shared" si="37"/>
        <v>0</v>
      </c>
      <c r="G206" s="947">
        <f t="shared" si="37"/>
        <v>0</v>
      </c>
      <c r="H206" s="766"/>
      <c r="K206" s="612"/>
      <c r="L206" s="886">
        <f t="shared" si="30"/>
        <v>0</v>
      </c>
      <c r="M206" s="611"/>
      <c r="N206" s="612"/>
      <c r="O206" s="612"/>
      <c r="P206" s="612"/>
      <c r="Q206" s="612"/>
    </row>
    <row r="207" spans="1:17" s="767" customFormat="1" ht="15" x14ac:dyDescent="0.25">
      <c r="A207" s="766"/>
      <c r="B207" s="802" t="s">
        <v>439</v>
      </c>
      <c r="C207" s="946">
        <f>C193*(1-Defaults!$C$121)+(C197+C198)*(1-Defaults!C$71)+C200+C201+C202+C203</f>
        <v>0</v>
      </c>
      <c r="D207" s="946">
        <f>D193*(1-Defaults!$C$121)+(D197+D198)*(1-Defaults!D$71)+D200+D201+D202+D203</f>
        <v>0</v>
      </c>
      <c r="E207" s="946">
        <f>E193*(1-Defaults!$C$121)+(E197+E198)*(1-Defaults!E$71)+E200+E201+E202+E203</f>
        <v>0</v>
      </c>
      <c r="F207" s="946">
        <f>F193*(1-Defaults!$C$121)+(F197+F198)*(1-Defaults!F$71)+F200+F201+F202+F203</f>
        <v>0</v>
      </c>
      <c r="G207" s="947">
        <v>0</v>
      </c>
      <c r="H207" s="766"/>
      <c r="K207" s="611"/>
      <c r="L207" s="886">
        <f t="shared" si="30"/>
        <v>-6.1281653225806448E-2</v>
      </c>
      <c r="M207" s="611"/>
      <c r="N207" s="612"/>
      <c r="O207" s="612"/>
      <c r="P207" s="612"/>
      <c r="Q207" s="612"/>
    </row>
    <row r="208" spans="1:17" ht="15.75" x14ac:dyDescent="0.25">
      <c r="A208" s="611"/>
      <c r="B208" s="1265" t="s">
        <v>619</v>
      </c>
      <c r="C208" s="1266"/>
      <c r="D208" s="1266"/>
      <c r="E208" s="1266"/>
      <c r="F208" s="1266"/>
      <c r="G208" s="1267"/>
      <c r="K208" s="611"/>
      <c r="L208" s="886">
        <f t="shared" si="30"/>
        <v>0</v>
      </c>
    </row>
    <row r="209" spans="1:17" x14ac:dyDescent="0.2">
      <c r="A209" s="611"/>
      <c r="B209" s="791" t="s">
        <v>423</v>
      </c>
      <c r="C209" s="885">
        <f>C151-C181-C182-C183</f>
        <v>6.1281653225806448E-2</v>
      </c>
      <c r="D209" s="885">
        <f>D151-D181-D182-D183</f>
        <v>4.3313793103448277E-3</v>
      </c>
      <c r="E209" s="885">
        <f>E151-E181-E182-E183</f>
        <v>0</v>
      </c>
      <c r="F209" s="885">
        <f>F151-F181-F182-F183</f>
        <v>0</v>
      </c>
      <c r="G209" s="945">
        <f>G151-G181-G182-G183</f>
        <v>0</v>
      </c>
      <c r="K209" s="611"/>
      <c r="L209" s="886">
        <f t="shared" si="30"/>
        <v>-6.1281653225806448E-2</v>
      </c>
      <c r="M209" s="611"/>
    </row>
    <row r="210" spans="1:17" ht="15" x14ac:dyDescent="0.25">
      <c r="A210" s="611"/>
      <c r="B210" s="791" t="s">
        <v>649</v>
      </c>
      <c r="C210" s="885">
        <f t="shared" ref="C210:G211" si="38">C152-C184</f>
        <v>0</v>
      </c>
      <c r="D210" s="885">
        <f t="shared" si="38"/>
        <v>0</v>
      </c>
      <c r="E210" s="885">
        <f t="shared" si="38"/>
        <v>0</v>
      </c>
      <c r="F210" s="885">
        <f t="shared" si="38"/>
        <v>0</v>
      </c>
      <c r="G210" s="945">
        <f t="shared" si="38"/>
        <v>0</v>
      </c>
      <c r="L210" s="886">
        <f t="shared" si="30"/>
        <v>0</v>
      </c>
      <c r="M210" s="769"/>
      <c r="N210" s="611"/>
      <c r="O210" s="611"/>
      <c r="P210" s="611"/>
      <c r="Q210" s="611"/>
    </row>
    <row r="211" spans="1:17" ht="15.75" thickBot="1" x14ac:dyDescent="0.3">
      <c r="A211" s="611"/>
      <c r="B211" s="795" t="s">
        <v>556</v>
      </c>
      <c r="C211" s="950">
        <f t="shared" si="38"/>
        <v>6.1281653225806448E-2</v>
      </c>
      <c r="D211" s="950">
        <f t="shared" si="38"/>
        <v>4.3313793103448277E-3</v>
      </c>
      <c r="E211" s="950">
        <f t="shared" si="38"/>
        <v>0</v>
      </c>
      <c r="F211" s="950">
        <f t="shared" si="38"/>
        <v>0</v>
      </c>
      <c r="G211" s="951">
        <f t="shared" si="38"/>
        <v>0</v>
      </c>
      <c r="K211" s="611"/>
      <c r="L211" s="769"/>
      <c r="N211" s="611"/>
      <c r="O211" s="611"/>
      <c r="P211" s="611"/>
      <c r="Q211" s="611"/>
    </row>
    <row r="212" spans="1:17" s="611" customFormat="1" ht="15" x14ac:dyDescent="0.25">
      <c r="C212" s="941"/>
      <c r="D212" s="941"/>
      <c r="E212" s="941"/>
      <c r="F212" s="941"/>
      <c r="G212" s="941"/>
      <c r="K212" s="769"/>
      <c r="L212" s="612"/>
      <c r="M212" s="612"/>
    </row>
    <row r="213" spans="1:17" s="611" customFormat="1" x14ac:dyDescent="0.2">
      <c r="C213" s="941"/>
      <c r="D213" s="941"/>
      <c r="E213" s="941"/>
      <c r="F213" s="941"/>
      <c r="G213" s="941"/>
      <c r="K213" s="612"/>
      <c r="L213" s="612"/>
      <c r="M213" s="612"/>
      <c r="N213" s="612"/>
      <c r="O213" s="612"/>
      <c r="P213" s="612"/>
      <c r="Q213" s="612"/>
    </row>
    <row r="214" spans="1:17" s="611" customFormat="1" x14ac:dyDescent="0.2">
      <c r="C214" s="941"/>
      <c r="D214" s="941"/>
      <c r="E214" s="941"/>
      <c r="F214" s="941"/>
      <c r="G214" s="941"/>
      <c r="K214" s="612"/>
      <c r="L214" s="612"/>
      <c r="M214" s="612"/>
    </row>
    <row r="215" spans="1:17" ht="21" thickBot="1" x14ac:dyDescent="0.35">
      <c r="A215" s="611"/>
      <c r="B215" s="1280" t="s">
        <v>519</v>
      </c>
      <c r="C215" s="1280"/>
      <c r="D215" s="1280"/>
      <c r="E215" s="1280"/>
      <c r="F215" s="1280"/>
      <c r="G215" s="1280"/>
      <c r="N215" s="769"/>
      <c r="O215" s="769"/>
      <c r="P215" s="769"/>
      <c r="Q215" s="769"/>
    </row>
    <row r="216" spans="1:17" s="611" customFormat="1" ht="14.25" thickTop="1" thickBot="1" x14ac:dyDescent="0.25">
      <c r="C216" s="941"/>
      <c r="D216" s="941"/>
      <c r="E216" s="941"/>
      <c r="F216" s="941"/>
      <c r="G216" s="941"/>
      <c r="K216" s="612"/>
      <c r="L216" s="612"/>
      <c r="M216" s="612"/>
      <c r="N216" s="612"/>
      <c r="O216" s="612"/>
      <c r="P216" s="612"/>
      <c r="Q216" s="612"/>
    </row>
    <row r="217" spans="1:17" s="769" customFormat="1" ht="73.5" customHeight="1" thickBot="1" x14ac:dyDescent="0.3">
      <c r="B217" s="1281" t="s">
        <v>734</v>
      </c>
      <c r="C217" s="1282"/>
      <c r="D217" s="1282"/>
      <c r="E217" s="1282"/>
      <c r="F217" s="1282"/>
      <c r="G217" s="1283"/>
      <c r="K217" s="612"/>
      <c r="L217" s="612"/>
      <c r="M217" s="612"/>
      <c r="N217" s="612"/>
      <c r="O217" s="612"/>
      <c r="P217" s="612"/>
      <c r="Q217" s="612"/>
    </row>
    <row r="218" spans="1:17" ht="20.25" x14ac:dyDescent="0.3">
      <c r="A218" s="611"/>
      <c r="B218" s="1277" t="s">
        <v>472</v>
      </c>
      <c r="C218" s="1278"/>
      <c r="D218" s="1278"/>
      <c r="E218" s="1278"/>
      <c r="F218" s="1278"/>
      <c r="G218" s="1279"/>
    </row>
    <row r="219" spans="1:17" ht="33.75" customHeight="1" x14ac:dyDescent="0.2">
      <c r="A219" s="611"/>
      <c r="B219" s="803"/>
      <c r="C219" s="943" t="s">
        <v>8</v>
      </c>
      <c r="D219" s="943" t="s">
        <v>9</v>
      </c>
      <c r="E219" s="943" t="s">
        <v>10</v>
      </c>
      <c r="F219" s="943" t="s">
        <v>419</v>
      </c>
      <c r="G219" s="944" t="s">
        <v>452</v>
      </c>
    </row>
    <row r="220" spans="1:17" ht="15.75" x14ac:dyDescent="0.25">
      <c r="A220" s="611"/>
      <c r="B220" s="1265" t="s">
        <v>616</v>
      </c>
      <c r="C220" s="1266" t="s">
        <v>421</v>
      </c>
      <c r="D220" s="1266" t="s">
        <v>421</v>
      </c>
      <c r="E220" s="1266" t="s">
        <v>421</v>
      </c>
      <c r="F220" s="1266" t="s">
        <v>422</v>
      </c>
      <c r="G220" s="1267" t="s">
        <v>693</v>
      </c>
    </row>
    <row r="221" spans="1:17" x14ac:dyDescent="0.2">
      <c r="A221" s="611"/>
      <c r="B221" s="792" t="s">
        <v>423</v>
      </c>
      <c r="C221" s="885">
        <f>SUM(Calculations!O405:O429)-'New Development'!C76+C191</f>
        <v>6.0243951612903223E-3</v>
      </c>
      <c r="D221" s="885">
        <f>SUM(Calculations!P405:P429)-'New Development'!D76+D191</f>
        <v>2.0786699507389164E-3</v>
      </c>
      <c r="E221" s="885">
        <f>SUM(Calculations!Q405:Q429)-'New Development'!E76+E191</f>
        <v>0</v>
      </c>
      <c r="F221" s="885">
        <f>SUM(Calculations!R405:R429)-'New Development'!F76+F191</f>
        <v>0</v>
      </c>
      <c r="G221" s="945">
        <f>SUM(Calculations!S405:S429)-'New Development'!G76+G191</f>
        <v>0</v>
      </c>
      <c r="H221" s="900"/>
    </row>
    <row r="222" spans="1:17" x14ac:dyDescent="0.2">
      <c r="A222" s="611"/>
      <c r="B222" s="792" t="s">
        <v>37</v>
      </c>
      <c r="C222" s="885">
        <f>$E222*Sources!E$70/MAX(Sources!$G$70,0.001)</f>
        <v>0</v>
      </c>
      <c r="D222" s="885">
        <f>$E222*Sources!F$70/MAX(Sources!$G$70,0.001)</f>
        <v>0</v>
      </c>
      <c r="E222" s="885">
        <f>'New Development'!C120*(1-'New Development'!D120*'New Development'!F120*'New Development'!H120)*Sources!$G70/MAX(Sources!D70,0.001)+E192</f>
        <v>0</v>
      </c>
      <c r="F222" s="885">
        <f>$E222*Sources!H$70/MAX(Sources!$G$70,0.001)</f>
        <v>0</v>
      </c>
      <c r="G222" s="945">
        <f>G192+Calculations!S445</f>
        <v>0</v>
      </c>
    </row>
    <row r="223" spans="1:17" x14ac:dyDescent="0.2">
      <c r="A223" s="611"/>
      <c r="B223" s="792" t="s">
        <v>141</v>
      </c>
      <c r="C223" s="885">
        <f>'New Development'!C95+C193</f>
        <v>0</v>
      </c>
      <c r="D223" s="885">
        <f>'New Development'!D95+D193</f>
        <v>0</v>
      </c>
      <c r="E223" s="885">
        <f>'New Development'!E95+E193</f>
        <v>0</v>
      </c>
      <c r="F223" s="885">
        <f>'New Development'!F95+F193</f>
        <v>0</v>
      </c>
      <c r="G223" s="945">
        <f>'New Development'!G95</f>
        <v>0</v>
      </c>
    </row>
    <row r="224" spans="1:17" x14ac:dyDescent="0.2">
      <c r="A224" s="611"/>
      <c r="B224" s="792" t="s">
        <v>146</v>
      </c>
      <c r="C224" s="885">
        <f>'New Development'!C100+Results!C194</f>
        <v>0</v>
      </c>
      <c r="D224" s="885">
        <f>'New Development'!D100+Results!D194</f>
        <v>0</v>
      </c>
      <c r="E224" s="885">
        <f>'New Development'!E100+Results!E194</f>
        <v>0</v>
      </c>
      <c r="F224" s="885">
        <f>'New Development'!F100+Results!F194</f>
        <v>0</v>
      </c>
      <c r="G224" s="945">
        <f>'New Development'!G100+Results!G194</f>
        <v>0</v>
      </c>
    </row>
    <row r="225" spans="1:17" x14ac:dyDescent="0.2">
      <c r="A225" s="611"/>
      <c r="B225" s="792" t="s">
        <v>204</v>
      </c>
      <c r="C225" s="885">
        <f>$E225*Results!C195/MAX(Results!$E$195,0.001)</f>
        <v>0</v>
      </c>
      <c r="D225" s="972">
        <f>$E225*Results!D195/MAX(Results!$E$195,0.001)</f>
        <v>0</v>
      </c>
      <c r="E225" s="885">
        <f>E195*((Calculations!D446^2*0.0012+Calculations!D446*0.0239)/((Calculations!C50/Sources!D71)^2*0.0012+Calculations!C50/Sources!D71*0.0239)-1)*IF('New Development'!C69="yes",IF('New Development'!C57&gt;0,1-'New Development'!C57*'New Development'!E57*'New Development'!F57,1-'New Development'!C56*'New Development'!E56*'New Development'!F56),1)+E195</f>
        <v>0</v>
      </c>
      <c r="F225" s="885">
        <v>0</v>
      </c>
      <c r="G225" s="945">
        <v>0</v>
      </c>
    </row>
    <row r="226" spans="1:17" x14ac:dyDescent="0.2">
      <c r="A226" s="611"/>
      <c r="B226" s="792" t="s">
        <v>179</v>
      </c>
      <c r="C226" s="885">
        <f>C196</f>
        <v>0</v>
      </c>
      <c r="D226" s="885">
        <f t="shared" ref="D226:E226" si="39">D196</f>
        <v>0</v>
      </c>
      <c r="E226" s="885">
        <f t="shared" si="39"/>
        <v>0</v>
      </c>
      <c r="F226" s="885">
        <v>0</v>
      </c>
      <c r="G226" s="945">
        <v>0</v>
      </c>
    </row>
    <row r="227" spans="1:17" x14ac:dyDescent="0.2">
      <c r="A227" s="611"/>
      <c r="B227" s="792" t="s">
        <v>34</v>
      </c>
      <c r="C227" s="885">
        <f>SUM(Calculations!O430:O434)+C197</f>
        <v>0</v>
      </c>
      <c r="D227" s="885">
        <f>SUM(Calculations!P430:P434)+D197</f>
        <v>0</v>
      </c>
      <c r="E227" s="885">
        <f>SUM(Calculations!Q430:Q434)+E197</f>
        <v>0</v>
      </c>
      <c r="F227" s="885">
        <f>SUM(Calculations!R430:R434)+F197</f>
        <v>0</v>
      </c>
      <c r="G227" s="945">
        <f>SUM(Calculations!S430:S434)+G197</f>
        <v>0</v>
      </c>
    </row>
    <row r="228" spans="1:17" x14ac:dyDescent="0.2">
      <c r="A228" s="611"/>
      <c r="B228" s="792" t="s">
        <v>424</v>
      </c>
      <c r="C228" s="885">
        <f>SUM(Calculations!O435:O444)+C198</f>
        <v>0</v>
      </c>
      <c r="D228" s="885">
        <f>SUM(Calculations!P435:P444)+D198</f>
        <v>0</v>
      </c>
      <c r="E228" s="885">
        <f>SUM(Calculations!Q435:Q444)+E198</f>
        <v>0</v>
      </c>
      <c r="F228" s="885">
        <f>SUM(Calculations!R435:R444)+F198</f>
        <v>0</v>
      </c>
      <c r="G228" s="945">
        <f>SUM(Calculations!S435:S444)+G198</f>
        <v>0</v>
      </c>
      <c r="M228" s="767"/>
    </row>
    <row r="229" spans="1:17" x14ac:dyDescent="0.2">
      <c r="A229" s="611"/>
      <c r="B229" s="792" t="s">
        <v>164</v>
      </c>
      <c r="C229" s="885">
        <f>C199</f>
        <v>0</v>
      </c>
      <c r="D229" s="885">
        <f t="shared" ref="D229:G229" si="40">D199</f>
        <v>0</v>
      </c>
      <c r="E229" s="885">
        <f t="shared" si="40"/>
        <v>0</v>
      </c>
      <c r="F229" s="885">
        <f t="shared" si="40"/>
        <v>0</v>
      </c>
      <c r="G229" s="945">
        <f t="shared" si="40"/>
        <v>0</v>
      </c>
      <c r="L229" s="767"/>
      <c r="M229" s="767"/>
    </row>
    <row r="230" spans="1:17" x14ac:dyDescent="0.2">
      <c r="A230" s="611"/>
      <c r="B230" s="792" t="s">
        <v>151</v>
      </c>
      <c r="C230" s="885">
        <f>C200+'New Development'!B106</f>
        <v>0</v>
      </c>
      <c r="D230" s="885">
        <f>D200+'New Development'!C106</f>
        <v>0</v>
      </c>
      <c r="E230" s="885">
        <f>E200+'New Development'!D106</f>
        <v>0</v>
      </c>
      <c r="F230" s="885">
        <f>F200+'New Development'!E106</f>
        <v>0</v>
      </c>
      <c r="G230" s="945">
        <f>G200+'New Development'!F106</f>
        <v>0</v>
      </c>
      <c r="K230" s="767"/>
      <c r="L230" s="767"/>
      <c r="M230" s="767"/>
    </row>
    <row r="231" spans="1:17" x14ac:dyDescent="0.2">
      <c r="A231" s="611"/>
      <c r="B231" s="792" t="s">
        <v>176</v>
      </c>
      <c r="C231" s="885">
        <f>C201</f>
        <v>0</v>
      </c>
      <c r="D231" s="885">
        <f t="shared" ref="D231:G231" si="41">D201</f>
        <v>0</v>
      </c>
      <c r="E231" s="885">
        <f t="shared" si="41"/>
        <v>0</v>
      </c>
      <c r="F231" s="885">
        <f t="shared" si="41"/>
        <v>0</v>
      </c>
      <c r="G231" s="945">
        <f t="shared" si="41"/>
        <v>0</v>
      </c>
      <c r="K231" s="767"/>
      <c r="L231" s="767"/>
    </row>
    <row r="232" spans="1:17" x14ac:dyDescent="0.2">
      <c r="A232" s="611"/>
      <c r="B232" s="792" t="s">
        <v>425</v>
      </c>
      <c r="C232" s="885">
        <f>C202+'New Development'!C113</f>
        <v>0</v>
      </c>
      <c r="D232" s="885">
        <f>D202+'New Development'!E113</f>
        <v>0</v>
      </c>
      <c r="E232" s="885">
        <f>E202+'New Development'!G113</f>
        <v>0</v>
      </c>
      <c r="F232" s="885">
        <f>F202+'New Development'!I113</f>
        <v>0</v>
      </c>
      <c r="G232" s="945">
        <v>0</v>
      </c>
      <c r="K232" s="767"/>
    </row>
    <row r="233" spans="1:17" x14ac:dyDescent="0.2">
      <c r="A233" s="611"/>
      <c r="B233" s="791" t="s">
        <v>649</v>
      </c>
      <c r="C233" s="885">
        <f>'New Development'!D88+C203</f>
        <v>0</v>
      </c>
      <c r="D233" s="885">
        <f>'New Development'!E88+D203</f>
        <v>0</v>
      </c>
      <c r="E233" s="885">
        <f>'New Development'!F88+E203</f>
        <v>0</v>
      </c>
      <c r="F233" s="885">
        <f>'New Development'!G88+F203</f>
        <v>0</v>
      </c>
      <c r="G233" s="945">
        <v>0</v>
      </c>
      <c r="N233" s="767"/>
      <c r="O233" s="767"/>
      <c r="P233" s="767"/>
      <c r="Q233" s="767"/>
    </row>
    <row r="234" spans="1:17" x14ac:dyDescent="0.2">
      <c r="A234" s="611"/>
      <c r="B234" s="792" t="s">
        <v>36</v>
      </c>
      <c r="C234" s="885">
        <f>C204</f>
        <v>0</v>
      </c>
      <c r="D234" s="885">
        <f t="shared" ref="D234:F234" si="42">D204</f>
        <v>0</v>
      </c>
      <c r="E234" s="885">
        <f t="shared" si="42"/>
        <v>0</v>
      </c>
      <c r="F234" s="885">
        <f t="shared" si="42"/>
        <v>0</v>
      </c>
      <c r="G234" s="945">
        <v>0</v>
      </c>
      <c r="N234" s="767"/>
      <c r="O234" s="767"/>
      <c r="P234" s="767"/>
      <c r="Q234" s="767"/>
    </row>
    <row r="235" spans="1:17" s="767" customFormat="1" ht="15" x14ac:dyDescent="0.25">
      <c r="A235" s="766"/>
      <c r="B235" s="802" t="s">
        <v>555</v>
      </c>
      <c r="C235" s="946">
        <f>SUM(C221:C234)</f>
        <v>6.0243951612903223E-3</v>
      </c>
      <c r="D235" s="946">
        <f t="shared" ref="D235" si="43">SUM(D221:D234)</f>
        <v>2.0786699507389164E-3</v>
      </c>
      <c r="E235" s="946">
        <f t="shared" ref="E235" si="44">SUM(E221:E234)</f>
        <v>0</v>
      </c>
      <c r="F235" s="946">
        <f t="shared" ref="F235" si="45">SUM(F221:F234)</f>
        <v>0</v>
      </c>
      <c r="G235" s="947">
        <f t="shared" ref="G235" si="46">SUM(G221:G234)</f>
        <v>0</v>
      </c>
      <c r="H235" s="766"/>
      <c r="K235" s="612"/>
      <c r="L235" s="612"/>
      <c r="M235" s="611"/>
    </row>
    <row r="236" spans="1:17" s="767" customFormat="1" ht="15" x14ac:dyDescent="0.25">
      <c r="A236" s="766"/>
      <c r="B236" s="802" t="s">
        <v>438</v>
      </c>
      <c r="C236" s="946">
        <f>C235-C237</f>
        <v>6.0243951612903223E-3</v>
      </c>
      <c r="D236" s="946">
        <f t="shared" ref="D236" si="47">D235-D237</f>
        <v>2.0786699507389164E-3</v>
      </c>
      <c r="E236" s="946">
        <f t="shared" ref="E236" si="48">E235-E237</f>
        <v>0</v>
      </c>
      <c r="F236" s="946">
        <f t="shared" ref="F236" si="49">F235-F237</f>
        <v>0</v>
      </c>
      <c r="G236" s="947">
        <f t="shared" ref="G236" si="50">G235-G237</f>
        <v>0</v>
      </c>
      <c r="H236" s="766"/>
      <c r="K236" s="612"/>
      <c r="L236" s="611"/>
      <c r="M236" s="611"/>
      <c r="N236" s="612"/>
      <c r="O236" s="612"/>
      <c r="P236" s="612"/>
      <c r="Q236" s="612"/>
    </row>
    <row r="237" spans="1:17" s="767" customFormat="1" ht="15" x14ac:dyDescent="0.25">
      <c r="A237" s="766"/>
      <c r="B237" s="802" t="s">
        <v>439</v>
      </c>
      <c r="C237" s="946">
        <f>C223*(1-Defaults!$C$121)+(C227+C228)*(1-Defaults!C$71)+C230+C231+C232+C233</f>
        <v>0</v>
      </c>
      <c r="D237" s="946">
        <f>D223*(1-Defaults!$C$121)+(D227+D228)*(1-Defaults!D$71)+D230+D231+D232+D233</f>
        <v>0</v>
      </c>
      <c r="E237" s="946">
        <f>E223*(1-Defaults!$C$121)+(E227+E228)*(1-Defaults!E$71)+E230+E231+E232+E233</f>
        <v>0</v>
      </c>
      <c r="F237" s="946">
        <f>F223*(1-Defaults!$C$121)+(F227+F228)*(1-Defaults!F$71)+F230+F231+F232+F233</f>
        <v>0</v>
      </c>
      <c r="G237" s="947">
        <f>G223*(1-Defaults!$C$121)+(G227+G228)*(1-Defaults!G$71)+G230+G231+G232+G233</f>
        <v>0</v>
      </c>
      <c r="H237" s="766"/>
      <c r="K237" s="611"/>
      <c r="L237" s="611"/>
      <c r="M237" s="611"/>
      <c r="N237" s="612"/>
      <c r="O237" s="612"/>
      <c r="P237" s="612"/>
      <c r="Q237" s="612"/>
    </row>
    <row r="238" spans="1:17" ht="20.25" x14ac:dyDescent="0.3">
      <c r="A238" s="611"/>
      <c r="B238" s="1299" t="s">
        <v>619</v>
      </c>
      <c r="C238" s="1300"/>
      <c r="D238" s="1300"/>
      <c r="E238" s="1300"/>
      <c r="F238" s="1300"/>
      <c r="G238" s="1301"/>
      <c r="K238" s="611"/>
      <c r="L238" s="611"/>
      <c r="M238" s="611"/>
    </row>
    <row r="239" spans="1:17" x14ac:dyDescent="0.2">
      <c r="A239" s="611"/>
      <c r="B239" s="791" t="s">
        <v>423</v>
      </c>
      <c r="C239" s="885">
        <f>SUMPRODUCT('New Development'!$D9:$D33,Calculations!$E405:$E429)*Calculations!C245/MAX('Future Practices'!$C33,0.001)+'New Development'!C77+C209</f>
        <v>6.1281653225806448E-2</v>
      </c>
      <c r="D239" s="885">
        <f>SUMPRODUCT('New Development'!$D9:$D33,Calculations!$E405:$E429)*Calculations!D245/MAX('Future Practices'!$C33,0.001)+'New Development'!D77+D209</f>
        <v>4.3313793103448277E-3</v>
      </c>
      <c r="E239" s="885">
        <f>'New Development'!E77+E209</f>
        <v>0</v>
      </c>
      <c r="F239" s="885">
        <f>'New Development'!F77+F209</f>
        <v>0</v>
      </c>
      <c r="G239" s="945">
        <v>0</v>
      </c>
      <c r="K239" s="611"/>
      <c r="L239" s="611"/>
      <c r="M239" s="611"/>
    </row>
    <row r="240" spans="1:17" x14ac:dyDescent="0.2">
      <c r="A240" s="611"/>
      <c r="B240" s="791" t="s">
        <v>426</v>
      </c>
      <c r="C240" s="885">
        <f>'New Development'!D89+Results!C210</f>
        <v>0</v>
      </c>
      <c r="D240" s="885">
        <f>'New Development'!E89+Results!D210</f>
        <v>0</v>
      </c>
      <c r="E240" s="885">
        <f>'New Development'!F89+Results!E210</f>
        <v>0</v>
      </c>
      <c r="F240" s="885">
        <f>'New Development'!G89+Results!F210</f>
        <v>0</v>
      </c>
      <c r="G240" s="945">
        <v>0</v>
      </c>
      <c r="K240" s="611"/>
      <c r="L240" s="611"/>
      <c r="M240" s="611"/>
      <c r="N240" s="611"/>
      <c r="O240" s="611"/>
      <c r="P240" s="611"/>
      <c r="Q240" s="611"/>
    </row>
    <row r="241" spans="1:17" ht="15.75" thickBot="1" x14ac:dyDescent="0.3">
      <c r="A241" s="611"/>
      <c r="B241" s="795" t="s">
        <v>556</v>
      </c>
      <c r="C241" s="950">
        <f>SUM(C239:C240)</f>
        <v>6.1281653225806448E-2</v>
      </c>
      <c r="D241" s="950">
        <f t="shared" ref="D241:F241" si="51">SUM(D239:D240)</f>
        <v>4.3313793103448277E-3</v>
      </c>
      <c r="E241" s="950">
        <f t="shared" si="51"/>
        <v>0</v>
      </c>
      <c r="F241" s="950">
        <f t="shared" si="51"/>
        <v>0</v>
      </c>
      <c r="G241" s="951">
        <v>0</v>
      </c>
      <c r="K241" s="611"/>
      <c r="L241" s="611"/>
      <c r="M241" s="611"/>
      <c r="N241" s="611"/>
      <c r="O241" s="611"/>
      <c r="P241" s="611"/>
      <c r="Q241" s="611"/>
    </row>
    <row r="242" spans="1:17" s="611" customFormat="1" x14ac:dyDescent="0.2">
      <c r="C242" s="941"/>
      <c r="D242" s="941"/>
      <c r="E242" s="941"/>
      <c r="F242" s="941"/>
      <c r="G242" s="941"/>
    </row>
    <row r="243" spans="1:17" s="611" customFormat="1" x14ac:dyDescent="0.2">
      <c r="C243" s="941"/>
      <c r="D243" s="941"/>
      <c r="E243" s="941"/>
      <c r="F243" s="941"/>
      <c r="G243" s="941"/>
    </row>
    <row r="244" spans="1:17" s="611" customFormat="1" x14ac:dyDescent="0.2">
      <c r="C244" s="941"/>
      <c r="D244" s="941"/>
      <c r="E244" s="941"/>
      <c r="F244" s="941"/>
      <c r="G244" s="941"/>
    </row>
    <row r="245" spans="1:17" s="611" customFormat="1" x14ac:dyDescent="0.2">
      <c r="C245" s="941"/>
      <c r="D245" s="941"/>
      <c r="E245" s="941"/>
      <c r="F245" s="941"/>
      <c r="G245" s="941"/>
    </row>
    <row r="246" spans="1:17" s="611" customFormat="1" x14ac:dyDescent="0.2">
      <c r="C246" s="941"/>
      <c r="D246" s="941"/>
      <c r="E246" s="941"/>
      <c r="F246" s="941"/>
      <c r="G246" s="941"/>
    </row>
    <row r="247" spans="1:17" s="611" customFormat="1" x14ac:dyDescent="0.2">
      <c r="C247" s="941"/>
      <c r="D247" s="941"/>
      <c r="E247" s="941"/>
      <c r="F247" s="941"/>
      <c r="G247" s="941"/>
    </row>
    <row r="248" spans="1:17" s="611" customFormat="1" x14ac:dyDescent="0.2">
      <c r="C248" s="941"/>
      <c r="D248" s="941"/>
      <c r="E248" s="941"/>
      <c r="F248" s="941"/>
      <c r="G248" s="941"/>
    </row>
    <row r="249" spans="1:17" s="611" customFormat="1" x14ac:dyDescent="0.2">
      <c r="C249" s="941"/>
      <c r="D249" s="941"/>
      <c r="E249" s="941"/>
      <c r="F249" s="941"/>
      <c r="G249" s="941"/>
    </row>
    <row r="250" spans="1:17" s="611" customFormat="1" x14ac:dyDescent="0.2">
      <c r="C250" s="941"/>
      <c r="D250" s="941"/>
      <c r="E250" s="941"/>
      <c r="F250" s="941"/>
      <c r="G250" s="941"/>
    </row>
    <row r="251" spans="1:17" s="611" customFormat="1" x14ac:dyDescent="0.2">
      <c r="C251" s="941"/>
      <c r="D251" s="941"/>
      <c r="E251" s="941"/>
      <c r="F251" s="941"/>
      <c r="G251" s="941"/>
    </row>
    <row r="252" spans="1:17" s="611" customFormat="1" x14ac:dyDescent="0.2">
      <c r="C252" s="941"/>
      <c r="D252" s="941"/>
      <c r="E252" s="941"/>
      <c r="F252" s="941"/>
      <c r="G252" s="941"/>
    </row>
    <row r="253" spans="1:17" s="611" customFormat="1" x14ac:dyDescent="0.2">
      <c r="C253" s="941"/>
      <c r="D253" s="941"/>
      <c r="E253" s="941"/>
      <c r="F253" s="941"/>
      <c r="G253" s="941"/>
    </row>
    <row r="254" spans="1:17" s="611" customFormat="1" x14ac:dyDescent="0.2">
      <c r="C254" s="941"/>
      <c r="D254" s="941"/>
      <c r="E254" s="941"/>
      <c r="F254" s="941"/>
      <c r="G254" s="941"/>
    </row>
    <row r="255" spans="1:17" s="611" customFormat="1" x14ac:dyDescent="0.2">
      <c r="C255" s="941"/>
      <c r="D255" s="941"/>
      <c r="E255" s="941"/>
      <c r="F255" s="941"/>
      <c r="G255" s="941"/>
    </row>
    <row r="256" spans="1:17" s="611" customFormat="1" x14ac:dyDescent="0.2">
      <c r="C256" s="941"/>
      <c r="D256" s="941"/>
      <c r="E256" s="941"/>
      <c r="F256" s="941"/>
      <c r="G256" s="941"/>
    </row>
    <row r="257" spans="3:17" s="611" customFormat="1" x14ac:dyDescent="0.2">
      <c r="C257" s="941"/>
      <c r="D257" s="941"/>
      <c r="E257" s="941"/>
      <c r="F257" s="941"/>
      <c r="G257" s="941"/>
    </row>
    <row r="258" spans="3:17" s="611" customFormat="1" x14ac:dyDescent="0.2">
      <c r="C258" s="941"/>
      <c r="D258" s="941"/>
      <c r="E258" s="941"/>
      <c r="F258" s="941"/>
      <c r="G258" s="941"/>
    </row>
    <row r="259" spans="3:17" s="611" customFormat="1" x14ac:dyDescent="0.2">
      <c r="C259" s="941"/>
      <c r="D259" s="941"/>
      <c r="E259" s="941"/>
      <c r="F259" s="941"/>
      <c r="G259" s="941"/>
      <c r="M259" s="612"/>
    </row>
    <row r="260" spans="3:17" s="611" customFormat="1" x14ac:dyDescent="0.2">
      <c r="C260" s="941"/>
      <c r="D260" s="941"/>
      <c r="E260" s="941"/>
      <c r="F260" s="941"/>
      <c r="G260" s="941"/>
      <c r="L260" s="612"/>
      <c r="M260" s="612"/>
    </row>
    <row r="261" spans="3:17" s="611" customFormat="1" x14ac:dyDescent="0.2">
      <c r="C261" s="941"/>
      <c r="D261" s="941"/>
      <c r="E261" s="941"/>
      <c r="F261" s="941"/>
      <c r="G261" s="941"/>
      <c r="K261" s="612"/>
      <c r="L261" s="612"/>
      <c r="M261" s="612"/>
    </row>
    <row r="262" spans="3:17" s="611" customFormat="1" x14ac:dyDescent="0.2">
      <c r="C262" s="941"/>
      <c r="D262" s="941"/>
      <c r="E262" s="941"/>
      <c r="F262" s="941"/>
      <c r="G262" s="941"/>
      <c r="K262" s="612"/>
      <c r="L262" s="612"/>
      <c r="M262" s="612"/>
    </row>
    <row r="263" spans="3:17" s="611" customFormat="1" x14ac:dyDescent="0.2">
      <c r="C263" s="941"/>
      <c r="D263" s="941"/>
      <c r="E263" s="941"/>
      <c r="F263" s="941"/>
      <c r="G263" s="941"/>
      <c r="K263" s="612"/>
      <c r="L263" s="612"/>
      <c r="M263" s="612"/>
    </row>
    <row r="264" spans="3:17" s="611" customFormat="1" x14ac:dyDescent="0.2">
      <c r="C264" s="941"/>
      <c r="D264" s="941"/>
      <c r="E264" s="941"/>
      <c r="F264" s="941"/>
      <c r="G264" s="941"/>
      <c r="K264" s="612"/>
      <c r="L264" s="612"/>
      <c r="M264" s="612"/>
      <c r="N264" s="612"/>
      <c r="O264" s="612"/>
      <c r="P264" s="612"/>
      <c r="Q264" s="612"/>
    </row>
    <row r="265" spans="3:17" s="611" customFormat="1" x14ac:dyDescent="0.2">
      <c r="C265" s="941"/>
      <c r="D265" s="941"/>
      <c r="E265" s="941"/>
      <c r="F265" s="941"/>
      <c r="G265" s="941"/>
      <c r="K265" s="612"/>
      <c r="L265" s="612"/>
      <c r="M265" s="612"/>
      <c r="N265" s="612"/>
      <c r="O265" s="612"/>
      <c r="P265" s="612"/>
      <c r="Q265" s="612"/>
    </row>
    <row r="363" spans="11:17" x14ac:dyDescent="0.2">
      <c r="M363" s="611"/>
    </row>
    <row r="364" spans="11:17" x14ac:dyDescent="0.2">
      <c r="L364" s="611"/>
      <c r="M364" s="611"/>
    </row>
    <row r="365" spans="11:17" x14ac:dyDescent="0.2">
      <c r="K365" s="611"/>
      <c r="L365" s="611"/>
      <c r="M365" s="611"/>
    </row>
    <row r="366" spans="11:17" x14ac:dyDescent="0.2">
      <c r="K366" s="611"/>
      <c r="L366" s="611"/>
      <c r="M366" s="611"/>
    </row>
    <row r="367" spans="11:17" x14ac:dyDescent="0.2">
      <c r="K367" s="611"/>
      <c r="L367" s="611"/>
      <c r="M367" s="611"/>
    </row>
    <row r="368" spans="11:17" x14ac:dyDescent="0.2">
      <c r="K368" s="611"/>
      <c r="L368" s="611"/>
      <c r="M368" s="611"/>
      <c r="N368" s="611"/>
      <c r="O368" s="611"/>
      <c r="P368" s="611"/>
      <c r="Q368" s="611"/>
    </row>
    <row r="369" spans="3:17" x14ac:dyDescent="0.2">
      <c r="K369" s="611"/>
      <c r="L369" s="611"/>
      <c r="M369" s="611"/>
      <c r="N369" s="611"/>
      <c r="O369" s="611"/>
      <c r="P369" s="611"/>
      <c r="Q369" s="611"/>
    </row>
    <row r="370" spans="3:17" s="611" customFormat="1" x14ac:dyDescent="0.2">
      <c r="C370" s="941"/>
      <c r="D370" s="941"/>
      <c r="E370" s="941"/>
      <c r="F370" s="941"/>
      <c r="G370" s="941"/>
    </row>
    <row r="371" spans="3:17" s="611" customFormat="1" x14ac:dyDescent="0.2">
      <c r="C371" s="941"/>
      <c r="D371" s="941"/>
      <c r="E371" s="941"/>
      <c r="F371" s="941"/>
      <c r="G371" s="941"/>
    </row>
    <row r="372" spans="3:17" s="611" customFormat="1" x14ac:dyDescent="0.2">
      <c r="C372" s="941"/>
      <c r="D372" s="941"/>
      <c r="E372" s="941"/>
      <c r="F372" s="941"/>
      <c r="G372" s="941"/>
    </row>
    <row r="373" spans="3:17" s="611" customFormat="1" x14ac:dyDescent="0.2">
      <c r="C373" s="941"/>
      <c r="D373" s="941"/>
      <c r="E373" s="941"/>
      <c r="F373" s="941"/>
      <c r="G373" s="941"/>
    </row>
    <row r="374" spans="3:17" s="611" customFormat="1" x14ac:dyDescent="0.2">
      <c r="C374" s="941"/>
      <c r="D374" s="941"/>
      <c r="E374" s="941"/>
      <c r="F374" s="941"/>
      <c r="G374" s="941"/>
    </row>
    <row r="375" spans="3:17" s="611" customFormat="1" x14ac:dyDescent="0.2">
      <c r="C375" s="941"/>
      <c r="D375" s="941"/>
      <c r="E375" s="941"/>
      <c r="F375" s="941"/>
      <c r="G375" s="941"/>
    </row>
    <row r="376" spans="3:17" s="611" customFormat="1" x14ac:dyDescent="0.2">
      <c r="C376" s="941"/>
      <c r="D376" s="941"/>
      <c r="E376" s="941"/>
      <c r="F376" s="941"/>
      <c r="G376" s="941"/>
    </row>
    <row r="377" spans="3:17" s="611" customFormat="1" x14ac:dyDescent="0.2">
      <c r="C377" s="941"/>
      <c r="D377" s="941"/>
      <c r="E377" s="941"/>
      <c r="F377" s="941"/>
      <c r="G377" s="941"/>
    </row>
    <row r="378" spans="3:17" s="611" customFormat="1" x14ac:dyDescent="0.2">
      <c r="C378" s="941"/>
      <c r="D378" s="941"/>
      <c r="E378" s="941"/>
      <c r="F378" s="941"/>
      <c r="G378" s="941"/>
    </row>
    <row r="379" spans="3:17" s="611" customFormat="1" x14ac:dyDescent="0.2">
      <c r="C379" s="941"/>
      <c r="D379" s="941"/>
      <c r="E379" s="941"/>
      <c r="F379" s="941"/>
      <c r="G379" s="941"/>
    </row>
    <row r="380" spans="3:17" s="611" customFormat="1" x14ac:dyDescent="0.2">
      <c r="C380" s="941"/>
      <c r="D380" s="941"/>
      <c r="E380" s="941"/>
      <c r="F380" s="941"/>
      <c r="G380" s="941"/>
    </row>
    <row r="381" spans="3:17" s="611" customFormat="1" x14ac:dyDescent="0.2">
      <c r="C381" s="941"/>
      <c r="D381" s="941"/>
      <c r="E381" s="941"/>
      <c r="F381" s="941"/>
      <c r="G381" s="941"/>
    </row>
    <row r="382" spans="3:17" s="611" customFormat="1" x14ac:dyDescent="0.2">
      <c r="C382" s="941"/>
      <c r="D382" s="941"/>
      <c r="E382" s="941"/>
      <c r="F382" s="941"/>
      <c r="G382" s="941"/>
    </row>
    <row r="383" spans="3:17" s="611" customFormat="1" x14ac:dyDescent="0.2">
      <c r="C383" s="941"/>
      <c r="D383" s="941"/>
      <c r="E383" s="941"/>
      <c r="F383" s="941"/>
      <c r="G383" s="941"/>
    </row>
    <row r="384" spans="3:17" s="611" customFormat="1" x14ac:dyDescent="0.2">
      <c r="C384" s="941"/>
      <c r="D384" s="941"/>
      <c r="E384" s="941"/>
      <c r="F384" s="941"/>
      <c r="G384" s="941"/>
    </row>
    <row r="385" spans="3:17" s="611" customFormat="1" x14ac:dyDescent="0.2">
      <c r="C385" s="941"/>
      <c r="D385" s="941"/>
      <c r="E385" s="941"/>
      <c r="F385" s="941"/>
      <c r="G385" s="941"/>
    </row>
    <row r="386" spans="3:17" s="611" customFormat="1" x14ac:dyDescent="0.2">
      <c r="C386" s="941"/>
      <c r="D386" s="941"/>
      <c r="E386" s="941"/>
      <c r="F386" s="941"/>
      <c r="G386" s="941"/>
    </row>
    <row r="387" spans="3:17" s="611" customFormat="1" x14ac:dyDescent="0.2">
      <c r="C387" s="941"/>
      <c r="D387" s="941"/>
      <c r="E387" s="941"/>
      <c r="F387" s="941"/>
      <c r="G387" s="941"/>
    </row>
    <row r="388" spans="3:17" s="611" customFormat="1" x14ac:dyDescent="0.2">
      <c r="C388" s="941"/>
      <c r="D388" s="941"/>
      <c r="E388" s="941"/>
      <c r="F388" s="941"/>
      <c r="G388" s="941"/>
    </row>
    <row r="389" spans="3:17" s="611" customFormat="1" x14ac:dyDescent="0.2">
      <c r="C389" s="941"/>
      <c r="D389" s="941"/>
      <c r="E389" s="941"/>
      <c r="F389" s="941"/>
      <c r="G389" s="941"/>
    </row>
    <row r="390" spans="3:17" s="611" customFormat="1" x14ac:dyDescent="0.2">
      <c r="C390" s="941"/>
      <c r="D390" s="941"/>
      <c r="E390" s="941"/>
      <c r="F390" s="941"/>
      <c r="G390" s="941"/>
    </row>
    <row r="391" spans="3:17" s="611" customFormat="1" x14ac:dyDescent="0.2">
      <c r="C391" s="941"/>
      <c r="D391" s="941"/>
      <c r="E391" s="941"/>
      <c r="F391" s="941"/>
      <c r="G391" s="941"/>
    </row>
    <row r="392" spans="3:17" s="611" customFormat="1" x14ac:dyDescent="0.2">
      <c r="C392" s="941"/>
      <c r="D392" s="941"/>
      <c r="E392" s="941"/>
      <c r="F392" s="941"/>
      <c r="G392" s="941"/>
    </row>
    <row r="393" spans="3:17" s="611" customFormat="1" x14ac:dyDescent="0.2">
      <c r="C393" s="941"/>
      <c r="D393" s="941"/>
      <c r="E393" s="941"/>
      <c r="F393" s="941"/>
      <c r="G393" s="941"/>
      <c r="M393" s="612"/>
    </row>
    <row r="394" spans="3:17" s="611" customFormat="1" x14ac:dyDescent="0.2">
      <c r="C394" s="941"/>
      <c r="D394" s="941"/>
      <c r="E394" s="941"/>
      <c r="F394" s="941"/>
      <c r="G394" s="941"/>
      <c r="L394" s="612"/>
      <c r="M394" s="612"/>
    </row>
    <row r="395" spans="3:17" s="611" customFormat="1" x14ac:dyDescent="0.2">
      <c r="C395" s="941"/>
      <c r="D395" s="941"/>
      <c r="E395" s="941"/>
      <c r="F395" s="941"/>
      <c r="G395" s="941"/>
      <c r="K395" s="612"/>
      <c r="L395" s="612"/>
      <c r="M395" s="612"/>
    </row>
    <row r="396" spans="3:17" s="611" customFormat="1" x14ac:dyDescent="0.2">
      <c r="C396" s="941"/>
      <c r="D396" s="941"/>
      <c r="E396" s="941"/>
      <c r="F396" s="941"/>
      <c r="G396" s="941"/>
      <c r="K396" s="612"/>
      <c r="L396" s="612"/>
      <c r="M396" s="612"/>
    </row>
    <row r="397" spans="3:17" s="611" customFormat="1" x14ac:dyDescent="0.2">
      <c r="C397" s="941"/>
      <c r="D397" s="941"/>
      <c r="E397" s="941"/>
      <c r="F397" s="941"/>
      <c r="G397" s="941"/>
      <c r="K397" s="612"/>
      <c r="L397" s="612"/>
      <c r="M397" s="612"/>
    </row>
    <row r="398" spans="3:17" s="611" customFormat="1" x14ac:dyDescent="0.2">
      <c r="C398" s="941"/>
      <c r="D398" s="941"/>
      <c r="E398" s="941"/>
      <c r="F398" s="941"/>
      <c r="G398" s="941"/>
      <c r="K398" s="612"/>
      <c r="L398" s="612"/>
      <c r="M398" s="612"/>
      <c r="N398" s="612"/>
      <c r="O398" s="612"/>
      <c r="P398" s="612"/>
      <c r="Q398" s="612"/>
    </row>
    <row r="399" spans="3:17" s="611" customFormat="1" x14ac:dyDescent="0.2">
      <c r="C399" s="941"/>
      <c r="D399" s="941"/>
      <c r="E399" s="941"/>
      <c r="F399" s="941"/>
      <c r="G399" s="941"/>
      <c r="K399" s="612"/>
      <c r="L399" s="612"/>
      <c r="M399" s="612"/>
      <c r="N399" s="612"/>
      <c r="O399" s="612"/>
      <c r="P399" s="612"/>
      <c r="Q399" s="612"/>
    </row>
  </sheetData>
  <sheetProtection sheet="1" objects="1" scenarios="1" selectLockedCells="1"/>
  <mergeCells count="33">
    <mergeCell ref="B220:G220"/>
    <mergeCell ref="B215:G215"/>
    <mergeCell ref="B218:G218"/>
    <mergeCell ref="B208:G208"/>
    <mergeCell ref="B238:G238"/>
    <mergeCell ref="B217:G217"/>
    <mergeCell ref="E2:G7"/>
    <mergeCell ref="B40:G40"/>
    <mergeCell ref="B37:G37"/>
    <mergeCell ref="B86:G86"/>
    <mergeCell ref="B11:G11"/>
    <mergeCell ref="B38:G38"/>
    <mergeCell ref="B13:G13"/>
    <mergeCell ref="B10:G10"/>
    <mergeCell ref="B36:G36"/>
    <mergeCell ref="B150:G150"/>
    <mergeCell ref="B155:G155"/>
    <mergeCell ref="B188:G188"/>
    <mergeCell ref="B180:F180"/>
    <mergeCell ref="B190:G190"/>
    <mergeCell ref="B157:G157"/>
    <mergeCell ref="B159:G159"/>
    <mergeCell ref="B156:G156"/>
    <mergeCell ref="B187:G187"/>
    <mergeCell ref="B100:G100"/>
    <mergeCell ref="B87:G87"/>
    <mergeCell ref="B132:G132"/>
    <mergeCell ref="B108:G108"/>
    <mergeCell ref="B123:G123"/>
    <mergeCell ref="B109:F109"/>
    <mergeCell ref="B130:G130"/>
    <mergeCell ref="B107:G107"/>
    <mergeCell ref="B129:G129"/>
  </mergeCells>
  <pageMargins left="0.7" right="0.7" top="0.75" bottom="0.75" header="0.3" footer="0.3"/>
  <pageSetup orientation="portrait" r:id="rId1"/>
  <ignoredErrors>
    <ignoredError sqref="C230:G230" formula="1"/>
    <ignoredError sqref="C30:G32 B42:G44 C111:D111 C112:G113 C120:G122 F118:G118 C124:G124 C160:G160 C185:G185 C133:G148 C193:G193 C195:G206 C210:G211 C149:F149 B92:G96 B90:C90 B89 G89 B91:E91 G91 C115:G115 D114:G114 D116:G116 D119:G119 C170:G171 G169 C168:F168 F166:G166 G162 C164:D164 F163:G164 G167 C15:G16 C20:G22 C25:G25 D26:G26 C173:G176 G172 C181:G181 C126:G127 G125 D207:F207 D184:E184 G184 C192:F192 D89:E89 D14:G14 D17:G17 B88 D88:G88 B99:G102 B97 D97:G97 B98 D98:G98 C178:G178 D177:G177 B41 D41:G41 B46:G87 B45 D45:G45" unlockedFormula="1"/>
    <ignoredError sqref="D194:G194 C194" formula="1" unlockedFormula="1"/>
    <ignoredError sqref="C169:E169" formulaRange="1" unlockedFormula="1"/>
  </ignoredErrors>
  <drawing r:id="rId2"/>
  <legacyDrawing r:id="rId3"/>
  <controls>
    <mc:AlternateContent xmlns:mc="http://schemas.openxmlformats.org/markup-compatibility/2006">
      <mc:Choice Requires="x14">
        <control shapeId="19458" r:id="rId4" name="cbxSource_Loads">
          <controlPr defaultSize="0" autoLine="0" r:id="rId5">
            <anchor moveWithCells="1">
              <from>
                <xdr:col>1</xdr:col>
                <xdr:colOff>180975</xdr:colOff>
                <xdr:row>1</xdr:row>
                <xdr:rowOff>38100</xdr:rowOff>
              </from>
              <to>
                <xdr:col>1</xdr:col>
                <xdr:colOff>3133725</xdr:colOff>
                <xdr:row>3</xdr:row>
                <xdr:rowOff>57150</xdr:rowOff>
              </to>
            </anchor>
          </controlPr>
        </control>
      </mc:Choice>
      <mc:Fallback>
        <control shapeId="19458" r:id="rId4" name="cbxSource_Loads"/>
      </mc:Fallback>
    </mc:AlternateContent>
    <mc:AlternateContent xmlns:mc="http://schemas.openxmlformats.org/markup-compatibility/2006">
      <mc:Choice Requires="x14">
        <control shapeId="19459" r:id="rId6" name="cbxFuture_Loads">
          <controlPr defaultSize="0" autoLine="0" r:id="rId7">
            <anchor moveWithCells="1">
              <from>
                <xdr:col>1</xdr:col>
                <xdr:colOff>2495550</xdr:colOff>
                <xdr:row>2</xdr:row>
                <xdr:rowOff>104775</xdr:rowOff>
              </from>
              <to>
                <xdr:col>3</xdr:col>
                <xdr:colOff>28575</xdr:colOff>
                <xdr:row>4</xdr:row>
                <xdr:rowOff>123825</xdr:rowOff>
              </to>
            </anchor>
          </controlPr>
        </control>
      </mc:Choice>
      <mc:Fallback>
        <control shapeId="19459" r:id="rId6" name="cbxFuture_Loads"/>
      </mc:Fallback>
    </mc:AlternateContent>
    <mc:AlternateContent xmlns:mc="http://schemas.openxmlformats.org/markup-compatibility/2006">
      <mc:Choice Requires="x14">
        <control shapeId="19460" r:id="rId8" name="cbx_Existing_Loads">
          <controlPr defaultSize="0" autoLine="0" autoPict="0" r:id="rId9">
            <anchor moveWithCells="1">
              <from>
                <xdr:col>1</xdr:col>
                <xdr:colOff>2505075</xdr:colOff>
                <xdr:row>1</xdr:row>
                <xdr:rowOff>19050</xdr:rowOff>
              </from>
              <to>
                <xdr:col>3</xdr:col>
                <xdr:colOff>723900</xdr:colOff>
                <xdr:row>3</xdr:row>
                <xdr:rowOff>38100</xdr:rowOff>
              </to>
            </anchor>
          </controlPr>
        </control>
      </mc:Choice>
      <mc:Fallback>
        <control shapeId="19460" r:id="rId8" name="cbx_Existing_Loads"/>
      </mc:Fallback>
    </mc:AlternateContent>
    <mc:AlternateContent xmlns:mc="http://schemas.openxmlformats.org/markup-compatibility/2006">
      <mc:Choice Requires="x14">
        <control shapeId="19461" r:id="rId10" name="cbxNew_Developments">
          <controlPr defaultSize="0" autoLine="0" r:id="rId11">
            <anchor moveWithCells="1">
              <from>
                <xdr:col>1</xdr:col>
                <xdr:colOff>2495550</xdr:colOff>
                <xdr:row>4</xdr:row>
                <xdr:rowOff>85725</xdr:rowOff>
              </from>
              <to>
                <xdr:col>3</xdr:col>
                <xdr:colOff>47625</xdr:colOff>
                <xdr:row>6</xdr:row>
                <xdr:rowOff>104775</xdr:rowOff>
              </to>
            </anchor>
          </controlPr>
        </control>
      </mc:Choice>
      <mc:Fallback>
        <control shapeId="19461" r:id="rId10" name="cbxNew_Developments"/>
      </mc:Fallback>
    </mc:AlternateContent>
    <mc:AlternateContent xmlns:mc="http://schemas.openxmlformats.org/markup-compatibility/2006">
      <mc:Choice Requires="x14">
        <control shapeId="19462" r:id="rId12" name="cbx_Existing_Reductions">
          <controlPr defaultSize="0" autoLine="0" r:id="rId13">
            <anchor moveWithCells="1">
              <from>
                <xdr:col>1</xdr:col>
                <xdr:colOff>171450</xdr:colOff>
                <xdr:row>3</xdr:row>
                <xdr:rowOff>0</xdr:rowOff>
              </from>
              <to>
                <xdr:col>1</xdr:col>
                <xdr:colOff>2733675</xdr:colOff>
                <xdr:row>5</xdr:row>
                <xdr:rowOff>19050</xdr:rowOff>
              </to>
            </anchor>
          </controlPr>
        </control>
      </mc:Choice>
      <mc:Fallback>
        <control shapeId="19462" r:id="rId12" name="cbx_Existing_Reductions"/>
      </mc:Fallback>
    </mc:AlternateContent>
    <mc:AlternateContent xmlns:mc="http://schemas.openxmlformats.org/markup-compatibility/2006">
      <mc:Choice Requires="x14">
        <control shapeId="19464" r:id="rId14" name="cbx_Future_Reductions">
          <controlPr defaultSize="0" autoLine="0" r:id="rId15">
            <anchor moveWithCells="1">
              <from>
                <xdr:col>1</xdr:col>
                <xdr:colOff>171450</xdr:colOff>
                <xdr:row>4</xdr:row>
                <xdr:rowOff>95250</xdr:rowOff>
              </from>
              <to>
                <xdr:col>1</xdr:col>
                <xdr:colOff>2733675</xdr:colOff>
                <xdr:row>6</xdr:row>
                <xdr:rowOff>114300</xdr:rowOff>
              </to>
            </anchor>
          </controlPr>
        </control>
      </mc:Choice>
      <mc:Fallback>
        <control shapeId="19464" r:id="rId14" name="cbx_Future_Reductions"/>
      </mc:Fallback>
    </mc:AlternateContent>
    <mc:AlternateContent xmlns:mc="http://schemas.openxmlformats.org/markup-compatibility/2006">
      <mc:Choice Requires="x14">
        <control shapeId="19457" r:id="rId16" name="Group Box 1">
          <controlPr defaultSize="0" autoFill="0" autoPict="0">
            <anchor moveWithCells="1">
              <from>
                <xdr:col>1</xdr:col>
                <xdr:colOff>0</xdr:colOff>
                <xdr:row>0</xdr:row>
                <xdr:rowOff>95250</xdr:rowOff>
              </from>
              <to>
                <xdr:col>3</xdr:col>
                <xdr:colOff>752475</xdr:colOff>
                <xdr:row>7</xdr:row>
                <xdr:rowOff>19050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K394"/>
  <sheetViews>
    <sheetView workbookViewId="0">
      <selection activeCell="A4" sqref="A4"/>
    </sheetView>
  </sheetViews>
  <sheetFormatPr defaultColWidth="9.140625" defaultRowHeight="12.75" x14ac:dyDescent="0.2"/>
  <cols>
    <col min="1" max="1" width="18" style="44" customWidth="1"/>
    <col min="2" max="2" width="58.28515625" style="44" customWidth="1"/>
    <col min="3" max="4" width="17.85546875" style="44" bestFit="1" customWidth="1"/>
    <col min="5" max="5" width="20.5703125" style="44" bestFit="1" customWidth="1"/>
    <col min="6" max="6" width="27.85546875" style="44" bestFit="1" customWidth="1"/>
    <col min="7" max="7" width="23" style="44" customWidth="1"/>
    <col min="8" max="8" width="10.7109375" style="609" bestFit="1" customWidth="1"/>
    <col min="9" max="9" width="10.140625" style="44" bestFit="1" customWidth="1"/>
    <col min="10" max="10" width="9.140625" style="44"/>
    <col min="11" max="17" width="34.7109375" style="44" customWidth="1"/>
    <col min="18" max="16384" width="9.140625" style="44"/>
  </cols>
  <sheetData>
    <row r="1" spans="1:11" ht="13.5" thickBot="1" x14ac:dyDescent="0.25">
      <c r="A1" s="609"/>
      <c r="B1" s="609"/>
      <c r="C1" s="609"/>
      <c r="D1" s="609"/>
      <c r="E1" s="609"/>
      <c r="F1" s="609"/>
      <c r="I1" s="609"/>
      <c r="J1" s="609"/>
    </row>
    <row r="2" spans="1:11" x14ac:dyDescent="0.2">
      <c r="A2" s="609"/>
      <c r="B2" s="1305" t="s">
        <v>714</v>
      </c>
      <c r="C2" s="1306"/>
      <c r="D2" s="1307"/>
      <c r="E2" s="609"/>
      <c r="F2" s="609"/>
      <c r="G2" s="609"/>
    </row>
    <row r="3" spans="1:11" x14ac:dyDescent="0.2">
      <c r="A3" s="609"/>
      <c r="B3" s="1308"/>
      <c r="C3" s="1309"/>
      <c r="D3" s="1310"/>
      <c r="E3" s="609"/>
      <c r="F3" s="609"/>
      <c r="G3" s="609"/>
    </row>
    <row r="4" spans="1:11" x14ac:dyDescent="0.2">
      <c r="A4" s="609"/>
      <c r="B4" s="1308"/>
      <c r="C4" s="1309"/>
      <c r="D4" s="1310"/>
      <c r="E4" s="609"/>
      <c r="F4" s="609"/>
      <c r="G4" s="609"/>
    </row>
    <row r="5" spans="1:11" x14ac:dyDescent="0.2">
      <c r="A5" s="609"/>
      <c r="B5" s="1308"/>
      <c r="C5" s="1309"/>
      <c r="D5" s="1310"/>
      <c r="E5" s="609"/>
      <c r="F5" s="609"/>
      <c r="G5" s="609"/>
    </row>
    <row r="6" spans="1:11" x14ac:dyDescent="0.2">
      <c r="A6" s="609"/>
      <c r="B6" s="1308"/>
      <c r="C6" s="1309"/>
      <c r="D6" s="1310"/>
      <c r="E6" s="609"/>
      <c r="F6" s="609"/>
      <c r="G6" s="609"/>
    </row>
    <row r="7" spans="1:11" ht="13.5" thickBot="1" x14ac:dyDescent="0.25">
      <c r="A7" s="609"/>
      <c r="B7" s="1311"/>
      <c r="C7" s="1312"/>
      <c r="D7" s="1313"/>
      <c r="E7" s="609"/>
      <c r="F7" s="609"/>
      <c r="G7" s="609"/>
    </row>
    <row r="8" spans="1:11" x14ac:dyDescent="0.2">
      <c r="A8" s="609"/>
      <c r="B8" s="609"/>
      <c r="C8" s="609"/>
      <c r="D8" s="609"/>
      <c r="E8" s="609"/>
      <c r="F8" s="609"/>
      <c r="G8" s="609"/>
    </row>
    <row r="9" spans="1:11" ht="13.5" thickBot="1" x14ac:dyDescent="0.25">
      <c r="A9" s="611"/>
      <c r="B9" s="611"/>
      <c r="C9" s="941"/>
      <c r="D9" s="941"/>
      <c r="E9" s="941"/>
      <c r="F9" s="941"/>
      <c r="G9" s="941"/>
      <c r="H9" s="611"/>
      <c r="I9" s="609"/>
      <c r="J9" s="609"/>
      <c r="K9" s="609"/>
    </row>
    <row r="10" spans="1:11" ht="72" customHeight="1" thickBot="1" x14ac:dyDescent="0.25">
      <c r="A10" s="611"/>
      <c r="B10" s="1302" t="str">
        <f>Results!B10</f>
        <v>This summary table summarizes pollutant loads and runoff volume in the Existing Condition, with Future Practices in place, and with New Development.  The purple cells in this table represent final loads (or % change from Existing).  The grey cells are interim calculations, such as the load reduction from practices (summarized).  Surface water loads represents all loads during stormflow or during non-storm events that are delivered to surface waters, and Groundwater Loads include loads directly to groundwater from urban lawns, On-Site Sewage Disposal Systems, and BMPs that provide infiltration.  While some of the loads to groundwater may ultimately be delivered to surface waters, the WTM does not make this calculation.  To calculate loads to surface waters from groundwater, multiply the groundwater loads by a delivery ratio (known from local conditions), and add to surface water loads.</v>
      </c>
      <c r="C10" s="1303"/>
      <c r="D10" s="1303"/>
      <c r="E10" s="1303"/>
      <c r="F10" s="1303"/>
      <c r="G10" s="1304"/>
      <c r="H10" s="611"/>
      <c r="I10" s="609"/>
      <c r="J10" s="609"/>
      <c r="K10" s="609"/>
    </row>
    <row r="11" spans="1:11" ht="20.25" x14ac:dyDescent="0.3">
      <c r="A11" s="611"/>
      <c r="B11" s="1277" t="s">
        <v>711</v>
      </c>
      <c r="C11" s="1278"/>
      <c r="D11" s="1278"/>
      <c r="E11" s="1278"/>
      <c r="F11" s="1278"/>
      <c r="G11" s="1279"/>
      <c r="H11" s="611"/>
      <c r="I11" s="609"/>
      <c r="J11" s="609"/>
      <c r="K11" s="609"/>
    </row>
    <row r="12" spans="1:11" ht="25.5" x14ac:dyDescent="0.2">
      <c r="A12" s="611"/>
      <c r="B12" s="790"/>
      <c r="C12" s="943" t="s">
        <v>407</v>
      </c>
      <c r="D12" s="943" t="s">
        <v>408</v>
      </c>
      <c r="E12" s="943" t="s">
        <v>660</v>
      </c>
      <c r="F12" s="943" t="s">
        <v>688</v>
      </c>
      <c r="G12" s="944" t="s">
        <v>420</v>
      </c>
      <c r="H12" s="611"/>
      <c r="I12" s="609"/>
      <c r="J12" s="609"/>
      <c r="K12" s="609"/>
    </row>
    <row r="13" spans="1:11" ht="20.25" x14ac:dyDescent="0.3">
      <c r="A13" s="611"/>
      <c r="B13" s="1299" t="s">
        <v>616</v>
      </c>
      <c r="C13" s="1300"/>
      <c r="D13" s="1300"/>
      <c r="E13" s="1300"/>
      <c r="F13" s="1300"/>
      <c r="G13" s="1301"/>
      <c r="H13" s="611"/>
      <c r="I13" s="609"/>
      <c r="J13" s="609"/>
      <c r="K13" s="609"/>
    </row>
    <row r="14" spans="1:11" x14ac:dyDescent="0.2">
      <c r="A14" s="611"/>
      <c r="B14" s="791" t="str">
        <f>Results!B14</f>
        <v>Uncontrolled Load from Primary Sources</v>
      </c>
      <c r="C14" s="885">
        <f>Results!C14</f>
        <v>0</v>
      </c>
      <c r="D14" s="885">
        <f>Results!D14</f>
        <v>0</v>
      </c>
      <c r="E14" s="885">
        <f>Results!E14</f>
        <v>0</v>
      </c>
      <c r="F14" s="885">
        <f>Results!F14</f>
        <v>0</v>
      </c>
      <c r="G14" s="945">
        <f>Results!G14</f>
        <v>0</v>
      </c>
      <c r="H14" s="611"/>
      <c r="I14" s="609"/>
      <c r="J14" s="609"/>
      <c r="K14" s="609"/>
    </row>
    <row r="15" spans="1:11" x14ac:dyDescent="0.2">
      <c r="A15" s="611"/>
      <c r="B15" s="791" t="str">
        <f>Results!B15</f>
        <v>Uncontrolled Load from Secondary Sources</v>
      </c>
      <c r="C15" s="885">
        <f>Results!C15</f>
        <v>0</v>
      </c>
      <c r="D15" s="885">
        <f>Results!D15</f>
        <v>0</v>
      </c>
      <c r="E15" s="885">
        <f>Results!E15</f>
        <v>0</v>
      </c>
      <c r="F15" s="885">
        <f>Results!F15</f>
        <v>0</v>
      </c>
      <c r="G15" s="945">
        <f>Results!G15</f>
        <v>0</v>
      </c>
      <c r="H15" s="611"/>
      <c r="I15" s="609"/>
      <c r="J15" s="609"/>
      <c r="K15" s="609"/>
    </row>
    <row r="16" spans="1:11" x14ac:dyDescent="0.2">
      <c r="A16" s="611"/>
      <c r="B16" s="792" t="str">
        <f>Results!B16</f>
        <v>Load Reduction from Existing Practices</v>
      </c>
      <c r="C16" s="885">
        <f>Results!C16</f>
        <v>-6.0243951612903223E-3</v>
      </c>
      <c r="D16" s="885">
        <f>Results!D16</f>
        <v>-2.0786699507389164E-3</v>
      </c>
      <c r="E16" s="885">
        <f>Results!E16</f>
        <v>0</v>
      </c>
      <c r="F16" s="885">
        <f>Results!F16</f>
        <v>0</v>
      </c>
      <c r="G16" s="945">
        <f>Results!G16</f>
        <v>0</v>
      </c>
      <c r="H16" s="611"/>
      <c r="I16" s="609"/>
      <c r="J16" s="609"/>
      <c r="K16" s="609"/>
    </row>
    <row r="17" spans="1:11" s="819" customFormat="1" ht="15" x14ac:dyDescent="0.25">
      <c r="A17" s="769"/>
      <c r="B17" s="794" t="str">
        <f>Results!B17</f>
        <v>Existing Surface Water Load</v>
      </c>
      <c r="C17" s="946">
        <f>Results!C17</f>
        <v>6.0243951612903223E-3</v>
      </c>
      <c r="D17" s="946">
        <f>Results!D17</f>
        <v>2.0786699507389164E-3</v>
      </c>
      <c r="E17" s="946">
        <f>Results!E17</f>
        <v>0</v>
      </c>
      <c r="F17" s="946">
        <f>Results!F17</f>
        <v>0</v>
      </c>
      <c r="G17" s="947">
        <f>Results!G17</f>
        <v>0</v>
      </c>
      <c r="H17" s="769"/>
      <c r="I17" s="818"/>
      <c r="J17" s="818"/>
      <c r="K17" s="818"/>
    </row>
    <row r="18" spans="1:11" ht="15" x14ac:dyDescent="0.25">
      <c r="A18" s="769"/>
      <c r="B18" s="794" t="str">
        <f>Results!B18</f>
        <v>Existing Load - Storm</v>
      </c>
      <c r="C18" s="946">
        <f>Results!C18</f>
        <v>6.0243951612903223E-3</v>
      </c>
      <c r="D18" s="946">
        <f>Results!D18</f>
        <v>2.0786699507389164E-3</v>
      </c>
      <c r="E18" s="946">
        <f>Results!E18</f>
        <v>0</v>
      </c>
      <c r="F18" s="946">
        <f>Results!F18</f>
        <v>0</v>
      </c>
      <c r="G18" s="947">
        <f>Results!G18</f>
        <v>0</v>
      </c>
      <c r="H18" s="769"/>
      <c r="I18" s="609"/>
      <c r="J18" s="609"/>
      <c r="K18" s="609"/>
    </row>
    <row r="19" spans="1:11" s="821" customFormat="1" ht="15" x14ac:dyDescent="0.25">
      <c r="A19" s="769"/>
      <c r="B19" s="794" t="str">
        <f>Results!B19</f>
        <v>Existing Load - Nonstorm</v>
      </c>
      <c r="C19" s="946">
        <f>Results!C19</f>
        <v>0</v>
      </c>
      <c r="D19" s="946">
        <f>Results!D19</f>
        <v>0</v>
      </c>
      <c r="E19" s="946">
        <f>Results!E19</f>
        <v>0</v>
      </c>
      <c r="F19" s="946">
        <f>Results!F19</f>
        <v>0</v>
      </c>
      <c r="G19" s="947">
        <f>Results!G19</f>
        <v>0</v>
      </c>
      <c r="H19" s="769"/>
      <c r="I19" s="820"/>
      <c r="J19" s="820"/>
      <c r="K19" s="820"/>
    </row>
    <row r="20" spans="1:11" s="821" customFormat="1" x14ac:dyDescent="0.2">
      <c r="A20" s="611"/>
      <c r="B20" s="792" t="str">
        <f>Results!B20</f>
        <v>Load Reduction from Future Practices</v>
      </c>
      <c r="C20" s="885">
        <f>Results!C20</f>
        <v>0</v>
      </c>
      <c r="D20" s="885">
        <f>Results!D20</f>
        <v>0</v>
      </c>
      <c r="E20" s="885">
        <f>Results!E20</f>
        <v>0</v>
      </c>
      <c r="F20" s="885">
        <f>Results!F20</f>
        <v>0</v>
      </c>
      <c r="G20" s="945">
        <f>Results!G20</f>
        <v>0</v>
      </c>
      <c r="H20" s="611"/>
      <c r="I20" s="820"/>
      <c r="J20" s="820"/>
      <c r="K20" s="820"/>
    </row>
    <row r="21" spans="1:11" ht="15" x14ac:dyDescent="0.25">
      <c r="A21" s="766"/>
      <c r="B21" s="794" t="str">
        <f>Results!B21</f>
        <v>Surface Load with Future Practices in Place</v>
      </c>
      <c r="C21" s="946">
        <f>Results!C21</f>
        <v>6.0243951612903223E-3</v>
      </c>
      <c r="D21" s="946">
        <f>Results!D21</f>
        <v>2.0786699507389164E-3</v>
      </c>
      <c r="E21" s="946">
        <f>Results!E21</f>
        <v>0</v>
      </c>
      <c r="F21" s="946">
        <f>Results!F21</f>
        <v>0</v>
      </c>
      <c r="G21" s="947">
        <f>Results!G21</f>
        <v>0</v>
      </c>
      <c r="H21" s="766"/>
      <c r="I21" s="609"/>
      <c r="J21" s="609"/>
      <c r="K21" s="609"/>
    </row>
    <row r="22" spans="1:11" s="819" customFormat="1" ht="15" x14ac:dyDescent="0.25">
      <c r="A22" s="766"/>
      <c r="B22" s="794" t="str">
        <f>Results!B22</f>
        <v>Surface Load Change From Existing (%)</v>
      </c>
      <c r="C22" s="948">
        <f>Results!C22</f>
        <v>0</v>
      </c>
      <c r="D22" s="948">
        <f>Results!D22</f>
        <v>0</v>
      </c>
      <c r="E22" s="948">
        <f>Results!E22</f>
        <v>0</v>
      </c>
      <c r="F22" s="948">
        <f>Results!F22</f>
        <v>0</v>
      </c>
      <c r="G22" s="949">
        <f>Results!G22</f>
        <v>0</v>
      </c>
      <c r="H22" s="766"/>
      <c r="I22" s="818"/>
      <c r="J22" s="818"/>
      <c r="K22" s="818"/>
    </row>
    <row r="23" spans="1:11" s="819" customFormat="1" ht="15" x14ac:dyDescent="0.25">
      <c r="A23" s="766"/>
      <c r="B23" s="794" t="str">
        <f>Results!B23</f>
        <v>Surface Load with Future Practices - Storm</v>
      </c>
      <c r="C23" s="946">
        <f>Results!C23</f>
        <v>6.0243951612903223E-3</v>
      </c>
      <c r="D23" s="946">
        <f>Results!D23</f>
        <v>2.0786699507389164E-3</v>
      </c>
      <c r="E23" s="946">
        <f>Results!E23</f>
        <v>0</v>
      </c>
      <c r="F23" s="946">
        <f>Results!F23</f>
        <v>0</v>
      </c>
      <c r="G23" s="947">
        <f>Results!G23</f>
        <v>0</v>
      </c>
      <c r="H23" s="766"/>
      <c r="I23" s="818"/>
      <c r="J23" s="818"/>
      <c r="K23" s="818"/>
    </row>
    <row r="24" spans="1:11" ht="15" x14ac:dyDescent="0.25">
      <c r="A24" s="766"/>
      <c r="B24" s="794" t="str">
        <f>Results!B24</f>
        <v>Surface Load with Future Practices - Nonstorm</v>
      </c>
      <c r="C24" s="946">
        <f>Results!C24</f>
        <v>0</v>
      </c>
      <c r="D24" s="946">
        <f>Results!D24</f>
        <v>0</v>
      </c>
      <c r="E24" s="946">
        <f>Results!E24</f>
        <v>0</v>
      </c>
      <c r="F24" s="946">
        <f>Results!F24</f>
        <v>0</v>
      </c>
      <c r="G24" s="947">
        <f>Results!G24</f>
        <v>0</v>
      </c>
      <c r="H24" s="766"/>
      <c r="I24" s="609"/>
      <c r="J24" s="609"/>
      <c r="K24" s="609"/>
    </row>
    <row r="25" spans="1:11" s="821" customFormat="1" x14ac:dyDescent="0.2">
      <c r="A25" s="611"/>
      <c r="B25" s="792" t="str">
        <f>Results!B25</f>
        <v>Load from New Development</v>
      </c>
      <c r="C25" s="885">
        <f>Results!C25</f>
        <v>0</v>
      </c>
      <c r="D25" s="885">
        <f>Results!D25</f>
        <v>0</v>
      </c>
      <c r="E25" s="885">
        <f>Results!E25</f>
        <v>0</v>
      </c>
      <c r="F25" s="885">
        <f>Results!F25</f>
        <v>0</v>
      </c>
      <c r="G25" s="945">
        <f>Results!G25</f>
        <v>0</v>
      </c>
      <c r="H25" s="611"/>
      <c r="I25" s="820"/>
      <c r="J25" s="820"/>
      <c r="K25" s="820"/>
    </row>
    <row r="26" spans="1:11" s="821" customFormat="1" ht="15" x14ac:dyDescent="0.25">
      <c r="A26" s="769"/>
      <c r="B26" s="794" t="str">
        <f>Results!B26</f>
        <v>Total Surface Load Including New Development</v>
      </c>
      <c r="C26" s="946">
        <f>Results!C26</f>
        <v>6.0243951612903223E-3</v>
      </c>
      <c r="D26" s="946">
        <f>Results!D26</f>
        <v>2.0786699507389164E-3</v>
      </c>
      <c r="E26" s="946">
        <f>Results!E26</f>
        <v>0</v>
      </c>
      <c r="F26" s="946">
        <f>Results!F26</f>
        <v>0</v>
      </c>
      <c r="G26" s="947">
        <f>Results!G26</f>
        <v>0</v>
      </c>
      <c r="H26" s="769"/>
      <c r="I26" s="820"/>
      <c r="J26" s="820"/>
      <c r="K26" s="820"/>
    </row>
    <row r="27" spans="1:11" s="819" customFormat="1" ht="15" x14ac:dyDescent="0.25">
      <c r="A27" s="769"/>
      <c r="B27" s="794" t="str">
        <f>Results!B27</f>
        <v>Surface Load Change From Existing (%)</v>
      </c>
      <c r="C27" s="948">
        <f>Results!C27</f>
        <v>0</v>
      </c>
      <c r="D27" s="948">
        <f>Results!D27</f>
        <v>0</v>
      </c>
      <c r="E27" s="948">
        <f>Results!E27</f>
        <v>0</v>
      </c>
      <c r="F27" s="948">
        <f>Results!F27</f>
        <v>0</v>
      </c>
      <c r="G27" s="949">
        <f>Results!G27</f>
        <v>0</v>
      </c>
      <c r="H27" s="769"/>
      <c r="I27" s="818"/>
      <c r="J27" s="818"/>
      <c r="K27" s="818"/>
    </row>
    <row r="28" spans="1:11" s="818" customFormat="1" ht="15" x14ac:dyDescent="0.25">
      <c r="A28" s="769"/>
      <c r="B28" s="794" t="str">
        <f>Results!B28</f>
        <v>Surface Load Including New Development - Storm</v>
      </c>
      <c r="C28" s="946">
        <f>Results!C28</f>
        <v>6.0243951612903223E-3</v>
      </c>
      <c r="D28" s="946">
        <f>Results!D28</f>
        <v>2.0786699507389164E-3</v>
      </c>
      <c r="E28" s="946">
        <f>Results!E28</f>
        <v>0</v>
      </c>
      <c r="F28" s="946">
        <f>Results!F28</f>
        <v>0</v>
      </c>
      <c r="G28" s="947">
        <f>Results!G28</f>
        <v>0</v>
      </c>
      <c r="H28" s="769"/>
    </row>
    <row r="29" spans="1:11" s="818" customFormat="1" ht="15" x14ac:dyDescent="0.25">
      <c r="A29" s="769"/>
      <c r="B29" s="1105" t="str">
        <f>Results!B29</f>
        <v>Surface Load Including New Development - Non-Storm</v>
      </c>
      <c r="C29" s="946">
        <f>Results!C29</f>
        <v>0</v>
      </c>
      <c r="D29" s="946">
        <f>Results!D29</f>
        <v>0</v>
      </c>
      <c r="E29" s="946">
        <f>Results!E29</f>
        <v>0</v>
      </c>
      <c r="F29" s="946">
        <f>Results!F29</f>
        <v>0</v>
      </c>
      <c r="G29" s="947">
        <f>Results!G29</f>
        <v>0</v>
      </c>
      <c r="H29" s="769"/>
    </row>
    <row r="30" spans="1:11" s="818" customFormat="1" ht="15" x14ac:dyDescent="0.25">
      <c r="A30" s="766"/>
      <c r="B30" s="794" t="str">
        <f>Results!B30</f>
        <v>Groundwater Loads with Existing Practices in Place</v>
      </c>
      <c r="C30" s="946">
        <f>Results!C30</f>
        <v>6.1281653225806448E-2</v>
      </c>
      <c r="D30" s="946">
        <f>Results!D30</f>
        <v>4.3313793103448277E-3</v>
      </c>
      <c r="E30" s="946">
        <f>Results!E30</f>
        <v>0</v>
      </c>
      <c r="F30" s="946">
        <f>Results!F30</f>
        <v>0</v>
      </c>
      <c r="G30" s="947">
        <f>Results!G30</f>
        <v>0</v>
      </c>
      <c r="H30" s="766"/>
    </row>
    <row r="31" spans="1:11" s="818" customFormat="1" ht="15" x14ac:dyDescent="0.25">
      <c r="A31" s="766"/>
      <c r="B31" s="794" t="str">
        <f>Results!B31</f>
        <v>Groundwater Loads with Future Practices</v>
      </c>
      <c r="C31" s="946">
        <f>Results!C31</f>
        <v>6.1281653225806448E-2</v>
      </c>
      <c r="D31" s="946">
        <f>Results!D31</f>
        <v>4.3313793103448277E-3</v>
      </c>
      <c r="E31" s="946">
        <f>Results!E31</f>
        <v>0</v>
      </c>
      <c r="F31" s="946">
        <f>Results!F31</f>
        <v>0</v>
      </c>
      <c r="G31" s="947">
        <f>Results!G31</f>
        <v>0</v>
      </c>
      <c r="H31" s="766"/>
    </row>
    <row r="32" spans="1:11" s="818" customFormat="1" ht="15.75" thickBot="1" x14ac:dyDescent="0.3">
      <c r="A32" s="769"/>
      <c r="B32" s="805" t="str">
        <f>Results!B32</f>
        <v>Groundwater Loads Including New Development</v>
      </c>
      <c r="C32" s="950">
        <f>Results!C32</f>
        <v>6.1281653225806448E-2</v>
      </c>
      <c r="D32" s="950">
        <f>Results!D32</f>
        <v>4.3313793103448277E-3</v>
      </c>
      <c r="E32" s="950">
        <f>Results!E32</f>
        <v>0</v>
      </c>
      <c r="F32" s="950">
        <f>Results!F32</f>
        <v>0</v>
      </c>
      <c r="G32" s="951">
        <f>Results!G32</f>
        <v>0</v>
      </c>
      <c r="H32" s="769"/>
    </row>
    <row r="33" spans="1:11" s="818" customFormat="1" ht="15" x14ac:dyDescent="0.25">
      <c r="A33" s="769"/>
      <c r="B33" s="816"/>
      <c r="C33" s="952"/>
      <c r="D33" s="952"/>
      <c r="E33" s="952"/>
      <c r="F33" s="952"/>
      <c r="G33" s="952"/>
      <c r="H33" s="769"/>
    </row>
    <row r="34" spans="1:11" s="818" customFormat="1" ht="54.75" customHeight="1" x14ac:dyDescent="0.25">
      <c r="A34" s="769"/>
      <c r="B34" s="816"/>
      <c r="C34" s="952"/>
      <c r="D34" s="952"/>
      <c r="E34" s="952"/>
      <c r="F34" s="952"/>
      <c r="G34" s="952"/>
      <c r="H34" s="769"/>
    </row>
    <row r="35" spans="1:11" ht="15.75" thickBot="1" x14ac:dyDescent="0.3">
      <c r="A35" s="769"/>
      <c r="B35" s="816"/>
      <c r="C35" s="952"/>
      <c r="D35" s="952"/>
      <c r="E35" s="952"/>
      <c r="F35" s="952"/>
      <c r="G35" s="952"/>
      <c r="H35" s="769"/>
      <c r="I35" s="609"/>
      <c r="J35" s="609"/>
      <c r="K35" s="609"/>
    </row>
    <row r="36" spans="1:11" ht="51.75" customHeight="1" thickBot="1" x14ac:dyDescent="0.3">
      <c r="A36" s="769"/>
      <c r="B36" s="1163" t="str">
        <f>Results!B36</f>
        <v>This table summarizes the pollutant loads and runoff volumes from Uncontrolled pollutant sources, including both the Primary Sources and Secondary Sources included in the "Sources" tab.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   THIS LOAD DOES NOT INCLUDE TURF MANAGEMENT.   Note that the load from turf managment typically appears as a "negative reduction", and will likely increase teh laods beyond those reported as Primary Sources.</v>
      </c>
      <c r="C36" s="1164">
        <f>Results!C36</f>
        <v>0</v>
      </c>
      <c r="D36" s="1164">
        <f>Results!D36</f>
        <v>0</v>
      </c>
      <c r="E36" s="1164">
        <f>Results!E36</f>
        <v>0</v>
      </c>
      <c r="F36" s="1164">
        <f>Results!F36</f>
        <v>0</v>
      </c>
      <c r="G36" s="1165">
        <f>Results!G36</f>
        <v>0</v>
      </c>
      <c r="H36" s="769"/>
      <c r="I36" s="609"/>
      <c r="J36" s="609"/>
      <c r="K36" s="609"/>
    </row>
    <row r="37" spans="1:11" ht="20.25" x14ac:dyDescent="0.3">
      <c r="A37" s="611"/>
      <c r="B37" s="1268" t="str">
        <f>Results!B37</f>
        <v>Source Loads (Without Practices)</v>
      </c>
      <c r="C37" s="1269"/>
      <c r="D37" s="1269"/>
      <c r="E37" s="1269"/>
      <c r="F37" s="1269"/>
      <c r="G37" s="1270"/>
      <c r="H37" s="611"/>
      <c r="I37" s="609"/>
      <c r="J37" s="609"/>
      <c r="K37" s="609"/>
    </row>
    <row r="38" spans="1:11" ht="20.25" x14ac:dyDescent="0.3">
      <c r="A38" s="611"/>
      <c r="B38" s="1296" t="str">
        <f>Results!B38</f>
        <v>Primary Sources</v>
      </c>
      <c r="C38" s="1297"/>
      <c r="D38" s="1297"/>
      <c r="E38" s="1297"/>
      <c r="F38" s="1297"/>
      <c r="G38" s="1298"/>
      <c r="H38" s="611"/>
      <c r="I38" s="609"/>
      <c r="J38" s="609"/>
      <c r="K38" s="609"/>
    </row>
    <row r="39" spans="1:11" ht="25.5" x14ac:dyDescent="0.2">
      <c r="A39" s="611"/>
      <c r="B39" s="1426"/>
      <c r="C39" s="943" t="str">
        <f>Results!C39</f>
        <v>TN (lb/year)</v>
      </c>
      <c r="D39" s="943" t="str">
        <f>Results!D39</f>
        <v>TP (lb/year)</v>
      </c>
      <c r="E39" s="943" t="str">
        <f>Results!E39</f>
        <v>TSS (lb/year)</v>
      </c>
      <c r="F39" s="943" t="str">
        <f>Results!F39</f>
        <v>Fecal Coliform (billion/year)</v>
      </c>
      <c r="G39" s="944" t="str">
        <f>Results!G39</f>
        <v>Runoff Volume (acre-feet/year)</v>
      </c>
      <c r="H39" s="611"/>
      <c r="I39" s="609"/>
      <c r="J39" s="609"/>
      <c r="K39" s="609"/>
    </row>
    <row r="40" spans="1:11" ht="12.75" customHeight="1" x14ac:dyDescent="0.2">
      <c r="A40" s="611"/>
      <c r="B40" s="1109"/>
      <c r="C40" s="1110"/>
      <c r="D40" s="1110"/>
      <c r="E40" s="1110"/>
      <c r="F40" s="1110"/>
      <c r="G40" s="1111"/>
      <c r="H40" s="611"/>
      <c r="I40" s="609"/>
      <c r="J40" s="609"/>
      <c r="K40" s="609"/>
    </row>
    <row r="41" spans="1:11" ht="12.75" customHeight="1" x14ac:dyDescent="0.2">
      <c r="A41" s="611"/>
      <c r="B41" s="793" t="str">
        <f>Results!B41</f>
        <v>Residential : LDR (&lt;1du/acre)</v>
      </c>
      <c r="C41" s="885">
        <f>Results!C41</f>
        <v>0</v>
      </c>
      <c r="D41" s="885">
        <f>Results!D41</f>
        <v>0</v>
      </c>
      <c r="E41" s="885">
        <f>Results!E41</f>
        <v>0</v>
      </c>
      <c r="F41" s="885">
        <f>Results!F41</f>
        <v>0</v>
      </c>
      <c r="G41" s="945">
        <f>Results!G41</f>
        <v>0</v>
      </c>
      <c r="H41" s="611"/>
      <c r="I41" s="609"/>
      <c r="J41" s="609"/>
      <c r="K41" s="609"/>
    </row>
    <row r="42" spans="1:11" ht="12.75" customHeight="1" x14ac:dyDescent="0.2">
      <c r="A42" s="611"/>
      <c r="B42" s="793" t="str">
        <f>Results!B42</f>
        <v>Residential : MDR (1-4 du/acre)</v>
      </c>
      <c r="C42" s="885">
        <f>Results!C42</f>
        <v>0</v>
      </c>
      <c r="D42" s="885">
        <f>Results!D42</f>
        <v>0</v>
      </c>
      <c r="E42" s="885">
        <f>Results!E42</f>
        <v>0</v>
      </c>
      <c r="F42" s="885">
        <f>Results!F42</f>
        <v>0</v>
      </c>
      <c r="G42" s="945">
        <f>Results!G42</f>
        <v>0</v>
      </c>
      <c r="H42" s="611"/>
      <c r="I42" s="609"/>
      <c r="J42" s="609"/>
      <c r="K42" s="609"/>
    </row>
    <row r="43" spans="1:11" ht="12.75" customHeight="1" x14ac:dyDescent="0.2">
      <c r="A43" s="611"/>
      <c r="B43" s="793" t="str">
        <f>Results!B43</f>
        <v>Residential : HDR (&gt;4 du/acre)</v>
      </c>
      <c r="C43" s="885">
        <f>Results!C43</f>
        <v>0</v>
      </c>
      <c r="D43" s="885">
        <f>Results!D43</f>
        <v>0</v>
      </c>
      <c r="E43" s="885">
        <f>Results!E43</f>
        <v>0</v>
      </c>
      <c r="F43" s="885">
        <f>Results!F43</f>
        <v>0</v>
      </c>
      <c r="G43" s="945">
        <f>Results!G43</f>
        <v>0</v>
      </c>
      <c r="H43" s="611"/>
      <c r="I43" s="609"/>
      <c r="J43" s="609"/>
      <c r="K43" s="609"/>
    </row>
    <row r="44" spans="1:11" ht="12.75" customHeight="1" x14ac:dyDescent="0.2">
      <c r="A44" s="611"/>
      <c r="B44" s="793" t="str">
        <f>Results!B44</f>
        <v>Residential : Multifamily</v>
      </c>
      <c r="C44" s="885">
        <f>Results!C44</f>
        <v>0</v>
      </c>
      <c r="D44" s="885">
        <f>Results!D44</f>
        <v>0</v>
      </c>
      <c r="E44" s="885">
        <f>Results!E44</f>
        <v>0</v>
      </c>
      <c r="F44" s="885">
        <f>Results!F44</f>
        <v>0</v>
      </c>
      <c r="G44" s="945">
        <f>Results!G44</f>
        <v>0</v>
      </c>
      <c r="H44" s="611"/>
      <c r="I44" s="609"/>
      <c r="J44" s="609"/>
      <c r="K44" s="609"/>
    </row>
    <row r="45" spans="1:11" ht="12.75" customHeight="1" x14ac:dyDescent="0.2">
      <c r="A45" s="611"/>
      <c r="B45" s="793" t="str">
        <f>Results!B45</f>
        <v/>
      </c>
      <c r="C45" s="885">
        <f>Results!C45</f>
        <v>0</v>
      </c>
      <c r="D45" s="885">
        <f>Results!D45</f>
        <v>0</v>
      </c>
      <c r="E45" s="885">
        <f>Results!E45</f>
        <v>0</v>
      </c>
      <c r="F45" s="885">
        <f>Results!F45</f>
        <v>0</v>
      </c>
      <c r="G45" s="945">
        <f>Results!G45</f>
        <v>0</v>
      </c>
      <c r="H45" s="611"/>
      <c r="I45" s="609"/>
      <c r="J45" s="609"/>
      <c r="K45" s="609"/>
    </row>
    <row r="46" spans="1:11" x14ac:dyDescent="0.2">
      <c r="A46" s="611"/>
      <c r="B46" s="793" t="str">
        <f>Results!B46</f>
        <v/>
      </c>
      <c r="C46" s="885">
        <f>Results!C46</f>
        <v>0</v>
      </c>
      <c r="D46" s="885">
        <f>Results!D46</f>
        <v>0</v>
      </c>
      <c r="E46" s="885">
        <f>Results!E46</f>
        <v>0</v>
      </c>
      <c r="F46" s="885">
        <f>Results!F46</f>
        <v>0</v>
      </c>
      <c r="G46" s="945">
        <f>Results!G46</f>
        <v>0</v>
      </c>
      <c r="H46" s="611"/>
      <c r="I46" s="609"/>
      <c r="J46" s="609"/>
      <c r="K46" s="609"/>
    </row>
    <row r="47" spans="1:11" x14ac:dyDescent="0.2">
      <c r="A47" s="611"/>
      <c r="B47" s="793" t="str">
        <f>Results!B47</f>
        <v/>
      </c>
      <c r="C47" s="885">
        <f>Results!C47</f>
        <v>0</v>
      </c>
      <c r="D47" s="885">
        <f>Results!D47</f>
        <v>0</v>
      </c>
      <c r="E47" s="885">
        <f>Results!E47</f>
        <v>0</v>
      </c>
      <c r="F47" s="885">
        <f>Results!F47</f>
        <v>0</v>
      </c>
      <c r="G47" s="945">
        <f>Results!G47</f>
        <v>0</v>
      </c>
      <c r="H47" s="611"/>
      <c r="I47" s="609"/>
      <c r="J47" s="609"/>
      <c r="K47" s="609"/>
    </row>
    <row r="48" spans="1:11" x14ac:dyDescent="0.2">
      <c r="A48" s="611"/>
      <c r="B48" s="793" t="str">
        <f>Results!B48</f>
        <v/>
      </c>
      <c r="C48" s="885">
        <f>Results!C48</f>
        <v>0</v>
      </c>
      <c r="D48" s="885">
        <f>Results!D48</f>
        <v>0</v>
      </c>
      <c r="E48" s="885">
        <f>Results!E48</f>
        <v>0</v>
      </c>
      <c r="F48" s="885">
        <f>Results!F48</f>
        <v>0</v>
      </c>
      <c r="G48" s="945">
        <f>Results!G48</f>
        <v>0</v>
      </c>
      <c r="H48" s="611"/>
      <c r="I48" s="609"/>
      <c r="J48" s="609"/>
      <c r="K48" s="609"/>
    </row>
    <row r="49" spans="1:11" x14ac:dyDescent="0.2">
      <c r="A49" s="611"/>
      <c r="B49" s="793" t="str">
        <f>Results!B49</f>
        <v/>
      </c>
      <c r="C49" s="885">
        <f>Results!C49</f>
        <v>0</v>
      </c>
      <c r="D49" s="885">
        <f>Results!D49</f>
        <v>0</v>
      </c>
      <c r="E49" s="885">
        <f>Results!E49</f>
        <v>0</v>
      </c>
      <c r="F49" s="885">
        <f>Results!F49</f>
        <v>0</v>
      </c>
      <c r="G49" s="945">
        <f>Results!G49</f>
        <v>0</v>
      </c>
      <c r="H49" s="611"/>
      <c r="I49" s="609"/>
      <c r="J49" s="609"/>
      <c r="K49" s="609"/>
    </row>
    <row r="50" spans="1:11" x14ac:dyDescent="0.2">
      <c r="A50" s="611"/>
      <c r="B50" s="793" t="str">
        <f>Results!B50</f>
        <v/>
      </c>
      <c r="C50" s="885">
        <f>Results!C50</f>
        <v>0</v>
      </c>
      <c r="D50" s="885">
        <f>Results!D50</f>
        <v>0</v>
      </c>
      <c r="E50" s="885">
        <f>Results!E50</f>
        <v>0</v>
      </c>
      <c r="F50" s="885">
        <f>Results!F50</f>
        <v>0</v>
      </c>
      <c r="G50" s="945">
        <f>Results!G50</f>
        <v>0</v>
      </c>
      <c r="H50" s="611"/>
      <c r="I50" s="609"/>
      <c r="J50" s="609"/>
      <c r="K50" s="609"/>
    </row>
    <row r="51" spans="1:11" x14ac:dyDescent="0.2">
      <c r="A51" s="611"/>
      <c r="B51" s="793" t="str">
        <f>Results!B51</f>
        <v>Commercial : Commercial</v>
      </c>
      <c r="C51" s="885">
        <f>Results!C51</f>
        <v>0</v>
      </c>
      <c r="D51" s="885">
        <f>Results!D51</f>
        <v>0</v>
      </c>
      <c r="E51" s="885">
        <f>Results!E51</f>
        <v>0</v>
      </c>
      <c r="F51" s="885">
        <f>Results!F51</f>
        <v>0</v>
      </c>
      <c r="G51" s="945">
        <f>Results!G51</f>
        <v>0</v>
      </c>
      <c r="H51" s="611"/>
      <c r="I51" s="609"/>
      <c r="J51" s="609"/>
      <c r="K51" s="609"/>
    </row>
    <row r="52" spans="1:11" x14ac:dyDescent="0.2">
      <c r="A52" s="611"/>
      <c r="B52" s="793" t="str">
        <f>Results!B52</f>
        <v/>
      </c>
      <c r="C52" s="885">
        <f>Results!C52</f>
        <v>0</v>
      </c>
      <c r="D52" s="885">
        <f>Results!D52</f>
        <v>0</v>
      </c>
      <c r="E52" s="885">
        <f>Results!E52</f>
        <v>0</v>
      </c>
      <c r="F52" s="885">
        <f>Results!F52</f>
        <v>0</v>
      </c>
      <c r="G52" s="945">
        <f>Results!G52</f>
        <v>0</v>
      </c>
      <c r="H52" s="611"/>
      <c r="I52" s="609"/>
      <c r="J52" s="609"/>
      <c r="K52" s="609"/>
    </row>
    <row r="53" spans="1:11" x14ac:dyDescent="0.2">
      <c r="A53" s="611"/>
      <c r="B53" s="793" t="str">
        <f>Results!B53</f>
        <v/>
      </c>
      <c r="C53" s="885">
        <f>Results!C53</f>
        <v>0</v>
      </c>
      <c r="D53" s="885">
        <f>Results!D53</f>
        <v>0</v>
      </c>
      <c r="E53" s="885">
        <f>Results!E53</f>
        <v>0</v>
      </c>
      <c r="F53" s="885">
        <f>Results!F53</f>
        <v>0</v>
      </c>
      <c r="G53" s="945">
        <f>Results!G53</f>
        <v>0</v>
      </c>
      <c r="H53" s="611"/>
      <c r="I53" s="609"/>
      <c r="J53" s="609"/>
      <c r="K53" s="609"/>
    </row>
    <row r="54" spans="1:11" x14ac:dyDescent="0.2">
      <c r="A54" s="611"/>
      <c r="B54" s="793" t="str">
        <f>Results!B54</f>
        <v/>
      </c>
      <c r="C54" s="885">
        <f>Results!C54</f>
        <v>0</v>
      </c>
      <c r="D54" s="885">
        <f>Results!D54</f>
        <v>0</v>
      </c>
      <c r="E54" s="885">
        <f>Results!E54</f>
        <v>0</v>
      </c>
      <c r="F54" s="885">
        <f>Results!F54</f>
        <v>0</v>
      </c>
      <c r="G54" s="945">
        <f>Results!G54</f>
        <v>0</v>
      </c>
      <c r="H54" s="611"/>
      <c r="I54" s="609"/>
      <c r="J54" s="609"/>
      <c r="K54" s="609"/>
    </row>
    <row r="55" spans="1:11" x14ac:dyDescent="0.2">
      <c r="A55" s="611"/>
      <c r="B55" s="793" t="str">
        <f>Results!B55</f>
        <v/>
      </c>
      <c r="C55" s="885">
        <f>Results!C55</f>
        <v>0</v>
      </c>
      <c r="D55" s="885">
        <f>Results!D55</f>
        <v>0</v>
      </c>
      <c r="E55" s="885">
        <f>Results!E55</f>
        <v>0</v>
      </c>
      <c r="F55" s="885">
        <f>Results!F55</f>
        <v>0</v>
      </c>
      <c r="G55" s="945">
        <f>Results!G55</f>
        <v>0</v>
      </c>
      <c r="H55" s="611"/>
      <c r="I55" s="609"/>
      <c r="J55" s="609"/>
      <c r="K55" s="609"/>
    </row>
    <row r="56" spans="1:11" x14ac:dyDescent="0.2">
      <c r="A56" s="611"/>
      <c r="B56" s="793" t="str">
        <f>Results!B56</f>
        <v>Roadway : Roadway</v>
      </c>
      <c r="C56" s="885">
        <f>Results!C56</f>
        <v>0</v>
      </c>
      <c r="D56" s="885">
        <f>Results!D56</f>
        <v>0</v>
      </c>
      <c r="E56" s="885">
        <f>Results!E56</f>
        <v>0</v>
      </c>
      <c r="F56" s="885">
        <f>Results!F56</f>
        <v>0</v>
      </c>
      <c r="G56" s="945">
        <f>Results!G56</f>
        <v>0</v>
      </c>
      <c r="H56" s="611"/>
      <c r="I56" s="609"/>
      <c r="J56" s="609"/>
      <c r="K56" s="609"/>
    </row>
    <row r="57" spans="1:11" x14ac:dyDescent="0.2">
      <c r="A57" s="611"/>
      <c r="B57" s="793" t="str">
        <f>Results!B57</f>
        <v/>
      </c>
      <c r="C57" s="885">
        <f>Results!C57</f>
        <v>0</v>
      </c>
      <c r="D57" s="885">
        <f>Results!D57</f>
        <v>0</v>
      </c>
      <c r="E57" s="885">
        <f>Results!E57</f>
        <v>0</v>
      </c>
      <c r="F57" s="885">
        <f>Results!F57</f>
        <v>0</v>
      </c>
      <c r="G57" s="945">
        <f>Results!G57</f>
        <v>0</v>
      </c>
      <c r="H57" s="611"/>
      <c r="I57" s="609"/>
      <c r="J57" s="609"/>
      <c r="K57" s="609"/>
    </row>
    <row r="58" spans="1:11" x14ac:dyDescent="0.2">
      <c r="A58" s="611"/>
      <c r="B58" s="793" t="str">
        <f>Results!B58</f>
        <v/>
      </c>
      <c r="C58" s="885">
        <f>Results!C58</f>
        <v>0</v>
      </c>
      <c r="D58" s="885">
        <f>Results!D58</f>
        <v>0</v>
      </c>
      <c r="E58" s="885">
        <f>Results!E58</f>
        <v>0</v>
      </c>
      <c r="F58" s="885">
        <f>Results!F58</f>
        <v>0</v>
      </c>
      <c r="G58" s="945">
        <f>Results!G58</f>
        <v>0</v>
      </c>
      <c r="H58" s="611"/>
      <c r="I58" s="609"/>
      <c r="J58" s="609"/>
      <c r="K58" s="609"/>
    </row>
    <row r="59" spans="1:11" x14ac:dyDescent="0.2">
      <c r="A59" s="611"/>
      <c r="B59" s="793" t="str">
        <f>Results!B59</f>
        <v/>
      </c>
      <c r="C59" s="885">
        <f>Results!C59</f>
        <v>0</v>
      </c>
      <c r="D59" s="885">
        <f>Results!D59</f>
        <v>0</v>
      </c>
      <c r="E59" s="885">
        <f>Results!E59</f>
        <v>0</v>
      </c>
      <c r="F59" s="885">
        <f>Results!F59</f>
        <v>0</v>
      </c>
      <c r="G59" s="945">
        <f>Results!G59</f>
        <v>0</v>
      </c>
      <c r="H59" s="611"/>
      <c r="I59" s="609"/>
      <c r="J59" s="609"/>
      <c r="K59" s="609"/>
    </row>
    <row r="60" spans="1:11" x14ac:dyDescent="0.2">
      <c r="A60" s="611"/>
      <c r="B60" s="793" t="str">
        <f>Results!B60</f>
        <v/>
      </c>
      <c r="C60" s="885">
        <f>Results!C60</f>
        <v>0</v>
      </c>
      <c r="D60" s="885">
        <f>Results!D60</f>
        <v>0</v>
      </c>
      <c r="E60" s="885">
        <f>Results!E60</f>
        <v>0</v>
      </c>
      <c r="F60" s="885">
        <f>Results!F60</f>
        <v>0</v>
      </c>
      <c r="G60" s="945">
        <f>Results!G60</f>
        <v>0</v>
      </c>
      <c r="H60" s="611"/>
      <c r="I60" s="609"/>
      <c r="J60" s="609"/>
      <c r="K60" s="609"/>
    </row>
    <row r="61" spans="1:11" x14ac:dyDescent="0.2">
      <c r="A61" s="611"/>
      <c r="B61" s="793" t="str">
        <f>Results!B61</f>
        <v>Industrial : Industrial</v>
      </c>
      <c r="C61" s="885">
        <f>Results!C61</f>
        <v>0</v>
      </c>
      <c r="D61" s="885">
        <f>Results!D61</f>
        <v>0</v>
      </c>
      <c r="E61" s="885">
        <f>Results!E61</f>
        <v>0</v>
      </c>
      <c r="F61" s="885">
        <f>Results!F61</f>
        <v>0</v>
      </c>
      <c r="G61" s="945">
        <f>Results!G61</f>
        <v>0</v>
      </c>
      <c r="H61" s="611"/>
      <c r="I61" s="609"/>
      <c r="J61" s="609"/>
      <c r="K61" s="609"/>
    </row>
    <row r="62" spans="1:11" x14ac:dyDescent="0.2">
      <c r="A62" s="611"/>
      <c r="B62" s="793" t="str">
        <f>Results!B62</f>
        <v/>
      </c>
      <c r="C62" s="885">
        <f>Results!C62</f>
        <v>0</v>
      </c>
      <c r="D62" s="885">
        <f>Results!D62</f>
        <v>0</v>
      </c>
      <c r="E62" s="885">
        <f>Results!E62</f>
        <v>0</v>
      </c>
      <c r="F62" s="885">
        <f>Results!F62</f>
        <v>0</v>
      </c>
      <c r="G62" s="945">
        <f>Results!G62</f>
        <v>0</v>
      </c>
      <c r="H62" s="611"/>
      <c r="I62" s="609"/>
      <c r="J62" s="609"/>
      <c r="K62" s="609"/>
    </row>
    <row r="63" spans="1:11" x14ac:dyDescent="0.2">
      <c r="A63" s="611"/>
      <c r="B63" s="793" t="str">
        <f>Results!B63</f>
        <v/>
      </c>
      <c r="C63" s="885">
        <f>Results!C63</f>
        <v>0</v>
      </c>
      <c r="D63" s="885">
        <f>Results!D63</f>
        <v>0</v>
      </c>
      <c r="E63" s="885">
        <f>Results!E63</f>
        <v>0</v>
      </c>
      <c r="F63" s="885">
        <f>Results!F63</f>
        <v>0</v>
      </c>
      <c r="G63" s="945">
        <f>Results!G63</f>
        <v>0</v>
      </c>
      <c r="H63" s="611"/>
      <c r="I63" s="609"/>
      <c r="J63" s="609"/>
      <c r="K63" s="609"/>
    </row>
    <row r="64" spans="1:11" x14ac:dyDescent="0.2">
      <c r="A64" s="611"/>
      <c r="B64" s="793" t="str">
        <f>Results!B64</f>
        <v/>
      </c>
      <c r="C64" s="885">
        <f>Results!C64</f>
        <v>0</v>
      </c>
      <c r="D64" s="885">
        <f>Results!D64</f>
        <v>0</v>
      </c>
      <c r="E64" s="885">
        <f>Results!E64</f>
        <v>0</v>
      </c>
      <c r="F64" s="885">
        <f>Results!F64</f>
        <v>0</v>
      </c>
      <c r="G64" s="945">
        <f>Results!G64</f>
        <v>0</v>
      </c>
      <c r="H64" s="611"/>
      <c r="I64" s="609"/>
      <c r="J64" s="609"/>
      <c r="K64" s="609"/>
    </row>
    <row r="65" spans="1:11" x14ac:dyDescent="0.2">
      <c r="A65" s="611"/>
      <c r="B65" s="793" t="str">
        <f>Results!B65</f>
        <v/>
      </c>
      <c r="C65" s="885">
        <f>Results!C65</f>
        <v>0</v>
      </c>
      <c r="D65" s="885">
        <f>Results!D65</f>
        <v>0</v>
      </c>
      <c r="E65" s="885">
        <f>Results!E65</f>
        <v>0</v>
      </c>
      <c r="F65" s="885">
        <f>Results!F65</f>
        <v>0</v>
      </c>
      <c r="G65" s="945">
        <f>Results!G65</f>
        <v>0</v>
      </c>
      <c r="H65" s="611"/>
      <c r="I65" s="609"/>
      <c r="J65" s="609"/>
      <c r="K65" s="609"/>
    </row>
    <row r="66" spans="1:11" x14ac:dyDescent="0.2">
      <c r="A66" s="611"/>
      <c r="B66" s="793" t="str">
        <f>Results!B66</f>
        <v>Forest : Forest</v>
      </c>
      <c r="C66" s="885">
        <f>Results!C66</f>
        <v>0</v>
      </c>
      <c r="D66" s="885">
        <f>Results!D66</f>
        <v>0</v>
      </c>
      <c r="E66" s="885">
        <f>Results!E66</f>
        <v>0</v>
      </c>
      <c r="F66" s="885">
        <f>Results!F66</f>
        <v>0</v>
      </c>
      <c r="G66" s="945">
        <f>Results!G66</f>
        <v>0</v>
      </c>
      <c r="H66" s="611"/>
      <c r="I66" s="609"/>
      <c r="J66" s="609"/>
      <c r="K66" s="609"/>
    </row>
    <row r="67" spans="1:11" x14ac:dyDescent="0.2">
      <c r="A67" s="611"/>
      <c r="B67" s="793" t="str">
        <f>Results!B67</f>
        <v/>
      </c>
      <c r="C67" s="885">
        <f>Results!C67</f>
        <v>0</v>
      </c>
      <c r="D67" s="885">
        <f>Results!D67</f>
        <v>0</v>
      </c>
      <c r="E67" s="885">
        <f>Results!E67</f>
        <v>0</v>
      </c>
      <c r="F67" s="885">
        <f>Results!F67</f>
        <v>0</v>
      </c>
      <c r="G67" s="945">
        <f>Results!G67</f>
        <v>0</v>
      </c>
      <c r="H67" s="611"/>
      <c r="I67" s="609"/>
      <c r="J67" s="609"/>
      <c r="K67" s="609"/>
    </row>
    <row r="68" spans="1:11" x14ac:dyDescent="0.2">
      <c r="A68" s="611"/>
      <c r="B68" s="793" t="str">
        <f>Results!B68</f>
        <v/>
      </c>
      <c r="C68" s="885">
        <f>Results!C68</f>
        <v>0</v>
      </c>
      <c r="D68" s="885">
        <f>Results!D68</f>
        <v>0</v>
      </c>
      <c r="E68" s="885">
        <f>Results!E68</f>
        <v>0</v>
      </c>
      <c r="F68" s="885">
        <f>Results!F68</f>
        <v>0</v>
      </c>
      <c r="G68" s="945">
        <f>Results!G68</f>
        <v>0</v>
      </c>
      <c r="H68" s="611"/>
      <c r="I68" s="609"/>
      <c r="J68" s="609"/>
      <c r="K68" s="609"/>
    </row>
    <row r="69" spans="1:11" x14ac:dyDescent="0.2">
      <c r="A69" s="611"/>
      <c r="B69" s="793" t="str">
        <f>Results!B69</f>
        <v/>
      </c>
      <c r="C69" s="885">
        <f>Results!C69</f>
        <v>0</v>
      </c>
      <c r="D69" s="885">
        <f>Results!D69</f>
        <v>0</v>
      </c>
      <c r="E69" s="885">
        <f>Results!E69</f>
        <v>0</v>
      </c>
      <c r="F69" s="885">
        <f>Results!F69</f>
        <v>0</v>
      </c>
      <c r="G69" s="945">
        <f>Results!G69</f>
        <v>0</v>
      </c>
      <c r="H69" s="611"/>
      <c r="I69" s="609"/>
      <c r="J69" s="609"/>
      <c r="K69" s="609"/>
    </row>
    <row r="70" spans="1:11" x14ac:dyDescent="0.2">
      <c r="A70" s="611"/>
      <c r="B70" s="793" t="str">
        <f>Results!B70</f>
        <v/>
      </c>
      <c r="C70" s="885">
        <f>Results!C70</f>
        <v>0</v>
      </c>
      <c r="D70" s="885">
        <f>Results!D70</f>
        <v>0</v>
      </c>
      <c r="E70" s="885">
        <f>Results!E70</f>
        <v>0</v>
      </c>
      <c r="F70" s="885">
        <f>Results!F70</f>
        <v>0</v>
      </c>
      <c r="G70" s="945">
        <f>Results!G70</f>
        <v>0</v>
      </c>
      <c r="H70" s="611"/>
      <c r="I70" s="609"/>
      <c r="J70" s="609"/>
      <c r="K70" s="609"/>
    </row>
    <row r="71" spans="1:11" x14ac:dyDescent="0.2">
      <c r="A71" s="611"/>
      <c r="B71" s="793" t="str">
        <f>Results!B71</f>
        <v>Rural : Rural</v>
      </c>
      <c r="C71" s="885">
        <f>Results!C71</f>
        <v>0</v>
      </c>
      <c r="D71" s="885">
        <f>Results!D71</f>
        <v>0</v>
      </c>
      <c r="E71" s="885">
        <f>Results!E71</f>
        <v>0</v>
      </c>
      <c r="F71" s="885">
        <f>Results!F71</f>
        <v>0</v>
      </c>
      <c r="G71" s="945">
        <f>Results!G71</f>
        <v>0</v>
      </c>
      <c r="H71" s="611"/>
      <c r="I71" s="609"/>
      <c r="J71" s="609"/>
      <c r="K71" s="609"/>
    </row>
    <row r="72" spans="1:11" x14ac:dyDescent="0.2">
      <c r="A72" s="611"/>
      <c r="B72" s="793" t="str">
        <f>Results!B72</f>
        <v/>
      </c>
      <c r="C72" s="885">
        <f>Results!C72</f>
        <v>0</v>
      </c>
      <c r="D72" s="885">
        <f>Results!D72</f>
        <v>0</v>
      </c>
      <c r="E72" s="885">
        <f>Results!E72</f>
        <v>0</v>
      </c>
      <c r="F72" s="885">
        <f>Results!F72</f>
        <v>0</v>
      </c>
      <c r="G72" s="945">
        <f>Results!G72</f>
        <v>0</v>
      </c>
      <c r="H72" s="611"/>
      <c r="I72" s="609"/>
      <c r="J72" s="609"/>
      <c r="K72" s="609"/>
    </row>
    <row r="73" spans="1:11" x14ac:dyDescent="0.2">
      <c r="A73" s="611"/>
      <c r="B73" s="793" t="str">
        <f>Results!B73</f>
        <v/>
      </c>
      <c r="C73" s="885">
        <f>Results!C73</f>
        <v>0</v>
      </c>
      <c r="D73" s="885">
        <f>Results!D73</f>
        <v>0</v>
      </c>
      <c r="E73" s="885">
        <f>Results!E73</f>
        <v>0</v>
      </c>
      <c r="F73" s="885">
        <f>Results!F73</f>
        <v>0</v>
      </c>
      <c r="G73" s="945">
        <f>Results!G73</f>
        <v>0</v>
      </c>
      <c r="H73" s="611"/>
      <c r="I73" s="609"/>
      <c r="J73" s="609"/>
      <c r="K73" s="609"/>
    </row>
    <row r="74" spans="1:11" x14ac:dyDescent="0.2">
      <c r="A74" s="611"/>
      <c r="B74" s="793" t="str">
        <f>Results!B74</f>
        <v/>
      </c>
      <c r="C74" s="885">
        <f>Results!C74</f>
        <v>0</v>
      </c>
      <c r="D74" s="885">
        <f>Results!D74</f>
        <v>0</v>
      </c>
      <c r="E74" s="885">
        <f>Results!E74</f>
        <v>0</v>
      </c>
      <c r="F74" s="885">
        <f>Results!F74</f>
        <v>0</v>
      </c>
      <c r="G74" s="945">
        <f>Results!G74</f>
        <v>0</v>
      </c>
      <c r="H74" s="611"/>
      <c r="I74" s="609"/>
      <c r="J74" s="609"/>
      <c r="K74" s="609"/>
    </row>
    <row r="75" spans="1:11" x14ac:dyDescent="0.2">
      <c r="A75" s="611"/>
      <c r="B75" s="793" t="str">
        <f>Results!B75</f>
        <v/>
      </c>
      <c r="C75" s="885">
        <f>Results!C75</f>
        <v>0</v>
      </c>
      <c r="D75" s="885">
        <f>Results!D75</f>
        <v>0</v>
      </c>
      <c r="E75" s="885">
        <f>Results!E75</f>
        <v>0</v>
      </c>
      <c r="F75" s="885">
        <f>Results!F75</f>
        <v>0</v>
      </c>
      <c r="G75" s="945">
        <f>Results!G75</f>
        <v>0</v>
      </c>
      <c r="H75" s="611"/>
      <c r="I75" s="609"/>
      <c r="J75" s="609"/>
      <c r="K75" s="609"/>
    </row>
    <row r="76" spans="1:11" x14ac:dyDescent="0.2">
      <c r="A76" s="611"/>
      <c r="B76" s="793" t="str">
        <f>Results!B76</f>
        <v/>
      </c>
      <c r="C76" s="885">
        <f>Results!C76</f>
        <v>0</v>
      </c>
      <c r="D76" s="885">
        <f>Results!D76</f>
        <v>0</v>
      </c>
      <c r="E76" s="885">
        <f>Results!E76</f>
        <v>0</v>
      </c>
      <c r="F76" s="885">
        <f>Results!F76</f>
        <v>0</v>
      </c>
      <c r="G76" s="945">
        <f>Results!G76</f>
        <v>0</v>
      </c>
      <c r="H76" s="611"/>
      <c r="I76" s="609"/>
      <c r="J76" s="609"/>
      <c r="K76" s="609"/>
    </row>
    <row r="77" spans="1:11" x14ac:dyDescent="0.2">
      <c r="A77" s="611"/>
      <c r="B77" s="793" t="str">
        <f>Results!B77</f>
        <v/>
      </c>
      <c r="C77" s="885">
        <f>Results!C77</f>
        <v>0</v>
      </c>
      <c r="D77" s="885">
        <f>Results!D77</f>
        <v>0</v>
      </c>
      <c r="E77" s="885">
        <f>Results!E77</f>
        <v>0</v>
      </c>
      <c r="F77" s="885">
        <f>Results!F77</f>
        <v>0</v>
      </c>
      <c r="G77" s="945">
        <f>Results!G77</f>
        <v>0</v>
      </c>
      <c r="H77" s="611"/>
      <c r="I77" s="609"/>
      <c r="J77" s="609"/>
      <c r="K77" s="609"/>
    </row>
    <row r="78" spans="1:11" x14ac:dyDescent="0.2">
      <c r="A78" s="611"/>
      <c r="B78" s="793" t="str">
        <f>Results!B78</f>
        <v/>
      </c>
      <c r="C78" s="885">
        <f>Results!C78</f>
        <v>0</v>
      </c>
      <c r="D78" s="885">
        <f>Results!D78</f>
        <v>0</v>
      </c>
      <c r="E78" s="885">
        <f>Results!E78</f>
        <v>0</v>
      </c>
      <c r="F78" s="885">
        <f>Results!F78</f>
        <v>0</v>
      </c>
      <c r="G78" s="945">
        <f>Results!G78</f>
        <v>0</v>
      </c>
      <c r="H78" s="611"/>
      <c r="I78" s="609"/>
      <c r="J78" s="609"/>
      <c r="K78" s="609"/>
    </row>
    <row r="79" spans="1:11" x14ac:dyDescent="0.2">
      <c r="A79" s="611"/>
      <c r="B79" s="793" t="str">
        <f>Results!B79</f>
        <v/>
      </c>
      <c r="C79" s="885">
        <f>Results!C79</f>
        <v>0</v>
      </c>
      <c r="D79" s="885">
        <f>Results!D79</f>
        <v>0</v>
      </c>
      <c r="E79" s="885">
        <f>Results!E79</f>
        <v>0</v>
      </c>
      <c r="F79" s="885">
        <f>Results!F79</f>
        <v>0</v>
      </c>
      <c r="G79" s="945">
        <f>Results!G79</f>
        <v>0</v>
      </c>
      <c r="H79" s="611"/>
      <c r="I79" s="609"/>
      <c r="J79" s="609"/>
      <c r="K79" s="609"/>
    </row>
    <row r="80" spans="1:11" x14ac:dyDescent="0.2">
      <c r="A80" s="611"/>
      <c r="B80" s="793" t="str">
        <f>Results!B80</f>
        <v/>
      </c>
      <c r="C80" s="885">
        <f>Results!C80</f>
        <v>0</v>
      </c>
      <c r="D80" s="885">
        <f>Results!D80</f>
        <v>0</v>
      </c>
      <c r="E80" s="885">
        <f>Results!E80</f>
        <v>0</v>
      </c>
      <c r="F80" s="885">
        <f>Results!F80</f>
        <v>0</v>
      </c>
      <c r="G80" s="945">
        <f>Results!G80</f>
        <v>0</v>
      </c>
      <c r="H80" s="611"/>
      <c r="I80" s="609"/>
      <c r="J80" s="609"/>
      <c r="K80" s="609"/>
    </row>
    <row r="81" spans="1:11" s="819" customFormat="1" ht="15" x14ac:dyDescent="0.25">
      <c r="A81" s="611"/>
      <c r="B81" s="793" t="str">
        <f>Results!B81</f>
        <v>Open Water</v>
      </c>
      <c r="C81" s="885">
        <f>Results!C81</f>
        <v>0</v>
      </c>
      <c r="D81" s="885">
        <f>Results!D81</f>
        <v>0</v>
      </c>
      <c r="E81" s="885">
        <f>Results!E81</f>
        <v>0</v>
      </c>
      <c r="F81" s="885">
        <f>Results!F81</f>
        <v>0</v>
      </c>
      <c r="G81" s="945">
        <f>Results!G81</f>
        <v>0</v>
      </c>
      <c r="H81" s="611"/>
      <c r="I81" s="818"/>
      <c r="J81" s="818"/>
      <c r="K81" s="818"/>
    </row>
    <row r="82" spans="1:11" s="819" customFormat="1" ht="15" x14ac:dyDescent="0.25">
      <c r="A82" s="611"/>
      <c r="B82" s="793" t="str">
        <f>Results!B82</f>
        <v>Active Construction</v>
      </c>
      <c r="C82" s="885">
        <f>Results!C82</f>
        <v>0</v>
      </c>
      <c r="D82" s="885">
        <f>Results!D82</f>
        <v>0</v>
      </c>
      <c r="E82" s="885">
        <f>Results!E82</f>
        <v>0</v>
      </c>
      <c r="F82" s="885">
        <f>Results!F82</f>
        <v>0</v>
      </c>
      <c r="G82" s="945">
        <f>Results!G82</f>
        <v>0</v>
      </c>
      <c r="H82" s="611"/>
    </row>
    <row r="83" spans="1:11" s="819" customFormat="1" ht="15" x14ac:dyDescent="0.25">
      <c r="A83" s="769"/>
      <c r="B83" s="794" t="str">
        <f>Results!B83</f>
        <v>Total Surface Water Primary Source Load</v>
      </c>
      <c r="C83" s="946">
        <f>Results!C83</f>
        <v>0</v>
      </c>
      <c r="D83" s="946">
        <f>Results!D83</f>
        <v>0</v>
      </c>
      <c r="E83" s="946">
        <f>Results!E83</f>
        <v>0</v>
      </c>
      <c r="F83" s="946">
        <f>Results!F83</f>
        <v>0</v>
      </c>
      <c r="G83" s="947">
        <f>Results!G83</f>
        <v>0</v>
      </c>
      <c r="H83" s="769"/>
    </row>
    <row r="84" spans="1:11" ht="15" x14ac:dyDescent="0.25">
      <c r="A84" s="769"/>
      <c r="B84" s="794" t="str">
        <f>Results!B84</f>
        <v>Primary Source Storm Load</v>
      </c>
      <c r="C84" s="946">
        <f>Results!C84</f>
        <v>0</v>
      </c>
      <c r="D84" s="946">
        <f>Results!D84</f>
        <v>0</v>
      </c>
      <c r="E84" s="946">
        <f>Results!E84</f>
        <v>0</v>
      </c>
      <c r="F84" s="946">
        <f>Results!F84</f>
        <v>0</v>
      </c>
      <c r="G84" s="947">
        <f>Results!G84</f>
        <v>0</v>
      </c>
      <c r="H84" s="769"/>
    </row>
    <row r="85" spans="1:11" ht="15" x14ac:dyDescent="0.25">
      <c r="A85" s="769"/>
      <c r="B85" s="794" t="str">
        <f>Results!B85</f>
        <v>Primary Source Non-Stormwater Load</v>
      </c>
      <c r="C85" s="946">
        <f>Results!C85</f>
        <v>0</v>
      </c>
      <c r="D85" s="946">
        <f>Results!D85</f>
        <v>0</v>
      </c>
      <c r="E85" s="946">
        <f>Results!E85</f>
        <v>0</v>
      </c>
      <c r="F85" s="946">
        <f>Results!F85</f>
        <v>0</v>
      </c>
      <c r="G85" s="947">
        <f>Results!G85</f>
        <v>0</v>
      </c>
      <c r="H85" s="769"/>
    </row>
    <row r="86" spans="1:11" ht="20.25" x14ac:dyDescent="0.3">
      <c r="A86" s="611"/>
      <c r="B86" s="1296" t="str">
        <f>Results!B86</f>
        <v>Secondary Sources</v>
      </c>
      <c r="C86" s="1297">
        <f>Results!C86</f>
        <v>0</v>
      </c>
      <c r="D86" s="1297">
        <f>Results!D86</f>
        <v>0</v>
      </c>
      <c r="E86" s="1297">
        <f>Results!E86</f>
        <v>0</v>
      </c>
      <c r="F86" s="1297">
        <f>Results!F86</f>
        <v>0</v>
      </c>
      <c r="G86" s="1298">
        <f>Results!G86</f>
        <v>0</v>
      </c>
      <c r="H86" s="611"/>
    </row>
    <row r="87" spans="1:11" ht="15.75" x14ac:dyDescent="0.25">
      <c r="A87" s="611"/>
      <c r="B87" s="1262" t="str">
        <f>Results!B87</f>
        <v>Secondary Load to Surface Waters</v>
      </c>
      <c r="C87" s="1263">
        <f>Results!C87</f>
        <v>0</v>
      </c>
      <c r="D87" s="1263">
        <f>Results!D87</f>
        <v>0</v>
      </c>
      <c r="E87" s="1263">
        <f>Results!E87</f>
        <v>0</v>
      </c>
      <c r="F87" s="1263">
        <f>Results!F87</f>
        <v>0</v>
      </c>
      <c r="G87" s="1264">
        <f>Results!G87</f>
        <v>0</v>
      </c>
      <c r="H87" s="611"/>
    </row>
    <row r="88" spans="1:11" x14ac:dyDescent="0.2">
      <c r="A88" s="611"/>
      <c r="B88" s="791" t="str">
        <f>Results!B88</f>
        <v>OSDSs - Surface</v>
      </c>
      <c r="C88" s="885">
        <f>Results!C88</f>
        <v>0</v>
      </c>
      <c r="D88" s="885">
        <f>Results!D88</f>
        <v>0</v>
      </c>
      <c r="E88" s="885">
        <f>Results!E88</f>
        <v>0</v>
      </c>
      <c r="F88" s="885">
        <f>Results!F88</f>
        <v>0</v>
      </c>
      <c r="G88" s="945">
        <f>Results!G88</f>
        <v>0</v>
      </c>
      <c r="H88" s="611"/>
    </row>
    <row r="89" spans="1:11" x14ac:dyDescent="0.2">
      <c r="A89" s="611"/>
      <c r="B89" s="792" t="str">
        <f>Results!B89</f>
        <v>SSOs</v>
      </c>
      <c r="C89" s="885">
        <f>Results!C89</f>
        <v>0</v>
      </c>
      <c r="D89" s="885">
        <f>Results!D89</f>
        <v>0</v>
      </c>
      <c r="E89" s="885">
        <f>Results!E89</f>
        <v>0</v>
      </c>
      <c r="F89" s="885">
        <f>Results!F89</f>
        <v>0</v>
      </c>
      <c r="G89" s="945">
        <f>Results!G89</f>
        <v>0</v>
      </c>
      <c r="H89" s="611"/>
    </row>
    <row r="90" spans="1:11" x14ac:dyDescent="0.2">
      <c r="A90" s="611"/>
      <c r="B90" s="792" t="str">
        <f>Results!B90</f>
        <v>CSOs</v>
      </c>
      <c r="C90" s="885">
        <f>Results!C90</f>
        <v>0</v>
      </c>
      <c r="D90" s="885">
        <f>Results!D90</f>
        <v>0</v>
      </c>
      <c r="E90" s="885">
        <f>Results!E90</f>
        <v>0</v>
      </c>
      <c r="F90" s="885">
        <f>Results!F90</f>
        <v>0</v>
      </c>
      <c r="G90" s="945">
        <f>Results!G90</f>
        <v>0</v>
      </c>
      <c r="H90" s="611"/>
    </row>
    <row r="91" spans="1:11" x14ac:dyDescent="0.2">
      <c r="A91" s="611"/>
      <c r="B91" s="792" t="str">
        <f>Results!B91</f>
        <v>Illicit Connections</v>
      </c>
      <c r="C91" s="885">
        <f>Results!C91</f>
        <v>0</v>
      </c>
      <c r="D91" s="885">
        <f>Results!D91</f>
        <v>0</v>
      </c>
      <c r="E91" s="885">
        <f>Results!E91</f>
        <v>0</v>
      </c>
      <c r="F91" s="885">
        <f>Results!F91</f>
        <v>0</v>
      </c>
      <c r="G91" s="945">
        <f>Results!G91</f>
        <v>0</v>
      </c>
      <c r="H91" s="611"/>
    </row>
    <row r="92" spans="1:11" x14ac:dyDescent="0.2">
      <c r="A92" s="611"/>
      <c r="B92" s="792" t="str">
        <f>Results!B92</f>
        <v>Channel Erosion</v>
      </c>
      <c r="C92" s="885">
        <f>Results!C92</f>
        <v>0</v>
      </c>
      <c r="D92" s="885">
        <f>Results!D92</f>
        <v>0</v>
      </c>
      <c r="E92" s="953">
        <f>Results!E92</f>
        <v>0</v>
      </c>
      <c r="F92" s="885">
        <f>Results!F92</f>
        <v>0</v>
      </c>
      <c r="G92" s="945">
        <f>Results!G92</f>
        <v>0</v>
      </c>
      <c r="H92" s="611"/>
    </row>
    <row r="93" spans="1:11" x14ac:dyDescent="0.2">
      <c r="A93" s="611"/>
      <c r="B93" s="792" t="str">
        <f>Results!B93</f>
        <v>Hobby Farms/Livestock</v>
      </c>
      <c r="C93" s="885">
        <f>Results!C93</f>
        <v>0</v>
      </c>
      <c r="D93" s="885">
        <f>Results!D93</f>
        <v>0</v>
      </c>
      <c r="E93" s="885">
        <f>Results!E93</f>
        <v>0</v>
      </c>
      <c r="F93" s="885">
        <f>Results!F93</f>
        <v>0</v>
      </c>
      <c r="G93" s="945">
        <f>Results!G93</f>
        <v>0</v>
      </c>
      <c r="H93" s="611"/>
    </row>
    <row r="94" spans="1:11" x14ac:dyDescent="0.2">
      <c r="A94" s="611"/>
      <c r="B94" s="792" t="str">
        <f>Results!B94</f>
        <v>Marinas</v>
      </c>
      <c r="C94" s="885">
        <f>Results!C94</f>
        <v>0</v>
      </c>
      <c r="D94" s="954">
        <f>Results!D94</f>
        <v>0</v>
      </c>
      <c r="E94" s="885">
        <f>Results!E94</f>
        <v>0</v>
      </c>
      <c r="F94" s="885">
        <f>Results!F94</f>
        <v>0</v>
      </c>
      <c r="G94" s="945">
        <f>Results!G94</f>
        <v>0</v>
      </c>
      <c r="H94" s="611"/>
    </row>
    <row r="95" spans="1:11" s="819" customFormat="1" ht="15" x14ac:dyDescent="0.25">
      <c r="A95" s="611"/>
      <c r="B95" s="792" t="str">
        <f>Results!B95</f>
        <v>Road Sanding</v>
      </c>
      <c r="C95" s="885">
        <f>Results!C95</f>
        <v>0</v>
      </c>
      <c r="D95" s="954">
        <f>Results!D95</f>
        <v>0</v>
      </c>
      <c r="E95" s="885">
        <f>Results!E95</f>
        <v>0</v>
      </c>
      <c r="F95" s="885">
        <f>Results!F95</f>
        <v>0</v>
      </c>
      <c r="G95" s="945">
        <f>Results!G95</f>
        <v>0</v>
      </c>
      <c r="H95" s="611"/>
      <c r="I95" s="818"/>
      <c r="J95" s="818"/>
      <c r="K95" s="818"/>
    </row>
    <row r="96" spans="1:11" s="819" customFormat="1" ht="15" x14ac:dyDescent="0.25">
      <c r="A96" s="611"/>
      <c r="B96" s="792" t="str">
        <f>Results!B96</f>
        <v>Point Source Discharges</v>
      </c>
      <c r="C96" s="954">
        <f>Results!C96</f>
        <v>0</v>
      </c>
      <c r="D96" s="954">
        <f>Results!D96</f>
        <v>0</v>
      </c>
      <c r="E96" s="885">
        <f>Results!E96</f>
        <v>0</v>
      </c>
      <c r="F96" s="885">
        <f>Results!F96</f>
        <v>0</v>
      </c>
      <c r="G96" s="945">
        <f>Results!G96</f>
        <v>0</v>
      </c>
      <c r="H96" s="611"/>
    </row>
    <row r="97" spans="1:8" s="819" customFormat="1" ht="15" x14ac:dyDescent="0.25">
      <c r="A97" s="769"/>
      <c r="B97" s="802" t="str">
        <f>Results!B97</f>
        <v>Total Surface Water Secondary Source Surface Load</v>
      </c>
      <c r="C97" s="946">
        <f>Results!C97</f>
        <v>0</v>
      </c>
      <c r="D97" s="946">
        <f>Results!D97</f>
        <v>0</v>
      </c>
      <c r="E97" s="946">
        <f>Results!E97</f>
        <v>0</v>
      </c>
      <c r="F97" s="946">
        <f>Results!F97</f>
        <v>0</v>
      </c>
      <c r="G97" s="947">
        <f>Results!G97</f>
        <v>0</v>
      </c>
      <c r="H97" s="769"/>
    </row>
    <row r="98" spans="1:8" ht="15" x14ac:dyDescent="0.25">
      <c r="A98" s="769"/>
      <c r="B98" s="794" t="str">
        <f>Results!B98</f>
        <v>Secondary Source Storm Load</v>
      </c>
      <c r="C98" s="946">
        <f>Results!C98</f>
        <v>0</v>
      </c>
      <c r="D98" s="946">
        <f>Results!D98</f>
        <v>0</v>
      </c>
      <c r="E98" s="946">
        <f>Results!E98</f>
        <v>0</v>
      </c>
      <c r="F98" s="946">
        <f>Results!F98</f>
        <v>0</v>
      </c>
      <c r="G98" s="947">
        <f>Results!G98</f>
        <v>0</v>
      </c>
      <c r="H98" s="769"/>
    </row>
    <row r="99" spans="1:8" ht="15" x14ac:dyDescent="0.25">
      <c r="A99" s="769"/>
      <c r="B99" s="794" t="str">
        <f>Results!B99</f>
        <v>Secondary Source Non-Stormwater Load</v>
      </c>
      <c r="C99" s="955">
        <f>Results!C99</f>
        <v>0</v>
      </c>
      <c r="D99" s="955">
        <f>Results!D99</f>
        <v>0</v>
      </c>
      <c r="E99" s="955">
        <f>Results!E99</f>
        <v>0</v>
      </c>
      <c r="F99" s="955">
        <f>Results!F99</f>
        <v>0</v>
      </c>
      <c r="G99" s="956">
        <f>Results!G99</f>
        <v>0</v>
      </c>
      <c r="H99" s="769"/>
    </row>
    <row r="100" spans="1:8" s="819" customFormat="1" ht="15.75" x14ac:dyDescent="0.25">
      <c r="A100" s="611"/>
      <c r="B100" s="1259" t="str">
        <f>Results!B100</f>
        <v>Secondary  Load to Groundwater</v>
      </c>
      <c r="C100" s="1260">
        <f>Results!C100</f>
        <v>0</v>
      </c>
      <c r="D100" s="1260">
        <f>Results!D100</f>
        <v>0</v>
      </c>
      <c r="E100" s="1260">
        <f>Results!E100</f>
        <v>0</v>
      </c>
      <c r="F100" s="1260">
        <f>Results!F100</f>
        <v>0</v>
      </c>
      <c r="G100" s="1261">
        <f>Results!G100</f>
        <v>0</v>
      </c>
      <c r="H100" s="611"/>
    </row>
    <row r="101" spans="1:8" s="609" customFormat="1" x14ac:dyDescent="0.2">
      <c r="A101" s="611"/>
      <c r="B101" s="791" t="str">
        <f>Results!B101</f>
        <v>OSDSs- Subsurface</v>
      </c>
      <c r="C101" s="885">
        <f>Results!C101</f>
        <v>0</v>
      </c>
      <c r="D101" s="885">
        <f>Results!D101</f>
        <v>0</v>
      </c>
      <c r="E101" s="885">
        <f>Results!E101</f>
        <v>0</v>
      </c>
      <c r="F101" s="885">
        <f>Results!F101</f>
        <v>0</v>
      </c>
      <c r="G101" s="945">
        <f>Results!G101</f>
        <v>0</v>
      </c>
      <c r="H101" s="611"/>
    </row>
    <row r="102" spans="1:8" s="609" customFormat="1" ht="15.75" thickBot="1" x14ac:dyDescent="0.3">
      <c r="A102" s="769"/>
      <c r="B102" s="795" t="str">
        <f>Results!B102</f>
        <v>Total Groundwater Load</v>
      </c>
      <c r="C102" s="950">
        <f>Results!C102</f>
        <v>0</v>
      </c>
      <c r="D102" s="950">
        <f>Results!D102</f>
        <v>0</v>
      </c>
      <c r="E102" s="950">
        <f>Results!E102</f>
        <v>0</v>
      </c>
      <c r="F102" s="950">
        <f>Results!F102</f>
        <v>0</v>
      </c>
      <c r="G102" s="951">
        <f>Results!G102</f>
        <v>0</v>
      </c>
      <c r="H102" s="769"/>
    </row>
    <row r="103" spans="1:8" s="609" customFormat="1" x14ac:dyDescent="0.2">
      <c r="A103" s="611"/>
      <c r="B103" s="357"/>
      <c r="C103" s="957"/>
      <c r="D103" s="957"/>
      <c r="E103" s="957"/>
      <c r="F103" s="957"/>
      <c r="G103" s="941"/>
      <c r="H103" s="611"/>
    </row>
    <row r="104" spans="1:8" s="609" customFormat="1" x14ac:dyDescent="0.2">
      <c r="A104" s="611"/>
      <c r="B104" s="357"/>
      <c r="C104" s="957"/>
      <c r="D104" s="957"/>
      <c r="E104" s="957"/>
      <c r="F104" s="957"/>
      <c r="G104" s="941"/>
      <c r="H104" s="611"/>
    </row>
    <row r="105" spans="1:8" s="818" customFormat="1" ht="14.25" customHeight="1" x14ac:dyDescent="0.25">
      <c r="A105" s="611"/>
      <c r="B105" s="357"/>
      <c r="C105" s="957"/>
      <c r="D105" s="957"/>
      <c r="E105" s="957"/>
      <c r="F105" s="957"/>
      <c r="G105" s="941"/>
      <c r="H105" s="611"/>
    </row>
    <row r="106" spans="1:8" ht="13.5" thickBot="1" x14ac:dyDescent="0.25">
      <c r="A106" s="611"/>
      <c r="B106" s="357"/>
      <c r="C106" s="957"/>
      <c r="D106" s="957"/>
      <c r="E106" s="957"/>
      <c r="F106" s="957"/>
      <c r="G106" s="941"/>
      <c r="H106" s="611"/>
    </row>
    <row r="107" spans="1:8" ht="55.5" customHeight="1" thickBot="1" x14ac:dyDescent="0.3">
      <c r="A107" s="769"/>
      <c r="B107" s="1163" t="str">
        <f>Results!B107</f>
        <v>This table summarizes the pollutant load and runoff reductions achieved by practices included in the "Existing Practices" tab.  The purple cells summarize the total load reduction from all practices, while the grey cells report the benefits of individual practices.  Note that, while the summary table presents only the Total Surface Water loads, this table also breaks out the reductions from loads during storm events (i.e., the Storm Load) and the loads occurring during dry weather conditions (i.e., the Non-Stormwater Load).  In some cases, a negative load reduction may be reported.  This represents an increase in load due to a management practice such as turf management, or a contribution to groundwater from a practice that uses infiltration.</v>
      </c>
      <c r="C107" s="1164">
        <f>Results!C107</f>
        <v>0</v>
      </c>
      <c r="D107" s="1164">
        <f>Results!D107</f>
        <v>0</v>
      </c>
      <c r="E107" s="1164">
        <f>Results!E107</f>
        <v>0</v>
      </c>
      <c r="F107" s="1164">
        <f>Results!F107</f>
        <v>0</v>
      </c>
      <c r="G107" s="1165">
        <f>Results!G107</f>
        <v>0</v>
      </c>
      <c r="H107" s="769"/>
    </row>
    <row r="108" spans="1:8" ht="20.25" x14ac:dyDescent="0.3">
      <c r="A108" s="611"/>
      <c r="B108" s="1268" t="str">
        <f>Results!B108</f>
        <v>Benefits (Load Reductions) of Existing Practices</v>
      </c>
      <c r="C108" s="1269">
        <f>Results!C108</f>
        <v>0</v>
      </c>
      <c r="D108" s="1269">
        <f>Results!D108</f>
        <v>0</v>
      </c>
      <c r="E108" s="1269">
        <f>Results!E108</f>
        <v>0</v>
      </c>
      <c r="F108" s="1269">
        <f>Results!F108</f>
        <v>0</v>
      </c>
      <c r="G108" s="1270">
        <f>Results!G108</f>
        <v>0</v>
      </c>
      <c r="H108" s="611"/>
    </row>
    <row r="109" spans="1:8" ht="15.75" x14ac:dyDescent="0.25">
      <c r="A109" s="611"/>
      <c r="B109" s="1274" t="str">
        <f>Results!B109</f>
        <v>Reductions to Surface Water Loads</v>
      </c>
      <c r="C109" s="1275"/>
      <c r="D109" s="1275"/>
      <c r="E109" s="1275"/>
      <c r="F109" s="1275"/>
      <c r="G109" s="1427"/>
      <c r="H109" s="611"/>
    </row>
    <row r="110" spans="1:8" ht="25.5" x14ac:dyDescent="0.2">
      <c r="A110" s="611"/>
      <c r="B110" s="803"/>
      <c r="C110" s="943" t="str">
        <f>Results!C110</f>
        <v>TN (lb/year)</v>
      </c>
      <c r="D110" s="943" t="str">
        <f>Results!D110</f>
        <v>TP (lb/year)</v>
      </c>
      <c r="E110" s="943" t="str">
        <f>Results!E110</f>
        <v>TSS (lb/year)</v>
      </c>
      <c r="F110" s="943" t="str">
        <f>Results!F110</f>
        <v>Fecal Coliform (billion/year)</v>
      </c>
      <c r="G110" s="944" t="str">
        <f>Results!G110</f>
        <v>Runoff Volume (acre-feet/year)</v>
      </c>
      <c r="H110" s="611"/>
    </row>
    <row r="111" spans="1:8" x14ac:dyDescent="0.2">
      <c r="A111" s="611"/>
      <c r="B111" s="796" t="str">
        <f>Results!B111</f>
        <v>Turf Management - Surface</v>
      </c>
      <c r="C111" s="959">
        <f>Results!C111</f>
        <v>-6.0243951612903223E-3</v>
      </c>
      <c r="D111" s="959">
        <f>Results!D111</f>
        <v>-2.0786699507389164E-3</v>
      </c>
      <c r="E111" s="960">
        <f>Results!E111</f>
        <v>0</v>
      </c>
      <c r="F111" s="961">
        <f>Results!F111</f>
        <v>0</v>
      </c>
      <c r="G111" s="962">
        <f>Results!G111</f>
        <v>0</v>
      </c>
      <c r="H111" s="611"/>
    </row>
    <row r="112" spans="1:8" x14ac:dyDescent="0.2">
      <c r="A112" s="611"/>
      <c r="B112" s="797" t="str">
        <f>Results!B112</f>
        <v>Pet Waste Education</v>
      </c>
      <c r="C112" s="959">
        <f>Results!C112</f>
        <v>0</v>
      </c>
      <c r="D112" s="959">
        <f>Results!D112</f>
        <v>0</v>
      </c>
      <c r="E112" s="959">
        <f>Results!E112</f>
        <v>0</v>
      </c>
      <c r="F112" s="959">
        <f>Results!F112</f>
        <v>0</v>
      </c>
      <c r="G112" s="963">
        <f>Results!G112</f>
        <v>0</v>
      </c>
      <c r="H112" s="611"/>
    </row>
    <row r="113" spans="1:8" x14ac:dyDescent="0.2">
      <c r="A113" s="611"/>
      <c r="B113" s="797" t="str">
        <f>Results!B113</f>
        <v>Erosion and Sediment Control</v>
      </c>
      <c r="C113" s="959">
        <f>Results!C113</f>
        <v>0</v>
      </c>
      <c r="D113" s="959">
        <f>Results!D113</f>
        <v>0</v>
      </c>
      <c r="E113" s="959">
        <f>Results!E113</f>
        <v>0</v>
      </c>
      <c r="F113" s="959">
        <f>Results!F113</f>
        <v>0</v>
      </c>
      <c r="G113" s="963">
        <f>Results!G113</f>
        <v>0</v>
      </c>
      <c r="H113" s="611"/>
    </row>
    <row r="114" spans="1:8" x14ac:dyDescent="0.2">
      <c r="A114" s="611"/>
      <c r="B114" s="797" t="str">
        <f>Results!B114</f>
        <v xml:space="preserve">Street Sweeping </v>
      </c>
      <c r="C114" s="959">
        <f>Results!C114</f>
        <v>0</v>
      </c>
      <c r="D114" s="959">
        <f>Results!D114</f>
        <v>0</v>
      </c>
      <c r="E114" s="959">
        <f>Results!E114</f>
        <v>0</v>
      </c>
      <c r="F114" s="959">
        <f>Results!F114</f>
        <v>0</v>
      </c>
      <c r="G114" s="963">
        <f>Results!G114</f>
        <v>0</v>
      </c>
      <c r="H114" s="611"/>
    </row>
    <row r="115" spans="1:8" x14ac:dyDescent="0.2">
      <c r="A115" s="611"/>
      <c r="B115" s="797" t="str">
        <f>Results!B115</f>
        <v>Street Sweeping - Sanding</v>
      </c>
      <c r="C115" s="959">
        <f>Results!C115</f>
        <v>0</v>
      </c>
      <c r="D115" s="959">
        <f>Results!D115</f>
        <v>0</v>
      </c>
      <c r="E115" s="959">
        <f>Results!E115</f>
        <v>0</v>
      </c>
      <c r="F115" s="959">
        <f>Results!F115</f>
        <v>0</v>
      </c>
      <c r="G115" s="963">
        <f>Results!G115</f>
        <v>0</v>
      </c>
      <c r="H115" s="882"/>
    </row>
    <row r="116" spans="1:8" ht="25.5" x14ac:dyDescent="0.2">
      <c r="A116" s="611"/>
      <c r="B116" s="797" t="str">
        <f>Results!B116</f>
        <v>Structural Stormwater Management Practices</v>
      </c>
      <c r="C116" s="964">
        <f>Results!C116</f>
        <v>0</v>
      </c>
      <c r="D116" s="964">
        <f>Results!D116</f>
        <v>0</v>
      </c>
      <c r="E116" s="964">
        <f>Results!E116</f>
        <v>0</v>
      </c>
      <c r="F116" s="964">
        <f>Results!F116</f>
        <v>0</v>
      </c>
      <c r="G116" s="965">
        <f>Results!G116</f>
        <v>0</v>
      </c>
      <c r="H116" s="611"/>
    </row>
    <row r="117" spans="1:8" x14ac:dyDescent="0.2">
      <c r="A117" s="611"/>
      <c r="B117" s="797" t="str">
        <f>Results!B117</f>
        <v>Riparian Buffers</v>
      </c>
      <c r="C117" s="959">
        <f>Results!C117</f>
        <v>0</v>
      </c>
      <c r="D117" s="959">
        <f>Results!D117</f>
        <v>0</v>
      </c>
      <c r="E117" s="959">
        <f>Results!E117</f>
        <v>0</v>
      </c>
      <c r="F117" s="959">
        <f>Results!F117</f>
        <v>0</v>
      </c>
      <c r="G117" s="963">
        <f>Results!G117</f>
        <v>0</v>
      </c>
      <c r="H117" s="611"/>
    </row>
    <row r="118" spans="1:8" s="819" customFormat="1" ht="15" x14ac:dyDescent="0.25">
      <c r="A118" s="611"/>
      <c r="B118" s="797" t="str">
        <f>Results!B118</f>
        <v>Catch Basin Cleanouts</v>
      </c>
      <c r="C118" s="959">
        <f>Results!C118</f>
        <v>0</v>
      </c>
      <c r="D118" s="959">
        <f>Results!D118</f>
        <v>0</v>
      </c>
      <c r="E118" s="959">
        <f>Results!E118</f>
        <v>0</v>
      </c>
      <c r="F118" s="959">
        <f>Results!F118</f>
        <v>0</v>
      </c>
      <c r="G118" s="963">
        <f>Results!G118</f>
        <v>0</v>
      </c>
      <c r="H118" s="611"/>
    </row>
    <row r="119" spans="1:8" s="819" customFormat="1" ht="15" x14ac:dyDescent="0.25">
      <c r="A119" s="611"/>
      <c r="B119" s="798" t="str">
        <f>Results!B119</f>
        <v>Marina Pumpouts</v>
      </c>
      <c r="C119" s="966">
        <f>Results!C119</f>
        <v>0</v>
      </c>
      <c r="D119" s="966">
        <f>Results!D119</f>
        <v>0</v>
      </c>
      <c r="E119" s="966">
        <f>Results!E119</f>
        <v>0</v>
      </c>
      <c r="F119" s="966">
        <f>Results!F119</f>
        <v>0</v>
      </c>
      <c r="G119" s="967">
        <f>Results!G119</f>
        <v>0</v>
      </c>
      <c r="H119" s="611"/>
    </row>
    <row r="120" spans="1:8" s="819" customFormat="1" ht="15" x14ac:dyDescent="0.25">
      <c r="A120" s="769"/>
      <c r="B120" s="802" t="str">
        <f>Results!B120</f>
        <v xml:space="preserve">Total Surface Water Reduction </v>
      </c>
      <c r="C120" s="946">
        <f>Results!C120</f>
        <v>-6.0243951612903223E-3</v>
      </c>
      <c r="D120" s="946">
        <f>Results!D120</f>
        <v>-2.0786699507389164E-3</v>
      </c>
      <c r="E120" s="946">
        <f>Results!E120</f>
        <v>0</v>
      </c>
      <c r="F120" s="946">
        <f>Results!F120</f>
        <v>0</v>
      </c>
      <c r="G120" s="947">
        <f>Results!G120</f>
        <v>0</v>
      </c>
      <c r="H120" s="769"/>
    </row>
    <row r="121" spans="1:8" ht="15" x14ac:dyDescent="0.25">
      <c r="A121" s="769"/>
      <c r="B121" s="802" t="str">
        <f>Results!B121</f>
        <v>Storm Reduction</v>
      </c>
      <c r="C121" s="946">
        <f>Results!C121</f>
        <v>-6.0243951612903223E-3</v>
      </c>
      <c r="D121" s="946">
        <f>Results!D121</f>
        <v>-2.0786699507389164E-3</v>
      </c>
      <c r="E121" s="946">
        <f>Results!E121</f>
        <v>0</v>
      </c>
      <c r="F121" s="946">
        <f>Results!F121</f>
        <v>0</v>
      </c>
      <c r="G121" s="947">
        <f>Results!G121</f>
        <v>0</v>
      </c>
      <c r="H121" s="769"/>
    </row>
    <row r="122" spans="1:8" ht="15" x14ac:dyDescent="0.25">
      <c r="A122" s="769"/>
      <c r="B122" s="802" t="str">
        <f>Results!B122</f>
        <v>Non-Storm Reduction</v>
      </c>
      <c r="C122" s="946">
        <f>Results!C122</f>
        <v>0</v>
      </c>
      <c r="D122" s="946">
        <f>Results!D122</f>
        <v>0</v>
      </c>
      <c r="E122" s="946">
        <f>Results!E122</f>
        <v>0</v>
      </c>
      <c r="F122" s="946">
        <f>Results!F122</f>
        <v>0</v>
      </c>
      <c r="G122" s="947">
        <f>Results!G122</f>
        <v>0</v>
      </c>
      <c r="H122" s="769"/>
    </row>
    <row r="123" spans="1:8" ht="15.75" x14ac:dyDescent="0.25">
      <c r="A123" s="611"/>
      <c r="B123" s="1271" t="str">
        <f>Results!B123</f>
        <v>Reductions to Groundwater Loads</v>
      </c>
      <c r="C123" s="1272">
        <f>Results!C123</f>
        <v>0</v>
      </c>
      <c r="D123" s="1272">
        <f>Results!D123</f>
        <v>0</v>
      </c>
      <c r="E123" s="1272">
        <f>Results!E123</f>
        <v>0</v>
      </c>
      <c r="F123" s="1272">
        <f>Results!F123</f>
        <v>0</v>
      </c>
      <c r="G123" s="1273">
        <f>Results!G123</f>
        <v>0</v>
      </c>
      <c r="H123" s="611"/>
    </row>
    <row r="124" spans="1:8" x14ac:dyDescent="0.2">
      <c r="A124" s="611"/>
      <c r="B124" s="800" t="str">
        <f>Results!B124</f>
        <v>Turf Management</v>
      </c>
      <c r="C124" s="959">
        <f>Results!C124</f>
        <v>-6.1281653225806448E-2</v>
      </c>
      <c r="D124" s="959">
        <f>Results!D124</f>
        <v>-4.3313793103448277E-3</v>
      </c>
      <c r="E124" s="959">
        <f>Results!E124</f>
        <v>0</v>
      </c>
      <c r="F124" s="959">
        <f>Results!F124</f>
        <v>0</v>
      </c>
      <c r="G124" s="963">
        <f>Results!G124</f>
        <v>0</v>
      </c>
      <c r="H124" s="611"/>
    </row>
    <row r="125" spans="1:8" s="819" customFormat="1" ht="26.25" x14ac:dyDescent="0.25">
      <c r="A125" s="611"/>
      <c r="B125" s="800" t="str">
        <f>Results!B125</f>
        <v>Riparian Buffers</v>
      </c>
      <c r="C125" s="964">
        <f>Results!C125</f>
        <v>0</v>
      </c>
      <c r="D125" s="964">
        <f>Results!D125</f>
        <v>0</v>
      </c>
      <c r="E125" s="964">
        <f>Results!E125</f>
        <v>0</v>
      </c>
      <c r="F125" s="964">
        <f>Results!F125</f>
        <v>0</v>
      </c>
      <c r="G125" s="965">
        <f>Results!G125</f>
        <v>0</v>
      </c>
      <c r="H125" s="611"/>
    </row>
    <row r="126" spans="1:8" s="609" customFormat="1" x14ac:dyDescent="0.2">
      <c r="A126" s="611"/>
      <c r="B126" s="801" t="str">
        <f>Results!B126</f>
        <v>Structural Stormwater Management Practices</v>
      </c>
      <c r="C126" s="959">
        <f>Results!C126</f>
        <v>0</v>
      </c>
      <c r="D126" s="959">
        <f>Results!D126</f>
        <v>0</v>
      </c>
      <c r="E126" s="959">
        <f>Results!E126</f>
        <v>0</v>
      </c>
      <c r="F126" s="959">
        <f>Results!F126</f>
        <v>0</v>
      </c>
      <c r="G126" s="963">
        <f>Results!G126</f>
        <v>0</v>
      </c>
      <c r="H126" s="611"/>
    </row>
    <row r="127" spans="1:8" s="818" customFormat="1" ht="19.5" customHeight="1" thickBot="1" x14ac:dyDescent="0.3">
      <c r="A127" s="769"/>
      <c r="B127" s="799" t="str">
        <f>Results!B127</f>
        <v xml:space="preserve">Total Groundwater Reduction </v>
      </c>
      <c r="C127" s="950">
        <f>Results!C127</f>
        <v>-6.1281653225806448E-2</v>
      </c>
      <c r="D127" s="950">
        <f>Results!D127</f>
        <v>-4.3313793103448277E-3</v>
      </c>
      <c r="E127" s="950">
        <f>Results!E127</f>
        <v>0</v>
      </c>
      <c r="F127" s="950">
        <f>Results!F127</f>
        <v>0</v>
      </c>
      <c r="G127" s="951">
        <f>Results!G127</f>
        <v>0</v>
      </c>
      <c r="H127" s="769"/>
    </row>
    <row r="128" spans="1:8" ht="13.5" thickBot="1" x14ac:dyDescent="0.25">
      <c r="A128" s="611"/>
      <c r="B128" s="357"/>
      <c r="C128" s="941"/>
      <c r="D128" s="941"/>
      <c r="E128" s="941"/>
      <c r="F128" s="941"/>
      <c r="G128" s="941"/>
      <c r="H128" s="611"/>
    </row>
    <row r="129" spans="1:8" ht="61.5" customHeight="1" thickBot="1" x14ac:dyDescent="0.3">
      <c r="A129" s="769"/>
      <c r="B129" s="1163" t="str">
        <f>Results!B129</f>
        <v>This table summarizes the pollutant loads and runoff volumes in the Existing Condition, which includes the loads on the "Sources" tab, minus the benefits of the practices on the "Existing Practices" tab.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Load).Also note that the "Urban Land" category represents a summary of all residential, commercial, industrial and transportation land uses included in the "Sources" tab, minus all practices that reduce the load from urban Primary Sources.</v>
      </c>
      <c r="C129" s="1164">
        <f>Results!C129</f>
        <v>0</v>
      </c>
      <c r="D129" s="1164">
        <f>Results!D129</f>
        <v>0</v>
      </c>
      <c r="E129" s="1164">
        <f>Results!E129</f>
        <v>0</v>
      </c>
      <c r="F129" s="1164">
        <f>Results!F129</f>
        <v>0</v>
      </c>
      <c r="G129" s="1165">
        <f>Results!G129</f>
        <v>0</v>
      </c>
      <c r="H129" s="769"/>
    </row>
    <row r="130" spans="1:8" ht="20.25" x14ac:dyDescent="0.3">
      <c r="A130" s="611"/>
      <c r="B130" s="1277" t="str">
        <f>Results!B130</f>
        <v>Loads with Existing Practices</v>
      </c>
      <c r="C130" s="1278">
        <f>Results!C130</f>
        <v>0</v>
      </c>
      <c r="D130" s="1278">
        <f>Results!D130</f>
        <v>0</v>
      </c>
      <c r="E130" s="1278">
        <f>Results!E130</f>
        <v>0</v>
      </c>
      <c r="F130" s="1278">
        <f>Results!F130</f>
        <v>0</v>
      </c>
      <c r="G130" s="1279">
        <f>Results!G130</f>
        <v>0</v>
      </c>
      <c r="H130" s="611"/>
    </row>
    <row r="131" spans="1:8" ht="25.5" x14ac:dyDescent="0.2">
      <c r="A131" s="611"/>
      <c r="B131" s="803"/>
      <c r="C131" s="943" t="str">
        <f>Results!C131</f>
        <v>TN (lb/year)</v>
      </c>
      <c r="D131" s="943" t="str">
        <f>Results!D131</f>
        <v>TP (lb/year)</v>
      </c>
      <c r="E131" s="943" t="str">
        <f>Results!E131</f>
        <v>TSS (lb/year)</v>
      </c>
      <c r="F131" s="943" t="str">
        <f>Results!F131</f>
        <v>Fecal Coliform (billion/year)</v>
      </c>
      <c r="G131" s="944" t="str">
        <f>Results!G131</f>
        <v>Runoff Volume (acre-feet/year)</v>
      </c>
      <c r="H131" s="611"/>
    </row>
    <row r="132" spans="1:8" ht="15.75" x14ac:dyDescent="0.25">
      <c r="A132" s="611"/>
      <c r="B132" s="1265" t="str">
        <f>Results!B132</f>
        <v>Loads to Surface Waters</v>
      </c>
      <c r="C132" s="1266">
        <f>Results!C132</f>
        <v>0</v>
      </c>
      <c r="D132" s="1266">
        <f>Results!D132</f>
        <v>0</v>
      </c>
      <c r="E132" s="1266">
        <f>Results!E132</f>
        <v>0</v>
      </c>
      <c r="F132" s="1266">
        <f>Results!F132</f>
        <v>0</v>
      </c>
      <c r="G132" s="1267">
        <f>Results!G132</f>
        <v>0</v>
      </c>
      <c r="H132" s="611"/>
    </row>
    <row r="133" spans="1:8" x14ac:dyDescent="0.2">
      <c r="A133" s="611"/>
      <c r="B133" s="792" t="str">
        <f>Results!B133</f>
        <v>Urban Land</v>
      </c>
      <c r="C133" s="885">
        <f>Results!C133</f>
        <v>6.0243951612903223E-3</v>
      </c>
      <c r="D133" s="885">
        <f>Results!D133</f>
        <v>2.0786699507389164E-3</v>
      </c>
      <c r="E133" s="885">
        <f>Results!E133</f>
        <v>0</v>
      </c>
      <c r="F133" s="885">
        <f>Results!F133</f>
        <v>0</v>
      </c>
      <c r="G133" s="945">
        <f>Results!G133</f>
        <v>0</v>
      </c>
      <c r="H133" s="611"/>
    </row>
    <row r="134" spans="1:8" x14ac:dyDescent="0.2">
      <c r="A134" s="611"/>
      <c r="B134" s="792" t="str">
        <f>Results!B134</f>
        <v>Active Construction</v>
      </c>
      <c r="C134" s="885">
        <f>Results!C134</f>
        <v>0</v>
      </c>
      <c r="D134" s="885">
        <f>Results!D134</f>
        <v>0</v>
      </c>
      <c r="E134" s="885">
        <f>Results!E134</f>
        <v>0</v>
      </c>
      <c r="F134" s="885">
        <f>Results!F134</f>
        <v>0</v>
      </c>
      <c r="G134" s="945">
        <f>Results!G134</f>
        <v>0</v>
      </c>
      <c r="H134" s="611"/>
    </row>
    <row r="135" spans="1:8" x14ac:dyDescent="0.2">
      <c r="A135" s="611"/>
      <c r="B135" s="792" t="str">
        <f>Results!B135</f>
        <v>SSOs</v>
      </c>
      <c r="C135" s="885">
        <f>Results!C135</f>
        <v>0</v>
      </c>
      <c r="D135" s="885">
        <f>Results!D135</f>
        <v>0</v>
      </c>
      <c r="E135" s="885">
        <f>Results!E135</f>
        <v>0</v>
      </c>
      <c r="F135" s="885">
        <f>Results!F135</f>
        <v>0</v>
      </c>
      <c r="G135" s="945">
        <f>Results!G135</f>
        <v>0</v>
      </c>
      <c r="H135" s="611"/>
    </row>
    <row r="136" spans="1:8" x14ac:dyDescent="0.2">
      <c r="A136" s="611"/>
      <c r="B136" s="792" t="str">
        <f>Results!B136</f>
        <v>CSOs</v>
      </c>
      <c r="C136" s="885">
        <f>Results!C136</f>
        <v>0</v>
      </c>
      <c r="D136" s="885">
        <f>Results!D136</f>
        <v>0</v>
      </c>
      <c r="E136" s="885">
        <f>Results!E136</f>
        <v>0</v>
      </c>
      <c r="F136" s="885">
        <f>Results!F136</f>
        <v>0</v>
      </c>
      <c r="G136" s="945">
        <f>Results!G136</f>
        <v>0</v>
      </c>
      <c r="H136" s="611"/>
    </row>
    <row r="137" spans="1:8" x14ac:dyDescent="0.2">
      <c r="A137" s="611"/>
      <c r="B137" s="792" t="str">
        <f>Results!B137</f>
        <v>Channel Erosion</v>
      </c>
      <c r="C137" s="885">
        <f>Results!C137</f>
        <v>0</v>
      </c>
      <c r="D137" s="885">
        <f>Results!D137</f>
        <v>0</v>
      </c>
      <c r="E137" s="885">
        <f>Results!E137</f>
        <v>0</v>
      </c>
      <c r="F137" s="885">
        <f>Results!F137</f>
        <v>0</v>
      </c>
      <c r="G137" s="945">
        <f>Results!G137</f>
        <v>0</v>
      </c>
      <c r="H137" s="611"/>
    </row>
    <row r="138" spans="1:8" x14ac:dyDescent="0.2">
      <c r="A138" s="611"/>
      <c r="B138" s="792" t="str">
        <f>Results!B138</f>
        <v>Road Sanding</v>
      </c>
      <c r="C138" s="885">
        <f>Results!C138</f>
        <v>0</v>
      </c>
      <c r="D138" s="885">
        <f>Results!D138</f>
        <v>0</v>
      </c>
      <c r="E138" s="885">
        <f>Results!E138</f>
        <v>0</v>
      </c>
      <c r="F138" s="885">
        <f>Results!F138</f>
        <v>0</v>
      </c>
      <c r="G138" s="945">
        <f>Results!G138</f>
        <v>0</v>
      </c>
      <c r="H138" s="611"/>
    </row>
    <row r="139" spans="1:8" x14ac:dyDescent="0.2">
      <c r="A139" s="611"/>
      <c r="B139" s="792" t="str">
        <f>Results!B139</f>
        <v>Forest</v>
      </c>
      <c r="C139" s="885">
        <f>Results!C139</f>
        <v>0</v>
      </c>
      <c r="D139" s="885">
        <f>Results!D139</f>
        <v>0</v>
      </c>
      <c r="E139" s="885">
        <f>Results!E139</f>
        <v>0</v>
      </c>
      <c r="F139" s="885">
        <f>Results!F139</f>
        <v>0</v>
      </c>
      <c r="G139" s="945">
        <f>Results!G139</f>
        <v>0</v>
      </c>
      <c r="H139" s="611"/>
    </row>
    <row r="140" spans="1:8" x14ac:dyDescent="0.2">
      <c r="A140" s="611"/>
      <c r="B140" s="792" t="str">
        <f>Results!B140</f>
        <v>Rural Land</v>
      </c>
      <c r="C140" s="885">
        <f>Results!C140</f>
        <v>0</v>
      </c>
      <c r="D140" s="885">
        <f>Results!D140</f>
        <v>0</v>
      </c>
      <c r="E140" s="885">
        <f>Results!E140</f>
        <v>0</v>
      </c>
      <c r="F140" s="885">
        <f>Results!F140</f>
        <v>0</v>
      </c>
      <c r="G140" s="945">
        <f>Results!G140</f>
        <v>0</v>
      </c>
      <c r="H140" s="611"/>
    </row>
    <row r="141" spans="1:8" x14ac:dyDescent="0.2">
      <c r="A141" s="611"/>
      <c r="B141" s="792" t="str">
        <f>Results!B141</f>
        <v>Livestock</v>
      </c>
      <c r="C141" s="885">
        <f>Results!C141</f>
        <v>0</v>
      </c>
      <c r="D141" s="885">
        <f>Results!D141</f>
        <v>0</v>
      </c>
      <c r="E141" s="885">
        <f>Results!E141</f>
        <v>0</v>
      </c>
      <c r="F141" s="885">
        <f>Results!F141</f>
        <v>0</v>
      </c>
      <c r="G141" s="945">
        <f>Results!G141</f>
        <v>0</v>
      </c>
      <c r="H141" s="611"/>
    </row>
    <row r="142" spans="1:8" x14ac:dyDescent="0.2">
      <c r="A142" s="611"/>
      <c r="B142" s="792" t="str">
        <f>Results!B142</f>
        <v>Illicit Connections</v>
      </c>
      <c r="C142" s="885">
        <f>Results!C142</f>
        <v>0</v>
      </c>
      <c r="D142" s="885">
        <f>Results!D142</f>
        <v>0</v>
      </c>
      <c r="E142" s="885">
        <f>Results!E142</f>
        <v>0</v>
      </c>
      <c r="F142" s="885">
        <f>Results!F142</f>
        <v>0</v>
      </c>
      <c r="G142" s="945">
        <f>Results!G142</f>
        <v>0</v>
      </c>
      <c r="H142" s="611"/>
    </row>
    <row r="143" spans="1:8" x14ac:dyDescent="0.2">
      <c r="A143" s="611"/>
      <c r="B143" s="792" t="str">
        <f>Results!B143</f>
        <v>Marinas</v>
      </c>
      <c r="C143" s="885">
        <f>Results!C143</f>
        <v>0</v>
      </c>
      <c r="D143" s="885">
        <f>Results!D143</f>
        <v>0</v>
      </c>
      <c r="E143" s="885">
        <f>Results!E143</f>
        <v>0</v>
      </c>
      <c r="F143" s="885">
        <f>Results!F143</f>
        <v>0</v>
      </c>
      <c r="G143" s="945">
        <f>Results!G143</f>
        <v>0</v>
      </c>
      <c r="H143" s="611"/>
    </row>
    <row r="144" spans="1:8" x14ac:dyDescent="0.2">
      <c r="A144" s="611"/>
      <c r="B144" s="792" t="str">
        <f>Results!B144</f>
        <v>Point Sources</v>
      </c>
      <c r="C144" s="885">
        <f>Results!C144</f>
        <v>0</v>
      </c>
      <c r="D144" s="885">
        <f>Results!D144</f>
        <v>0</v>
      </c>
      <c r="E144" s="885">
        <f>Results!E144</f>
        <v>0</v>
      </c>
      <c r="F144" s="885">
        <f>Results!F144</f>
        <v>0</v>
      </c>
      <c r="G144" s="945">
        <f>Results!G144</f>
        <v>0</v>
      </c>
      <c r="H144" s="611"/>
    </row>
    <row r="145" spans="1:8" s="821" customFormat="1" x14ac:dyDescent="0.2">
      <c r="A145" s="611"/>
      <c r="B145" s="791" t="str">
        <f>Results!B145</f>
        <v>OSDS - Surface</v>
      </c>
      <c r="C145" s="885">
        <f>Results!C145</f>
        <v>0</v>
      </c>
      <c r="D145" s="885">
        <f>Results!D145</f>
        <v>0</v>
      </c>
      <c r="E145" s="885">
        <f>Results!E145</f>
        <v>0</v>
      </c>
      <c r="F145" s="885">
        <f>Results!F145</f>
        <v>0</v>
      </c>
      <c r="G145" s="945">
        <f>Results!G145</f>
        <v>0</v>
      </c>
      <c r="H145" s="611"/>
    </row>
    <row r="146" spans="1:8" s="821" customFormat="1" x14ac:dyDescent="0.2">
      <c r="A146" s="611"/>
      <c r="B146" s="792" t="str">
        <f>Results!B146</f>
        <v>Open Water</v>
      </c>
      <c r="C146" s="885">
        <f>Results!C146</f>
        <v>0</v>
      </c>
      <c r="D146" s="885">
        <f>Results!D146</f>
        <v>0</v>
      </c>
      <c r="E146" s="885">
        <f>Results!E146</f>
        <v>0</v>
      </c>
      <c r="F146" s="885">
        <f>Results!F146</f>
        <v>0</v>
      </c>
      <c r="G146" s="945">
        <f>Results!G146</f>
        <v>0</v>
      </c>
      <c r="H146" s="611"/>
    </row>
    <row r="147" spans="1:8" s="821" customFormat="1" ht="15" x14ac:dyDescent="0.25">
      <c r="A147" s="766"/>
      <c r="B147" s="802" t="str">
        <f>Results!B147</f>
        <v>Total Surface Water Load</v>
      </c>
      <c r="C147" s="946">
        <f>Results!C147</f>
        <v>6.0243951612903223E-3</v>
      </c>
      <c r="D147" s="946">
        <f>Results!D147</f>
        <v>2.0786699507389164E-3</v>
      </c>
      <c r="E147" s="946">
        <f>Results!E147</f>
        <v>0</v>
      </c>
      <c r="F147" s="946">
        <f>Results!F147</f>
        <v>0</v>
      </c>
      <c r="G147" s="947">
        <f>Results!G147</f>
        <v>0</v>
      </c>
      <c r="H147" s="766"/>
    </row>
    <row r="148" spans="1:8" ht="15" x14ac:dyDescent="0.25">
      <c r="A148" s="766"/>
      <c r="B148" s="802" t="str">
        <f>Results!B148</f>
        <v>Total Storm Load</v>
      </c>
      <c r="C148" s="946">
        <f>Results!C148</f>
        <v>6.0243951612903223E-3</v>
      </c>
      <c r="D148" s="946">
        <f>Results!D148</f>
        <v>2.0786699507389164E-3</v>
      </c>
      <c r="E148" s="946">
        <f>Results!E148</f>
        <v>0</v>
      </c>
      <c r="F148" s="946">
        <f>Results!F148</f>
        <v>0</v>
      </c>
      <c r="G148" s="947">
        <f>Results!G148</f>
        <v>0</v>
      </c>
      <c r="H148" s="766"/>
    </row>
    <row r="149" spans="1:8" ht="15" x14ac:dyDescent="0.25">
      <c r="A149" s="766"/>
      <c r="B149" s="802" t="str">
        <f>Results!B149</f>
        <v>Total Non-Storm Load</v>
      </c>
      <c r="C149" s="946">
        <f>Results!C149</f>
        <v>0</v>
      </c>
      <c r="D149" s="946">
        <f>Results!D149</f>
        <v>0</v>
      </c>
      <c r="E149" s="946">
        <f>Results!E149</f>
        <v>0</v>
      </c>
      <c r="F149" s="946">
        <f>Results!F149</f>
        <v>0</v>
      </c>
      <c r="G149" s="947">
        <f>Results!G149</f>
        <v>0</v>
      </c>
      <c r="H149" s="906"/>
    </row>
    <row r="150" spans="1:8" ht="15.75" x14ac:dyDescent="0.25">
      <c r="A150" s="611"/>
      <c r="B150" s="1265" t="str">
        <f>Results!B150</f>
        <v>Groundwater Loads</v>
      </c>
      <c r="C150" s="1266">
        <f>Results!C150</f>
        <v>0</v>
      </c>
      <c r="D150" s="1266">
        <f>Results!D150</f>
        <v>0</v>
      </c>
      <c r="E150" s="1266">
        <f>Results!E150</f>
        <v>0</v>
      </c>
      <c r="F150" s="1266">
        <f>Results!F150</f>
        <v>0</v>
      </c>
      <c r="G150" s="1267">
        <f>Results!G150</f>
        <v>0</v>
      </c>
      <c r="H150" s="611"/>
    </row>
    <row r="151" spans="1:8" x14ac:dyDescent="0.2">
      <c r="A151" s="611"/>
      <c r="B151" s="791" t="str">
        <f>Results!B151</f>
        <v>Urban Land</v>
      </c>
      <c r="C151" s="885">
        <f>Results!C151</f>
        <v>6.1281653225806448E-2</v>
      </c>
      <c r="D151" s="885">
        <f>Results!D151</f>
        <v>4.3313793103448277E-3</v>
      </c>
      <c r="E151" s="885">
        <f>Results!E151</f>
        <v>0</v>
      </c>
      <c r="F151" s="885">
        <f>Results!F151</f>
        <v>0</v>
      </c>
      <c r="G151" s="945">
        <f>Results!G151</f>
        <v>0</v>
      </c>
      <c r="H151" s="611"/>
    </row>
    <row r="152" spans="1:8" s="609" customFormat="1" x14ac:dyDescent="0.2">
      <c r="A152" s="611"/>
      <c r="B152" s="791" t="str">
        <f>Results!B152</f>
        <v>OSDS - Subsurface</v>
      </c>
      <c r="C152" s="885">
        <f>Results!C152</f>
        <v>0</v>
      </c>
      <c r="D152" s="885">
        <f>Results!D152</f>
        <v>0</v>
      </c>
      <c r="E152" s="885">
        <f>Results!E152</f>
        <v>0</v>
      </c>
      <c r="F152" s="885">
        <f>Results!F152</f>
        <v>0</v>
      </c>
      <c r="G152" s="945">
        <f>Results!G152</f>
        <v>0</v>
      </c>
      <c r="H152" s="611"/>
    </row>
    <row r="153" spans="1:8" ht="15.75" thickBot="1" x14ac:dyDescent="0.3">
      <c r="A153" s="611"/>
      <c r="B153" s="795" t="str">
        <f>Results!B153</f>
        <v>Total Groundwater Load</v>
      </c>
      <c r="C153" s="950">
        <f>Results!C153</f>
        <v>6.1281653225806448E-2</v>
      </c>
      <c r="D153" s="950">
        <f>Results!D153</f>
        <v>4.3313793103448277E-3</v>
      </c>
      <c r="E153" s="950">
        <f>Results!E153</f>
        <v>0</v>
      </c>
      <c r="F153" s="950">
        <f>Results!F153</f>
        <v>0</v>
      </c>
      <c r="G153" s="951">
        <f>Results!G153</f>
        <v>0</v>
      </c>
      <c r="H153" s="611"/>
    </row>
    <row r="154" spans="1:8" s="818" customFormat="1" ht="16.5" customHeight="1" x14ac:dyDescent="0.25">
      <c r="A154" s="611"/>
      <c r="B154" s="611"/>
      <c r="C154" s="941"/>
      <c r="D154" s="941"/>
      <c r="E154" s="941"/>
      <c r="F154" s="941"/>
      <c r="G154" s="941"/>
      <c r="H154" s="611"/>
    </row>
    <row r="155" spans="1:8" ht="21" thickBot="1" x14ac:dyDescent="0.35">
      <c r="A155" s="611"/>
      <c r="B155" s="1280" t="str">
        <f>Results!B155</f>
        <v>Future Practices</v>
      </c>
      <c r="C155" s="1280">
        <f>Results!C155</f>
        <v>0</v>
      </c>
      <c r="D155" s="1280">
        <f>Results!D155</f>
        <v>0</v>
      </c>
      <c r="E155" s="1280">
        <f>Results!E155</f>
        <v>0</v>
      </c>
      <c r="F155" s="1280">
        <f>Results!F155</f>
        <v>0</v>
      </c>
      <c r="G155" s="1280">
        <f>Results!G155</f>
        <v>0</v>
      </c>
      <c r="H155" s="611"/>
    </row>
    <row r="156" spans="1:8" ht="81" customHeight="1" thickTop="1" thickBot="1" x14ac:dyDescent="0.3">
      <c r="A156" s="769"/>
      <c r="B156" s="1163" t="str">
        <f>Results!B156</f>
        <v>This table summarizes the Net pollutant load and runoff reductions achieved by practices included in the "Future Practices" tab.  The reductions presented in this table include only the benefits beyond the practices already in place in the Existing Conditions.  So, for example, an improvement to an existing education program would include only the additional load reduction achieved by improving the program. The purple cells summarize the total load reduction from all practices, while the grey cells report the benefits of individual practices.  Note that, while the summary table presents only the Total Surface Water loads, this table also breaks out the reductions from loads during storm events (i.e., the Storm Load) and the loads occurring during dry weather conditions (i.e., the Non-Stormwater Load).  In some cases, a negative load reduction may be reported.  This represents an increase in load, which would occur if a program or practice was made less effective in the future condition.</v>
      </c>
      <c r="C156" s="1164">
        <f>Results!C156</f>
        <v>0</v>
      </c>
      <c r="D156" s="1164">
        <f>Results!D156</f>
        <v>0</v>
      </c>
      <c r="E156" s="1164">
        <f>Results!E156</f>
        <v>0</v>
      </c>
      <c r="F156" s="1164">
        <f>Results!F156</f>
        <v>0</v>
      </c>
      <c r="G156" s="1165">
        <f>Results!G156</f>
        <v>0</v>
      </c>
      <c r="H156" s="769"/>
    </row>
    <row r="157" spans="1:8" ht="20.25" x14ac:dyDescent="0.3">
      <c r="A157" s="611"/>
      <c r="B157" s="1277" t="str">
        <f>Results!B157</f>
        <v>Net Benefit (Load Reductions) of Future Practices</v>
      </c>
      <c r="C157" s="1278">
        <f>Results!C157</f>
        <v>0</v>
      </c>
      <c r="D157" s="1278">
        <f>Results!D157</f>
        <v>0</v>
      </c>
      <c r="E157" s="1278">
        <f>Results!E157</f>
        <v>0</v>
      </c>
      <c r="F157" s="1278">
        <f>Results!F157</f>
        <v>0</v>
      </c>
      <c r="G157" s="1279">
        <f>Results!G157</f>
        <v>0</v>
      </c>
      <c r="H157" s="611"/>
    </row>
    <row r="158" spans="1:8" ht="25.5" x14ac:dyDescent="0.2">
      <c r="A158" s="611"/>
      <c r="B158" s="803"/>
      <c r="C158" s="943" t="str">
        <f>Results!C158</f>
        <v>TN (lbs/year)</v>
      </c>
      <c r="D158" s="943" t="str">
        <f>Results!D158</f>
        <v>TP (lbs/year)</v>
      </c>
      <c r="E158" s="943" t="str">
        <f>Results!E158</f>
        <v>TSS (lbs/year)</v>
      </c>
      <c r="F158" s="943" t="str">
        <f>Results!F158</f>
        <v>Bacteria (billion/year)</v>
      </c>
      <c r="G158" s="944" t="str">
        <f>Results!G158</f>
        <v>Runoff Reduction (acre-ft/yr)</v>
      </c>
      <c r="H158" s="611"/>
    </row>
    <row r="159" spans="1:8" ht="15.75" x14ac:dyDescent="0.25">
      <c r="A159" s="611"/>
      <c r="B159" s="1106" t="str">
        <f>Results!B159</f>
        <v>Reductions to Surface Water Loads</v>
      </c>
      <c r="C159" s="1107"/>
      <c r="D159" s="1107"/>
      <c r="E159" s="1107"/>
      <c r="F159" s="1107"/>
      <c r="G159" s="1108"/>
      <c r="H159" s="611"/>
    </row>
    <row r="160" spans="1:8" x14ac:dyDescent="0.2">
      <c r="A160" s="611"/>
      <c r="B160" s="792" t="str">
        <f>Results!B160</f>
        <v>Lawn Care Education Surface</v>
      </c>
      <c r="C160" s="885">
        <f>Results!C160</f>
        <v>0</v>
      </c>
      <c r="D160" s="885">
        <f>Results!D160</f>
        <v>0</v>
      </c>
      <c r="E160" s="885">
        <f>Results!E160</f>
        <v>0</v>
      </c>
      <c r="F160" s="885">
        <f>Results!F160</f>
        <v>0</v>
      </c>
      <c r="G160" s="945">
        <f>Results!G160</f>
        <v>0</v>
      </c>
      <c r="H160" s="611"/>
    </row>
    <row r="161" spans="1:8" x14ac:dyDescent="0.2">
      <c r="A161" s="611"/>
      <c r="B161" s="792" t="str">
        <f>Results!B161</f>
        <v>Pet Waste Education</v>
      </c>
      <c r="C161" s="885">
        <f>Results!C161</f>
        <v>0</v>
      </c>
      <c r="D161" s="885">
        <f>Results!D161</f>
        <v>0</v>
      </c>
      <c r="E161" s="885">
        <f>Results!E161</f>
        <v>0</v>
      </c>
      <c r="F161" s="885">
        <f>Results!F161</f>
        <v>0</v>
      </c>
      <c r="G161" s="945">
        <f>Results!G161</f>
        <v>0</v>
      </c>
      <c r="H161" s="611"/>
    </row>
    <row r="162" spans="1:8" x14ac:dyDescent="0.2">
      <c r="A162" s="611"/>
      <c r="B162" s="792" t="str">
        <f>Results!B162</f>
        <v>Erosion and Sediment Control</v>
      </c>
      <c r="C162" s="885">
        <f>Results!C162</f>
        <v>0</v>
      </c>
      <c r="D162" s="885">
        <f>Results!D162</f>
        <v>0</v>
      </c>
      <c r="E162" s="885">
        <f>Results!E162</f>
        <v>0</v>
      </c>
      <c r="F162" s="885">
        <f>Results!F162</f>
        <v>0</v>
      </c>
      <c r="G162" s="945">
        <f>Results!G162</f>
        <v>0</v>
      </c>
      <c r="H162" s="611"/>
    </row>
    <row r="163" spans="1:8" x14ac:dyDescent="0.2">
      <c r="A163" s="611"/>
      <c r="B163" s="792" t="str">
        <f>Results!B163</f>
        <v xml:space="preserve">Street Sweeping </v>
      </c>
      <c r="C163" s="885">
        <f>Results!C163</f>
        <v>0</v>
      </c>
      <c r="D163" s="885">
        <f>Results!D163</f>
        <v>0</v>
      </c>
      <c r="E163" s="885">
        <f>Results!E163</f>
        <v>0</v>
      </c>
      <c r="F163" s="885">
        <f>Results!F163</f>
        <v>0</v>
      </c>
      <c r="G163" s="945">
        <f>Results!G163</f>
        <v>0</v>
      </c>
      <c r="H163" s="611"/>
    </row>
    <row r="164" spans="1:8" x14ac:dyDescent="0.2">
      <c r="A164" s="611"/>
      <c r="B164" s="792" t="str">
        <f>Results!B164</f>
        <v>Street Sweeping - Sanding</v>
      </c>
      <c r="C164" s="885">
        <f>Results!C164</f>
        <v>0</v>
      </c>
      <c r="D164" s="885">
        <f>Results!D164</f>
        <v>0</v>
      </c>
      <c r="E164" s="885">
        <f>Results!E164</f>
        <v>0</v>
      </c>
      <c r="F164" s="885">
        <f>Results!F164</f>
        <v>0</v>
      </c>
      <c r="G164" s="945">
        <f>Results!G164</f>
        <v>0</v>
      </c>
      <c r="H164" s="611"/>
    </row>
    <row r="165" spans="1:8" x14ac:dyDescent="0.2">
      <c r="A165" s="611"/>
      <c r="B165" s="792" t="str">
        <f>Results!B165</f>
        <v>Riparian Buffers</v>
      </c>
      <c r="C165" s="885">
        <f>Results!C165</f>
        <v>0</v>
      </c>
      <c r="D165" s="885">
        <f>Results!D165</f>
        <v>0</v>
      </c>
      <c r="E165" s="885">
        <f>Results!E165</f>
        <v>0</v>
      </c>
      <c r="F165" s="885">
        <f>Results!F165</f>
        <v>0</v>
      </c>
      <c r="G165" s="945">
        <f>Results!G165</f>
        <v>0</v>
      </c>
      <c r="H165" s="883"/>
    </row>
    <row r="166" spans="1:8" x14ac:dyDescent="0.2">
      <c r="A166" s="611"/>
      <c r="B166" s="792" t="str">
        <f>Results!B166</f>
        <v>Catch Basin Cleanouts</v>
      </c>
      <c r="C166" s="885">
        <f>Results!C166</f>
        <v>0</v>
      </c>
      <c r="D166" s="885">
        <f>Results!D166</f>
        <v>0</v>
      </c>
      <c r="E166" s="885">
        <f>Results!E166</f>
        <v>0</v>
      </c>
      <c r="F166" s="885">
        <f>Results!F166</f>
        <v>0</v>
      </c>
      <c r="G166" s="945">
        <f>Results!G166</f>
        <v>0</v>
      </c>
      <c r="H166" s="611"/>
    </row>
    <row r="167" spans="1:8" x14ac:dyDescent="0.2">
      <c r="A167" s="611"/>
      <c r="B167" s="792" t="str">
        <f>Results!B167</f>
        <v>Marina Pumpouts</v>
      </c>
      <c r="C167" s="885">
        <f>Results!C167</f>
        <v>0</v>
      </c>
      <c r="D167" s="885">
        <f>Results!D167</f>
        <v>0</v>
      </c>
      <c r="E167" s="885">
        <f>Results!E167</f>
        <v>0</v>
      </c>
      <c r="F167" s="885">
        <f>Results!F167</f>
        <v>0</v>
      </c>
      <c r="G167" s="945">
        <f>Results!G167</f>
        <v>0</v>
      </c>
      <c r="H167" s="611"/>
    </row>
    <row r="168" spans="1:8" x14ac:dyDescent="0.2">
      <c r="A168" s="611"/>
      <c r="B168" s="792" t="str">
        <f>Results!B168</f>
        <v>Urban Downsizing</v>
      </c>
      <c r="C168" s="885">
        <f>Results!C168</f>
        <v>0</v>
      </c>
      <c r="D168" s="885">
        <f>Results!D168</f>
        <v>0</v>
      </c>
      <c r="E168" s="885">
        <f>Results!E168</f>
        <v>0</v>
      </c>
      <c r="F168" s="885">
        <f>Results!F168</f>
        <v>0</v>
      </c>
      <c r="G168" s="945">
        <f>Results!G168</f>
        <v>0</v>
      </c>
      <c r="H168" s="611"/>
    </row>
    <row r="169" spans="1:8" x14ac:dyDescent="0.2">
      <c r="A169" s="611"/>
      <c r="B169" s="792" t="str">
        <f>Results!B169</f>
        <v>Redevelopment With Improvements</v>
      </c>
      <c r="C169" s="885">
        <f>Results!C169</f>
        <v>0</v>
      </c>
      <c r="D169" s="885">
        <f>Results!D169</f>
        <v>0</v>
      </c>
      <c r="E169" s="885">
        <f>Results!E169</f>
        <v>0</v>
      </c>
      <c r="F169" s="885">
        <f>Results!F169</f>
        <v>0</v>
      </c>
      <c r="G169" s="945">
        <f>Results!G169</f>
        <v>0</v>
      </c>
      <c r="H169" s="611"/>
    </row>
    <row r="170" spans="1:8" x14ac:dyDescent="0.2">
      <c r="A170" s="611"/>
      <c r="B170" s="792" t="str">
        <f>Results!B170</f>
        <v xml:space="preserve">Stormwater Retrofits </v>
      </c>
      <c r="C170" s="885">
        <f>Results!C170</f>
        <v>0</v>
      </c>
      <c r="D170" s="885">
        <f>Results!D170</f>
        <v>0</v>
      </c>
      <c r="E170" s="885">
        <f>Results!E170</f>
        <v>0</v>
      </c>
      <c r="F170" s="885">
        <f>Results!F170</f>
        <v>0</v>
      </c>
      <c r="G170" s="945">
        <f>Results!G170</f>
        <v>0</v>
      </c>
      <c r="H170" s="923"/>
    </row>
    <row r="171" spans="1:8" x14ac:dyDescent="0.2">
      <c r="A171" s="611"/>
      <c r="B171" s="791" t="str">
        <f>Results!B171</f>
        <v>Illicit Connection Removal</v>
      </c>
      <c r="C171" s="885">
        <f>Results!C171</f>
        <v>0</v>
      </c>
      <c r="D171" s="885">
        <f>Results!D171</f>
        <v>0</v>
      </c>
      <c r="E171" s="885">
        <f>Results!E171</f>
        <v>0</v>
      </c>
      <c r="F171" s="885">
        <f>Results!F171</f>
        <v>0</v>
      </c>
      <c r="G171" s="945">
        <f>Results!G171</f>
        <v>0</v>
      </c>
      <c r="H171" s="611"/>
    </row>
    <row r="172" spans="1:8" x14ac:dyDescent="0.2">
      <c r="A172" s="611"/>
      <c r="B172" s="792" t="str">
        <f>Results!B172</f>
        <v>CSO Repair/ Abatement</v>
      </c>
      <c r="C172" s="885">
        <f>Results!C172</f>
        <v>0</v>
      </c>
      <c r="D172" s="885">
        <f>Results!D172</f>
        <v>0</v>
      </c>
      <c r="E172" s="885">
        <f>Results!E172</f>
        <v>0</v>
      </c>
      <c r="F172" s="885">
        <f>Results!F172</f>
        <v>0</v>
      </c>
      <c r="G172" s="945">
        <f>Results!G172</f>
        <v>0</v>
      </c>
      <c r="H172" s="611"/>
    </row>
    <row r="173" spans="1:8" x14ac:dyDescent="0.2">
      <c r="A173" s="611"/>
      <c r="B173" s="792" t="str">
        <f>Results!B173</f>
        <v>SSO Repair/ Abatement</v>
      </c>
      <c r="C173" s="885">
        <f>Results!C173</f>
        <v>0</v>
      </c>
      <c r="D173" s="885">
        <f>Results!D173</f>
        <v>0</v>
      </c>
      <c r="E173" s="885">
        <f>Results!E173</f>
        <v>0</v>
      </c>
      <c r="F173" s="885">
        <f>Results!F173</f>
        <v>0</v>
      </c>
      <c r="G173" s="945">
        <f>Results!G173</f>
        <v>0</v>
      </c>
      <c r="H173" s="611"/>
    </row>
    <row r="174" spans="1:8" x14ac:dyDescent="0.2">
      <c r="A174" s="611"/>
      <c r="B174" s="792" t="str">
        <f>Results!B174</f>
        <v>OSDS Programs - Surface</v>
      </c>
      <c r="C174" s="885">
        <f>Results!C174</f>
        <v>0</v>
      </c>
      <c r="D174" s="885">
        <f>Results!D174</f>
        <v>0</v>
      </c>
      <c r="E174" s="885">
        <f>Results!E174</f>
        <v>0</v>
      </c>
      <c r="F174" s="885">
        <f>Results!F174</f>
        <v>0</v>
      </c>
      <c r="G174" s="945">
        <f>Results!G174</f>
        <v>0</v>
      </c>
      <c r="H174" s="611"/>
    </row>
    <row r="175" spans="1:8" s="819" customFormat="1" ht="15" x14ac:dyDescent="0.25">
      <c r="A175" s="611"/>
      <c r="B175" s="791" t="str">
        <f>Results!B175</f>
        <v>Stream Restoration</v>
      </c>
      <c r="C175" s="885">
        <f>Results!C175</f>
        <v>0</v>
      </c>
      <c r="D175" s="885">
        <f>Results!D175</f>
        <v>0</v>
      </c>
      <c r="E175" s="885">
        <f>Results!E175</f>
        <v>0</v>
      </c>
      <c r="F175" s="885">
        <f>Results!F175</f>
        <v>0</v>
      </c>
      <c r="G175" s="945">
        <f>Results!G175</f>
        <v>0</v>
      </c>
      <c r="H175" s="611"/>
    </row>
    <row r="176" spans="1:8" s="819" customFormat="1" ht="15" x14ac:dyDescent="0.25">
      <c r="A176" s="611"/>
      <c r="B176" s="792" t="str">
        <f>Results!B176</f>
        <v>Point Source Reduction</v>
      </c>
      <c r="C176" s="885">
        <f>Results!C176</f>
        <v>0</v>
      </c>
      <c r="D176" s="885">
        <f>Results!D176</f>
        <v>0</v>
      </c>
      <c r="E176" s="885">
        <f>Results!E176</f>
        <v>0</v>
      </c>
      <c r="F176" s="885">
        <f>Results!F176</f>
        <v>0</v>
      </c>
      <c r="G176" s="945">
        <f>Results!G176</f>
        <v>0</v>
      </c>
      <c r="H176" s="611"/>
    </row>
    <row r="177" spans="1:8" s="822" customFormat="1" ht="15" x14ac:dyDescent="0.25">
      <c r="A177" s="769"/>
      <c r="B177" s="802" t="str">
        <f>Results!B177</f>
        <v>Total Surface Water Reduction</v>
      </c>
      <c r="C177" s="946">
        <f>Results!C177</f>
        <v>0</v>
      </c>
      <c r="D177" s="946">
        <f>Results!D177</f>
        <v>0</v>
      </c>
      <c r="E177" s="946">
        <f>Results!E177</f>
        <v>0</v>
      </c>
      <c r="F177" s="946">
        <f>Results!F177</f>
        <v>0</v>
      </c>
      <c r="G177" s="947">
        <f>Results!G177</f>
        <v>0</v>
      </c>
      <c r="H177" s="769"/>
    </row>
    <row r="178" spans="1:8" ht="15" x14ac:dyDescent="0.25">
      <c r="A178" s="769"/>
      <c r="B178" s="802" t="str">
        <f>Results!B178</f>
        <v>Storm Load Reduction</v>
      </c>
      <c r="C178" s="946">
        <f>Results!C178</f>
        <v>0</v>
      </c>
      <c r="D178" s="946">
        <f>Results!D178</f>
        <v>0</v>
      </c>
      <c r="E178" s="946">
        <f>Results!E178</f>
        <v>0</v>
      </c>
      <c r="F178" s="946">
        <f>Results!F178</f>
        <v>0</v>
      </c>
      <c r="G178" s="947">
        <f>Results!G178</f>
        <v>0</v>
      </c>
      <c r="H178" s="769"/>
    </row>
    <row r="179" spans="1:8" ht="15" x14ac:dyDescent="0.25">
      <c r="A179" s="716"/>
      <c r="B179" s="802" t="str">
        <f>Results!B179</f>
        <v>Non-Storm Load Reduction</v>
      </c>
      <c r="C179" s="946">
        <f>Results!C179</f>
        <v>0</v>
      </c>
      <c r="D179" s="946">
        <f>Results!D179</f>
        <v>0</v>
      </c>
      <c r="E179" s="946">
        <f>Results!E179</f>
        <v>0</v>
      </c>
      <c r="F179" s="946">
        <f>Results!F179</f>
        <v>0</v>
      </c>
      <c r="G179" s="947">
        <f>Results!G179</f>
        <v>0</v>
      </c>
      <c r="H179" s="905"/>
    </row>
    <row r="180" spans="1:8" ht="15.75" x14ac:dyDescent="0.25">
      <c r="A180" s="611"/>
      <c r="B180" s="1112" t="str">
        <f>Results!B180</f>
        <v>Reductions to Groundwater Loads</v>
      </c>
      <c r="C180" s="1113"/>
      <c r="D180" s="1113"/>
      <c r="E180" s="1113"/>
      <c r="F180" s="1113"/>
      <c r="G180" s="958"/>
      <c r="H180" s="611"/>
    </row>
    <row r="181" spans="1:8" ht="14.25" x14ac:dyDescent="0.2">
      <c r="A181" s="611"/>
      <c r="B181" s="815" t="str">
        <f>Results!B181</f>
        <v>Urban Turf</v>
      </c>
      <c r="C181" s="968">
        <f>Results!C181</f>
        <v>0</v>
      </c>
      <c r="D181" s="969">
        <f>Results!D181</f>
        <v>0</v>
      </c>
      <c r="E181" s="969">
        <f>Results!E181</f>
        <v>0</v>
      </c>
      <c r="F181" s="969">
        <f>Results!F181</f>
        <v>0</v>
      </c>
      <c r="G181" s="970">
        <f>Results!G181</f>
        <v>0</v>
      </c>
      <c r="H181" s="907"/>
    </row>
    <row r="182" spans="1:8" s="609" customFormat="1" ht="14.25" x14ac:dyDescent="0.2">
      <c r="A182" s="611"/>
      <c r="B182" s="815" t="str">
        <f>Results!B182</f>
        <v>Riparian Buffers</v>
      </c>
      <c r="C182" s="968">
        <f>Results!C182</f>
        <v>0</v>
      </c>
      <c r="D182" s="969">
        <f>Results!D182</f>
        <v>0</v>
      </c>
      <c r="E182" s="969">
        <f>Results!E182</f>
        <v>0</v>
      </c>
      <c r="F182" s="969">
        <f>Results!F182</f>
        <v>0</v>
      </c>
      <c r="G182" s="970">
        <f>Results!G182</f>
        <v>0</v>
      </c>
      <c r="H182" s="908"/>
    </row>
    <row r="183" spans="1:8" s="818" customFormat="1" ht="18.75" customHeight="1" x14ac:dyDescent="0.25">
      <c r="A183" s="611"/>
      <c r="B183" s="815" t="str">
        <f>Results!B183</f>
        <v xml:space="preserve">Stormwater Retrofits </v>
      </c>
      <c r="C183" s="968">
        <f>Results!C183</f>
        <v>0</v>
      </c>
      <c r="D183" s="969">
        <f>Results!D183</f>
        <v>0</v>
      </c>
      <c r="E183" s="969">
        <f>Results!E183</f>
        <v>0</v>
      </c>
      <c r="F183" s="969">
        <f>Results!F183</f>
        <v>0</v>
      </c>
      <c r="G183" s="970">
        <f>Results!G183</f>
        <v>0</v>
      </c>
      <c r="H183" s="908"/>
    </row>
    <row r="184" spans="1:8" ht="14.25" x14ac:dyDescent="0.2">
      <c r="A184" s="611"/>
      <c r="B184" s="815" t="str">
        <f>Results!B184</f>
        <v>OSDSs</v>
      </c>
      <c r="C184" s="968">
        <f>Results!C184</f>
        <v>0</v>
      </c>
      <c r="D184" s="969">
        <f>Results!D184</f>
        <v>0</v>
      </c>
      <c r="E184" s="969">
        <f>Results!E184</f>
        <v>0</v>
      </c>
      <c r="F184" s="969">
        <f>Results!F184</f>
        <v>0</v>
      </c>
      <c r="G184" s="970">
        <f>Results!G184</f>
        <v>0</v>
      </c>
      <c r="H184" s="908"/>
    </row>
    <row r="185" spans="1:8" ht="15.75" thickBot="1" x14ac:dyDescent="0.3">
      <c r="A185" s="611"/>
      <c r="B185" s="804" t="str">
        <f>Results!B185</f>
        <v>Total Groundwater Load Reduction</v>
      </c>
      <c r="C185" s="971">
        <f>Results!C185</f>
        <v>0</v>
      </c>
      <c r="D185" s="950">
        <f>Results!D185</f>
        <v>0</v>
      </c>
      <c r="E185" s="950">
        <f>Results!E185</f>
        <v>0</v>
      </c>
      <c r="F185" s="950">
        <f>Results!F185</f>
        <v>0</v>
      </c>
      <c r="G185" s="951">
        <f>Results!G185</f>
        <v>0</v>
      </c>
      <c r="H185" s="900"/>
    </row>
    <row r="186" spans="1:8" ht="13.5" thickBot="1" x14ac:dyDescent="0.25">
      <c r="A186" s="611"/>
      <c r="B186" s="611"/>
      <c r="C186" s="941"/>
      <c r="D186" s="941"/>
      <c r="E186" s="941"/>
      <c r="F186" s="941"/>
      <c r="G186" s="941"/>
      <c r="H186" s="611"/>
    </row>
    <row r="187" spans="1:8" ht="76.5" customHeight="1" thickBot="1" x14ac:dyDescent="0.3">
      <c r="A187" s="769"/>
      <c r="B187" s="1281" t="str">
        <f>Results!B187</f>
        <v>This table summarizes the pollutant loads and runoff volumes in the Future Condition, which includes the loads on the "Sources" tab, minus the benefits of the practices on the "Existing Practices" and "Future Practices" tabs.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Load).Also note that the "Urban Land" category represents a summary of all residential, commercial, industrial and transportation land uses included in the "Sources" tab, minus all practices that reduce the load from urban Primary Sources.</v>
      </c>
      <c r="C187" s="1282">
        <f>Results!C187</f>
        <v>0</v>
      </c>
      <c r="D187" s="1282">
        <f>Results!D187</f>
        <v>0</v>
      </c>
      <c r="E187" s="1282">
        <f>Results!E187</f>
        <v>0</v>
      </c>
      <c r="F187" s="1282">
        <f>Results!F187</f>
        <v>0</v>
      </c>
      <c r="G187" s="1283">
        <f>Results!G187</f>
        <v>0</v>
      </c>
      <c r="H187" s="769"/>
    </row>
    <row r="188" spans="1:8" ht="20.25" x14ac:dyDescent="0.3">
      <c r="A188" s="611"/>
      <c r="B188" s="1277" t="str">
        <f>Results!B188</f>
        <v>Loads with Future Practices in Place</v>
      </c>
      <c r="C188" s="1278">
        <f>Results!C188</f>
        <v>0</v>
      </c>
      <c r="D188" s="1278">
        <f>Results!D188</f>
        <v>0</v>
      </c>
      <c r="E188" s="1278">
        <f>Results!E188</f>
        <v>0</v>
      </c>
      <c r="F188" s="1278">
        <f>Results!F188</f>
        <v>0</v>
      </c>
      <c r="G188" s="1279">
        <f>Results!G188</f>
        <v>0</v>
      </c>
      <c r="H188" s="611"/>
    </row>
    <row r="189" spans="1:8" ht="25.5" x14ac:dyDescent="0.2">
      <c r="A189" s="611"/>
      <c r="B189" s="803"/>
      <c r="C189" s="943" t="str">
        <f>Results!C189</f>
        <v>TN (lb/year)</v>
      </c>
      <c r="D189" s="943" t="str">
        <f>Results!D189</f>
        <v>TP (lb/year)</v>
      </c>
      <c r="E189" s="943" t="str">
        <f>Results!E189</f>
        <v>TSS (lb/year)</v>
      </c>
      <c r="F189" s="943" t="str">
        <f>Results!F189</f>
        <v>Fecal Coliform (billion/year)</v>
      </c>
      <c r="G189" s="944" t="str">
        <f>Results!G189</f>
        <v>Runoff Volume (acre-feet/year)</v>
      </c>
      <c r="H189" s="611"/>
    </row>
    <row r="190" spans="1:8" ht="15.75" x14ac:dyDescent="0.25">
      <c r="A190" s="611"/>
      <c r="B190" s="1265" t="str">
        <f>Results!B190</f>
        <v>Loads to Surface Waters</v>
      </c>
      <c r="C190" s="1266">
        <f>Results!C190</f>
        <v>0</v>
      </c>
      <c r="D190" s="1266">
        <f>Results!D190</f>
        <v>0</v>
      </c>
      <c r="E190" s="1266">
        <f>Results!E190</f>
        <v>0</v>
      </c>
      <c r="F190" s="1266">
        <f>Results!F190</f>
        <v>0</v>
      </c>
      <c r="G190" s="1267">
        <f>Results!G190</f>
        <v>0</v>
      </c>
      <c r="H190" s="611"/>
    </row>
    <row r="191" spans="1:8" x14ac:dyDescent="0.2">
      <c r="A191" s="611"/>
      <c r="B191" s="792" t="str">
        <f>Results!B191</f>
        <v>Urban Land</v>
      </c>
      <c r="C191" s="885">
        <f>Results!C191</f>
        <v>6.0243951612903223E-3</v>
      </c>
      <c r="D191" s="885">
        <f>Results!D191</f>
        <v>2.0786699507389164E-3</v>
      </c>
      <c r="E191" s="885">
        <f>Results!E191</f>
        <v>0</v>
      </c>
      <c r="F191" s="885">
        <f>Results!F191</f>
        <v>0</v>
      </c>
      <c r="G191" s="945">
        <f>Results!G191</f>
        <v>0</v>
      </c>
      <c r="H191" s="611"/>
    </row>
    <row r="192" spans="1:8" x14ac:dyDescent="0.2">
      <c r="A192" s="611"/>
      <c r="B192" s="792" t="str">
        <f>Results!B192</f>
        <v>Active Construction</v>
      </c>
      <c r="C192" s="885">
        <f>Results!C192</f>
        <v>0</v>
      </c>
      <c r="D192" s="885">
        <f>Results!D192</f>
        <v>0</v>
      </c>
      <c r="E192" s="885">
        <f>Results!E192</f>
        <v>0</v>
      </c>
      <c r="F192" s="885">
        <f>Results!F192</f>
        <v>0</v>
      </c>
      <c r="G192" s="945">
        <f>Results!G192</f>
        <v>0</v>
      </c>
      <c r="H192" s="611"/>
    </row>
    <row r="193" spans="1:8" x14ac:dyDescent="0.2">
      <c r="A193" s="937"/>
      <c r="B193" s="792" t="str">
        <f>Results!B193</f>
        <v>SSOs</v>
      </c>
      <c r="C193" s="885">
        <f>Results!C193</f>
        <v>0</v>
      </c>
      <c r="D193" s="885">
        <f>Results!D193</f>
        <v>0</v>
      </c>
      <c r="E193" s="885">
        <f>Results!E193</f>
        <v>0</v>
      </c>
      <c r="F193" s="885">
        <f>Results!F193</f>
        <v>0</v>
      </c>
      <c r="G193" s="945">
        <f>Results!G193</f>
        <v>0</v>
      </c>
      <c r="H193" s="611"/>
    </row>
    <row r="194" spans="1:8" x14ac:dyDescent="0.2">
      <c r="A194" s="611"/>
      <c r="B194" s="792" t="str">
        <f>Results!B194</f>
        <v>CSOs</v>
      </c>
      <c r="C194" s="885">
        <f>Results!C194</f>
        <v>0</v>
      </c>
      <c r="D194" s="885">
        <f>Results!D194</f>
        <v>0</v>
      </c>
      <c r="E194" s="885">
        <f>Results!E194</f>
        <v>0</v>
      </c>
      <c r="F194" s="885">
        <f>Results!F194</f>
        <v>0</v>
      </c>
      <c r="G194" s="945">
        <f>Results!G194</f>
        <v>0</v>
      </c>
      <c r="H194" s="611"/>
    </row>
    <row r="195" spans="1:8" x14ac:dyDescent="0.2">
      <c r="A195" s="611"/>
      <c r="B195" s="792" t="str">
        <f>Results!B195</f>
        <v>Channel Erosion</v>
      </c>
      <c r="C195" s="885">
        <f>Results!C195</f>
        <v>0</v>
      </c>
      <c r="D195" s="885">
        <f>Results!D195</f>
        <v>0</v>
      </c>
      <c r="E195" s="885">
        <f>Results!E195</f>
        <v>0</v>
      </c>
      <c r="F195" s="885">
        <f>Results!F195</f>
        <v>0</v>
      </c>
      <c r="G195" s="945">
        <f>Results!G195</f>
        <v>0</v>
      </c>
      <c r="H195" s="611"/>
    </row>
    <row r="196" spans="1:8" x14ac:dyDescent="0.2">
      <c r="A196" s="611"/>
      <c r="B196" s="792" t="str">
        <f>Results!B196</f>
        <v>Road Sanding</v>
      </c>
      <c r="C196" s="885">
        <f>Results!C196</f>
        <v>0</v>
      </c>
      <c r="D196" s="885">
        <f>Results!D196</f>
        <v>0</v>
      </c>
      <c r="E196" s="885">
        <f>Results!E196</f>
        <v>0</v>
      </c>
      <c r="F196" s="885">
        <f>Results!F196</f>
        <v>0</v>
      </c>
      <c r="G196" s="945">
        <f>Results!G196</f>
        <v>0</v>
      </c>
      <c r="H196" s="611"/>
    </row>
    <row r="197" spans="1:8" x14ac:dyDescent="0.2">
      <c r="A197" s="611"/>
      <c r="B197" s="792" t="str">
        <f>Results!B197</f>
        <v>Forest</v>
      </c>
      <c r="C197" s="885">
        <f>Results!C197</f>
        <v>0</v>
      </c>
      <c r="D197" s="885">
        <f>Results!D197</f>
        <v>0</v>
      </c>
      <c r="E197" s="885">
        <f>Results!E197</f>
        <v>0</v>
      </c>
      <c r="F197" s="885">
        <f>Results!F197</f>
        <v>0</v>
      </c>
      <c r="G197" s="945">
        <f>Results!G197</f>
        <v>0</v>
      </c>
      <c r="H197" s="611"/>
    </row>
    <row r="198" spans="1:8" x14ac:dyDescent="0.2">
      <c r="A198" s="611"/>
      <c r="B198" s="792" t="str">
        <f>Results!B198</f>
        <v>Rural Land</v>
      </c>
      <c r="C198" s="885">
        <f>Results!C198</f>
        <v>0</v>
      </c>
      <c r="D198" s="885">
        <f>Results!D198</f>
        <v>0</v>
      </c>
      <c r="E198" s="885">
        <f>Results!E198</f>
        <v>0</v>
      </c>
      <c r="F198" s="885">
        <f>Results!F198</f>
        <v>0</v>
      </c>
      <c r="G198" s="945">
        <f>Results!G198</f>
        <v>0</v>
      </c>
      <c r="H198" s="611"/>
    </row>
    <row r="199" spans="1:8" x14ac:dyDescent="0.2">
      <c r="A199" s="611"/>
      <c r="B199" s="792" t="str">
        <f>Results!B199</f>
        <v>Livestock</v>
      </c>
      <c r="C199" s="885">
        <f>Results!C199</f>
        <v>0</v>
      </c>
      <c r="D199" s="885">
        <f>Results!D199</f>
        <v>0</v>
      </c>
      <c r="E199" s="885">
        <f>Results!E199</f>
        <v>0</v>
      </c>
      <c r="F199" s="885">
        <f>Results!F199</f>
        <v>0</v>
      </c>
      <c r="G199" s="945">
        <f>Results!G199</f>
        <v>0</v>
      </c>
      <c r="H199" s="611"/>
    </row>
    <row r="200" spans="1:8" x14ac:dyDescent="0.2">
      <c r="A200" s="611"/>
      <c r="B200" s="792" t="str">
        <f>Results!B200</f>
        <v>Illicit Connections</v>
      </c>
      <c r="C200" s="885">
        <f>Results!C200</f>
        <v>0</v>
      </c>
      <c r="D200" s="885">
        <f>Results!D200</f>
        <v>0</v>
      </c>
      <c r="E200" s="885">
        <f>Results!E200</f>
        <v>0</v>
      </c>
      <c r="F200" s="885">
        <f>Results!F200</f>
        <v>0</v>
      </c>
      <c r="G200" s="945">
        <f>Results!G200</f>
        <v>0</v>
      </c>
      <c r="H200" s="611"/>
    </row>
    <row r="201" spans="1:8" s="821" customFormat="1" x14ac:dyDescent="0.2">
      <c r="A201" s="611"/>
      <c r="B201" s="792" t="str">
        <f>Results!B201</f>
        <v>Marinas</v>
      </c>
      <c r="C201" s="885">
        <f>Results!C201</f>
        <v>0</v>
      </c>
      <c r="D201" s="885">
        <f>Results!D201</f>
        <v>0</v>
      </c>
      <c r="E201" s="885">
        <f>Results!E201</f>
        <v>0</v>
      </c>
      <c r="F201" s="885">
        <f>Results!F201</f>
        <v>0</v>
      </c>
      <c r="G201" s="945">
        <f>Results!G201</f>
        <v>0</v>
      </c>
      <c r="H201" s="611"/>
    </row>
    <row r="202" spans="1:8" s="821" customFormat="1" x14ac:dyDescent="0.2">
      <c r="A202" s="611"/>
      <c r="B202" s="792" t="str">
        <f>Results!B202</f>
        <v>Point Sources</v>
      </c>
      <c r="C202" s="885">
        <f>Results!C202</f>
        <v>0</v>
      </c>
      <c r="D202" s="885">
        <f>Results!D202</f>
        <v>0</v>
      </c>
      <c r="E202" s="885">
        <f>Results!E202</f>
        <v>0</v>
      </c>
      <c r="F202" s="885">
        <f>Results!F202</f>
        <v>0</v>
      </c>
      <c r="G202" s="945">
        <f>Results!G202</f>
        <v>0</v>
      </c>
      <c r="H202" s="611"/>
    </row>
    <row r="203" spans="1:8" s="821" customFormat="1" x14ac:dyDescent="0.2">
      <c r="A203" s="611"/>
      <c r="B203" s="791" t="str">
        <f>Results!B203</f>
        <v>OSDS - Surface</v>
      </c>
      <c r="C203" s="885">
        <f>Results!C203</f>
        <v>0</v>
      </c>
      <c r="D203" s="885">
        <f>Results!D203</f>
        <v>0</v>
      </c>
      <c r="E203" s="885">
        <f>Results!E203</f>
        <v>0</v>
      </c>
      <c r="F203" s="885">
        <f>Results!F203</f>
        <v>0</v>
      </c>
      <c r="G203" s="945">
        <f>Results!G203</f>
        <v>0</v>
      </c>
      <c r="H203" s="611"/>
    </row>
    <row r="204" spans="1:8" x14ac:dyDescent="0.2">
      <c r="A204" s="611"/>
      <c r="B204" s="792" t="str">
        <f>Results!B204</f>
        <v>Open Water</v>
      </c>
      <c r="C204" s="885">
        <f>Results!C204</f>
        <v>0</v>
      </c>
      <c r="D204" s="885">
        <f>Results!D204</f>
        <v>0</v>
      </c>
      <c r="E204" s="885">
        <f>Results!E204</f>
        <v>0</v>
      </c>
      <c r="F204" s="885">
        <f>Results!F204</f>
        <v>0</v>
      </c>
      <c r="G204" s="945">
        <f>Results!G204</f>
        <v>0</v>
      </c>
      <c r="H204" s="611"/>
    </row>
    <row r="205" spans="1:8" ht="15" x14ac:dyDescent="0.25">
      <c r="A205" s="766"/>
      <c r="B205" s="802" t="str">
        <f>Results!B205</f>
        <v>Total Surface Water Load</v>
      </c>
      <c r="C205" s="946">
        <f>Results!C205</f>
        <v>6.0243951612903223E-3</v>
      </c>
      <c r="D205" s="946">
        <f>Results!D205</f>
        <v>2.0786699507389164E-3</v>
      </c>
      <c r="E205" s="946">
        <f>Results!E205</f>
        <v>0</v>
      </c>
      <c r="F205" s="946">
        <f>Results!F205</f>
        <v>0</v>
      </c>
      <c r="G205" s="947">
        <f>Results!G205</f>
        <v>0</v>
      </c>
      <c r="H205" s="766"/>
    </row>
    <row r="206" spans="1:8" ht="15" x14ac:dyDescent="0.25">
      <c r="A206" s="766"/>
      <c r="B206" s="802" t="str">
        <f>Results!B206</f>
        <v>Total Storm Load</v>
      </c>
      <c r="C206" s="946">
        <f>Results!C206</f>
        <v>6.0243951612903223E-3</v>
      </c>
      <c r="D206" s="946">
        <f>Results!D206</f>
        <v>2.0786699507389164E-3</v>
      </c>
      <c r="E206" s="946">
        <f>Results!E206</f>
        <v>0</v>
      </c>
      <c r="F206" s="946">
        <f>Results!F206</f>
        <v>0</v>
      </c>
      <c r="G206" s="947">
        <f>Results!G206</f>
        <v>0</v>
      </c>
      <c r="H206" s="766"/>
    </row>
    <row r="207" spans="1:8" ht="15" x14ac:dyDescent="0.25">
      <c r="A207" s="766"/>
      <c r="B207" s="802" t="str">
        <f>Results!B207</f>
        <v>Total Non-Storm Load</v>
      </c>
      <c r="C207" s="946">
        <f>Results!C207</f>
        <v>0</v>
      </c>
      <c r="D207" s="946">
        <f>Results!D207</f>
        <v>0</v>
      </c>
      <c r="E207" s="946">
        <f>Results!E207</f>
        <v>0</v>
      </c>
      <c r="F207" s="946">
        <f>Results!F207</f>
        <v>0</v>
      </c>
      <c r="G207" s="947">
        <f>Results!G207</f>
        <v>0</v>
      </c>
      <c r="H207" s="766"/>
    </row>
    <row r="208" spans="1:8" s="609" customFormat="1" ht="15.75" x14ac:dyDescent="0.25">
      <c r="A208" s="611"/>
      <c r="B208" s="1265" t="str">
        <f>Results!B208</f>
        <v>Groundwater Loads</v>
      </c>
      <c r="C208" s="1266">
        <f>Results!C208</f>
        <v>0</v>
      </c>
      <c r="D208" s="1266">
        <f>Results!D208</f>
        <v>0</v>
      </c>
      <c r="E208" s="1266">
        <f>Results!E208</f>
        <v>0</v>
      </c>
      <c r="F208" s="1266">
        <f>Results!F208</f>
        <v>0</v>
      </c>
      <c r="G208" s="1267">
        <f>Results!G208</f>
        <v>0</v>
      </c>
      <c r="H208" s="611"/>
    </row>
    <row r="209" spans="1:8" s="609" customFormat="1" x14ac:dyDescent="0.2">
      <c r="A209" s="611"/>
      <c r="B209" s="791" t="str">
        <f>Results!B209</f>
        <v>Urban Land</v>
      </c>
      <c r="C209" s="885">
        <f>Results!C209</f>
        <v>6.1281653225806448E-2</v>
      </c>
      <c r="D209" s="885">
        <f>Results!D209</f>
        <v>4.3313793103448277E-3</v>
      </c>
      <c r="E209" s="885">
        <f>Results!E209</f>
        <v>0</v>
      </c>
      <c r="F209" s="885">
        <f>Results!F209</f>
        <v>0</v>
      </c>
      <c r="G209" s="945">
        <f>Results!G209</f>
        <v>0</v>
      </c>
      <c r="H209" s="611"/>
    </row>
    <row r="210" spans="1:8" s="609" customFormat="1" x14ac:dyDescent="0.2">
      <c r="A210" s="611"/>
      <c r="B210" s="791" t="str">
        <f>Results!B210</f>
        <v>OSDSs</v>
      </c>
      <c r="C210" s="885">
        <f>Results!C210</f>
        <v>0</v>
      </c>
      <c r="D210" s="885">
        <f>Results!D210</f>
        <v>0</v>
      </c>
      <c r="E210" s="885">
        <f>Results!E210</f>
        <v>0</v>
      </c>
      <c r="F210" s="885">
        <f>Results!F210</f>
        <v>0</v>
      </c>
      <c r="G210" s="945">
        <f>Results!G210</f>
        <v>0</v>
      </c>
      <c r="H210" s="611"/>
    </row>
    <row r="211" spans="1:8" ht="15.75" thickBot="1" x14ac:dyDescent="0.3">
      <c r="A211" s="611"/>
      <c r="B211" s="795" t="str">
        <f>Results!B211</f>
        <v>Total Groundwater Load</v>
      </c>
      <c r="C211" s="950">
        <f>Results!C211</f>
        <v>6.1281653225806448E-2</v>
      </c>
      <c r="D211" s="950">
        <f>Results!D211</f>
        <v>4.3313793103448277E-3</v>
      </c>
      <c r="E211" s="950">
        <f>Results!E211</f>
        <v>0</v>
      </c>
      <c r="F211" s="950">
        <f>Results!F211</f>
        <v>0</v>
      </c>
      <c r="G211" s="951">
        <f>Results!G211</f>
        <v>0</v>
      </c>
      <c r="H211" s="611"/>
    </row>
    <row r="212" spans="1:8" s="609" customFormat="1" x14ac:dyDescent="0.2">
      <c r="A212" s="611"/>
      <c r="B212" s="611"/>
      <c r="C212" s="941"/>
      <c r="D212" s="941"/>
      <c r="E212" s="941"/>
      <c r="F212" s="941"/>
      <c r="G212" s="941"/>
      <c r="H212" s="611"/>
    </row>
    <row r="213" spans="1:8" s="818" customFormat="1" ht="15.75" customHeight="1" x14ac:dyDescent="0.25">
      <c r="A213" s="611"/>
      <c r="B213" s="611"/>
      <c r="C213" s="941"/>
      <c r="D213" s="941"/>
      <c r="E213" s="941"/>
      <c r="F213" s="941"/>
      <c r="G213" s="941"/>
      <c r="H213" s="611"/>
    </row>
    <row r="214" spans="1:8" x14ac:dyDescent="0.2">
      <c r="A214" s="611"/>
      <c r="B214" s="611"/>
      <c r="C214" s="941"/>
      <c r="D214" s="941"/>
      <c r="E214" s="941"/>
      <c r="F214" s="941"/>
      <c r="G214" s="941"/>
      <c r="H214" s="611"/>
    </row>
    <row r="215" spans="1:8" ht="21" thickBot="1" x14ac:dyDescent="0.35">
      <c r="A215" s="611"/>
      <c r="B215" s="1280" t="str">
        <f>Results!B215</f>
        <v>Loads With New Development</v>
      </c>
      <c r="C215" s="1280">
        <f>Results!C215</f>
        <v>0</v>
      </c>
      <c r="D215" s="1280">
        <f>Results!D215</f>
        <v>0</v>
      </c>
      <c r="E215" s="1280">
        <f>Results!E215</f>
        <v>0</v>
      </c>
      <c r="F215" s="1280">
        <f>Results!F215</f>
        <v>0</v>
      </c>
      <c r="G215" s="1280">
        <f>Results!G215</f>
        <v>0</v>
      </c>
      <c r="H215" s="611"/>
    </row>
    <row r="216" spans="1:8" ht="14.25" thickTop="1" thickBot="1" x14ac:dyDescent="0.25">
      <c r="A216" s="611"/>
      <c r="B216" s="611"/>
      <c r="C216" s="941"/>
      <c r="D216" s="941"/>
      <c r="E216" s="941"/>
      <c r="F216" s="941"/>
      <c r="G216" s="941"/>
      <c r="H216" s="611"/>
    </row>
    <row r="217" spans="1:8" ht="74.25" customHeight="1" thickBot="1" x14ac:dyDescent="0.3">
      <c r="A217" s="769"/>
      <c r="B217" s="1281" t="str">
        <f>Results!B217</f>
        <v>This table summarizes the pollutant loads and runoff volumes in the Existing Condition, which includes the loads on the "Sources" tab, minus the benefits of the practices on the "Existing Practices" and "Future Practices" tabs.  The purple cells summarize loads from each broad category of sources.  Note that, while the summary table presents only the Total Surface Water loads, this table also breaks out the difference between loads during storm events (i.e., the Storm Load) and the loads occurring during dry weather conditions (i.e., the Non-Stormwater Load).Also note that the "Urban Land" category represents a summary of all residential, commercial, industrial and transportation land uses included in the "Sources" tab, minus all practices that reduce the load from urban Primary Sources.</v>
      </c>
      <c r="C217" s="1282"/>
      <c r="D217" s="1282"/>
      <c r="E217" s="1282"/>
      <c r="F217" s="1282"/>
      <c r="G217" s="1283"/>
      <c r="H217" s="769"/>
    </row>
    <row r="218" spans="1:8" ht="21" customHeight="1" x14ac:dyDescent="0.3">
      <c r="A218" s="611"/>
      <c r="B218" s="1277" t="str">
        <f>Results!B218</f>
        <v>Loads to Surface Waters with Projected New Development</v>
      </c>
      <c r="C218" s="1278"/>
      <c r="D218" s="1278"/>
      <c r="E218" s="1278"/>
      <c r="F218" s="1278"/>
      <c r="G218" s="1279"/>
      <c r="H218" s="611"/>
    </row>
    <row r="219" spans="1:8" ht="14.25" customHeight="1" x14ac:dyDescent="0.2">
      <c r="A219" s="611"/>
      <c r="B219" s="803"/>
      <c r="C219" s="943" t="str">
        <f>Results!C219</f>
        <v>TN</v>
      </c>
      <c r="D219" s="943" t="str">
        <f>Results!D219</f>
        <v>TP</v>
      </c>
      <c r="E219" s="943" t="str">
        <f>Results!E219</f>
        <v>TSS</v>
      </c>
      <c r="F219" s="943" t="str">
        <f>Results!F219</f>
        <v>Fecal Coliform</v>
      </c>
      <c r="G219" s="944" t="str">
        <f>Results!G219</f>
        <v>Runoff Volume</v>
      </c>
      <c r="H219" s="611"/>
    </row>
    <row r="220" spans="1:8" ht="14.25" customHeight="1" x14ac:dyDescent="0.25">
      <c r="A220" s="611"/>
      <c r="B220" s="1106" t="str">
        <f>Results!B220</f>
        <v>Surface Water Loads</v>
      </c>
      <c r="C220" s="1107"/>
      <c r="D220" s="1107"/>
      <c r="E220" s="1107"/>
      <c r="F220" s="1107"/>
      <c r="G220" s="1108"/>
      <c r="H220" s="611"/>
    </row>
    <row r="221" spans="1:8" ht="14.25" customHeight="1" x14ac:dyDescent="0.2">
      <c r="A221" s="611"/>
      <c r="B221" s="792" t="str">
        <f>Results!B221</f>
        <v>Urban Land</v>
      </c>
      <c r="C221" s="885"/>
      <c r="D221" s="885"/>
      <c r="E221" s="885"/>
      <c r="F221" s="885"/>
      <c r="G221" s="945"/>
      <c r="H221" s="900"/>
    </row>
    <row r="222" spans="1:8" ht="14.25" customHeight="1" x14ac:dyDescent="0.2">
      <c r="A222" s="611"/>
      <c r="B222" s="792" t="str">
        <f>Results!B222</f>
        <v>Active Construction</v>
      </c>
      <c r="C222" s="885"/>
      <c r="D222" s="885"/>
      <c r="E222" s="885"/>
      <c r="F222" s="885"/>
      <c r="G222" s="945"/>
      <c r="H222" s="611"/>
    </row>
    <row r="223" spans="1:8" x14ac:dyDescent="0.2">
      <c r="A223" s="611"/>
      <c r="B223" s="792" t="str">
        <f>Results!B223</f>
        <v>SSOs</v>
      </c>
      <c r="C223" s="885"/>
      <c r="D223" s="885"/>
      <c r="E223" s="885"/>
      <c r="F223" s="885"/>
      <c r="G223" s="945"/>
      <c r="H223" s="611"/>
    </row>
    <row r="224" spans="1:8" x14ac:dyDescent="0.2">
      <c r="A224" s="611"/>
      <c r="B224" s="792" t="str">
        <f>Results!B224</f>
        <v>CSOs</v>
      </c>
      <c r="C224" s="885"/>
      <c r="D224" s="885"/>
      <c r="E224" s="885"/>
      <c r="F224" s="885"/>
      <c r="G224" s="945"/>
      <c r="H224" s="611"/>
    </row>
    <row r="225" spans="1:8" x14ac:dyDescent="0.2">
      <c r="A225" s="611"/>
      <c r="B225" s="792" t="str">
        <f>Results!B225</f>
        <v>Channel Erosion</v>
      </c>
      <c r="C225" s="885"/>
      <c r="D225" s="972"/>
      <c r="E225" s="885"/>
      <c r="F225" s="885"/>
      <c r="G225" s="945"/>
      <c r="H225" s="611"/>
    </row>
    <row r="226" spans="1:8" x14ac:dyDescent="0.2">
      <c r="A226" s="611"/>
      <c r="B226" s="792" t="str">
        <f>Results!B226</f>
        <v>Road Sanding</v>
      </c>
      <c r="C226" s="885"/>
      <c r="D226" s="885"/>
      <c r="E226" s="885"/>
      <c r="F226" s="885"/>
      <c r="G226" s="945"/>
      <c r="H226" s="611"/>
    </row>
    <row r="227" spans="1:8" x14ac:dyDescent="0.2">
      <c r="A227" s="611"/>
      <c r="B227" s="792" t="str">
        <f>Results!B227</f>
        <v>Forest</v>
      </c>
      <c r="C227" s="885"/>
      <c r="D227" s="885"/>
      <c r="E227" s="885"/>
      <c r="F227" s="885"/>
      <c r="G227" s="945"/>
      <c r="H227" s="611"/>
    </row>
    <row r="228" spans="1:8" x14ac:dyDescent="0.2">
      <c r="A228" s="611"/>
      <c r="B228" s="792" t="str">
        <f>Results!B228</f>
        <v>Rural Land</v>
      </c>
      <c r="C228" s="885"/>
      <c r="D228" s="885"/>
      <c r="E228" s="885"/>
      <c r="F228" s="885"/>
      <c r="G228" s="945"/>
      <c r="H228" s="611"/>
    </row>
    <row r="229" spans="1:8" x14ac:dyDescent="0.2">
      <c r="A229" s="611"/>
      <c r="B229" s="792" t="str">
        <f>Results!B229</f>
        <v>Livestock</v>
      </c>
      <c r="C229" s="885"/>
      <c r="D229" s="885"/>
      <c r="E229" s="885"/>
      <c r="F229" s="885"/>
      <c r="G229" s="945"/>
      <c r="H229" s="611"/>
    </row>
    <row r="230" spans="1:8" x14ac:dyDescent="0.2">
      <c r="A230" s="611"/>
      <c r="B230" s="792" t="str">
        <f>Results!B230</f>
        <v>Illicit Connections</v>
      </c>
      <c r="C230" s="885"/>
      <c r="D230" s="885"/>
      <c r="E230" s="885"/>
      <c r="F230" s="885"/>
      <c r="G230" s="945"/>
      <c r="H230" s="611"/>
    </row>
    <row r="231" spans="1:8" s="821" customFormat="1" x14ac:dyDescent="0.2">
      <c r="A231" s="611"/>
      <c r="B231" s="792" t="str">
        <f>Results!B231</f>
        <v>Marinas</v>
      </c>
      <c r="C231" s="885"/>
      <c r="D231" s="885"/>
      <c r="E231" s="885"/>
      <c r="F231" s="885"/>
      <c r="G231" s="945"/>
      <c r="H231" s="611"/>
    </row>
    <row r="232" spans="1:8" s="821" customFormat="1" x14ac:dyDescent="0.2">
      <c r="A232" s="611"/>
      <c r="B232" s="792" t="str">
        <f>Results!B232</f>
        <v>Point Sources</v>
      </c>
      <c r="C232" s="885"/>
      <c r="D232" s="885"/>
      <c r="E232" s="885"/>
      <c r="F232" s="885"/>
      <c r="G232" s="945"/>
      <c r="H232" s="611"/>
    </row>
    <row r="233" spans="1:8" s="821" customFormat="1" x14ac:dyDescent="0.2">
      <c r="A233" s="611"/>
      <c r="B233" s="791" t="str">
        <f>Results!B233</f>
        <v>OSDSs</v>
      </c>
      <c r="C233" s="885"/>
      <c r="D233" s="885"/>
      <c r="E233" s="885"/>
      <c r="F233" s="885"/>
      <c r="G233" s="945"/>
      <c r="H233" s="611"/>
    </row>
    <row r="234" spans="1:8" x14ac:dyDescent="0.2">
      <c r="A234" s="611"/>
      <c r="B234" s="792" t="str">
        <f>Results!B234</f>
        <v>Open Water</v>
      </c>
      <c r="C234" s="885"/>
      <c r="D234" s="885"/>
      <c r="E234" s="885"/>
      <c r="F234" s="885"/>
      <c r="G234" s="945"/>
      <c r="H234" s="611"/>
    </row>
    <row r="235" spans="1:8" ht="15" x14ac:dyDescent="0.25">
      <c r="A235" s="766"/>
      <c r="B235" s="802" t="str">
        <f>Results!B235</f>
        <v>Total Surface Water Load</v>
      </c>
      <c r="C235" s="946"/>
      <c r="D235" s="946"/>
      <c r="E235" s="946"/>
      <c r="F235" s="946"/>
      <c r="G235" s="947"/>
      <c r="H235" s="766"/>
    </row>
    <row r="236" spans="1:8" ht="15" x14ac:dyDescent="0.25">
      <c r="A236" s="766"/>
      <c r="B236" s="802" t="str">
        <f>Results!B236</f>
        <v>Total Storm Load</v>
      </c>
      <c r="C236" s="946"/>
      <c r="D236" s="946"/>
      <c r="E236" s="946"/>
      <c r="F236" s="946"/>
      <c r="G236" s="947"/>
      <c r="H236" s="766"/>
    </row>
    <row r="237" spans="1:8" ht="15" x14ac:dyDescent="0.25">
      <c r="A237" s="766"/>
      <c r="B237" s="802" t="str">
        <f>Results!B237</f>
        <v>Total Non-Storm Load</v>
      </c>
      <c r="C237" s="946"/>
      <c r="D237" s="946"/>
      <c r="E237" s="946"/>
      <c r="F237" s="946"/>
      <c r="G237" s="947"/>
      <c r="H237" s="766"/>
    </row>
    <row r="238" spans="1:8" s="609" customFormat="1" ht="20.25" x14ac:dyDescent="0.3">
      <c r="A238" s="611"/>
      <c r="B238" s="1299" t="str">
        <f>Results!B238</f>
        <v>Groundwater Loads</v>
      </c>
      <c r="C238" s="1300"/>
      <c r="D238" s="1300"/>
      <c r="E238" s="1300"/>
      <c r="F238" s="1300"/>
      <c r="G238" s="1301"/>
      <c r="H238" s="611"/>
    </row>
    <row r="239" spans="1:8" s="609" customFormat="1" x14ac:dyDescent="0.2">
      <c r="A239" s="611"/>
      <c r="B239" s="791" t="str">
        <f>Results!B239</f>
        <v>Urban Land</v>
      </c>
      <c r="C239" s="885"/>
      <c r="D239" s="885"/>
      <c r="E239" s="885"/>
      <c r="F239" s="885"/>
      <c r="G239" s="945"/>
      <c r="H239" s="611"/>
    </row>
    <row r="240" spans="1:8" s="609" customFormat="1" x14ac:dyDescent="0.2">
      <c r="A240" s="611"/>
      <c r="B240" s="791" t="str">
        <f>Results!B240</f>
        <v>Septic Systems</v>
      </c>
      <c r="C240" s="885"/>
      <c r="D240" s="885"/>
      <c r="E240" s="885"/>
      <c r="F240" s="885"/>
      <c r="G240" s="945"/>
      <c r="H240" s="611"/>
    </row>
    <row r="241" spans="1:8" s="609" customFormat="1" ht="15.75" thickBot="1" x14ac:dyDescent="0.3">
      <c r="A241" s="611"/>
      <c r="B241" s="795" t="str">
        <f>Results!B241</f>
        <v>Total Groundwater Load</v>
      </c>
      <c r="C241" s="950"/>
      <c r="D241" s="950"/>
      <c r="E241" s="950"/>
      <c r="F241" s="950"/>
      <c r="G241" s="951"/>
      <c r="H241" s="611"/>
    </row>
    <row r="242" spans="1:8" s="609" customFormat="1" x14ac:dyDescent="0.2">
      <c r="A242" s="611"/>
      <c r="B242" s="611"/>
      <c r="C242" s="941"/>
      <c r="D242" s="941"/>
      <c r="E242" s="941"/>
      <c r="F242" s="941"/>
      <c r="G242" s="941"/>
      <c r="H242" s="611"/>
    </row>
    <row r="243" spans="1:8" s="609" customFormat="1" x14ac:dyDescent="0.2">
      <c r="A243" s="611"/>
      <c r="B243" s="611"/>
      <c r="C243" s="941"/>
      <c r="D243" s="941"/>
      <c r="E243" s="941"/>
      <c r="F243" s="941"/>
      <c r="G243" s="941"/>
      <c r="H243" s="611"/>
    </row>
    <row r="244" spans="1:8" s="609" customFormat="1" x14ac:dyDescent="0.2"/>
    <row r="245" spans="1:8" s="609" customFormat="1" x14ac:dyDescent="0.2"/>
    <row r="246" spans="1:8" s="609" customFormat="1" x14ac:dyDescent="0.2"/>
    <row r="247" spans="1:8" s="609" customFormat="1" x14ac:dyDescent="0.2"/>
    <row r="248" spans="1:8" s="609" customFormat="1" x14ac:dyDescent="0.2"/>
    <row r="249" spans="1:8" s="609" customFormat="1" x14ac:dyDescent="0.2"/>
    <row r="250" spans="1:8" s="609" customFormat="1" x14ac:dyDescent="0.2"/>
    <row r="251" spans="1:8" s="609" customFormat="1" x14ac:dyDescent="0.2"/>
    <row r="252" spans="1:8" s="609" customFormat="1" x14ac:dyDescent="0.2"/>
    <row r="253" spans="1:8" s="609" customFormat="1" x14ac:dyDescent="0.2"/>
    <row r="254" spans="1:8" s="609" customFormat="1" x14ac:dyDescent="0.2"/>
    <row r="255" spans="1:8" s="609" customFormat="1" x14ac:dyDescent="0.2"/>
    <row r="256" spans="1:8" s="609" customFormat="1" x14ac:dyDescent="0.2"/>
    <row r="257" s="609" customFormat="1" x14ac:dyDescent="0.2"/>
    <row r="258" s="609" customFormat="1" x14ac:dyDescent="0.2"/>
    <row r="260" s="609" customFormat="1" x14ac:dyDescent="0.2"/>
    <row r="366" s="609" customFormat="1" x14ac:dyDescent="0.2"/>
    <row r="367" s="609" customFormat="1" x14ac:dyDescent="0.2"/>
    <row r="368" s="609" customFormat="1" x14ac:dyDescent="0.2"/>
    <row r="369" s="609" customFormat="1" x14ac:dyDescent="0.2"/>
    <row r="370" s="609" customFormat="1" x14ac:dyDescent="0.2"/>
    <row r="371" s="609" customFormat="1" x14ac:dyDescent="0.2"/>
    <row r="372" s="609" customFormat="1" x14ac:dyDescent="0.2"/>
    <row r="373" s="609" customFormat="1" x14ac:dyDescent="0.2"/>
    <row r="374" s="609" customFormat="1" x14ac:dyDescent="0.2"/>
    <row r="375" s="609" customFormat="1" x14ac:dyDescent="0.2"/>
    <row r="376" s="609" customFormat="1" x14ac:dyDescent="0.2"/>
    <row r="377" s="609" customFormat="1" x14ac:dyDescent="0.2"/>
    <row r="378" s="609" customFormat="1" x14ac:dyDescent="0.2"/>
    <row r="379" s="609" customFormat="1" x14ac:dyDescent="0.2"/>
    <row r="380" s="609" customFormat="1" x14ac:dyDescent="0.2"/>
    <row r="381" s="609" customFormat="1" x14ac:dyDescent="0.2"/>
    <row r="382" s="609" customFormat="1" x14ac:dyDescent="0.2"/>
    <row r="383" s="609" customFormat="1" x14ac:dyDescent="0.2"/>
    <row r="384" s="609" customFormat="1" x14ac:dyDescent="0.2"/>
    <row r="385" s="609" customFormat="1" x14ac:dyDescent="0.2"/>
    <row r="386" s="609" customFormat="1" x14ac:dyDescent="0.2"/>
    <row r="387" s="609" customFormat="1" x14ac:dyDescent="0.2"/>
    <row r="388" s="609" customFormat="1" x14ac:dyDescent="0.2"/>
    <row r="389" s="609" customFormat="1" x14ac:dyDescent="0.2"/>
    <row r="390" s="609" customFormat="1" x14ac:dyDescent="0.2"/>
    <row r="391" s="609" customFormat="1" x14ac:dyDescent="0.2"/>
    <row r="392" s="609" customFormat="1" x14ac:dyDescent="0.2"/>
    <row r="393" s="609" customFormat="1" x14ac:dyDescent="0.2"/>
    <row r="394" s="609" customFormat="1" x14ac:dyDescent="0.2"/>
  </sheetData>
  <mergeCells count="29">
    <mergeCell ref="B109:G109"/>
    <mergeCell ref="B208:G208"/>
    <mergeCell ref="B215:G215"/>
    <mergeCell ref="B218:G218"/>
    <mergeCell ref="B238:G238"/>
    <mergeCell ref="B217:G217"/>
    <mergeCell ref="B87:G87"/>
    <mergeCell ref="B100:G100"/>
    <mergeCell ref="B108:G108"/>
    <mergeCell ref="B123:G123"/>
    <mergeCell ref="B132:G132"/>
    <mergeCell ref="B150:G150"/>
    <mergeCell ref="B188:G188"/>
    <mergeCell ref="B190:G190"/>
    <mergeCell ref="B187:G187"/>
    <mergeCell ref="B107:G107"/>
    <mergeCell ref="B129:G129"/>
    <mergeCell ref="B10:G10"/>
    <mergeCell ref="B130:G130"/>
    <mergeCell ref="B155:G155"/>
    <mergeCell ref="B157:G157"/>
    <mergeCell ref="B156:G156"/>
    <mergeCell ref="B2:D7"/>
    <mergeCell ref="B11:G11"/>
    <mergeCell ref="B13:G13"/>
    <mergeCell ref="B36:G36"/>
    <mergeCell ref="B38:G38"/>
    <mergeCell ref="B37:G37"/>
    <mergeCell ref="B86:G86"/>
  </mergeCells>
  <pageMargins left="0.7" right="0.7" top="0.75" bottom="0.75" header="0.3" footer="0.3"/>
  <ignoredErrors>
    <ignoredError sqref="B10" unlocked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B0F0"/>
  </sheetPr>
  <dimension ref="A1:V282"/>
  <sheetViews>
    <sheetView zoomScale="80" zoomScaleNormal="80" workbookViewId="0">
      <selection activeCell="D283" sqref="D283"/>
    </sheetView>
  </sheetViews>
  <sheetFormatPr defaultColWidth="9.140625" defaultRowHeight="12.75" x14ac:dyDescent="0.2"/>
  <cols>
    <col min="1" max="1" width="9.140625" style="1099" customWidth="1"/>
    <col min="2" max="2" width="75.140625" style="44" bestFit="1" customWidth="1"/>
    <col min="3" max="3" width="38.7109375" style="44" customWidth="1"/>
    <col min="4" max="4" width="26.28515625" style="44" customWidth="1"/>
    <col min="5" max="5" width="25.85546875" style="44" customWidth="1"/>
    <col min="6" max="6" width="24.28515625" style="44" bestFit="1" customWidth="1"/>
    <col min="7" max="7" width="24.85546875" style="44" customWidth="1"/>
    <col min="8" max="9" width="18.7109375" style="44" customWidth="1"/>
    <col min="10" max="13" width="16.140625" style="44" customWidth="1"/>
    <col min="14" max="16384" width="9.140625" style="44"/>
  </cols>
  <sheetData>
    <row r="1" spans="2:9" x14ac:dyDescent="0.2">
      <c r="B1" s="609"/>
      <c r="C1" s="609"/>
      <c r="D1" s="609"/>
      <c r="E1" s="609"/>
      <c r="F1" s="609"/>
      <c r="G1" s="609"/>
      <c r="H1" s="609"/>
      <c r="I1" s="609"/>
    </row>
    <row r="2" spans="2:9" x14ac:dyDescent="0.2">
      <c r="B2" s="609"/>
      <c r="C2" s="609"/>
      <c r="D2" s="609"/>
      <c r="E2" s="609"/>
      <c r="F2" s="609"/>
      <c r="G2" s="609"/>
      <c r="H2" s="609"/>
      <c r="I2" s="609"/>
    </row>
    <row r="3" spans="2:9" x14ac:dyDescent="0.2">
      <c r="B3" s="609"/>
      <c r="C3" s="609"/>
      <c r="D3" s="609"/>
      <c r="E3" s="609"/>
      <c r="F3" s="609"/>
      <c r="G3" s="609"/>
      <c r="H3" s="609"/>
      <c r="I3" s="609"/>
    </row>
    <row r="4" spans="2:9" x14ac:dyDescent="0.2">
      <c r="B4" s="609"/>
      <c r="C4" s="609"/>
      <c r="D4" s="609"/>
      <c r="E4" s="609"/>
      <c r="F4" s="609"/>
      <c r="G4" s="609"/>
      <c r="H4" s="609"/>
      <c r="I4" s="609"/>
    </row>
    <row r="5" spans="2:9" x14ac:dyDescent="0.2">
      <c r="B5" s="609"/>
      <c r="C5" s="609"/>
      <c r="D5" s="609"/>
      <c r="E5" s="609"/>
      <c r="F5" s="609"/>
      <c r="G5" s="609"/>
      <c r="H5" s="609"/>
      <c r="I5" s="609"/>
    </row>
    <row r="6" spans="2:9" x14ac:dyDescent="0.2">
      <c r="B6" s="609"/>
      <c r="C6" s="609"/>
      <c r="D6" s="609"/>
      <c r="E6" s="609"/>
      <c r="F6" s="609"/>
      <c r="G6" s="609"/>
      <c r="H6" s="609"/>
      <c r="I6" s="609"/>
    </row>
    <row r="7" spans="2:9" x14ac:dyDescent="0.2">
      <c r="B7" s="609"/>
      <c r="C7" s="609"/>
      <c r="D7" s="609"/>
      <c r="E7" s="609"/>
      <c r="F7" s="609"/>
      <c r="G7" s="609"/>
      <c r="H7" s="609"/>
      <c r="I7" s="609"/>
    </row>
    <row r="8" spans="2:9" x14ac:dyDescent="0.2">
      <c r="B8" s="609"/>
      <c r="C8" s="609"/>
      <c r="D8" s="609"/>
      <c r="E8" s="609"/>
      <c r="F8" s="609"/>
      <c r="G8" s="609"/>
      <c r="H8" s="609"/>
      <c r="I8" s="609"/>
    </row>
    <row r="9" spans="2:9" x14ac:dyDescent="0.2">
      <c r="B9" s="609"/>
      <c r="C9" s="609"/>
      <c r="D9" s="609"/>
      <c r="E9" s="609"/>
      <c r="F9" s="609"/>
      <c r="G9" s="609"/>
      <c r="H9" s="609"/>
      <c r="I9" s="609"/>
    </row>
    <row r="10" spans="2:9" x14ac:dyDescent="0.2">
      <c r="B10" s="609"/>
      <c r="C10" s="609"/>
      <c r="D10" s="609"/>
      <c r="E10" s="609"/>
      <c r="F10" s="609"/>
      <c r="G10" s="609"/>
      <c r="H10" s="609"/>
      <c r="I10" s="609"/>
    </row>
    <row r="11" spans="2:9" x14ac:dyDescent="0.2">
      <c r="B11" s="609"/>
      <c r="C11" s="609"/>
      <c r="D11" s="609"/>
      <c r="E11" s="609"/>
      <c r="F11" s="609"/>
      <c r="G11" s="609"/>
      <c r="H11" s="609"/>
      <c r="I11" s="609"/>
    </row>
    <row r="12" spans="2:9" x14ac:dyDescent="0.2">
      <c r="B12" s="609"/>
      <c r="C12" s="609"/>
      <c r="D12" s="609"/>
      <c r="E12" s="609"/>
      <c r="F12" s="609"/>
      <c r="G12" s="609"/>
      <c r="H12" s="609"/>
      <c r="I12" s="609"/>
    </row>
    <row r="13" spans="2:9" x14ac:dyDescent="0.2">
      <c r="B13" s="609"/>
      <c r="C13" s="609"/>
      <c r="D13" s="609"/>
      <c r="E13" s="609"/>
      <c r="F13" s="609"/>
      <c r="G13" s="609"/>
      <c r="H13" s="609"/>
      <c r="I13" s="609"/>
    </row>
    <row r="14" spans="2:9" x14ac:dyDescent="0.2">
      <c r="B14" s="609"/>
      <c r="C14" s="609"/>
      <c r="D14" s="609"/>
      <c r="E14" s="609"/>
      <c r="F14" s="609"/>
      <c r="G14" s="609"/>
      <c r="H14" s="609"/>
      <c r="I14" s="609"/>
    </row>
    <row r="15" spans="2:9" x14ac:dyDescent="0.2">
      <c r="B15" s="609"/>
      <c r="C15" s="609"/>
      <c r="D15" s="609"/>
      <c r="E15" s="609"/>
      <c r="F15" s="609"/>
      <c r="G15" s="609"/>
      <c r="H15" s="609"/>
      <c r="I15" s="609"/>
    </row>
    <row r="16" spans="2:9" x14ac:dyDescent="0.2">
      <c r="B16" s="609"/>
      <c r="C16" s="609"/>
      <c r="D16" s="609"/>
      <c r="E16" s="609"/>
      <c r="F16" s="609"/>
      <c r="G16" s="609"/>
      <c r="H16" s="609"/>
      <c r="I16" s="609"/>
    </row>
    <row r="17" spans="1:13" x14ac:dyDescent="0.2">
      <c r="B17" s="609"/>
      <c r="C17" s="609"/>
      <c r="D17" s="609"/>
      <c r="E17" s="609"/>
      <c r="F17" s="609"/>
      <c r="G17" s="609"/>
      <c r="H17" s="609"/>
      <c r="I17" s="609"/>
    </row>
    <row r="18" spans="1:13" ht="13.5" thickBot="1" x14ac:dyDescent="0.25">
      <c r="B18" s="609"/>
      <c r="C18" s="609"/>
      <c r="D18" s="609"/>
      <c r="E18" s="609"/>
      <c r="F18" s="609"/>
      <c r="G18" s="609"/>
      <c r="H18" s="609"/>
      <c r="I18" s="609"/>
    </row>
    <row r="19" spans="1:13" s="824" customFormat="1" ht="48.75" customHeight="1" thickBot="1" x14ac:dyDescent="0.25">
      <c r="A19" s="1100"/>
      <c r="B19" s="1369" t="s">
        <v>715</v>
      </c>
      <c r="C19" s="1370"/>
      <c r="D19" s="1371"/>
      <c r="E19" s="823"/>
      <c r="F19" s="823"/>
      <c r="G19" s="823"/>
      <c r="H19" s="823"/>
      <c r="I19" s="823"/>
    </row>
    <row r="20" spans="1:13" s="612" customFormat="1" ht="23.25" x14ac:dyDescent="0.35">
      <c r="A20" s="1101"/>
      <c r="B20" s="1372" t="s">
        <v>515</v>
      </c>
      <c r="C20" s="1372"/>
      <c r="D20" s="1372"/>
      <c r="E20" s="1372"/>
      <c r="F20" s="1372"/>
      <c r="G20" s="1372"/>
      <c r="H20" s="1372"/>
      <c r="I20" s="1372"/>
      <c r="J20" s="1372"/>
      <c r="K20" s="1372"/>
      <c r="L20" s="1372"/>
      <c r="M20" s="1372"/>
    </row>
    <row r="21" spans="1:13" s="612" customFormat="1" ht="13.5" thickBot="1" x14ac:dyDescent="0.25">
      <c r="A21" s="1101"/>
    </row>
    <row r="22" spans="1:13" ht="20.25" x14ac:dyDescent="0.3">
      <c r="B22" s="728" t="s">
        <v>1</v>
      </c>
      <c r="C22" s="729"/>
      <c r="D22" s="729"/>
      <c r="E22" s="729"/>
      <c r="F22" s="1347" t="s">
        <v>4</v>
      </c>
      <c r="G22" s="1347"/>
      <c r="H22" s="1347"/>
      <c r="I22" s="1347"/>
      <c r="J22" s="1347" t="s">
        <v>5</v>
      </c>
      <c r="K22" s="1347"/>
      <c r="L22" s="1347"/>
      <c r="M22" s="1348"/>
    </row>
    <row r="23" spans="1:13" x14ac:dyDescent="0.2">
      <c r="B23" s="165" t="s">
        <v>0</v>
      </c>
      <c r="C23" s="603"/>
      <c r="D23" s="1339" t="s">
        <v>503</v>
      </c>
      <c r="E23" s="1339" t="s">
        <v>504</v>
      </c>
      <c r="F23" s="603" t="s">
        <v>8</v>
      </c>
      <c r="G23" s="603" t="s">
        <v>9</v>
      </c>
      <c r="H23" s="603" t="s">
        <v>10</v>
      </c>
      <c r="I23" s="603" t="s">
        <v>11</v>
      </c>
      <c r="J23" s="603" t="s">
        <v>8</v>
      </c>
      <c r="K23" s="603" t="s">
        <v>9</v>
      </c>
      <c r="L23" s="603" t="s">
        <v>10</v>
      </c>
      <c r="M23" s="166" t="s">
        <v>11</v>
      </c>
    </row>
    <row r="24" spans="1:13" x14ac:dyDescent="0.2">
      <c r="B24" s="64" t="s">
        <v>476</v>
      </c>
      <c r="C24" s="565" t="s">
        <v>25</v>
      </c>
      <c r="D24" s="1339"/>
      <c r="E24" s="1339"/>
      <c r="F24" s="603" t="s">
        <v>14</v>
      </c>
      <c r="G24" s="603" t="s">
        <v>14</v>
      </c>
      <c r="H24" s="603" t="s">
        <v>14</v>
      </c>
      <c r="I24" s="603" t="s">
        <v>15</v>
      </c>
      <c r="J24" s="603" t="s">
        <v>16</v>
      </c>
      <c r="K24" s="603" t="s">
        <v>16</v>
      </c>
      <c r="L24" s="603" t="s">
        <v>17</v>
      </c>
      <c r="M24" s="166" t="s">
        <v>18</v>
      </c>
    </row>
    <row r="25" spans="1:13" x14ac:dyDescent="0.2">
      <c r="B25" s="64" t="s">
        <v>26</v>
      </c>
      <c r="C25" s="565" t="s">
        <v>27</v>
      </c>
      <c r="D25" s="275">
        <v>0.12</v>
      </c>
      <c r="E25" s="275">
        <f t="shared" ref="E25:E49" si="0">IF(D25&gt;0,(1-D25)*0.8,0)</f>
        <v>0.70400000000000007</v>
      </c>
      <c r="F25" s="280">
        <v>2.1</v>
      </c>
      <c r="G25" s="280">
        <v>0.31</v>
      </c>
      <c r="H25" s="280">
        <v>49</v>
      </c>
      <c r="I25" s="280">
        <v>20000</v>
      </c>
      <c r="J25" s="99"/>
      <c r="K25" s="99"/>
      <c r="L25" s="99"/>
      <c r="M25" s="67"/>
    </row>
    <row r="26" spans="1:13" x14ac:dyDescent="0.2">
      <c r="B26" s="64" t="s">
        <v>26</v>
      </c>
      <c r="C26" s="565" t="s">
        <v>28</v>
      </c>
      <c r="D26" s="275">
        <v>0.21</v>
      </c>
      <c r="E26" s="275">
        <f t="shared" si="0"/>
        <v>0.63200000000000012</v>
      </c>
      <c r="F26" s="280">
        <v>2.1</v>
      </c>
      <c r="G26" s="280">
        <v>0.31</v>
      </c>
      <c r="H26" s="280">
        <v>49</v>
      </c>
      <c r="I26" s="280">
        <v>20000</v>
      </c>
      <c r="J26" s="99"/>
      <c r="K26" s="99"/>
      <c r="L26" s="99"/>
      <c r="M26" s="67"/>
    </row>
    <row r="27" spans="1:13" x14ac:dyDescent="0.2">
      <c r="B27" s="64" t="s">
        <v>26</v>
      </c>
      <c r="C27" s="565" t="s">
        <v>29</v>
      </c>
      <c r="D27" s="275">
        <v>0.33</v>
      </c>
      <c r="E27" s="275">
        <f t="shared" si="0"/>
        <v>0.53599999999999992</v>
      </c>
      <c r="F27" s="280">
        <v>2.1</v>
      </c>
      <c r="G27" s="280">
        <v>0.31</v>
      </c>
      <c r="H27" s="280">
        <v>49</v>
      </c>
      <c r="I27" s="280">
        <v>20000</v>
      </c>
      <c r="J27" s="99"/>
      <c r="K27" s="99"/>
      <c r="L27" s="99"/>
      <c r="M27" s="67"/>
    </row>
    <row r="28" spans="1:13" x14ac:dyDescent="0.2">
      <c r="B28" s="64" t="s">
        <v>26</v>
      </c>
      <c r="C28" s="565" t="s">
        <v>30</v>
      </c>
      <c r="D28" s="275">
        <v>0.44</v>
      </c>
      <c r="E28" s="275">
        <f t="shared" si="0"/>
        <v>0.44800000000000006</v>
      </c>
      <c r="F28" s="280">
        <v>2.1</v>
      </c>
      <c r="G28" s="280">
        <v>0.31</v>
      </c>
      <c r="H28" s="280">
        <v>49</v>
      </c>
      <c r="I28" s="280">
        <v>20000</v>
      </c>
      <c r="J28" s="99"/>
      <c r="K28" s="99"/>
      <c r="L28" s="99"/>
      <c r="M28" s="67"/>
    </row>
    <row r="29" spans="1:13" x14ac:dyDescent="0.2">
      <c r="B29" s="168" t="s">
        <v>26</v>
      </c>
      <c r="C29" s="164"/>
      <c r="D29" s="275"/>
      <c r="E29" s="275">
        <f t="shared" si="0"/>
        <v>0</v>
      </c>
      <c r="F29" s="280">
        <v>2.1</v>
      </c>
      <c r="G29" s="280">
        <v>0.31</v>
      </c>
      <c r="H29" s="280">
        <v>49</v>
      </c>
      <c r="I29" s="280">
        <v>20000</v>
      </c>
      <c r="J29" s="99"/>
      <c r="K29" s="99"/>
      <c r="L29" s="99"/>
      <c r="M29" s="67"/>
    </row>
    <row r="30" spans="1:13" x14ac:dyDescent="0.2">
      <c r="B30" s="168" t="s">
        <v>26</v>
      </c>
      <c r="C30" s="164"/>
      <c r="D30" s="275"/>
      <c r="E30" s="275">
        <f t="shared" si="0"/>
        <v>0</v>
      </c>
      <c r="F30" s="280">
        <v>2.1</v>
      </c>
      <c r="G30" s="280">
        <v>0.31</v>
      </c>
      <c r="H30" s="280">
        <v>49</v>
      </c>
      <c r="I30" s="280">
        <v>20000</v>
      </c>
      <c r="J30" s="99"/>
      <c r="K30" s="99"/>
      <c r="L30" s="99"/>
      <c r="M30" s="67"/>
    </row>
    <row r="31" spans="1:13" x14ac:dyDescent="0.2">
      <c r="B31" s="168" t="s">
        <v>26</v>
      </c>
      <c r="C31" s="164"/>
      <c r="D31" s="275"/>
      <c r="E31" s="275">
        <f t="shared" si="0"/>
        <v>0</v>
      </c>
      <c r="F31" s="280">
        <v>2.1</v>
      </c>
      <c r="G31" s="280">
        <v>0.31</v>
      </c>
      <c r="H31" s="280">
        <v>49</v>
      </c>
      <c r="I31" s="280">
        <v>20000</v>
      </c>
      <c r="J31" s="99"/>
      <c r="K31" s="99"/>
      <c r="L31" s="99"/>
      <c r="M31" s="67"/>
    </row>
    <row r="32" spans="1:13" x14ac:dyDescent="0.2">
      <c r="B32" s="168" t="s">
        <v>26</v>
      </c>
      <c r="C32" s="164"/>
      <c r="D32" s="275"/>
      <c r="E32" s="275">
        <f t="shared" si="0"/>
        <v>0</v>
      </c>
      <c r="F32" s="280">
        <v>2.1</v>
      </c>
      <c r="G32" s="280">
        <v>0.31</v>
      </c>
      <c r="H32" s="280">
        <v>49</v>
      </c>
      <c r="I32" s="280">
        <v>20000</v>
      </c>
      <c r="J32" s="99"/>
      <c r="K32" s="99"/>
      <c r="L32" s="99"/>
      <c r="M32" s="67"/>
    </row>
    <row r="33" spans="2:13" x14ac:dyDescent="0.2">
      <c r="B33" s="168" t="s">
        <v>26</v>
      </c>
      <c r="C33" s="164"/>
      <c r="D33" s="275"/>
      <c r="E33" s="275">
        <f t="shared" si="0"/>
        <v>0</v>
      </c>
      <c r="F33" s="280">
        <v>2.1</v>
      </c>
      <c r="G33" s="280">
        <v>0.31</v>
      </c>
      <c r="H33" s="280">
        <v>49</v>
      </c>
      <c r="I33" s="280">
        <v>20000</v>
      </c>
      <c r="J33" s="99"/>
      <c r="K33" s="99"/>
      <c r="L33" s="99"/>
      <c r="M33" s="67"/>
    </row>
    <row r="34" spans="2:13" x14ac:dyDescent="0.2">
      <c r="B34" s="168" t="s">
        <v>26</v>
      </c>
      <c r="C34" s="164"/>
      <c r="D34" s="275"/>
      <c r="E34" s="275">
        <f t="shared" si="0"/>
        <v>0</v>
      </c>
      <c r="F34" s="280">
        <v>2.1</v>
      </c>
      <c r="G34" s="280">
        <v>0.31</v>
      </c>
      <c r="H34" s="280">
        <v>49</v>
      </c>
      <c r="I34" s="280">
        <v>20000</v>
      </c>
      <c r="J34" s="99"/>
      <c r="K34" s="99"/>
      <c r="L34" s="99"/>
      <c r="M34" s="67"/>
    </row>
    <row r="35" spans="2:13" x14ac:dyDescent="0.2">
      <c r="B35" s="64" t="s">
        <v>31</v>
      </c>
      <c r="C35" s="565" t="s">
        <v>31</v>
      </c>
      <c r="D35" s="275">
        <v>0.72</v>
      </c>
      <c r="E35" s="275">
        <f t="shared" si="0"/>
        <v>0.22400000000000003</v>
      </c>
      <c r="F35" s="280">
        <v>2.1</v>
      </c>
      <c r="G35" s="280">
        <v>0.22</v>
      </c>
      <c r="H35" s="280">
        <v>43</v>
      </c>
      <c r="I35" s="280">
        <v>20000</v>
      </c>
      <c r="J35" s="99"/>
      <c r="K35" s="99"/>
      <c r="L35" s="99"/>
      <c r="M35" s="67"/>
    </row>
    <row r="36" spans="2:13" x14ac:dyDescent="0.2">
      <c r="B36" s="168" t="s">
        <v>31</v>
      </c>
      <c r="C36" s="164"/>
      <c r="D36" s="275"/>
      <c r="E36" s="275">
        <f t="shared" si="0"/>
        <v>0</v>
      </c>
      <c r="F36" s="280">
        <v>2.1</v>
      </c>
      <c r="G36" s="280">
        <v>0.22</v>
      </c>
      <c r="H36" s="280">
        <v>43</v>
      </c>
      <c r="I36" s="280">
        <v>20000</v>
      </c>
      <c r="J36" s="99"/>
      <c r="K36" s="99"/>
      <c r="L36" s="99"/>
      <c r="M36" s="67"/>
    </row>
    <row r="37" spans="2:13" x14ac:dyDescent="0.2">
      <c r="B37" s="168" t="s">
        <v>31</v>
      </c>
      <c r="C37" s="164"/>
      <c r="D37" s="275"/>
      <c r="E37" s="275">
        <f t="shared" si="0"/>
        <v>0</v>
      </c>
      <c r="F37" s="280">
        <v>2.1</v>
      </c>
      <c r="G37" s="280">
        <v>0.22</v>
      </c>
      <c r="H37" s="280">
        <v>43</v>
      </c>
      <c r="I37" s="280">
        <v>20000</v>
      </c>
      <c r="J37" s="99"/>
      <c r="K37" s="99"/>
      <c r="L37" s="99"/>
      <c r="M37" s="67"/>
    </row>
    <row r="38" spans="2:13" x14ac:dyDescent="0.2">
      <c r="B38" s="168" t="s">
        <v>31</v>
      </c>
      <c r="C38" s="164"/>
      <c r="D38" s="275"/>
      <c r="E38" s="275">
        <f t="shared" si="0"/>
        <v>0</v>
      </c>
      <c r="F38" s="280">
        <v>2.1</v>
      </c>
      <c r="G38" s="280">
        <v>0.22</v>
      </c>
      <c r="H38" s="280">
        <v>43</v>
      </c>
      <c r="I38" s="280">
        <v>20000</v>
      </c>
      <c r="J38" s="99"/>
      <c r="K38" s="99"/>
      <c r="L38" s="99"/>
      <c r="M38" s="67"/>
    </row>
    <row r="39" spans="2:13" x14ac:dyDescent="0.2">
      <c r="B39" s="168" t="s">
        <v>31</v>
      </c>
      <c r="C39" s="164"/>
      <c r="D39" s="275"/>
      <c r="E39" s="275">
        <f t="shared" si="0"/>
        <v>0</v>
      </c>
      <c r="F39" s="280">
        <v>2.1</v>
      </c>
      <c r="G39" s="280">
        <v>0.22</v>
      </c>
      <c r="H39" s="280">
        <v>43</v>
      </c>
      <c r="I39" s="280">
        <v>20000</v>
      </c>
      <c r="J39" s="99"/>
      <c r="K39" s="99"/>
      <c r="L39" s="99"/>
      <c r="M39" s="67"/>
    </row>
    <row r="40" spans="2:13" x14ac:dyDescent="0.2">
      <c r="B40" s="64" t="s">
        <v>32</v>
      </c>
      <c r="C40" s="565" t="s">
        <v>32</v>
      </c>
      <c r="D40" s="275">
        <v>0.8</v>
      </c>
      <c r="E40" s="275">
        <f t="shared" si="0"/>
        <v>0.15999999999999998</v>
      </c>
      <c r="F40" s="280">
        <v>2.2999999999999998</v>
      </c>
      <c r="G40" s="280">
        <v>0.25</v>
      </c>
      <c r="H40" s="280">
        <v>134</v>
      </c>
      <c r="I40" s="280">
        <v>20000</v>
      </c>
      <c r="J40" s="99"/>
      <c r="K40" s="99"/>
      <c r="L40" s="99"/>
      <c r="M40" s="67"/>
    </row>
    <row r="41" spans="2:13" x14ac:dyDescent="0.2">
      <c r="B41" s="168" t="s">
        <v>32</v>
      </c>
      <c r="C41" s="164"/>
      <c r="D41" s="275"/>
      <c r="E41" s="275">
        <f t="shared" si="0"/>
        <v>0</v>
      </c>
      <c r="F41" s="319">
        <v>2.2999999999999998</v>
      </c>
      <c r="G41" s="280">
        <v>0.25</v>
      </c>
      <c r="H41" s="280">
        <v>134</v>
      </c>
      <c r="I41" s="280">
        <v>20000</v>
      </c>
      <c r="J41" s="99"/>
      <c r="K41" s="99"/>
      <c r="L41" s="99"/>
      <c r="M41" s="67"/>
    </row>
    <row r="42" spans="2:13" x14ac:dyDescent="0.2">
      <c r="B42" s="168" t="s">
        <v>32</v>
      </c>
      <c r="C42" s="164"/>
      <c r="D42" s="275"/>
      <c r="E42" s="275">
        <f t="shared" si="0"/>
        <v>0</v>
      </c>
      <c r="F42" s="319">
        <v>2.2999999999999998</v>
      </c>
      <c r="G42" s="280">
        <v>0.25</v>
      </c>
      <c r="H42" s="280">
        <v>134</v>
      </c>
      <c r="I42" s="280">
        <v>20000</v>
      </c>
      <c r="J42" s="99"/>
      <c r="K42" s="99"/>
      <c r="L42" s="99"/>
      <c r="M42" s="67"/>
    </row>
    <row r="43" spans="2:13" x14ac:dyDescent="0.2">
      <c r="B43" s="168" t="s">
        <v>32</v>
      </c>
      <c r="C43" s="164"/>
      <c r="D43" s="275"/>
      <c r="E43" s="275">
        <f t="shared" si="0"/>
        <v>0</v>
      </c>
      <c r="F43" s="319">
        <v>2.2999999999999998</v>
      </c>
      <c r="G43" s="280">
        <v>0.25</v>
      </c>
      <c r="H43" s="280">
        <v>134</v>
      </c>
      <c r="I43" s="280">
        <v>20000</v>
      </c>
      <c r="J43" s="99"/>
      <c r="K43" s="99"/>
      <c r="L43" s="99"/>
      <c r="M43" s="67"/>
    </row>
    <row r="44" spans="2:13" x14ac:dyDescent="0.2">
      <c r="B44" s="168" t="s">
        <v>32</v>
      </c>
      <c r="C44" s="164"/>
      <c r="D44" s="275"/>
      <c r="E44" s="275">
        <f t="shared" si="0"/>
        <v>0</v>
      </c>
      <c r="F44" s="319">
        <v>2.2999999999999998</v>
      </c>
      <c r="G44" s="280">
        <v>0.25</v>
      </c>
      <c r="H44" s="280">
        <v>134</v>
      </c>
      <c r="I44" s="280">
        <v>20000</v>
      </c>
      <c r="J44" s="99"/>
      <c r="K44" s="99"/>
      <c r="L44" s="99"/>
      <c r="M44" s="67"/>
    </row>
    <row r="45" spans="2:13" x14ac:dyDescent="0.2">
      <c r="B45" s="64" t="s">
        <v>33</v>
      </c>
      <c r="C45" s="565" t="s">
        <v>33</v>
      </c>
      <c r="D45" s="275">
        <v>0.53</v>
      </c>
      <c r="E45" s="275">
        <f t="shared" si="0"/>
        <v>0.376</v>
      </c>
      <c r="F45" s="280">
        <v>2.2000000000000002</v>
      </c>
      <c r="G45" s="280">
        <v>0.25</v>
      </c>
      <c r="H45" s="280">
        <v>81</v>
      </c>
      <c r="I45" s="280">
        <v>20000</v>
      </c>
      <c r="J45" s="99"/>
      <c r="K45" s="99"/>
      <c r="L45" s="99"/>
      <c r="M45" s="67"/>
    </row>
    <row r="46" spans="2:13" x14ac:dyDescent="0.2">
      <c r="B46" s="168" t="s">
        <v>33</v>
      </c>
      <c r="C46" s="164"/>
      <c r="D46" s="275"/>
      <c r="E46" s="275">
        <f t="shared" si="0"/>
        <v>0</v>
      </c>
      <c r="F46" s="280">
        <v>2.2000000000000002</v>
      </c>
      <c r="G46" s="280">
        <v>0.25</v>
      </c>
      <c r="H46" s="280">
        <v>81</v>
      </c>
      <c r="I46" s="280">
        <v>20000</v>
      </c>
      <c r="J46" s="99"/>
      <c r="K46" s="99"/>
      <c r="L46" s="99"/>
      <c r="M46" s="67"/>
    </row>
    <row r="47" spans="2:13" x14ac:dyDescent="0.2">
      <c r="B47" s="168" t="s">
        <v>33</v>
      </c>
      <c r="C47" s="164"/>
      <c r="D47" s="275"/>
      <c r="E47" s="275">
        <f t="shared" si="0"/>
        <v>0</v>
      </c>
      <c r="F47" s="280">
        <v>2.2000000000000002</v>
      </c>
      <c r="G47" s="280">
        <v>0.25</v>
      </c>
      <c r="H47" s="280">
        <v>81</v>
      </c>
      <c r="I47" s="280">
        <v>20000</v>
      </c>
      <c r="J47" s="99"/>
      <c r="K47" s="99"/>
      <c r="L47" s="99"/>
      <c r="M47" s="67"/>
    </row>
    <row r="48" spans="2:13" x14ac:dyDescent="0.2">
      <c r="B48" s="168" t="s">
        <v>33</v>
      </c>
      <c r="C48" s="164"/>
      <c r="D48" s="275"/>
      <c r="E48" s="275">
        <f t="shared" si="0"/>
        <v>0</v>
      </c>
      <c r="F48" s="280">
        <v>2.2000000000000002</v>
      </c>
      <c r="G48" s="280">
        <v>0.25</v>
      </c>
      <c r="H48" s="280">
        <v>81</v>
      </c>
      <c r="I48" s="280">
        <v>20000</v>
      </c>
      <c r="J48" s="99"/>
      <c r="K48" s="99"/>
      <c r="L48" s="99"/>
      <c r="M48" s="67"/>
    </row>
    <row r="49" spans="2:13" x14ac:dyDescent="0.2">
      <c r="B49" s="168" t="s">
        <v>33</v>
      </c>
      <c r="C49" s="164"/>
      <c r="D49" s="275"/>
      <c r="E49" s="275">
        <f t="shared" si="0"/>
        <v>0</v>
      </c>
      <c r="F49" s="280">
        <v>2.2000000000000002</v>
      </c>
      <c r="G49" s="280">
        <v>0.25</v>
      </c>
      <c r="H49" s="280">
        <v>81</v>
      </c>
      <c r="I49" s="280">
        <v>20000</v>
      </c>
      <c r="J49" s="99"/>
      <c r="K49" s="99"/>
      <c r="L49" s="99"/>
      <c r="M49" s="67"/>
    </row>
    <row r="50" spans="2:13" x14ac:dyDescent="0.2">
      <c r="B50" s="64" t="s">
        <v>34</v>
      </c>
      <c r="C50" s="565" t="s">
        <v>34</v>
      </c>
      <c r="D50" s="275"/>
      <c r="E50" s="275"/>
      <c r="F50" s="316"/>
      <c r="G50" s="316"/>
      <c r="H50" s="316"/>
      <c r="I50" s="316"/>
      <c r="J50" s="319">
        <v>2.5</v>
      </c>
      <c r="K50" s="280">
        <v>0.2</v>
      </c>
      <c r="L50" s="280">
        <v>100</v>
      </c>
      <c r="M50" s="320">
        <v>12</v>
      </c>
    </row>
    <row r="51" spans="2:13" x14ac:dyDescent="0.2">
      <c r="B51" s="168" t="s">
        <v>34</v>
      </c>
      <c r="C51" s="164"/>
      <c r="D51" s="275"/>
      <c r="E51" s="275"/>
      <c r="F51" s="316"/>
      <c r="G51" s="316"/>
      <c r="H51" s="316"/>
      <c r="I51" s="316"/>
      <c r="J51" s="319">
        <v>2.5</v>
      </c>
      <c r="K51" s="319">
        <v>0.2</v>
      </c>
      <c r="L51" s="321">
        <v>100</v>
      </c>
      <c r="M51" s="320">
        <v>12</v>
      </c>
    </row>
    <row r="52" spans="2:13" x14ac:dyDescent="0.2">
      <c r="B52" s="168" t="s">
        <v>34</v>
      </c>
      <c r="C52" s="164"/>
      <c r="D52" s="275"/>
      <c r="E52" s="275"/>
      <c r="F52" s="316"/>
      <c r="G52" s="316"/>
      <c r="H52" s="316"/>
      <c r="I52" s="316"/>
      <c r="J52" s="319">
        <v>2.5</v>
      </c>
      <c r="K52" s="319">
        <v>0.2</v>
      </c>
      <c r="L52" s="321">
        <v>100</v>
      </c>
      <c r="M52" s="320">
        <v>12</v>
      </c>
    </row>
    <row r="53" spans="2:13" x14ac:dyDescent="0.2">
      <c r="B53" s="168" t="s">
        <v>34</v>
      </c>
      <c r="C53" s="164"/>
      <c r="D53" s="275"/>
      <c r="E53" s="275"/>
      <c r="F53" s="316"/>
      <c r="G53" s="316"/>
      <c r="H53" s="316"/>
      <c r="I53" s="316"/>
      <c r="J53" s="319">
        <v>2.5</v>
      </c>
      <c r="K53" s="319">
        <v>0.2</v>
      </c>
      <c r="L53" s="321">
        <v>100</v>
      </c>
      <c r="M53" s="320">
        <v>12</v>
      </c>
    </row>
    <row r="54" spans="2:13" x14ac:dyDescent="0.2">
      <c r="B54" s="168" t="s">
        <v>34</v>
      </c>
      <c r="C54" s="164"/>
      <c r="D54" s="275"/>
      <c r="E54" s="275"/>
      <c r="F54" s="316"/>
      <c r="G54" s="316"/>
      <c r="H54" s="316"/>
      <c r="I54" s="316"/>
      <c r="J54" s="319">
        <v>2.5</v>
      </c>
      <c r="K54" s="319">
        <v>0.2</v>
      </c>
      <c r="L54" s="321">
        <v>100</v>
      </c>
      <c r="M54" s="320">
        <v>12</v>
      </c>
    </row>
    <row r="55" spans="2:13" x14ac:dyDescent="0.2">
      <c r="B55" s="64" t="s">
        <v>35</v>
      </c>
      <c r="C55" s="565" t="s">
        <v>35</v>
      </c>
      <c r="D55" s="275"/>
      <c r="E55" s="275"/>
      <c r="F55" s="316"/>
      <c r="G55" s="316"/>
      <c r="H55" s="316"/>
      <c r="I55" s="316"/>
      <c r="J55" s="280">
        <v>4.5999999999999996</v>
      </c>
      <c r="K55" s="280">
        <v>0.7</v>
      </c>
      <c r="L55" s="280">
        <v>100</v>
      </c>
      <c r="M55" s="320">
        <v>39</v>
      </c>
    </row>
    <row r="56" spans="2:13" x14ac:dyDescent="0.2">
      <c r="B56" s="168" t="s">
        <v>35</v>
      </c>
      <c r="C56" s="164"/>
      <c r="D56" s="275"/>
      <c r="E56" s="275"/>
      <c r="F56" s="316"/>
      <c r="G56" s="316"/>
      <c r="H56" s="316"/>
      <c r="I56" s="316"/>
      <c r="J56" s="280">
        <v>4.5999999999999996</v>
      </c>
      <c r="K56" s="280">
        <v>0.7</v>
      </c>
      <c r="L56" s="280">
        <v>100</v>
      </c>
      <c r="M56" s="320">
        <v>39</v>
      </c>
    </row>
    <row r="57" spans="2:13" x14ac:dyDescent="0.2">
      <c r="B57" s="168" t="s">
        <v>35</v>
      </c>
      <c r="C57" s="164"/>
      <c r="D57" s="275"/>
      <c r="E57" s="275"/>
      <c r="F57" s="316"/>
      <c r="G57" s="316"/>
      <c r="H57" s="316"/>
      <c r="I57" s="316"/>
      <c r="J57" s="280">
        <v>4.5999999999999996</v>
      </c>
      <c r="K57" s="280">
        <v>0.7</v>
      </c>
      <c r="L57" s="280">
        <v>100</v>
      </c>
      <c r="M57" s="320">
        <v>39</v>
      </c>
    </row>
    <row r="58" spans="2:13" x14ac:dyDescent="0.2">
      <c r="B58" s="168" t="s">
        <v>35</v>
      </c>
      <c r="C58" s="164"/>
      <c r="D58" s="275"/>
      <c r="E58" s="275"/>
      <c r="F58" s="316"/>
      <c r="G58" s="316"/>
      <c r="H58" s="316"/>
      <c r="I58" s="316"/>
      <c r="J58" s="280">
        <v>4.5999999999999996</v>
      </c>
      <c r="K58" s="280">
        <v>0.7</v>
      </c>
      <c r="L58" s="280">
        <v>100</v>
      </c>
      <c r="M58" s="320">
        <v>39</v>
      </c>
    </row>
    <row r="59" spans="2:13" x14ac:dyDescent="0.2">
      <c r="B59" s="168" t="s">
        <v>35</v>
      </c>
      <c r="C59" s="164"/>
      <c r="D59" s="275"/>
      <c r="E59" s="275"/>
      <c r="F59" s="316"/>
      <c r="G59" s="316"/>
      <c r="H59" s="316"/>
      <c r="I59" s="316"/>
      <c r="J59" s="280">
        <v>4.5999999999999996</v>
      </c>
      <c r="K59" s="280">
        <v>0.7</v>
      </c>
      <c r="L59" s="280">
        <v>100</v>
      </c>
      <c r="M59" s="320">
        <v>39</v>
      </c>
    </row>
    <row r="60" spans="2:13" x14ac:dyDescent="0.2">
      <c r="B60" s="168" t="s">
        <v>35</v>
      </c>
      <c r="C60" s="164"/>
      <c r="D60" s="275"/>
      <c r="E60" s="275"/>
      <c r="F60" s="316"/>
      <c r="G60" s="316"/>
      <c r="H60" s="316"/>
      <c r="I60" s="316"/>
      <c r="J60" s="280">
        <v>4.5999999999999996</v>
      </c>
      <c r="K60" s="280">
        <v>0.7</v>
      </c>
      <c r="L60" s="280">
        <v>100</v>
      </c>
      <c r="M60" s="320">
        <v>39</v>
      </c>
    </row>
    <row r="61" spans="2:13" x14ac:dyDescent="0.2">
      <c r="B61" s="168" t="s">
        <v>35</v>
      </c>
      <c r="C61" s="164"/>
      <c r="D61" s="275"/>
      <c r="E61" s="275"/>
      <c r="F61" s="316"/>
      <c r="G61" s="316"/>
      <c r="H61" s="316"/>
      <c r="I61" s="316"/>
      <c r="J61" s="280">
        <v>4.5999999999999996</v>
      </c>
      <c r="K61" s="280">
        <v>0.7</v>
      </c>
      <c r="L61" s="280">
        <v>100</v>
      </c>
      <c r="M61" s="320">
        <v>39</v>
      </c>
    </row>
    <row r="62" spans="2:13" x14ac:dyDescent="0.2">
      <c r="B62" s="168" t="s">
        <v>35</v>
      </c>
      <c r="C62" s="164"/>
      <c r="D62" s="275"/>
      <c r="E62" s="275"/>
      <c r="F62" s="316"/>
      <c r="G62" s="316"/>
      <c r="H62" s="316"/>
      <c r="I62" s="316"/>
      <c r="J62" s="280">
        <v>4.5999999999999996</v>
      </c>
      <c r="K62" s="280">
        <v>0.7</v>
      </c>
      <c r="L62" s="280">
        <v>100</v>
      </c>
      <c r="M62" s="320">
        <v>39</v>
      </c>
    </row>
    <row r="63" spans="2:13" x14ac:dyDescent="0.2">
      <c r="B63" s="168" t="s">
        <v>35</v>
      </c>
      <c r="C63" s="164"/>
      <c r="D63" s="275"/>
      <c r="E63" s="275"/>
      <c r="F63" s="316"/>
      <c r="G63" s="316"/>
      <c r="H63" s="316"/>
      <c r="I63" s="316"/>
      <c r="J63" s="280">
        <v>4.5999999999999996</v>
      </c>
      <c r="K63" s="280">
        <v>0.7</v>
      </c>
      <c r="L63" s="280">
        <v>100</v>
      </c>
      <c r="M63" s="320">
        <v>39</v>
      </c>
    </row>
    <row r="64" spans="2:13" x14ac:dyDescent="0.2">
      <c r="B64" s="168" t="s">
        <v>35</v>
      </c>
      <c r="C64" s="164"/>
      <c r="D64" s="275"/>
      <c r="E64" s="275"/>
      <c r="F64" s="316"/>
      <c r="G64" s="316"/>
      <c r="H64" s="316"/>
      <c r="I64" s="316"/>
      <c r="J64" s="280">
        <v>4.5999999999999996</v>
      </c>
      <c r="K64" s="280">
        <v>0.7</v>
      </c>
      <c r="L64" s="280">
        <v>100</v>
      </c>
      <c r="M64" s="320">
        <v>39</v>
      </c>
    </row>
    <row r="65" spans="2:22" x14ac:dyDescent="0.2">
      <c r="B65" s="64" t="s">
        <v>36</v>
      </c>
      <c r="C65" s="565" t="s">
        <v>36</v>
      </c>
      <c r="D65" s="280"/>
      <c r="E65" s="280"/>
      <c r="F65" s="280"/>
      <c r="G65" s="280"/>
      <c r="H65" s="280"/>
      <c r="I65" s="280"/>
      <c r="J65" s="280">
        <v>12.8</v>
      </c>
      <c r="K65" s="280">
        <v>0.5</v>
      </c>
      <c r="L65" s="280">
        <f>155</f>
        <v>155</v>
      </c>
      <c r="M65" s="273"/>
    </row>
    <row r="66" spans="2:22" ht="13.5" thickBot="1" x14ac:dyDescent="0.25">
      <c r="B66" s="65" t="s">
        <v>37</v>
      </c>
      <c r="C66" s="51" t="s">
        <v>37</v>
      </c>
      <c r="D66" s="281"/>
      <c r="E66" s="281"/>
      <c r="F66" s="281">
        <v>1</v>
      </c>
      <c r="G66" s="281">
        <v>0.2</v>
      </c>
      <c r="H66" s="281">
        <v>680</v>
      </c>
      <c r="I66" s="281">
        <v>0</v>
      </c>
      <c r="J66" s="281"/>
      <c r="K66" s="281"/>
      <c r="L66" s="281"/>
      <c r="M66" s="291"/>
    </row>
    <row r="68" spans="2:22" ht="13.5" thickBot="1" x14ac:dyDescent="0.25"/>
    <row r="69" spans="2:22" ht="21.75" thickTop="1" thickBot="1" x14ac:dyDescent="0.35">
      <c r="B69" s="1349" t="s">
        <v>42</v>
      </c>
      <c r="C69" s="1350"/>
      <c r="D69" s="1350"/>
      <c r="E69" s="1350"/>
      <c r="F69" s="1351"/>
    </row>
    <row r="70" spans="2:22" x14ac:dyDescent="0.2">
      <c r="B70" s="45" t="s">
        <v>43</v>
      </c>
      <c r="C70" s="46" t="s">
        <v>8</v>
      </c>
      <c r="D70" s="47" t="s">
        <v>9</v>
      </c>
      <c r="E70" s="47" t="s">
        <v>10</v>
      </c>
      <c r="F70" s="48" t="s">
        <v>11</v>
      </c>
    </row>
    <row r="71" spans="2:22" ht="13.5" thickBot="1" x14ac:dyDescent="0.25">
      <c r="B71" s="49" t="s">
        <v>44</v>
      </c>
      <c r="C71" s="317">
        <v>0.5</v>
      </c>
      <c r="D71" s="318">
        <v>0.7</v>
      </c>
      <c r="E71" s="318">
        <v>0.9</v>
      </c>
      <c r="F71" s="305">
        <v>1</v>
      </c>
    </row>
    <row r="72" spans="2:22" ht="14.25" thickTop="1" thickBot="1" x14ac:dyDescent="0.25"/>
    <row r="73" spans="2:22" x14ac:dyDescent="0.2">
      <c r="B73" s="1362" t="s">
        <v>49</v>
      </c>
      <c r="C73" s="1365" t="s">
        <v>51</v>
      </c>
      <c r="D73" s="1365"/>
      <c r="E73" s="1365"/>
      <c r="F73" s="1365"/>
      <c r="G73" s="1366" t="s">
        <v>52</v>
      </c>
      <c r="H73" s="1367"/>
      <c r="I73" s="1367"/>
      <c r="J73" s="1367"/>
      <c r="K73" s="1367"/>
      <c r="L73" s="1367"/>
      <c r="M73" s="1367"/>
      <c r="N73" s="1367"/>
      <c r="O73" s="1367"/>
      <c r="P73" s="1367"/>
      <c r="Q73" s="1367"/>
      <c r="R73" s="1367"/>
      <c r="S73" s="1367"/>
      <c r="T73" s="1368"/>
      <c r="U73" s="870"/>
      <c r="V73" s="817"/>
    </row>
    <row r="74" spans="2:22" ht="12.75" customHeight="1" x14ac:dyDescent="0.2">
      <c r="B74" s="1363"/>
      <c r="C74" s="1352" t="s">
        <v>53</v>
      </c>
      <c r="D74" s="1352" t="s">
        <v>7</v>
      </c>
      <c r="E74" s="1352" t="s">
        <v>34</v>
      </c>
      <c r="F74" s="1352" t="s">
        <v>35</v>
      </c>
      <c r="G74" s="1339" t="s">
        <v>37</v>
      </c>
      <c r="H74" s="1340" t="str">
        <f>IF($C51&lt;&gt;"",IF($C51&lt;&gt;$C74,IF($C51&lt;&gt;$D74,IF($C51&lt;&gt;$E74,IF($C51&lt;&gt;$F74,IF($C51&lt;&gt;$G74,$C51,""),""),""),""),""),"")</f>
        <v/>
      </c>
      <c r="I74" s="1340" t="str">
        <f>IF($C52&lt;&gt;"",IF($C52&lt;&gt;$C74,IF($C52&lt;&gt;$D74,IF($C52&lt;&gt;$E74,IF($C52&lt;&gt;$F74,IF($C52&lt;&gt;$G74,$C52,""),""),""),""),""),"")</f>
        <v/>
      </c>
      <c r="J74" s="1340" t="str">
        <f>IF($C53&lt;&gt;"",IF($C53&lt;&gt;$C74,IF($C53&lt;&gt;$D74,IF($C53&lt;&gt;$E74,IF($C53&lt;&gt;$F74,IF($C53&lt;&gt;$G74,$C53,""),""),""),""),""),"")</f>
        <v/>
      </c>
      <c r="K74" s="1340" t="str">
        <f>IF($C54&lt;&gt;"",IF($C54&lt;&gt;$C74,IF($C54&lt;&gt;$D74,IF($C54&lt;&gt;$E74,IF($C54&lt;&gt;$F74,IF($C54&lt;&gt;$G74,$C54,""),""),""),""),""),"")</f>
        <v/>
      </c>
      <c r="L74" s="1340" t="str">
        <f>IF($C56&lt;&gt;"",IF($C56&lt;&gt;$C74,IF($C56&lt;&gt;$D74,IF($C56&lt;&gt;$E74,IF($C56&lt;&gt;$F74,IF($C56&lt;&gt;$G74,$C56,""),""),""),""),""),"")</f>
        <v/>
      </c>
      <c r="M74" s="1340" t="str">
        <f>IF($C57&lt;&gt;"",IF($C57&lt;&gt;$C74,IF($C57&lt;&gt;$D74,IF($C57&lt;&gt;$E74,IF($C57&lt;&gt;$F74,IF($C57&lt;&gt;$G74,$C57,""),""),""),""),""),"")</f>
        <v/>
      </c>
      <c r="N74" s="1340" t="str">
        <f>IF($C58&lt;&gt;"",IF($C58&lt;&gt;$C74,IF($C58&lt;&gt;$D74,IF($C58&lt;&gt;$E74,IF($C58&lt;&gt;$F74,IF($C58&lt;&gt;$G74,$C58,""),""),""),""),""),"")</f>
        <v/>
      </c>
      <c r="O74" s="1340" t="str">
        <f>IF($C59&lt;&gt;"",IF($C59&lt;&gt;$C74,IF($C59&lt;&gt;$D74,IF($C59&lt;&gt;$E74,IF($C59&lt;&gt;$F74,IF($C59&lt;&gt;$G74,$C59,""),""),""),""),""),"")</f>
        <v/>
      </c>
      <c r="P74" s="1340" t="str">
        <f>IF($C60&lt;&gt;"",IF($C60&lt;&gt;$C74,IF($C60&lt;&gt;$D74,IF($C60&lt;&gt;$E74,IF($C60&lt;&gt;$F74,IF($C60&lt;&gt;$G74,$C60,""),""),""),""),""),"")</f>
        <v/>
      </c>
      <c r="Q74" s="1340" t="str">
        <f>IF($C61&lt;&gt;"",IF($C61&lt;&gt;$C74,IF($C61&lt;&gt;$D74,IF($C61&lt;&gt;$E74,IF($C61&lt;&gt;$F74,IF($C61&lt;&gt;$G74,$C61,""),""),""),""),""),"")</f>
        <v/>
      </c>
      <c r="R74" s="1340" t="str">
        <f>IF($C62&lt;&gt;"",IF($C62&lt;&gt;$C74,IF($C62&lt;&gt;$D74,IF($C62&lt;&gt;$E74,IF($C62&lt;&gt;$F74,IF($C62&lt;&gt;$G74,$C62,""),""),""),""),""),"")</f>
        <v/>
      </c>
      <c r="S74" s="1340" t="str">
        <f>IF($C63&lt;&gt;"",IF($C63&lt;&gt;$C74,IF($C63&lt;&gt;$D74,IF($C63&lt;&gt;$E74,IF($C63&lt;&gt;$F74,IF($C63&lt;&gt;$G74,$C63,""),""),""),""),""),"")</f>
        <v/>
      </c>
      <c r="T74" s="1341" t="str">
        <f>IF($C64&lt;&gt;"",IF($C64&lt;&gt;$C74,IF($C64&lt;&gt;$D74,IF($C64&lt;&gt;$E74,IF($C64&lt;&gt;$F74,IF($C64&lt;&gt;$G74,$C64,""),""),""),""),""),"")</f>
        <v/>
      </c>
      <c r="U74" s="1337"/>
      <c r="V74" s="1338"/>
    </row>
    <row r="75" spans="2:22" x14ac:dyDescent="0.2">
      <c r="B75" s="1364"/>
      <c r="C75" s="1352"/>
      <c r="D75" s="1352"/>
      <c r="E75" s="1352"/>
      <c r="F75" s="1352"/>
      <c r="G75" s="1339"/>
      <c r="H75" s="1340"/>
      <c r="I75" s="1340"/>
      <c r="J75" s="1340"/>
      <c r="K75" s="1340"/>
      <c r="L75" s="1340"/>
      <c r="M75" s="1340"/>
      <c r="N75" s="1340"/>
      <c r="O75" s="1340"/>
      <c r="P75" s="1340"/>
      <c r="Q75" s="1340"/>
      <c r="R75" s="1340"/>
      <c r="S75" s="1340"/>
      <c r="T75" s="1341"/>
      <c r="U75" s="1337"/>
      <c r="V75" s="1338"/>
    </row>
    <row r="76" spans="2:22" x14ac:dyDescent="0.2">
      <c r="B76" s="327" t="s">
        <v>54</v>
      </c>
      <c r="C76" s="163"/>
      <c r="D76" s="163"/>
      <c r="E76" s="163"/>
      <c r="F76" s="163"/>
      <c r="G76" s="163"/>
      <c r="H76" s="163"/>
      <c r="I76" s="163"/>
      <c r="J76" s="163"/>
      <c r="K76" s="163"/>
      <c r="L76" s="163"/>
      <c r="M76" s="163"/>
      <c r="N76" s="163"/>
      <c r="O76" s="163"/>
      <c r="P76" s="163"/>
      <c r="Q76" s="163"/>
      <c r="R76" s="163"/>
      <c r="S76" s="163"/>
      <c r="T76" s="869"/>
      <c r="U76" s="871"/>
      <c r="V76" s="872"/>
    </row>
    <row r="77" spans="2:22" x14ac:dyDescent="0.2">
      <c r="B77" s="168" t="s">
        <v>55</v>
      </c>
      <c r="C77" s="280">
        <v>0.95</v>
      </c>
      <c r="D77" s="280">
        <v>0.15</v>
      </c>
      <c r="E77" s="280">
        <v>0.02</v>
      </c>
      <c r="F77" s="280">
        <f>E77</f>
        <v>0.02</v>
      </c>
      <c r="G77" s="280">
        <v>0.5</v>
      </c>
      <c r="H77" s="280">
        <v>0.1</v>
      </c>
      <c r="I77" s="280"/>
      <c r="J77" s="280"/>
      <c r="K77" s="280"/>
      <c r="L77" s="280"/>
      <c r="M77" s="280"/>
      <c r="N77" s="280"/>
      <c r="O77" s="280"/>
      <c r="P77" s="280"/>
      <c r="Q77" s="280"/>
      <c r="R77" s="280"/>
      <c r="S77" s="280"/>
      <c r="T77" s="763"/>
      <c r="U77" s="873"/>
      <c r="V77" s="874"/>
    </row>
    <row r="78" spans="2:22" x14ac:dyDescent="0.2">
      <c r="B78" s="168" t="s">
        <v>56</v>
      </c>
      <c r="C78" s="280">
        <v>0.95</v>
      </c>
      <c r="D78" s="316">
        <v>0.2</v>
      </c>
      <c r="E78" s="280">
        <v>0.03</v>
      </c>
      <c r="F78" s="280">
        <f>E78</f>
        <v>0.03</v>
      </c>
      <c r="G78" s="280">
        <v>0.5</v>
      </c>
      <c r="H78" s="280">
        <v>0.1</v>
      </c>
      <c r="I78" s="280"/>
      <c r="J78" s="280"/>
      <c r="K78" s="280"/>
      <c r="L78" s="280"/>
      <c r="M78" s="280"/>
      <c r="N78" s="280"/>
      <c r="O78" s="280"/>
      <c r="P78" s="280"/>
      <c r="Q78" s="280"/>
      <c r="R78" s="280"/>
      <c r="S78" s="280"/>
      <c r="T78" s="763"/>
      <c r="U78" s="873"/>
      <c r="V78" s="874"/>
    </row>
    <row r="79" spans="2:22" x14ac:dyDescent="0.2">
      <c r="B79" s="168" t="s">
        <v>57</v>
      </c>
      <c r="C79" s="280">
        <v>0.95</v>
      </c>
      <c r="D79" s="280">
        <v>0.22</v>
      </c>
      <c r="E79" s="280">
        <v>0.04</v>
      </c>
      <c r="F79" s="280">
        <f>E79</f>
        <v>0.04</v>
      </c>
      <c r="G79" s="280">
        <v>0.5</v>
      </c>
      <c r="H79" s="280">
        <v>0.1</v>
      </c>
      <c r="I79" s="280"/>
      <c r="J79" s="280"/>
      <c r="K79" s="280"/>
      <c r="L79" s="280"/>
      <c r="M79" s="280"/>
      <c r="N79" s="280"/>
      <c r="O79" s="280"/>
      <c r="P79" s="280"/>
      <c r="Q79" s="280"/>
      <c r="R79" s="280"/>
      <c r="S79" s="280"/>
      <c r="T79" s="763"/>
      <c r="U79" s="873"/>
      <c r="V79" s="874"/>
    </row>
    <row r="80" spans="2:22" ht="13.5" thickBot="1" x14ac:dyDescent="0.25">
      <c r="B80" s="328" t="s">
        <v>58</v>
      </c>
      <c r="C80" s="281">
        <v>0.95</v>
      </c>
      <c r="D80" s="281">
        <v>0.25</v>
      </c>
      <c r="E80" s="281">
        <v>0.05</v>
      </c>
      <c r="F80" s="281">
        <f>E80</f>
        <v>0.05</v>
      </c>
      <c r="G80" s="281">
        <v>0.5</v>
      </c>
      <c r="H80" s="281">
        <v>0.1</v>
      </c>
      <c r="I80" s="281"/>
      <c r="J80" s="281"/>
      <c r="K80" s="281"/>
      <c r="L80" s="281"/>
      <c r="M80" s="281"/>
      <c r="N80" s="281"/>
      <c r="O80" s="281"/>
      <c r="P80" s="281"/>
      <c r="Q80" s="281"/>
      <c r="R80" s="281"/>
      <c r="S80" s="281"/>
      <c r="T80" s="780"/>
      <c r="U80" s="873"/>
      <c r="V80" s="874"/>
    </row>
    <row r="81" spans="2:6" ht="13.5" thickBot="1" x14ac:dyDescent="0.25"/>
    <row r="82" spans="2:6" x14ac:dyDescent="0.2">
      <c r="B82" s="148" t="s">
        <v>506</v>
      </c>
      <c r="C82" s="16" t="s">
        <v>8</v>
      </c>
      <c r="D82" s="16" t="s">
        <v>9</v>
      </c>
      <c r="E82" s="16" t="s">
        <v>10</v>
      </c>
      <c r="F82" s="149" t="s">
        <v>63</v>
      </c>
    </row>
    <row r="83" spans="2:6" x14ac:dyDescent="0.2">
      <c r="B83" s="6" t="s">
        <v>60</v>
      </c>
      <c r="C83" s="312">
        <v>0</v>
      </c>
      <c r="D83" s="312">
        <v>0.5</v>
      </c>
      <c r="E83" s="312">
        <v>1</v>
      </c>
      <c r="F83" s="313">
        <v>0.5</v>
      </c>
    </row>
    <row r="84" spans="2:6" x14ac:dyDescent="0.2">
      <c r="B84" s="6" t="s">
        <v>61</v>
      </c>
      <c r="C84" s="312">
        <v>0.1</v>
      </c>
      <c r="D84" s="312">
        <v>0.8</v>
      </c>
      <c r="E84" s="312">
        <v>1</v>
      </c>
      <c r="F84" s="313">
        <v>1</v>
      </c>
    </row>
    <row r="85" spans="2:6" ht="30" customHeight="1" thickBot="1" x14ac:dyDescent="0.25">
      <c r="B85" s="42" t="s">
        <v>62</v>
      </c>
      <c r="C85" s="314">
        <v>0.2</v>
      </c>
      <c r="D85" s="314">
        <v>1</v>
      </c>
      <c r="E85" s="314">
        <v>1</v>
      </c>
      <c r="F85" s="315">
        <v>1</v>
      </c>
    </row>
    <row r="86" spans="2:6" ht="27.75" customHeight="1" thickBot="1" x14ac:dyDescent="0.25"/>
    <row r="87" spans="2:6" ht="20.25" x14ac:dyDescent="0.3">
      <c r="B87" s="1342" t="s">
        <v>68</v>
      </c>
      <c r="C87" s="1343"/>
      <c r="D87" s="1343"/>
      <c r="E87" s="1343"/>
      <c r="F87" s="1344"/>
    </row>
    <row r="88" spans="2:6" ht="13.5" thickBot="1" x14ac:dyDescent="0.25"/>
    <row r="89" spans="2:6" ht="20.25" x14ac:dyDescent="0.3">
      <c r="B89" s="1359" t="s">
        <v>72</v>
      </c>
      <c r="C89" s="1360"/>
      <c r="D89" s="1360"/>
      <c r="E89" s="1360"/>
      <c r="F89" s="1361"/>
    </row>
    <row r="90" spans="2:6" ht="20.25" x14ac:dyDescent="0.3">
      <c r="B90" s="6" t="s">
        <v>572</v>
      </c>
      <c r="C90" s="280">
        <v>2.7</v>
      </c>
      <c r="D90" s="60"/>
      <c r="E90" s="60"/>
      <c r="F90" s="61"/>
    </row>
    <row r="91" spans="2:6" ht="20.25" x14ac:dyDescent="0.3">
      <c r="B91" s="6" t="s">
        <v>71</v>
      </c>
      <c r="C91" s="280">
        <v>70</v>
      </c>
      <c r="D91" s="60"/>
      <c r="E91" s="60"/>
      <c r="F91" s="61"/>
    </row>
    <row r="92" spans="2:6" x14ac:dyDescent="0.2">
      <c r="B92" s="6" t="s">
        <v>43</v>
      </c>
      <c r="C92" s="14" t="s">
        <v>73</v>
      </c>
      <c r="D92" s="14" t="s">
        <v>74</v>
      </c>
      <c r="E92" s="14" t="s">
        <v>75</v>
      </c>
      <c r="F92" s="5" t="s">
        <v>76</v>
      </c>
    </row>
    <row r="93" spans="2:6" ht="13.5" thickBot="1" x14ac:dyDescent="0.25">
      <c r="B93" s="42" t="s">
        <v>78</v>
      </c>
      <c r="C93" s="281">
        <v>60</v>
      </c>
      <c r="D93" s="281">
        <v>10</v>
      </c>
      <c r="E93" s="281">
        <v>400</v>
      </c>
      <c r="F93" s="836">
        <v>10000000</v>
      </c>
    </row>
    <row r="94" spans="2:6" ht="13.5" thickBot="1" x14ac:dyDescent="0.25"/>
    <row r="95" spans="2:6" ht="20.25" x14ac:dyDescent="0.3">
      <c r="B95" s="56" t="s">
        <v>77</v>
      </c>
      <c r="C95" s="57"/>
      <c r="D95" s="58"/>
    </row>
    <row r="96" spans="2:6" ht="13.5" thickBot="1" x14ac:dyDescent="0.25">
      <c r="B96" s="6" t="s">
        <v>43</v>
      </c>
      <c r="C96" s="1" t="s">
        <v>80</v>
      </c>
      <c r="D96" s="59" t="s">
        <v>81</v>
      </c>
    </row>
    <row r="97" spans="2:7" ht="14.25" thickTop="1" thickBot="1" x14ac:dyDescent="0.25">
      <c r="B97" s="38" t="s">
        <v>79</v>
      </c>
      <c r="C97" s="837">
        <v>2</v>
      </c>
      <c r="D97" s="838">
        <v>2</v>
      </c>
    </row>
    <row r="98" spans="2:7" ht="13.5" thickBot="1" x14ac:dyDescent="0.25"/>
    <row r="99" spans="2:7" ht="20.25" x14ac:dyDescent="0.3">
      <c r="B99" s="1353" t="s">
        <v>82</v>
      </c>
      <c r="C99" s="1354"/>
      <c r="D99" s="1354"/>
      <c r="E99" s="1354"/>
      <c r="F99" s="1355"/>
    </row>
    <row r="100" spans="2:7" x14ac:dyDescent="0.2">
      <c r="B100" s="329"/>
      <c r="C100" s="163"/>
      <c r="D100" s="163"/>
      <c r="E100" s="163"/>
      <c r="F100" s="167"/>
    </row>
    <row r="101" spans="2:7" x14ac:dyDescent="0.2">
      <c r="B101" s="604" t="s">
        <v>84</v>
      </c>
      <c r="C101" s="275">
        <f>0.1+IF(Sources!C117=D115,0.1,IF(Sources!C117=D117,-0.05,0))+IF(Sources!C119=B83,0.05,0)+IF(Sources!C120=C115,0,0.05)</f>
        <v>0.05</v>
      </c>
      <c r="D101" s="163"/>
      <c r="E101" s="163"/>
      <c r="F101" s="167"/>
    </row>
    <row r="102" spans="2:7" x14ac:dyDescent="0.2">
      <c r="B102" s="329"/>
      <c r="C102" s="163"/>
      <c r="D102" s="163"/>
      <c r="E102" s="163"/>
      <c r="F102" s="167"/>
    </row>
    <row r="103" spans="2:7" x14ac:dyDescent="0.2">
      <c r="B103" s="604"/>
      <c r="C103" s="606" t="s">
        <v>89</v>
      </c>
      <c r="D103" s="324" t="s">
        <v>90</v>
      </c>
      <c r="E103" s="163"/>
      <c r="F103" s="167"/>
    </row>
    <row r="104" spans="2:7" x14ac:dyDescent="0.2">
      <c r="B104" s="604" t="s">
        <v>94</v>
      </c>
      <c r="C104" s="839">
        <f>0.002</f>
        <v>2E-3</v>
      </c>
      <c r="D104" s="275">
        <v>0.13</v>
      </c>
      <c r="E104" s="163"/>
      <c r="F104" s="167"/>
    </row>
    <row r="105" spans="2:7" x14ac:dyDescent="0.2">
      <c r="B105" s="604" t="s">
        <v>97</v>
      </c>
      <c r="C105" s="275">
        <v>0.5</v>
      </c>
      <c r="D105" s="840">
        <v>1</v>
      </c>
      <c r="E105" s="163"/>
      <c r="F105" s="167"/>
    </row>
    <row r="106" spans="2:7" x14ac:dyDescent="0.2">
      <c r="B106" s="329"/>
      <c r="C106" s="163"/>
      <c r="D106" s="163"/>
      <c r="E106" s="163"/>
      <c r="F106" s="167"/>
    </row>
    <row r="107" spans="2:7" x14ac:dyDescent="0.2">
      <c r="B107" s="604" t="s">
        <v>507</v>
      </c>
      <c r="C107" s="606" t="s">
        <v>102</v>
      </c>
      <c r="D107" s="606" t="s">
        <v>103</v>
      </c>
      <c r="E107" s="606" t="s">
        <v>104</v>
      </c>
      <c r="F107" s="380" t="s">
        <v>105</v>
      </c>
    </row>
    <row r="108" spans="2:7" x14ac:dyDescent="0.2">
      <c r="B108" s="604" t="s">
        <v>559</v>
      </c>
      <c r="C108" s="275">
        <v>0.28000000000000003</v>
      </c>
      <c r="D108" s="841">
        <v>0.56999999999999995</v>
      </c>
      <c r="E108" s="275">
        <v>0.72</v>
      </c>
      <c r="F108" s="842">
        <v>3.5</v>
      </c>
      <c r="G108" s="918"/>
    </row>
    <row r="109" spans="2:7" x14ac:dyDescent="0.2">
      <c r="B109" s="604" t="s">
        <v>560</v>
      </c>
      <c r="C109" s="275">
        <v>0.55000000000000004</v>
      </c>
      <c r="D109" s="841">
        <v>0.8</v>
      </c>
      <c r="E109" s="275">
        <v>0.92</v>
      </c>
      <c r="F109" s="842">
        <v>3.2</v>
      </c>
      <c r="G109" s="918"/>
    </row>
    <row r="110" spans="2:7" x14ac:dyDescent="0.2">
      <c r="B110" s="604" t="s">
        <v>561</v>
      </c>
      <c r="C110" s="275">
        <v>0.64</v>
      </c>
      <c r="D110" s="841">
        <v>0.8</v>
      </c>
      <c r="E110" s="275">
        <v>0.9</v>
      </c>
      <c r="F110" s="842">
        <v>2.9</v>
      </c>
      <c r="G110" s="918"/>
    </row>
    <row r="111" spans="2:7" x14ac:dyDescent="0.2">
      <c r="B111" s="604" t="s">
        <v>562</v>
      </c>
      <c r="C111" s="275">
        <v>0.83</v>
      </c>
      <c r="D111" s="841">
        <v>0.3</v>
      </c>
      <c r="E111" s="275">
        <v>0.6</v>
      </c>
      <c r="F111" s="843">
        <v>3</v>
      </c>
      <c r="G111" s="918"/>
    </row>
    <row r="112" spans="2:7" ht="13.5" thickBot="1" x14ac:dyDescent="0.25">
      <c r="B112" s="605" t="s">
        <v>563</v>
      </c>
      <c r="C112" s="771">
        <v>0</v>
      </c>
      <c r="D112" s="844">
        <v>0</v>
      </c>
      <c r="E112" s="771">
        <v>0</v>
      </c>
      <c r="F112" s="845">
        <v>0</v>
      </c>
      <c r="G112" s="918"/>
    </row>
    <row r="113" spans="2:6" hidden="1" x14ac:dyDescent="0.2">
      <c r="B113" s="1356" t="s">
        <v>581</v>
      </c>
      <c r="C113" s="1357"/>
      <c r="D113" s="1357"/>
      <c r="E113" s="1357"/>
      <c r="F113" s="1358"/>
    </row>
    <row r="114" spans="2:6" hidden="1" x14ac:dyDescent="0.2">
      <c r="B114" s="85" t="s">
        <v>508</v>
      </c>
      <c r="C114" s="17" t="s">
        <v>509</v>
      </c>
      <c r="D114" s="17" t="s">
        <v>537</v>
      </c>
      <c r="E114" s="163"/>
      <c r="F114" s="260"/>
    </row>
    <row r="115" spans="2:6" hidden="1" x14ac:dyDescent="0.2">
      <c r="B115" s="332" t="s">
        <v>136</v>
      </c>
      <c r="C115" s="330" t="s">
        <v>118</v>
      </c>
      <c r="D115" s="331" t="s">
        <v>137</v>
      </c>
      <c r="E115" s="163"/>
      <c r="F115" s="260"/>
    </row>
    <row r="116" spans="2:6" hidden="1" x14ac:dyDescent="0.2">
      <c r="B116" s="12" t="s">
        <v>93</v>
      </c>
      <c r="C116" s="330" t="s">
        <v>138</v>
      </c>
      <c r="D116" s="331" t="s">
        <v>115</v>
      </c>
      <c r="E116" s="163"/>
      <c r="F116" s="260"/>
    </row>
    <row r="117" spans="2:6" ht="13.5" hidden="1" thickBot="1" x14ac:dyDescent="0.25">
      <c r="B117" s="333"/>
      <c r="C117" s="334" t="s">
        <v>139</v>
      </c>
      <c r="D117" s="335" t="s">
        <v>140</v>
      </c>
      <c r="E117" s="118"/>
      <c r="F117" s="54"/>
    </row>
    <row r="119" spans="2:6" ht="13.5" thickBot="1" x14ac:dyDescent="0.25"/>
    <row r="120" spans="2:6" ht="20.25" x14ac:dyDescent="0.3">
      <c r="B120" s="1316" t="s">
        <v>141</v>
      </c>
      <c r="C120" s="1336"/>
    </row>
    <row r="121" spans="2:6" x14ac:dyDescent="0.2">
      <c r="B121" s="6" t="s">
        <v>144</v>
      </c>
      <c r="C121" s="274">
        <v>0.5</v>
      </c>
    </row>
    <row r="122" spans="2:6" x14ac:dyDescent="0.2">
      <c r="B122" s="6" t="s">
        <v>143</v>
      </c>
      <c r="C122" s="273">
        <v>140</v>
      </c>
    </row>
    <row r="123" spans="2:6" ht="13.5" thickBot="1" x14ac:dyDescent="0.25">
      <c r="B123" s="42" t="s">
        <v>145</v>
      </c>
      <c r="C123" s="846">
        <v>90000</v>
      </c>
    </row>
    <row r="124" spans="2:6" ht="13.5" thickBot="1" x14ac:dyDescent="0.25"/>
    <row r="125" spans="2:6" ht="20.25" x14ac:dyDescent="0.3">
      <c r="B125" s="1316" t="s">
        <v>146</v>
      </c>
      <c r="C125" s="1336"/>
    </row>
    <row r="126" spans="2:6" x14ac:dyDescent="0.2">
      <c r="B126" s="13" t="s">
        <v>149</v>
      </c>
      <c r="C126" s="273">
        <v>0.1</v>
      </c>
    </row>
    <row r="127" spans="2:6" x14ac:dyDescent="0.2">
      <c r="B127" s="7" t="s">
        <v>150</v>
      </c>
      <c r="C127" s="847"/>
    </row>
    <row r="128" spans="2:6" x14ac:dyDescent="0.2">
      <c r="B128" s="6" t="s">
        <v>73</v>
      </c>
      <c r="C128" s="273">
        <v>10</v>
      </c>
    </row>
    <row r="129" spans="1:6" x14ac:dyDescent="0.2">
      <c r="B129" s="6" t="s">
        <v>74</v>
      </c>
      <c r="C129" s="273">
        <v>2</v>
      </c>
    </row>
    <row r="130" spans="1:6" x14ac:dyDescent="0.2">
      <c r="B130" s="6" t="s">
        <v>75</v>
      </c>
      <c r="C130" s="273">
        <v>200</v>
      </c>
    </row>
    <row r="131" spans="1:6" ht="13.5" thickBot="1" x14ac:dyDescent="0.25">
      <c r="B131" s="42" t="s">
        <v>76</v>
      </c>
      <c r="C131" s="848">
        <v>6400000</v>
      </c>
    </row>
    <row r="132" spans="1:6" ht="13.5" thickBot="1" x14ac:dyDescent="0.25"/>
    <row r="133" spans="1:6" ht="20.25" x14ac:dyDescent="0.3">
      <c r="B133" s="1316" t="s">
        <v>151</v>
      </c>
      <c r="C133" s="1317"/>
      <c r="D133" s="336"/>
      <c r="E133" s="336"/>
      <c r="F133" s="337"/>
    </row>
    <row r="134" spans="1:6" x14ac:dyDescent="0.2">
      <c r="B134" s="6"/>
      <c r="C134" s="262" t="s">
        <v>8</v>
      </c>
      <c r="D134" s="176" t="s">
        <v>9</v>
      </c>
      <c r="E134" s="164" t="s">
        <v>10</v>
      </c>
      <c r="F134" s="5" t="s">
        <v>11</v>
      </c>
    </row>
    <row r="135" spans="1:6" x14ac:dyDescent="0.2">
      <c r="B135" s="178" t="s">
        <v>155</v>
      </c>
      <c r="C135" s="280">
        <v>15</v>
      </c>
      <c r="D135" s="280">
        <v>10</v>
      </c>
      <c r="E135" s="280">
        <v>150</v>
      </c>
      <c r="F135" s="273">
        <v>0</v>
      </c>
    </row>
    <row r="136" spans="1:6" ht="13.5" thickBot="1" x14ac:dyDescent="0.25">
      <c r="B136" s="261" t="s">
        <v>156</v>
      </c>
      <c r="C136" s="281">
        <v>30</v>
      </c>
      <c r="D136" s="281">
        <v>10</v>
      </c>
      <c r="E136" s="281">
        <v>225</v>
      </c>
      <c r="F136" s="849">
        <v>3300000</v>
      </c>
    </row>
    <row r="138" spans="1:6" ht="13.5" thickBot="1" x14ac:dyDescent="0.25"/>
    <row r="139" spans="1:6" ht="20.25" customHeight="1" x14ac:dyDescent="0.25">
      <c r="B139" s="707"/>
      <c r="C139" s="1328" t="s">
        <v>646</v>
      </c>
      <c r="D139" s="1329"/>
      <c r="E139" s="1330"/>
    </row>
    <row r="140" spans="1:6" s="124" customFormat="1" ht="42" customHeight="1" x14ac:dyDescent="0.2">
      <c r="A140" s="1102"/>
      <c r="B140" s="708" t="s">
        <v>542</v>
      </c>
      <c r="C140" s="1103" t="s">
        <v>160</v>
      </c>
      <c r="D140" s="850">
        <f>1/3</f>
        <v>0.33333333333333331</v>
      </c>
      <c r="E140" s="322"/>
    </row>
    <row r="141" spans="1:6" s="124" customFormat="1" ht="51" x14ac:dyDescent="0.2">
      <c r="A141" s="1102"/>
      <c r="B141" s="708" t="s">
        <v>543</v>
      </c>
      <c r="C141" s="1103" t="s">
        <v>163</v>
      </c>
      <c r="D141" s="850">
        <v>1</v>
      </c>
      <c r="E141" s="322"/>
    </row>
    <row r="142" spans="1:6" s="124" customFormat="1" ht="39" thickBot="1" x14ac:dyDescent="0.25">
      <c r="A142" s="1102"/>
      <c r="B142" s="709" t="s">
        <v>544</v>
      </c>
      <c r="C142" s="1104" t="s">
        <v>481</v>
      </c>
      <c r="D142" s="851">
        <v>3</v>
      </c>
      <c r="E142" s="323"/>
    </row>
    <row r="143" spans="1:6" ht="13.5" thickBot="1" x14ac:dyDescent="0.25"/>
    <row r="144" spans="1:6" ht="27" x14ac:dyDescent="0.3">
      <c r="B144" s="258" t="s">
        <v>164</v>
      </c>
      <c r="C144" s="259" t="s">
        <v>166</v>
      </c>
      <c r="D144" s="325" t="s">
        <v>167</v>
      </c>
      <c r="E144" s="325" t="s">
        <v>168</v>
      </c>
      <c r="F144" s="326" t="s">
        <v>169</v>
      </c>
    </row>
    <row r="145" spans="2:6" x14ac:dyDescent="0.2">
      <c r="B145" s="6" t="s">
        <v>170</v>
      </c>
      <c r="C145" s="275">
        <v>1</v>
      </c>
      <c r="D145" s="280">
        <v>175</v>
      </c>
      <c r="E145" s="280">
        <v>30</v>
      </c>
      <c r="F145" s="852">
        <v>2000</v>
      </c>
    </row>
    <row r="146" spans="2:6" x14ac:dyDescent="0.2">
      <c r="B146" s="6" t="s">
        <v>171</v>
      </c>
      <c r="C146" s="275">
        <v>0.15</v>
      </c>
      <c r="D146" s="280">
        <v>0.9</v>
      </c>
      <c r="E146" s="280">
        <f>100/250</f>
        <v>0.4</v>
      </c>
      <c r="F146" s="852">
        <v>88</v>
      </c>
    </row>
    <row r="147" spans="2:6" x14ac:dyDescent="0.2">
      <c r="B147" s="6" t="s">
        <v>172</v>
      </c>
      <c r="C147" s="275">
        <v>0.15</v>
      </c>
      <c r="D147" s="280">
        <v>0.8</v>
      </c>
      <c r="E147" s="280">
        <v>0.2</v>
      </c>
      <c r="F147" s="852">
        <v>88</v>
      </c>
    </row>
    <row r="148" spans="2:6" x14ac:dyDescent="0.2">
      <c r="B148" s="6" t="s">
        <v>173</v>
      </c>
      <c r="C148" s="275">
        <v>0.15</v>
      </c>
      <c r="D148" s="280">
        <v>3</v>
      </c>
      <c r="E148" s="280">
        <v>0.8</v>
      </c>
      <c r="F148" s="852">
        <v>47</v>
      </c>
    </row>
    <row r="149" spans="2:6" x14ac:dyDescent="0.2">
      <c r="B149" s="6" t="s">
        <v>174</v>
      </c>
      <c r="C149" s="275">
        <v>1</v>
      </c>
      <c r="D149" s="280">
        <v>32</v>
      </c>
      <c r="E149" s="280">
        <v>7.4</v>
      </c>
      <c r="F149" s="852">
        <v>3200</v>
      </c>
    </row>
    <row r="150" spans="2:6" ht="13.5" thickBot="1" x14ac:dyDescent="0.25">
      <c r="B150" s="42" t="s">
        <v>175</v>
      </c>
      <c r="C150" s="853"/>
      <c r="D150" s="771">
        <v>0.15</v>
      </c>
      <c r="E150" s="771">
        <v>0.1</v>
      </c>
      <c r="F150" s="835">
        <v>0.05</v>
      </c>
    </row>
    <row r="151" spans="2:6" x14ac:dyDescent="0.2">
      <c r="B151" s="122"/>
      <c r="C151" s="41"/>
      <c r="D151" s="94"/>
      <c r="E151" s="122"/>
      <c r="F151" s="122"/>
    </row>
    <row r="152" spans="2:6" ht="13.5" thickBot="1" x14ac:dyDescent="0.25">
      <c r="B152" s="122"/>
      <c r="C152" s="41"/>
      <c r="D152" s="94"/>
      <c r="E152" s="122"/>
      <c r="F152" s="122"/>
    </row>
    <row r="153" spans="2:6" ht="20.25" x14ac:dyDescent="0.3">
      <c r="B153" s="119" t="s">
        <v>176</v>
      </c>
      <c r="C153" s="134"/>
      <c r="D153" s="122"/>
      <c r="E153" s="122"/>
      <c r="F153" s="122"/>
    </row>
    <row r="154" spans="2:6" x14ac:dyDescent="0.2">
      <c r="B154" s="75" t="s">
        <v>532</v>
      </c>
      <c r="C154" s="273">
        <v>0.5</v>
      </c>
    </row>
    <row r="155" spans="2:6" x14ac:dyDescent="0.2">
      <c r="B155" s="75" t="s">
        <v>177</v>
      </c>
      <c r="C155" s="273">
        <v>8</v>
      </c>
    </row>
    <row r="156" spans="2:6" ht="13.5" thickBot="1" x14ac:dyDescent="0.25">
      <c r="B156" s="114" t="s">
        <v>178</v>
      </c>
      <c r="C156" s="291">
        <v>2</v>
      </c>
    </row>
    <row r="157" spans="2:6" ht="13.5" thickBot="1" x14ac:dyDescent="0.25">
      <c r="B157" s="133"/>
      <c r="C157" s="133"/>
    </row>
    <row r="158" spans="2:6" ht="20.25" x14ac:dyDescent="0.3">
      <c r="B158" s="119" t="s">
        <v>179</v>
      </c>
      <c r="C158" s="135"/>
    </row>
    <row r="159" spans="2:6" x14ac:dyDescent="0.2">
      <c r="B159" s="75" t="s">
        <v>181</v>
      </c>
      <c r="C159" s="273">
        <v>0.9</v>
      </c>
    </row>
    <row r="160" spans="2:6" ht="13.5" thickBot="1" x14ac:dyDescent="0.25">
      <c r="B160" s="114" t="s">
        <v>183</v>
      </c>
      <c r="C160" s="291">
        <v>0.35</v>
      </c>
    </row>
    <row r="161" spans="2:13" ht="13.5" thickBot="1" x14ac:dyDescent="0.25"/>
    <row r="162" spans="2:13" ht="20.25" x14ac:dyDescent="0.3">
      <c r="B162" s="602" t="s">
        <v>416</v>
      </c>
      <c r="C162" s="1331" t="s">
        <v>517</v>
      </c>
      <c r="D162" s="1331"/>
      <c r="E162" s="1331"/>
      <c r="F162" s="1331"/>
      <c r="G162" s="1325" t="s">
        <v>417</v>
      </c>
      <c r="H162" s="1326"/>
      <c r="I162" s="1326"/>
      <c r="J162" s="1326"/>
      <c r="K162" s="1326"/>
      <c r="L162" s="1327"/>
      <c r="M162" s="1345" t="s">
        <v>418</v>
      </c>
    </row>
    <row r="163" spans="2:13" x14ac:dyDescent="0.2">
      <c r="B163" s="542" t="s">
        <v>271</v>
      </c>
      <c r="C163" s="543" t="s">
        <v>8</v>
      </c>
      <c r="D163" s="543" t="s">
        <v>9</v>
      </c>
      <c r="E163" s="543" t="s">
        <v>10</v>
      </c>
      <c r="F163" s="543" t="s">
        <v>63</v>
      </c>
      <c r="G163" s="543" t="s">
        <v>57</v>
      </c>
      <c r="H163" s="543" t="s">
        <v>58</v>
      </c>
      <c r="I163" s="545" t="s">
        <v>55</v>
      </c>
      <c r="J163" s="545" t="s">
        <v>56</v>
      </c>
      <c r="K163" s="545" t="s">
        <v>275</v>
      </c>
      <c r="L163" s="545" t="s">
        <v>276</v>
      </c>
      <c r="M163" s="1346"/>
    </row>
    <row r="164" spans="2:13" x14ac:dyDescent="0.2">
      <c r="B164" s="12" t="s">
        <v>278</v>
      </c>
      <c r="C164" s="275">
        <v>0.05</v>
      </c>
      <c r="D164" s="275">
        <v>0.1</v>
      </c>
      <c r="E164" s="275">
        <v>0.1</v>
      </c>
      <c r="F164" s="275">
        <v>0</v>
      </c>
      <c r="G164" s="275">
        <v>0</v>
      </c>
      <c r="H164" s="275">
        <v>0</v>
      </c>
      <c r="I164" s="275">
        <v>0</v>
      </c>
      <c r="J164" s="275">
        <v>0</v>
      </c>
      <c r="K164" s="275">
        <v>0</v>
      </c>
      <c r="L164" s="275">
        <v>0</v>
      </c>
      <c r="M164" s="274">
        <v>0</v>
      </c>
    </row>
    <row r="165" spans="2:13" x14ac:dyDescent="0.2">
      <c r="B165" s="12" t="s">
        <v>279</v>
      </c>
      <c r="C165" s="275">
        <v>0.1</v>
      </c>
      <c r="D165" s="275">
        <v>0.15</v>
      </c>
      <c r="E165" s="275">
        <v>0.7</v>
      </c>
      <c r="F165" s="275">
        <v>0</v>
      </c>
      <c r="G165" s="275">
        <v>0</v>
      </c>
      <c r="H165" s="275">
        <v>0</v>
      </c>
      <c r="I165" s="275">
        <v>0.15</v>
      </c>
      <c r="J165" s="275">
        <v>0.15</v>
      </c>
      <c r="K165" s="275">
        <v>0</v>
      </c>
      <c r="L165" s="275">
        <v>0.15</v>
      </c>
      <c r="M165" s="274">
        <v>0</v>
      </c>
    </row>
    <row r="166" spans="2:13" x14ac:dyDescent="0.2">
      <c r="B166" s="12" t="s">
        <v>280</v>
      </c>
      <c r="C166" s="275">
        <v>0.4</v>
      </c>
      <c r="D166" s="275">
        <v>0.75</v>
      </c>
      <c r="E166" s="275">
        <v>0.85</v>
      </c>
      <c r="F166" s="275">
        <v>0.7</v>
      </c>
      <c r="G166" s="275">
        <v>0</v>
      </c>
      <c r="H166" s="275">
        <v>0</v>
      </c>
      <c r="I166" s="275">
        <v>0</v>
      </c>
      <c r="J166" s="275">
        <v>0</v>
      </c>
      <c r="K166" s="275">
        <v>0</v>
      </c>
      <c r="L166" s="275">
        <v>0</v>
      </c>
      <c r="M166" s="274">
        <v>0</v>
      </c>
    </row>
    <row r="167" spans="2:13" x14ac:dyDescent="0.2">
      <c r="B167" s="12" t="s">
        <v>281</v>
      </c>
      <c r="C167" s="275">
        <v>0.55000000000000004</v>
      </c>
      <c r="D167" s="275">
        <v>0.75</v>
      </c>
      <c r="E167" s="275">
        <v>0.85</v>
      </c>
      <c r="F167" s="275">
        <v>0.8</v>
      </c>
      <c r="G167" s="275">
        <v>0</v>
      </c>
      <c r="H167" s="275">
        <v>0</v>
      </c>
      <c r="I167" s="275">
        <v>0</v>
      </c>
      <c r="J167" s="275">
        <v>0</v>
      </c>
      <c r="K167" s="275">
        <v>0</v>
      </c>
      <c r="L167" s="275">
        <v>0</v>
      </c>
      <c r="M167" s="274">
        <v>0</v>
      </c>
    </row>
    <row r="168" spans="2:13" x14ac:dyDescent="0.2">
      <c r="B168" s="12" t="s">
        <v>282</v>
      </c>
      <c r="C168" s="275">
        <v>0.45</v>
      </c>
      <c r="D168" s="275">
        <v>0.65</v>
      </c>
      <c r="E168" s="275">
        <v>0.9</v>
      </c>
      <c r="F168" s="275">
        <v>0.8</v>
      </c>
      <c r="G168" s="275">
        <v>0</v>
      </c>
      <c r="H168" s="275">
        <v>0</v>
      </c>
      <c r="I168" s="275">
        <v>0</v>
      </c>
      <c r="J168" s="275">
        <v>0</v>
      </c>
      <c r="K168" s="275">
        <v>0</v>
      </c>
      <c r="L168" s="275">
        <v>0</v>
      </c>
      <c r="M168" s="274">
        <v>0</v>
      </c>
    </row>
    <row r="169" spans="2:13" x14ac:dyDescent="0.2">
      <c r="B169" s="12" t="s">
        <v>283</v>
      </c>
      <c r="C169" s="275">
        <v>0</v>
      </c>
      <c r="D169" s="275">
        <v>0</v>
      </c>
      <c r="E169" s="275">
        <v>0</v>
      </c>
      <c r="F169" s="275">
        <v>0</v>
      </c>
      <c r="G169" s="275">
        <v>0.6</v>
      </c>
      <c r="H169" s="275">
        <v>0.6</v>
      </c>
      <c r="I169" s="275">
        <v>0.6</v>
      </c>
      <c r="J169" s="275">
        <v>0.6</v>
      </c>
      <c r="K169" s="275">
        <v>0.6</v>
      </c>
      <c r="L169" s="275">
        <v>0.6</v>
      </c>
      <c r="M169" s="274">
        <v>1</v>
      </c>
    </row>
    <row r="170" spans="2:13" x14ac:dyDescent="0.2">
      <c r="B170" s="12" t="s">
        <v>284</v>
      </c>
      <c r="C170" s="275">
        <v>0</v>
      </c>
      <c r="D170" s="275">
        <v>0</v>
      </c>
      <c r="E170" s="275">
        <v>0</v>
      </c>
      <c r="F170" s="275">
        <v>0</v>
      </c>
      <c r="G170" s="275">
        <v>0.25</v>
      </c>
      <c r="H170" s="275">
        <v>0.25</v>
      </c>
      <c r="I170" s="275">
        <v>0.5</v>
      </c>
      <c r="J170" s="275">
        <v>0.5</v>
      </c>
      <c r="K170" s="275">
        <v>0.25</v>
      </c>
      <c r="L170" s="275">
        <v>0.5</v>
      </c>
      <c r="M170" s="274">
        <v>0</v>
      </c>
    </row>
    <row r="171" spans="2:13" x14ac:dyDescent="0.2">
      <c r="B171" s="12" t="s">
        <v>285</v>
      </c>
      <c r="C171" s="275">
        <v>0.25</v>
      </c>
      <c r="D171" s="275">
        <v>0.25</v>
      </c>
      <c r="E171" s="275">
        <v>0.25</v>
      </c>
      <c r="F171" s="275">
        <v>0</v>
      </c>
      <c r="G171" s="275">
        <v>0.45</v>
      </c>
      <c r="H171" s="275">
        <v>0.45</v>
      </c>
      <c r="I171" s="275">
        <v>0.75</v>
      </c>
      <c r="J171" s="275">
        <v>0.75</v>
      </c>
      <c r="K171" s="275">
        <v>0.45</v>
      </c>
      <c r="L171" s="275">
        <v>0.75</v>
      </c>
      <c r="M171" s="274">
        <v>0</v>
      </c>
    </row>
    <row r="172" spans="2:13" x14ac:dyDescent="0.2">
      <c r="B172" s="12" t="s">
        <v>286</v>
      </c>
      <c r="C172" s="275">
        <v>0.2</v>
      </c>
      <c r="D172" s="275">
        <v>0.15</v>
      </c>
      <c r="E172" s="275">
        <v>0.4</v>
      </c>
      <c r="F172" s="275">
        <v>0</v>
      </c>
      <c r="G172" s="275">
        <v>0.1</v>
      </c>
      <c r="H172" s="275">
        <v>0.1</v>
      </c>
      <c r="I172" s="275">
        <v>0.2</v>
      </c>
      <c r="J172" s="275">
        <v>0.2</v>
      </c>
      <c r="K172" s="275">
        <v>0.1</v>
      </c>
      <c r="L172" s="275">
        <v>0.2</v>
      </c>
      <c r="M172" s="274">
        <v>0</v>
      </c>
    </row>
    <row r="173" spans="2:13" x14ac:dyDescent="0.2">
      <c r="B173" s="12" t="s">
        <v>287</v>
      </c>
      <c r="C173" s="275">
        <v>0.35</v>
      </c>
      <c r="D173" s="275">
        <v>0.4</v>
      </c>
      <c r="E173" s="275">
        <v>0.4</v>
      </c>
      <c r="F173" s="275">
        <v>0</v>
      </c>
      <c r="G173" s="275">
        <v>0.4</v>
      </c>
      <c r="H173" s="275">
        <v>0.4</v>
      </c>
      <c r="I173" s="275">
        <v>0.6</v>
      </c>
      <c r="J173" s="275">
        <v>0.6</v>
      </c>
      <c r="K173" s="275">
        <v>0.4</v>
      </c>
      <c r="L173" s="275">
        <v>0.6</v>
      </c>
      <c r="M173" s="274">
        <v>0</v>
      </c>
    </row>
    <row r="174" spans="2:13" x14ac:dyDescent="0.2">
      <c r="B174" s="12" t="s">
        <v>288</v>
      </c>
      <c r="C174" s="275">
        <v>0.35</v>
      </c>
      <c r="D174" s="275">
        <v>0.4</v>
      </c>
      <c r="E174" s="275">
        <v>0.4</v>
      </c>
      <c r="F174" s="275">
        <v>0</v>
      </c>
      <c r="G174" s="275">
        <v>0</v>
      </c>
      <c r="H174" s="275">
        <v>0</v>
      </c>
      <c r="I174" s="275">
        <v>0</v>
      </c>
      <c r="J174" s="275">
        <v>0</v>
      </c>
      <c r="K174" s="275">
        <v>0</v>
      </c>
      <c r="L174" s="275">
        <v>0</v>
      </c>
      <c r="M174" s="274">
        <v>0</v>
      </c>
    </row>
    <row r="175" spans="2:13" x14ac:dyDescent="0.2">
      <c r="B175" s="12" t="s">
        <v>289</v>
      </c>
      <c r="C175" s="275">
        <v>0</v>
      </c>
      <c r="D175" s="275">
        <v>0</v>
      </c>
      <c r="E175" s="275">
        <v>0</v>
      </c>
      <c r="F175" s="275">
        <v>0</v>
      </c>
      <c r="G175" s="275">
        <v>0.4</v>
      </c>
      <c r="H175" s="275">
        <v>0.4</v>
      </c>
      <c r="I175" s="275">
        <v>0.4</v>
      </c>
      <c r="J175" s="275">
        <v>0.4</v>
      </c>
      <c r="K175" s="275">
        <v>0.4</v>
      </c>
      <c r="L175" s="275">
        <v>0.4</v>
      </c>
      <c r="M175" s="274">
        <v>1</v>
      </c>
    </row>
    <row r="176" spans="2:13" x14ac:dyDescent="0.2">
      <c r="B176" s="12" t="s">
        <v>290</v>
      </c>
      <c r="C176" s="275">
        <v>0</v>
      </c>
      <c r="D176" s="275">
        <v>0</v>
      </c>
      <c r="E176" s="275">
        <v>0</v>
      </c>
      <c r="F176" s="275">
        <v>0</v>
      </c>
      <c r="G176" s="275">
        <v>0.75</v>
      </c>
      <c r="H176" s="275">
        <v>0.75</v>
      </c>
      <c r="I176" s="275">
        <v>0.5</v>
      </c>
      <c r="J176" s="275">
        <v>0.5</v>
      </c>
      <c r="K176" s="275">
        <v>0.75</v>
      </c>
      <c r="L176" s="275">
        <v>0.5</v>
      </c>
      <c r="M176" s="274">
        <v>0</v>
      </c>
    </row>
    <row r="177" spans="2:13" x14ac:dyDescent="0.2">
      <c r="B177" s="12" t="s">
        <v>291</v>
      </c>
      <c r="C177" s="275">
        <v>0</v>
      </c>
      <c r="D177" s="275">
        <v>0</v>
      </c>
      <c r="E177" s="275">
        <v>0</v>
      </c>
      <c r="F177" s="275">
        <v>0</v>
      </c>
      <c r="G177" s="275">
        <v>0.5</v>
      </c>
      <c r="H177" s="275">
        <v>0.5</v>
      </c>
      <c r="I177" s="275">
        <v>0.75</v>
      </c>
      <c r="J177" s="275">
        <v>0.75</v>
      </c>
      <c r="K177" s="275">
        <v>0.5</v>
      </c>
      <c r="L177" s="275">
        <v>0.75</v>
      </c>
      <c r="M177" s="274">
        <v>0</v>
      </c>
    </row>
    <row r="178" spans="2:13" x14ac:dyDescent="0.2">
      <c r="B178" s="12" t="s">
        <v>292</v>
      </c>
      <c r="C178" s="275">
        <v>0</v>
      </c>
      <c r="D178" s="275">
        <v>0</v>
      </c>
      <c r="E178" s="275">
        <v>0</v>
      </c>
      <c r="F178" s="275">
        <v>0</v>
      </c>
      <c r="G178" s="275">
        <v>0.5</v>
      </c>
      <c r="H178" s="275">
        <v>0.5</v>
      </c>
      <c r="I178" s="275">
        <v>0.75</v>
      </c>
      <c r="J178" s="275">
        <v>0.75</v>
      </c>
      <c r="K178" s="275">
        <v>0.5</v>
      </c>
      <c r="L178" s="275">
        <v>0.75</v>
      </c>
      <c r="M178" s="274">
        <v>0</v>
      </c>
    </row>
    <row r="179" spans="2:13" x14ac:dyDescent="0.2">
      <c r="B179" s="12" t="s">
        <v>293</v>
      </c>
      <c r="C179" s="275">
        <v>0.6</v>
      </c>
      <c r="D179" s="275">
        <v>0.5</v>
      </c>
      <c r="E179" s="275">
        <v>0.5</v>
      </c>
      <c r="F179" s="275">
        <v>0.5</v>
      </c>
      <c r="G179" s="275">
        <v>0.4</v>
      </c>
      <c r="H179" s="275">
        <v>0.4</v>
      </c>
      <c r="I179" s="275">
        <v>0.8</v>
      </c>
      <c r="J179" s="275">
        <v>0.8</v>
      </c>
      <c r="K179" s="275">
        <v>0.4</v>
      </c>
      <c r="L179" s="275">
        <v>0.8</v>
      </c>
      <c r="M179" s="854">
        <v>0</v>
      </c>
    </row>
    <row r="180" spans="2:13" x14ac:dyDescent="0.2">
      <c r="B180" s="12" t="s">
        <v>294</v>
      </c>
      <c r="C180" s="275">
        <v>0.15</v>
      </c>
      <c r="D180" s="275">
        <v>0.25</v>
      </c>
      <c r="E180" s="275">
        <v>0.5</v>
      </c>
      <c r="F180" s="275">
        <v>0.85</v>
      </c>
      <c r="G180" s="275">
        <v>0.5</v>
      </c>
      <c r="H180" s="275">
        <v>0.5</v>
      </c>
      <c r="I180" s="275">
        <v>0.9</v>
      </c>
      <c r="J180" s="275">
        <v>0.9</v>
      </c>
      <c r="K180" s="275">
        <v>0.5</v>
      </c>
      <c r="L180" s="275">
        <v>0.9</v>
      </c>
      <c r="M180" s="854">
        <v>0</v>
      </c>
    </row>
    <row r="181" spans="2:13" x14ac:dyDescent="0.2">
      <c r="B181" s="332" t="s">
        <v>607</v>
      </c>
      <c r="C181" s="275">
        <v>0</v>
      </c>
      <c r="D181" s="275">
        <v>0</v>
      </c>
      <c r="E181" s="275">
        <v>0</v>
      </c>
      <c r="F181" s="275">
        <v>0</v>
      </c>
      <c r="G181" s="275">
        <v>0</v>
      </c>
      <c r="H181" s="275">
        <v>0</v>
      </c>
      <c r="I181" s="275">
        <v>0</v>
      </c>
      <c r="J181" s="275">
        <v>0</v>
      </c>
      <c r="K181" s="275">
        <v>0</v>
      </c>
      <c r="L181" s="275">
        <v>0</v>
      </c>
      <c r="M181" s="854">
        <v>0</v>
      </c>
    </row>
    <row r="182" spans="2:13" x14ac:dyDescent="0.2">
      <c r="B182" s="332" t="s">
        <v>607</v>
      </c>
      <c r="C182" s="275">
        <v>0</v>
      </c>
      <c r="D182" s="275">
        <v>0</v>
      </c>
      <c r="E182" s="275">
        <v>0</v>
      </c>
      <c r="F182" s="275">
        <v>0</v>
      </c>
      <c r="G182" s="275">
        <v>0</v>
      </c>
      <c r="H182" s="275">
        <v>0</v>
      </c>
      <c r="I182" s="275">
        <v>0</v>
      </c>
      <c r="J182" s="275">
        <v>0</v>
      </c>
      <c r="K182" s="275">
        <v>0</v>
      </c>
      <c r="L182" s="275">
        <v>0</v>
      </c>
      <c r="M182" s="854">
        <v>0</v>
      </c>
    </row>
    <row r="183" spans="2:13" ht="13.5" thickBot="1" x14ac:dyDescent="0.25">
      <c r="B183" s="338"/>
      <c r="C183" s="338"/>
      <c r="D183" s="338"/>
      <c r="E183" s="338"/>
      <c r="F183" s="338"/>
      <c r="G183" s="338"/>
      <c r="H183" s="338"/>
      <c r="I183" s="338"/>
      <c r="J183" s="338"/>
      <c r="K183" s="338"/>
      <c r="L183" s="338"/>
      <c r="M183" s="338"/>
    </row>
    <row r="185" spans="2:13" ht="23.25" x14ac:dyDescent="0.35">
      <c r="B185" s="1322" t="s">
        <v>516</v>
      </c>
      <c r="C185" s="1322"/>
      <c r="D185" s="1322"/>
      <c r="E185" s="1322"/>
      <c r="F185" s="1322"/>
      <c r="G185" s="1322"/>
    </row>
    <row r="186" spans="2:13" ht="13.5" thickBot="1" x14ac:dyDescent="0.25"/>
    <row r="187" spans="2:13" ht="20.25" x14ac:dyDescent="0.3">
      <c r="B187" s="1334" t="s">
        <v>206</v>
      </c>
      <c r="C187" s="1335"/>
      <c r="D187" s="90"/>
    </row>
    <row r="188" spans="2:13" x14ac:dyDescent="0.2">
      <c r="B188" s="85" t="s">
        <v>209</v>
      </c>
      <c r="C188" s="556">
        <v>1.1000000000000001</v>
      </c>
    </row>
    <row r="189" spans="2:13" ht="13.5" thickBot="1" x14ac:dyDescent="0.25">
      <c r="B189" s="87" t="s">
        <v>210</v>
      </c>
      <c r="C189" s="562">
        <v>150</v>
      </c>
    </row>
    <row r="191" spans="2:13" ht="13.5" thickBot="1" x14ac:dyDescent="0.25">
      <c r="G191" s="745"/>
    </row>
    <row r="192" spans="2:13" x14ac:dyDescent="0.2">
      <c r="B192" s="148" t="s">
        <v>212</v>
      </c>
      <c r="C192" s="552" t="s">
        <v>213</v>
      </c>
      <c r="D192" s="16" t="s">
        <v>214</v>
      </c>
      <c r="E192" s="149" t="s">
        <v>215</v>
      </c>
      <c r="F192" s="745"/>
    </row>
    <row r="193" spans="2:8" x14ac:dyDescent="0.2">
      <c r="B193" s="85" t="s">
        <v>216</v>
      </c>
      <c r="C193" s="275">
        <v>0</v>
      </c>
      <c r="D193" s="280">
        <v>0.8</v>
      </c>
      <c r="E193" s="273">
        <v>0.3</v>
      </c>
      <c r="G193" s="745"/>
    </row>
    <row r="194" spans="2:8" x14ac:dyDescent="0.2">
      <c r="B194" s="85" t="s">
        <v>217</v>
      </c>
      <c r="C194" s="275">
        <v>0.5</v>
      </c>
      <c r="D194" s="280">
        <v>35</v>
      </c>
      <c r="E194" s="273">
        <v>3</v>
      </c>
      <c r="G194" s="745"/>
      <c r="H194" s="745"/>
    </row>
    <row r="195" spans="2:8" x14ac:dyDescent="0.2">
      <c r="B195" s="85" t="s">
        <v>218</v>
      </c>
      <c r="C195" s="275">
        <v>0.5</v>
      </c>
      <c r="D195" s="280">
        <v>24</v>
      </c>
      <c r="E195" s="273">
        <v>5</v>
      </c>
      <c r="G195" s="745"/>
      <c r="H195" s="745"/>
    </row>
    <row r="196" spans="2:8" ht="13.5" thickBot="1" x14ac:dyDescent="0.25">
      <c r="B196" s="87" t="s">
        <v>219</v>
      </c>
      <c r="C196" s="771">
        <v>0</v>
      </c>
      <c r="D196" s="281">
        <v>10</v>
      </c>
      <c r="E196" s="291">
        <v>0</v>
      </c>
      <c r="G196" s="745"/>
    </row>
    <row r="197" spans="2:8" ht="13.5" thickBot="1" x14ac:dyDescent="0.25">
      <c r="B197" s="94"/>
      <c r="C197" s="94"/>
      <c r="D197" s="94"/>
      <c r="E197" s="94"/>
      <c r="G197" s="745"/>
    </row>
    <row r="198" spans="2:8" x14ac:dyDescent="0.2">
      <c r="B198" s="548"/>
      <c r="C198" s="2" t="s">
        <v>238</v>
      </c>
      <c r="D198" s="25"/>
      <c r="E198" s="546"/>
      <c r="F198" s="549"/>
      <c r="G198" s="746"/>
    </row>
    <row r="199" spans="2:8" ht="13.5" thickBot="1" x14ac:dyDescent="0.25">
      <c r="B199" s="550"/>
      <c r="C199" s="1332" t="s">
        <v>239</v>
      </c>
      <c r="D199" s="1333"/>
      <c r="E199" s="1332" t="s">
        <v>240</v>
      </c>
      <c r="F199" s="1333"/>
      <c r="G199" s="746"/>
    </row>
    <row r="200" spans="2:8" x14ac:dyDescent="0.2">
      <c r="B200" s="548"/>
      <c r="C200" s="2" t="s">
        <v>214</v>
      </c>
      <c r="D200" s="25" t="s">
        <v>215</v>
      </c>
      <c r="E200" s="546" t="s">
        <v>214</v>
      </c>
      <c r="F200" s="25" t="s">
        <v>215</v>
      </c>
      <c r="G200" s="745"/>
    </row>
    <row r="201" spans="2:8" x14ac:dyDescent="0.2">
      <c r="B201" s="551" t="s">
        <v>216</v>
      </c>
      <c r="C201" s="710">
        <v>8.6567164179104461E-4</v>
      </c>
      <c r="D201" s="711">
        <v>9.7142857142857144E-4</v>
      </c>
      <c r="E201" s="712">
        <v>1.082089552238806E-2</v>
      </c>
      <c r="F201" s="711">
        <v>1.1657142857142857E-2</v>
      </c>
      <c r="G201" s="745"/>
      <c r="H201" s="746"/>
    </row>
    <row r="202" spans="2:8" x14ac:dyDescent="0.2">
      <c r="B202" s="551" t="s">
        <v>217</v>
      </c>
      <c r="C202" s="710">
        <v>8.2499999999999987E-3</v>
      </c>
      <c r="D202" s="711">
        <v>9.1264367816091957E-3</v>
      </c>
      <c r="E202" s="712">
        <v>0.20624999999999999</v>
      </c>
      <c r="F202" s="711">
        <v>0.12777011494252874</v>
      </c>
    </row>
    <row r="203" spans="2:8" x14ac:dyDescent="0.2">
      <c r="B203" s="551" t="s">
        <v>218</v>
      </c>
      <c r="C203" s="710">
        <v>1.2741935483870969E-2</v>
      </c>
      <c r="D203" s="711">
        <v>1.536E-2</v>
      </c>
      <c r="E203" s="712">
        <v>0.25483870967741934</v>
      </c>
      <c r="F203" s="711">
        <v>5.3760000000000009E-2</v>
      </c>
    </row>
    <row r="204" spans="2:8" ht="13.5" thickBot="1" x14ac:dyDescent="0.25">
      <c r="B204" s="544" t="s">
        <v>219</v>
      </c>
      <c r="C204" s="713">
        <v>8.2499999999999987E-3</v>
      </c>
      <c r="D204" s="714">
        <v>0</v>
      </c>
      <c r="E204" s="715">
        <v>0.20624999999999999</v>
      </c>
      <c r="F204" s="714">
        <v>0</v>
      </c>
    </row>
    <row r="205" spans="2:8" x14ac:dyDescent="0.2">
      <c r="B205" s="94"/>
      <c r="C205" s="94"/>
      <c r="D205" s="94"/>
      <c r="E205" s="94"/>
    </row>
    <row r="206" spans="2:8" ht="13.5" thickBot="1" x14ac:dyDescent="0.25"/>
    <row r="207" spans="2:8" ht="21" thickBot="1" x14ac:dyDescent="0.35">
      <c r="B207" s="601" t="s">
        <v>242</v>
      </c>
      <c r="C207" s="58"/>
    </row>
    <row r="208" spans="2:8" x14ac:dyDescent="0.2">
      <c r="B208" s="542" t="s">
        <v>244</v>
      </c>
      <c r="C208" s="274">
        <v>0.4</v>
      </c>
    </row>
    <row r="209" spans="2:6" x14ac:dyDescent="0.2">
      <c r="B209" s="542" t="s">
        <v>574</v>
      </c>
      <c r="C209" s="274">
        <v>0.5</v>
      </c>
    </row>
    <row r="210" spans="2:6" x14ac:dyDescent="0.2">
      <c r="B210" s="542" t="s">
        <v>573</v>
      </c>
      <c r="C210" s="274">
        <v>0.6</v>
      </c>
    </row>
    <row r="211" spans="2:6" x14ac:dyDescent="0.2">
      <c r="B211" s="542" t="s">
        <v>575</v>
      </c>
      <c r="C211" s="274">
        <v>0.6</v>
      </c>
    </row>
    <row r="212" spans="2:6" x14ac:dyDescent="0.2">
      <c r="B212" s="542" t="s">
        <v>245</v>
      </c>
      <c r="C212" s="273">
        <v>0.32</v>
      </c>
    </row>
    <row r="213" spans="2:6" x14ac:dyDescent="0.2">
      <c r="B213" s="542" t="s">
        <v>246</v>
      </c>
      <c r="C213" s="273">
        <v>0.23</v>
      </c>
    </row>
    <row r="214" spans="2:6" x14ac:dyDescent="0.2">
      <c r="B214" s="542" t="s">
        <v>247</v>
      </c>
      <c r="C214" s="273">
        <v>0.25</v>
      </c>
    </row>
    <row r="215" spans="2:6" x14ac:dyDescent="0.2">
      <c r="B215" s="542" t="s">
        <v>248</v>
      </c>
      <c r="C215" s="273">
        <v>0.01</v>
      </c>
    </row>
    <row r="216" spans="2:6" x14ac:dyDescent="0.2">
      <c r="B216" s="542" t="s">
        <v>249</v>
      </c>
      <c r="C216" s="273">
        <v>0.75</v>
      </c>
    </row>
    <row r="217" spans="2:6" x14ac:dyDescent="0.2">
      <c r="B217" s="542" t="s">
        <v>250</v>
      </c>
      <c r="C217" s="273">
        <v>10</v>
      </c>
    </row>
    <row r="218" spans="2:6" ht="13.5" thickBot="1" x14ac:dyDescent="0.25">
      <c r="B218" s="547" t="s">
        <v>251</v>
      </c>
      <c r="C218" s="855">
        <f>Defaults!F150</f>
        <v>0.05</v>
      </c>
    </row>
    <row r="219" spans="2:6" ht="13.5" thickBot="1" x14ac:dyDescent="0.25"/>
    <row r="220" spans="2:6" ht="21" thickBot="1" x14ac:dyDescent="0.35">
      <c r="B220" s="600" t="s">
        <v>252</v>
      </c>
      <c r="C220" s="121"/>
    </row>
    <row r="221" spans="2:6" ht="13.5" thickBot="1" x14ac:dyDescent="0.25">
      <c r="B221" s="547" t="s">
        <v>253</v>
      </c>
      <c r="C221" s="278">
        <v>0.7</v>
      </c>
    </row>
    <row r="222" spans="2:6" ht="13.5" thickBot="1" x14ac:dyDescent="0.25"/>
    <row r="223" spans="2:6" ht="20.25" x14ac:dyDescent="0.3">
      <c r="B223" s="1182" t="s">
        <v>582</v>
      </c>
      <c r="C223" s="1183"/>
      <c r="D223" s="1183"/>
      <c r="E223" s="1183"/>
      <c r="F223" s="1184"/>
    </row>
    <row r="224" spans="2:6" x14ac:dyDescent="0.2">
      <c r="B224" s="1318" t="s">
        <v>258</v>
      </c>
      <c r="C224" s="1319"/>
      <c r="D224" s="1319" t="s">
        <v>259</v>
      </c>
      <c r="E224" s="1319"/>
      <c r="F224" s="167"/>
    </row>
    <row r="225" spans="2:6" x14ac:dyDescent="0.2">
      <c r="B225" s="6" t="s">
        <v>260</v>
      </c>
      <c r="C225" s="176" t="s">
        <v>263</v>
      </c>
      <c r="D225" s="176" t="s">
        <v>10</v>
      </c>
      <c r="E225" s="176" t="s">
        <v>263</v>
      </c>
      <c r="F225" s="5" t="s">
        <v>10</v>
      </c>
    </row>
    <row r="226" spans="2:6" x14ac:dyDescent="0.2">
      <c r="B226" s="332" t="s">
        <v>264</v>
      </c>
      <c r="C226" s="283">
        <v>0.24</v>
      </c>
      <c r="D226" s="283">
        <v>0.3</v>
      </c>
      <c r="E226" s="283">
        <v>0.04</v>
      </c>
      <c r="F226" s="277">
        <v>0.05</v>
      </c>
    </row>
    <row r="227" spans="2:6" x14ac:dyDescent="0.2">
      <c r="B227" s="332" t="s">
        <v>265</v>
      </c>
      <c r="C227" s="283">
        <v>0.51</v>
      </c>
      <c r="D227" s="283">
        <v>0.64</v>
      </c>
      <c r="E227" s="283">
        <v>0.18</v>
      </c>
      <c r="F227" s="277">
        <v>0.22</v>
      </c>
    </row>
    <row r="228" spans="2:6" ht="13.5" thickBot="1" x14ac:dyDescent="0.25">
      <c r="B228" s="338" t="s">
        <v>266</v>
      </c>
      <c r="C228" s="856">
        <v>0.62</v>
      </c>
      <c r="D228" s="856">
        <v>0.78</v>
      </c>
      <c r="E228" s="856">
        <v>0.63</v>
      </c>
      <c r="F228" s="278">
        <v>0.79</v>
      </c>
    </row>
    <row r="229" spans="2:6" ht="13.5" thickBot="1" x14ac:dyDescent="0.25"/>
    <row r="230" spans="2:6" x14ac:dyDescent="0.2">
      <c r="B230" s="1323" t="s">
        <v>538</v>
      </c>
      <c r="C230" s="1324"/>
    </row>
    <row r="231" spans="2:6" x14ac:dyDescent="0.2">
      <c r="B231" s="6" t="s">
        <v>566</v>
      </c>
      <c r="C231" s="295">
        <v>0.6</v>
      </c>
    </row>
    <row r="232" spans="2:6" ht="13.5" thickBot="1" x14ac:dyDescent="0.25">
      <c r="B232" s="42" t="s">
        <v>567</v>
      </c>
      <c r="C232" s="290">
        <v>1</v>
      </c>
    </row>
    <row r="233" spans="2:6" ht="13.5" thickBot="1" x14ac:dyDescent="0.25"/>
    <row r="234" spans="2:6" ht="20.25" x14ac:dyDescent="0.3">
      <c r="B234" s="339" t="s">
        <v>335</v>
      </c>
      <c r="C234" s="337"/>
    </row>
    <row r="235" spans="2:6" x14ac:dyDescent="0.2">
      <c r="B235" s="6" t="s">
        <v>336</v>
      </c>
      <c r="C235" s="295">
        <v>2000</v>
      </c>
    </row>
    <row r="236" spans="2:6" ht="13.5" thickBot="1" x14ac:dyDescent="0.25">
      <c r="B236" s="42" t="s">
        <v>337</v>
      </c>
      <c r="C236" s="668">
        <v>0.1</v>
      </c>
    </row>
    <row r="237" spans="2:6" x14ac:dyDescent="0.2">
      <c r="B237" s="147"/>
      <c r="C237" s="147"/>
    </row>
    <row r="238" spans="2:6" ht="13.5" thickBot="1" x14ac:dyDescent="0.25">
      <c r="D238" s="15"/>
    </row>
    <row r="239" spans="2:6" ht="20.25" x14ac:dyDescent="0.3">
      <c r="B239" s="258" t="s">
        <v>304</v>
      </c>
      <c r="C239" s="336"/>
      <c r="D239" s="337"/>
    </row>
    <row r="240" spans="2:6" x14ac:dyDescent="0.2">
      <c r="B240" s="329"/>
      <c r="C240" s="1320" t="s">
        <v>517</v>
      </c>
      <c r="D240" s="1321"/>
    </row>
    <row r="241" spans="2:4" x14ac:dyDescent="0.2">
      <c r="B241" s="329"/>
      <c r="C241" s="176" t="s">
        <v>263</v>
      </c>
      <c r="D241" s="5" t="s">
        <v>10</v>
      </c>
    </row>
    <row r="242" spans="2:4" x14ac:dyDescent="0.2">
      <c r="B242" s="6" t="s">
        <v>305</v>
      </c>
      <c r="C242" s="857">
        <v>0.15</v>
      </c>
      <c r="D242" s="854">
        <v>0.25</v>
      </c>
    </row>
    <row r="243" spans="2:4" ht="13.5" thickBot="1" x14ac:dyDescent="0.25">
      <c r="B243" s="42" t="s">
        <v>306</v>
      </c>
      <c r="C243" s="834">
        <v>0.08</v>
      </c>
      <c r="D243" s="858">
        <v>0.13</v>
      </c>
    </row>
    <row r="246" spans="2:4" ht="13.5" thickBot="1" x14ac:dyDescent="0.25"/>
    <row r="247" spans="2:4" ht="21.75" thickTop="1" thickBot="1" x14ac:dyDescent="0.35">
      <c r="B247" s="1314" t="s">
        <v>315</v>
      </c>
      <c r="C247" s="1315"/>
    </row>
    <row r="248" spans="2:4" ht="47.25" x14ac:dyDescent="0.2">
      <c r="B248" s="264" t="s">
        <v>316</v>
      </c>
      <c r="C248" s="33" t="s">
        <v>576</v>
      </c>
    </row>
    <row r="249" spans="2:4" x14ac:dyDescent="0.2">
      <c r="B249" s="263" t="s">
        <v>319</v>
      </c>
      <c r="C249" s="859">
        <v>0.5</v>
      </c>
    </row>
    <row r="250" spans="2:4" x14ac:dyDescent="0.2">
      <c r="B250" s="265" t="s">
        <v>320</v>
      </c>
      <c r="C250" s="859">
        <v>0.25</v>
      </c>
    </row>
    <row r="251" spans="2:4" x14ac:dyDescent="0.2">
      <c r="B251" s="1" t="s">
        <v>321</v>
      </c>
      <c r="C251" s="859">
        <v>0.1</v>
      </c>
    </row>
    <row r="252" spans="2:4" x14ac:dyDescent="0.2">
      <c r="B252" s="1" t="s">
        <v>322</v>
      </c>
      <c r="C252" s="859">
        <v>0.1</v>
      </c>
    </row>
    <row r="253" spans="2:4" x14ac:dyDescent="0.2">
      <c r="B253" s="1" t="s">
        <v>323</v>
      </c>
      <c r="C253" s="859">
        <v>0.1</v>
      </c>
    </row>
    <row r="254" spans="2:4" ht="13.5" thickBot="1" x14ac:dyDescent="0.25">
      <c r="B254" s="3" t="s">
        <v>324</v>
      </c>
      <c r="C254" s="860">
        <v>0.1</v>
      </c>
    </row>
    <row r="255" spans="2:4" ht="13.5" thickTop="1" x14ac:dyDescent="0.2"/>
    <row r="257" spans="2:6" ht="13.5" thickBot="1" x14ac:dyDescent="0.25"/>
    <row r="258" spans="2:6" x14ac:dyDescent="0.2">
      <c r="B258" s="342" t="s">
        <v>234</v>
      </c>
      <c r="C258" s="343" t="s">
        <v>236</v>
      </c>
      <c r="E258" s="24"/>
      <c r="F258" s="11"/>
    </row>
    <row r="259" spans="2:6" x14ac:dyDescent="0.2">
      <c r="B259" s="340" t="s">
        <v>237</v>
      </c>
      <c r="C259" s="861">
        <v>0.8</v>
      </c>
      <c r="E259" s="24"/>
      <c r="F259" s="11"/>
    </row>
    <row r="260" spans="2:6" x14ac:dyDescent="0.2">
      <c r="B260" s="340" t="s">
        <v>485</v>
      </c>
      <c r="C260" s="861">
        <v>1.5</v>
      </c>
      <c r="E260" s="24"/>
      <c r="F260" s="11"/>
    </row>
    <row r="261" spans="2:6" ht="13.5" thickBot="1" x14ac:dyDescent="0.25">
      <c r="B261" s="341" t="s">
        <v>235</v>
      </c>
      <c r="C261" s="862">
        <v>1</v>
      </c>
      <c r="E261" s="24"/>
      <c r="F261" s="11"/>
    </row>
    <row r="264" spans="2:6" hidden="1" x14ac:dyDescent="0.2">
      <c r="B264" s="342" t="s">
        <v>427</v>
      </c>
      <c r="C264" s="345"/>
    </row>
    <row r="265" spans="2:6" hidden="1" x14ac:dyDescent="0.2">
      <c r="B265" s="340" t="s">
        <v>527</v>
      </c>
      <c r="C265" s="346">
        <v>0</v>
      </c>
    </row>
    <row r="266" spans="2:6" hidden="1" x14ac:dyDescent="0.2">
      <c r="B266" s="340" t="s">
        <v>428</v>
      </c>
      <c r="C266" s="346">
        <v>1</v>
      </c>
    </row>
    <row r="267" spans="2:6" ht="13.5" hidden="1" thickBot="1" x14ac:dyDescent="0.25">
      <c r="B267" s="341" t="s">
        <v>528</v>
      </c>
      <c r="C267" s="347">
        <v>0</v>
      </c>
    </row>
    <row r="269" spans="2:6" hidden="1" x14ac:dyDescent="0.2">
      <c r="B269" s="348" t="s">
        <v>529</v>
      </c>
      <c r="C269" s="344"/>
    </row>
    <row r="270" spans="2:6" hidden="1" x14ac:dyDescent="0.2">
      <c r="B270" s="349" t="s">
        <v>430</v>
      </c>
    </row>
    <row r="271" spans="2:6" ht="13.5" hidden="1" thickBot="1" x14ac:dyDescent="0.25">
      <c r="B271" s="705" t="s">
        <v>644</v>
      </c>
    </row>
    <row r="272" spans="2:6" hidden="1" x14ac:dyDescent="0.2">
      <c r="B272" s="348" t="s">
        <v>530</v>
      </c>
      <c r="C272" s="344"/>
    </row>
    <row r="273" spans="2:5" hidden="1" x14ac:dyDescent="0.2">
      <c r="B273" s="349" t="s">
        <v>430</v>
      </c>
    </row>
    <row r="274" spans="2:5" ht="13.5" hidden="1" thickBot="1" x14ac:dyDescent="0.25">
      <c r="B274" s="706" t="s">
        <v>645</v>
      </c>
    </row>
    <row r="275" spans="2:5" hidden="1" x14ac:dyDescent="0.2">
      <c r="B275" s="342" t="s">
        <v>531</v>
      </c>
      <c r="C275" s="350"/>
      <c r="D275" s="336"/>
      <c r="E275" s="337"/>
    </row>
    <row r="276" spans="2:5" hidden="1" x14ac:dyDescent="0.2">
      <c r="B276" s="6" t="s">
        <v>55</v>
      </c>
      <c r="C276" s="176" t="s">
        <v>56</v>
      </c>
      <c r="D276" s="176" t="s">
        <v>57</v>
      </c>
      <c r="E276" s="5" t="s">
        <v>58</v>
      </c>
    </row>
    <row r="277" spans="2:5" ht="13.5" hidden="1" thickBot="1" x14ac:dyDescent="0.25">
      <c r="B277" s="351">
        <v>8</v>
      </c>
      <c r="C277" s="352">
        <v>9</v>
      </c>
      <c r="D277" s="352">
        <v>6</v>
      </c>
      <c r="E277" s="353">
        <v>7</v>
      </c>
    </row>
    <row r="278" spans="2:5" ht="13.5" hidden="1" thickBot="1" x14ac:dyDescent="0.25"/>
    <row r="279" spans="2:5" hidden="1" x14ac:dyDescent="0.2">
      <c r="B279" s="348" t="s">
        <v>535</v>
      </c>
      <c r="C279" s="344"/>
    </row>
    <row r="280" spans="2:5" hidden="1" x14ac:dyDescent="0.2">
      <c r="B280" s="354" t="s">
        <v>354</v>
      </c>
    </row>
    <row r="281" spans="2:5" hidden="1" x14ac:dyDescent="0.2">
      <c r="B281" s="354" t="s">
        <v>534</v>
      </c>
    </row>
    <row r="282" spans="2:5" ht="13.5" hidden="1" thickBot="1" x14ac:dyDescent="0.25">
      <c r="B282" s="355" t="s">
        <v>536</v>
      </c>
    </row>
  </sheetData>
  <sheetProtection sheet="1" objects="1" scenarios="1" selectLockedCells="1"/>
  <sortState xmlns:xlrd2="http://schemas.microsoft.com/office/spreadsheetml/2017/richdata2" ref="H81:H85">
    <sortCondition ref="H88"/>
  </sortState>
  <mergeCells count="51">
    <mergeCell ref="M74:M75"/>
    <mergeCell ref="B19:D19"/>
    <mergeCell ref="D23:D24"/>
    <mergeCell ref="E23:E24"/>
    <mergeCell ref="B20:M20"/>
    <mergeCell ref="M162:M163"/>
    <mergeCell ref="J22:M22"/>
    <mergeCell ref="B69:F69"/>
    <mergeCell ref="F22:I22"/>
    <mergeCell ref="D74:D75"/>
    <mergeCell ref="B99:F99"/>
    <mergeCell ref="B113:F113"/>
    <mergeCell ref="B89:F89"/>
    <mergeCell ref="E74:E75"/>
    <mergeCell ref="F74:F75"/>
    <mergeCell ref="B73:B75"/>
    <mergeCell ref="C73:F73"/>
    <mergeCell ref="C74:C75"/>
    <mergeCell ref="G73:T73"/>
    <mergeCell ref="K74:K75"/>
    <mergeCell ref="L74:L75"/>
    <mergeCell ref="B125:C125"/>
    <mergeCell ref="B120:C120"/>
    <mergeCell ref="U74:U75"/>
    <mergeCell ref="V74:V75"/>
    <mergeCell ref="G74:G75"/>
    <mergeCell ref="H74:H75"/>
    <mergeCell ref="I74:I75"/>
    <mergeCell ref="J74:J75"/>
    <mergeCell ref="N74:N75"/>
    <mergeCell ref="O74:O75"/>
    <mergeCell ref="P74:P75"/>
    <mergeCell ref="Q74:Q75"/>
    <mergeCell ref="R74:R75"/>
    <mergeCell ref="S74:S75"/>
    <mergeCell ref="T74:T75"/>
    <mergeCell ref="B87:F87"/>
    <mergeCell ref="B247:C247"/>
    <mergeCell ref="B133:C133"/>
    <mergeCell ref="B224:C224"/>
    <mergeCell ref="D224:E224"/>
    <mergeCell ref="C240:D240"/>
    <mergeCell ref="B185:G185"/>
    <mergeCell ref="B230:C230"/>
    <mergeCell ref="G162:L162"/>
    <mergeCell ref="C139:E139"/>
    <mergeCell ref="B223:F223"/>
    <mergeCell ref="C162:F162"/>
    <mergeCell ref="C199:D199"/>
    <mergeCell ref="E199:F199"/>
    <mergeCell ref="B187:C187"/>
  </mergeCells>
  <conditionalFormatting sqref="C111:F111">
    <cfRule type="cellIs" dxfId="5" priority="4" stopIfTrue="1" operator="equal">
      <formula>"Enter Value"</formula>
    </cfRule>
  </conditionalFormatting>
  <dataValidations disablePrompts="1" count="1">
    <dataValidation allowBlank="1" showInputMessage="1" showErrorMessage="1" prompt="No parking restrictions or operator training:   0.5_x000a_Parking restrictions, no operator training:  0.75_x000a_Paring restricitons; operator training: 1.0" sqref="E231:E232 C231:C232" xr:uid="{00000000-0002-0000-0700-000000000000}"/>
  </dataValidations>
  <pageMargins left="0.7" right="0.7" top="0.75" bottom="0.75" header="0.3" footer="0.3"/>
  <pageSetup paperSize="17" orientation="landscape" r:id="rId1"/>
  <ignoredErrors>
    <ignoredError sqref="E25:E49 C104:D105 C101 D140:D142 E146 C218 I74:T75 F77:F80 L65" unlockedFormula="1"/>
  </ignoredErrors>
  <drawing r:id="rId2"/>
  <legacyDrawing r:id="rId3"/>
  <controls>
    <mc:AlternateContent xmlns:mc="http://schemas.openxmlformats.org/markup-compatibility/2006">
      <mc:Choice Requires="x14">
        <control shapeId="21509" r:id="rId4" name="cbx_Primary_Sources">
          <controlPr defaultSize="0" autoLine="0" r:id="rId5">
            <anchor moveWithCells="1">
              <from>
                <xdr:col>1</xdr:col>
                <xdr:colOff>114300</xdr:colOff>
                <xdr:row>4</xdr:row>
                <xdr:rowOff>38100</xdr:rowOff>
              </from>
              <to>
                <xdr:col>1</xdr:col>
                <xdr:colOff>2676525</xdr:colOff>
                <xdr:row>6</xdr:row>
                <xdr:rowOff>57150</xdr:rowOff>
              </to>
            </anchor>
          </controlPr>
        </control>
      </mc:Choice>
      <mc:Fallback>
        <control shapeId="21509" r:id="rId4" name="cbx_Primary_Sources"/>
      </mc:Fallback>
    </mc:AlternateContent>
    <mc:AlternateContent xmlns:mc="http://schemas.openxmlformats.org/markup-compatibility/2006">
      <mc:Choice Requires="x14">
        <control shapeId="21510" r:id="rId6" name="cbx_Waste_Water">
          <controlPr defaultSize="0" autoLine="0" r:id="rId7">
            <anchor moveWithCells="1">
              <from>
                <xdr:col>1</xdr:col>
                <xdr:colOff>3933825</xdr:colOff>
                <xdr:row>4</xdr:row>
                <xdr:rowOff>76200</xdr:rowOff>
              </from>
              <to>
                <xdr:col>2</xdr:col>
                <xdr:colOff>2200275</xdr:colOff>
                <xdr:row>6</xdr:row>
                <xdr:rowOff>95250</xdr:rowOff>
              </to>
            </anchor>
          </controlPr>
        </control>
      </mc:Choice>
      <mc:Fallback>
        <control shapeId="21510" r:id="rId6" name="cbx_Waste_Water"/>
      </mc:Fallback>
    </mc:AlternateContent>
    <mc:AlternateContent xmlns:mc="http://schemas.openxmlformats.org/markup-compatibility/2006">
      <mc:Choice Requires="x14">
        <control shapeId="21511" r:id="rId8" name="cbx_osds">
          <controlPr defaultSize="0" autoLine="0" r:id="rId9">
            <anchor moveWithCells="1">
              <from>
                <xdr:col>1</xdr:col>
                <xdr:colOff>114300</xdr:colOff>
                <xdr:row>6</xdr:row>
                <xdr:rowOff>38100</xdr:rowOff>
              </from>
              <to>
                <xdr:col>1</xdr:col>
                <xdr:colOff>2705100</xdr:colOff>
                <xdr:row>8</xdr:row>
                <xdr:rowOff>57150</xdr:rowOff>
              </to>
            </anchor>
          </controlPr>
        </control>
      </mc:Choice>
      <mc:Fallback>
        <control shapeId="21511" r:id="rId8" name="cbx_osds"/>
      </mc:Fallback>
    </mc:AlternateContent>
    <mc:AlternateContent xmlns:mc="http://schemas.openxmlformats.org/markup-compatibility/2006">
      <mc:Choice Requires="x14">
        <control shapeId="21512" r:id="rId10" name="cbx_SSO">
          <controlPr defaultSize="0" autoLine="0" r:id="rId11">
            <anchor moveWithCells="1">
              <from>
                <xdr:col>1</xdr:col>
                <xdr:colOff>3933825</xdr:colOff>
                <xdr:row>6</xdr:row>
                <xdr:rowOff>76200</xdr:rowOff>
              </from>
              <to>
                <xdr:col>2</xdr:col>
                <xdr:colOff>1657350</xdr:colOff>
                <xdr:row>8</xdr:row>
                <xdr:rowOff>95250</xdr:rowOff>
              </to>
            </anchor>
          </controlPr>
        </control>
      </mc:Choice>
      <mc:Fallback>
        <control shapeId="21512" r:id="rId10" name="cbx_SSO"/>
      </mc:Fallback>
    </mc:AlternateContent>
    <mc:AlternateContent xmlns:mc="http://schemas.openxmlformats.org/markup-compatibility/2006">
      <mc:Choice Requires="x14">
        <control shapeId="21513" r:id="rId12" name="cbx_Livestock">
          <controlPr defaultSize="0" autoLine="0" r:id="rId13">
            <anchor moveWithCells="1">
              <from>
                <xdr:col>1</xdr:col>
                <xdr:colOff>3933825</xdr:colOff>
                <xdr:row>8</xdr:row>
                <xdr:rowOff>104775</xdr:rowOff>
              </from>
              <to>
                <xdr:col>2</xdr:col>
                <xdr:colOff>1543050</xdr:colOff>
                <xdr:row>10</xdr:row>
                <xdr:rowOff>123825</xdr:rowOff>
              </to>
            </anchor>
          </controlPr>
        </control>
      </mc:Choice>
      <mc:Fallback>
        <control shapeId="21513" r:id="rId12" name="cbx_Livestock"/>
      </mc:Fallback>
    </mc:AlternateContent>
    <mc:AlternateContent xmlns:mc="http://schemas.openxmlformats.org/markup-compatibility/2006">
      <mc:Choice Requires="x14">
        <control shapeId="21514" r:id="rId14" name="cbx_BMP_Efficiencies">
          <controlPr defaultSize="0" autoLine="0" r:id="rId15">
            <anchor moveWithCells="1">
              <from>
                <xdr:col>1</xdr:col>
                <xdr:colOff>114300</xdr:colOff>
                <xdr:row>10</xdr:row>
                <xdr:rowOff>95250</xdr:rowOff>
              </from>
              <to>
                <xdr:col>1</xdr:col>
                <xdr:colOff>3143250</xdr:colOff>
                <xdr:row>12</xdr:row>
                <xdr:rowOff>114300</xdr:rowOff>
              </to>
            </anchor>
          </controlPr>
        </control>
      </mc:Choice>
      <mc:Fallback>
        <control shapeId="21514" r:id="rId14" name="cbx_BMP_Efficiencies"/>
      </mc:Fallback>
    </mc:AlternateContent>
    <mc:AlternateContent xmlns:mc="http://schemas.openxmlformats.org/markup-compatibility/2006">
      <mc:Choice Requires="x14">
        <control shapeId="21515" r:id="rId16" name="cbx_Turf_Condition">
          <controlPr defaultSize="0" autoLine="0" r:id="rId17">
            <anchor moveWithCells="1">
              <from>
                <xdr:col>1</xdr:col>
                <xdr:colOff>3933825</xdr:colOff>
                <xdr:row>10</xdr:row>
                <xdr:rowOff>95250</xdr:rowOff>
              </from>
              <to>
                <xdr:col>2</xdr:col>
                <xdr:colOff>1676400</xdr:colOff>
                <xdr:row>12</xdr:row>
                <xdr:rowOff>114300</xdr:rowOff>
              </to>
            </anchor>
          </controlPr>
        </control>
      </mc:Choice>
      <mc:Fallback>
        <control shapeId="21515" r:id="rId16" name="cbx_Turf_Condition"/>
      </mc:Fallback>
    </mc:AlternateContent>
    <mc:AlternateContent xmlns:mc="http://schemas.openxmlformats.org/markup-compatibility/2006">
      <mc:Choice Requires="x14">
        <control shapeId="21516" r:id="rId18" name="cbx_Urban_Channel">
          <controlPr defaultSize="0" autoLine="0" r:id="rId19">
            <anchor moveWithCells="1">
              <from>
                <xdr:col>1</xdr:col>
                <xdr:colOff>114300</xdr:colOff>
                <xdr:row>8</xdr:row>
                <xdr:rowOff>95250</xdr:rowOff>
              </from>
              <to>
                <xdr:col>1</xdr:col>
                <xdr:colOff>3181350</xdr:colOff>
                <xdr:row>10</xdr:row>
                <xdr:rowOff>114300</xdr:rowOff>
              </to>
            </anchor>
          </controlPr>
        </control>
      </mc:Choice>
      <mc:Fallback>
        <control shapeId="21516" r:id="rId18" name="cbx_Urban_Channel"/>
      </mc:Fallback>
    </mc:AlternateContent>
    <mc:AlternateContent xmlns:mc="http://schemas.openxmlformats.org/markup-compatibility/2006">
      <mc:Choice Requires="x14">
        <control shapeId="21517" r:id="rId20" name="cbx_All_Defaults">
          <controlPr defaultSize="0" autoLine="0" r:id="rId21">
            <anchor moveWithCells="1">
              <from>
                <xdr:col>1</xdr:col>
                <xdr:colOff>114300</xdr:colOff>
                <xdr:row>2</xdr:row>
                <xdr:rowOff>9525</xdr:rowOff>
              </from>
              <to>
                <xdr:col>1</xdr:col>
                <xdr:colOff>2676525</xdr:colOff>
                <xdr:row>4</xdr:row>
                <xdr:rowOff>28575</xdr:rowOff>
              </to>
            </anchor>
          </controlPr>
        </control>
      </mc:Choice>
      <mc:Fallback>
        <control shapeId="21517" r:id="rId20" name="cbx_All_Defaults"/>
      </mc:Fallback>
    </mc:AlternateContent>
    <mc:AlternateContent xmlns:mc="http://schemas.openxmlformats.org/markup-compatibility/2006">
      <mc:Choice Requires="x14">
        <control shapeId="21518" r:id="rId22" name="cbx_Erosion">
          <controlPr defaultSize="0" autoLine="0" r:id="rId23">
            <anchor moveWithCells="1">
              <from>
                <xdr:col>1</xdr:col>
                <xdr:colOff>3924300</xdr:colOff>
                <xdr:row>12</xdr:row>
                <xdr:rowOff>95250</xdr:rowOff>
              </from>
              <to>
                <xdr:col>2</xdr:col>
                <xdr:colOff>2228850</xdr:colOff>
                <xdr:row>14</xdr:row>
                <xdr:rowOff>114300</xdr:rowOff>
              </to>
            </anchor>
          </controlPr>
        </control>
      </mc:Choice>
      <mc:Fallback>
        <control shapeId="21518" r:id="rId22" name="cbx_Erosion"/>
      </mc:Fallback>
    </mc:AlternateContent>
    <mc:AlternateContent xmlns:mc="http://schemas.openxmlformats.org/markup-compatibility/2006">
      <mc:Choice Requires="x14">
        <control shapeId="21519" r:id="rId24" name="cbx_Imp_Cover">
          <controlPr defaultSize="0" autoLine="0" r:id="rId25">
            <anchor moveWithCells="1">
              <from>
                <xdr:col>1</xdr:col>
                <xdr:colOff>104775</xdr:colOff>
                <xdr:row>14</xdr:row>
                <xdr:rowOff>85725</xdr:rowOff>
              </from>
              <to>
                <xdr:col>1</xdr:col>
                <xdr:colOff>4610100</xdr:colOff>
                <xdr:row>16</xdr:row>
                <xdr:rowOff>104775</xdr:rowOff>
              </to>
            </anchor>
          </controlPr>
        </control>
      </mc:Choice>
      <mc:Fallback>
        <control shapeId="21519" r:id="rId24" name="cbx_Imp_Cover"/>
      </mc:Fallback>
    </mc:AlternateContent>
    <mc:AlternateContent xmlns:mc="http://schemas.openxmlformats.org/markup-compatibility/2006">
      <mc:Choice Requires="x14">
        <control shapeId="21520" r:id="rId26" name="cbx_Lawn_Care">
          <controlPr defaultSize="0" autoLine="0" r:id="rId27">
            <anchor moveWithCells="1">
              <from>
                <xdr:col>1</xdr:col>
                <xdr:colOff>3924300</xdr:colOff>
                <xdr:row>14</xdr:row>
                <xdr:rowOff>85725</xdr:rowOff>
              </from>
              <to>
                <xdr:col>2</xdr:col>
                <xdr:colOff>1666875</xdr:colOff>
                <xdr:row>16</xdr:row>
                <xdr:rowOff>104775</xdr:rowOff>
              </to>
            </anchor>
          </controlPr>
        </control>
      </mc:Choice>
      <mc:Fallback>
        <control shapeId="21520" r:id="rId26" name="cbx_Lawn_Care"/>
      </mc:Fallback>
    </mc:AlternateContent>
    <mc:AlternateContent xmlns:mc="http://schemas.openxmlformats.org/markup-compatibility/2006">
      <mc:Choice Requires="x14">
        <control shapeId="21521" r:id="rId28" name="cbx_Pet_Waste">
          <controlPr defaultSize="0" autoLine="0" r:id="rId29">
            <anchor moveWithCells="1">
              <from>
                <xdr:col>1</xdr:col>
                <xdr:colOff>104775</xdr:colOff>
                <xdr:row>12</xdr:row>
                <xdr:rowOff>114300</xdr:rowOff>
              </from>
              <to>
                <xdr:col>1</xdr:col>
                <xdr:colOff>3171825</xdr:colOff>
                <xdr:row>14</xdr:row>
                <xdr:rowOff>133350</xdr:rowOff>
              </to>
            </anchor>
          </controlPr>
        </control>
      </mc:Choice>
      <mc:Fallback>
        <control shapeId="21521" r:id="rId28" name="cbx_Pet_Waste"/>
      </mc:Fallback>
    </mc:AlternateContent>
    <mc:AlternateContent xmlns:mc="http://schemas.openxmlformats.org/markup-compatibility/2006">
      <mc:Choice Requires="x14">
        <control shapeId="21507" r:id="rId30" name="Group Box 3">
          <controlPr defaultSize="0" autoFill="0" autoPict="0">
            <anchor moveWithCells="1">
              <from>
                <xdr:col>1</xdr:col>
                <xdr:colOff>0</xdr:colOff>
                <xdr:row>1</xdr:row>
                <xdr:rowOff>19050</xdr:rowOff>
              </from>
              <to>
                <xdr:col>3</xdr:col>
                <xdr:colOff>1257300</xdr:colOff>
                <xdr:row>17</xdr:row>
                <xdr:rowOff>57150</xdr:rowOff>
              </to>
            </anchor>
          </controlPr>
        </control>
      </mc:Choice>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0" tint="-0.249977111117893"/>
  </sheetPr>
  <dimension ref="A1:AP1048575"/>
  <sheetViews>
    <sheetView tabSelected="1" topLeftCell="A55" zoomScaleNormal="100" workbookViewId="0">
      <selection activeCell="D50" sqref="D50"/>
    </sheetView>
  </sheetViews>
  <sheetFormatPr defaultColWidth="9.140625" defaultRowHeight="12.75" x14ac:dyDescent="0.2"/>
  <cols>
    <col min="1" max="1" width="9.140625" style="37"/>
    <col min="2" max="2" width="82.85546875" style="37" bestFit="1" customWidth="1"/>
    <col min="3" max="3" width="20.5703125" style="37" customWidth="1"/>
    <col min="4" max="4" width="21.85546875" style="37" customWidth="1"/>
    <col min="5" max="5" width="29.5703125" style="37" bestFit="1" customWidth="1"/>
    <col min="6" max="6" width="20.5703125" style="37" bestFit="1" customWidth="1"/>
    <col min="7" max="7" width="24.28515625" style="37" bestFit="1" customWidth="1"/>
    <col min="8" max="8" width="38" style="37" customWidth="1"/>
    <col min="9" max="9" width="17" style="37" bestFit="1" customWidth="1"/>
    <col min="10" max="10" width="20.85546875" style="37" bestFit="1" customWidth="1"/>
    <col min="11" max="11" width="47" style="37" customWidth="1"/>
    <col min="12" max="12" width="18.42578125" style="37" customWidth="1"/>
    <col min="13" max="13" width="18.5703125" style="37" customWidth="1"/>
    <col min="14" max="14" width="16" style="37" customWidth="1"/>
    <col min="15" max="15" width="11.28515625" style="37" bestFit="1" customWidth="1"/>
    <col min="16" max="16" width="10.85546875" style="37" bestFit="1" customWidth="1"/>
    <col min="17" max="17" width="12.28515625" style="37" bestFit="1" customWidth="1"/>
    <col min="18" max="18" width="17.7109375" style="37" bestFit="1" customWidth="1"/>
    <col min="19" max="19" width="24.85546875" style="37" bestFit="1" customWidth="1"/>
    <col min="20" max="21" width="14.7109375" style="37" bestFit="1" customWidth="1"/>
    <col min="22" max="22" width="18.42578125" style="37" bestFit="1" customWidth="1"/>
    <col min="23" max="23" width="15.7109375" style="37" bestFit="1" customWidth="1"/>
    <col min="24" max="24" width="14.7109375" style="37" bestFit="1" customWidth="1"/>
    <col min="25" max="25" width="12.28515625" style="37" bestFit="1" customWidth="1"/>
    <col min="26" max="26" width="17.7109375" style="37" bestFit="1" customWidth="1"/>
    <col min="27" max="27" width="24.85546875" style="37" bestFit="1" customWidth="1"/>
    <col min="28" max="29" width="12.28515625" style="37" bestFit="1" customWidth="1"/>
    <col min="30" max="30" width="16.7109375" style="37" bestFit="1" customWidth="1"/>
    <col min="31" max="31" width="32.7109375" style="37" customWidth="1"/>
    <col min="32" max="32" width="27.85546875" style="37" customWidth="1"/>
    <col min="33" max="33" width="29.42578125" style="37" customWidth="1"/>
    <col min="34" max="34" width="30" style="37" customWidth="1"/>
    <col min="35" max="35" width="31.85546875" style="37" customWidth="1"/>
    <col min="36" max="36" width="11.42578125" style="37" bestFit="1" customWidth="1"/>
    <col min="37" max="41" width="9.140625" style="37"/>
    <col min="42" max="42" width="11" style="37" bestFit="1" customWidth="1"/>
    <col min="43" max="16384" width="9.140625" style="37"/>
  </cols>
  <sheetData>
    <row r="1" spans="2:11" ht="24" thickBot="1" x14ac:dyDescent="0.4">
      <c r="B1" s="1400" t="s">
        <v>515</v>
      </c>
      <c r="C1" s="1400"/>
      <c r="D1" s="1400"/>
      <c r="E1" s="1400"/>
      <c r="F1" s="1400"/>
      <c r="G1" s="1400"/>
      <c r="H1" s="1400"/>
      <c r="I1" s="1400"/>
      <c r="J1" s="1400"/>
    </row>
    <row r="2" spans="2:11" ht="20.25" x14ac:dyDescent="0.3">
      <c r="B2" s="374" t="s">
        <v>1</v>
      </c>
      <c r="C2" s="532"/>
      <c r="D2" s="1408" t="s">
        <v>2</v>
      </c>
      <c r="E2" s="1409"/>
      <c r="F2" s="1409"/>
      <c r="G2" s="1410"/>
      <c r="H2" s="1404" t="s">
        <v>3</v>
      </c>
      <c r="I2" s="1404"/>
      <c r="J2" s="171"/>
    </row>
    <row r="3" spans="2:11" x14ac:dyDescent="0.2">
      <c r="B3" s="1407" t="s">
        <v>0</v>
      </c>
      <c r="C3" s="1394"/>
      <c r="D3" s="382" t="s">
        <v>8</v>
      </c>
      <c r="E3" s="382" t="s">
        <v>9</v>
      </c>
      <c r="F3" s="382" t="s">
        <v>10</v>
      </c>
      <c r="G3" s="382" t="s">
        <v>11</v>
      </c>
      <c r="H3" s="376"/>
      <c r="I3" s="376"/>
      <c r="J3" s="372" t="s">
        <v>12</v>
      </c>
    </row>
    <row r="4" spans="2:11" x14ac:dyDescent="0.2">
      <c r="B4" s="375" t="s">
        <v>476</v>
      </c>
      <c r="C4" s="376" t="s">
        <v>25</v>
      </c>
      <c r="D4" s="382" t="s">
        <v>20</v>
      </c>
      <c r="E4" s="382" t="s">
        <v>20</v>
      </c>
      <c r="F4" s="382" t="s">
        <v>21</v>
      </c>
      <c r="G4" s="382" t="s">
        <v>22</v>
      </c>
      <c r="H4" s="376" t="s">
        <v>23</v>
      </c>
      <c r="I4" s="376" t="s">
        <v>24</v>
      </c>
      <c r="J4" s="372" t="s">
        <v>19</v>
      </c>
    </row>
    <row r="5" spans="2:11" x14ac:dyDescent="0.2">
      <c r="B5" s="375" t="s">
        <v>26</v>
      </c>
      <c r="C5" s="376" t="str">
        <f>IF(Defaults!C25&lt;&gt;"",Defaults!C25,"")</f>
        <v>LDR (&lt;1du/acre)</v>
      </c>
      <c r="D5" s="535">
        <f>Sources!$D29*Sources!E29</f>
        <v>0</v>
      </c>
      <c r="E5" s="535">
        <f>Sources!$D29*Sources!F29</f>
        <v>0</v>
      </c>
      <c r="F5" s="535">
        <f>Sources!$D29*Sources!G29</f>
        <v>0</v>
      </c>
      <c r="G5" s="535">
        <f>Sources!H29*Sources!D29</f>
        <v>0</v>
      </c>
      <c r="H5" s="186">
        <f>Calculations!J5*Sources!D29</f>
        <v>0</v>
      </c>
      <c r="I5" s="186">
        <f t="shared" ref="I5:I46" si="0">H5/12</f>
        <v>0</v>
      </c>
      <c r="J5" s="533">
        <f>Sources!$C$21*0.9*($C$57*Defaults!$D25+$D$57*Defaults!$E25+$E$57*(1-Defaults!$E25-Defaults!$D25))</f>
        <v>0</v>
      </c>
    </row>
    <row r="6" spans="2:11" x14ac:dyDescent="0.2">
      <c r="B6" s="375"/>
      <c r="C6" s="863" t="str">
        <f>IF(Defaults!C26&lt;&gt;"",Defaults!C26,"")</f>
        <v>MDR (1-4 du/acre)</v>
      </c>
      <c r="D6" s="535">
        <f>Sources!$D30*Sources!E30</f>
        <v>0</v>
      </c>
      <c r="E6" s="535">
        <f>Sources!$D30*Sources!F30</f>
        <v>0</v>
      </c>
      <c r="F6" s="535">
        <f>Sources!$D30*Sources!G30</f>
        <v>0</v>
      </c>
      <c r="G6" s="535">
        <f>Sources!H30*Sources!D30</f>
        <v>0</v>
      </c>
      <c r="H6" s="186">
        <f>Calculations!J6*Sources!D30</f>
        <v>0</v>
      </c>
      <c r="I6" s="186">
        <f t="shared" si="0"/>
        <v>0</v>
      </c>
      <c r="J6" s="533">
        <f>Sources!$C$21*0.9*($C$57*Defaults!$D26+$D$57*Defaults!$E26+$E$57*(1-Defaults!$E26-Defaults!$D26))</f>
        <v>0</v>
      </c>
      <c r="K6" s="889"/>
    </row>
    <row r="7" spans="2:11" x14ac:dyDescent="0.2">
      <c r="B7" s="375"/>
      <c r="C7" s="863" t="str">
        <f>IF(Defaults!C27&lt;&gt;"",Defaults!C27,"")</f>
        <v>HDR (&gt;4 du/acre)</v>
      </c>
      <c r="D7" s="535">
        <f>Sources!$D31*Sources!E31</f>
        <v>0</v>
      </c>
      <c r="E7" s="535">
        <f>Sources!$D31*Sources!F31</f>
        <v>0</v>
      </c>
      <c r="F7" s="535">
        <f>Sources!$D31*Sources!G31</f>
        <v>0</v>
      </c>
      <c r="G7" s="535">
        <f>Sources!H31*Sources!D31</f>
        <v>0</v>
      </c>
      <c r="H7" s="186">
        <f>Calculations!J7*Sources!D31</f>
        <v>0</v>
      </c>
      <c r="I7" s="186">
        <f t="shared" si="0"/>
        <v>0</v>
      </c>
      <c r="J7" s="533">
        <f>Sources!$C$21*0.9*($C$57*Defaults!$D27+$D$57*Defaults!$E27+$E$57*(1-Defaults!$E27-Defaults!$D27))</f>
        <v>0</v>
      </c>
    </row>
    <row r="8" spans="2:11" x14ac:dyDescent="0.2">
      <c r="B8" s="375"/>
      <c r="C8" s="863" t="str">
        <f>IF(Defaults!C28&lt;&gt;"",Defaults!C28,"")</f>
        <v>Multifamily</v>
      </c>
      <c r="D8" s="535">
        <f>Sources!$D32*Sources!E32</f>
        <v>0</v>
      </c>
      <c r="E8" s="535">
        <f>Sources!$D32*Sources!F32</f>
        <v>0</v>
      </c>
      <c r="F8" s="535">
        <f>Sources!$D32*Sources!G32</f>
        <v>0</v>
      </c>
      <c r="G8" s="535">
        <f>Sources!H32*Sources!D32</f>
        <v>0</v>
      </c>
      <c r="H8" s="186">
        <f>Calculations!J8*Sources!D32</f>
        <v>0</v>
      </c>
      <c r="I8" s="186">
        <f t="shared" si="0"/>
        <v>0</v>
      </c>
      <c r="J8" s="533">
        <f>Sources!$C$21*0.9*($C$57*Defaults!$D28+$D$57*Defaults!$E28+$E$57*(1-Defaults!$E28-Defaults!$D28))</f>
        <v>0</v>
      </c>
    </row>
    <row r="9" spans="2:11" x14ac:dyDescent="0.2">
      <c r="B9" s="375"/>
      <c r="C9" s="863" t="str">
        <f>IF(Defaults!C29&lt;&gt;"",Defaults!C29,"")</f>
        <v/>
      </c>
      <c r="D9" s="535">
        <f>Sources!$D33*Sources!E33</f>
        <v>0</v>
      </c>
      <c r="E9" s="535">
        <f>Sources!$D33*Sources!F33</f>
        <v>0</v>
      </c>
      <c r="F9" s="535">
        <f>Sources!$D33*Sources!G33</f>
        <v>0</v>
      </c>
      <c r="G9" s="535">
        <f>Sources!H33*Sources!D33</f>
        <v>0</v>
      </c>
      <c r="H9" s="186">
        <f>Calculations!J9*Sources!D33</f>
        <v>0</v>
      </c>
      <c r="I9" s="186">
        <f t="shared" si="0"/>
        <v>0</v>
      </c>
      <c r="J9" s="533">
        <f>Sources!$C$21*0.9*($C$57*Defaults!$D29+$D$57*Defaults!$E29+$E$57*(1-Defaults!$E29-Defaults!$D29))</f>
        <v>0</v>
      </c>
    </row>
    <row r="10" spans="2:11" x14ac:dyDescent="0.2">
      <c r="B10" s="375"/>
      <c r="C10" s="863" t="str">
        <f>IF(Defaults!C30&lt;&gt;"",Defaults!C30,"")</f>
        <v/>
      </c>
      <c r="D10" s="535">
        <f>Sources!$D34*Sources!E34</f>
        <v>0</v>
      </c>
      <c r="E10" s="535">
        <f>Sources!$D34*Sources!F34</f>
        <v>0</v>
      </c>
      <c r="F10" s="535">
        <f>Sources!$D34*Sources!G34</f>
        <v>0</v>
      </c>
      <c r="G10" s="535">
        <f>Sources!H34*Sources!D34</f>
        <v>0</v>
      </c>
      <c r="H10" s="186">
        <f>Calculations!J10*Sources!D34</f>
        <v>0</v>
      </c>
      <c r="I10" s="186">
        <f t="shared" si="0"/>
        <v>0</v>
      </c>
      <c r="J10" s="533">
        <f>Sources!$C$21*0.9*($C$57*Defaults!$D30+$D$57*Defaults!$E30+$E$57*(1-Defaults!$E30-Defaults!$D30))</f>
        <v>0</v>
      </c>
    </row>
    <row r="11" spans="2:11" x14ac:dyDescent="0.2">
      <c r="B11" s="375"/>
      <c r="C11" s="863" t="str">
        <f>IF(Defaults!C31&lt;&gt;"",Defaults!C31,"")</f>
        <v/>
      </c>
      <c r="D11" s="535">
        <f>Sources!$D35*Sources!E35</f>
        <v>0</v>
      </c>
      <c r="E11" s="535">
        <f>Sources!$D35*Sources!F35</f>
        <v>0</v>
      </c>
      <c r="F11" s="535">
        <f>Sources!$D35*Sources!G35</f>
        <v>0</v>
      </c>
      <c r="G11" s="535">
        <f>Sources!H35*Sources!D35</f>
        <v>0</v>
      </c>
      <c r="H11" s="186">
        <f>Calculations!J11*Sources!D35</f>
        <v>0</v>
      </c>
      <c r="I11" s="186">
        <f t="shared" si="0"/>
        <v>0</v>
      </c>
      <c r="J11" s="533">
        <f>Sources!$C$21*0.9*($C$57*Defaults!$D31+$D$57*Defaults!$E31+$E$57*(1-Defaults!$E31-Defaults!$D31))</f>
        <v>0</v>
      </c>
    </row>
    <row r="12" spans="2:11" x14ac:dyDescent="0.2">
      <c r="B12" s="375"/>
      <c r="C12" s="863" t="str">
        <f>IF(Defaults!C32&lt;&gt;"",Defaults!C32,"")</f>
        <v/>
      </c>
      <c r="D12" s="535">
        <f>Sources!$D36*Sources!E36</f>
        <v>0</v>
      </c>
      <c r="E12" s="535">
        <f>Sources!$D36*Sources!F36</f>
        <v>0</v>
      </c>
      <c r="F12" s="535">
        <f>Sources!$D36*Sources!G36</f>
        <v>0</v>
      </c>
      <c r="G12" s="535">
        <f>Sources!H36*Sources!D36</f>
        <v>0</v>
      </c>
      <c r="H12" s="186">
        <f>Calculations!J12*Sources!D36</f>
        <v>0</v>
      </c>
      <c r="I12" s="186">
        <f t="shared" si="0"/>
        <v>0</v>
      </c>
      <c r="J12" s="533">
        <f>Sources!$C$21*0.9*($C$57*Defaults!$D32+$D$57*Defaults!$E32+$E$57*(1-Defaults!$E32-Defaults!$D32))</f>
        <v>0</v>
      </c>
    </row>
    <row r="13" spans="2:11" x14ac:dyDescent="0.2">
      <c r="B13" s="375"/>
      <c r="C13" s="863" t="str">
        <f>IF(Defaults!C33&lt;&gt;"",Defaults!C33,"")</f>
        <v/>
      </c>
      <c r="D13" s="535">
        <f>Sources!$D37*Sources!E37</f>
        <v>0</v>
      </c>
      <c r="E13" s="535">
        <f>Sources!$D37*Sources!F37</f>
        <v>0</v>
      </c>
      <c r="F13" s="535">
        <f>Sources!$D37*Sources!G37</f>
        <v>0</v>
      </c>
      <c r="G13" s="535">
        <f>Sources!H37*Sources!D37</f>
        <v>0</v>
      </c>
      <c r="H13" s="186">
        <f>Calculations!J13*Sources!D37</f>
        <v>0</v>
      </c>
      <c r="I13" s="186">
        <f t="shared" si="0"/>
        <v>0</v>
      </c>
      <c r="J13" s="533">
        <f>Sources!$C$21*0.9*($C$57*Defaults!$D33+$D$57*Defaults!$E33+$E$57*(1-Defaults!$E33-Defaults!$D33))</f>
        <v>0</v>
      </c>
    </row>
    <row r="14" spans="2:11" x14ac:dyDescent="0.2">
      <c r="B14" s="375"/>
      <c r="C14" s="863" t="str">
        <f>IF(Defaults!C34&lt;&gt;"",Defaults!C34,"")</f>
        <v/>
      </c>
      <c r="D14" s="535">
        <f>Sources!$D38*Sources!E38</f>
        <v>0</v>
      </c>
      <c r="E14" s="535">
        <f>Sources!$D38*Sources!F38</f>
        <v>0</v>
      </c>
      <c r="F14" s="535">
        <f>Sources!$D38*Sources!G38</f>
        <v>0</v>
      </c>
      <c r="G14" s="535">
        <f>Sources!H38*Sources!D38</f>
        <v>0</v>
      </c>
      <c r="H14" s="186">
        <f>Calculations!J14*Sources!D38</f>
        <v>0</v>
      </c>
      <c r="I14" s="186">
        <f t="shared" si="0"/>
        <v>0</v>
      </c>
      <c r="J14" s="533">
        <f>Sources!$C$21*0.9*($C$57*Defaults!$D34+$D$57*Defaults!$E34+$E$57*(1-Defaults!$E34-Defaults!$D34))</f>
        <v>0</v>
      </c>
    </row>
    <row r="15" spans="2:11" x14ac:dyDescent="0.2">
      <c r="B15" s="375" t="s">
        <v>31</v>
      </c>
      <c r="C15" s="863" t="str">
        <f>IF(Defaults!C35&lt;&gt;"",Defaults!C35,"")</f>
        <v>Commercial</v>
      </c>
      <c r="D15" s="535">
        <f>Sources!$D39*Sources!E39</f>
        <v>0</v>
      </c>
      <c r="E15" s="535">
        <f>Sources!$D39*Sources!F39</f>
        <v>0</v>
      </c>
      <c r="F15" s="535">
        <f>Sources!$D39*Sources!G39</f>
        <v>0</v>
      </c>
      <c r="G15" s="535">
        <f>Sources!H39*Sources!D39</f>
        <v>0</v>
      </c>
      <c r="H15" s="186">
        <f>Calculations!J15*Sources!D39</f>
        <v>0</v>
      </c>
      <c r="I15" s="186">
        <f t="shared" si="0"/>
        <v>0</v>
      </c>
      <c r="J15" s="533">
        <f>Sources!$C$21*0.9*($C$57*Defaults!$D35+$D$57*Defaults!$E35+$E$57*(1-Defaults!$E35-Defaults!$D35))</f>
        <v>0</v>
      </c>
    </row>
    <row r="16" spans="2:11" x14ac:dyDescent="0.2">
      <c r="B16" s="375"/>
      <c r="C16" s="863" t="str">
        <f>IF(Defaults!C36&lt;&gt;"",Defaults!C36,"")</f>
        <v/>
      </c>
      <c r="D16" s="535">
        <f>Sources!$D40*Sources!E40</f>
        <v>0</v>
      </c>
      <c r="E16" s="535">
        <f>Sources!$D40*Sources!F40</f>
        <v>0</v>
      </c>
      <c r="F16" s="535">
        <f>Sources!$D40*Sources!G40</f>
        <v>0</v>
      </c>
      <c r="G16" s="535">
        <f>Sources!H40*Sources!D40</f>
        <v>0</v>
      </c>
      <c r="H16" s="186">
        <f>Calculations!J16*Sources!D40</f>
        <v>0</v>
      </c>
      <c r="I16" s="186">
        <f t="shared" si="0"/>
        <v>0</v>
      </c>
      <c r="J16" s="533">
        <f>Sources!$C$21*0.9*($C$57*Defaults!$D36+$D$57*Defaults!$E36+$E$57*(1-Defaults!$E36-Defaults!$D36))</f>
        <v>0</v>
      </c>
    </row>
    <row r="17" spans="2:10" x14ac:dyDescent="0.2">
      <c r="B17" s="375"/>
      <c r="C17" s="863" t="str">
        <f>IF(Defaults!C37&lt;&gt;"",Defaults!C37,"")</f>
        <v/>
      </c>
      <c r="D17" s="535">
        <f>Sources!$D41*Sources!E41</f>
        <v>0</v>
      </c>
      <c r="E17" s="535">
        <f>Sources!$D41*Sources!F41</f>
        <v>0</v>
      </c>
      <c r="F17" s="535">
        <f>Sources!$D41*Sources!G41</f>
        <v>0</v>
      </c>
      <c r="G17" s="535">
        <f>Sources!H41*Sources!D41</f>
        <v>0</v>
      </c>
      <c r="H17" s="186">
        <f>Calculations!J17*Sources!D41</f>
        <v>0</v>
      </c>
      <c r="I17" s="186">
        <f t="shared" si="0"/>
        <v>0</v>
      </c>
      <c r="J17" s="533">
        <f>Sources!$C$21*0.9*($C$57*Defaults!$D37+$D$57*Defaults!$E37+$E$57*(1-Defaults!$E37-Defaults!$D37))</f>
        <v>0</v>
      </c>
    </row>
    <row r="18" spans="2:10" x14ac:dyDescent="0.2">
      <c r="B18" s="375"/>
      <c r="C18" s="863" t="str">
        <f>IF(Defaults!C38&lt;&gt;"",Defaults!C38,"")</f>
        <v/>
      </c>
      <c r="D18" s="535">
        <f>Sources!$D42*Sources!E42</f>
        <v>0</v>
      </c>
      <c r="E18" s="535">
        <f>Sources!$D42*Sources!F42</f>
        <v>0</v>
      </c>
      <c r="F18" s="535">
        <f>Sources!$D42*Sources!G42</f>
        <v>0</v>
      </c>
      <c r="G18" s="535">
        <f>Sources!H42*Sources!D42</f>
        <v>0</v>
      </c>
      <c r="H18" s="186">
        <f>Calculations!J18*Sources!D42</f>
        <v>0</v>
      </c>
      <c r="I18" s="186">
        <f t="shared" si="0"/>
        <v>0</v>
      </c>
      <c r="J18" s="533">
        <f>Sources!$C$21*0.9*($C$57*Defaults!$D38+$D$57*Defaults!$E38+$E$57*(1-Defaults!$E38-Defaults!$D38))</f>
        <v>0</v>
      </c>
    </row>
    <row r="19" spans="2:10" x14ac:dyDescent="0.2">
      <c r="B19" s="375"/>
      <c r="C19" s="863" t="str">
        <f>IF(Defaults!C39&lt;&gt;"",Defaults!C39,"")</f>
        <v/>
      </c>
      <c r="D19" s="535">
        <f>Sources!$D43*Sources!E43</f>
        <v>0</v>
      </c>
      <c r="E19" s="535">
        <f>Sources!$D43*Sources!F43</f>
        <v>0</v>
      </c>
      <c r="F19" s="535">
        <f>Sources!$D43*Sources!G43</f>
        <v>0</v>
      </c>
      <c r="G19" s="535">
        <f>Sources!H43*Sources!D43</f>
        <v>0</v>
      </c>
      <c r="H19" s="186">
        <f>Calculations!J19*Sources!D43</f>
        <v>0</v>
      </c>
      <c r="I19" s="186">
        <f t="shared" si="0"/>
        <v>0</v>
      </c>
      <c r="J19" s="533">
        <f>Sources!$C$21*0.9*($C$57*Defaults!$D39+$D$57*Defaults!$E39+$E$57*(1-Defaults!$E39-Defaults!$D39))</f>
        <v>0</v>
      </c>
    </row>
    <row r="20" spans="2:10" x14ac:dyDescent="0.2">
      <c r="B20" s="375" t="s">
        <v>32</v>
      </c>
      <c r="C20" s="863" t="str">
        <f>IF(Defaults!C40&lt;&gt;"",Defaults!C40,"")</f>
        <v>Roadway</v>
      </c>
      <c r="D20" s="535">
        <f>Sources!$D44*Sources!E44</f>
        <v>0</v>
      </c>
      <c r="E20" s="535">
        <f>Sources!$D44*Sources!F44</f>
        <v>0</v>
      </c>
      <c r="F20" s="535">
        <f>Sources!$D44*Sources!G44</f>
        <v>0</v>
      </c>
      <c r="G20" s="535">
        <f>Sources!H44*Sources!D44</f>
        <v>0</v>
      </c>
      <c r="H20" s="186">
        <f>Calculations!J20*Sources!D44</f>
        <v>0</v>
      </c>
      <c r="I20" s="186">
        <f t="shared" si="0"/>
        <v>0</v>
      </c>
      <c r="J20" s="533">
        <f>Sources!$C$21*0.9*($C$57*Defaults!$D40+$D$57*Defaults!$E40+$E$57*(1-Defaults!$E40-Defaults!$D40))</f>
        <v>0</v>
      </c>
    </row>
    <row r="21" spans="2:10" x14ac:dyDescent="0.2">
      <c r="B21" s="375"/>
      <c r="C21" s="863" t="str">
        <f>IF(Defaults!C41&lt;&gt;"",Defaults!C41,"")</f>
        <v/>
      </c>
      <c r="D21" s="535">
        <f>Sources!$D45*Sources!E45</f>
        <v>0</v>
      </c>
      <c r="E21" s="535">
        <f>Sources!$D45*Sources!F45</f>
        <v>0</v>
      </c>
      <c r="F21" s="535">
        <f>Sources!$D45*Sources!G45</f>
        <v>0</v>
      </c>
      <c r="G21" s="535">
        <f>Sources!H45*Sources!D45</f>
        <v>0</v>
      </c>
      <c r="H21" s="186">
        <f>Calculations!J21*Sources!D45</f>
        <v>0</v>
      </c>
      <c r="I21" s="186">
        <f t="shared" si="0"/>
        <v>0</v>
      </c>
      <c r="J21" s="533">
        <f>Sources!$C$21*0.9*($C$57*Defaults!$D41+$D$57*Defaults!$E41+$E$57*(1-Defaults!$E41-Defaults!$D41))</f>
        <v>0</v>
      </c>
    </row>
    <row r="22" spans="2:10" x14ac:dyDescent="0.2">
      <c r="B22" s="375"/>
      <c r="C22" s="863" t="str">
        <f>IF(Defaults!C42&lt;&gt;"",Defaults!C42,"")</f>
        <v/>
      </c>
      <c r="D22" s="535">
        <f>Sources!$D46*Sources!E46</f>
        <v>0</v>
      </c>
      <c r="E22" s="535">
        <f>Sources!$D46*Sources!F46</f>
        <v>0</v>
      </c>
      <c r="F22" s="535">
        <f>Sources!$D46*Sources!G46</f>
        <v>0</v>
      </c>
      <c r="G22" s="535">
        <f>Sources!H46*Sources!D46</f>
        <v>0</v>
      </c>
      <c r="H22" s="186">
        <f>Calculations!J22*Sources!D46</f>
        <v>0</v>
      </c>
      <c r="I22" s="186">
        <f t="shared" si="0"/>
        <v>0</v>
      </c>
      <c r="J22" s="533">
        <f>Sources!$C$21*0.9*($C$57*Defaults!$D42+$D$57*Defaults!$E42+$E$57*(1-Defaults!$E42-Defaults!$D42))</f>
        <v>0</v>
      </c>
    </row>
    <row r="23" spans="2:10" x14ac:dyDescent="0.2">
      <c r="B23" s="375"/>
      <c r="C23" s="863" t="str">
        <f>IF(Defaults!C43&lt;&gt;"",Defaults!C43,"")</f>
        <v/>
      </c>
      <c r="D23" s="535">
        <f>Sources!$D47*Sources!E47</f>
        <v>0</v>
      </c>
      <c r="E23" s="535">
        <f>Sources!$D47*Sources!F47</f>
        <v>0</v>
      </c>
      <c r="F23" s="535">
        <f>Sources!$D47*Sources!G47</f>
        <v>0</v>
      </c>
      <c r="G23" s="535">
        <f>Sources!H47*Sources!D47</f>
        <v>0</v>
      </c>
      <c r="H23" s="186">
        <f>Calculations!J23*Sources!D47</f>
        <v>0</v>
      </c>
      <c r="I23" s="186">
        <f t="shared" si="0"/>
        <v>0</v>
      </c>
      <c r="J23" s="533">
        <f>Sources!$C$21*0.9*($C$57*Defaults!$D43+$D$57*Defaults!$E43+$E$57*(1-Defaults!$E43-Defaults!$D43))</f>
        <v>0</v>
      </c>
    </row>
    <row r="24" spans="2:10" x14ac:dyDescent="0.2">
      <c r="B24" s="375"/>
      <c r="C24" s="863" t="str">
        <f>IF(Defaults!C44&lt;&gt;"",Defaults!C44,"")</f>
        <v/>
      </c>
      <c r="D24" s="535">
        <f>Sources!$D48*Sources!E48</f>
        <v>0</v>
      </c>
      <c r="E24" s="535">
        <f>Sources!$D48*Sources!F48</f>
        <v>0</v>
      </c>
      <c r="F24" s="535">
        <f>Sources!$D48*Sources!G48</f>
        <v>0</v>
      </c>
      <c r="G24" s="535">
        <f>Sources!H48*Sources!D48</f>
        <v>0</v>
      </c>
      <c r="H24" s="186">
        <f>Calculations!J24*Sources!D48</f>
        <v>0</v>
      </c>
      <c r="I24" s="186">
        <f t="shared" si="0"/>
        <v>0</v>
      </c>
      <c r="J24" s="533">
        <f>Sources!$C$21*0.9*($C$57*Defaults!$D44+$D$57*Defaults!$E44+$E$57*(1-Defaults!$E44-Defaults!$D44))</f>
        <v>0</v>
      </c>
    </row>
    <row r="25" spans="2:10" x14ac:dyDescent="0.2">
      <c r="B25" s="375" t="s">
        <v>33</v>
      </c>
      <c r="C25" s="863" t="str">
        <f>IF(Defaults!C45&lt;&gt;"",Defaults!C45,"")</f>
        <v>Industrial</v>
      </c>
      <c r="D25" s="535">
        <f>Sources!$D49*Sources!E49</f>
        <v>0</v>
      </c>
      <c r="E25" s="535">
        <f>Sources!$D49*Sources!F49</f>
        <v>0</v>
      </c>
      <c r="F25" s="535">
        <f>Sources!$D49*Sources!G49</f>
        <v>0</v>
      </c>
      <c r="G25" s="535">
        <f>Sources!H49*Sources!D49</f>
        <v>0</v>
      </c>
      <c r="H25" s="186">
        <f>Calculations!J25*Sources!D49</f>
        <v>0</v>
      </c>
      <c r="I25" s="186">
        <f t="shared" si="0"/>
        <v>0</v>
      </c>
      <c r="J25" s="533">
        <f>Sources!$C$21*0.9*($C$57*Defaults!$D45+$D$57*Defaults!$E45+$E$57*(1-Defaults!$E45-Defaults!$D45))</f>
        <v>0</v>
      </c>
    </row>
    <row r="26" spans="2:10" x14ac:dyDescent="0.2">
      <c r="B26" s="375"/>
      <c r="C26" s="863" t="str">
        <f>IF(Defaults!C46&lt;&gt;"",Defaults!C46,"")</f>
        <v/>
      </c>
      <c r="D26" s="535">
        <f>Sources!$D50*Sources!E50</f>
        <v>0</v>
      </c>
      <c r="E26" s="535">
        <f>Sources!$D50*Sources!F50</f>
        <v>0</v>
      </c>
      <c r="F26" s="535">
        <f>Sources!$D50*Sources!G50</f>
        <v>0</v>
      </c>
      <c r="G26" s="535">
        <f>Sources!H50*Sources!D50</f>
        <v>0</v>
      </c>
      <c r="H26" s="186">
        <f>Calculations!J26*Sources!D50</f>
        <v>0</v>
      </c>
      <c r="I26" s="186">
        <f t="shared" si="0"/>
        <v>0</v>
      </c>
      <c r="J26" s="533">
        <f>Sources!$C$21*0.9*($C$57*Defaults!$D46+$D$57*Defaults!$E46+$E$57*(1-Defaults!$E46-Defaults!$D46))</f>
        <v>0</v>
      </c>
    </row>
    <row r="27" spans="2:10" x14ac:dyDescent="0.2">
      <c r="B27" s="375"/>
      <c r="C27" s="863" t="str">
        <f>IF(Defaults!C47&lt;&gt;"",Defaults!C47,"")</f>
        <v/>
      </c>
      <c r="D27" s="535">
        <f>Sources!$D51*Sources!E51</f>
        <v>0</v>
      </c>
      <c r="E27" s="535">
        <f>Sources!$D51*Sources!F51</f>
        <v>0</v>
      </c>
      <c r="F27" s="535">
        <f>Sources!$D51*Sources!G51</f>
        <v>0</v>
      </c>
      <c r="G27" s="535">
        <f>Sources!H51*Sources!D51</f>
        <v>0</v>
      </c>
      <c r="H27" s="186">
        <f>Calculations!J27*Sources!D51</f>
        <v>0</v>
      </c>
      <c r="I27" s="186">
        <f t="shared" si="0"/>
        <v>0</v>
      </c>
      <c r="J27" s="533">
        <f>Sources!$C$21*0.9*($C$57*Defaults!$D47+$D$57*Defaults!$E47+$E$57*(1-Defaults!$E47-Defaults!$D47))</f>
        <v>0</v>
      </c>
    </row>
    <row r="28" spans="2:10" x14ac:dyDescent="0.2">
      <c r="B28" s="375"/>
      <c r="C28" s="863" t="str">
        <f>IF(Defaults!C48&lt;&gt;"",Defaults!C48,"")</f>
        <v/>
      </c>
      <c r="D28" s="535">
        <f>Sources!$D52*Sources!E52</f>
        <v>0</v>
      </c>
      <c r="E28" s="535">
        <f>Sources!$D52*Sources!F52</f>
        <v>0</v>
      </c>
      <c r="F28" s="535">
        <f>Sources!$D52*Sources!G52</f>
        <v>0</v>
      </c>
      <c r="G28" s="535">
        <f>Sources!H52*Sources!D52</f>
        <v>0</v>
      </c>
      <c r="H28" s="186">
        <f>Calculations!J28*Sources!D52</f>
        <v>0</v>
      </c>
      <c r="I28" s="186">
        <f t="shared" si="0"/>
        <v>0</v>
      </c>
      <c r="J28" s="533">
        <f>Sources!$C$21*0.9*($C$57*Defaults!$D48+$D$57*Defaults!$E48+$E$57*(1-Defaults!$E48-Defaults!$D48))</f>
        <v>0</v>
      </c>
    </row>
    <row r="29" spans="2:10" x14ac:dyDescent="0.2">
      <c r="B29" s="375"/>
      <c r="C29" s="863" t="str">
        <f>IF(Defaults!C49&lt;&gt;"",Defaults!C49,"")</f>
        <v/>
      </c>
      <c r="D29" s="535">
        <f>Sources!$D53*Sources!E53</f>
        <v>0</v>
      </c>
      <c r="E29" s="535">
        <f>Sources!$D53*Sources!F53</f>
        <v>0</v>
      </c>
      <c r="F29" s="535">
        <f>Sources!$D53*Sources!G53</f>
        <v>0</v>
      </c>
      <c r="G29" s="535">
        <f>Sources!H53*Sources!D53</f>
        <v>0</v>
      </c>
      <c r="H29" s="186">
        <f>Calculations!J29*Sources!D53</f>
        <v>0</v>
      </c>
      <c r="I29" s="186">
        <f t="shared" si="0"/>
        <v>0</v>
      </c>
      <c r="J29" s="533">
        <f>Sources!$C$21*0.9*($C$57*Defaults!$D49+$D$57*Defaults!$E49+$E$57*(1-Defaults!$E49-Defaults!$D49))</f>
        <v>0</v>
      </c>
    </row>
    <row r="30" spans="2:10" x14ac:dyDescent="0.2">
      <c r="B30" s="375" t="s">
        <v>34</v>
      </c>
      <c r="C30" s="863" t="str">
        <f>IF(Defaults!C50&lt;&gt;"",Defaults!C50,"")</f>
        <v>Forest</v>
      </c>
      <c r="D30" s="535">
        <f>Sources!$D54*Defaults!J50</f>
        <v>0</v>
      </c>
      <c r="E30" s="535">
        <f>Sources!$D54*Defaults!K50</f>
        <v>0</v>
      </c>
      <c r="F30" s="535">
        <f>Sources!$D54*Defaults!L50</f>
        <v>0</v>
      </c>
      <c r="G30" s="535">
        <f>Sources!$D54*Defaults!M50</f>
        <v>0</v>
      </c>
      <c r="H30" s="186">
        <f>Calculations!J30*Sources!D54</f>
        <v>0</v>
      </c>
      <c r="I30" s="186">
        <f t="shared" si="0"/>
        <v>0</v>
      </c>
      <c r="J30" s="533">
        <f>Sources!$C$21*0.9*IF(C30&lt;&gt;"",HLOOKUP(C30,$C$55:$X$57,3,FALSE),0)</f>
        <v>0</v>
      </c>
    </row>
    <row r="31" spans="2:10" x14ac:dyDescent="0.2">
      <c r="B31" s="375"/>
      <c r="C31" s="863" t="str">
        <f>IF(Defaults!C51&lt;&gt;"",Defaults!C51,"")</f>
        <v/>
      </c>
      <c r="D31" s="535">
        <f>Sources!$D55*Defaults!J51</f>
        <v>0</v>
      </c>
      <c r="E31" s="535">
        <f>Sources!$D55*Defaults!K51</f>
        <v>0</v>
      </c>
      <c r="F31" s="535">
        <f>Sources!$D55*Defaults!L51</f>
        <v>0</v>
      </c>
      <c r="G31" s="535">
        <f>Sources!$D55*Defaults!M51</f>
        <v>0</v>
      </c>
      <c r="H31" s="186">
        <f>Calculations!J31*Sources!D55</f>
        <v>0</v>
      </c>
      <c r="I31" s="186">
        <f t="shared" si="0"/>
        <v>0</v>
      </c>
      <c r="J31" s="533">
        <f>Sources!$C$21*0.9*IF(C31&lt;&gt;"",HLOOKUP(C31,$C$55:$X$57,3,FALSE),0)</f>
        <v>0</v>
      </c>
    </row>
    <row r="32" spans="2:10" x14ac:dyDescent="0.2">
      <c r="B32" s="375"/>
      <c r="C32" s="863" t="str">
        <f>IF(Defaults!C52&lt;&gt;"",Defaults!C52,"")</f>
        <v/>
      </c>
      <c r="D32" s="535">
        <f>Sources!$D56*Defaults!J52</f>
        <v>0</v>
      </c>
      <c r="E32" s="535">
        <f>Sources!$D56*Defaults!K52</f>
        <v>0</v>
      </c>
      <c r="F32" s="535">
        <f>Sources!$D56*Defaults!L52</f>
        <v>0</v>
      </c>
      <c r="G32" s="535">
        <f>Sources!$D56*Defaults!M52</f>
        <v>0</v>
      </c>
      <c r="H32" s="186">
        <f>Calculations!J32*Sources!D56</f>
        <v>0</v>
      </c>
      <c r="I32" s="186">
        <f t="shared" si="0"/>
        <v>0</v>
      </c>
      <c r="J32" s="533">
        <f>Sources!$C$21*0.9*IF(C32&lt;&gt;"",HLOOKUP(C32,$C$55:$X$57,3,FALSE),0)</f>
        <v>0</v>
      </c>
    </row>
    <row r="33" spans="2:10" x14ac:dyDescent="0.2">
      <c r="B33" s="375"/>
      <c r="C33" s="863" t="str">
        <f>IF(Defaults!C53&lt;&gt;"",Defaults!C53,"")</f>
        <v/>
      </c>
      <c r="D33" s="535">
        <f>Sources!$D57*Defaults!J53</f>
        <v>0</v>
      </c>
      <c r="E33" s="535">
        <f>Sources!$D57*Defaults!K53</f>
        <v>0</v>
      </c>
      <c r="F33" s="535">
        <f>Sources!$D57*Defaults!L53</f>
        <v>0</v>
      </c>
      <c r="G33" s="535">
        <f>Sources!$D57*Defaults!M53</f>
        <v>0</v>
      </c>
      <c r="H33" s="186">
        <f>Calculations!J33*Sources!D57</f>
        <v>0</v>
      </c>
      <c r="I33" s="186">
        <f t="shared" si="0"/>
        <v>0</v>
      </c>
      <c r="J33" s="533">
        <f>Sources!$C$21*0.9*IF(C33&lt;&gt;"",HLOOKUP(C33,$C$55:$X$57,3,FALSE),0)</f>
        <v>0</v>
      </c>
    </row>
    <row r="34" spans="2:10" x14ac:dyDescent="0.2">
      <c r="B34" s="375"/>
      <c r="C34" s="863" t="str">
        <f>IF(Defaults!C54&lt;&gt;"",Defaults!C54,"")</f>
        <v/>
      </c>
      <c r="D34" s="535">
        <f>Sources!$D58*Defaults!J54</f>
        <v>0</v>
      </c>
      <c r="E34" s="535">
        <f>Sources!$D58*Defaults!K54</f>
        <v>0</v>
      </c>
      <c r="F34" s="535">
        <f>Sources!$D58*Defaults!L54</f>
        <v>0</v>
      </c>
      <c r="G34" s="535">
        <f>Sources!$D58*Defaults!M54</f>
        <v>0</v>
      </c>
      <c r="H34" s="186">
        <f>Calculations!J34*Sources!D58</f>
        <v>0</v>
      </c>
      <c r="I34" s="186">
        <f t="shared" si="0"/>
        <v>0</v>
      </c>
      <c r="J34" s="533">
        <f>Sources!$C$21*0.9*IF(C34&lt;&gt;"",HLOOKUP(C34,$C$55:$X$57,3,FALSE),0)</f>
        <v>0</v>
      </c>
    </row>
    <row r="35" spans="2:10" x14ac:dyDescent="0.2">
      <c r="B35" s="375" t="s">
        <v>35</v>
      </c>
      <c r="C35" s="863" t="str">
        <f>IF(Defaults!C55&lt;&gt;"",Defaults!C55,"")</f>
        <v>Rural</v>
      </c>
      <c r="D35" s="535">
        <f>Sources!$D59*Defaults!J55</f>
        <v>0</v>
      </c>
      <c r="E35" s="535">
        <f>Sources!$D59*Defaults!K55</f>
        <v>0</v>
      </c>
      <c r="F35" s="535">
        <f>Sources!$D59*Defaults!L55</f>
        <v>0</v>
      </c>
      <c r="G35" s="535">
        <f>Sources!$D59*Defaults!M55</f>
        <v>0</v>
      </c>
      <c r="H35" s="186">
        <f>Calculations!J35*Sources!D59</f>
        <v>0</v>
      </c>
      <c r="I35" s="186">
        <f t="shared" si="0"/>
        <v>0</v>
      </c>
      <c r="J35" s="533">
        <f>Sources!$C$21*0.9*IF(C35&lt;&gt;"",HLOOKUP(C35,$C$55:$X$57,3,FALSE),0)</f>
        <v>0</v>
      </c>
    </row>
    <row r="36" spans="2:10" x14ac:dyDescent="0.2">
      <c r="B36" s="375"/>
      <c r="C36" s="863" t="str">
        <f>IF(Defaults!C56&lt;&gt;"",Defaults!C56,"")</f>
        <v/>
      </c>
      <c r="D36" s="535">
        <f>Sources!$D60*Defaults!J56</f>
        <v>0</v>
      </c>
      <c r="E36" s="535">
        <f>Sources!$D60*Defaults!K56</f>
        <v>0</v>
      </c>
      <c r="F36" s="535">
        <f>Sources!$D60*Defaults!L56</f>
        <v>0</v>
      </c>
      <c r="G36" s="535">
        <f>Sources!$D60*Defaults!M56</f>
        <v>0</v>
      </c>
      <c r="H36" s="186">
        <f>Calculations!J36*Sources!D60</f>
        <v>0</v>
      </c>
      <c r="I36" s="186">
        <f t="shared" si="0"/>
        <v>0</v>
      </c>
      <c r="J36" s="533">
        <f>Sources!$C$21*0.9*IF(C36&lt;&gt;"",HLOOKUP(C36,$C$55:$X$57,3,FALSE),0)</f>
        <v>0</v>
      </c>
    </row>
    <row r="37" spans="2:10" x14ac:dyDescent="0.2">
      <c r="B37" s="375"/>
      <c r="C37" s="863" t="str">
        <f>IF(Defaults!C57&lt;&gt;"",Defaults!C57,"")</f>
        <v/>
      </c>
      <c r="D37" s="535">
        <f>Sources!$D61*Defaults!J57</f>
        <v>0</v>
      </c>
      <c r="E37" s="535">
        <f>Sources!$D61*Defaults!K57</f>
        <v>0</v>
      </c>
      <c r="F37" s="535">
        <f>Sources!$D61*Defaults!L57</f>
        <v>0</v>
      </c>
      <c r="G37" s="535">
        <f>Sources!$D61*Defaults!M57</f>
        <v>0</v>
      </c>
      <c r="H37" s="186">
        <f>Calculations!J37*Sources!D61</f>
        <v>0</v>
      </c>
      <c r="I37" s="186">
        <f t="shared" si="0"/>
        <v>0</v>
      </c>
      <c r="J37" s="533">
        <f>Sources!$C$21*0.9*IF(C37&lt;&gt;"",HLOOKUP(C37,$C$55:$X$57,3,FALSE),0)</f>
        <v>0</v>
      </c>
    </row>
    <row r="38" spans="2:10" x14ac:dyDescent="0.2">
      <c r="B38" s="375"/>
      <c r="C38" s="863" t="str">
        <f>IF(Defaults!C58&lt;&gt;"",Defaults!C58,"")</f>
        <v/>
      </c>
      <c r="D38" s="535">
        <f>Sources!$D62*Defaults!J58</f>
        <v>0</v>
      </c>
      <c r="E38" s="535">
        <f>Sources!$D62*Defaults!K58</f>
        <v>0</v>
      </c>
      <c r="F38" s="535">
        <f>Sources!$D62*Defaults!L58</f>
        <v>0</v>
      </c>
      <c r="G38" s="535">
        <f>Sources!$D62*Defaults!M58</f>
        <v>0</v>
      </c>
      <c r="H38" s="186">
        <f>Calculations!J38*Sources!D62</f>
        <v>0</v>
      </c>
      <c r="I38" s="186">
        <f t="shared" si="0"/>
        <v>0</v>
      </c>
      <c r="J38" s="533">
        <f>Sources!$C$21*0.9*IF(C38&lt;&gt;"",HLOOKUP(C38,$C$55:$X$57,3,FALSE),0)</f>
        <v>0</v>
      </c>
    </row>
    <row r="39" spans="2:10" x14ac:dyDescent="0.2">
      <c r="B39" s="375"/>
      <c r="C39" s="863" t="str">
        <f>IF(Defaults!C59&lt;&gt;"",Defaults!C59,"")</f>
        <v/>
      </c>
      <c r="D39" s="535">
        <f>Sources!$D63*Defaults!J59</f>
        <v>0</v>
      </c>
      <c r="E39" s="535">
        <f>Sources!$D63*Defaults!K59</f>
        <v>0</v>
      </c>
      <c r="F39" s="535">
        <f>Sources!$D63*Defaults!L59</f>
        <v>0</v>
      </c>
      <c r="G39" s="535">
        <f>Sources!$D63*Defaults!M59</f>
        <v>0</v>
      </c>
      <c r="H39" s="186">
        <f>Calculations!J39*Sources!D63</f>
        <v>0</v>
      </c>
      <c r="I39" s="186">
        <f t="shared" si="0"/>
        <v>0</v>
      </c>
      <c r="J39" s="533">
        <f>Sources!$C$21*0.9*IF(C39&lt;&gt;"",HLOOKUP(C39,$C$55:$X$57,3,FALSE),0)</f>
        <v>0</v>
      </c>
    </row>
    <row r="40" spans="2:10" x14ac:dyDescent="0.2">
      <c r="B40" s="375"/>
      <c r="C40" s="863" t="str">
        <f>IF(Defaults!C60&lt;&gt;"",Defaults!C60,"")</f>
        <v/>
      </c>
      <c r="D40" s="535">
        <f>Sources!$D64*Defaults!J60</f>
        <v>0</v>
      </c>
      <c r="E40" s="535">
        <f>Sources!$D64*Defaults!K60</f>
        <v>0</v>
      </c>
      <c r="F40" s="535">
        <f>Sources!$D64*Defaults!L60</f>
        <v>0</v>
      </c>
      <c r="G40" s="535">
        <f>Sources!$D64*Defaults!M60</f>
        <v>0</v>
      </c>
      <c r="H40" s="186">
        <f>Calculations!J40*Sources!D64</f>
        <v>0</v>
      </c>
      <c r="I40" s="186">
        <f t="shared" si="0"/>
        <v>0</v>
      </c>
      <c r="J40" s="533">
        <f>Sources!$C$21*0.9*IF(C40&lt;&gt;"",HLOOKUP(C40,$C$55:$X$57,3,FALSE),0)</f>
        <v>0</v>
      </c>
    </row>
    <row r="41" spans="2:10" x14ac:dyDescent="0.2">
      <c r="B41" s="375"/>
      <c r="C41" s="863" t="str">
        <f>IF(Defaults!C61&lt;&gt;"",Defaults!C61,"")</f>
        <v/>
      </c>
      <c r="D41" s="535">
        <f>Sources!$D65*Defaults!J61</f>
        <v>0</v>
      </c>
      <c r="E41" s="535">
        <f>Sources!$D65*Defaults!K61</f>
        <v>0</v>
      </c>
      <c r="F41" s="535">
        <f>Sources!$D65*Defaults!L61</f>
        <v>0</v>
      </c>
      <c r="G41" s="535">
        <f>Sources!$D65*Defaults!M61</f>
        <v>0</v>
      </c>
      <c r="H41" s="186">
        <f>Calculations!J41*Sources!D65</f>
        <v>0</v>
      </c>
      <c r="I41" s="186">
        <f t="shared" si="0"/>
        <v>0</v>
      </c>
      <c r="J41" s="533">
        <f>Sources!$C$21*0.9*IF(C41&lt;&gt;"",HLOOKUP(C41,$C$55:$X$57,3,FALSE),0)</f>
        <v>0</v>
      </c>
    </row>
    <row r="42" spans="2:10" x14ac:dyDescent="0.2">
      <c r="B42" s="375"/>
      <c r="C42" s="863" t="str">
        <f>IF(Defaults!C62&lt;&gt;"",Defaults!C62,"")</f>
        <v/>
      </c>
      <c r="D42" s="535">
        <f>Sources!$D66*Defaults!J62</f>
        <v>0</v>
      </c>
      <c r="E42" s="535">
        <f>Sources!$D66*Defaults!K62</f>
        <v>0</v>
      </c>
      <c r="F42" s="535">
        <f>Sources!$D66*Defaults!L62</f>
        <v>0</v>
      </c>
      <c r="G42" s="535">
        <f>Sources!$D66*Defaults!M62</f>
        <v>0</v>
      </c>
      <c r="H42" s="186">
        <f>Calculations!J42*Sources!D66</f>
        <v>0</v>
      </c>
      <c r="I42" s="186">
        <f t="shared" si="0"/>
        <v>0</v>
      </c>
      <c r="J42" s="533">
        <f>Sources!$C$21*0.9*IF(C42&lt;&gt;"",HLOOKUP(C42,$C$55:$X$57,3,FALSE),0)</f>
        <v>0</v>
      </c>
    </row>
    <row r="43" spans="2:10" x14ac:dyDescent="0.2">
      <c r="B43" s="375"/>
      <c r="C43" s="863" t="str">
        <f>IF(Defaults!C63&lt;&gt;"",Defaults!C63,"")</f>
        <v/>
      </c>
      <c r="D43" s="535">
        <f>Sources!$D67*Defaults!J63</f>
        <v>0</v>
      </c>
      <c r="E43" s="535">
        <f>Sources!$D67*Defaults!K63</f>
        <v>0</v>
      </c>
      <c r="F43" s="535">
        <f>Sources!$D67*Defaults!L63</f>
        <v>0</v>
      </c>
      <c r="G43" s="535">
        <f>Sources!$D67*Defaults!M63</f>
        <v>0</v>
      </c>
      <c r="H43" s="186">
        <f>Calculations!J43*Sources!D67</f>
        <v>0</v>
      </c>
      <c r="I43" s="186">
        <f t="shared" si="0"/>
        <v>0</v>
      </c>
      <c r="J43" s="533">
        <f>Sources!$C$21*0.9*IF(C43&lt;&gt;"",HLOOKUP(C43,$C$55:$X$57,3,FALSE),0)</f>
        <v>0</v>
      </c>
    </row>
    <row r="44" spans="2:10" x14ac:dyDescent="0.2">
      <c r="B44" s="375"/>
      <c r="C44" s="863" t="str">
        <f>IF(Defaults!C64&lt;&gt;"",Defaults!C64,"")</f>
        <v/>
      </c>
      <c r="D44" s="535">
        <f>Sources!$D68*Defaults!J64</f>
        <v>0</v>
      </c>
      <c r="E44" s="535">
        <f>Sources!$D68*Defaults!K64</f>
        <v>0</v>
      </c>
      <c r="F44" s="535">
        <f>Sources!$D68*Defaults!L64</f>
        <v>0</v>
      </c>
      <c r="G44" s="535">
        <f>Sources!$D68*Defaults!M64</f>
        <v>0</v>
      </c>
      <c r="H44" s="186">
        <f>Calculations!J44*Sources!D68</f>
        <v>0</v>
      </c>
      <c r="I44" s="186">
        <f t="shared" si="0"/>
        <v>0</v>
      </c>
      <c r="J44" s="533">
        <f>Sources!$C$21*0.9*IF(C44&lt;&gt;"",HLOOKUP(C44,$C$55:$X$57,3,FALSE),0)</f>
        <v>0</v>
      </c>
    </row>
    <row r="45" spans="2:10" x14ac:dyDescent="0.2">
      <c r="B45" s="375" t="s">
        <v>36</v>
      </c>
      <c r="C45" s="863" t="str">
        <f>IF(Defaults!C65&lt;&gt;"",Defaults!C65,"")</f>
        <v>Open Water</v>
      </c>
      <c r="D45" s="535">
        <f>Sources!$D69*Defaults!J65</f>
        <v>0</v>
      </c>
      <c r="E45" s="535">
        <f>Sources!$D69*Defaults!K65</f>
        <v>0</v>
      </c>
      <c r="F45" s="535">
        <f>Sources!$D69*Defaults!L65</f>
        <v>0</v>
      </c>
      <c r="G45" s="535">
        <f>Sources!$D69*Defaults!M65</f>
        <v>0</v>
      </c>
      <c r="H45" s="186">
        <v>0</v>
      </c>
      <c r="I45" s="186">
        <f t="shared" si="0"/>
        <v>0</v>
      </c>
      <c r="J45" s="533">
        <v>0</v>
      </c>
    </row>
    <row r="46" spans="2:10" x14ac:dyDescent="0.2">
      <c r="B46" s="375" t="s">
        <v>37</v>
      </c>
      <c r="C46" s="863" t="str">
        <f>IF(Defaults!C66&lt;&gt;"",Defaults!C66,"")</f>
        <v>Active Construction</v>
      </c>
      <c r="D46" s="535">
        <f>Sources!$D70*Sources!E70</f>
        <v>0</v>
      </c>
      <c r="E46" s="535">
        <f>Sources!$D70*Sources!F70</f>
        <v>0</v>
      </c>
      <c r="F46" s="535">
        <f>Sources!$D70*Sources!G70</f>
        <v>0</v>
      </c>
      <c r="G46" s="535">
        <f>Sources!$D70*Sources!H70</f>
        <v>0</v>
      </c>
      <c r="H46" s="186">
        <f>Calculations!J46*Sources!D70</f>
        <v>0</v>
      </c>
      <c r="I46" s="186">
        <f t="shared" si="0"/>
        <v>0</v>
      </c>
      <c r="J46" s="533">
        <f>Sources!$C$21*0.9*IF(C46&lt;&gt;"",HLOOKUP(C46,$C$55:$X$57,3,FALSE),0)</f>
        <v>0</v>
      </c>
    </row>
    <row r="47" spans="2:10" x14ac:dyDescent="0.2">
      <c r="B47" s="375" t="s">
        <v>38</v>
      </c>
      <c r="C47" s="376"/>
      <c r="D47" s="536">
        <f t="shared" ref="D47:I47" si="1">SUM(D5:D46)</f>
        <v>0</v>
      </c>
      <c r="E47" s="536">
        <f t="shared" si="1"/>
        <v>0</v>
      </c>
      <c r="F47" s="536">
        <f t="shared" si="1"/>
        <v>0</v>
      </c>
      <c r="G47" s="536">
        <f t="shared" si="1"/>
        <v>0</v>
      </c>
      <c r="H47" s="52">
        <f t="shared" si="1"/>
        <v>0</v>
      </c>
      <c r="I47" s="52">
        <f t="shared" si="1"/>
        <v>0</v>
      </c>
      <c r="J47" s="534"/>
    </row>
    <row r="48" spans="2:10" x14ac:dyDescent="0.2">
      <c r="B48" s="375" t="s">
        <v>40</v>
      </c>
      <c r="C48" s="376"/>
      <c r="D48" s="536">
        <f>SUM(D5:D29)+SUM(D30:D34)*Defaults!C$71+Defaults!C$71*SUM(D35:D44)+D45+D46</f>
        <v>0</v>
      </c>
      <c r="E48" s="536">
        <f>SUM(E5:E29)+SUM(E30:E34)*Defaults!D$71+Defaults!D$71*SUM(E35:E44)+E45+E46</f>
        <v>0</v>
      </c>
      <c r="F48" s="536">
        <f>SUM(F5:F29)+SUM(F30:F34)*Defaults!E$71+Defaults!E$71*SUM(F35:F44)+F45+F46</f>
        <v>0</v>
      </c>
      <c r="G48" s="536">
        <f>SUM(G5:G29)+SUM(G30:G34)*Defaults!F$71+Defaults!F$71*SUM(G35:G44)+G45+G46</f>
        <v>0</v>
      </c>
      <c r="H48" s="52">
        <f>H47</f>
        <v>0</v>
      </c>
      <c r="I48" s="52">
        <f>I47</f>
        <v>0</v>
      </c>
      <c r="J48" s="405"/>
    </row>
    <row r="49" spans="2:20" x14ac:dyDescent="0.2">
      <c r="B49" s="375" t="s">
        <v>41</v>
      </c>
      <c r="C49" s="376"/>
      <c r="D49" s="536">
        <f>(D47-D48)</f>
        <v>0</v>
      </c>
      <c r="E49" s="536">
        <f>(E47-E48)</f>
        <v>0</v>
      </c>
      <c r="F49" s="536">
        <f>(F47-F48)</f>
        <v>0</v>
      </c>
      <c r="G49" s="536">
        <f>(G47-G48)</f>
        <v>0</v>
      </c>
      <c r="H49" s="397"/>
      <c r="I49" s="397"/>
      <c r="J49" s="405"/>
    </row>
    <row r="50" spans="2:20" x14ac:dyDescent="0.2">
      <c r="B50" s="85" t="s">
        <v>670</v>
      </c>
      <c r="C50" s="751">
        <f>MAX(SUMPRODUCT(Sources!D29:D70,Defaults!D25:D66),0.01)</f>
        <v>0.01</v>
      </c>
      <c r="D50" s="891"/>
      <c r="E50" s="397"/>
      <c r="F50" s="397"/>
      <c r="G50" s="397"/>
      <c r="H50" s="397"/>
      <c r="I50" s="397"/>
      <c r="J50" s="405"/>
    </row>
    <row r="51" spans="2:20" ht="13.5" thickBot="1" x14ac:dyDescent="0.25">
      <c r="B51" s="87" t="s">
        <v>671</v>
      </c>
      <c r="C51" s="752">
        <f>MAX(SUMPRODUCT(Sources!D29:D70,Defaults!E25:E66),0.01)</f>
        <v>0.01</v>
      </c>
      <c r="D51" s="53"/>
      <c r="E51" s="53"/>
      <c r="F51" s="53"/>
      <c r="G51" s="53"/>
      <c r="H51" s="53"/>
      <c r="I51" s="53"/>
      <c r="J51" s="54"/>
    </row>
    <row r="53" spans="2:20" ht="13.5" thickBot="1" x14ac:dyDescent="0.25"/>
    <row r="54" spans="2:20" ht="12.75" customHeight="1" x14ac:dyDescent="0.2">
      <c r="B54" s="1362" t="s">
        <v>49</v>
      </c>
      <c r="C54" s="1373" t="str">
        <f>Defaults!C73</f>
        <v>Runoff Coefficients</v>
      </c>
      <c r="D54" s="1374"/>
      <c r="E54" s="1374"/>
      <c r="F54" s="1375"/>
      <c r="G54" s="1366" t="str">
        <f>Defaults!G73</f>
        <v>Land-Use Specific Runoff Coefficients</v>
      </c>
      <c r="H54" s="1367"/>
      <c r="I54" s="1367"/>
      <c r="J54" s="1367"/>
      <c r="K54" s="1367"/>
      <c r="L54" s="1367"/>
      <c r="M54" s="1367"/>
      <c r="N54" s="1367"/>
      <c r="O54" s="1367"/>
      <c r="P54" s="1367"/>
      <c r="Q54" s="1367"/>
      <c r="R54" s="1367"/>
      <c r="S54" s="1367"/>
      <c r="T54" s="1368"/>
    </row>
    <row r="55" spans="2:20" ht="12.75" customHeight="1" x14ac:dyDescent="0.2">
      <c r="B55" s="1363"/>
      <c r="C55" s="867" t="str">
        <f>Defaults!C74</f>
        <v>Impervious</v>
      </c>
      <c r="D55" s="867" t="str">
        <f>Defaults!D74</f>
        <v>Turf</v>
      </c>
      <c r="E55" s="867" t="str">
        <f>Defaults!E74</f>
        <v>Forest</v>
      </c>
      <c r="F55" s="867" t="str">
        <f>Defaults!F74</f>
        <v>Rural</v>
      </c>
      <c r="G55" s="867" t="str">
        <f>Defaults!G74</f>
        <v>Active Construction</v>
      </c>
      <c r="H55" s="867" t="str">
        <f>Defaults!H74</f>
        <v/>
      </c>
      <c r="I55" s="867" t="str">
        <f>Defaults!I74</f>
        <v/>
      </c>
      <c r="J55" s="867" t="str">
        <f>Defaults!J74</f>
        <v/>
      </c>
      <c r="K55" s="867" t="str">
        <f>Defaults!K74</f>
        <v/>
      </c>
      <c r="L55" s="867" t="str">
        <f>Defaults!L74</f>
        <v/>
      </c>
      <c r="M55" s="867" t="str">
        <f>Defaults!M74</f>
        <v/>
      </c>
      <c r="N55" s="867" t="str">
        <f>Defaults!N74</f>
        <v/>
      </c>
      <c r="O55" s="867" t="str">
        <f>Defaults!O74</f>
        <v/>
      </c>
      <c r="P55" s="867" t="str">
        <f>Defaults!P74</f>
        <v/>
      </c>
      <c r="Q55" s="867" t="str">
        <f>Defaults!Q74</f>
        <v/>
      </c>
      <c r="R55" s="867" t="str">
        <f>Defaults!R74</f>
        <v/>
      </c>
      <c r="S55" s="867" t="str">
        <f>Defaults!S74</f>
        <v/>
      </c>
      <c r="T55" s="166" t="str">
        <f>Defaults!T74</f>
        <v/>
      </c>
    </row>
    <row r="56" spans="2:20" ht="12.75" customHeight="1" x14ac:dyDescent="0.2">
      <c r="B56" s="1364"/>
      <c r="C56" s="867"/>
      <c r="D56" s="867"/>
      <c r="E56" s="867"/>
      <c r="F56" s="867"/>
      <c r="G56" s="867"/>
      <c r="H56" s="867"/>
      <c r="I56" s="867"/>
      <c r="J56" s="867"/>
      <c r="K56" s="867"/>
      <c r="L56" s="867"/>
      <c r="M56" s="867"/>
      <c r="N56" s="867"/>
      <c r="O56" s="867"/>
      <c r="P56" s="867"/>
      <c r="Q56" s="867"/>
      <c r="R56" s="867"/>
      <c r="S56" s="867"/>
      <c r="T56" s="166"/>
    </row>
    <row r="57" spans="2:20" x14ac:dyDescent="0.2">
      <c r="B57" s="173"/>
      <c r="C57" s="530">
        <f>SUMPRODUCT(Sources!$C78:$C81,Defaults!C77:C80)</f>
        <v>0.95</v>
      </c>
      <c r="D57" s="257">
        <f>SUMPRODUCT(Sources!$C78:$C81,Defaults!D77:D80)</f>
        <v>0.15</v>
      </c>
      <c r="E57" s="257">
        <f>SUMPRODUCT(Sources!$C78:$C81,Defaults!E77:E80)</f>
        <v>0.02</v>
      </c>
      <c r="F57" s="257">
        <f>SUMPRODUCT(Sources!$C78:$C81,Defaults!F77:F80)</f>
        <v>0.02</v>
      </c>
      <c r="G57" s="530">
        <f>SUMPRODUCT(Sources!$C78:$C81,Defaults!G77:G80)</f>
        <v>0.5</v>
      </c>
      <c r="H57" s="530">
        <f>IF(SUMPRODUCT(Sources!$C78:$C81,Defaults!H77:H80)&gt;0,SUMPRODUCT(Sources!$C78:$C81,Defaults!H77:H80),$E57)</f>
        <v>0.1</v>
      </c>
      <c r="I57" s="530">
        <f>IF(SUMPRODUCT(Sources!$C78:$C81,Defaults!I77:I80)&gt;0,SUMPRODUCT(Sources!$C78:$C81,Defaults!I77:I80),$E57)</f>
        <v>0.02</v>
      </c>
      <c r="J57" s="530">
        <f>IF(SUMPRODUCT(Sources!$C78:$C81,Defaults!J77:J80)&gt;0,SUMPRODUCT(Sources!$C78:$C81,Defaults!J77:J80),$E57)</f>
        <v>0.02</v>
      </c>
      <c r="K57" s="530">
        <f>IF(SUMPRODUCT(Sources!$C78:$C81,Defaults!K77:K80)&gt;0,SUMPRODUCT(Sources!$C78:$C81,Defaults!K77:K80),$E57)</f>
        <v>0.02</v>
      </c>
      <c r="L57" s="530">
        <f>IF(SUMPRODUCT(Sources!$C78:$C81,Defaults!L77:L80)&gt;0,SUMPRODUCT(Sources!$C78:$C81,Defaults!L77:L80),$F57)</f>
        <v>0.02</v>
      </c>
      <c r="M57" s="530">
        <f>IF(SUMPRODUCT(Sources!$C78:$C81,Defaults!M77:M80)&gt;0,SUMPRODUCT(Sources!$C78:$C81,Defaults!M77:M80),$F57)</f>
        <v>0.02</v>
      </c>
      <c r="N57" s="530">
        <f>IF(SUMPRODUCT(Sources!$C78:$C81,Defaults!N77:N80)&gt;0,SUMPRODUCT(Sources!$C78:$C81,Defaults!N77:N80),$F57)</f>
        <v>0.02</v>
      </c>
      <c r="O57" s="530">
        <f>IF(SUMPRODUCT(Sources!$C78:$C81,Defaults!O77:O80)&gt;0,SUMPRODUCT(Sources!$C78:$C81,Defaults!O77:O80),$F57)</f>
        <v>0.02</v>
      </c>
      <c r="P57" s="530">
        <f>IF(SUMPRODUCT(Sources!$C78:$C81,Defaults!P77:P80)&gt;0,SUMPRODUCT(Sources!$C78:$C81,Defaults!P77:P80),$F57)</f>
        <v>0.02</v>
      </c>
      <c r="Q57" s="530">
        <f>IF(SUMPRODUCT(Sources!$C78:$C81,Defaults!Q77:Q80)&gt;0,SUMPRODUCT(Sources!$C78:$C81,Defaults!Q77:Q80),$F57)</f>
        <v>0.02</v>
      </c>
      <c r="R57" s="530">
        <f>IF(SUMPRODUCT(Sources!$C78:$C81,Defaults!R77:R80)&gt;0,SUMPRODUCT(Sources!$C78:$C81,Defaults!R77:R80),$F57)</f>
        <v>0.02</v>
      </c>
      <c r="S57" s="530">
        <f>IF(SUMPRODUCT(Sources!$C78:$C81,Defaults!S77:S80)&gt;0,SUMPRODUCT(Sources!$C78:$C81,Defaults!S77:S80),$F57)</f>
        <v>0.02</v>
      </c>
      <c r="T57" s="531">
        <f>IF(SUMPRODUCT(Sources!$C78:$C81,Defaults!T77:T80)&gt;0,SUMPRODUCT(Sources!$C78:$C81,Defaults!T77:T80),$F57)</f>
        <v>0.02</v>
      </c>
    </row>
    <row r="58" spans="2:20" x14ac:dyDescent="0.2">
      <c r="B58" s="173"/>
      <c r="C58" s="397"/>
      <c r="D58" s="397"/>
      <c r="E58" s="397"/>
      <c r="F58" s="397"/>
      <c r="G58" s="397"/>
      <c r="H58" s="397"/>
      <c r="I58" s="397"/>
      <c r="J58" s="397"/>
      <c r="K58" s="397"/>
      <c r="L58" s="397"/>
      <c r="M58" s="397"/>
      <c r="N58" s="397"/>
      <c r="O58" s="397"/>
      <c r="P58" s="397"/>
      <c r="Q58" s="397"/>
      <c r="R58" s="397"/>
      <c r="S58" s="397"/>
      <c r="T58" s="405"/>
    </row>
    <row r="59" spans="2:20" x14ac:dyDescent="0.2">
      <c r="B59" s="865" t="s">
        <v>505</v>
      </c>
      <c r="C59" s="866" t="s">
        <v>64</v>
      </c>
      <c r="D59" s="866" t="s">
        <v>65</v>
      </c>
      <c r="E59" s="866" t="s">
        <v>66</v>
      </c>
      <c r="F59" s="866" t="s">
        <v>67</v>
      </c>
      <c r="G59" s="397"/>
      <c r="H59" s="397"/>
      <c r="I59" s="397"/>
      <c r="J59" s="397"/>
      <c r="K59" s="397"/>
      <c r="L59" s="397"/>
      <c r="M59" s="397"/>
      <c r="N59" s="397"/>
      <c r="O59" s="397"/>
      <c r="P59" s="397"/>
      <c r="Q59" s="397"/>
      <c r="R59" s="397"/>
      <c r="S59" s="397"/>
      <c r="T59" s="405"/>
    </row>
    <row r="60" spans="2:20" ht="13.5" thickBot="1" x14ac:dyDescent="0.25">
      <c r="B60" s="50"/>
      <c r="C60" s="80">
        <f>SUMPRODUCT(Defaults!C83:C85,Sources!C84:C86)*(1-0.5*Sources!C78)</f>
        <v>0.1</v>
      </c>
      <c r="D60" s="80">
        <f>SUMPRODUCT(Defaults!D83:D85,Sources!C84:C86)*(1-0.5*Sources!C78)</f>
        <v>0.5</v>
      </c>
      <c r="E60" s="80">
        <v>1</v>
      </c>
      <c r="F60" s="80">
        <f>SUMPRODUCT(Defaults!F83:F85,Sources!C84:C86)*(1-0.5*Sources!C78)</f>
        <v>0.5</v>
      </c>
      <c r="G60" s="53"/>
      <c r="H60" s="53"/>
      <c r="I60" s="53"/>
      <c r="J60" s="53"/>
      <c r="K60" s="53"/>
      <c r="L60" s="53"/>
      <c r="M60" s="53"/>
      <c r="N60" s="53"/>
      <c r="O60" s="53"/>
      <c r="P60" s="53"/>
      <c r="Q60" s="53"/>
      <c r="R60" s="53"/>
      <c r="S60" s="53"/>
      <c r="T60" s="54"/>
    </row>
    <row r="61" spans="2:20" x14ac:dyDescent="0.2">
      <c r="E61" s="384"/>
      <c r="F61" s="384"/>
    </row>
    <row r="62" spans="2:20" x14ac:dyDescent="0.2">
      <c r="E62" s="384"/>
      <c r="F62" s="384"/>
    </row>
    <row r="63" spans="2:20" ht="24" thickBot="1" x14ac:dyDescent="0.4">
      <c r="B63" s="1401" t="s">
        <v>68</v>
      </c>
      <c r="C63" s="1401"/>
      <c r="D63" s="1401"/>
      <c r="E63" s="1401"/>
      <c r="F63" s="1401"/>
      <c r="G63" s="1401"/>
      <c r="H63" s="1401"/>
      <c r="I63" s="1401"/>
      <c r="J63" s="1401"/>
    </row>
    <row r="64" spans="2:20" ht="13.5" thickBot="1" x14ac:dyDescent="0.25"/>
    <row r="65" spans="2:16" ht="20.25" x14ac:dyDescent="0.3">
      <c r="B65" s="365" t="s">
        <v>82</v>
      </c>
      <c r="C65" s="371"/>
      <c r="D65" s="371"/>
      <c r="E65" s="371"/>
      <c r="F65" s="366"/>
      <c r="G65" s="509"/>
      <c r="N65" s="8"/>
      <c r="P65" s="8"/>
    </row>
    <row r="66" spans="2:16" x14ac:dyDescent="0.2">
      <c r="B66" s="375" t="s">
        <v>133</v>
      </c>
      <c r="C66" s="739">
        <f>Calculations!C70*Sources!$C$107*(Defaults!$C105*(1-Sources!$C106)+Defaults!$D105*Sources!$C106)</f>
        <v>0</v>
      </c>
      <c r="D66" s="739">
        <f>Calculations!D70*Sources!$C$107*(Defaults!$C105*(1-Sources!$C106)+Defaults!$D105*Sources!$C106)</f>
        <v>0</v>
      </c>
      <c r="E66" s="739">
        <f>Calculations!E70*Sources!$C$107*(Defaults!$C105*(1-Sources!$C106)+Defaults!$D105*Sources!$C106)</f>
        <v>0</v>
      </c>
      <c r="F66" s="740">
        <f>Calculations!F70*Sources!$C$107*(Defaults!$C105*(1-Sources!$C106)*Defaults!C104+Defaults!$D105*Sources!$C106*Defaults!D104)</f>
        <v>0</v>
      </c>
      <c r="N66" s="8"/>
      <c r="P66" s="8"/>
    </row>
    <row r="67" spans="2:16" x14ac:dyDescent="0.2">
      <c r="B67" s="375" t="s">
        <v>134</v>
      </c>
      <c r="C67" s="739">
        <f>Calculations!C70*(1-Sources!$C107)*(1-Calculations!C72)*(1-Calculations!C73)</f>
        <v>0</v>
      </c>
      <c r="D67" s="739">
        <f>Calculations!D70*(1-Sources!$C107)*(1-Calculations!D72)*(1-Calculations!D73)</f>
        <v>0</v>
      </c>
      <c r="E67" s="739">
        <f>Calculations!E70*(1-Sources!$C107)*(1-Calculations!E72)*(1-Calculations!E73)</f>
        <v>0</v>
      </c>
      <c r="F67" s="740">
        <f>Calculations!F70*(1-Sources!$C107)*(1-C89)*(1-F73)</f>
        <v>0</v>
      </c>
      <c r="G67" s="916"/>
      <c r="N67" s="8"/>
      <c r="P67" s="8"/>
    </row>
    <row r="68" spans="2:16" x14ac:dyDescent="0.2">
      <c r="B68" s="173"/>
      <c r="C68" s="397"/>
      <c r="D68" s="397"/>
      <c r="E68" s="397"/>
      <c r="F68" s="405"/>
      <c r="N68" s="8"/>
      <c r="P68" s="8"/>
    </row>
    <row r="69" spans="2:16" ht="15" x14ac:dyDescent="0.25">
      <c r="B69" s="64"/>
      <c r="C69" s="125" t="s">
        <v>8</v>
      </c>
      <c r="D69" s="125" t="s">
        <v>9</v>
      </c>
      <c r="E69" s="126" t="s">
        <v>10</v>
      </c>
      <c r="F69" s="510" t="s">
        <v>99</v>
      </c>
      <c r="N69" s="8"/>
      <c r="P69" s="8"/>
    </row>
    <row r="70" spans="2:16" x14ac:dyDescent="0.2">
      <c r="B70" s="64" t="s">
        <v>100</v>
      </c>
      <c r="C70" s="307">
        <f>Sources!$C$105*Sources!$C$97*Sources!$C$98*3.04/1000*Defaults!$C$93*Sources!$C$96</f>
        <v>0</v>
      </c>
      <c r="D70" s="307">
        <f>Sources!$C$105*Sources!$C$97*Sources!$C$98*3.04/1000*Defaults!$D$93*Sources!$C$96</f>
        <v>0</v>
      </c>
      <c r="E70" s="307">
        <f>Sources!$C$105*Sources!$C$97*Sources!$C$98*3.04/1000*Defaults!$E$93*Sources!$C$96</f>
        <v>0</v>
      </c>
      <c r="F70" s="511">
        <f>Sources!$C$105*Sources!$C$97*Sources!$C$98*1.38*10^-5*Defaults!$F$93*Sources!$C$96</f>
        <v>0</v>
      </c>
      <c r="K70" s="8"/>
      <c r="L70" s="8"/>
      <c r="N70" s="8"/>
      <c r="P70" s="8"/>
    </row>
    <row r="71" spans="2:16" x14ac:dyDescent="0.2">
      <c r="B71" s="64" t="s">
        <v>510</v>
      </c>
      <c r="C71" s="77">
        <f>SUMPRODUCT(Sources!$C111:$C115,Defaults!C108:C112)</f>
        <v>0</v>
      </c>
      <c r="D71" s="77">
        <f>SUMPRODUCT(Sources!$C111:$C115,Defaults!D108:D112)</f>
        <v>0</v>
      </c>
      <c r="E71" s="77">
        <f>SUMPRODUCT(Sources!$C111:$C115,Defaults!E108:E112)</f>
        <v>0</v>
      </c>
      <c r="F71" s="512">
        <f>-LOG(1-SUMPRODUCT(Sources!$C111*10^-Defaults!F108+Sources!$C112*10^-Defaults!F109+Sources!$C113*10^-Defaults!F110+Sources!$C114*10^-Defaults!F111+Sources!$C115*10^-Defaults!F112))</f>
        <v>0</v>
      </c>
      <c r="K71" s="8"/>
      <c r="L71" s="8"/>
      <c r="N71" s="8"/>
      <c r="P71" s="8"/>
    </row>
    <row r="72" spans="2:16" x14ac:dyDescent="0.2">
      <c r="B72" s="64" t="s">
        <v>112</v>
      </c>
      <c r="C72" s="77">
        <f>IF(Sources!$C120=Defaults!$C115,C71,2/3*C71)</f>
        <v>0</v>
      </c>
      <c r="D72" s="77">
        <f>IF(Sources!$C120=Defaults!$C115,D71,2/3*D71)</f>
        <v>0</v>
      </c>
      <c r="E72" s="77">
        <f>IF(Sources!$C120=Defaults!$C115,E71,2/3*E71)</f>
        <v>0</v>
      </c>
      <c r="F72" s="512">
        <f>IF(Sources!$C120=Defaults!$C115,F71,F71-1)</f>
        <v>0</v>
      </c>
      <c r="K72" s="8"/>
      <c r="L72" s="8"/>
      <c r="N72" s="8"/>
      <c r="P72" s="8"/>
    </row>
    <row r="73" spans="2:16" ht="13.5" thickBot="1" x14ac:dyDescent="0.25">
      <c r="B73" s="65" t="s">
        <v>129</v>
      </c>
      <c r="C73" s="232">
        <f>IF(Sources!$C119=Defaults!B83,0,IF(Sources!$C119=Defaults!B84,0.1,0.2))*IF(Sources!$C108=Defaults!B115,0.5,1)</f>
        <v>0.05</v>
      </c>
      <c r="D73" s="232">
        <f>IF(Sources!$C119=Defaults!B83,0.5,IF(Sources!$C119=Defaults!B84,0.8,1))*IF(Sources!$C108=Defaults!B115,0.5,1)</f>
        <v>0.4</v>
      </c>
      <c r="E73" s="232">
        <v>1</v>
      </c>
      <c r="F73" s="513">
        <f>IF(Sources!C119=Defaults!B83,0.5,1)*IF(Sources!C108=Defaults!B115,0.5,1)</f>
        <v>0.5</v>
      </c>
      <c r="K73" s="8"/>
      <c r="L73" s="8"/>
      <c r="N73" s="8"/>
      <c r="P73" s="8"/>
    </row>
    <row r="74" spans="2:16" ht="13.5" hidden="1" thickBot="1" x14ac:dyDescent="0.25">
      <c r="B74" s="63"/>
      <c r="C74" s="63"/>
      <c r="D74" s="63"/>
      <c r="E74" s="63"/>
      <c r="F74" s="63"/>
      <c r="K74" s="8"/>
      <c r="L74" s="8"/>
      <c r="N74" s="8"/>
      <c r="P74" s="8"/>
    </row>
    <row r="75" spans="2:16" hidden="1" x14ac:dyDescent="0.2">
      <c r="B75" s="522" t="s">
        <v>583</v>
      </c>
      <c r="C75" s="192"/>
      <c r="D75" s="192"/>
      <c r="E75" s="192"/>
      <c r="F75" s="244"/>
      <c r="K75" s="8"/>
      <c r="L75" s="8"/>
      <c r="N75" s="8"/>
      <c r="P75" s="8"/>
    </row>
    <row r="76" spans="2:16" hidden="1" x14ac:dyDescent="0.2">
      <c r="B76" s="375" t="s">
        <v>85</v>
      </c>
      <c r="C76" s="514" t="s">
        <v>86</v>
      </c>
      <c r="D76" s="370"/>
      <c r="E76" s="370"/>
      <c r="F76" s="68"/>
      <c r="K76" s="8"/>
      <c r="L76" s="8"/>
      <c r="N76" s="8"/>
      <c r="P76" s="8"/>
    </row>
    <row r="77" spans="2:16" hidden="1" x14ac:dyDescent="0.2">
      <c r="B77" s="375" t="s">
        <v>88</v>
      </c>
      <c r="C77" s="514"/>
      <c r="D77" s="370"/>
      <c r="E77" s="370"/>
      <c r="F77" s="68"/>
      <c r="K77" s="8"/>
      <c r="L77" s="8"/>
      <c r="N77" s="8"/>
      <c r="P77" s="8"/>
    </row>
    <row r="78" spans="2:16" hidden="1" x14ac:dyDescent="0.2">
      <c r="B78" s="375" t="s">
        <v>91</v>
      </c>
      <c r="C78" s="514"/>
      <c r="D78" s="370"/>
      <c r="E78" s="370"/>
      <c r="F78" s="68"/>
      <c r="K78" s="8"/>
      <c r="L78" s="8"/>
      <c r="N78" s="8"/>
      <c r="P78" s="8"/>
    </row>
    <row r="79" spans="2:16" hidden="1" x14ac:dyDescent="0.2">
      <c r="B79" s="375" t="s">
        <v>95</v>
      </c>
      <c r="C79" s="515" t="s">
        <v>96</v>
      </c>
      <c r="D79" s="370"/>
      <c r="E79" s="370"/>
      <c r="F79" s="68"/>
      <c r="K79" s="8"/>
      <c r="L79" s="8"/>
      <c r="N79" s="8"/>
      <c r="P79" s="8"/>
    </row>
    <row r="80" spans="2:16" hidden="1" x14ac:dyDescent="0.2">
      <c r="B80" s="375" t="s">
        <v>98</v>
      </c>
      <c r="C80" s="515" t="s">
        <v>96</v>
      </c>
      <c r="D80" s="370"/>
      <c r="E80" s="370"/>
      <c r="F80" s="68"/>
      <c r="K80" s="8"/>
      <c r="L80" s="8"/>
      <c r="N80" s="8"/>
      <c r="P80" s="8"/>
    </row>
    <row r="81" spans="2:16" hidden="1" x14ac:dyDescent="0.2">
      <c r="B81" s="64"/>
      <c r="C81" s="370"/>
      <c r="D81" s="370"/>
      <c r="E81" s="370"/>
      <c r="F81" s="68"/>
      <c r="K81" s="8"/>
      <c r="L81" s="8"/>
      <c r="N81" s="8"/>
      <c r="P81" s="8"/>
    </row>
    <row r="82" spans="2:16" hidden="1" x14ac:dyDescent="0.2">
      <c r="B82" s="375"/>
      <c r="C82" s="36">
        <f>1-10^-Defaults!F108</f>
        <v>0.99968377223398319</v>
      </c>
      <c r="D82" s="917"/>
      <c r="E82" s="370"/>
      <c r="F82" s="68"/>
      <c r="K82" s="8"/>
      <c r="L82" s="8"/>
      <c r="N82" s="8"/>
      <c r="P82" s="8"/>
    </row>
    <row r="83" spans="2:16" hidden="1" x14ac:dyDescent="0.2">
      <c r="B83" s="375"/>
      <c r="C83" s="36">
        <f>1-10^-Defaults!F109</f>
        <v>0.99936904265551985</v>
      </c>
      <c r="D83" s="917"/>
      <c r="E83" s="370"/>
      <c r="F83" s="68"/>
      <c r="K83" s="8"/>
      <c r="L83" s="8"/>
      <c r="N83" s="8"/>
      <c r="P83" s="8"/>
    </row>
    <row r="84" spans="2:16" hidden="1" x14ac:dyDescent="0.2">
      <c r="B84" s="375"/>
      <c r="C84" s="36">
        <f>1-10^-Defaults!F110</f>
        <v>0.99874107458820582</v>
      </c>
      <c r="D84" s="917"/>
      <c r="E84" s="370"/>
      <c r="F84" s="68"/>
      <c r="K84" s="8"/>
      <c r="L84" s="8"/>
      <c r="N84" s="8"/>
      <c r="P84" s="8"/>
    </row>
    <row r="85" spans="2:16" hidden="1" x14ac:dyDescent="0.2">
      <c r="B85" s="375"/>
      <c r="C85" s="36">
        <f>1-10^-Defaults!F111</f>
        <v>0.999</v>
      </c>
      <c r="D85" s="917"/>
      <c r="E85" s="370"/>
      <c r="F85" s="68"/>
      <c r="K85" s="8"/>
      <c r="L85" s="8"/>
      <c r="N85" s="8"/>
      <c r="P85" s="8"/>
    </row>
    <row r="86" spans="2:16" hidden="1" x14ac:dyDescent="0.2">
      <c r="B86" s="375"/>
      <c r="C86" s="36">
        <f>1-10^-Defaults!F112</f>
        <v>0</v>
      </c>
      <c r="D86" s="917"/>
      <c r="E86" s="370"/>
      <c r="F86" s="68"/>
      <c r="K86" s="8"/>
      <c r="L86" s="8"/>
      <c r="N86" s="8"/>
      <c r="P86" s="8"/>
    </row>
    <row r="87" spans="2:16" hidden="1" x14ac:dyDescent="0.2">
      <c r="B87" s="375"/>
      <c r="C87" s="36"/>
      <c r="D87" s="370"/>
      <c r="E87" s="370"/>
      <c r="F87" s="68"/>
      <c r="K87" s="8"/>
      <c r="L87" s="8"/>
      <c r="N87" s="8"/>
      <c r="P87" s="8"/>
    </row>
    <row r="88" spans="2:16" hidden="1" x14ac:dyDescent="0.2">
      <c r="B88" s="375"/>
      <c r="C88" s="18"/>
      <c r="D88" s="370"/>
      <c r="E88" s="370"/>
      <c r="F88" s="68"/>
      <c r="K88" s="8"/>
      <c r="L88" s="8"/>
      <c r="N88" s="8"/>
      <c r="P88" s="8"/>
    </row>
    <row r="89" spans="2:16" hidden="1" x14ac:dyDescent="0.2">
      <c r="B89" s="375"/>
      <c r="C89" s="18">
        <f>SUMPRODUCT(Sources!C111:C115,C82:C86)</f>
        <v>0</v>
      </c>
      <c r="D89" s="917"/>
      <c r="E89" s="370"/>
      <c r="F89" s="68"/>
      <c r="K89" s="8"/>
      <c r="L89" s="8"/>
      <c r="N89" s="8"/>
      <c r="P89" s="8"/>
    </row>
    <row r="90" spans="2:16" hidden="1" x14ac:dyDescent="0.2">
      <c r="B90" s="375"/>
      <c r="C90" s="919">
        <f>1-(10^(-Calculations!F394))</f>
        <v>0.99968377223398319</v>
      </c>
      <c r="D90" s="917"/>
      <c r="E90" s="370"/>
      <c r="F90" s="68"/>
      <c r="K90" s="8"/>
      <c r="L90" s="8"/>
      <c r="N90" s="8"/>
      <c r="P90" s="8"/>
    </row>
    <row r="91" spans="2:16" hidden="1" x14ac:dyDescent="0.2">
      <c r="B91" s="64"/>
      <c r="C91" s="370"/>
      <c r="D91" s="370"/>
      <c r="E91" s="370"/>
      <c r="F91" s="68"/>
      <c r="G91" s="921"/>
      <c r="K91" s="8"/>
      <c r="L91" s="8"/>
      <c r="N91" s="8"/>
      <c r="P91" s="8"/>
    </row>
    <row r="92" spans="2:16" hidden="1" x14ac:dyDescent="0.2">
      <c r="B92" s="173"/>
      <c r="C92" s="516" t="s">
        <v>113</v>
      </c>
      <c r="D92" s="517"/>
      <c r="E92" s="18"/>
      <c r="F92" s="523"/>
      <c r="G92" s="8"/>
      <c r="K92" s="8"/>
      <c r="L92" s="8"/>
      <c r="N92" s="8"/>
      <c r="P92" s="8"/>
    </row>
    <row r="93" spans="2:16" hidden="1" x14ac:dyDescent="0.2">
      <c r="B93" s="446"/>
      <c r="C93" s="18"/>
      <c r="D93" s="517"/>
      <c r="E93" s="18"/>
      <c r="F93" s="523"/>
      <c r="G93" s="8"/>
      <c r="K93" s="8"/>
      <c r="L93" s="8"/>
      <c r="N93" s="8"/>
      <c r="P93" s="8"/>
    </row>
    <row r="94" spans="2:16" hidden="1" x14ac:dyDescent="0.2">
      <c r="B94" s="446"/>
      <c r="C94" s="18"/>
      <c r="D94" s="517"/>
      <c r="E94" s="18"/>
      <c r="F94" s="523"/>
      <c r="G94" s="8"/>
      <c r="K94" s="8"/>
      <c r="L94" s="8"/>
      <c r="N94" s="8"/>
      <c r="P94" s="8"/>
    </row>
    <row r="95" spans="2:16" hidden="1" x14ac:dyDescent="0.2">
      <c r="B95" s="446"/>
      <c r="C95" s="516" t="s">
        <v>119</v>
      </c>
      <c r="D95" s="517" t="s">
        <v>120</v>
      </c>
      <c r="E95" s="516" t="s">
        <v>121</v>
      </c>
      <c r="F95" s="523" t="s">
        <v>122</v>
      </c>
      <c r="G95" s="8"/>
      <c r="K95" s="8"/>
      <c r="L95" s="8"/>
      <c r="N95" s="8"/>
      <c r="P95" s="8"/>
    </row>
    <row r="96" spans="2:16" hidden="1" x14ac:dyDescent="0.2">
      <c r="B96" s="446"/>
      <c r="C96" s="516" t="s">
        <v>123</v>
      </c>
      <c r="D96" s="517" t="s">
        <v>124</v>
      </c>
      <c r="E96" s="516" t="s">
        <v>125</v>
      </c>
      <c r="F96" s="523" t="s">
        <v>124</v>
      </c>
      <c r="G96" s="8"/>
      <c r="K96" s="8"/>
      <c r="L96" s="8"/>
      <c r="N96" s="8"/>
      <c r="P96" s="8"/>
    </row>
    <row r="97" spans="2:16" hidden="1" x14ac:dyDescent="0.2">
      <c r="B97" s="446"/>
      <c r="C97" s="18" t="s">
        <v>126</v>
      </c>
      <c r="D97" s="518" t="s">
        <v>127</v>
      </c>
      <c r="E97" s="18"/>
      <c r="F97" s="524" t="s">
        <v>128</v>
      </c>
      <c r="G97" s="377"/>
      <c r="H97" s="377"/>
      <c r="K97" s="8"/>
      <c r="L97" s="8"/>
      <c r="N97" s="8"/>
      <c r="P97" s="8"/>
    </row>
    <row r="98" spans="2:16" hidden="1" x14ac:dyDescent="0.2">
      <c r="B98" s="446"/>
      <c r="C98" s="18" t="s">
        <v>130</v>
      </c>
      <c r="D98" s="518" t="s">
        <v>131</v>
      </c>
      <c r="E98" s="18"/>
      <c r="F98" s="524"/>
      <c r="G98" s="377"/>
      <c r="H98" s="377"/>
      <c r="K98" s="8"/>
      <c r="L98" s="8"/>
      <c r="N98" s="8"/>
      <c r="P98" s="8"/>
    </row>
    <row r="99" spans="2:16" hidden="1" x14ac:dyDescent="0.2">
      <c r="B99" s="446"/>
      <c r="C99" s="18" t="s">
        <v>132</v>
      </c>
      <c r="D99" s="517" t="s">
        <v>132</v>
      </c>
      <c r="E99" s="18"/>
      <c r="F99" s="523" t="s">
        <v>132</v>
      </c>
      <c r="G99" s="377"/>
      <c r="H99" s="377"/>
      <c r="K99" s="8"/>
      <c r="L99" s="8"/>
      <c r="N99" s="8"/>
      <c r="P99" s="8"/>
    </row>
    <row r="100" spans="2:16" hidden="1" x14ac:dyDescent="0.2">
      <c r="B100" s="446"/>
      <c r="C100" s="376"/>
      <c r="D100" s="376"/>
      <c r="E100" s="376"/>
      <c r="F100" s="5"/>
      <c r="G100" s="377"/>
      <c r="H100" s="377"/>
      <c r="K100" s="8"/>
      <c r="L100" s="8"/>
      <c r="N100" s="8"/>
      <c r="P100" s="8"/>
    </row>
    <row r="101" spans="2:16" hidden="1" x14ac:dyDescent="0.2">
      <c r="B101" s="446"/>
      <c r="C101" s="519" t="s">
        <v>480</v>
      </c>
      <c r="D101" s="520"/>
      <c r="E101" s="521"/>
      <c r="F101" s="525"/>
      <c r="G101" s="395"/>
      <c r="H101" s="385"/>
      <c r="K101" s="8"/>
      <c r="L101" s="8"/>
      <c r="N101" s="8"/>
      <c r="P101" s="8"/>
    </row>
    <row r="102" spans="2:16" hidden="1" x14ac:dyDescent="0.2">
      <c r="B102" s="446"/>
      <c r="C102" s="521"/>
      <c r="D102" s="520"/>
      <c r="E102" s="521"/>
      <c r="F102" s="525"/>
      <c r="G102" s="395"/>
      <c r="H102" s="385"/>
      <c r="K102" s="8"/>
      <c r="L102" s="8"/>
      <c r="N102" s="8"/>
      <c r="P102" s="8"/>
    </row>
    <row r="103" spans="2:16" hidden="1" x14ac:dyDescent="0.2">
      <c r="B103" s="446"/>
      <c r="C103" s="519" t="s">
        <v>482</v>
      </c>
      <c r="D103" s="520"/>
      <c r="E103" s="521"/>
      <c r="F103" s="525"/>
      <c r="G103" s="395"/>
      <c r="H103" s="385"/>
      <c r="K103" s="8"/>
      <c r="L103" s="8"/>
      <c r="N103" s="8"/>
      <c r="P103" s="8"/>
    </row>
    <row r="104" spans="2:16" ht="13.5" hidden="1" thickBot="1" x14ac:dyDescent="0.25">
      <c r="B104" s="448"/>
      <c r="C104" s="526" t="s">
        <v>135</v>
      </c>
      <c r="D104" s="527"/>
      <c r="E104" s="528"/>
      <c r="F104" s="529"/>
      <c r="G104" s="395"/>
      <c r="H104" s="385"/>
      <c r="K104" s="8"/>
      <c r="L104" s="8"/>
      <c r="N104" s="8"/>
      <c r="P104" s="8"/>
    </row>
    <row r="105" spans="2:16" hidden="1" x14ac:dyDescent="0.2">
      <c r="B105" s="63"/>
      <c r="C105" s="63"/>
      <c r="D105" s="63"/>
      <c r="E105" s="63"/>
      <c r="F105" s="63"/>
      <c r="K105" s="8"/>
      <c r="L105" s="8"/>
      <c r="N105" s="8"/>
      <c r="P105" s="8"/>
    </row>
    <row r="106" spans="2:16" ht="13.5" thickBot="1" x14ac:dyDescent="0.25">
      <c r="K106" s="8"/>
      <c r="L106" s="8"/>
      <c r="N106" s="8"/>
      <c r="P106" s="8"/>
    </row>
    <row r="107" spans="2:16" ht="20.25" x14ac:dyDescent="0.3">
      <c r="B107" s="365" t="s">
        <v>164</v>
      </c>
      <c r="C107" s="172"/>
      <c r="D107" s="172"/>
      <c r="E107" s="171"/>
      <c r="L107" s="8"/>
      <c r="N107" s="8"/>
      <c r="P107" s="8"/>
    </row>
    <row r="108" spans="2:16" x14ac:dyDescent="0.2">
      <c r="B108" s="173"/>
      <c r="C108" s="370" t="s">
        <v>511</v>
      </c>
      <c r="D108" s="370" t="s">
        <v>512</v>
      </c>
      <c r="E108" s="68" t="s">
        <v>513</v>
      </c>
      <c r="L108" s="8"/>
      <c r="N108" s="8"/>
      <c r="P108" s="8"/>
    </row>
    <row r="109" spans="2:16" x14ac:dyDescent="0.2">
      <c r="B109" s="64" t="s">
        <v>170</v>
      </c>
      <c r="C109" s="129">
        <f>Sources!$C157*Defaults!$C145*Defaults!D145*Defaults!D$150</f>
        <v>0</v>
      </c>
      <c r="D109" s="129">
        <f>Sources!$C157*Defaults!$C145*Defaults!E145*Defaults!E$150</f>
        <v>0</v>
      </c>
      <c r="E109" s="130">
        <f>Sources!$C157*Defaults!$C145*Defaults!F145*Defaults!F$150</f>
        <v>0</v>
      </c>
      <c r="L109" s="8"/>
      <c r="N109" s="8"/>
      <c r="P109" s="8"/>
    </row>
    <row r="110" spans="2:16" x14ac:dyDescent="0.2">
      <c r="B110" s="64" t="s">
        <v>171</v>
      </c>
      <c r="C110" s="129">
        <f>Sources!$C158*Defaults!$C146*Defaults!D146*Defaults!D$150</f>
        <v>0</v>
      </c>
      <c r="D110" s="129">
        <f>Sources!$C158*Defaults!$C146*Defaults!E146*Defaults!E$150</f>
        <v>0</v>
      </c>
      <c r="E110" s="130">
        <f>Sources!$C158*Defaults!$C146*Defaults!F146*Defaults!F$150</f>
        <v>0</v>
      </c>
      <c r="L110" s="8"/>
      <c r="N110" s="8"/>
      <c r="P110" s="8"/>
    </row>
    <row r="111" spans="2:16" x14ac:dyDescent="0.2">
      <c r="B111" s="64" t="s">
        <v>172</v>
      </c>
      <c r="C111" s="129">
        <f>Sources!$C159*Defaults!$C147*Defaults!D147*Defaults!D$150</f>
        <v>0</v>
      </c>
      <c r="D111" s="129">
        <f>Sources!$C159*Defaults!$C147*Defaults!E147*Defaults!E$150</f>
        <v>0</v>
      </c>
      <c r="E111" s="130">
        <f>Sources!$C159*Defaults!$C147*Defaults!F147*Defaults!F$150</f>
        <v>0</v>
      </c>
      <c r="L111" s="8"/>
      <c r="N111" s="8"/>
      <c r="P111" s="8"/>
    </row>
    <row r="112" spans="2:16" x14ac:dyDescent="0.2">
      <c r="B112" s="64" t="s">
        <v>173</v>
      </c>
      <c r="C112" s="129">
        <f>Sources!$C160*Defaults!$C148*Defaults!D148*Defaults!D$150</f>
        <v>0</v>
      </c>
      <c r="D112" s="129">
        <f>Sources!$C160*Defaults!$C148*Defaults!E148*Defaults!E$150</f>
        <v>0</v>
      </c>
      <c r="E112" s="130">
        <f>Sources!$C160*Defaults!$C148*Defaults!F148*Defaults!F$150</f>
        <v>0</v>
      </c>
      <c r="L112" s="8"/>
      <c r="N112" s="8"/>
      <c r="P112" s="8"/>
    </row>
    <row r="113" spans="2:16" x14ac:dyDescent="0.2">
      <c r="B113" s="64" t="s">
        <v>174</v>
      </c>
      <c r="C113" s="129">
        <f>Sources!$C161*Defaults!$C149*Defaults!D149*Defaults!D$150</f>
        <v>0</v>
      </c>
      <c r="D113" s="129">
        <f>Sources!$C161*Defaults!$C149*Defaults!E149*Defaults!E$150</f>
        <v>0</v>
      </c>
      <c r="E113" s="130">
        <f>Sources!$C161*Defaults!$C149*Defaults!F149*Defaults!F$150</f>
        <v>0</v>
      </c>
      <c r="L113" s="10"/>
      <c r="M113" s="394"/>
      <c r="N113" s="10"/>
      <c r="O113" s="394"/>
      <c r="P113" s="8"/>
    </row>
    <row r="114" spans="2:16" ht="13.5" thickBot="1" x14ac:dyDescent="0.25">
      <c r="B114" s="128" t="s">
        <v>38</v>
      </c>
      <c r="C114" s="131">
        <f>SUM(C109:C113)</f>
        <v>0</v>
      </c>
      <c r="D114" s="131">
        <f>SUM(D109:D113)</f>
        <v>0</v>
      </c>
      <c r="E114" s="132">
        <f>SUM(E109:E113)</f>
        <v>0</v>
      </c>
      <c r="L114" s="10"/>
      <c r="M114" s="394"/>
      <c r="N114" s="10"/>
      <c r="O114" s="394"/>
      <c r="P114" s="8"/>
    </row>
    <row r="115" spans="2:16" ht="13.5" thickBot="1" x14ac:dyDescent="0.25"/>
    <row r="116" spans="2:16" ht="20.25" x14ac:dyDescent="0.3">
      <c r="B116" s="364" t="s">
        <v>176</v>
      </c>
      <c r="C116" s="171"/>
    </row>
    <row r="117" spans="2:16" x14ac:dyDescent="0.2">
      <c r="B117" s="75" t="s">
        <v>532</v>
      </c>
      <c r="C117" s="130">
        <f>Defaults!C154</f>
        <v>0.5</v>
      </c>
    </row>
    <row r="118" spans="2:16" x14ac:dyDescent="0.2">
      <c r="B118" s="75" t="s">
        <v>548</v>
      </c>
      <c r="C118" s="130">
        <f>Defaults!C155</f>
        <v>8</v>
      </c>
    </row>
    <row r="119" spans="2:16" ht="13.5" thickBot="1" x14ac:dyDescent="0.25">
      <c r="B119" s="114" t="s">
        <v>549</v>
      </c>
      <c r="C119" s="170">
        <f>Defaults!C156</f>
        <v>2</v>
      </c>
    </row>
    <row r="120" spans="2:16" ht="13.5" thickBot="1" x14ac:dyDescent="0.25">
      <c r="B120" s="133"/>
    </row>
    <row r="121" spans="2:16" ht="20.25" x14ac:dyDescent="0.3">
      <c r="B121" s="364" t="s">
        <v>179</v>
      </c>
      <c r="C121" s="171"/>
    </row>
    <row r="122" spans="2:16" x14ac:dyDescent="0.2">
      <c r="B122" s="75" t="s">
        <v>181</v>
      </c>
      <c r="C122" s="130">
        <f>Defaults!C159</f>
        <v>0.9</v>
      </c>
    </row>
    <row r="123" spans="2:16" ht="13.5" thickBot="1" x14ac:dyDescent="0.25">
      <c r="B123" s="114" t="s">
        <v>183</v>
      </c>
      <c r="C123" s="170">
        <f>Defaults!C160</f>
        <v>0.35</v>
      </c>
    </row>
    <row r="125" spans="2:16" ht="13.5" thickBot="1" x14ac:dyDescent="0.25"/>
    <row r="126" spans="2:16" ht="20.25" x14ac:dyDescent="0.3">
      <c r="B126" s="1124" t="s">
        <v>184</v>
      </c>
      <c r="C126" s="1402"/>
      <c r="D126" s="1402"/>
      <c r="E126" s="172"/>
      <c r="F126" s="171"/>
    </row>
    <row r="127" spans="2:16" ht="25.5" x14ac:dyDescent="0.2">
      <c r="B127" s="173"/>
      <c r="C127" s="115" t="s">
        <v>187</v>
      </c>
      <c r="D127" s="110" t="s">
        <v>189</v>
      </c>
      <c r="E127" s="116" t="s">
        <v>191</v>
      </c>
      <c r="F127" s="136" t="s">
        <v>193</v>
      </c>
      <c r="G127" s="742"/>
      <c r="H127" s="741"/>
      <c r="I127" s="741"/>
      <c r="J127" s="741"/>
      <c r="K127" s="385"/>
    </row>
    <row r="128" spans="2:16" x14ac:dyDescent="0.2">
      <c r="B128" s="64" t="s">
        <v>194</v>
      </c>
      <c r="C128" s="71">
        <f>Sources!D176*Sources!$C176*3039</f>
        <v>0</v>
      </c>
      <c r="D128" s="71">
        <f>Sources!E176*Sources!$C176*3039</f>
        <v>0</v>
      </c>
      <c r="E128" s="71">
        <f>Sources!F176*Sources!$C176*3039</f>
        <v>0</v>
      </c>
      <c r="F128" s="72">
        <f>Sources!G176*Sources!$C176*13.8</f>
        <v>0</v>
      </c>
      <c r="J128" s="394"/>
    </row>
    <row r="129" spans="2:12" x14ac:dyDescent="0.2">
      <c r="B129" s="64" t="s">
        <v>195</v>
      </c>
      <c r="C129" s="71">
        <f>Sources!D177*Sources!$C177*3039</f>
        <v>0</v>
      </c>
      <c r="D129" s="71">
        <f>Sources!E177*Sources!$C177*3039</f>
        <v>0</v>
      </c>
      <c r="E129" s="71">
        <f>Sources!F177*Sources!$C177*3039</f>
        <v>0</v>
      </c>
      <c r="F129" s="72">
        <f>Sources!G177*Sources!$C177*13.8</f>
        <v>0</v>
      </c>
    </row>
    <row r="130" spans="2:12" x14ac:dyDescent="0.2">
      <c r="B130" s="64" t="s">
        <v>196</v>
      </c>
      <c r="C130" s="71">
        <f>Sources!D178*Sources!$C178*3039</f>
        <v>0</v>
      </c>
      <c r="D130" s="71">
        <f>Sources!E178*Sources!$C178*3039</f>
        <v>0</v>
      </c>
      <c r="E130" s="71">
        <f>Sources!F178*Sources!$C178*3039</f>
        <v>0</v>
      </c>
      <c r="F130" s="72">
        <f>Sources!G178*Sources!$C178*13.8</f>
        <v>0</v>
      </c>
      <c r="J130" s="743"/>
    </row>
    <row r="131" spans="2:12" x14ac:dyDescent="0.2">
      <c r="B131" s="64" t="s">
        <v>197</v>
      </c>
      <c r="C131" s="71">
        <f>Sources!D179*Sources!$C179*3039</f>
        <v>0</v>
      </c>
      <c r="D131" s="71">
        <f>Sources!E179*Sources!$C179*3039</f>
        <v>0</v>
      </c>
      <c r="E131" s="71">
        <f>Sources!F179*Sources!$C179*3039</f>
        <v>0</v>
      </c>
      <c r="F131" s="72">
        <f>Sources!G179*Sources!$C179*13.8</f>
        <v>0</v>
      </c>
      <c r="G131" s="741"/>
      <c r="H131" s="741"/>
      <c r="I131" s="741"/>
      <c r="J131" s="385"/>
      <c r="K131" s="385"/>
      <c r="L131" s="385"/>
    </row>
    <row r="132" spans="2:12" x14ac:dyDescent="0.2">
      <c r="B132" s="64" t="s">
        <v>198</v>
      </c>
      <c r="C132" s="71">
        <f>Sources!D180*Sources!$C180*3039</f>
        <v>0</v>
      </c>
      <c r="D132" s="71">
        <f>Sources!E180*Sources!$C180*3039</f>
        <v>0</v>
      </c>
      <c r="E132" s="71">
        <f>Sources!F180*Sources!$C180*3039</f>
        <v>0</v>
      </c>
      <c r="F132" s="72">
        <f>Sources!G180*Sources!$C180*13.8</f>
        <v>0</v>
      </c>
      <c r="K132" s="394"/>
    </row>
    <row r="133" spans="2:12" x14ac:dyDescent="0.2">
      <c r="B133" s="64" t="s">
        <v>199</v>
      </c>
      <c r="C133" s="71">
        <f>Sources!D181*Sources!$C181*3039</f>
        <v>0</v>
      </c>
      <c r="D133" s="71">
        <f>Sources!E181*Sources!$C181*3039</f>
        <v>0</v>
      </c>
      <c r="E133" s="71">
        <f>Sources!F181*Sources!$C181*3039</f>
        <v>0</v>
      </c>
      <c r="F133" s="72">
        <f>Sources!G181*Sources!$C181*13.8</f>
        <v>0</v>
      </c>
    </row>
    <row r="134" spans="2:12" x14ac:dyDescent="0.2">
      <c r="B134" s="64" t="s">
        <v>200</v>
      </c>
      <c r="C134" s="71">
        <f>Sources!D182*Sources!$C182*3039</f>
        <v>0</v>
      </c>
      <c r="D134" s="71">
        <f>Sources!E182*Sources!$C182*3039</f>
        <v>0</v>
      </c>
      <c r="E134" s="71">
        <f>Sources!F182*Sources!$C182*3039</f>
        <v>0</v>
      </c>
      <c r="F134" s="72">
        <f>Sources!G182*Sources!$C182*13.8</f>
        <v>0</v>
      </c>
    </row>
    <row r="135" spans="2:12" x14ac:dyDescent="0.2">
      <c r="B135" s="64" t="s">
        <v>201</v>
      </c>
      <c r="C135" s="71">
        <f>Sources!D183*Sources!$C183*3039</f>
        <v>0</v>
      </c>
      <c r="D135" s="71">
        <f>Sources!E183*Sources!$C183*3039</f>
        <v>0</v>
      </c>
      <c r="E135" s="71">
        <f>Sources!F183*Sources!$C183*3039</f>
        <v>0</v>
      </c>
      <c r="F135" s="72">
        <f>Sources!G183*Sources!$C183*13.8</f>
        <v>0</v>
      </c>
    </row>
    <row r="136" spans="2:12" x14ac:dyDescent="0.2">
      <c r="B136" s="64" t="s">
        <v>202</v>
      </c>
      <c r="C136" s="71">
        <f>Sources!D184*Sources!$C184*3039</f>
        <v>0</v>
      </c>
      <c r="D136" s="71">
        <f>Sources!E184*Sources!$C184*3039</f>
        <v>0</v>
      </c>
      <c r="E136" s="71">
        <f>Sources!F184*Sources!$C184*3039</f>
        <v>0</v>
      </c>
      <c r="F136" s="72">
        <f>Sources!G184*Sources!$C184*13.8</f>
        <v>0</v>
      </c>
    </row>
    <row r="137" spans="2:12" ht="13.5" thickBot="1" x14ac:dyDescent="0.25">
      <c r="B137" s="65" t="s">
        <v>203</v>
      </c>
      <c r="C137" s="73">
        <f>Sources!D185*Sources!$C185*3039</f>
        <v>0</v>
      </c>
      <c r="D137" s="73">
        <f>Sources!E185*Sources!$C185*3039</f>
        <v>0</v>
      </c>
      <c r="E137" s="73">
        <f>Sources!F185*Sources!$C185*3039</f>
        <v>0</v>
      </c>
      <c r="F137" s="74">
        <f>Sources!G185*Sources!$C185*13.8</f>
        <v>0</v>
      </c>
    </row>
    <row r="140" spans="2:12" ht="24" thickBot="1" x14ac:dyDescent="0.4">
      <c r="B140" s="1401" t="s">
        <v>586</v>
      </c>
      <c r="C140" s="1401"/>
      <c r="D140" s="1401"/>
      <c r="E140" s="1401"/>
      <c r="F140" s="1401"/>
      <c r="G140" s="1401"/>
      <c r="H140" s="1401"/>
      <c r="I140" s="1401"/>
      <c r="J140" s="1401"/>
    </row>
    <row r="141" spans="2:12" ht="20.25" x14ac:dyDescent="0.3">
      <c r="B141" s="491" t="s">
        <v>206</v>
      </c>
      <c r="C141" s="492"/>
      <c r="D141" s="497"/>
    </row>
    <row r="142" spans="2:12" ht="20.25" x14ac:dyDescent="0.3">
      <c r="B142" s="498"/>
      <c r="C142" s="18" t="s">
        <v>584</v>
      </c>
      <c r="D142" s="499"/>
    </row>
    <row r="143" spans="2:12" ht="20.25" x14ac:dyDescent="0.3">
      <c r="B143" s="498"/>
      <c r="C143" s="386">
        <f>MIN(IF(Defaults!C188&gt;1.1,Defaults!C188*0.5,0),2)</f>
        <v>0</v>
      </c>
      <c r="D143" s="499"/>
    </row>
    <row r="144" spans="2:12" x14ac:dyDescent="0.2">
      <c r="B144" s="173"/>
      <c r="C144" s="387">
        <f>'Existing Practices'!C28*2</f>
        <v>0</v>
      </c>
      <c r="D144" s="405"/>
    </row>
    <row r="145" spans="2:9" x14ac:dyDescent="0.2">
      <c r="B145" s="173"/>
      <c r="C145" s="387">
        <f>'Existing Practices'!C29*2</f>
        <v>0</v>
      </c>
      <c r="D145" s="405"/>
    </row>
    <row r="146" spans="2:9" x14ac:dyDescent="0.2">
      <c r="B146" s="173"/>
      <c r="C146" s="387">
        <f>SUM(C144:C145)</f>
        <v>0</v>
      </c>
      <c r="D146" s="405"/>
      <c r="F146" s="741"/>
      <c r="G146" s="741"/>
    </row>
    <row r="147" spans="2:9" x14ac:dyDescent="0.2">
      <c r="B147" s="173"/>
      <c r="C147" s="397"/>
      <c r="D147" s="405"/>
      <c r="F147" s="741"/>
      <c r="G147" s="741"/>
      <c r="H147" s="741"/>
      <c r="I147" s="385"/>
    </row>
    <row r="148" spans="2:9" x14ac:dyDescent="0.2">
      <c r="B148" s="466" t="s">
        <v>225</v>
      </c>
      <c r="C148" s="83">
        <f>D148*2.5</f>
        <v>4.45E-3</v>
      </c>
      <c r="D148" s="500">
        <f>'Existing Practices'!C24*2*0.89</f>
        <v>1.7800000000000001E-3</v>
      </c>
      <c r="E148" s="1412" t="s">
        <v>717</v>
      </c>
      <c r="F148" s="1413"/>
    </row>
    <row r="149" spans="2:9" x14ac:dyDescent="0.2">
      <c r="B149" s="466" t="s">
        <v>483</v>
      </c>
      <c r="C149" s="877">
        <f>C148+Calculations!C160</f>
        <v>6.0243951612903223E-3</v>
      </c>
      <c r="D149" s="501">
        <f>D148+Calculations!D160</f>
        <v>2.0786699507389164E-3</v>
      </c>
      <c r="E149" s="495" t="str">
        <f>'Existing Practices'!B37</f>
        <v>Organic</v>
      </c>
      <c r="F149" s="501">
        <f>'Existing Practices'!$C37*'Existing Practices'!$C$33/Defaults!D193</f>
        <v>0</v>
      </c>
    </row>
    <row r="150" spans="2:9" x14ac:dyDescent="0.2">
      <c r="B150" s="466" t="s">
        <v>226</v>
      </c>
      <c r="C150" s="496">
        <f>D150*10</f>
        <v>2.6700000000000002E-2</v>
      </c>
      <c r="D150" s="502">
        <f>'Existing Practices'!C24*3*0.89</f>
        <v>2.6700000000000001E-3</v>
      </c>
      <c r="E150" s="496" t="str">
        <f>'Existing Practices'!B38</f>
        <v>Soluble/Urea</v>
      </c>
      <c r="F150" s="501">
        <f>'Existing Practices'!$C38*'Existing Practices'!$C$33/Defaults!D194</f>
        <v>2.1428571428571428</v>
      </c>
    </row>
    <row r="151" spans="2:9" x14ac:dyDescent="0.2">
      <c r="B151" s="466" t="s">
        <v>227</v>
      </c>
      <c r="C151" s="488">
        <f>C150+Calculations!C161</f>
        <v>6.1281653225806448E-2</v>
      </c>
      <c r="D151" s="503">
        <f>D150+Calculations!D161</f>
        <v>4.3313793103448277E-3</v>
      </c>
      <c r="E151" s="488" t="str">
        <f>'Existing Practices'!B39</f>
        <v>Slow Release</v>
      </c>
      <c r="F151" s="501">
        <f>'Existing Practices'!$C39*'Existing Practices'!$C$33/Defaults!D195</f>
        <v>3.125</v>
      </c>
    </row>
    <row r="152" spans="2:9" x14ac:dyDescent="0.2">
      <c r="B152" s="466" t="s">
        <v>484</v>
      </c>
      <c r="C152" s="83">
        <f>0.226*Calculations!$D57*Sources!$C$21*SUMPRODUCT(Sources!$D$29:$D$38,Defaults!F$25:F$34)/MAX(SUM(Sources!$D$29:$D$38),0.001)*'Existing Practices'!$C24*0.9</f>
        <v>0</v>
      </c>
      <c r="D152" s="868">
        <f>0.226*Calculations!$D57*Sources!$C$21*SUMPRODUCT(Sources!$D$29:$D$38,Defaults!G$25:G$34)/MAX(SUM(Sources!$D$29:$D$38),0.001)*'Existing Practices'!$C24*0.9</f>
        <v>0</v>
      </c>
      <c r="E152" s="83" t="str">
        <f>'Existing Practices'!B40</f>
        <v>Phosphorus Free</v>
      </c>
      <c r="F152" s="501">
        <f>'Existing Practices'!$C40*'Existing Practices'!$C$33/Defaults!D196</f>
        <v>0</v>
      </c>
    </row>
    <row r="153" spans="2:9" x14ac:dyDescent="0.2">
      <c r="B153" s="466" t="s">
        <v>229</v>
      </c>
      <c r="C153" s="877">
        <f>C149-C152</f>
        <v>6.0243951612903223E-3</v>
      </c>
      <c r="D153" s="504">
        <f>D149-D152</f>
        <v>2.0786699507389164E-3</v>
      </c>
      <c r="E153" s="495"/>
      <c r="F153" s="504"/>
    </row>
    <row r="154" spans="2:9" x14ac:dyDescent="0.2">
      <c r="B154" s="466" t="s">
        <v>230</v>
      </c>
      <c r="C154" s="878">
        <f>C151</f>
        <v>6.1281653225806448E-2</v>
      </c>
      <c r="D154" s="505">
        <f>D151</f>
        <v>4.3313793103448277E-3</v>
      </c>
      <c r="E154" s="488"/>
      <c r="F154" s="505"/>
    </row>
    <row r="155" spans="2:9" x14ac:dyDescent="0.2">
      <c r="B155" s="173"/>
      <c r="C155" s="397"/>
      <c r="D155" s="405"/>
    </row>
    <row r="156" spans="2:9" x14ac:dyDescent="0.2">
      <c r="B156" s="85"/>
      <c r="C156" s="17" t="s">
        <v>214</v>
      </c>
      <c r="D156" s="150" t="s">
        <v>215</v>
      </c>
    </row>
    <row r="157" spans="2:9" x14ac:dyDescent="0.2">
      <c r="B157" s="85" t="s">
        <v>220</v>
      </c>
      <c r="C157" s="21">
        <f>'Existing Practices'!C24*'Existing Practices'!C33</f>
        <v>0.15</v>
      </c>
      <c r="D157" s="506">
        <f>SUMPRODUCT(Defaults!E193:E196,Calculations!F149:F152)*'Existing Practices'!C24</f>
        <v>2.2053571428571433E-2</v>
      </c>
    </row>
    <row r="158" spans="2:9" x14ac:dyDescent="0.2">
      <c r="B158" s="173"/>
      <c r="C158" s="397"/>
      <c r="D158" s="405"/>
    </row>
    <row r="159" spans="2:9" x14ac:dyDescent="0.2">
      <c r="B159" s="85" t="s">
        <v>221</v>
      </c>
      <c r="C159" s="17" t="s">
        <v>214</v>
      </c>
      <c r="D159" s="150" t="s">
        <v>215</v>
      </c>
    </row>
    <row r="160" spans="2:9" x14ac:dyDescent="0.2">
      <c r="B160" s="85" t="s">
        <v>222</v>
      </c>
      <c r="C160" s="95">
        <f>Calculations!C$157*Calculations!C187</f>
        <v>1.5743951612903226E-3</v>
      </c>
      <c r="D160" s="507">
        <f>Calculations!D$157*Calculations!D187</f>
        <v>2.9866995073891625E-4</v>
      </c>
    </row>
    <row r="161" spans="2:6" x14ac:dyDescent="0.2">
      <c r="B161" s="85" t="s">
        <v>223</v>
      </c>
      <c r="C161" s="95">
        <f>Calculations!C$157*Calculations!E187</f>
        <v>3.4581653225806447E-2</v>
      </c>
      <c r="D161" s="507">
        <f>Calculations!D$157*Calculations!F187</f>
        <v>1.6613793103448279E-3</v>
      </c>
    </row>
    <row r="162" spans="2:6" x14ac:dyDescent="0.2">
      <c r="B162" s="85" t="s">
        <v>38</v>
      </c>
      <c r="C162" s="21">
        <f>SUM(C160:C161)</f>
        <v>3.6156048387096767E-2</v>
      </c>
      <c r="D162" s="507">
        <f>SUM(D160:D161)</f>
        <v>1.9600492610837442E-3</v>
      </c>
    </row>
    <row r="163" spans="2:6" ht="13.5" thickBot="1" x14ac:dyDescent="0.25">
      <c r="B163" s="87" t="s">
        <v>224</v>
      </c>
      <c r="C163" s="88">
        <f>MIN(SUMPRODUCT(Sources!C78:C81,Defaults!D77:D80)+0.03*'Existing Practices'!C28+'Existing Practices'!C25*0.5,0.5)</f>
        <v>0.15</v>
      </c>
      <c r="D163" s="508"/>
    </row>
    <row r="165" spans="2:6" ht="13.5" thickBot="1" x14ac:dyDescent="0.25"/>
    <row r="166" spans="2:6" ht="20.25" x14ac:dyDescent="0.3">
      <c r="B166" s="491" t="s">
        <v>231</v>
      </c>
      <c r="C166" s="492"/>
      <c r="D166" s="492"/>
      <c r="E166" s="172"/>
      <c r="F166" s="171"/>
    </row>
    <row r="167" spans="2:6" x14ac:dyDescent="0.2">
      <c r="B167" s="493" t="s">
        <v>225</v>
      </c>
      <c r="C167" s="487">
        <f>D167*2.5</f>
        <v>0</v>
      </c>
      <c r="D167" s="487">
        <f>SUM('Existing Practices'!C47:C49)*2*0.89</f>
        <v>0</v>
      </c>
      <c r="E167" s="18"/>
      <c r="F167" s="405"/>
    </row>
    <row r="168" spans="2:6" x14ac:dyDescent="0.2">
      <c r="B168" s="493" t="s">
        <v>483</v>
      </c>
      <c r="C168" s="878">
        <f>C167+Calculations!C181</f>
        <v>0</v>
      </c>
      <c r="D168" s="489">
        <f>D167+Calculations!D181</f>
        <v>0</v>
      </c>
      <c r="E168" s="18"/>
      <c r="F168" s="405"/>
    </row>
    <row r="169" spans="2:6" x14ac:dyDescent="0.2">
      <c r="B169" s="493" t="s">
        <v>226</v>
      </c>
      <c r="C169" s="487">
        <f>D169*10</f>
        <v>0</v>
      </c>
      <c r="D169" s="487">
        <f>SUM('Existing Practices'!C47:C49)*3*0.89</f>
        <v>0</v>
      </c>
      <c r="E169" s="18"/>
      <c r="F169" s="405"/>
    </row>
    <row r="170" spans="2:6" x14ac:dyDescent="0.2">
      <c r="B170" s="493" t="s">
        <v>227</v>
      </c>
      <c r="C170" s="488">
        <f>C169+Calculations!C182</f>
        <v>0</v>
      </c>
      <c r="D170" s="489">
        <f>D169+Calculations!D182</f>
        <v>0</v>
      </c>
      <c r="E170" s="18"/>
      <c r="F170" s="405"/>
    </row>
    <row r="171" spans="2:6" x14ac:dyDescent="0.2">
      <c r="B171" s="493" t="s">
        <v>228</v>
      </c>
      <c r="C171" s="879">
        <f>Calculations!C152*SUM('Existing Practices'!$C47:$C49)/'Existing Practices'!$C24</f>
        <v>0</v>
      </c>
      <c r="D171" s="490">
        <f>Calculations!D152*SUM('Existing Practices'!$C47:$C49)/'Existing Practices'!$C24</f>
        <v>0</v>
      </c>
      <c r="E171" s="18"/>
      <c r="F171" s="405"/>
    </row>
    <row r="172" spans="2:6" x14ac:dyDescent="0.2">
      <c r="B172" s="493" t="s">
        <v>229</v>
      </c>
      <c r="C172" s="878">
        <f>C168-C171</f>
        <v>0</v>
      </c>
      <c r="D172" s="490">
        <f>D168-D171</f>
        <v>0</v>
      </c>
      <c r="E172" s="18"/>
      <c r="F172" s="405"/>
    </row>
    <row r="173" spans="2:6" x14ac:dyDescent="0.2">
      <c r="B173" s="493" t="s">
        <v>230</v>
      </c>
      <c r="C173" s="488">
        <f>C170</f>
        <v>0</v>
      </c>
      <c r="D173" s="490">
        <f>D170</f>
        <v>0</v>
      </c>
      <c r="E173" s="18"/>
      <c r="F173" s="405"/>
    </row>
    <row r="174" spans="2:6" x14ac:dyDescent="0.2">
      <c r="B174" s="494"/>
      <c r="C174" s="18"/>
      <c r="D174" s="397"/>
      <c r="E174" s="397"/>
      <c r="F174" s="405"/>
    </row>
    <row r="175" spans="2:6" x14ac:dyDescent="0.2">
      <c r="B175" s="85" t="s">
        <v>526</v>
      </c>
      <c r="C175" s="17"/>
      <c r="D175" s="397"/>
      <c r="E175" s="747"/>
      <c r="F175" s="405"/>
    </row>
    <row r="176" spans="2:6" x14ac:dyDescent="0.2">
      <c r="B176" s="494" t="str">
        <f>'Existing Practices'!B47</f>
        <v>Commercial</v>
      </c>
      <c r="C176" s="487">
        <f>VLOOKUP('Existing Practices'!D47,Defaults!$B$259:$C$261,2,FALSE)</f>
        <v>0.8</v>
      </c>
      <c r="D176" s="397"/>
      <c r="E176" s="397"/>
      <c r="F176" s="405"/>
    </row>
    <row r="177" spans="2:7" x14ac:dyDescent="0.2">
      <c r="B177" s="494" t="str">
        <f>'Existing Practices'!B48</f>
        <v>Roadway</v>
      </c>
      <c r="C177" s="487">
        <f>VLOOKUP('Existing Practices'!D48,Defaults!$B$259:$C$261,2,FALSE)</f>
        <v>0.8</v>
      </c>
      <c r="D177" s="397"/>
      <c r="E177" s="397"/>
      <c r="F177" s="405"/>
    </row>
    <row r="178" spans="2:7" x14ac:dyDescent="0.2">
      <c r="B178" s="494" t="str">
        <f>'Existing Practices'!B49</f>
        <v>Industrial</v>
      </c>
      <c r="C178" s="487">
        <f>VLOOKUP('Existing Practices'!D49,Defaults!$B$259:$C$261,2,FALSE)</f>
        <v>1.5</v>
      </c>
      <c r="D178" s="397"/>
      <c r="E178" s="397"/>
      <c r="F178" s="405"/>
    </row>
    <row r="179" spans="2:7" x14ac:dyDescent="0.2">
      <c r="B179" s="494"/>
      <c r="C179" s="18"/>
      <c r="D179" s="397"/>
      <c r="E179" s="397"/>
      <c r="F179" s="405"/>
    </row>
    <row r="180" spans="2:7" x14ac:dyDescent="0.2">
      <c r="B180" s="85" t="s">
        <v>221</v>
      </c>
      <c r="C180" s="17" t="s">
        <v>214</v>
      </c>
      <c r="D180" s="17" t="s">
        <v>215</v>
      </c>
      <c r="E180" s="18"/>
      <c r="F180" s="405"/>
    </row>
    <row r="181" spans="2:7" x14ac:dyDescent="0.2">
      <c r="B181" s="143" t="s">
        <v>222</v>
      </c>
      <c r="C181" s="95">
        <f>Calculations!C160*SUMPRODUCT('Existing Practices'!$C$47:$C$49,Calculations!$C$176:$C$178)/'Existing Practices'!$C$24</f>
        <v>0</v>
      </c>
      <c r="D181" s="95">
        <f>Calculations!D160*SUMPRODUCT('Existing Practices'!$C$47:$C$49,Calculations!$C$176:$C$178)/'Existing Practices'!$C$24</f>
        <v>0</v>
      </c>
      <c r="E181" s="397"/>
      <c r="F181" s="405"/>
    </row>
    <row r="182" spans="2:7" x14ac:dyDescent="0.2">
      <c r="B182" s="143" t="s">
        <v>223</v>
      </c>
      <c r="C182" s="21">
        <f>Calculations!C161*SUMPRODUCT('Existing Practices'!$C$47:$C$49,Calculations!$C$176:$C$178)/'Existing Practices'!$C$24</f>
        <v>0</v>
      </c>
      <c r="D182" s="95">
        <f>Calculations!D161*SUMPRODUCT('Existing Practices'!$C$47:$C$49,Calculations!$C$176:$C$178)/'Existing Practices'!$C$24</f>
        <v>0</v>
      </c>
      <c r="E182" s="397"/>
      <c r="F182" s="405"/>
    </row>
    <row r="183" spans="2:7" x14ac:dyDescent="0.2">
      <c r="B183" s="143" t="s">
        <v>38</v>
      </c>
      <c r="C183" s="21">
        <f>SUM(C181:C182)</f>
        <v>0</v>
      </c>
      <c r="D183" s="95">
        <f>SUM(D181:D182)</f>
        <v>0</v>
      </c>
      <c r="E183" s="397"/>
      <c r="F183" s="405"/>
    </row>
    <row r="184" spans="2:7" x14ac:dyDescent="0.2">
      <c r="B184" s="173"/>
      <c r="C184" s="397"/>
      <c r="D184" s="397"/>
      <c r="E184" s="397"/>
      <c r="F184" s="405"/>
    </row>
    <row r="185" spans="2:7" x14ac:dyDescent="0.2">
      <c r="B185" s="143"/>
      <c r="C185" s="1394" t="s">
        <v>239</v>
      </c>
      <c r="D185" s="1394"/>
      <c r="E185" s="1394" t="s">
        <v>240</v>
      </c>
      <c r="F185" s="1403"/>
      <c r="G185" s="744"/>
    </row>
    <row r="186" spans="2:7" x14ac:dyDescent="0.2">
      <c r="B186" s="178" t="s">
        <v>585</v>
      </c>
      <c r="C186" s="382" t="s">
        <v>214</v>
      </c>
      <c r="D186" s="382" t="s">
        <v>215</v>
      </c>
      <c r="E186" s="382" t="s">
        <v>214</v>
      </c>
      <c r="F186" s="471" t="s">
        <v>215</v>
      </c>
    </row>
    <row r="187" spans="2:7" ht="13.5" thickBot="1" x14ac:dyDescent="0.25">
      <c r="B187" s="381" t="s">
        <v>241</v>
      </c>
      <c r="C187" s="880">
        <f>SUMPRODUCT('Existing Practices'!$C37:$C40,Defaults!C201:C204)</f>
        <v>1.0495967741935484E-2</v>
      </c>
      <c r="D187" s="748">
        <f>SUMPRODUCT(Defaults!D201:D204,Calculations!F149:F152,Defaults!E193:E196)/SUMPRODUCT(Calculations!F149:F152,Defaults!E193:E196)</f>
        <v>1.3542928940388103E-2</v>
      </c>
      <c r="E187" s="472">
        <f>SUMPRODUCT('Existing Practices'!$C$37:$C$40,Defaults!E201:E204)</f>
        <v>0.23054435483870966</v>
      </c>
      <c r="F187" s="473">
        <f>SUMPRODUCT(F149:F152,Defaults!F201:F204,Defaults!E193:E196)/SUMPRODUCT(Calculations!F149:F152,Defaults!E193:E196)</f>
        <v>7.5333798687700682E-2</v>
      </c>
    </row>
    <row r="188" spans="2:7" x14ac:dyDescent="0.2">
      <c r="B188" s="41"/>
      <c r="C188" s="41"/>
      <c r="D188" s="41"/>
    </row>
    <row r="189" spans="2:7" ht="13.5" thickBot="1" x14ac:dyDescent="0.25">
      <c r="B189" s="41"/>
      <c r="C189" s="41"/>
      <c r="D189" s="41"/>
    </row>
    <row r="190" spans="2:7" ht="20.25" x14ac:dyDescent="0.3">
      <c r="B190" s="367" t="s">
        <v>255</v>
      </c>
      <c r="C190" s="749" t="s">
        <v>26</v>
      </c>
      <c r="D190" s="749" t="s">
        <v>668</v>
      </c>
      <c r="E190" s="750" t="s">
        <v>632</v>
      </c>
    </row>
    <row r="191" spans="2:7" ht="13.5" thickBot="1" x14ac:dyDescent="0.25">
      <c r="B191" s="42" t="s">
        <v>268</v>
      </c>
      <c r="C191" s="139">
        <f>0.35*SUMPRODUCT(Sources!D29:D38,Defaults!D25:D34)</f>
        <v>0</v>
      </c>
      <c r="D191" s="139">
        <f>SUMPRODUCT(Sources!D44:D48,Defaults!D40:D44)+0.1*SUMPRODUCT(Sources!D49:D53,Defaults!D45:D49)+0.1*SUMPRODUCT(Sources!D39:D43,Defaults!D35:D39)</f>
        <v>0</v>
      </c>
      <c r="E191" s="140">
        <f>0.55*SUMPRODUCT(Sources!D49:D53,Defaults!D45:D49)+0.6*SUMPRODUCT(Sources!D39:D43,Defaults!D35:D39)</f>
        <v>0</v>
      </c>
    </row>
    <row r="192" spans="2:7" x14ac:dyDescent="0.2">
      <c r="B192" s="41"/>
      <c r="C192" s="41"/>
      <c r="D192" s="41"/>
    </row>
    <row r="193" spans="2:12" ht="13.5" thickBot="1" x14ac:dyDescent="0.25"/>
    <row r="194" spans="2:12" ht="15" customHeight="1" x14ac:dyDescent="0.3">
      <c r="B194" s="1378" t="s">
        <v>270</v>
      </c>
      <c r="C194" s="1381"/>
      <c r="D194" s="1381"/>
      <c r="E194" s="1381"/>
      <c r="F194" s="1381"/>
      <c r="G194" s="1381"/>
      <c r="H194" s="1381"/>
      <c r="I194" s="1381"/>
      <c r="J194" s="1379"/>
      <c r="K194" s="396"/>
      <c r="L194" s="396"/>
    </row>
    <row r="195" spans="2:12" ht="15" customHeight="1" x14ac:dyDescent="0.3">
      <c r="B195" s="481"/>
      <c r="C195" s="438"/>
      <c r="D195" s="438"/>
      <c r="E195" s="438"/>
      <c r="F195" s="438"/>
      <c r="G195" s="438"/>
      <c r="H195" s="438"/>
      <c r="I195" s="438"/>
      <c r="J195" s="179"/>
      <c r="K195" s="31"/>
      <c r="L195" s="31"/>
    </row>
    <row r="196" spans="2:12" ht="15" customHeight="1" x14ac:dyDescent="0.3">
      <c r="B196" s="1411" t="s">
        <v>271</v>
      </c>
      <c r="C196" s="1380" t="s">
        <v>273</v>
      </c>
      <c r="D196" s="1380" t="s">
        <v>274</v>
      </c>
      <c r="E196" s="1380"/>
      <c r="F196" s="1380"/>
      <c r="G196" s="1380"/>
      <c r="H196" s="1405" t="s">
        <v>12</v>
      </c>
      <c r="I196" s="1405"/>
      <c r="J196" s="1406"/>
      <c r="K196" s="31"/>
      <c r="L196" s="31"/>
    </row>
    <row r="197" spans="2:12" ht="15" customHeight="1" x14ac:dyDescent="0.3">
      <c r="B197" s="1411"/>
      <c r="C197" s="1380"/>
      <c r="D197" s="1380"/>
      <c r="E197" s="1380"/>
      <c r="F197" s="1380"/>
      <c r="G197" s="1380"/>
      <c r="H197" s="1405"/>
      <c r="I197" s="1405"/>
      <c r="J197" s="1406"/>
      <c r="K197" s="31"/>
      <c r="L197" s="31"/>
    </row>
    <row r="198" spans="2:12" ht="15" customHeight="1" x14ac:dyDescent="0.3">
      <c r="B198" s="1411"/>
      <c r="C198" s="1380"/>
      <c r="D198" s="376" t="s">
        <v>8</v>
      </c>
      <c r="E198" s="376" t="s">
        <v>9</v>
      </c>
      <c r="F198" s="376" t="s">
        <v>10</v>
      </c>
      <c r="G198" s="376" t="s">
        <v>63</v>
      </c>
      <c r="H198" s="382" t="s">
        <v>275</v>
      </c>
      <c r="I198" s="382" t="s">
        <v>276</v>
      </c>
      <c r="J198" s="471" t="s">
        <v>277</v>
      </c>
      <c r="K198" s="31"/>
      <c r="L198" s="31"/>
    </row>
    <row r="199" spans="2:12" ht="15" customHeight="1" x14ac:dyDescent="0.3">
      <c r="B199" s="537" t="s">
        <v>278</v>
      </c>
      <c r="C199" s="39">
        <f>'Existing Practices'!C78-'Existing Practices'!D78</f>
        <v>0</v>
      </c>
      <c r="D199" s="145">
        <f>Defaults!C164</f>
        <v>0.05</v>
      </c>
      <c r="E199" s="145">
        <f>Defaults!D164</f>
        <v>0.1</v>
      </c>
      <c r="F199" s="145">
        <f>Defaults!E164</f>
        <v>0.1</v>
      </c>
      <c r="G199" s="145">
        <f>Defaults!F164</f>
        <v>0</v>
      </c>
      <c r="H199" s="145">
        <f>Defaults!K164</f>
        <v>0</v>
      </c>
      <c r="I199" s="145">
        <f>Defaults!L164</f>
        <v>0</v>
      </c>
      <c r="J199" s="388">
        <f>H199*SUM(Sources!C$80:C$81)+Calculations!I199*SUM(Sources!C$78:C$79)</f>
        <v>0</v>
      </c>
      <c r="K199" s="31"/>
      <c r="L199" s="31"/>
    </row>
    <row r="200" spans="2:12" ht="15" customHeight="1" x14ac:dyDescent="0.3">
      <c r="B200" s="537" t="s">
        <v>279</v>
      </c>
      <c r="C200" s="39">
        <f>'Existing Practices'!C79-'Existing Practices'!D79</f>
        <v>0</v>
      </c>
      <c r="D200" s="145">
        <f>Defaults!C165</f>
        <v>0.1</v>
      </c>
      <c r="E200" s="145">
        <f>Defaults!D165</f>
        <v>0.15</v>
      </c>
      <c r="F200" s="145">
        <f>Defaults!E165</f>
        <v>0.7</v>
      </c>
      <c r="G200" s="145">
        <f>Defaults!F165</f>
        <v>0</v>
      </c>
      <c r="H200" s="145">
        <f>Defaults!K165</f>
        <v>0</v>
      </c>
      <c r="I200" s="145">
        <f>Defaults!L165</f>
        <v>0.15</v>
      </c>
      <c r="J200" s="388">
        <f>H200*SUM(Sources!C$80:C$81)+Calculations!I200*SUM(Sources!C$78:C$79)</f>
        <v>0.15</v>
      </c>
      <c r="K200" s="31"/>
      <c r="L200" s="31"/>
    </row>
    <row r="201" spans="2:12" ht="15" customHeight="1" x14ac:dyDescent="0.3">
      <c r="B201" s="537" t="s">
        <v>280</v>
      </c>
      <c r="C201" s="39">
        <f>'Existing Practices'!C80-'Existing Practices'!D80</f>
        <v>0</v>
      </c>
      <c r="D201" s="145">
        <f>Defaults!C166</f>
        <v>0.4</v>
      </c>
      <c r="E201" s="145">
        <f>Defaults!D166</f>
        <v>0.75</v>
      </c>
      <c r="F201" s="145">
        <f>Defaults!E166</f>
        <v>0.85</v>
      </c>
      <c r="G201" s="145">
        <f>Defaults!F166</f>
        <v>0.7</v>
      </c>
      <c r="H201" s="145">
        <f>Defaults!K166</f>
        <v>0</v>
      </c>
      <c r="I201" s="145">
        <f>Defaults!L166</f>
        <v>0</v>
      </c>
      <c r="J201" s="388">
        <f>H201*SUM(Sources!C$80:C$81)+Calculations!I201*SUM(Sources!C$78:C$79)</f>
        <v>0</v>
      </c>
      <c r="K201" s="31"/>
      <c r="L201" s="31"/>
    </row>
    <row r="202" spans="2:12" ht="15" customHeight="1" x14ac:dyDescent="0.3">
      <c r="B202" s="537" t="s">
        <v>281</v>
      </c>
      <c r="C202" s="39">
        <f>'Existing Practices'!C81-'Existing Practices'!D81</f>
        <v>0</v>
      </c>
      <c r="D202" s="145">
        <f>Defaults!C167</f>
        <v>0.55000000000000004</v>
      </c>
      <c r="E202" s="145">
        <f>Defaults!D167</f>
        <v>0.75</v>
      </c>
      <c r="F202" s="145">
        <f>Defaults!E167</f>
        <v>0.85</v>
      </c>
      <c r="G202" s="145">
        <f>Defaults!F167</f>
        <v>0.8</v>
      </c>
      <c r="H202" s="145">
        <f>Defaults!K167</f>
        <v>0</v>
      </c>
      <c r="I202" s="145">
        <f>Defaults!L167</f>
        <v>0</v>
      </c>
      <c r="J202" s="388">
        <f>H202*SUM(Sources!C$80:C$81)+Calculations!I202*SUM(Sources!C$78:C$79)</f>
        <v>0</v>
      </c>
      <c r="K202" s="31"/>
      <c r="L202" s="31"/>
    </row>
    <row r="203" spans="2:12" ht="15" customHeight="1" x14ac:dyDescent="0.3">
      <c r="B203" s="537" t="s">
        <v>282</v>
      </c>
      <c r="C203" s="39">
        <f>'Existing Practices'!C82-'Existing Practices'!D82</f>
        <v>0</v>
      </c>
      <c r="D203" s="145">
        <f>Defaults!C168</f>
        <v>0.45</v>
      </c>
      <c r="E203" s="145">
        <f>Defaults!D168</f>
        <v>0.65</v>
      </c>
      <c r="F203" s="145">
        <f>Defaults!E168</f>
        <v>0.9</v>
      </c>
      <c r="G203" s="145">
        <f>Defaults!F168</f>
        <v>0.8</v>
      </c>
      <c r="H203" s="145">
        <f>Defaults!K168</f>
        <v>0</v>
      </c>
      <c r="I203" s="145">
        <f>Defaults!L168</f>
        <v>0</v>
      </c>
      <c r="J203" s="388">
        <f>H203*SUM(Sources!C$80:C$81)+Calculations!I203*SUM(Sources!C$78:C$79)</f>
        <v>0</v>
      </c>
      <c r="K203" s="31"/>
      <c r="L203" s="31"/>
    </row>
    <row r="204" spans="2:12" ht="15" customHeight="1" x14ac:dyDescent="0.3">
      <c r="B204" s="537" t="s">
        <v>283</v>
      </c>
      <c r="C204" s="39">
        <f>'Existing Practices'!C83-'Existing Practices'!D83</f>
        <v>0</v>
      </c>
      <c r="D204" s="145">
        <f>Defaults!C169</f>
        <v>0</v>
      </c>
      <c r="E204" s="145">
        <f>Defaults!D169</f>
        <v>0</v>
      </c>
      <c r="F204" s="145">
        <f>Defaults!E169</f>
        <v>0</v>
      </c>
      <c r="G204" s="145">
        <f>Defaults!F169</f>
        <v>0</v>
      </c>
      <c r="H204" s="145">
        <f>Defaults!K169</f>
        <v>0.6</v>
      </c>
      <c r="I204" s="145">
        <f>Defaults!L169</f>
        <v>0.6</v>
      </c>
      <c r="J204" s="388">
        <f>H204*SUM(Sources!C$80:C$81)+Calculations!I204*SUM(Sources!C$78:C$79)</f>
        <v>0.6</v>
      </c>
      <c r="K204" s="31"/>
      <c r="L204" s="31"/>
    </row>
    <row r="205" spans="2:12" ht="15" customHeight="1" x14ac:dyDescent="0.3">
      <c r="B205" s="537" t="s">
        <v>284</v>
      </c>
      <c r="C205" s="39">
        <f>'Existing Practices'!C84-'Existing Practices'!D84</f>
        <v>0</v>
      </c>
      <c r="D205" s="145">
        <f>Defaults!C170</f>
        <v>0</v>
      </c>
      <c r="E205" s="145">
        <f>Defaults!D170</f>
        <v>0</v>
      </c>
      <c r="F205" s="145">
        <f>Defaults!E170</f>
        <v>0</v>
      </c>
      <c r="G205" s="145">
        <f>Defaults!F170</f>
        <v>0</v>
      </c>
      <c r="H205" s="145">
        <f>Defaults!K170</f>
        <v>0.25</v>
      </c>
      <c r="I205" s="145">
        <f>Defaults!L170</f>
        <v>0.5</v>
      </c>
      <c r="J205" s="388">
        <f>H205*SUM(Sources!C$80:C$81)+Calculations!I205*SUM(Sources!C$78:C$79)</f>
        <v>0.5</v>
      </c>
      <c r="K205" s="31"/>
      <c r="L205" s="31"/>
    </row>
    <row r="206" spans="2:12" ht="15" customHeight="1" x14ac:dyDescent="0.3">
      <c r="B206" s="537" t="s">
        <v>285</v>
      </c>
      <c r="C206" s="39">
        <f>'Existing Practices'!C85-'Existing Practices'!D85</f>
        <v>0</v>
      </c>
      <c r="D206" s="145">
        <f>Defaults!C171</f>
        <v>0.25</v>
      </c>
      <c r="E206" s="145">
        <f>Defaults!D171</f>
        <v>0.25</v>
      </c>
      <c r="F206" s="145">
        <f>Defaults!E171</f>
        <v>0.25</v>
      </c>
      <c r="G206" s="145">
        <f>Defaults!F171</f>
        <v>0</v>
      </c>
      <c r="H206" s="145">
        <f>Defaults!K171</f>
        <v>0.45</v>
      </c>
      <c r="I206" s="145">
        <f>Defaults!L171</f>
        <v>0.75</v>
      </c>
      <c r="J206" s="388">
        <f>H206*SUM(Sources!C$80:C$81)+Calculations!I206*SUM(Sources!C$78:C$79)</f>
        <v>0.75</v>
      </c>
      <c r="K206" s="31"/>
      <c r="L206" s="31"/>
    </row>
    <row r="207" spans="2:12" ht="15" customHeight="1" x14ac:dyDescent="0.3">
      <c r="B207" s="537" t="s">
        <v>286</v>
      </c>
      <c r="C207" s="39">
        <f>'Existing Practices'!C86-'Existing Practices'!D86</f>
        <v>0</v>
      </c>
      <c r="D207" s="145">
        <f>Defaults!C172</f>
        <v>0.2</v>
      </c>
      <c r="E207" s="145">
        <f>Defaults!D172</f>
        <v>0.15</v>
      </c>
      <c r="F207" s="145">
        <f>Defaults!E172</f>
        <v>0.4</v>
      </c>
      <c r="G207" s="145">
        <f>Defaults!F172</f>
        <v>0</v>
      </c>
      <c r="H207" s="145">
        <f>Defaults!K172</f>
        <v>0.1</v>
      </c>
      <c r="I207" s="145">
        <f>Defaults!L172</f>
        <v>0.2</v>
      </c>
      <c r="J207" s="388">
        <f>H207*SUM(Sources!C$80:C$81)+Calculations!I207*SUM(Sources!C$78:C$79)</f>
        <v>0.2</v>
      </c>
      <c r="K207" s="31"/>
      <c r="L207" s="31"/>
    </row>
    <row r="208" spans="2:12" ht="15" customHeight="1" x14ac:dyDescent="0.3">
      <c r="B208" s="537" t="s">
        <v>287</v>
      </c>
      <c r="C208" s="39">
        <f>'Existing Practices'!C87-'Existing Practices'!D87</f>
        <v>0</v>
      </c>
      <c r="D208" s="145">
        <f>Defaults!C173</f>
        <v>0.35</v>
      </c>
      <c r="E208" s="145">
        <f>Defaults!D173</f>
        <v>0.4</v>
      </c>
      <c r="F208" s="145">
        <f>Defaults!E173</f>
        <v>0.4</v>
      </c>
      <c r="G208" s="145">
        <f>Defaults!F173</f>
        <v>0</v>
      </c>
      <c r="H208" s="145">
        <f>Defaults!K173</f>
        <v>0.4</v>
      </c>
      <c r="I208" s="145">
        <f>Defaults!L173</f>
        <v>0.6</v>
      </c>
      <c r="J208" s="388">
        <f>H208*SUM(Sources!C$80:C$81)+Calculations!I208*SUM(Sources!C$78:C$79)</f>
        <v>0.6</v>
      </c>
      <c r="K208" s="31"/>
      <c r="L208" s="31"/>
    </row>
    <row r="209" spans="1:12" ht="15" customHeight="1" x14ac:dyDescent="0.3">
      <c r="B209" s="537" t="s">
        <v>288</v>
      </c>
      <c r="C209" s="39">
        <f>'Existing Practices'!C88-'Existing Practices'!D88</f>
        <v>0</v>
      </c>
      <c r="D209" s="145">
        <f>Defaults!C174</f>
        <v>0.35</v>
      </c>
      <c r="E209" s="145">
        <f>Defaults!D174</f>
        <v>0.4</v>
      </c>
      <c r="F209" s="145">
        <f>Defaults!E174</f>
        <v>0.4</v>
      </c>
      <c r="G209" s="145">
        <f>Defaults!F174</f>
        <v>0</v>
      </c>
      <c r="H209" s="145">
        <f>Defaults!K174</f>
        <v>0</v>
      </c>
      <c r="I209" s="145">
        <f>Defaults!L174</f>
        <v>0</v>
      </c>
      <c r="J209" s="388">
        <f>H209*SUM(Sources!C$80:C$81)+Calculations!I209*SUM(Sources!C$78:C$79)</f>
        <v>0</v>
      </c>
      <c r="K209" s="31"/>
      <c r="L209" s="31"/>
    </row>
    <row r="210" spans="1:12" ht="15" customHeight="1" x14ac:dyDescent="0.3">
      <c r="B210" s="537" t="s">
        <v>289</v>
      </c>
      <c r="C210" s="39">
        <f>'Existing Practices'!C89-'Existing Practices'!D89</f>
        <v>0</v>
      </c>
      <c r="D210" s="145">
        <f>Defaults!C175</f>
        <v>0</v>
      </c>
      <c r="E210" s="145">
        <f>Defaults!D175</f>
        <v>0</v>
      </c>
      <c r="F210" s="145">
        <f>Defaults!E175</f>
        <v>0</v>
      </c>
      <c r="G210" s="145">
        <f>Defaults!F175</f>
        <v>0</v>
      </c>
      <c r="H210" s="145">
        <f>Defaults!K175</f>
        <v>0.4</v>
      </c>
      <c r="I210" s="145">
        <f>Defaults!L175</f>
        <v>0.4</v>
      </c>
      <c r="J210" s="388">
        <f>H210*SUM(Sources!C$80:C$81)+Calculations!I210*SUM(Sources!C$78:C$79)</f>
        <v>0.4</v>
      </c>
      <c r="K210" s="31"/>
      <c r="L210" s="31"/>
    </row>
    <row r="211" spans="1:12" ht="15" customHeight="1" x14ac:dyDescent="0.3">
      <c r="B211" s="537" t="s">
        <v>290</v>
      </c>
      <c r="C211" s="39">
        <f>'Existing Practices'!C90-'Existing Practices'!D90</f>
        <v>0</v>
      </c>
      <c r="D211" s="145">
        <f>Defaults!C176</f>
        <v>0</v>
      </c>
      <c r="E211" s="145">
        <f>Defaults!D176</f>
        <v>0</v>
      </c>
      <c r="F211" s="145">
        <f>Defaults!E176</f>
        <v>0</v>
      </c>
      <c r="G211" s="145">
        <f>Defaults!F176</f>
        <v>0</v>
      </c>
      <c r="H211" s="145">
        <f>Defaults!K176</f>
        <v>0.75</v>
      </c>
      <c r="I211" s="145">
        <f>Defaults!L176</f>
        <v>0.5</v>
      </c>
      <c r="J211" s="388">
        <f>H211*SUM(Sources!C$80:C$81)+Calculations!I211*SUM(Sources!C$78:C$79)</f>
        <v>0.5</v>
      </c>
      <c r="K211" s="31"/>
      <c r="L211" s="31"/>
    </row>
    <row r="212" spans="1:12" ht="15" customHeight="1" x14ac:dyDescent="0.3">
      <c r="B212" s="537" t="s">
        <v>716</v>
      </c>
      <c r="C212" s="39">
        <f>'Existing Practices'!C91-'Existing Practices'!D91</f>
        <v>0</v>
      </c>
      <c r="D212" s="145">
        <f>Defaults!C177</f>
        <v>0</v>
      </c>
      <c r="E212" s="145">
        <f>Defaults!D177</f>
        <v>0</v>
      </c>
      <c r="F212" s="145">
        <f>Defaults!E177</f>
        <v>0</v>
      </c>
      <c r="G212" s="145">
        <f>Defaults!F177</f>
        <v>0</v>
      </c>
      <c r="H212" s="145">
        <f>Defaults!K177</f>
        <v>0.5</v>
      </c>
      <c r="I212" s="145">
        <f>Defaults!L177</f>
        <v>0.75</v>
      </c>
      <c r="J212" s="388">
        <f>H212*SUM(Sources!C$80:C$81)+Calculations!I212*SUM(Sources!C$78:C$79)</f>
        <v>0.75</v>
      </c>
      <c r="K212" s="31"/>
      <c r="L212" s="31"/>
    </row>
    <row r="213" spans="1:12" ht="15" customHeight="1" x14ac:dyDescent="0.3">
      <c r="B213" s="537" t="s">
        <v>292</v>
      </c>
      <c r="C213" s="39">
        <f>'Existing Practices'!C92-'Existing Practices'!D92</f>
        <v>0</v>
      </c>
      <c r="D213" s="145">
        <f>Defaults!C178</f>
        <v>0</v>
      </c>
      <c r="E213" s="145">
        <f>Defaults!D178</f>
        <v>0</v>
      </c>
      <c r="F213" s="145">
        <f>Defaults!E178</f>
        <v>0</v>
      </c>
      <c r="G213" s="145">
        <f>Defaults!F178</f>
        <v>0</v>
      </c>
      <c r="H213" s="145">
        <f>Defaults!K178</f>
        <v>0.5</v>
      </c>
      <c r="I213" s="145">
        <f>Defaults!L178</f>
        <v>0.75</v>
      </c>
      <c r="J213" s="388">
        <f>H213*SUM(Sources!C$80:C$81)+Calculations!I213*SUM(Sources!C$78:C$79)</f>
        <v>0.75</v>
      </c>
      <c r="K213" s="31"/>
      <c r="L213" s="31"/>
    </row>
    <row r="214" spans="1:12" ht="15" customHeight="1" x14ac:dyDescent="0.3">
      <c r="B214" s="537" t="s">
        <v>293</v>
      </c>
      <c r="C214" s="39">
        <f>'Existing Practices'!C93-'Existing Practices'!D93</f>
        <v>0</v>
      </c>
      <c r="D214" s="145">
        <f>Defaults!C179</f>
        <v>0.6</v>
      </c>
      <c r="E214" s="145">
        <f>Defaults!D179</f>
        <v>0.5</v>
      </c>
      <c r="F214" s="145">
        <f>Defaults!E179</f>
        <v>0.5</v>
      </c>
      <c r="G214" s="145">
        <f>Defaults!F179</f>
        <v>0.5</v>
      </c>
      <c r="H214" s="145">
        <f>Defaults!K179</f>
        <v>0.4</v>
      </c>
      <c r="I214" s="145">
        <f>Defaults!L179</f>
        <v>0.8</v>
      </c>
      <c r="J214" s="388">
        <f>H214*SUM(Sources!C$80:C$81)+Calculations!I214*SUM(Sources!C$78:C$79)</f>
        <v>0.8</v>
      </c>
      <c r="K214" s="31"/>
      <c r="L214" s="31"/>
    </row>
    <row r="215" spans="1:12" ht="15" customHeight="1" x14ac:dyDescent="0.3">
      <c r="B215" s="537" t="s">
        <v>294</v>
      </c>
      <c r="C215" s="39">
        <f>'Existing Practices'!C94-'Existing Practices'!D94</f>
        <v>0</v>
      </c>
      <c r="D215" s="145">
        <f>Defaults!C180</f>
        <v>0.15</v>
      </c>
      <c r="E215" s="145">
        <f>Defaults!D180</f>
        <v>0.25</v>
      </c>
      <c r="F215" s="145">
        <f>Defaults!E180</f>
        <v>0.5</v>
      </c>
      <c r="G215" s="145">
        <f>Defaults!F180</f>
        <v>0.85</v>
      </c>
      <c r="H215" s="145">
        <f>Defaults!K180</f>
        <v>0.5</v>
      </c>
      <c r="I215" s="145">
        <f>Defaults!L180</f>
        <v>0.9</v>
      </c>
      <c r="J215" s="388">
        <f>H215*SUM(Sources!C$80:C$81)+Calculations!I215*SUM(Sources!C$78:C$79)</f>
        <v>0.9</v>
      </c>
      <c r="K215" s="31"/>
      <c r="L215" s="31"/>
    </row>
    <row r="216" spans="1:12" ht="15" customHeight="1" x14ac:dyDescent="0.3">
      <c r="B216" s="85" t="s">
        <v>38</v>
      </c>
      <c r="C216" s="479">
        <f>IF('Existing Practices'!$C$97&gt;0,SUMPRODUCT('Existing Practices'!$C78:$C94,C199:C215)/'Existing Practices'!$C97,0)</f>
        <v>0</v>
      </c>
      <c r="D216" s="403">
        <f>IF('Existing Practices'!$C$97&gt;0,SUMPRODUCT('Existing Practices'!$C78:$C94,D199:D215)/'Existing Practices'!$C97,0)</f>
        <v>0</v>
      </c>
      <c r="E216" s="403">
        <f>IF('Existing Practices'!$C$97&gt;0,SUMPRODUCT('Existing Practices'!$C78:$C94,E199:E215)/'Existing Practices'!$C97,0)</f>
        <v>0</v>
      </c>
      <c r="F216" s="403">
        <f>IF('Existing Practices'!$C$97&gt;0,SUMPRODUCT('Existing Practices'!$C78:$C94,F199:F215)/'Existing Practices'!$C97,0)</f>
        <v>0</v>
      </c>
      <c r="G216" s="403">
        <f>IF('Existing Practices'!$C$97&gt;0,SUMPRODUCT('Existing Practices'!$C78:$C94,G199:G215)/'Existing Practices'!$C97,0)</f>
        <v>0</v>
      </c>
      <c r="H216" s="403">
        <f>IF('Existing Practices'!$C$97&gt;0,SUMPRODUCT('Existing Practices'!$C78:$C94,H199:H215)/'Existing Practices'!$C97,0)</f>
        <v>0</v>
      </c>
      <c r="I216" s="403">
        <f>IF('Existing Practices'!$C$97&gt;0,SUMPRODUCT('Existing Practices'!$C78:$C94,I199:I215)/'Existing Practices'!$C97,0)</f>
        <v>0</v>
      </c>
      <c r="J216" s="482">
        <f>IF('Existing Practices'!$C$97&gt;0,SUMPRODUCT('Existing Practices'!$C78:$C94,J199:J215)/'Existing Practices'!$C97,0)</f>
        <v>0</v>
      </c>
      <c r="K216" s="31"/>
      <c r="L216" s="31"/>
    </row>
    <row r="217" spans="1:12" ht="15" customHeight="1" x14ac:dyDescent="0.3">
      <c r="B217" s="481" t="s">
        <v>669</v>
      </c>
      <c r="C217" s="479"/>
      <c r="D217" s="480">
        <f>IF('Existing Practices'!$D97&gt;0,SUMPRODUCT('Existing Practices'!$D78:$D94,D199:D215,$J199:$J215)/MAX(SUMPRODUCT('Existing Practices'!$D78:$D94,$J199:$J215),0.001),0)</f>
        <v>0</v>
      </c>
      <c r="E217" s="480">
        <f>IF('Existing Practices'!$D97&gt;0,SUMPRODUCT('Existing Practices'!$D78:$D94,E199:E215,$J199:$J215)/MAX(SUMPRODUCT('Existing Practices'!$D78:$D94,$J199:$J215),0.001),0)</f>
        <v>0</v>
      </c>
      <c r="F217" s="480">
        <f>IF('Existing Practices'!$D97&gt;0,SUMPRODUCT('Existing Practices'!$D78:$D94,F199:F215,$J199:$J215)/MAX(SUMPRODUCT('Existing Practices'!$D78:$D94,$J199:$J215),0.001),0)</f>
        <v>0</v>
      </c>
      <c r="G217" s="480">
        <f>IF('Existing Practices'!$D97&gt;0,SUMPRODUCT('Existing Practices'!$D78:$D94,G199:G215,$J199:$J215)/MAX(SUMPRODUCT('Existing Practices'!$D78:$D94,$J199:$J215),0.001),0)</f>
        <v>0</v>
      </c>
      <c r="H217" s="480"/>
      <c r="I217" s="480"/>
      <c r="J217" s="483"/>
      <c r="K217" s="31"/>
      <c r="L217" s="31"/>
    </row>
    <row r="218" spans="1:12" ht="15" customHeight="1" x14ac:dyDescent="0.3">
      <c r="B218" s="178" t="s">
        <v>295</v>
      </c>
      <c r="C218" s="438"/>
      <c r="D218" s="438"/>
      <c r="E218" s="438"/>
      <c r="F218" s="438"/>
      <c r="G218" s="438"/>
      <c r="H218" s="438"/>
      <c r="I218" s="438"/>
      <c r="J218" s="179"/>
      <c r="K218" s="31"/>
      <c r="L218" s="31"/>
    </row>
    <row r="219" spans="1:12" ht="15" customHeight="1" thickBot="1" x14ac:dyDescent="0.35">
      <c r="B219" s="484">
        <f>('Existing Practices'!D97*0.95+Calculations!D57*Calculations!C216)/MAX((Calculations!C57*SUMPRODUCT(Sources!D29:D53,Defaults!D25:D49)+Calculations!D57*SUMPRODUCT(Sources!D29:D53,Defaults!E25:E49)),0.001)</f>
        <v>0</v>
      </c>
      <c r="C219" s="485"/>
      <c r="D219" s="485"/>
      <c r="E219" s="485"/>
      <c r="F219" s="485"/>
      <c r="G219" s="485"/>
      <c r="H219" s="485"/>
      <c r="I219" s="485"/>
      <c r="J219" s="486"/>
      <c r="K219" s="31"/>
      <c r="L219" s="31"/>
    </row>
    <row r="220" spans="1:12" ht="21" thickBot="1" x14ac:dyDescent="0.35">
      <c r="A220" s="31"/>
      <c r="B220" s="31"/>
      <c r="C220" s="31"/>
      <c r="D220" s="31"/>
      <c r="E220" s="31"/>
      <c r="F220" s="31"/>
      <c r="G220" s="31"/>
      <c r="H220" s="31"/>
      <c r="I220" s="31"/>
      <c r="J220" s="31"/>
      <c r="K220" s="31"/>
      <c r="L220" s="31"/>
    </row>
    <row r="221" spans="1:12" ht="16.5" customHeight="1" x14ac:dyDescent="0.3">
      <c r="A221" s="31"/>
      <c r="B221" s="367" t="s">
        <v>298</v>
      </c>
      <c r="C221" s="368"/>
      <c r="D221" s="368"/>
      <c r="E221" s="368"/>
      <c r="F221" s="369"/>
      <c r="G221" s="31"/>
      <c r="H221" s="31"/>
      <c r="I221" s="31"/>
      <c r="J221" s="31"/>
      <c r="K221" s="31"/>
      <c r="L221" s="31"/>
    </row>
    <row r="222" spans="1:12" ht="16.5" customHeight="1" x14ac:dyDescent="0.3">
      <c r="A222" s="31"/>
      <c r="B222" s="375"/>
      <c r="C222" s="376" t="s">
        <v>301</v>
      </c>
      <c r="D222" s="376"/>
      <c r="E222" s="376"/>
      <c r="F222" s="5"/>
      <c r="G222" s="31"/>
      <c r="H222" s="31"/>
      <c r="I222" s="31"/>
      <c r="J222" s="31"/>
      <c r="K222" s="31"/>
      <c r="L222" s="31"/>
    </row>
    <row r="223" spans="1:12" ht="16.5" customHeight="1" x14ac:dyDescent="0.3">
      <c r="A223" s="31"/>
      <c r="B223" s="375" t="s">
        <v>8</v>
      </c>
      <c r="C223" s="376" t="s">
        <v>9</v>
      </c>
      <c r="D223" s="376" t="s">
        <v>10</v>
      </c>
      <c r="E223" s="376" t="s">
        <v>63</v>
      </c>
      <c r="F223" s="5" t="s">
        <v>302</v>
      </c>
      <c r="G223" s="31"/>
      <c r="H223" s="31"/>
      <c r="I223" s="31"/>
      <c r="J223" s="31"/>
      <c r="K223" s="31"/>
      <c r="L223" s="31"/>
    </row>
    <row r="224" spans="1:12" ht="16.5" customHeight="1" x14ac:dyDescent="0.3">
      <c r="A224" s="31"/>
      <c r="B224" s="79">
        <f>Calculations!D212</f>
        <v>0</v>
      </c>
      <c r="C224" s="145">
        <f>Calculations!E212</f>
        <v>0</v>
      </c>
      <c r="D224" s="145">
        <f>Calculations!F212</f>
        <v>0</v>
      </c>
      <c r="E224" s="145">
        <f>Calculations!G212</f>
        <v>0</v>
      </c>
      <c r="F224" s="388">
        <f>Calculations!J212</f>
        <v>0.75</v>
      </c>
      <c r="G224" s="31"/>
      <c r="H224" s="31"/>
      <c r="I224" s="31"/>
      <c r="J224" s="31"/>
      <c r="K224" s="31"/>
      <c r="L224" s="31"/>
    </row>
    <row r="225" spans="1:12" ht="16.5" customHeight="1" x14ac:dyDescent="0.3">
      <c r="A225" s="31"/>
      <c r="B225" s="7"/>
      <c r="C225" s="36"/>
      <c r="D225" s="155"/>
      <c r="E225" s="155"/>
      <c r="F225" s="156"/>
      <c r="G225" s="31"/>
      <c r="H225" s="31"/>
      <c r="I225" s="31"/>
      <c r="J225" s="31"/>
      <c r="K225" s="31"/>
      <c r="L225" s="31"/>
    </row>
    <row r="226" spans="1:12" ht="16.5" customHeight="1" thickBot="1" x14ac:dyDescent="0.35">
      <c r="A226" s="31"/>
      <c r="B226" s="42" t="s">
        <v>295</v>
      </c>
      <c r="C226" s="476">
        <f>MIN(SUMPRODUCT('Existing Practices'!C103:F103,'Existing Practices'!C104:F104)/Calculations!C50*5280/43560,1)</f>
        <v>0</v>
      </c>
      <c r="D226" s="477"/>
      <c r="E226" s="477"/>
      <c r="F226" s="478"/>
      <c r="G226" s="31"/>
      <c r="H226" s="31"/>
      <c r="I226" s="31"/>
      <c r="J226" s="31"/>
      <c r="K226" s="31"/>
      <c r="L226" s="31"/>
    </row>
    <row r="227" spans="1:12" ht="16.5" customHeight="1" thickBot="1" x14ac:dyDescent="0.35">
      <c r="A227" s="31"/>
      <c r="B227" s="31"/>
      <c r="C227" s="31"/>
      <c r="D227" s="31"/>
      <c r="E227" s="31"/>
      <c r="F227" s="31"/>
      <c r="G227" s="31"/>
      <c r="H227" s="31"/>
      <c r="I227" s="31"/>
      <c r="J227" s="31"/>
      <c r="K227" s="31"/>
      <c r="L227" s="31"/>
    </row>
    <row r="228" spans="1:12" ht="16.5" customHeight="1" x14ac:dyDescent="0.3">
      <c r="A228" s="31"/>
      <c r="B228" s="367" t="s">
        <v>304</v>
      </c>
      <c r="C228" s="368"/>
      <c r="D228" s="369"/>
      <c r="E228" s="31"/>
      <c r="F228" s="31"/>
      <c r="G228" s="31"/>
      <c r="H228" s="31"/>
      <c r="I228" s="31"/>
      <c r="J228" s="31"/>
      <c r="K228" s="31"/>
      <c r="L228" s="31"/>
    </row>
    <row r="229" spans="1:12" ht="16.5" customHeight="1" x14ac:dyDescent="0.3">
      <c r="A229" s="31"/>
      <c r="B229" s="173"/>
      <c r="C229" s="1319" t="s">
        <v>301</v>
      </c>
      <c r="D229" s="1396"/>
      <c r="E229" s="31"/>
      <c r="F229" s="31"/>
      <c r="G229" s="31"/>
      <c r="H229" s="31"/>
      <c r="I229" s="31"/>
      <c r="J229" s="31"/>
      <c r="K229" s="31"/>
      <c r="L229" s="31"/>
    </row>
    <row r="230" spans="1:12" ht="16.5" customHeight="1" x14ac:dyDescent="0.3">
      <c r="A230" s="31"/>
      <c r="B230" s="173"/>
      <c r="C230" s="376" t="s">
        <v>263</v>
      </c>
      <c r="D230" s="5" t="s">
        <v>10</v>
      </c>
      <c r="E230" s="940"/>
      <c r="F230" s="31"/>
      <c r="G230" s="31"/>
      <c r="H230" s="31"/>
      <c r="I230" s="31"/>
      <c r="J230" s="31"/>
      <c r="K230" s="31"/>
      <c r="L230" s="31"/>
    </row>
    <row r="231" spans="1:12" ht="16.5" customHeight="1" x14ac:dyDescent="0.3">
      <c r="A231" s="31"/>
      <c r="B231" s="85" t="s">
        <v>305</v>
      </c>
      <c r="C231" s="425">
        <f>Defaults!C242</f>
        <v>0.15</v>
      </c>
      <c r="D231" s="474">
        <f>Defaults!D242</f>
        <v>0.25</v>
      </c>
      <c r="E231" s="31"/>
      <c r="F231" s="31"/>
      <c r="G231" s="31"/>
      <c r="H231" s="31"/>
      <c r="I231" s="31"/>
      <c r="J231" s="31"/>
      <c r="K231" s="31"/>
      <c r="L231" s="31"/>
    </row>
    <row r="232" spans="1:12" ht="16.5" customHeight="1" thickBot="1" x14ac:dyDescent="0.35">
      <c r="A232" s="31"/>
      <c r="B232" s="85" t="s">
        <v>306</v>
      </c>
      <c r="C232" s="475">
        <f>Defaults!C243</f>
        <v>0.08</v>
      </c>
      <c r="D232" s="440">
        <f>Defaults!D243</f>
        <v>0.13</v>
      </c>
      <c r="E232" s="31"/>
      <c r="F232" s="31"/>
      <c r="G232" s="31"/>
      <c r="H232" s="31"/>
      <c r="I232" s="31"/>
      <c r="J232" s="31"/>
      <c r="K232" s="31"/>
      <c r="L232" s="31"/>
    </row>
    <row r="233" spans="1:12" ht="20.25" x14ac:dyDescent="0.3">
      <c r="A233" s="31"/>
      <c r="B233" s="31"/>
      <c r="C233" s="31"/>
      <c r="D233" s="31"/>
      <c r="E233" s="31"/>
      <c r="F233" s="31"/>
      <c r="G233" s="31"/>
      <c r="H233" s="31"/>
      <c r="I233" s="31"/>
      <c r="J233" s="31"/>
      <c r="K233" s="31"/>
      <c r="L233" s="31"/>
    </row>
    <row r="234" spans="1:12" ht="24" thickBot="1" x14ac:dyDescent="0.4">
      <c r="B234" s="1401" t="s">
        <v>587</v>
      </c>
      <c r="C234" s="1401"/>
      <c r="D234" s="1401"/>
      <c r="E234" s="1401"/>
      <c r="F234" s="1401"/>
      <c r="G234" s="1401"/>
      <c r="H234" s="1401"/>
      <c r="I234" s="1401"/>
      <c r="J234" s="1401"/>
    </row>
    <row r="235" spans="1:12" ht="13.5" thickBot="1" x14ac:dyDescent="0.25">
      <c r="B235" s="146"/>
    </row>
    <row r="236" spans="1:12" ht="20.25" x14ac:dyDescent="0.3">
      <c r="B236" s="1378" t="s">
        <v>315</v>
      </c>
      <c r="C236" s="1381"/>
      <c r="D236" s="172"/>
      <c r="E236" s="172"/>
      <c r="F236" s="171"/>
    </row>
    <row r="237" spans="1:12" x14ac:dyDescent="0.2">
      <c r="B237" s="470"/>
      <c r="C237" s="397"/>
      <c r="D237" s="397"/>
      <c r="E237" s="397"/>
      <c r="F237" s="405"/>
    </row>
    <row r="238" spans="1:12" x14ac:dyDescent="0.2">
      <c r="B238" s="85"/>
      <c r="C238" s="17" t="s">
        <v>214</v>
      </c>
      <c r="D238" s="17" t="s">
        <v>215</v>
      </c>
      <c r="E238" s="397"/>
      <c r="F238" s="405"/>
    </row>
    <row r="239" spans="1:12" x14ac:dyDescent="0.2">
      <c r="B239" s="85" t="s">
        <v>220</v>
      </c>
      <c r="C239" s="21">
        <f>'Future Practices'!C33*'Future Practices'!C35</f>
        <v>0.15</v>
      </c>
      <c r="D239" s="84">
        <f>SUMPRODUCT(F244:F247,Defaults!E193:E196)*'Future Practices'!C33</f>
        <v>2.2053571428571433E-2</v>
      </c>
      <c r="E239" s="397"/>
      <c r="F239" s="405"/>
    </row>
    <row r="240" spans="1:12" x14ac:dyDescent="0.2">
      <c r="B240" s="85"/>
      <c r="C240" s="17"/>
      <c r="D240" s="18"/>
      <c r="E240" s="397"/>
      <c r="F240" s="405"/>
    </row>
    <row r="241" spans="2:6" x14ac:dyDescent="0.2">
      <c r="B241" s="470"/>
      <c r="C241" s="397"/>
      <c r="D241" s="397"/>
      <c r="E241" s="397"/>
      <c r="F241" s="405"/>
    </row>
    <row r="242" spans="2:6" x14ac:dyDescent="0.2">
      <c r="B242" s="446"/>
      <c r="C242" s="36"/>
      <c r="D242" s="36"/>
      <c r="E242" s="397"/>
      <c r="F242" s="405"/>
    </row>
    <row r="243" spans="2:6" x14ac:dyDescent="0.2">
      <c r="B243" s="85" t="s">
        <v>221</v>
      </c>
      <c r="C243" s="17" t="s">
        <v>214</v>
      </c>
      <c r="D243" s="17" t="s">
        <v>215</v>
      </c>
      <c r="E243" s="1382" t="s">
        <v>667</v>
      </c>
      <c r="F243" s="1383"/>
    </row>
    <row r="244" spans="2:6" x14ac:dyDescent="0.2">
      <c r="B244" s="85" t="s">
        <v>222</v>
      </c>
      <c r="C244" s="95">
        <f>Calculations!C$239*Calculations!C258</f>
        <v>1.5743951612903226E-3</v>
      </c>
      <c r="D244" s="23">
        <f>Calculations!D258*Calculations!D239</f>
        <v>2.9866995073891625E-4</v>
      </c>
      <c r="E244" s="757" t="str">
        <f>E149</f>
        <v>Organic</v>
      </c>
      <c r="F244" s="501">
        <f>'Future Practices'!$C$35*'Future Practices'!C39/Defaults!D193</f>
        <v>0</v>
      </c>
    </row>
    <row r="245" spans="2:6" x14ac:dyDescent="0.2">
      <c r="B245" s="85" t="s">
        <v>223</v>
      </c>
      <c r="C245" s="95">
        <f>Calculations!C$239*Calculations!E258</f>
        <v>3.4581653225806447E-2</v>
      </c>
      <c r="D245" s="23">
        <f>Calculations!D$239*Calculations!F258</f>
        <v>1.6613793103448279E-3</v>
      </c>
      <c r="E245" s="758" t="str">
        <f>E150</f>
        <v>Soluble/Urea</v>
      </c>
      <c r="F245" s="501">
        <f>'Future Practices'!$C$35*'Future Practices'!C40/Defaults!D194</f>
        <v>2.1428571428571428</v>
      </c>
    </row>
    <row r="246" spans="2:6" x14ac:dyDescent="0.2">
      <c r="B246" s="85" t="s">
        <v>500</v>
      </c>
      <c r="C246" s="468">
        <f>'Future Practices'!$C$34*(Defaults!J$50-1.78*2.5)</f>
        <v>0</v>
      </c>
      <c r="D246" s="468">
        <f>'Future Practices'!$C$34*(Defaults!K$50-1.78)</f>
        <v>0</v>
      </c>
      <c r="E246" s="757" t="str">
        <f>E151</f>
        <v>Slow Release</v>
      </c>
      <c r="F246" s="501">
        <f>'Future Practices'!$C$35*'Future Practices'!C41/Defaults!D195</f>
        <v>3.125</v>
      </c>
    </row>
    <row r="247" spans="2:6" x14ac:dyDescent="0.2">
      <c r="B247" s="85" t="s">
        <v>38</v>
      </c>
      <c r="C247" s="21">
        <f>SUM(C244:C245)</f>
        <v>3.6156048387096767E-2</v>
      </c>
      <c r="D247" s="21">
        <f>SUM(D244:D245)</f>
        <v>1.9600492610837442E-3</v>
      </c>
      <c r="E247" s="759" t="str">
        <f>E152</f>
        <v>Phosphorus Free</v>
      </c>
      <c r="F247" s="501">
        <f>'Future Practices'!$C$35*'Future Practices'!C42/Defaults!D196</f>
        <v>0</v>
      </c>
    </row>
    <row r="248" spans="2:6" x14ac:dyDescent="0.2">
      <c r="B248" s="470"/>
      <c r="C248" s="397"/>
      <c r="D248" s="397"/>
      <c r="E248" s="753"/>
      <c r="F248" s="754"/>
    </row>
    <row r="249" spans="2:6" x14ac:dyDescent="0.2">
      <c r="B249" s="466"/>
      <c r="C249" s="382" t="s">
        <v>238</v>
      </c>
      <c r="D249" s="382"/>
      <c r="E249" s="755"/>
      <c r="F249" s="756"/>
    </row>
    <row r="250" spans="2:6" x14ac:dyDescent="0.2">
      <c r="B250" s="466"/>
      <c r="C250" s="382" t="s">
        <v>239</v>
      </c>
      <c r="D250" s="382"/>
      <c r="E250" s="382" t="s">
        <v>240</v>
      </c>
      <c r="F250" s="445"/>
    </row>
    <row r="251" spans="2:6" x14ac:dyDescent="0.2">
      <c r="B251" s="466"/>
      <c r="C251" s="441"/>
      <c r="D251" s="441"/>
      <c r="E251" s="441"/>
      <c r="F251" s="445"/>
    </row>
    <row r="252" spans="2:6" x14ac:dyDescent="0.2">
      <c r="B252" s="466"/>
      <c r="C252" s="382" t="s">
        <v>214</v>
      </c>
      <c r="D252" s="382" t="s">
        <v>215</v>
      </c>
      <c r="E252" s="382" t="s">
        <v>214</v>
      </c>
      <c r="F252" s="471" t="s">
        <v>215</v>
      </c>
    </row>
    <row r="253" spans="2:6" x14ac:dyDescent="0.2">
      <c r="B253" s="178" t="s">
        <v>216</v>
      </c>
      <c r="C253" s="469">
        <f>Defaults!C201</f>
        <v>8.6567164179104461E-4</v>
      </c>
      <c r="D253" s="469">
        <f>Defaults!D201</f>
        <v>9.7142857142857144E-4</v>
      </c>
      <c r="E253" s="469">
        <f>Defaults!E201</f>
        <v>1.082089552238806E-2</v>
      </c>
      <c r="F253" s="92">
        <f>Defaults!F201</f>
        <v>1.1657142857142857E-2</v>
      </c>
    </row>
    <row r="254" spans="2:6" x14ac:dyDescent="0.2">
      <c r="B254" s="178" t="s">
        <v>217</v>
      </c>
      <c r="C254" s="469">
        <f>Defaults!C202</f>
        <v>8.2499999999999987E-3</v>
      </c>
      <c r="D254" s="469">
        <f>Defaults!D202</f>
        <v>9.1264367816091957E-3</v>
      </c>
      <c r="E254" s="469">
        <f>Defaults!E202</f>
        <v>0.20624999999999999</v>
      </c>
      <c r="F254" s="92">
        <f>Defaults!F202</f>
        <v>0.12777011494252874</v>
      </c>
    </row>
    <row r="255" spans="2:6" x14ac:dyDescent="0.2">
      <c r="B255" s="178" t="s">
        <v>218</v>
      </c>
      <c r="C255" s="469">
        <f>Defaults!C203</f>
        <v>1.2741935483870969E-2</v>
      </c>
      <c r="D255" s="469">
        <f>Defaults!D203</f>
        <v>1.536E-2</v>
      </c>
      <c r="E255" s="469">
        <f>Defaults!E203</f>
        <v>0.25483870967741934</v>
      </c>
      <c r="F255" s="92">
        <f>Defaults!F203</f>
        <v>5.3760000000000009E-2</v>
      </c>
    </row>
    <row r="256" spans="2:6" x14ac:dyDescent="0.2">
      <c r="B256" s="178" t="s">
        <v>219</v>
      </c>
      <c r="C256" s="469">
        <f>Defaults!C204</f>
        <v>8.2499999999999987E-3</v>
      </c>
      <c r="D256" s="469">
        <f>Defaults!D204</f>
        <v>0</v>
      </c>
      <c r="E256" s="469">
        <f>Defaults!E204</f>
        <v>0.20624999999999999</v>
      </c>
      <c r="F256" s="92">
        <f>Defaults!F204</f>
        <v>0</v>
      </c>
    </row>
    <row r="257" spans="2:6" x14ac:dyDescent="0.2">
      <c r="B257" s="178"/>
      <c r="C257" s="469"/>
      <c r="D257" s="469"/>
      <c r="E257" s="469"/>
      <c r="F257" s="92"/>
    </row>
    <row r="258" spans="2:6" ht="13.5" thickBot="1" x14ac:dyDescent="0.25">
      <c r="B258" s="381" t="s">
        <v>329</v>
      </c>
      <c r="C258" s="472">
        <f>SUMPRODUCT(C253:C256,'Future Practices'!C39:C42)</f>
        <v>1.0495967741935484E-2</v>
      </c>
      <c r="D258" s="472">
        <f>SUMPRODUCT(D253:D256,F244:F247,Defaults!E193:E196)/SUMPRODUCT(Defaults!E193:E196,Calculations!F244:F247)</f>
        <v>1.3542928940388103E-2</v>
      </c>
      <c r="E258" s="472">
        <f>SUMPRODUCT(E253:E256,'Future Practices'!C39:C42)</f>
        <v>0.23054435483870966</v>
      </c>
      <c r="F258" s="473">
        <f>SUMPRODUCT(F244:F247,F253:F256,Defaults!E193:E196)/SUMPRODUCT(Defaults!E193:E196,Calculations!F244:F247)</f>
        <v>7.5333798687700682E-2</v>
      </c>
    </row>
    <row r="259" spans="2:6" x14ac:dyDescent="0.2">
      <c r="B259" s="146"/>
    </row>
    <row r="260" spans="2:6" ht="13.5" thickBot="1" x14ac:dyDescent="0.25">
      <c r="B260" s="146"/>
    </row>
    <row r="261" spans="2:6" ht="20.25" x14ac:dyDescent="0.3">
      <c r="B261" s="1378" t="s">
        <v>298</v>
      </c>
      <c r="C261" s="1381"/>
      <c r="D261" s="1381"/>
      <c r="E261" s="172"/>
      <c r="F261" s="171"/>
    </row>
    <row r="262" spans="2:6" x14ac:dyDescent="0.2">
      <c r="B262" s="375" t="str">
        <f>Calculations!B226</f>
        <v>Treatability</v>
      </c>
      <c r="C262" s="939">
        <f>MIN(('Future Practices'!C75*'Future Practices'!C76+'Future Practices'!E75*'Future Practices'!E76+'Future Practices'!G75*'Future Practices'!G76+'Future Practices'!I75*'Future Practices'!I76)*5280/43560/MIN(Calculations!C50,0.01),1)</f>
        <v>0</v>
      </c>
      <c r="D262" s="397"/>
      <c r="E262" s="397"/>
      <c r="F262" s="405"/>
    </row>
    <row r="263" spans="2:6" x14ac:dyDescent="0.2">
      <c r="B263" s="375"/>
      <c r="C263" s="376" t="str">
        <f>Calculations!C222</f>
        <v xml:space="preserve"> Efficiency</v>
      </c>
      <c r="D263" s="376"/>
      <c r="E263" s="376"/>
      <c r="F263" s="5"/>
    </row>
    <row r="264" spans="2:6" x14ac:dyDescent="0.2">
      <c r="B264" s="375" t="str">
        <f>Calculations!B223</f>
        <v>TN</v>
      </c>
      <c r="C264" s="376" t="str">
        <f>Calculations!C223</f>
        <v>TP</v>
      </c>
      <c r="D264" s="376" t="str">
        <f>Calculations!D223</f>
        <v>TSS</v>
      </c>
      <c r="E264" s="376" t="str">
        <f>Calculations!E223</f>
        <v>Bacteria</v>
      </c>
      <c r="F264" s="5" t="str">
        <f>Calculations!F223</f>
        <v>Runoff Reduction</v>
      </c>
    </row>
    <row r="265" spans="2:6" x14ac:dyDescent="0.2">
      <c r="B265" s="79">
        <f>Calculations!B224</f>
        <v>0</v>
      </c>
      <c r="C265" s="145">
        <f>Calculations!C224</f>
        <v>0</v>
      </c>
      <c r="D265" s="145">
        <f>Calculations!D224</f>
        <v>0</v>
      </c>
      <c r="E265" s="145">
        <f>Calculations!E224</f>
        <v>0</v>
      </c>
      <c r="F265" s="388">
        <f>Calculations!F224</f>
        <v>0.75</v>
      </c>
    </row>
    <row r="266" spans="2:6" x14ac:dyDescent="0.2">
      <c r="B266" s="173"/>
      <c r="C266" s="397"/>
      <c r="D266" s="397"/>
      <c r="E266" s="397"/>
      <c r="F266" s="405"/>
    </row>
    <row r="267" spans="2:6" x14ac:dyDescent="0.2">
      <c r="B267" s="466" t="s">
        <v>318</v>
      </c>
      <c r="C267" s="397"/>
      <c r="D267" s="397"/>
      <c r="E267" s="397"/>
      <c r="F267" s="405"/>
    </row>
    <row r="268" spans="2:6" x14ac:dyDescent="0.2">
      <c r="B268" s="466">
        <f>Defaults!C249*IF('Future Practices'!C23="Yes",1,0)*('Existing Practices'!C$33-'Existing Practices'!C$32)*'Future Practices'!C$20</f>
        <v>0</v>
      </c>
      <c r="C268" s="397"/>
      <c r="D268" s="397"/>
      <c r="E268" s="397"/>
      <c r="F268" s="405"/>
    </row>
    <row r="269" spans="2:6" x14ac:dyDescent="0.2">
      <c r="B269" s="466">
        <v>0</v>
      </c>
      <c r="C269" s="397"/>
      <c r="D269" s="397"/>
      <c r="E269" s="397"/>
      <c r="F269" s="405"/>
    </row>
    <row r="270" spans="2:6" x14ac:dyDescent="0.2">
      <c r="B270" s="466">
        <v>0</v>
      </c>
      <c r="C270" s="397"/>
      <c r="D270" s="397"/>
      <c r="E270" s="397"/>
      <c r="F270" s="405"/>
    </row>
    <row r="271" spans="2:6" x14ac:dyDescent="0.2">
      <c r="B271" s="466">
        <v>0</v>
      </c>
      <c r="C271" s="397"/>
      <c r="D271" s="397"/>
      <c r="E271" s="397"/>
      <c r="F271" s="405"/>
    </row>
    <row r="272" spans="2:6" x14ac:dyDescent="0.2">
      <c r="B272" s="466">
        <v>0</v>
      </c>
      <c r="C272" s="397"/>
      <c r="D272" s="397"/>
      <c r="E272" s="397"/>
      <c r="F272" s="405"/>
    </row>
    <row r="273" spans="2:8" x14ac:dyDescent="0.2">
      <c r="B273" s="466">
        <f>Defaults!C254*IF('Future Practices'!C28="Yes",1,0)*('Existing Practices'!C$33)*'Future Practices'!C$20</f>
        <v>0</v>
      </c>
      <c r="C273" s="397"/>
      <c r="D273" s="397"/>
      <c r="E273" s="397"/>
      <c r="F273" s="405"/>
    </row>
    <row r="274" spans="2:8" ht="13.5" thickBot="1" x14ac:dyDescent="0.25">
      <c r="B274" s="467">
        <f>SUM(B268:B273)</f>
        <v>0</v>
      </c>
      <c r="C274" s="53"/>
      <c r="D274" s="53"/>
      <c r="E274" s="53"/>
      <c r="F274" s="54"/>
    </row>
    <row r="275" spans="2:8" ht="13.5" thickBot="1" x14ac:dyDescent="0.25"/>
    <row r="276" spans="2:8" ht="20.25" x14ac:dyDescent="0.3">
      <c r="B276" s="367" t="s">
        <v>304</v>
      </c>
      <c r="C276" s="172"/>
      <c r="D276" s="171"/>
    </row>
    <row r="277" spans="2:8" x14ac:dyDescent="0.2">
      <c r="B277" s="420" t="str">
        <f>Calculations!C229</f>
        <v xml:space="preserve"> Efficiency</v>
      </c>
      <c r="C277" s="376"/>
      <c r="D277" s="405"/>
    </row>
    <row r="278" spans="2:8" x14ac:dyDescent="0.2">
      <c r="B278" s="173"/>
      <c r="C278" s="376" t="str">
        <f>Calculations!C230</f>
        <v>Nutrients</v>
      </c>
      <c r="D278" s="5" t="str">
        <f>Calculations!D230</f>
        <v>TSS</v>
      </c>
    </row>
    <row r="279" spans="2:8" x14ac:dyDescent="0.2">
      <c r="B279" s="375" t="s">
        <v>305</v>
      </c>
      <c r="C279" s="145">
        <f>Calculations!C231</f>
        <v>0.15</v>
      </c>
      <c r="D279" s="388">
        <f>Calculations!D231</f>
        <v>0.25</v>
      </c>
    </row>
    <row r="280" spans="2:8" ht="13.5" thickBot="1" x14ac:dyDescent="0.25">
      <c r="B280" s="42" t="s">
        <v>306</v>
      </c>
      <c r="C280" s="80">
        <f>Calculations!C232</f>
        <v>0.08</v>
      </c>
      <c r="D280" s="82">
        <f>Calculations!D232</f>
        <v>0.13</v>
      </c>
    </row>
    <row r="281" spans="2:8" ht="13.5" thickBot="1" x14ac:dyDescent="0.25"/>
    <row r="282" spans="2:8" ht="20.25" x14ac:dyDescent="0.3">
      <c r="B282" s="1378" t="s">
        <v>308</v>
      </c>
      <c r="C282" s="1379"/>
    </row>
    <row r="283" spans="2:8" x14ac:dyDescent="0.2">
      <c r="B283" s="375" t="s">
        <v>338</v>
      </c>
      <c r="C283" s="439">
        <f>'Existing Practices'!C113</f>
        <v>0</v>
      </c>
      <c r="F283" s="884"/>
    </row>
    <row r="284" spans="2:8" x14ac:dyDescent="0.2">
      <c r="B284" s="375" t="s">
        <v>311</v>
      </c>
      <c r="C284" s="439">
        <f>'Existing Practices'!C115</f>
        <v>0</v>
      </c>
    </row>
    <row r="285" spans="2:8" ht="13.5" thickBot="1" x14ac:dyDescent="0.25">
      <c r="B285" s="42" t="s">
        <v>312</v>
      </c>
      <c r="C285" s="440">
        <f>'Existing Practices'!C116</f>
        <v>0</v>
      </c>
    </row>
    <row r="286" spans="2:8" ht="13.5" thickBot="1" x14ac:dyDescent="0.25"/>
    <row r="287" spans="2:8" ht="20.25" x14ac:dyDescent="0.3">
      <c r="B287" s="383" t="s">
        <v>432</v>
      </c>
      <c r="C287" s="172"/>
      <c r="D287" s="172"/>
      <c r="E287" s="172"/>
      <c r="F287" s="172"/>
      <c r="G287" s="172"/>
      <c r="H287" s="171"/>
    </row>
    <row r="288" spans="2:8" x14ac:dyDescent="0.2">
      <c r="B288" s="173"/>
      <c r="C288" s="382" t="s">
        <v>8</v>
      </c>
      <c r="D288" s="382" t="s">
        <v>9</v>
      </c>
      <c r="E288" s="382" t="s">
        <v>10</v>
      </c>
      <c r="F288" s="382" t="s">
        <v>11</v>
      </c>
      <c r="G288" s="376" t="s">
        <v>12</v>
      </c>
      <c r="H288" s="445" t="s">
        <v>339</v>
      </c>
    </row>
    <row r="289" spans="2:8" x14ac:dyDescent="0.2">
      <c r="B289" s="173"/>
      <c r="C289" s="382" t="s">
        <v>343</v>
      </c>
      <c r="D289" s="382" t="s">
        <v>343</v>
      </c>
      <c r="E289" s="382" t="s">
        <v>343</v>
      </c>
      <c r="F289" s="382" t="s">
        <v>344</v>
      </c>
      <c r="G289" s="376" t="s">
        <v>345</v>
      </c>
      <c r="H289" s="445"/>
    </row>
    <row r="290" spans="2:8" x14ac:dyDescent="0.2">
      <c r="B290" s="446" t="str">
        <f>'Future Practices'!B94</f>
        <v>LDR (&lt;1du/acre)</v>
      </c>
      <c r="C290" s="442">
        <f>IF('Future Practices'!$B94&gt;0,VLOOKUP('Future Practices'!$B94,Sources!$C$29:$H$70,3,FALSE),0)-(Results!C$111+Results!C$160)/$C$51*H290</f>
        <v>0.42411741935483876</v>
      </c>
      <c r="D290" s="442">
        <f>IF('Future Practices'!$B94&gt;0,VLOOKUP('Future Practices'!$B94,Sources!$C$29:$H$70,4,FALSE),0)-(Results!D$111+Results!D$160)/$C$51*H290</f>
        <v>0.14633836453201973</v>
      </c>
      <c r="E290" s="442">
        <f>IF('Future Practices'!$B94&gt;0,VLOOKUP('Future Practices'!$B94,Sources!C$29:H$70,5,FALSE),0)</f>
        <v>0</v>
      </c>
      <c r="F290" s="443">
        <f>IF('Future Practices'!$B94&gt;0,VLOOKUP('Future Practices'!$B94,Sources!C$29:H$70,6,FALSE),0)</f>
        <v>0</v>
      </c>
      <c r="G290" s="442">
        <f>IF('Future Practices'!$B94&gt;0,VLOOKUP('Future Practices'!$B94,Sources!$C$29:$I$70,7,FALSE),0)-(Results!G$111+Results!G$160)/$C$51*12*H290</f>
        <v>0</v>
      </c>
      <c r="H290" s="447">
        <f>VLOOKUP('Future Practices'!B94,Defaults!C25:E66,3,FALSE)</f>
        <v>0.70400000000000007</v>
      </c>
    </row>
    <row r="291" spans="2:8" x14ac:dyDescent="0.2">
      <c r="B291" s="446" t="str">
        <f>'Future Practices'!B95</f>
        <v>MDR (1-4 du/acre)</v>
      </c>
      <c r="C291" s="442">
        <f>IF('Future Practices'!$B95&gt;0,VLOOKUP('Future Practices'!$B95,Sources!$C$29:$H$70,3,FALSE),0)-(Results!C$111+Results!C$160)/$C$51*H291</f>
        <v>0.38074177419354843</v>
      </c>
      <c r="D291" s="442">
        <f>IF('Future Practices'!$B95&gt;0,VLOOKUP('Future Practices'!$B95,Sources!$C$29:$H$70,4,FALSE),0)-(Results!D$111+Results!D$160)/$C$51*H291</f>
        <v>0.13137194088669954</v>
      </c>
      <c r="E291" s="442">
        <f>IF('Future Practices'!$B95&gt;0,VLOOKUP('Future Practices'!$B95,Sources!C$29:H$70,5,FALSE),0)</f>
        <v>0</v>
      </c>
      <c r="F291" s="443">
        <f>IF('Future Practices'!$B95&gt;0,VLOOKUP('Future Practices'!$B95,Sources!C$29:H$70,6,FALSE),0)</f>
        <v>0</v>
      </c>
      <c r="G291" s="442">
        <f>IF('Future Practices'!$B95&gt;0,VLOOKUP('Future Practices'!$B95,Sources!$C$29:$I$70,7,FALSE),0)-(Results!G$111+Results!G$160)/$C$51*12*H291</f>
        <v>0</v>
      </c>
      <c r="H291" s="447">
        <f>VLOOKUP('Future Practices'!B95,Defaults!C26:E67,3,FALSE)</f>
        <v>0.63200000000000012</v>
      </c>
    </row>
    <row r="292" spans="2:8" x14ac:dyDescent="0.2">
      <c r="B292" s="446" t="str">
        <f>'Future Practices'!B96</f>
        <v>HDR (&gt;4 du/acre)</v>
      </c>
      <c r="C292" s="442">
        <f>IF('Future Practices'!$B96&gt;0,VLOOKUP('Future Practices'!$B96,Sources!$C$29:$H$70,3,FALSE),0)-(Results!C$111+Results!C$160)/$C$51*H292</f>
        <v>0.32290758064516123</v>
      </c>
      <c r="D292" s="442">
        <f>IF('Future Practices'!$B96&gt;0,VLOOKUP('Future Practices'!$B96,Sources!$C$29:$H$70,4,FALSE),0)-(Results!D$111+Results!D$160)/$C$51*H292</f>
        <v>0.1114167093596059</v>
      </c>
      <c r="E292" s="442">
        <f>IF('Future Practices'!$B96&gt;0,VLOOKUP('Future Practices'!$B96,Sources!C$29:H$70,5,FALSE),0)</f>
        <v>0</v>
      </c>
      <c r="F292" s="443">
        <f>IF('Future Practices'!$B96&gt;0,VLOOKUP('Future Practices'!$B96,Sources!C$29:H$70,6,FALSE),0)</f>
        <v>0</v>
      </c>
      <c r="G292" s="442">
        <f>IF('Future Practices'!$B96&gt;0,VLOOKUP('Future Practices'!$B96,Sources!$C$29:$I$70,7,FALSE),0)-(Results!G$111+Results!G$160)/$C$51*12*H292</f>
        <v>0</v>
      </c>
      <c r="H292" s="447">
        <f>VLOOKUP('Future Practices'!B96,Defaults!C27:E68,3,FALSE)</f>
        <v>0.53599999999999992</v>
      </c>
    </row>
    <row r="293" spans="2:8" x14ac:dyDescent="0.2">
      <c r="B293" s="446" t="str">
        <f>'Future Practices'!B97</f>
        <v>Multifamily</v>
      </c>
      <c r="C293" s="442">
        <f>IF('Future Practices'!$B97&gt;0,VLOOKUP('Future Practices'!$B97,Sources!$C$29:$H$70,3,FALSE),0)-(Results!C$111+Results!C$160)/$C$51*H293</f>
        <v>0.2698929032258065</v>
      </c>
      <c r="D293" s="442">
        <f>IF('Future Practices'!$B97&gt;0,VLOOKUP('Future Practices'!$B97,Sources!$C$29:$H$70,4,FALSE),0)-(Results!D$111+Results!D$160)/$C$51*H293</f>
        <v>9.3124413793103475E-2</v>
      </c>
      <c r="E293" s="442">
        <f>IF('Future Practices'!$B97&gt;0,VLOOKUP('Future Practices'!$B97,Sources!C$29:H$70,5,FALSE),0)</f>
        <v>0</v>
      </c>
      <c r="F293" s="443">
        <f>IF('Future Practices'!$B97&gt;0,VLOOKUP('Future Practices'!$B97,Sources!C$29:H$70,6,FALSE),0)</f>
        <v>0</v>
      </c>
      <c r="G293" s="442">
        <f>IF('Future Practices'!$B97&gt;0,VLOOKUP('Future Practices'!$B97,Sources!$C$29:$I$70,7,FALSE),0)-(Results!G$111+Results!G$160)/$C$51*12*H293</f>
        <v>0</v>
      </c>
      <c r="H293" s="447">
        <f>VLOOKUP('Future Practices'!B97,Defaults!C28:E69,3,FALSE)</f>
        <v>0.44800000000000006</v>
      </c>
    </row>
    <row r="294" spans="2:8" x14ac:dyDescent="0.2">
      <c r="B294" s="446" t="str">
        <f>'Future Practices'!B98</f>
        <v>Commercial</v>
      </c>
      <c r="C294" s="442">
        <f>IF('Future Practices'!$B98&gt;0,VLOOKUP('Future Practices'!$B98,Sources!$C$29:$H$70,3,FALSE),0)-(Results!C$111+Results!C$160)/$C$51*H294</f>
        <v>0.13494645161290325</v>
      </c>
      <c r="D294" s="442">
        <f>IF('Future Practices'!$B98&gt;0,VLOOKUP('Future Practices'!$B98,Sources!$C$29:$H$70,4,FALSE),0)-(Results!D$111+Results!D$160)/$C$51*H294</f>
        <v>4.6562206896551737E-2</v>
      </c>
      <c r="E294" s="442">
        <f>IF('Future Practices'!$B98&gt;0,VLOOKUP('Future Practices'!$B98,Sources!C$29:H$70,5,FALSE),0)</f>
        <v>0</v>
      </c>
      <c r="F294" s="443">
        <f>IF('Future Practices'!$B98&gt;0,VLOOKUP('Future Practices'!$B98,Sources!C$29:H$70,6,FALSE),0)</f>
        <v>0</v>
      </c>
      <c r="G294" s="442">
        <f>IF('Future Practices'!$B98&gt;0,VLOOKUP('Future Practices'!$B98,Sources!$C$29:$I$70,7,FALSE),0)-(Results!G$111+Results!G$160)/$C$51*12*H294</f>
        <v>0</v>
      </c>
      <c r="H294" s="447">
        <f>VLOOKUP('Future Practices'!B98,Defaults!C29:E70,3,FALSE)</f>
        <v>0.22400000000000003</v>
      </c>
    </row>
    <row r="295" spans="2:8" x14ac:dyDescent="0.2">
      <c r="B295" s="446" t="str">
        <f>'Future Practices'!B99</f>
        <v>Roadway</v>
      </c>
      <c r="C295" s="442">
        <f>IF('Future Practices'!$B99&gt;0,VLOOKUP('Future Practices'!$B99,Sources!$C$29:$H$70,3,FALSE),0)-(Results!C$111+Results!C$160)/$C$51*H295</f>
        <v>9.6390322580645144E-2</v>
      </c>
      <c r="D295" s="442">
        <f>IF('Future Practices'!$B99&gt;0,VLOOKUP('Future Practices'!$B99,Sources!$C$29:$H$70,4,FALSE),0)-(Results!D$111+Results!D$160)/$C$51*H295</f>
        <v>3.3258719211822656E-2</v>
      </c>
      <c r="E295" s="442">
        <f>IF('Future Practices'!$B99&gt;0,VLOOKUP('Future Practices'!$B99,Sources!C$29:H$70,5,FALSE),0)</f>
        <v>0</v>
      </c>
      <c r="F295" s="443">
        <f>IF('Future Practices'!$B99&gt;0,VLOOKUP('Future Practices'!$B99,Sources!C$29:H$70,6,FALSE),0)</f>
        <v>0</v>
      </c>
      <c r="G295" s="442">
        <f>IF('Future Practices'!$B99&gt;0,VLOOKUP('Future Practices'!$B99,Sources!$C$29:$I$70,7,FALSE),0)-(Results!G$111+Results!G$160)/$C$51*12*H295</f>
        <v>0</v>
      </c>
      <c r="H295" s="447">
        <f>VLOOKUP('Future Practices'!B99,Defaults!C30:E71,3,FALSE)</f>
        <v>0.15999999999999998</v>
      </c>
    </row>
    <row r="296" spans="2:8" x14ac:dyDescent="0.2">
      <c r="B296" s="173"/>
      <c r="C296" s="444" t="s">
        <v>8</v>
      </c>
      <c r="D296" s="444" t="s">
        <v>9</v>
      </c>
      <c r="E296" s="444" t="s">
        <v>10</v>
      </c>
      <c r="F296" s="444" t="s">
        <v>11</v>
      </c>
      <c r="G296" s="444" t="s">
        <v>12</v>
      </c>
      <c r="H296" s="445"/>
    </row>
    <row r="297" spans="2:8" x14ac:dyDescent="0.2">
      <c r="B297" s="173"/>
      <c r="C297" s="444" t="s">
        <v>343</v>
      </c>
      <c r="D297" s="444" t="s">
        <v>343</v>
      </c>
      <c r="E297" s="444" t="s">
        <v>343</v>
      </c>
      <c r="F297" s="444" t="s">
        <v>344</v>
      </c>
      <c r="G297" s="444" t="s">
        <v>345</v>
      </c>
      <c r="H297" s="445"/>
    </row>
    <row r="298" spans="2:8" x14ac:dyDescent="0.2">
      <c r="B298" s="446" t="str">
        <f>'Future Practices'!B102</f>
        <v>Forest</v>
      </c>
      <c r="C298" s="442">
        <f>IF('Future Practices'!$B102&gt;0,VLOOKUP('Future Practices'!$B102,Sources!C$29:H$70,3,FALSE),0)</f>
        <v>2.5</v>
      </c>
      <c r="D298" s="442">
        <f>IF('Future Practices'!$B102&gt;0,VLOOKUP('Future Practices'!$B102,Sources!C$29:H$70,4,FALSE),0)</f>
        <v>0.2</v>
      </c>
      <c r="E298" s="442">
        <f>IF('Future Practices'!$B102&gt;0,VLOOKUP('Future Practices'!$B102,Sources!C$29:H$70,5,FALSE),0)</f>
        <v>100</v>
      </c>
      <c r="F298" s="443">
        <f>IF('Future Practices'!$B102&gt;0,VLOOKUP('Future Practices'!$B102,Sources!C$29:H$70,6,FALSE),0)</f>
        <v>12</v>
      </c>
      <c r="G298" s="443">
        <f>IF('Future Practices'!$B102&gt;0,VLOOKUP('Future Practices'!$B102,Sources!C$29:I$70,7,FALSE),0)</f>
        <v>0</v>
      </c>
      <c r="H298" s="445"/>
    </row>
    <row r="299" spans="2:8" x14ac:dyDescent="0.2">
      <c r="B299" s="446" t="str">
        <f>'Future Practices'!B103</f>
        <v>Forest</v>
      </c>
      <c r="C299" s="442">
        <f>IF('Future Practices'!$B103&gt;0,VLOOKUP('Future Practices'!$B103,Sources!C$29:H$70,3,FALSE),0)</f>
        <v>2.5</v>
      </c>
      <c r="D299" s="442">
        <f>IF('Future Practices'!$B103&gt;0,VLOOKUP('Future Practices'!$B103,Sources!C$29:H$70,4,FALSE),0)</f>
        <v>0.2</v>
      </c>
      <c r="E299" s="442">
        <f>IF('Future Practices'!$B103&gt;0,VLOOKUP('Future Practices'!$B103,Sources!C$29:H$70,5,FALSE),0)</f>
        <v>100</v>
      </c>
      <c r="F299" s="443">
        <f>IF('Future Practices'!$B103&gt;0,VLOOKUP('Future Practices'!$B103,Sources!C$29:H$70,6,FALSE),0)</f>
        <v>12</v>
      </c>
      <c r="G299" s="443">
        <f>IF('Future Practices'!$B103&gt;0,VLOOKUP('Future Practices'!$B103,Sources!C$29:I$70,7,FALSE),0)</f>
        <v>0</v>
      </c>
      <c r="H299" s="445"/>
    </row>
    <row r="300" spans="2:8" x14ac:dyDescent="0.2">
      <c r="B300" s="446" t="str">
        <f>'Future Practices'!B104</f>
        <v>Forest</v>
      </c>
      <c r="C300" s="442">
        <f>IF('Future Practices'!$B104&gt;0,VLOOKUP('Future Practices'!$B104,Sources!C$29:H$70,3,FALSE),0)</f>
        <v>2.5</v>
      </c>
      <c r="D300" s="442">
        <f>IF('Future Practices'!$B104&gt;0,VLOOKUP('Future Practices'!$B104,Sources!C$29:H$70,4,FALSE),0)</f>
        <v>0.2</v>
      </c>
      <c r="E300" s="442">
        <f>IF('Future Practices'!$B104&gt;0,VLOOKUP('Future Practices'!$B104,Sources!C$29:H$70,5,FALSE),0)</f>
        <v>100</v>
      </c>
      <c r="F300" s="443">
        <f>IF('Future Practices'!$B104&gt;0,VLOOKUP('Future Practices'!$B104,Sources!C$29:H$70,6,FALSE),0)</f>
        <v>12</v>
      </c>
      <c r="G300" s="443">
        <f>IF('Future Practices'!$B104&gt;0,VLOOKUP('Future Practices'!$B104,Sources!C$29:I$70,7,FALSE),0)</f>
        <v>0</v>
      </c>
      <c r="H300" s="445"/>
    </row>
    <row r="301" spans="2:8" x14ac:dyDescent="0.2">
      <c r="B301" s="446" t="str">
        <f>'Future Practices'!B105</f>
        <v>Rural</v>
      </c>
      <c r="C301" s="442">
        <f>IF('Future Practices'!$B105&gt;0,VLOOKUP('Future Practices'!$B105,Sources!C$29:H$70,3,FALSE),0)</f>
        <v>4.5999999999999996</v>
      </c>
      <c r="D301" s="442">
        <f>IF('Future Practices'!$B105&gt;0,VLOOKUP('Future Practices'!$B105,Sources!C$29:H$70,4,FALSE),0)</f>
        <v>0.7</v>
      </c>
      <c r="E301" s="442">
        <f>IF('Future Practices'!$B105&gt;0,VLOOKUP('Future Practices'!$B105,Sources!C$29:H$70,5,FALSE),0)</f>
        <v>100</v>
      </c>
      <c r="F301" s="443">
        <f>IF('Future Practices'!$B105&gt;0,VLOOKUP('Future Practices'!$B105,Sources!C$29:H$70,6,FALSE),0)</f>
        <v>39</v>
      </c>
      <c r="G301" s="443">
        <f>IF('Future Practices'!$B105&gt;0,VLOOKUP('Future Practices'!$B105,Sources!C$29:I$70,7,FALSE),0)</f>
        <v>0</v>
      </c>
      <c r="H301" s="445"/>
    </row>
    <row r="302" spans="2:8" x14ac:dyDescent="0.2">
      <c r="B302" s="446" t="str">
        <f>'Future Practices'!B106</f>
        <v>Rural</v>
      </c>
      <c r="C302" s="442">
        <f>IF('Future Practices'!$B106&gt;0,VLOOKUP('Future Practices'!$B106,Sources!C$29:H$70,3,FALSE),0)</f>
        <v>4.5999999999999996</v>
      </c>
      <c r="D302" s="442">
        <f>IF('Future Practices'!$B106&gt;0,VLOOKUP('Future Practices'!$B106,Sources!C$29:H$70,4,FALSE),0)</f>
        <v>0.7</v>
      </c>
      <c r="E302" s="442">
        <f>IF('Future Practices'!$B106&gt;0,VLOOKUP('Future Practices'!$B106,Sources!C$29:H$70,5,FALSE),0)</f>
        <v>100</v>
      </c>
      <c r="F302" s="443">
        <f>IF('Future Practices'!$B106&gt;0,VLOOKUP('Future Practices'!$B106,Sources!C$29:H$70,6,FALSE),0)</f>
        <v>39</v>
      </c>
      <c r="G302" s="443">
        <f>IF('Future Practices'!$B106&gt;0,VLOOKUP('Future Practices'!$B106,Sources!C$29:I$70,7,FALSE),0)</f>
        <v>0</v>
      </c>
      <c r="H302" s="445"/>
    </row>
    <row r="303" spans="2:8" ht="13.5" thickBot="1" x14ac:dyDescent="0.25">
      <c r="B303" s="448" t="str">
        <f>'Future Practices'!B107</f>
        <v>Forest</v>
      </c>
      <c r="C303" s="449">
        <f>IF('Future Practices'!$B107&gt;0,VLOOKUP('Future Practices'!$B107,Sources!C$29:H$70,3,FALSE),0)</f>
        <v>2.5</v>
      </c>
      <c r="D303" s="449">
        <f>IF('Future Practices'!$B107&gt;0,VLOOKUP('Future Practices'!$B107,Sources!C$29:H$70,4,FALSE),0)</f>
        <v>0.2</v>
      </c>
      <c r="E303" s="449">
        <f>IF('Future Practices'!$B107&gt;0,VLOOKUP('Future Practices'!$B107,Sources!C$29:H$70,5,FALSE),0)</f>
        <v>100</v>
      </c>
      <c r="F303" s="450">
        <f>IF('Future Practices'!$B107&gt;0,VLOOKUP('Future Practices'!$B107,Sources!C$29:H$70,6,FALSE),0)</f>
        <v>12</v>
      </c>
      <c r="G303" s="450">
        <f>IF('Future Practices'!$B107&gt;0,VLOOKUP('Future Practices'!$B107,Sources!C$29:I$70,7,FALSE),0)</f>
        <v>0</v>
      </c>
      <c r="H303" s="451"/>
    </row>
    <row r="305" spans="2:42" ht="13.5" thickBot="1" x14ac:dyDescent="0.25">
      <c r="B305" s="378"/>
      <c r="C305" s="378"/>
      <c r="D305" s="378"/>
      <c r="E305" s="378"/>
      <c r="F305" s="378"/>
      <c r="G305" s="378"/>
      <c r="H305" s="378"/>
      <c r="I305" s="378"/>
      <c r="J305" s="378"/>
    </row>
    <row r="306" spans="2:42" ht="20.25" x14ac:dyDescent="0.3">
      <c r="B306" s="1376" t="s">
        <v>520</v>
      </c>
      <c r="C306" s="1377"/>
      <c r="D306" s="1377"/>
      <c r="E306" s="431"/>
      <c r="F306" s="431"/>
      <c r="G306" s="431"/>
      <c r="H306" s="431"/>
      <c r="I306" s="431"/>
      <c r="J306" s="431"/>
      <c r="K306" s="172"/>
      <c r="L306" s="172"/>
      <c r="M306" s="172"/>
      <c r="N306" s="172"/>
      <c r="O306" s="172"/>
      <c r="P306" s="172"/>
      <c r="Q306" s="172"/>
      <c r="R306" s="172"/>
      <c r="S306" s="172"/>
      <c r="T306" s="172"/>
      <c r="U306" s="172"/>
      <c r="V306" s="172"/>
      <c r="W306" s="172"/>
      <c r="X306" s="172"/>
      <c r="Y306" s="172"/>
      <c r="Z306" s="172"/>
      <c r="AA306" s="172"/>
      <c r="AB306" s="172"/>
      <c r="AC306" s="172"/>
      <c r="AD306" s="171"/>
    </row>
    <row r="307" spans="2:42" ht="20.25" x14ac:dyDescent="0.3">
      <c r="B307" s="432"/>
      <c r="C307" s="408"/>
      <c r="D307" s="408"/>
      <c r="E307" s="379"/>
      <c r="F307" s="379"/>
      <c r="G307" s="379"/>
      <c r="H307" s="379"/>
      <c r="I307" s="379"/>
      <c r="J307" s="379"/>
      <c r="K307" s="397"/>
      <c r="L307" s="397"/>
      <c r="M307" s="397"/>
      <c r="N307" s="397"/>
      <c r="O307" s="397"/>
      <c r="P307" s="397"/>
      <c r="Q307" s="397"/>
      <c r="R307" s="397"/>
      <c r="S307" s="397"/>
      <c r="T307" s="397"/>
      <c r="U307" s="397"/>
      <c r="V307" s="397"/>
      <c r="W307" s="397"/>
      <c r="X307" s="397"/>
      <c r="Y307" s="397"/>
      <c r="Z307" s="397"/>
      <c r="AA307" s="397"/>
      <c r="AB307" s="397"/>
      <c r="AC307" s="397"/>
      <c r="AD307" s="405"/>
    </row>
    <row r="308" spans="2:42" ht="20.25" x14ac:dyDescent="0.3">
      <c r="B308" s="432"/>
      <c r="C308" s="408"/>
      <c r="D308" s="408"/>
      <c r="E308" s="379"/>
      <c r="F308" s="379"/>
      <c r="G308" s="379"/>
      <c r="H308" s="379"/>
      <c r="I308" s="379"/>
      <c r="J308" s="379"/>
      <c r="K308" s="397"/>
      <c r="L308" s="397"/>
      <c r="M308" s="397"/>
      <c r="N308" s="397"/>
      <c r="O308" s="1388" t="s">
        <v>487</v>
      </c>
      <c r="P308" s="1388"/>
      <c r="Q308" s="1388"/>
      <c r="R308" s="1388"/>
      <c r="S308" s="1388"/>
      <c r="T308" s="1388"/>
      <c r="U308" s="1388"/>
      <c r="V308" s="1388"/>
      <c r="W308" s="1388" t="s">
        <v>385</v>
      </c>
      <c r="X308" s="1388"/>
      <c r="Y308" s="1388"/>
      <c r="Z308" s="1388"/>
      <c r="AA308" s="1388"/>
      <c r="AB308" s="1388"/>
      <c r="AC308" s="1388"/>
      <c r="AD308" s="1389"/>
    </row>
    <row r="309" spans="2:42" x14ac:dyDescent="0.2">
      <c r="B309" s="12"/>
      <c r="C309" s="1319" t="s">
        <v>564</v>
      </c>
      <c r="D309" s="1319"/>
      <c r="E309" s="1319"/>
      <c r="F309" s="1319"/>
      <c r="G309" s="1319"/>
      <c r="H309" s="379"/>
      <c r="I309" s="1397" t="s">
        <v>384</v>
      </c>
      <c r="J309" s="1398"/>
      <c r="K309" s="1398"/>
      <c r="L309" s="1398"/>
      <c r="M309" s="1398"/>
      <c r="N309" s="1399"/>
      <c r="O309" s="1319" t="s">
        <v>387</v>
      </c>
      <c r="P309" s="1319"/>
      <c r="Q309" s="1319"/>
      <c r="R309" s="1319"/>
      <c r="S309" s="1395" t="s">
        <v>388</v>
      </c>
      <c r="T309" s="1319" t="s">
        <v>389</v>
      </c>
      <c r="U309" s="1319"/>
      <c r="V309" s="1319"/>
      <c r="W309" s="1319" t="s">
        <v>387</v>
      </c>
      <c r="X309" s="1319"/>
      <c r="Y309" s="1319"/>
      <c r="Z309" s="1319"/>
      <c r="AA309" s="1395" t="s">
        <v>388</v>
      </c>
      <c r="AB309" s="1319" t="s">
        <v>389</v>
      </c>
      <c r="AC309" s="1319"/>
      <c r="AD309" s="1396"/>
    </row>
    <row r="310" spans="2:42" x14ac:dyDescent="0.2">
      <c r="B310" s="12"/>
      <c r="C310" s="424" t="s">
        <v>8</v>
      </c>
      <c r="D310" s="424" t="s">
        <v>9</v>
      </c>
      <c r="E310" s="424" t="s">
        <v>10</v>
      </c>
      <c r="F310" s="424" t="s">
        <v>63</v>
      </c>
      <c r="G310" s="424" t="s">
        <v>302</v>
      </c>
      <c r="H310" s="429" t="s">
        <v>398</v>
      </c>
      <c r="I310" s="424" t="s">
        <v>399</v>
      </c>
      <c r="J310" s="424" t="s">
        <v>400</v>
      </c>
      <c r="K310" s="424" t="s">
        <v>401</v>
      </c>
      <c r="L310" s="424" t="s">
        <v>402</v>
      </c>
      <c r="M310" s="424" t="s">
        <v>403</v>
      </c>
      <c r="N310" s="424" t="s">
        <v>672</v>
      </c>
      <c r="O310" s="424" t="s">
        <v>404</v>
      </c>
      <c r="P310" s="424" t="s">
        <v>405</v>
      </c>
      <c r="Q310" s="424" t="s">
        <v>406</v>
      </c>
      <c r="R310" s="424" t="s">
        <v>379</v>
      </c>
      <c r="S310" s="1395"/>
      <c r="T310" s="424" t="s">
        <v>407</v>
      </c>
      <c r="U310" s="424" t="s">
        <v>408</v>
      </c>
      <c r="V310" s="424" t="s">
        <v>379</v>
      </c>
      <c r="W310" s="424" t="s">
        <v>404</v>
      </c>
      <c r="X310" s="424" t="s">
        <v>405</v>
      </c>
      <c r="Y310" s="424" t="s">
        <v>406</v>
      </c>
      <c r="Z310" s="424" t="s">
        <v>379</v>
      </c>
      <c r="AA310" s="1395"/>
      <c r="AB310" s="424" t="s">
        <v>409</v>
      </c>
      <c r="AC310" s="424" t="s">
        <v>410</v>
      </c>
      <c r="AD310" s="426" t="s">
        <v>411</v>
      </c>
    </row>
    <row r="311" spans="2:42" x14ac:dyDescent="0.2">
      <c r="B311" s="433" t="s">
        <v>412</v>
      </c>
      <c r="C311" s="379"/>
      <c r="D311" s="379"/>
      <c r="E311" s="379"/>
      <c r="F311" s="379"/>
      <c r="G311" s="379"/>
      <c r="H311" s="379"/>
      <c r="I311" s="379"/>
      <c r="J311" s="379"/>
      <c r="K311" s="397"/>
      <c r="L311" s="397"/>
      <c r="M311" s="397"/>
      <c r="N311" s="397"/>
      <c r="O311" s="397"/>
      <c r="P311" s="397"/>
      <c r="Q311" s="397"/>
      <c r="R311" s="397"/>
      <c r="S311" s="397"/>
      <c r="T311" s="397"/>
      <c r="U311" s="397"/>
      <c r="V311" s="397"/>
      <c r="W311" s="397"/>
      <c r="X311" s="397"/>
      <c r="Y311" s="397"/>
      <c r="Z311" s="397"/>
      <c r="AA311" s="397"/>
      <c r="AB311" s="397"/>
      <c r="AC311" s="397"/>
      <c r="AD311" s="405"/>
      <c r="AG311" s="894"/>
    </row>
    <row r="312" spans="2:42" x14ac:dyDescent="0.2">
      <c r="B312" s="434" t="str">
        <f>'Future Practices'!B128</f>
        <v>Rooftop Disconnection</v>
      </c>
      <c r="C312" s="161">
        <f>VLOOKUP($B312,Defaults!$B$163:$F$182,2,FALSE)</f>
        <v>0</v>
      </c>
      <c r="D312" s="161">
        <f>VLOOKUP('Future Practices'!$B128,Defaults!$B$163:$F$182,3,FALSE)</f>
        <v>0</v>
      </c>
      <c r="E312" s="161">
        <f>VLOOKUP('Future Practices'!$B128,Defaults!$B$163:$F$182,4,FALSE)</f>
        <v>0</v>
      </c>
      <c r="F312" s="161">
        <f>VLOOKUP('Future Practices'!$B128,Defaults!$B$163:$F$182,5,FALSE)</f>
        <v>0</v>
      </c>
      <c r="G312" s="161">
        <f>VLOOKUP($B312,Defaults!B$163:J$182,HLOOKUP('Future Practices'!G128,Defaults!B$276:E$277,2,FALSE),FALSE)</f>
        <v>0.5</v>
      </c>
      <c r="H312" s="893">
        <f>IF('Future Practices'!J128&gt;0,'Future Practices'!J128/(($C$50*0.95+$C$51*$C$163)*'Future Practices'!$C$117)/3630,0)</f>
        <v>0</v>
      </c>
      <c r="I312" s="453">
        <v>0</v>
      </c>
      <c r="J312" s="453">
        <v>0</v>
      </c>
      <c r="K312" s="453">
        <f>IF($I312&gt;0,VLOOKUP('Future Practices'!$F128,Defaults!$B$164:$F$182,2,FALSE),0)</f>
        <v>0</v>
      </c>
      <c r="L312" s="453">
        <f>IF($I312&gt;0,VLOOKUP('Future Practices'!$F128,Defaults!$B$164:$F$182,3,FALSE),0)</f>
        <v>0</v>
      </c>
      <c r="M312" s="453">
        <f>IF($I312&gt;0,VLOOKUP('Future Practices'!$F128,Defaults!$B$164:$F$182,4,FALSE),0)</f>
        <v>0</v>
      </c>
      <c r="N312" s="453">
        <f>IF($I312&gt;0,VLOOKUP('Future Practices'!$F128,Defaults!$B$164:$F$182,5,FALSE),0)</f>
        <v>0</v>
      </c>
      <c r="O312" s="454">
        <v>0</v>
      </c>
      <c r="P312" s="454">
        <v>0</v>
      </c>
      <c r="Q312" s="454">
        <v>0</v>
      </c>
      <c r="R312" s="454">
        <v>0</v>
      </c>
      <c r="S312" s="454">
        <v>0</v>
      </c>
      <c r="T312" s="454">
        <v>0</v>
      </c>
      <c r="U312" s="454">
        <v>0</v>
      </c>
      <c r="V312" s="454">
        <v>0</v>
      </c>
      <c r="W312" s="455">
        <f>Calculations!$H312*(SUM(Calculations!D$5:D$29)-(Results!C$111+Results!C$160)*SUM(Sources!$D$29:$D$53)/('Future Practices'!$C$33-'Existing Practices'!$C$24+Calculations!$C$51)*(1-'Future Practices'!$D128))*'Future Practices'!$L128*'Future Practices'!$K128*(Calculations!$G312+(1-Calculations!$G312)*Calculations!C312)-Calculations!O312</f>
        <v>0</v>
      </c>
      <c r="X312" s="455">
        <f>Calculations!$H312*(SUM(Calculations!E$5:E$29)-(Results!D$111+Results!D$160)*SUM(Sources!$D$29:$D$53)/('Future Practices'!$C$33-'Existing Practices'!$C$24+Calculations!$C$51)*(1-'Future Practices'!$D128))*'Future Practices'!$L128*'Future Practices'!$K128*(Calculations!$G312+(1-Calculations!$G312)*Calculations!D312)-Calculations!P312</f>
        <v>0</v>
      </c>
      <c r="Y312" s="455">
        <f>Calculations!$H312*SUM(Calculations!F$5:F$29)*'Future Practices'!$L128*'Future Practices'!$K128*(Calculations!$G312+(1-Calculations!$G312)*Calculations!E312)-Calculations!Q312</f>
        <v>0</v>
      </c>
      <c r="Z312" s="455">
        <f>Calculations!$H312*SUM(Calculations!G$5:G$29)*'Future Practices'!$L128*'Future Practices'!$K128*(Calculations!$G312+(1-Calculations!$G312)*Calculations!F312)-Calculations!R312</f>
        <v>0</v>
      </c>
      <c r="AA312" s="455">
        <f>Calculations!$H312*(SUM(Calculations!I$5:I$29)-Results!G$111*SUM(Sources!$D$29:$D$53)/('Future Practices'!$C$33-'Existing Practices'!$C$24+Calculations!$C$51)*(1-'Future Practices'!$D128))*'Future Practices'!$L128*'Future Practices'!K128*Calculations!G312-Calculations!S312</f>
        <v>0</v>
      </c>
      <c r="AB312" s="455">
        <f>$AA312*(SUM(Calculations!D$5:D$29)-Results!C$111-Results!C$160)/MAX(SUM(Calculations!$I$5:$I$29)-Results!$G$111,0.001)*(1-Calculations!C312)*(1-VLOOKUP('Future Practices'!$H128,Defaults!$B$83:$F$85,2,FALSE)*(1-IF('Future Practices'!$G128="A Soils",0.5,0)))*(1-VLOOKUP('Future Practices'!$B128,Defaults!$B$164:$M$183,12,FALSE))-Calculations!T312</f>
        <v>0</v>
      </c>
      <c r="AC312" s="455">
        <f>$AA312*(SUM(Calculations!E$5:E$29)-Results!D$111-Results!D$160)/MAX(SUM(Calculations!$I$5:$I$29)-Results!$G$111,0.001)*(1-Calculations!D312)*(1-VLOOKUP('Future Practices'!$H128,Defaults!$B$83:$F$85,3,FALSE)*(1-IF('Future Practices'!$G128="A Soils",0.5,0)))*(1-VLOOKUP('Future Practices'!$B128,Defaults!$B$164:$M$183,12,FALSE))-Calculations!U312</f>
        <v>0</v>
      </c>
      <c r="AD312" s="456">
        <f>$AA312*SUM(Calculations!G$5:G$29)/MAX(SUM(Calculations!$I$5:$I$29)-Results!G$111-Results!G$160,0.001)*(1-Calculations!F312)*(1-VLOOKUP('Future Practices'!$H128,Defaults!B$83:F$85,4,FALSE)*(1-IF('Future Practices'!$G128="A Soils",0.5,0)))*(1-VLOOKUP('Future Practices'!$B128,Defaults!B$164:M$183,12,FALSE))-V312</f>
        <v>0</v>
      </c>
      <c r="AE312" s="898"/>
      <c r="AF312" s="898"/>
      <c r="AG312" s="898"/>
      <c r="AH312" s="898"/>
      <c r="AI312" s="898"/>
      <c r="AJ312" s="892"/>
      <c r="AK312" s="892"/>
      <c r="AL312" s="892"/>
      <c r="AO312" s="37">
        <v>4.7004260280905596E-6</v>
      </c>
      <c r="AP312" s="895">
        <f>H312-AO312</f>
        <v>-4.7004260280905596E-6</v>
      </c>
    </row>
    <row r="313" spans="2:42" x14ac:dyDescent="0.2">
      <c r="B313" s="434" t="str">
        <f>'Future Practices'!B129</f>
        <v>Soil Amendments</v>
      </c>
      <c r="C313" s="161">
        <f>VLOOKUP($B313,Defaults!$B$163:$F$182,2,FALSE)</f>
        <v>0</v>
      </c>
      <c r="D313" s="161">
        <f>VLOOKUP('Future Practices'!$B129,Defaults!$B$163:$F$182,3,FALSE)</f>
        <v>0</v>
      </c>
      <c r="E313" s="161">
        <f>VLOOKUP('Future Practices'!$B129,Defaults!$B$163:$F$182,4,FALSE)</f>
        <v>0</v>
      </c>
      <c r="F313" s="161">
        <f>VLOOKUP('Future Practices'!$B129,Defaults!$B$163:$F$182,5,FALSE)</f>
        <v>0</v>
      </c>
      <c r="G313" s="161">
        <f>VLOOKUP($B313,Defaults!B$163:J$182,HLOOKUP('Future Practices'!G129,Defaults!B$276:E$277,2,FALSE),FALSE)</f>
        <v>0.75</v>
      </c>
      <c r="H313" s="899">
        <f>IF('Future Practices'!J129&gt;0,'Future Practices'!J129/(($C$50*0.95+$C$51*$C$163)*'Future Practices'!$C$117)/3630,0)</f>
        <v>0</v>
      </c>
      <c r="I313" s="453">
        <v>0</v>
      </c>
      <c r="J313" s="453">
        <v>0</v>
      </c>
      <c r="K313" s="453">
        <f>IF($I313&gt;0,VLOOKUP('Future Practices'!$F129,Defaults!$B$164:$F$182,2,FALSE),0)</f>
        <v>0</v>
      </c>
      <c r="L313" s="453">
        <f>IF($I313&gt;0,VLOOKUP('Future Practices'!$F129,Defaults!$B$164:$F$182,3,FALSE),0)</f>
        <v>0</v>
      </c>
      <c r="M313" s="453">
        <f>IF($I313&gt;0,VLOOKUP('Future Practices'!$F129,Defaults!$B$164:$F$182,4,FALSE),0)</f>
        <v>0</v>
      </c>
      <c r="N313" s="453">
        <f>IF($I313&gt;0,VLOOKUP('Future Practices'!$F129,Defaults!$B$164:$F$182,5,FALSE),0)</f>
        <v>0</v>
      </c>
      <c r="O313" s="454">
        <v>0</v>
      </c>
      <c r="P313" s="454">
        <v>0</v>
      </c>
      <c r="Q313" s="454">
        <v>0</v>
      </c>
      <c r="R313" s="454">
        <v>0</v>
      </c>
      <c r="S313" s="454">
        <v>0</v>
      </c>
      <c r="T313" s="454">
        <v>0</v>
      </c>
      <c r="U313" s="454">
        <v>0</v>
      </c>
      <c r="V313" s="454">
        <v>0</v>
      </c>
      <c r="W313" s="455">
        <f>Calculations!$H313*(SUM(Calculations!D$5:D$29)-(Results!C$111+Results!C$160)*SUM(Sources!$D$29:$D$53)/('Future Practices'!$C$33-'Existing Practices'!$C$24+Calculations!$C$51)*(1-'Future Practices'!$D129))*'Future Practices'!$L129*'Future Practices'!$K129*(Calculations!$G313+(1-Calculations!$G313)*Calculations!C313)-Calculations!O313</f>
        <v>0</v>
      </c>
      <c r="X313" s="455">
        <f>Calculations!$H313*(SUM(Calculations!E$5:E$29)-(Results!D$111+Results!D$160)*SUM(Sources!$D$29:$D$53)/('Future Practices'!$C$33-'Existing Practices'!$C$24+Calculations!$C$51)*(1-'Future Practices'!$D129))*'Future Practices'!$L129*'Future Practices'!$K129*(Calculations!$G313+(1-Calculations!$G313)*Calculations!D313)-Calculations!P313</f>
        <v>0</v>
      </c>
      <c r="Y313" s="455">
        <f>Calculations!$H313*SUM(Calculations!F$5:F$29)*'Future Practices'!$L129*'Future Practices'!$K129*(Calculations!$G313+(1-Calculations!$G313)*Calculations!E313)-Calculations!Q313</f>
        <v>0</v>
      </c>
      <c r="Z313" s="455">
        <f>Calculations!$H313*SUM(Calculations!G$5:G$29)*'Future Practices'!$L129*'Future Practices'!$K129*(Calculations!$G313+(1-Calculations!$G313)*Calculations!F313)-Calculations!R313</f>
        <v>0</v>
      </c>
      <c r="AA313" s="455">
        <f>Calculations!$H313*'Future Practices'!$L129*'Future Practices'!K129*Calculations!G313-Calculations!S313</f>
        <v>0</v>
      </c>
      <c r="AB313" s="455">
        <f>$AA313*(SUM(Calculations!D$5:D$29)-Results!C$111-Results!C$160)/MAX(SUM(Calculations!$I$5:$I$29)-Results!$G$111,0.001)*(1-Calculations!C313)*(1-VLOOKUP('Future Practices'!$H129,Defaults!$B$83:$F$85,2,FALSE)*(1-IF('Future Practices'!$G129="A Soils",0.5,0)))*(1-VLOOKUP('Future Practices'!$B129,Defaults!$B$164:$M$183,12,FALSE))-Calculations!T313</f>
        <v>0</v>
      </c>
      <c r="AC313" s="455">
        <f>$AA313*(SUM(Calculations!E$5:E$29)-Results!D$111-Results!D$160)/MAX(SUM(Calculations!$I$5:$I$29)-Results!$G$111,0.001)*(1-Calculations!D313)*(1-VLOOKUP('Future Practices'!$H129,Defaults!$B$83:$F$85,3,FALSE)*(1-IF('Future Practices'!$G129="A Soils",0.5,0)))*(1-VLOOKUP('Future Practices'!$B129,Defaults!$B$164:$M$183,12,FALSE))-Calculations!U313</f>
        <v>0</v>
      </c>
      <c r="AD313" s="456">
        <f>$AA313*SUM(Calculations!G$5:G$29)/MAX(SUM(Calculations!$I$5:$I$29)-Results!G$111-Results!G$160,0.001)*(1-Calculations!F313)*(1-VLOOKUP('Future Practices'!$H129,Defaults!B$83:F$85,4,FALSE)*(1-IF('Future Practices'!$G129="A Soils",0.5,0)))*(1-VLOOKUP('Future Practices'!$B129,Defaults!B$164:M$183,12,FALSE))-V313</f>
        <v>0</v>
      </c>
      <c r="AE313" s="898"/>
      <c r="AF313" s="898"/>
      <c r="AG313" s="898"/>
      <c r="AH313" s="898"/>
      <c r="AI313" s="898"/>
      <c r="AJ313" s="892"/>
      <c r="AK313" s="892"/>
      <c r="AL313" s="892"/>
      <c r="AO313" s="37">
        <v>6.6761613451637503E-4</v>
      </c>
    </row>
    <row r="314" spans="2:42" x14ac:dyDescent="0.2">
      <c r="B314" s="435"/>
      <c r="C314" s="162"/>
      <c r="D314" s="162"/>
      <c r="E314" s="162"/>
      <c r="F314" s="162"/>
      <c r="G314" s="162"/>
      <c r="H314" s="457"/>
      <c r="I314" s="458"/>
      <c r="J314" s="458"/>
      <c r="K314" s="458"/>
      <c r="L314" s="458"/>
      <c r="M314" s="458"/>
      <c r="N314" s="458"/>
      <c r="O314" s="457"/>
      <c r="P314" s="457"/>
      <c r="Q314" s="457"/>
      <c r="R314" s="457"/>
      <c r="S314" s="457"/>
      <c r="T314" s="457"/>
      <c r="U314" s="457"/>
      <c r="V314" s="457"/>
      <c r="W314" s="457"/>
      <c r="X314" s="457"/>
      <c r="Y314" s="457"/>
      <c r="Z314" s="457"/>
      <c r="AA314" s="457"/>
      <c r="AB314" s="457"/>
      <c r="AC314" s="457"/>
      <c r="AD314" s="459"/>
      <c r="AE314" s="898"/>
    </row>
    <row r="315" spans="2:42" x14ac:dyDescent="0.2">
      <c r="B315" s="433" t="s">
        <v>414</v>
      </c>
      <c r="C315" s="162"/>
      <c r="D315" s="162"/>
      <c r="E315" s="162"/>
      <c r="F315" s="162"/>
      <c r="G315" s="162"/>
      <c r="H315" s="460"/>
      <c r="I315" s="460"/>
      <c r="J315" s="458"/>
      <c r="K315" s="458"/>
      <c r="L315" s="458"/>
      <c r="M315" s="458"/>
      <c r="N315" s="458"/>
      <c r="O315" s="457"/>
      <c r="P315" s="457"/>
      <c r="Q315" s="457"/>
      <c r="R315" s="457"/>
      <c r="S315" s="457"/>
      <c r="T315" s="457"/>
      <c r="U315" s="457"/>
      <c r="V315" s="457"/>
      <c r="W315" s="457"/>
      <c r="X315" s="457"/>
      <c r="Y315" s="457"/>
      <c r="Z315" s="457"/>
      <c r="AA315" s="457"/>
      <c r="AB315" s="457"/>
      <c r="AC315" s="457"/>
      <c r="AD315" s="459"/>
      <c r="AE315" s="898"/>
    </row>
    <row r="316" spans="2:42" x14ac:dyDescent="0.2">
      <c r="B316" s="452" t="str">
        <f>'Future Practices'!B132</f>
        <v>Wet Pond</v>
      </c>
      <c r="C316" s="161">
        <f>VLOOKUP($B316,Defaults!$B$163:$F$182,2,FALSE)</f>
        <v>0.4</v>
      </c>
      <c r="D316" s="161">
        <f>VLOOKUP('Future Practices'!$B132,Defaults!$B$163:$F$182,3,FALSE)</f>
        <v>0.75</v>
      </c>
      <c r="E316" s="161">
        <f>VLOOKUP('Future Practices'!$B132,Defaults!$B$163:$F$182,4,FALSE)</f>
        <v>0.85</v>
      </c>
      <c r="F316" s="161">
        <f>VLOOKUP('Future Practices'!$B132,Defaults!$B$163:$F$182,5,FALSE)</f>
        <v>0.7</v>
      </c>
      <c r="G316" s="161">
        <f>VLOOKUP($B316,Defaults!B$163:J$182,HLOOKUP('Future Practices'!G132,Defaults!B$276:E$277,2,FALSE),FALSE)</f>
        <v>0</v>
      </c>
      <c r="H316" s="453">
        <f>'Future Practices'!J132/MAX(($C$50*0.95+$C$51*$C$163)*'Future Practices'!$C$117,0.001)/3630</f>
        <v>0</v>
      </c>
      <c r="I316" s="453">
        <f>IF('Future Practices'!E132="Yes",'Future Practices'!C132*(0.95*'Future Practices'!D132+(1-'Future Practices'!D132)*VLOOKUP('Future Practices'!G132,Defaults!$B$77:$D$80,3,FALSE)*$C$163/SUMPRODUCT(Sources!$C$78:$C$81,Defaults!$D$77:$D$80))/(0.95*Calculations!$C$50+$C$163*Calculations!$C$51),0)*'Existing Practices'!$C$74*'Existing Practices'!$C$75*'Existing Practices'!$C$76</f>
        <v>0</v>
      </c>
      <c r="J316" s="453">
        <f>IF($I316&gt;0,VLOOKUP('Future Practices'!$F132,Defaults!$B$164:$J$182,HLOOKUP('Future Practices'!$G132,Defaults!$B$276:$E$277,2,FALSE),FALSE),0)</f>
        <v>0</v>
      </c>
      <c r="K316" s="453">
        <f>IF($I316&gt;0,VLOOKUP('Future Practices'!$F132,Defaults!$B$164:$F$182,2,FALSE),0)</f>
        <v>0</v>
      </c>
      <c r="L316" s="453">
        <f>IF($I316&gt;0,VLOOKUP('Future Practices'!$F132,Defaults!$B$164:$F$182,3,FALSE),0)</f>
        <v>0</v>
      </c>
      <c r="M316" s="453">
        <f>IF($I316&gt;0,VLOOKUP('Future Practices'!$F132,Defaults!$B$164:$F$182,4,FALSE),0)</f>
        <v>0</v>
      </c>
      <c r="N316" s="453">
        <f>IF($I316&gt;0,VLOOKUP('Future Practices'!$F132,Defaults!$B$164:$F$182,5,FALSE),0)</f>
        <v>0</v>
      </c>
      <c r="O316" s="890">
        <f>Calculations!$I316*(SUM(Calculations!D$5:D$29)-(Results!C$111+Results!C$160)*SUM(Sources!$D$29:$D$53)/('Future Practices'!$C$33-'Existing Practices'!$C$24+Calculations!$C$51)*(1-'Future Practices'!$D132))*(Calculations!$J316+(1-Calculations!$J316)*Calculations!K316)</f>
        <v>0</v>
      </c>
      <c r="P316" s="890">
        <f>Calculations!$I316*(SUM(Calculations!E$5:E$29)-(Results!D$111+Results!D$160)*SUM(Sources!$D$29:$D$53)/('Future Practices'!$C$33-'Existing Practices'!$C$24+Calculations!$C$51)*(1-'Future Practices'!$D132))*(Calculations!$J316+(1-Calculations!$J316)*Calculations!L316)</f>
        <v>0</v>
      </c>
      <c r="Q316" s="454">
        <f>Calculations!$I316*SUM(Calculations!F$5:F$29)*(Calculations!$J316+(1-Calculations!$J316)*Calculations!M316)</f>
        <v>0</v>
      </c>
      <c r="R316" s="454">
        <f>Calculations!$I316*SUM(Calculations!G$5:G$29)*(Calculations!$J316+(1-Calculations!$J316)*Calculations!N316)</f>
        <v>0</v>
      </c>
      <c r="S316" s="454">
        <f>Calculations!$I316*(SUM(Calculations!I$5:I$29)-Results!G$111*SUM(Sources!$D$29:$D$53)/('Future Practices'!$C$33-'Existing Practices'!D$24+Calculations!D$51)*(1-'Future Practices'!$D132))*Calculations!$J316</f>
        <v>0</v>
      </c>
      <c r="T316" s="454">
        <f>$S316*(SUM(Calculations!D$5:D$29)-Results!C$111-C$192)/MAX(SUM(Calculations!$I$5:$I$29),0.001)*(1-Calculations!K316)*(1-VLOOKUP('Future Practices'!$H132,Defaults!$B$83:$F$85,2,FALSE)*(1-IF('Future Practices'!$G132="A Soils",0.5,0)))*(1-VLOOKUP('Future Practices'!$F132,Defaults!$B$164:$M$183,12,FALSE))</f>
        <v>0</v>
      </c>
      <c r="U316" s="454">
        <f>$S316*(SUM(Calculations!E$5:E$29)-Results!D$111-D$192)/MAX(SUM(Calculations!$I$5:$I$29),0.001)*(1-Calculations!L316)*(1-VLOOKUP('Future Practices'!$H132,Defaults!$B$83:$F$85,3,FALSE)*(1-IF('Future Practices'!$G132="A Soils",0.5,0)))*(1-VLOOKUP('Future Practices'!$F132,Defaults!$B$164:$M$183,12,FALSE))</f>
        <v>0</v>
      </c>
      <c r="V316" s="454">
        <f>$S316*SUM(Calculations!G$5:G$29)/MAX(SUM(Calculations!$I$5:$I$29),0.001)*(1-Calculations!N316)*(1-VLOOKUP('Future Practices'!$H132,Defaults!B$83:F$85,4,FALSE)*(1-IF('Future Practices'!$G132="A Soils",0.5,0)))*(1-VLOOKUP('Future Practices'!$F132,Defaults!B$164:M$183,12,FALSE))</f>
        <v>0</v>
      </c>
      <c r="W316" s="455">
        <f>Calculations!$H316*(SUM(Calculations!D$5:D$29)-(Results!C$111+Results!C$160)*SUM(Sources!$D$29:$D$53)/('Future Practices'!$C$33-'Existing Practices'!$C$24+Calculations!$C$51)*(1-'Future Practices'!$D132))*'Future Practices'!$L132*'Future Practices'!$K132*(Calculations!$G316+(1-Calculations!$G316)*Calculations!C316)-Calculations!O316</f>
        <v>0</v>
      </c>
      <c r="X316" s="455">
        <f>Calculations!$H316*(SUM(Calculations!E$5:E$29)-(Results!D$111+Results!D$160)*SUM(Sources!$D$29:$D$53)/('Future Practices'!$C$33-'Existing Practices'!$C$24+Calculations!$C$51)*(1-'Future Practices'!$D132))*'Future Practices'!$L132*'Future Practices'!$K132*(Calculations!$G316+(1-Calculations!$G316)*Calculations!D316)-Calculations!P316</f>
        <v>0</v>
      </c>
      <c r="Y316" s="455">
        <f>Calculations!$H316*SUM(Calculations!F$5:F$29)*'Future Practices'!$L132*'Future Practices'!$K132*(Calculations!$G316+(1-Calculations!$G316)*Calculations!E316)-Calculations!Q316</f>
        <v>0</v>
      </c>
      <c r="Z316" s="455">
        <f>Calculations!$H316*SUM(Calculations!G$5:G$29)*'Future Practices'!$L132*'Future Practices'!$K132*(Calculations!$G316+(1-Calculations!$G316)*Calculations!F316)-Calculations!R316</f>
        <v>0</v>
      </c>
      <c r="AA316" s="455">
        <f>Calculations!$H316*(SUM(Calculations!I$5:I$29)-Results!G$111*SUM(Sources!$D$29:$D$53)/('Future Practices'!$C$33-'Existing Practices'!$C$24+Calculations!$C$51)*(1-'Future Practices'!$D132))*'Future Practices'!$L132*'Future Practices'!K132*Calculations!G316-Calculations!S316</f>
        <v>0</v>
      </c>
      <c r="AB316" s="455">
        <f>$AA316*(SUM(Calculations!D$5:D$29)-Results!C$111-Results!C$160)/MAX(SUM(Calculations!$I$5:$I$29)-Results!$G$111,0.001)*(1-Calculations!C316)*(1-VLOOKUP('Future Practices'!$H132,Defaults!$B$83:$F$85,2,FALSE)*(1-IF('Future Practices'!$G132="A Soils",0.5,0)))*(1-VLOOKUP('Future Practices'!$B132,Defaults!$B$164:$M$183,12,FALSE))-Calculations!T316</f>
        <v>0</v>
      </c>
      <c r="AC316" s="455">
        <f>$AA316*(SUM(Calculations!E$5:E$29)-Results!D$111-Results!D$160)/MAX(SUM(Calculations!$I$5:$I$29)-Results!$G$111,0.001)*(1-Calculations!D316)*(1-VLOOKUP('Future Practices'!$H132,Defaults!$B$83:$F$85,3,FALSE)*(1-IF('Future Practices'!$G132="A Soils",0.5,0)))*(1-VLOOKUP('Future Practices'!$B132,Defaults!$B$164:$M$183,12,FALSE))-Calculations!U316</f>
        <v>0</v>
      </c>
      <c r="AD316" s="456">
        <f>$AA316*SUM(Calculations!G$5:G$29)/MAX(SUM(Calculations!$I$5:$I$29)-Results!G$111-Results!G$160,0.001)*(1-Calculations!F316)*(1-VLOOKUP('Future Practices'!$H132,Defaults!B$83:F$85,4,FALSE)*(1-IF('Future Practices'!$G132="A Soils",0.5,0)))*(1-VLOOKUP('Future Practices'!$B132,Defaults!B$164:M$183,12,FALSE))-V316</f>
        <v>0</v>
      </c>
      <c r="AE316" s="898"/>
      <c r="AF316" s="898"/>
      <c r="AG316" s="898"/>
      <c r="AH316" s="898"/>
      <c r="AI316" s="898"/>
      <c r="AJ316" s="896"/>
    </row>
    <row r="317" spans="2:42" x14ac:dyDescent="0.2">
      <c r="B317" s="452" t="str">
        <f>'Future Practices'!B133</f>
        <v>Bioretention</v>
      </c>
      <c r="C317" s="161">
        <f>VLOOKUP($B317,Defaults!$B$163:$F$182,2,FALSE)</f>
        <v>0.6</v>
      </c>
      <c r="D317" s="161">
        <f>VLOOKUP('Future Practices'!$B133,Defaults!$B$163:$F$182,3,FALSE)</f>
        <v>0.5</v>
      </c>
      <c r="E317" s="161">
        <f>VLOOKUP('Future Practices'!$B133,Defaults!$B$163:$F$182,4,FALSE)</f>
        <v>0.5</v>
      </c>
      <c r="F317" s="161">
        <f>VLOOKUP('Future Practices'!$B133,Defaults!$B$163:$F$182,5,FALSE)</f>
        <v>0.5</v>
      </c>
      <c r="G317" s="161">
        <f>VLOOKUP($B317,Defaults!B$163:J$182,HLOOKUP('Future Practices'!G133,Defaults!B$276:E$277,2,FALSE),FALSE)</f>
        <v>0.4</v>
      </c>
      <c r="H317" s="453">
        <f>'Future Practices'!J133/MAX(($C$50*0.95+$C$51*$C$163)*'Future Practices'!$C$117,0.001)/3630</f>
        <v>0</v>
      </c>
      <c r="I317" s="453">
        <f>IF('Future Practices'!E133="Yes",'Future Practices'!C133*(0.95*'Future Practices'!D133+(1-'Future Practices'!D133)*VLOOKUP('Future Practices'!G133,Defaults!$B$77:$D$80,3,FALSE)*$C$163/SUMPRODUCT(Sources!$C$78:$C$81,Defaults!$D$77:$D$80))/(0.95*Calculations!$C$50+$C$163*Calculations!$C$51),0)*'Existing Practices'!$C$74*'Existing Practices'!$C$75*'Existing Practices'!$C$76</f>
        <v>0</v>
      </c>
      <c r="J317" s="453">
        <f>IF($I317&gt;0,VLOOKUP('Future Practices'!$F133,Defaults!$B$164:$J$182,HLOOKUP('Future Practices'!$G133,Defaults!$B$276:$E$277,2,FALSE),FALSE),0)</f>
        <v>0</v>
      </c>
      <c r="K317" s="453">
        <f>IF($I317&gt;0,VLOOKUP('Future Practices'!$F133,Defaults!$B$164:$F$182,2,FALSE),0)</f>
        <v>0</v>
      </c>
      <c r="L317" s="453">
        <f>IF($I317&gt;0,VLOOKUP('Future Practices'!$F133,Defaults!$B$164:$F$182,3,FALSE),0)</f>
        <v>0</v>
      </c>
      <c r="M317" s="453">
        <f>IF($I317&gt;0,VLOOKUP('Future Practices'!$F133,Defaults!$B$164:$F$182,4,FALSE),0)</f>
        <v>0</v>
      </c>
      <c r="N317" s="453">
        <f>IF($I317&gt;0,VLOOKUP('Future Practices'!$F133,Defaults!$B$164:$F$182,5,FALSE),0)</f>
        <v>0</v>
      </c>
      <c r="O317" s="890">
        <f>Calculations!$I317*(SUM(Calculations!D$5:D$29)-(Results!C$111+Results!C$160)*SUM(Sources!$D$29:$D$53)/('Future Practices'!$C$33-'Existing Practices'!C$24+Calculations!C$51)*(1-'Future Practices'!$D133))*(Calculations!$J317+(1-Calculations!$J317)*Calculations!K317)</f>
        <v>0</v>
      </c>
      <c r="P317" s="454">
        <f>Calculations!$I317*(SUM(Calculations!E$5:E$29)-(Results!D$111+Results!D$160)*SUM(Sources!$D$29:$D$53)/('Future Practices'!$C$33-'Existing Practices'!$C$24+Calculations!$C$51)*(1-'Future Practices'!$D133))*(Calculations!$J317+(1-Calculations!$J317)*Calculations!L317)</f>
        <v>0</v>
      </c>
      <c r="Q317" s="454">
        <f>Calculations!$I317*SUM(Calculations!F$5:F$29)*(Calculations!$J317+(1-Calculations!$J317)*Calculations!M317)</f>
        <v>0</v>
      </c>
      <c r="R317" s="454">
        <f>Calculations!$I317*SUM(Calculations!G$5:G$29)*(Calculations!$J317+(1-Calculations!$J317)*Calculations!N317)</f>
        <v>0</v>
      </c>
      <c r="S317" s="454">
        <f>Calculations!$I317*(SUM(Calculations!I$5:I$29)-Results!G$111*SUM(Sources!$D$29:$D$53)/('Future Practices'!$C$33-'Existing Practices'!D$24+Calculations!D$51)*(1-'Future Practices'!$D133))*Calculations!$J317</f>
        <v>0</v>
      </c>
      <c r="T317" s="454">
        <f>$S317*(SUM(Calculations!D$5:D$29)-Results!C$111-C$192)/MAX(SUM(Calculations!$I$5:$I$29),0.001)*(1-Calculations!K317)*(1-VLOOKUP('Future Practices'!$H133,Defaults!$B$83:$F$85,2,FALSE)*(1-IF('Future Practices'!$G133="A Soils",0.5,0)))*(1-VLOOKUP('Future Practices'!$F133,Defaults!$B$164:$M$183,12,FALSE))</f>
        <v>0</v>
      </c>
      <c r="U317" s="454">
        <f>$S317*(SUM(Calculations!E$5:E$29)-Results!D$111-D$192)/MAX(SUM(Calculations!$I$5:$I$29),0.001)*(1-Calculations!L317)*(1-VLOOKUP('Future Practices'!$H133,Defaults!$B$83:$F$85,3,FALSE)*(1-IF('Future Practices'!$G133="A Soils",0.5,0)))*(1-VLOOKUP('Future Practices'!$F133,Defaults!$B$164:$M$183,12,FALSE))</f>
        <v>0</v>
      </c>
      <c r="V317" s="454">
        <f>$S317*SUM(Calculations!G$5:G$29)/MAX(SUM(Calculations!$I$5:$I$29),0.001)*(1-Calculations!N317)*(1-VLOOKUP('Future Practices'!$H133,Defaults!B$83:F$85,4,FALSE)*(1-IF('Future Practices'!$G133="A Soils",0.5,0)))*(1-VLOOKUP('Future Practices'!$F133,Defaults!B$164:M$183,12,FALSE))</f>
        <v>0</v>
      </c>
      <c r="W317" s="455">
        <f>Calculations!$H317*(SUM(Calculations!D$5:D$29)-(Results!C$111+Results!C$160)*SUM(Sources!$D$29:$D$53)/('Future Practices'!$C$33-'Existing Practices'!$C$24+Calculations!$C$51)*(1-'Future Practices'!$D133))*'Future Practices'!$L133*'Future Practices'!$K133*(Calculations!$G317+(1-Calculations!$G317)*Calculations!C317)-Calculations!O317</f>
        <v>0</v>
      </c>
      <c r="X317" s="455">
        <f>Calculations!$H317*(SUM(Calculations!E$5:E$29)-(Results!D$111+Results!D$160)*SUM(Sources!$D$29:$D$53)/('Future Practices'!$C$33-'Existing Practices'!$C$24+Calculations!$C$51)*(1-'Future Practices'!$D133))*'Future Practices'!$L133*'Future Practices'!$K133*(Calculations!$G317+(1-Calculations!$G317)*Calculations!D317)-Calculations!P317</f>
        <v>0</v>
      </c>
      <c r="Y317" s="455">
        <f>Calculations!$H317*SUM(Calculations!F$5:F$29)*'Future Practices'!$L133*'Future Practices'!$K133*(Calculations!$G317+(1-Calculations!$G317)*Calculations!E317)-Calculations!Q317</f>
        <v>0</v>
      </c>
      <c r="Z317" s="455">
        <f>Calculations!$H317*SUM(Calculations!G$5:G$29)*'Future Practices'!$L133*'Future Practices'!$K133*(Calculations!$G317+(1-Calculations!$G317)*Calculations!F317)-Calculations!R317</f>
        <v>0</v>
      </c>
      <c r="AA317" s="455">
        <f>Calculations!$H317*(SUM(Calculations!I$5:I$29)-Results!G$111*SUM(Sources!$D$29:$D$53)/('Future Practices'!$C$33-'Existing Practices'!$C$24+Calculations!$C$51)*(1-'Future Practices'!$D133))*'Future Practices'!$L133*'Future Practices'!K133*Calculations!G317-Calculations!S317</f>
        <v>0</v>
      </c>
      <c r="AB317" s="455">
        <f>$AA317*(SUM(Calculations!D$5:D$29)-Results!C$111-Results!C$160)/MAX(SUM(Calculations!$I$5:$I$29)-Results!$G$111,0.001)*(1-Calculations!C317)*(1-VLOOKUP('Future Practices'!$H133,Defaults!$B$83:$F$85,2,FALSE)*(1-IF('Future Practices'!$G133="A Soils",0.5,0)))*(1-VLOOKUP('Future Practices'!$B133,Defaults!$B$164:$M$183,12,FALSE))-Calculations!T317</f>
        <v>0</v>
      </c>
      <c r="AC317" s="455">
        <f>$AA317*(SUM(Calculations!E$5:E$29)-Results!D$111-Results!D$160)/MAX(SUM(Calculations!$I$5:$I$29)-Results!$G$111,0.001)*(1-Calculations!D317)*(1-VLOOKUP('Future Practices'!$H133,Defaults!$B$83:$F$85,3,FALSE)*(1-IF('Future Practices'!$G133="A Soils",0.5,0)))*(1-VLOOKUP('Future Practices'!$B133,Defaults!$B$164:$M$183,12,FALSE))-Calculations!U317</f>
        <v>0</v>
      </c>
      <c r="AD317" s="456">
        <f>$AA317*SUM(Calculations!G$5:G$29)/MAX(SUM(Calculations!$I$5:$I$29)-Results!G$111-Results!G$160,0.001)*(1-Calculations!F317)*(1-VLOOKUP('Future Practices'!$H133,Defaults!B$83:F$85,4,FALSE)*(1-IF('Future Practices'!$G133="A Soils",0.5,0)))*(1-VLOOKUP('Future Practices'!$B133,Defaults!B$164:M$183,12,FALSE))-V317</f>
        <v>0</v>
      </c>
      <c r="AE317" s="898"/>
      <c r="AF317" s="898"/>
      <c r="AG317" s="898"/>
      <c r="AH317" s="898"/>
      <c r="AI317" s="898"/>
    </row>
    <row r="318" spans="2:42" x14ac:dyDescent="0.2">
      <c r="B318" s="452" t="str">
        <f>'Future Practices'!B134</f>
        <v>Dry Water Quantity Pond</v>
      </c>
      <c r="C318" s="161">
        <f>VLOOKUP($B318,Defaults!$B$163:$F$182,2,FALSE)</f>
        <v>0.05</v>
      </c>
      <c r="D318" s="161">
        <f>VLOOKUP('Future Practices'!$B134,Defaults!$B$163:$F$182,3,FALSE)</f>
        <v>0.1</v>
      </c>
      <c r="E318" s="161">
        <f>VLOOKUP('Future Practices'!$B134,Defaults!$B$163:$F$182,4,FALSE)</f>
        <v>0.1</v>
      </c>
      <c r="F318" s="161">
        <f>VLOOKUP('Future Practices'!$B134,Defaults!$B$163:$F$182,5,FALSE)</f>
        <v>0</v>
      </c>
      <c r="G318" s="161">
        <f>VLOOKUP($B318,Defaults!B$163:J$182,HLOOKUP('Future Practices'!G134,Defaults!B$276:E$277,2,FALSE),FALSE)</f>
        <v>0</v>
      </c>
      <c r="H318" s="453">
        <f>'Future Practices'!J134/MAX(($C$50*0.95+$C$51*$C$163)*'Future Practices'!$C$117,0.001)/3630</f>
        <v>0</v>
      </c>
      <c r="I318" s="453">
        <f>IF('Future Practices'!E134="Yes",'Future Practices'!C134*(0.95*'Future Practices'!D134+(1-'Future Practices'!D134)*VLOOKUP('Future Practices'!G134,Defaults!$B$77:$D$80,3,FALSE)*$C$163/SUMPRODUCT(Sources!$C$78:$C$81,Defaults!$D$77:$D$80))/(0.95*Calculations!$C$50+$C$163*Calculations!$C$51),0)*'Existing Practices'!$C$74*'Existing Practices'!$C$75*'Existing Practices'!$C$76</f>
        <v>0</v>
      </c>
      <c r="J318" s="453">
        <f>IF($I318&gt;0,VLOOKUP('Future Practices'!$F134,Defaults!$B$164:$J$182,HLOOKUP('Future Practices'!$G134,Defaults!$B$276:$E$277,2,FALSE),FALSE),0)</f>
        <v>0</v>
      </c>
      <c r="K318" s="453">
        <f>IF($I318&gt;0,VLOOKUP('Future Practices'!$F134,Defaults!$B$164:$F$182,2,FALSE),0)</f>
        <v>0</v>
      </c>
      <c r="L318" s="453">
        <f>IF($I318&gt;0,VLOOKUP('Future Practices'!$F134,Defaults!$B$164:$F$182,3,FALSE),0)</f>
        <v>0</v>
      </c>
      <c r="M318" s="453">
        <f>IF($I318&gt;0,VLOOKUP('Future Practices'!$F134,Defaults!$B$164:$F$182,4,FALSE),0)</f>
        <v>0</v>
      </c>
      <c r="N318" s="453">
        <f>IF($I318&gt;0,VLOOKUP('Future Practices'!$F134,Defaults!$B$164:$F$182,5,FALSE),0)</f>
        <v>0</v>
      </c>
      <c r="O318" s="454">
        <f>Calculations!$I318*(SUM(Calculations!D$5:D$29)-(Results!C$111+Results!C$160)*SUM(Sources!$D$29:$D$53)/('Future Practices'!$C$33-'Existing Practices'!C$24+Calculations!C$51)*(1-'Future Practices'!$D134))*(Calculations!$J318+(1-Calculations!$J318)*Calculations!K318)</f>
        <v>0</v>
      </c>
      <c r="P318" s="454">
        <f>Calculations!$I318*(SUM(Calculations!E$5:E$29)-(Results!D$111+Results!D$160)*SUM(Sources!$D$29:$D$53)/('Future Practices'!$C$33-'Existing Practices'!$C$24+Calculations!$C$51)*(1-'Future Practices'!$D134))*(Calculations!$J318+(1-Calculations!$J318)*Calculations!L318)</f>
        <v>0</v>
      </c>
      <c r="Q318" s="454">
        <f>Calculations!$I318*SUM(Calculations!F$5:F$29)*(Calculations!$J318+(1-Calculations!$J318)*Calculations!M318)</f>
        <v>0</v>
      </c>
      <c r="R318" s="454">
        <f>Calculations!$I318*SUM(Calculations!G$5:G$29)*(Calculations!$J318+(1-Calculations!$J318)*Calculations!N318)</f>
        <v>0</v>
      </c>
      <c r="S318" s="454">
        <f>Calculations!$I318*(SUM(Calculations!I$5:I$29)-Results!G$111*SUM(Sources!$D$29:$D$53)/('Future Practices'!$C$33-'Existing Practices'!D$24+Calculations!D$51)*(1-'Future Practices'!$D134))*Calculations!$J318</f>
        <v>0</v>
      </c>
      <c r="T318" s="454">
        <f>$S318*(SUM(Calculations!D$5:D$29)-Results!C$111-C$192)/MAX(SUM(Calculations!$I$5:$I$29),0.001)*(1-Calculations!K318)*(1-VLOOKUP('Future Practices'!$H134,Defaults!$B$83:$F$85,2,FALSE)*(1-IF('Future Practices'!$G134="A Soils",0.5,0)))*(1-VLOOKUP('Future Practices'!$F134,Defaults!$B$164:$M$183,12,FALSE))</f>
        <v>0</v>
      </c>
      <c r="U318" s="454">
        <f>$S318*(SUM(Calculations!E$5:E$29)-Results!D$111-D$192)/MAX(SUM(Calculations!$I$5:$I$29),0.001)*(1-Calculations!L318)*(1-VLOOKUP('Future Practices'!$H134,Defaults!$B$83:$F$85,3,FALSE)*(1-IF('Future Practices'!$G134="A Soils",0.5,0)))*(1-VLOOKUP('Future Practices'!$F134,Defaults!$B$164:$M$183,12,FALSE))</f>
        <v>0</v>
      </c>
      <c r="V318" s="454">
        <f>$S318*SUM(Calculations!G$5:G$29)/MAX(SUM(Calculations!$I$5:$I$29),0.001)*(1-Calculations!N318)*(1-VLOOKUP('Future Practices'!$H134,Defaults!B$83:F$85,4,FALSE)*(1-IF('Future Practices'!$G134="A Soils",0.5,0)))*(1-VLOOKUP('Future Practices'!$F134,Defaults!B$164:M$183,12,FALSE))</f>
        <v>0</v>
      </c>
      <c r="W318" s="455">
        <f>Calculations!$H318*(SUM(Calculations!D$5:D$29)-(Results!C$111+Results!C$160)*SUM(Sources!$D$29:$D$53)/('Future Practices'!$C$33-'Existing Practices'!$C$24+Calculations!$C$51)*(1-'Future Practices'!$D134))*'Future Practices'!$L134*'Future Practices'!$K134*(Calculations!$G318+(1-Calculations!$G318)*Calculations!C318)-Calculations!O318</f>
        <v>0</v>
      </c>
      <c r="X318" s="455">
        <f>Calculations!$H318*(SUM(Calculations!E$5:E$29)-(Results!D$111+Results!D$160)*SUM(Sources!$D$29:$D$53)/('Future Practices'!$C$33-'Existing Practices'!$C$24+Calculations!$C$51)*(1-'Future Practices'!$D134))*'Future Practices'!$L134*'Future Practices'!$K134*(Calculations!$G318+(1-Calculations!$G318)*Calculations!D318)-Calculations!P318</f>
        <v>0</v>
      </c>
      <c r="Y318" s="455">
        <f>Calculations!$H318*SUM(Calculations!F$5:F$29)*'Future Practices'!$L134*'Future Practices'!$K134*(Calculations!$G318+(1-Calculations!$G318)*Calculations!E318)-Calculations!Q318</f>
        <v>0</v>
      </c>
      <c r="Z318" s="455">
        <f>Calculations!$H318*SUM(Calculations!G$5:G$29)*'Future Practices'!$L134*'Future Practices'!$K134*(Calculations!$G318+(1-Calculations!$G318)*Calculations!F318)-Calculations!R318</f>
        <v>0</v>
      </c>
      <c r="AA318" s="455">
        <f>Calculations!$H318*(SUM(Calculations!I$5:I$29)-Results!G$111*SUM(Sources!$D$29:$D$53)/('Future Practices'!$C$33-'Existing Practices'!$C$24+Calculations!$C$51)*(1-'Future Practices'!$D134))*'Future Practices'!$L134*'Future Practices'!K134*Calculations!G318-Calculations!S318</f>
        <v>0</v>
      </c>
      <c r="AB318" s="455">
        <f>$AA318*(SUM(Calculations!D$5:D$29)-Results!C$111-Results!C$160)/MAX(SUM(Calculations!$I$5:$I$29)-Results!$G$111,0.001)*(1-Calculations!C318)*(1-VLOOKUP('Future Practices'!$H134,Defaults!$B$83:$F$85,2,FALSE)*(1-IF('Future Practices'!$G134="A Soils",0.5,0)))*(1-VLOOKUP('Future Practices'!$B134,Defaults!$B$164:$M$183,12,FALSE))-Calculations!T318</f>
        <v>0</v>
      </c>
      <c r="AC318" s="455">
        <f>$AA318*(SUM(Calculations!E$5:E$29)-Results!D$111-Results!D$160)/MAX(SUM(Calculations!$I$5:$I$29)-Results!$G$111,0.001)*(1-Calculations!D318)*(1-VLOOKUP('Future Practices'!$H134,Defaults!$B$83:$F$85,3,FALSE)*(1-IF('Future Practices'!$G134="A Soils",0.5,0)))*(1-VLOOKUP('Future Practices'!$B134,Defaults!$B$164:$M$183,12,FALSE))-Calculations!U318</f>
        <v>0</v>
      </c>
      <c r="AD318" s="456">
        <f>$AA318*SUM(Calculations!G$5:G$29)/MAX(SUM(Calculations!$I$5:$I$29)-Results!G$111-Results!G$160,0.001)*(1-Calculations!F318)*(1-VLOOKUP('Future Practices'!$H134,Defaults!B$83:F$85,4,FALSE)*(1-IF('Future Practices'!$G134="A Soils",0.5,0)))*(1-VLOOKUP('Future Practices'!$B134,Defaults!B$164:M$183,12,FALSE))-V318</f>
        <v>0</v>
      </c>
      <c r="AE318" s="904"/>
      <c r="AF318" s="904"/>
      <c r="AG318" s="904"/>
      <c r="AH318" s="904"/>
      <c r="AI318" s="904"/>
    </row>
    <row r="319" spans="2:42" x14ac:dyDescent="0.2">
      <c r="B319" s="452" t="str">
        <f>'Future Practices'!B135</f>
        <v>Dry Water Quantity Pond</v>
      </c>
      <c r="C319" s="161">
        <f>VLOOKUP($B319,Defaults!$B$163:$F$182,2,FALSE)</f>
        <v>0.05</v>
      </c>
      <c r="D319" s="161">
        <f>VLOOKUP('Future Practices'!$B135,Defaults!$B$163:$F$182,3,FALSE)</f>
        <v>0.1</v>
      </c>
      <c r="E319" s="161">
        <f>VLOOKUP('Future Practices'!$B135,Defaults!$B$163:$F$182,4,FALSE)</f>
        <v>0.1</v>
      </c>
      <c r="F319" s="161">
        <f>VLOOKUP('Future Practices'!$B135,Defaults!$B$163:$F$182,5,FALSE)</f>
        <v>0</v>
      </c>
      <c r="G319" s="161">
        <f>VLOOKUP($B319,Defaults!B$163:J$182,HLOOKUP('Future Practices'!G135,Defaults!B$276:E$277,2,FALSE),FALSE)</f>
        <v>0</v>
      </c>
      <c r="H319" s="453">
        <f>'Future Practices'!J135/MAX(($C$50*0.95+$C$51*$C$163)*'Future Practices'!$C$117,0.001)/3630</f>
        <v>0</v>
      </c>
      <c r="I319" s="453">
        <f>IF('Future Practices'!E135="Yes",'Future Practices'!C135*(0.95*'Future Practices'!D135+(1-'Future Practices'!D135)*VLOOKUP('Future Practices'!G135,Defaults!$B$77:$D$80,3,FALSE)*$C$163/SUMPRODUCT(Sources!$C$78:$C$81,Defaults!$D$77:$D$80))/(0.95*Calculations!$C$50+$C$163*Calculations!$C$51),0)*'Existing Practices'!$C$74*'Existing Practices'!$C$75*'Existing Practices'!$C$76</f>
        <v>0</v>
      </c>
      <c r="J319" s="453">
        <f>IF($I319&gt;0,VLOOKUP('Future Practices'!$F135,Defaults!$B$164:$J$182,HLOOKUP('Future Practices'!$G135,Defaults!$B$276:$E$277,2,FALSE),FALSE),0)</f>
        <v>0</v>
      </c>
      <c r="K319" s="453">
        <f>IF($I319&gt;0,VLOOKUP('Future Practices'!$F135,Defaults!$B$164:$F$182,2,FALSE),0)</f>
        <v>0</v>
      </c>
      <c r="L319" s="453">
        <f>IF($I319&gt;0,VLOOKUP('Future Practices'!$F135,Defaults!$B$164:$F$182,3,FALSE),0)</f>
        <v>0</v>
      </c>
      <c r="M319" s="453">
        <f>IF($I319&gt;0,VLOOKUP('Future Practices'!$F135,Defaults!$B$164:$F$182,4,FALSE),0)</f>
        <v>0</v>
      </c>
      <c r="N319" s="453">
        <f>IF($I319&gt;0,VLOOKUP('Future Practices'!$F135,Defaults!$B$164:$F$182,5,FALSE),0)</f>
        <v>0</v>
      </c>
      <c r="O319" s="454">
        <f>Calculations!$I319*(SUM(Calculations!D$5:D$29)-(Results!C$111+Results!C$160)*SUM(Sources!$D$29:$D$53)/('Future Practices'!$C$33-'Existing Practices'!C$24+Calculations!C$51)*(1-'Future Practices'!$D135))*(Calculations!$J319+(1-Calculations!$J319)*Calculations!K319)</f>
        <v>0</v>
      </c>
      <c r="P319" s="454">
        <f>Calculations!$I319*(SUM(Calculations!E$5:E$29)-(Results!D$111+Results!D$160)*SUM(Sources!$D$29:$D$53)/('Future Practices'!$C$33-'Existing Practices'!$C$24+Calculations!$C$51)*(1-'Future Practices'!$D135))*(Calculations!$J319+(1-Calculations!$J319)*Calculations!L319)</f>
        <v>0</v>
      </c>
      <c r="Q319" s="454">
        <f>Calculations!$I319*SUM(Calculations!F$5:F$29)*(Calculations!$J319+(1-Calculations!$J319)*Calculations!M319)</f>
        <v>0</v>
      </c>
      <c r="R319" s="454">
        <f>Calculations!$I319*SUM(Calculations!G$5:G$29)*(Calculations!$J319+(1-Calculations!$J319)*Calculations!N319)</f>
        <v>0</v>
      </c>
      <c r="S319" s="454">
        <f>Calculations!$I319*(SUM(Calculations!I$5:I$29)-Results!G$111*SUM(Sources!$D$29:$D$53)/('Future Practices'!$C$33-'Existing Practices'!D$24+Calculations!D$51)*(1-'Future Practices'!$D135))*Calculations!$J319</f>
        <v>0</v>
      </c>
      <c r="T319" s="454">
        <f>$S319*(SUM(Calculations!D$5:D$29)-Results!C$111-C$192)/MAX(SUM(Calculations!$I$5:$I$29),0.001)*(1-Calculations!K319)*(1-VLOOKUP('Future Practices'!$H135,Defaults!$B$83:$F$85,2,FALSE)*(1-IF('Future Practices'!$G135="A Soils",0.5,0)))*(1-VLOOKUP('Future Practices'!$F135,Defaults!$B$164:$M$183,12,FALSE))</f>
        <v>0</v>
      </c>
      <c r="U319" s="454">
        <f>$S319*(SUM(Calculations!E$5:E$29)-Results!D$111-D$192)/MAX(SUM(Calculations!$I$5:$I$29),0.001)*(1-Calculations!L319)*(1-VLOOKUP('Future Practices'!$H135,Defaults!$B$83:$F$85,3,FALSE)*(1-IF('Future Practices'!$G135="A Soils",0.5,0)))*(1-VLOOKUP('Future Practices'!$F135,Defaults!$B$164:$M$183,12,FALSE))</f>
        <v>0</v>
      </c>
      <c r="V319" s="454">
        <f>$S319*SUM(Calculations!G$5:G$29)/MAX(SUM(Calculations!$I$5:$I$29),0.001)*(1-Calculations!N319)*(1-VLOOKUP('Future Practices'!$H135,Defaults!B$83:F$85,4,FALSE)*(1-IF('Future Practices'!$G135="A Soils",0.5,0)))*(1-VLOOKUP('Future Practices'!$F135,Defaults!B$164:M$183,12,FALSE))</f>
        <v>0</v>
      </c>
      <c r="W319" s="455">
        <f>Calculations!$H319*(SUM(Calculations!D$5:D$29)-(Results!C$111+Results!C$160)*SUM(Sources!$D$29:$D$53)/('Future Practices'!$C$33-'Existing Practices'!$C$24+Calculations!$C$51)*(1-'Future Practices'!$D135))*'Future Practices'!$L135*'Future Practices'!$K135*(Calculations!$G319+(1-Calculations!$G319)*Calculations!C319)-Calculations!O319</f>
        <v>0</v>
      </c>
      <c r="X319" s="455">
        <f>Calculations!$H319*(SUM(Calculations!E$5:E$29)-(Results!D$111+Results!D$160)*SUM(Sources!$D$29:$D$53)/('Future Practices'!$C$33-'Existing Practices'!$C$24+Calculations!$C$51)*(1-'Future Practices'!$D135))*'Future Practices'!$L135*'Future Practices'!$K135*(Calculations!$G319+(1-Calculations!$G319)*Calculations!D319)-Calculations!P319</f>
        <v>0</v>
      </c>
      <c r="Y319" s="455">
        <f>Calculations!$H319*SUM(Calculations!F$5:F$29)*'Future Practices'!$L135*'Future Practices'!$K135*(Calculations!$G319+(1-Calculations!$G319)*Calculations!E319)-Calculations!Q319</f>
        <v>0</v>
      </c>
      <c r="Z319" s="455">
        <f>Calculations!$H319*SUM(Calculations!G$5:G$29)*'Future Practices'!$L135*'Future Practices'!$K135*(Calculations!$G319+(1-Calculations!$G319)*Calculations!F319)-Calculations!R319</f>
        <v>0</v>
      </c>
      <c r="AA319" s="455">
        <f>Calculations!$H319*(SUM(Calculations!I$5:I$29)-Results!G$111*SUM(Sources!$D$29:$D$53)/('Future Practices'!$C$33-'Existing Practices'!$C$24+Calculations!$C$51)*(1-'Future Practices'!$D135))*'Future Practices'!$L135*'Future Practices'!K135*Calculations!G319-Calculations!S319</f>
        <v>0</v>
      </c>
      <c r="AB319" s="455">
        <f>$AA319*(SUM(Calculations!D$5:D$29)-Results!C$111-Results!C$160)/MAX(SUM(Calculations!$I$5:$I$29)-Results!$G$111,0.001)*(1-Calculations!C319)*(1-VLOOKUP('Future Practices'!$H135,Defaults!$B$83:$F$85,2,FALSE)*(1-IF('Future Practices'!$G135="A Soils",0.5,0)))*(1-VLOOKUP('Future Practices'!$B135,Defaults!$B$164:$M$183,12,FALSE))-Calculations!T319</f>
        <v>0</v>
      </c>
      <c r="AC319" s="455">
        <f>$AA319*(SUM(Calculations!E$5:E$29)-Results!D$111-Results!D$160)*(1-VLOOKUP('Future Practices'!$B135,Defaults!$B$164:$M$183,12,FALSE))-Calculations!U319</f>
        <v>0</v>
      </c>
      <c r="AD319" s="456">
        <f>$AA319*SUM(Calculations!G$5:G$29)/MAX(SUM(Calculations!$I$5:$I$29)-Results!G$111-Results!G$160,0.001)*(1-Calculations!F319)*(1-VLOOKUP('Future Practices'!$H135,Defaults!B$83:F$85,4,FALSE)*(1-IF('Future Practices'!$G135="A Soils",0.5,0)))*(1-VLOOKUP('Future Practices'!$B135,Defaults!B$164:M$183,12,FALSE))-V319</f>
        <v>0</v>
      </c>
      <c r="AE319" s="898"/>
      <c r="AF319" s="898"/>
      <c r="AG319" s="898"/>
      <c r="AH319" s="898"/>
    </row>
    <row r="320" spans="2:42" x14ac:dyDescent="0.2">
      <c r="B320" s="452" t="str">
        <f>'Future Practices'!B136</f>
        <v>Dry Water Quantity Pond</v>
      </c>
      <c r="C320" s="161">
        <f>VLOOKUP($B320,Defaults!$B$163:$F$182,2,FALSE)</f>
        <v>0.05</v>
      </c>
      <c r="D320" s="161">
        <f>VLOOKUP('Future Practices'!$B136,Defaults!$B$163:$F$182,3,FALSE)</f>
        <v>0.1</v>
      </c>
      <c r="E320" s="161">
        <f>VLOOKUP('Future Practices'!$B136,Defaults!$B$163:$F$182,4,FALSE)</f>
        <v>0.1</v>
      </c>
      <c r="F320" s="161">
        <f>VLOOKUP('Future Practices'!$B136,Defaults!$B$163:$F$182,5,FALSE)</f>
        <v>0</v>
      </c>
      <c r="G320" s="161">
        <f>VLOOKUP($B320,Defaults!B$163:J$182,HLOOKUP('Future Practices'!G136,Defaults!B$276:E$277,2,FALSE),FALSE)</f>
        <v>0</v>
      </c>
      <c r="H320" s="453">
        <f>'Future Practices'!J136/MAX(($C$50*0.95+$C$51*$C$163)*'Future Practices'!$C$117,0.001)/3630</f>
        <v>0</v>
      </c>
      <c r="I320" s="453">
        <f>IF('Future Practices'!E136="Yes",'Future Practices'!C136*(0.95*'Future Practices'!D136+(1-'Future Practices'!D136)*VLOOKUP('Future Practices'!G136,Defaults!$B$77:$D$80,3,FALSE)*$C$163/SUMPRODUCT(Sources!$C$78:$C$81,Defaults!$D$77:$D$80))/(0.95*Calculations!$C$50+$C$163*Calculations!$C$51),0)*'Existing Practices'!$C$74*'Existing Practices'!$C$75*'Existing Practices'!$C$76</f>
        <v>0</v>
      </c>
      <c r="J320" s="453">
        <f>IF($I320&gt;0,VLOOKUP('Future Practices'!$F136,Defaults!$B$164:$J$182,HLOOKUP('Future Practices'!$G136,Defaults!$B$276:$E$277,2,FALSE),FALSE),0)</f>
        <v>0</v>
      </c>
      <c r="K320" s="453">
        <f>IF($I320&gt;0,VLOOKUP('Future Practices'!$F136,Defaults!$B$164:$F$182,2,FALSE),0)</f>
        <v>0</v>
      </c>
      <c r="L320" s="453">
        <f>IF($I320&gt;0,VLOOKUP('Future Practices'!$F136,Defaults!$B$164:$F$182,3,FALSE),0)</f>
        <v>0</v>
      </c>
      <c r="M320" s="453">
        <f>IF($I320&gt;0,VLOOKUP('Future Practices'!$F136,Defaults!$B$164:$F$182,4,FALSE),0)</f>
        <v>0</v>
      </c>
      <c r="N320" s="453">
        <f>IF($I320&gt;0,VLOOKUP('Future Practices'!$F136,Defaults!$B$164:$F$182,5,FALSE),0)</f>
        <v>0</v>
      </c>
      <c r="O320" s="454">
        <f>Calculations!$I320*(SUM(Calculations!D$5:D$29)-(Results!C$111+Results!C$160)*SUM(Sources!$D$29:$D$53)/('Future Practices'!$C$33-'Existing Practices'!C$24+Calculations!C$51)*(1-'Future Practices'!$D136))*(Calculations!$J320+(1-Calculations!$J320)*Calculations!K320)</f>
        <v>0</v>
      </c>
      <c r="P320" s="454">
        <f>Calculations!$I320*(SUM(Calculations!E$5:E$29)-(Results!D$111+Results!D$160)*SUM(Sources!$D$29:$D$53)/('Future Practices'!$C$33-'Existing Practices'!$C$24+Calculations!$C$51)*(1-'Future Practices'!$D136))*(Calculations!$J320+(1-Calculations!$J320)*Calculations!L320)</f>
        <v>0</v>
      </c>
      <c r="Q320" s="454">
        <f>Calculations!$I320*SUM(Calculations!F$5:F$29)*(Calculations!$J320+(1-Calculations!$J320)*Calculations!M320)</f>
        <v>0</v>
      </c>
      <c r="R320" s="454">
        <f>Calculations!$I320*SUM(Calculations!G$5:G$29)*(Calculations!$J320+(1-Calculations!$J320)*Calculations!N320)</f>
        <v>0</v>
      </c>
      <c r="S320" s="454">
        <f>Calculations!$I320*(SUM(Calculations!I$5:I$29)-Results!G$111*SUM(Sources!$D$29:$D$53)/('Future Practices'!$C$33-'Existing Practices'!D$24+Calculations!D$51)*(1-'Future Practices'!$D136))*Calculations!$J320</f>
        <v>0</v>
      </c>
      <c r="T320" s="454">
        <f>$S320*(SUM(Calculations!D$5:D$29)-Results!C$111-C$192)/MAX(SUM(Calculations!$I$5:$I$29),0.001)*(1-Calculations!K320)*(1-VLOOKUP('Future Practices'!$H136,Defaults!$B$83:$F$85,2,FALSE)*(1-IF('Future Practices'!$G136="A Soils",0.5,0)))*(1-VLOOKUP('Future Practices'!$F136,Defaults!$B$164:$M$183,12,FALSE))</f>
        <v>0</v>
      </c>
      <c r="U320" s="454">
        <f>$S320*(SUM(Calculations!E$5:E$29)-Results!D$111-D$192)/MAX(SUM(Calculations!$I$5:$I$29),0.001)*(1-Calculations!L320)*(1-VLOOKUP('Future Practices'!$H136,Defaults!$B$83:$F$85,3,FALSE)*(1-IF('Future Practices'!$G136="A Soils",0.5,0)))*(1-VLOOKUP('Future Practices'!$F136,Defaults!$B$164:$M$183,12,FALSE))</f>
        <v>0</v>
      </c>
      <c r="V320" s="454">
        <f>$S320*SUM(Calculations!G$5:G$29)/MAX(SUM(Calculations!$I$5:$I$29),0.001)*(1-Calculations!N320)*(1-VLOOKUP('Future Practices'!$H136,Defaults!B$83:F$85,4,FALSE)*(1-IF('Future Practices'!$G136="A Soils",0.5,0)))*(1-VLOOKUP('Future Practices'!$F136,Defaults!B$164:M$183,12,FALSE))</f>
        <v>0</v>
      </c>
      <c r="W320" s="455">
        <f>Calculations!$H320*(SUM(Calculations!D$5:D$29)-(Results!C$111+Results!C$160)*SUM(Sources!$D$29:$D$53)/('Future Practices'!$C$33-'Existing Practices'!$C$24+Calculations!$C$51)*(1-'Future Practices'!$D136))*'Future Practices'!$L136*'Future Practices'!$K136*(Calculations!$G320+(1-Calculations!$G320)*Calculations!C320)-Calculations!O320</f>
        <v>0</v>
      </c>
      <c r="X320" s="455">
        <f>Calculations!$H320*(SUM(Calculations!E$5:E$29)-(Results!D$111+Results!D$160)*SUM(Sources!$D$29:$D$53)/('Future Practices'!$C$33-'Existing Practices'!$C$24+Calculations!$C$51)*(1-'Future Practices'!$D136))*'Future Practices'!$L136*'Future Practices'!$K136*(Calculations!$G320+(1-Calculations!$G320)*Calculations!D320)-Calculations!P320</f>
        <v>0</v>
      </c>
      <c r="Y320" s="455">
        <f>Calculations!$H320*SUM(Calculations!F$5:F$29)*'Future Practices'!$L136*'Future Practices'!$K136*(Calculations!$G320+(1-Calculations!$G320)*Calculations!E320)-Calculations!Q320</f>
        <v>0</v>
      </c>
      <c r="Z320" s="455">
        <f>Calculations!$H320*SUM(Calculations!G$5:G$29)*'Future Practices'!$L136*'Future Practices'!$K136*(Calculations!$G320+(1-Calculations!$G320)*Calculations!F320)-Calculations!R320</f>
        <v>0</v>
      </c>
      <c r="AA320" s="455">
        <f>Calculations!$H320*(SUM(Calculations!I$5:I$29)-Results!G$111*SUM(Sources!$D$29:$D$53)/('Future Practices'!$C$33-'Existing Practices'!$C$24+Calculations!$C$51)*(1-'Future Practices'!$D136))*'Future Practices'!$L136*'Future Practices'!K136*Calculations!G320-Calculations!S320</f>
        <v>0</v>
      </c>
      <c r="AB320" s="455">
        <f>$AA320*(SUM(Calculations!D$5:D$29)-Results!C$111-Results!C$160)/MAX(SUM(Calculations!$I$5:$I$29)-Results!$G$111,0.001)*(1-Calculations!C320)*(1-VLOOKUP('Future Practices'!$H136,Defaults!$B$83:$F$85,2,FALSE)*(1-IF('Future Practices'!$G136="A Soils",0.5,0)))*(1-VLOOKUP('Future Practices'!$B136,Defaults!$B$164:$M$183,12,FALSE))-Calculations!T320</f>
        <v>0</v>
      </c>
      <c r="AC320" s="455">
        <f>$AA320*(SUM(Calculations!E$5:E$29)-Results!D$111-Results!D$160)*(1-VLOOKUP('Future Practices'!$B136,Defaults!$B$164:$M$183,12,FALSE))-Calculations!U320</f>
        <v>0</v>
      </c>
      <c r="AD320" s="456">
        <f>$AA320*SUM(Calculations!G$5:G$29)/MAX(SUM(Calculations!$I$5:$I$29)-Results!G$111-Results!G$160,0.001)*(1-Calculations!F320)*(1-VLOOKUP('Future Practices'!$H136,Defaults!B$83:F$85,4,FALSE)*(1-IF('Future Practices'!$G136="A Soils",0.5,0)))*(1-VLOOKUP('Future Practices'!$B136,Defaults!B$164:M$183,12,FALSE))-V320</f>
        <v>0</v>
      </c>
      <c r="AE320" s="898"/>
      <c r="AF320" s="898"/>
      <c r="AG320" s="898"/>
      <c r="AH320" s="898"/>
    </row>
    <row r="321" spans="2:34" x14ac:dyDescent="0.2">
      <c r="B321" s="452" t="str">
        <f>'Future Practices'!B137</f>
        <v>Dry Water Quantity Pond</v>
      </c>
      <c r="C321" s="161">
        <f>VLOOKUP($B321,Defaults!$B$163:$F$182,2,FALSE)</f>
        <v>0.05</v>
      </c>
      <c r="D321" s="161">
        <f>VLOOKUP('Future Practices'!$B137,Defaults!$B$163:$F$182,3,FALSE)</f>
        <v>0.1</v>
      </c>
      <c r="E321" s="161">
        <f>VLOOKUP('Future Practices'!$B137,Defaults!$B$163:$F$182,4,FALSE)</f>
        <v>0.1</v>
      </c>
      <c r="F321" s="161">
        <f>VLOOKUP('Future Practices'!$B137,Defaults!$B$163:$F$182,5,FALSE)</f>
        <v>0</v>
      </c>
      <c r="G321" s="161">
        <f>VLOOKUP($B321,Defaults!B$163:J$182,HLOOKUP('Future Practices'!G137,Defaults!B$276:E$277,2,FALSE),FALSE)</f>
        <v>0</v>
      </c>
      <c r="H321" s="453">
        <f>'Future Practices'!J137/MAX(($C$50*0.95+$C$51*$C$163)*'Future Practices'!$C$117,0.001)/3630</f>
        <v>0</v>
      </c>
      <c r="I321" s="453">
        <f>IF('Future Practices'!E137="Yes",'Future Practices'!C137*(0.95*'Future Practices'!D137+(1-'Future Practices'!D137)*VLOOKUP('Future Practices'!G137,Defaults!$B$77:$D$80,3,FALSE)*$C$163/SUMPRODUCT(Sources!$C$78:$C$81,Defaults!$D$77:$D$80))/(0.95*Calculations!$C$50+$C$163*Calculations!$C$51),0)*'Existing Practices'!$C$74*'Existing Practices'!$C$75*'Existing Practices'!$C$76</f>
        <v>0</v>
      </c>
      <c r="J321" s="453">
        <f>IF($I321&gt;0,VLOOKUP('Future Practices'!$F137,Defaults!$B$164:$J$182,HLOOKUP('Future Practices'!$G137,Defaults!$B$276:$E$277,2,FALSE),FALSE),0)</f>
        <v>0</v>
      </c>
      <c r="K321" s="453">
        <f>IF($I321&gt;0,VLOOKUP('Future Practices'!$F137,Defaults!$B$164:$F$182,2,FALSE),0)</f>
        <v>0</v>
      </c>
      <c r="L321" s="453">
        <f>IF($I321&gt;0,VLOOKUP('Future Practices'!$F137,Defaults!$B$164:$F$182,3,FALSE),0)</f>
        <v>0</v>
      </c>
      <c r="M321" s="453">
        <f>IF($I321&gt;0,VLOOKUP('Future Practices'!$F137,Defaults!$B$164:$F$182,4,FALSE),0)</f>
        <v>0</v>
      </c>
      <c r="N321" s="453">
        <f>IF($I321&gt;0,VLOOKUP('Future Practices'!$F137,Defaults!$B$164:$F$182,5,FALSE),0)</f>
        <v>0</v>
      </c>
      <c r="O321" s="454">
        <f>Calculations!$I321*(SUM(Calculations!D$5:D$29)-(Results!C$111+Results!C$160)*SUM(Sources!$D$29:$D$53)/('Future Practices'!$C$33-'Existing Practices'!C$24+Calculations!C$51)*(1-'Future Practices'!$D137))*(Calculations!$J321+(1-Calculations!$J321)*Calculations!K321)</f>
        <v>0</v>
      </c>
      <c r="P321" s="454">
        <f>Calculations!$I321*(SUM(Calculations!E$5:E$29)-(Results!D$111+Results!D$160)*SUM(Sources!$D$29:$D$53)/('Future Practices'!$C$33-'Existing Practices'!$C$24+Calculations!$C$51)*(1-'Future Practices'!$D137))*(Calculations!$J321+(1-Calculations!$J321)*Calculations!L321)</f>
        <v>0</v>
      </c>
      <c r="Q321" s="454">
        <f>Calculations!$I321*SUM(Calculations!F$5:F$29)*(Calculations!$J321+(1-Calculations!$J321)*Calculations!M321)</f>
        <v>0</v>
      </c>
      <c r="R321" s="454">
        <f>Calculations!$I321*SUM(Calculations!G$5:G$29)*(Calculations!$J321+(1-Calculations!$J321)*Calculations!N321)</f>
        <v>0</v>
      </c>
      <c r="S321" s="454">
        <f>Calculations!$I321*(SUM(Calculations!I$5:I$29)-Results!G$111*SUM(Sources!$D$29:$D$53)/('Future Practices'!$C$33-'Existing Practices'!D$24+Calculations!D$51)*(1-'Future Practices'!$D137))*Calculations!$J321</f>
        <v>0</v>
      </c>
      <c r="T321" s="454">
        <f>$S321*(SUM(Calculations!D$5:D$29)-Results!C$111-C$192)/MAX(SUM(Calculations!$I$5:$I$29),0.001)*(1-Calculations!K321)*(1-VLOOKUP('Future Practices'!$H137,Defaults!$B$83:$F$85,2,FALSE)*(1-IF('Future Practices'!$G137="A Soils",0.5,0)))*(1-VLOOKUP('Future Practices'!$F137,Defaults!$B$164:$M$183,12,FALSE))</f>
        <v>0</v>
      </c>
      <c r="U321" s="454">
        <f>$S321*(SUM(Calculations!E$5:E$29)-Results!D$111-D$192)/MAX(SUM(Calculations!$I$5:$I$29),0.001)*(1-Calculations!L321)*(1-VLOOKUP('Future Practices'!$H137,Defaults!$B$83:$F$85,3,FALSE)*(1-IF('Future Practices'!$G137="A Soils",0.5,0)))*(1-VLOOKUP('Future Practices'!$F137,Defaults!$B$164:$M$183,12,FALSE))</f>
        <v>0</v>
      </c>
      <c r="V321" s="454">
        <f>$S321*SUM(Calculations!G$5:G$29)/MAX(SUM(Calculations!$I$5:$I$29),0.001)*(1-Calculations!N321)*(1-VLOOKUP('Future Practices'!$H137,Defaults!B$83:F$85,4,FALSE)*(1-IF('Future Practices'!$G137="A Soils",0.5,0)))*(1-VLOOKUP('Future Practices'!$F137,Defaults!B$164:M$183,12,FALSE))</f>
        <v>0</v>
      </c>
      <c r="W321" s="455">
        <f>Calculations!$H321*(SUM(Calculations!D$5:D$29)-(Results!C$111+Results!C$160)*SUM(Sources!$D$29:$D$53)/('Future Practices'!$C$33-'Existing Practices'!$C$24+Calculations!$C$51)*(1-'Future Practices'!$D137))*'Future Practices'!$L137*'Future Practices'!$K137*(Calculations!$G321+(1-Calculations!$G321)*Calculations!C321)-Calculations!O321</f>
        <v>0</v>
      </c>
      <c r="X321" s="455">
        <f>Calculations!$H321*(SUM(Calculations!E$5:E$29)-(Results!D$111+Results!D$160)*SUM(Sources!$D$29:$D$53)/('Future Practices'!$C$33-'Existing Practices'!$C$24+Calculations!$C$51)*(1-'Future Practices'!$D137))*'Future Practices'!$L137*'Future Practices'!$K137*(Calculations!$G321+(1-Calculations!$G321)*Calculations!D321)-Calculations!P321</f>
        <v>0</v>
      </c>
      <c r="Y321" s="455">
        <f>Calculations!$H321*SUM(Calculations!F$5:F$29)*'Future Practices'!$L137*'Future Practices'!$K137*(Calculations!$G321+(1-Calculations!$G321)*Calculations!E321)-Calculations!Q321</f>
        <v>0</v>
      </c>
      <c r="Z321" s="455">
        <f>Calculations!$H321*SUM(Calculations!G$5:G$29)*'Future Practices'!$L137*'Future Practices'!$K137*(Calculations!$G321+(1-Calculations!$G321)*Calculations!F321)-Calculations!R321</f>
        <v>0</v>
      </c>
      <c r="AA321" s="455">
        <f>Calculations!$H321*(SUM(Calculations!I$5:I$29)-Results!G$111*SUM(Sources!$D$29:$D$53)/('Future Practices'!$C$33-'Existing Practices'!$C$24+Calculations!$C$51)*(1-'Future Practices'!$D137))*'Future Practices'!$L137*'Future Practices'!K137*Calculations!G321-Calculations!S321</f>
        <v>0</v>
      </c>
      <c r="AB321" s="455">
        <f>$AA321*(SUM(Calculations!D$5:D$29)-Results!C$111-Results!C$160)/MAX(SUM(Calculations!$I$5:$I$29)-Results!$G$111,0.001)*(1-Calculations!C321)*(1-VLOOKUP('Future Practices'!$H137,Defaults!$B$83:$F$85,2,FALSE)*(1-IF('Future Practices'!$G137="A Soils",0.5,0)))*(1-VLOOKUP('Future Practices'!$B137,Defaults!$B$164:$M$183,12,FALSE))-Calculations!T321</f>
        <v>0</v>
      </c>
      <c r="AC321" s="455">
        <f>$AA321*(SUM(Calculations!E$5:E$29)-Results!D$111-Results!D$160)*(1-VLOOKUP('Future Practices'!$B137,Defaults!$B$164:$M$183,12,FALSE))-Calculations!U321</f>
        <v>0</v>
      </c>
      <c r="AD321" s="456">
        <f>$AA321*SUM(Calculations!G$5:G$29)/MAX(SUM(Calculations!$I$5:$I$29)-Results!G$111-Results!G$160,0.001)*(1-Calculations!F321)*(1-VLOOKUP('Future Practices'!$H137,Defaults!B$83:F$85,4,FALSE)*(1-IF('Future Practices'!$G137="A Soils",0.5,0)))*(1-VLOOKUP('Future Practices'!$B137,Defaults!B$164:M$183,12,FALSE))-V321</f>
        <v>0</v>
      </c>
      <c r="AE321" s="898"/>
      <c r="AF321" s="898"/>
      <c r="AG321" s="898"/>
      <c r="AH321" s="898"/>
    </row>
    <row r="322" spans="2:34" x14ac:dyDescent="0.2">
      <c r="B322" s="452" t="str">
        <f>'Future Practices'!B138</f>
        <v>Dry Water Quantity Pond</v>
      </c>
      <c r="C322" s="161">
        <f>VLOOKUP($B322,Defaults!$B$163:$F$182,2,FALSE)</f>
        <v>0.05</v>
      </c>
      <c r="D322" s="161">
        <f>VLOOKUP('Future Practices'!$B138,Defaults!$B$163:$F$182,3,FALSE)</f>
        <v>0.1</v>
      </c>
      <c r="E322" s="161">
        <f>VLOOKUP('Future Practices'!$B138,Defaults!$B$163:$F$182,4,FALSE)</f>
        <v>0.1</v>
      </c>
      <c r="F322" s="161">
        <f>VLOOKUP('Future Practices'!$B138,Defaults!$B$163:$F$182,5,FALSE)</f>
        <v>0</v>
      </c>
      <c r="G322" s="161">
        <f>VLOOKUP($B322,Defaults!B$163:J$182,HLOOKUP('Future Practices'!G138,Defaults!B$276:E$277,2,FALSE),FALSE)</f>
        <v>0</v>
      </c>
      <c r="H322" s="453">
        <f>'Future Practices'!J138/MAX(($C$50*0.95+$C$51*$C$163)*'Future Practices'!$C$117,0.001)/3630</f>
        <v>0</v>
      </c>
      <c r="I322" s="453">
        <f>IF('Future Practices'!E138="Yes",'Future Practices'!C138*(0.95*'Future Practices'!D138+(1-'Future Practices'!D138)*VLOOKUP('Future Practices'!G138,Defaults!$B$77:$D$80,3,FALSE)*$C$163/SUMPRODUCT(Sources!$C$78:$C$81,Defaults!$D$77:$D$80))/(0.95*Calculations!$C$50+$C$163*Calculations!$C$51),0)*'Existing Practices'!$C$74*'Existing Practices'!$C$75*'Existing Practices'!$C$76</f>
        <v>0</v>
      </c>
      <c r="J322" s="453">
        <f>IF($I322&gt;0,VLOOKUP('Future Practices'!$F138,Defaults!$B$164:$J$182,HLOOKUP('Future Practices'!$G138,Defaults!$B$276:$E$277,2,FALSE),FALSE),0)</f>
        <v>0</v>
      </c>
      <c r="K322" s="453">
        <f>IF($I322&gt;0,VLOOKUP('Future Practices'!$F138,Defaults!$B$164:$F$182,2,FALSE),0)</f>
        <v>0</v>
      </c>
      <c r="L322" s="453">
        <f>IF($I322&gt;0,VLOOKUP('Future Practices'!$F138,Defaults!$B$164:$F$182,3,FALSE),0)</f>
        <v>0</v>
      </c>
      <c r="M322" s="453">
        <f>IF($I322&gt;0,VLOOKUP('Future Practices'!$F138,Defaults!$B$164:$F$182,4,FALSE),0)</f>
        <v>0</v>
      </c>
      <c r="N322" s="453">
        <f>IF($I322&gt;0,VLOOKUP('Future Practices'!$F138,Defaults!$B$164:$F$182,5,FALSE),0)</f>
        <v>0</v>
      </c>
      <c r="O322" s="454">
        <f>Calculations!$I322*(SUM(Calculations!D$5:D$29)-(Results!C$111+Results!C$160)*SUM(Sources!$D$29:$D$53)/('Future Practices'!$C$33-'Existing Practices'!C$24+Calculations!C$51)*(1-'Future Practices'!$D138))*(Calculations!$J322+(1-Calculations!$J322)*Calculations!K322)</f>
        <v>0</v>
      </c>
      <c r="P322" s="454">
        <f>Calculations!$I322*(SUM(Calculations!E$5:E$29)-(Results!D$111+Results!D$160)*SUM(Sources!$D$29:$D$53)/('Future Practices'!$C$33-'Existing Practices'!$C$24+Calculations!$C$51)*(1-'Future Practices'!$D138))*(Calculations!$J322+(1-Calculations!$J322)*Calculations!L322)</f>
        <v>0</v>
      </c>
      <c r="Q322" s="454">
        <f>Calculations!$I322*SUM(Calculations!F$5:F$29)*(Calculations!$J322+(1-Calculations!$J322)*Calculations!M322)</f>
        <v>0</v>
      </c>
      <c r="R322" s="454">
        <f>Calculations!$I322*SUM(Calculations!G$5:G$29)*(Calculations!$J322+(1-Calculations!$J322)*Calculations!N322)</f>
        <v>0</v>
      </c>
      <c r="S322" s="454">
        <f>Calculations!$I322*(SUM(Calculations!I$5:I$29)-Results!G$111*SUM(Sources!$D$29:$D$53)/('Future Practices'!$C$33-'Existing Practices'!D$24+Calculations!D$51)*(1-'Future Practices'!$D138))*Calculations!$J322</f>
        <v>0</v>
      </c>
      <c r="T322" s="454">
        <f>$S322*(SUM(Calculations!D$5:D$29)-Results!C$111-C$192)/MAX(SUM(Calculations!$I$5:$I$29),0.001)*(1-Calculations!K322)*(1-VLOOKUP('Future Practices'!$H138,Defaults!$B$83:$F$85,2,FALSE)*(1-IF('Future Practices'!$G138="A Soils",0.5,0)))*(1-VLOOKUP('Future Practices'!$F138,Defaults!$B$164:$M$183,12,FALSE))</f>
        <v>0</v>
      </c>
      <c r="U322" s="454">
        <f>$S322*(SUM(Calculations!E$5:E$29)-Results!D$111-D$192)/MAX(SUM(Calculations!$I$5:$I$29),0.001)*(1-Calculations!L322)*(1-VLOOKUP('Future Practices'!$H138,Defaults!$B$83:$F$85,3,FALSE)*(1-IF('Future Practices'!$G138="A Soils",0.5,0)))*(1-VLOOKUP('Future Practices'!$F138,Defaults!$B$164:$M$183,12,FALSE))</f>
        <v>0</v>
      </c>
      <c r="V322" s="454">
        <f>$S322*SUM(Calculations!G$5:G$29)/MAX(SUM(Calculations!$I$5:$I$29),0.001)*(1-Calculations!N322)*(1-VLOOKUP('Future Practices'!$H138,Defaults!B$83:F$85,4,FALSE)*(1-IF('Future Practices'!$G138="A Soils",0.5,0)))*(1-VLOOKUP('Future Practices'!$F138,Defaults!B$164:M$183,12,FALSE))</f>
        <v>0</v>
      </c>
      <c r="W322" s="455">
        <f>Calculations!$H322*(SUM(Calculations!D$5:D$29)-(Results!C$111+Results!C$160)*SUM(Sources!$D$29:$D$53)/('Future Practices'!$C$33-'Existing Practices'!$C$24+Calculations!$C$51)*(1-'Future Practices'!$D138))*'Future Practices'!$L138*'Future Practices'!$K138*(Calculations!$G322+(1-Calculations!$G322)*Calculations!C322)-Calculations!O322</f>
        <v>0</v>
      </c>
      <c r="X322" s="455">
        <f>Calculations!$H322*(SUM(Calculations!E$5:E$29)-(Results!D$111+Results!D$160)*SUM(Sources!$D$29:$D$53)/('Future Practices'!$C$33-'Existing Practices'!$C$24+Calculations!$C$51)*(1-'Future Practices'!$D138))*'Future Practices'!$L138*'Future Practices'!$K138*(Calculations!$G322+(1-Calculations!$G322)*Calculations!D322)-Calculations!P322</f>
        <v>0</v>
      </c>
      <c r="Y322" s="455">
        <f>Calculations!$H322*SUM(Calculations!F$5:F$29)*'Future Practices'!$L138*'Future Practices'!$K138*(Calculations!$G322+(1-Calculations!$G322)*Calculations!E322)-Calculations!Q322</f>
        <v>0</v>
      </c>
      <c r="Z322" s="455">
        <f>Calculations!$H322*SUM(Calculations!G$5:G$29)*'Future Practices'!$L138*'Future Practices'!$K138*(Calculations!$G322+(1-Calculations!$G322)*Calculations!F322)-Calculations!R322</f>
        <v>0</v>
      </c>
      <c r="AA322" s="455">
        <f>Calculations!$H322*(SUM(Calculations!I$5:I$29)-Results!G$111*SUM(Sources!$D$29:$D$53)/('Future Practices'!$C$33-'Existing Practices'!$C$24+Calculations!$C$51)*(1-'Future Practices'!$D138))*'Future Practices'!$L138*'Future Practices'!K138*Calculations!G322-Calculations!S322</f>
        <v>0</v>
      </c>
      <c r="AB322" s="455">
        <f>$AA322*(SUM(Calculations!D$5:D$29)-Results!C$111-Results!C$160)/MAX(SUM(Calculations!$I$5:$I$29)-Results!$G$111,0.001)*(1-Calculations!C322)*(1-VLOOKUP('Future Practices'!$H138,Defaults!$B$83:$F$85,2,FALSE)*(1-IF('Future Practices'!$G138="A Soils",0.5,0)))*(1-VLOOKUP('Future Practices'!$B138,Defaults!$B$164:$M$183,12,FALSE))-Calculations!T322</f>
        <v>0</v>
      </c>
      <c r="AC322" s="455">
        <f>$AA322*(SUM(Calculations!E$5:E$29)-Results!D$111-Results!D$160)*(1-VLOOKUP('Future Practices'!$B138,Defaults!$B$164:$M$183,12,FALSE))-Calculations!U322</f>
        <v>0</v>
      </c>
      <c r="AD322" s="456">
        <f>$AA322*SUM(Calculations!G$5:G$29)/MAX(SUM(Calculations!$I$5:$I$29)-Results!G$111-Results!G$160,0.001)*(1-Calculations!F322)*(1-VLOOKUP('Future Practices'!$H138,Defaults!B$83:F$85,4,FALSE)*(1-IF('Future Practices'!$G138="A Soils",0.5,0)))*(1-VLOOKUP('Future Practices'!$B138,Defaults!B$164:M$183,12,FALSE))-V322</f>
        <v>0</v>
      </c>
      <c r="AE322" s="898"/>
      <c r="AF322" s="898"/>
      <c r="AG322" s="898"/>
      <c r="AH322" s="898"/>
    </row>
    <row r="323" spans="2:34" x14ac:dyDescent="0.2">
      <c r="B323" s="452" t="str">
        <f>'Future Practices'!B139</f>
        <v>Dry Water Quantity Pond</v>
      </c>
      <c r="C323" s="161">
        <f>VLOOKUP($B323,Defaults!$B$163:$F$182,2,FALSE)</f>
        <v>0.05</v>
      </c>
      <c r="D323" s="161">
        <f>VLOOKUP('Future Practices'!$B139,Defaults!$B$163:$F$182,3,FALSE)</f>
        <v>0.1</v>
      </c>
      <c r="E323" s="161">
        <f>VLOOKUP('Future Practices'!$B139,Defaults!$B$163:$F$182,4,FALSE)</f>
        <v>0.1</v>
      </c>
      <c r="F323" s="161">
        <f>VLOOKUP('Future Practices'!$B139,Defaults!$B$163:$F$182,5,FALSE)</f>
        <v>0</v>
      </c>
      <c r="G323" s="161">
        <f>VLOOKUP($B323,Defaults!B$163:J$182,HLOOKUP('Future Practices'!G139,Defaults!B$276:E$277,2,FALSE),FALSE)</f>
        <v>0</v>
      </c>
      <c r="H323" s="453">
        <f>'Future Practices'!J139/MAX(($C$50*0.95+$C$51*$C$163)*'Future Practices'!$C$117,0.001)/3630</f>
        <v>0</v>
      </c>
      <c r="I323" s="453">
        <f>IF('Future Practices'!E139="Yes",'Future Practices'!C139*(0.95*'Future Practices'!D139+(1-'Future Practices'!D139)*VLOOKUP('Future Practices'!G139,Defaults!$B$77:$D$80,3,FALSE)*$C$163/SUMPRODUCT(Sources!$C$78:$C$81,Defaults!$D$77:$D$80))/(0.95*Calculations!$C$50+$C$163*Calculations!$C$51),0)*'Existing Practices'!$C$74*'Existing Practices'!$C$75*'Existing Practices'!$C$76</f>
        <v>0</v>
      </c>
      <c r="J323" s="453">
        <f>IF($I323&gt;0,VLOOKUP('Future Practices'!$F139,Defaults!$B$164:$J$182,HLOOKUP('Future Practices'!$G139,Defaults!$B$276:$E$277,2,FALSE),FALSE),0)</f>
        <v>0</v>
      </c>
      <c r="K323" s="453">
        <f>IF($I323&gt;0,VLOOKUP('Future Practices'!$F139,Defaults!$B$164:$F$182,2,FALSE),0)</f>
        <v>0</v>
      </c>
      <c r="L323" s="453">
        <f>IF($I323&gt;0,VLOOKUP('Future Practices'!$F139,Defaults!$B$164:$F$182,3,FALSE),0)</f>
        <v>0</v>
      </c>
      <c r="M323" s="453">
        <f>IF($I323&gt;0,VLOOKUP('Future Practices'!$F139,Defaults!$B$164:$F$182,4,FALSE),0)</f>
        <v>0</v>
      </c>
      <c r="N323" s="453">
        <f>IF($I323&gt;0,VLOOKUP('Future Practices'!$F139,Defaults!$B$164:$F$182,5,FALSE),0)</f>
        <v>0</v>
      </c>
      <c r="O323" s="454">
        <f>Calculations!$I323*(SUM(Calculations!D$5:D$29)-(Results!C$111+Results!C$160)*SUM(Sources!$D$29:$D$53)/('Future Practices'!$C$33-'Existing Practices'!C$24+Calculations!C$51)*(1-'Future Practices'!$D139))*(Calculations!$J323+(1-Calculations!$J323)*Calculations!K323)</f>
        <v>0</v>
      </c>
      <c r="P323" s="454">
        <f>Calculations!$I323*(SUM(Calculations!E$5:E$29)-(Results!D$111+Results!D$160)*SUM(Sources!$D$29:$D$53)/('Future Practices'!$C$33-'Existing Practices'!$C$24+Calculations!$C$51)*(1-'Future Practices'!$D139))*(Calculations!$J323+(1-Calculations!$J323)*Calculations!L323)</f>
        <v>0</v>
      </c>
      <c r="Q323" s="454">
        <f>Calculations!$I323*SUM(Calculations!F$5:F$29)*(Calculations!$J323+(1-Calculations!$J323)*Calculations!M323)</f>
        <v>0</v>
      </c>
      <c r="R323" s="454">
        <f>Calculations!$I323*SUM(Calculations!G$5:G$29)*(Calculations!$J323+(1-Calculations!$J323)*Calculations!N323)</f>
        <v>0</v>
      </c>
      <c r="S323" s="454">
        <f>Calculations!$I323*(SUM(Calculations!I$5:I$29)-Results!G$111*SUM(Sources!$D$29:$D$53)/('Future Practices'!$C$33-'Existing Practices'!D$24+Calculations!D$51)*(1-'Future Practices'!$D139))*Calculations!$J323</f>
        <v>0</v>
      </c>
      <c r="T323" s="454">
        <f>$S323*(SUM(Calculations!D$5:D$29)-Results!C$111-C$192)/MAX(SUM(Calculations!$I$5:$I$29),0.001)*(1-Calculations!K323)*(1-VLOOKUP('Future Practices'!$H139,Defaults!$B$83:$F$85,2,FALSE)*(1-IF('Future Practices'!$G139="A Soils",0.5,0)))*(1-VLOOKUP('Future Practices'!$F139,Defaults!$B$164:$M$183,12,FALSE))</f>
        <v>0</v>
      </c>
      <c r="U323" s="454">
        <f>$S323*(SUM(Calculations!E$5:E$29)-Results!D$111-D$192)/MAX(SUM(Calculations!$I$5:$I$29),0.001)*(1-Calculations!L323)*(1-VLOOKUP('Future Practices'!$H139,Defaults!$B$83:$F$85,3,FALSE)*(1-IF('Future Practices'!$G139="A Soils",0.5,0)))*(1-VLOOKUP('Future Practices'!$F139,Defaults!$B$164:$M$183,12,FALSE))</f>
        <v>0</v>
      </c>
      <c r="V323" s="454">
        <f>$S323*SUM(Calculations!G$5:G$29)/MAX(SUM(Calculations!$I$5:$I$29),0.001)*(1-Calculations!N323)*(1-VLOOKUP('Future Practices'!$H139,Defaults!B$83:F$85,4,FALSE)*(1-IF('Future Practices'!$G139="A Soils",0.5,0)))*(1-VLOOKUP('Future Practices'!$F139,Defaults!B$164:M$183,12,FALSE))</f>
        <v>0</v>
      </c>
      <c r="W323" s="455">
        <f>Calculations!$H323*(SUM(Calculations!D$5:D$29)-(Results!C$111+Results!C$160)*SUM(Sources!$D$29:$D$53)/('Future Practices'!$C$33-'Existing Practices'!$C$24+Calculations!$C$51)*(1-'Future Practices'!$D139))*'Future Practices'!$L139*'Future Practices'!$K139*(Calculations!$G323+(1-Calculations!$G323)*Calculations!C323)-Calculations!O323</f>
        <v>0</v>
      </c>
      <c r="X323" s="455">
        <f>Calculations!$H323*(SUM(Calculations!E$5:E$29)-(Results!D$111+Results!D$160)*SUM(Sources!$D$29:$D$53)/('Future Practices'!$C$33-'Existing Practices'!$C$24+Calculations!$C$51)*(1-'Future Practices'!$D139))*'Future Practices'!$L139*'Future Practices'!$K139*(Calculations!$G323+(1-Calculations!$G323)*Calculations!D323)-Calculations!P323</f>
        <v>0</v>
      </c>
      <c r="Y323" s="455">
        <f>Calculations!$H323*SUM(Calculations!F$5:F$29)*'Future Practices'!$L139*'Future Practices'!$K139*(Calculations!$G323+(1-Calculations!$G323)*Calculations!E323)-Calculations!Q323</f>
        <v>0</v>
      </c>
      <c r="Z323" s="455">
        <f>Calculations!$H323*SUM(Calculations!G$5:G$29)*'Future Practices'!$L139*'Future Practices'!$K139*(Calculations!$G323+(1-Calculations!$G323)*Calculations!F323)-Calculations!R323</f>
        <v>0</v>
      </c>
      <c r="AA323" s="455">
        <f>Calculations!$H323*(SUM(Calculations!I$5:I$29)-Results!G$111*SUM(Sources!$D$29:$D$53)/('Future Practices'!$C$33-'Existing Practices'!$C$24+Calculations!$C$51)*(1-'Future Practices'!$D139))*'Future Practices'!$L139*'Future Practices'!K139*Calculations!G323-Calculations!S323</f>
        <v>0</v>
      </c>
      <c r="AB323" s="455">
        <f>$AA323*(SUM(Calculations!D$5:D$29)-Results!C$111-Results!C$160)/MAX(SUM(Calculations!$I$5:$I$29)-Results!$G$111,0.001)*(1-Calculations!C323)*(1-VLOOKUP('Future Practices'!$H139,Defaults!$B$83:$F$85,2,FALSE)*(1-IF('Future Practices'!$G139="A Soils",0.5,0)))*(1-VLOOKUP('Future Practices'!$B139,Defaults!$B$164:$M$183,12,FALSE))-Calculations!T323</f>
        <v>0</v>
      </c>
      <c r="AC323" s="455">
        <f>$AA323*(SUM(Calculations!E$5:E$29)-Results!D$111-Results!D$160)*(1-VLOOKUP('Future Practices'!$B139,Defaults!$B$164:$M$183,12,FALSE))-Calculations!U323</f>
        <v>0</v>
      </c>
      <c r="AD323" s="456">
        <f>$AA323*SUM(Calculations!G$5:G$29)/MAX(SUM(Calculations!$I$5:$I$29)-Results!G$111-Results!G$160,0.001)*(1-Calculations!F323)*(1-VLOOKUP('Future Practices'!$H139,Defaults!B$83:F$85,4,FALSE)*(1-IF('Future Practices'!$G139="A Soils",0.5,0)))*(1-VLOOKUP('Future Practices'!$B139,Defaults!B$164:M$183,12,FALSE))-V323</f>
        <v>0</v>
      </c>
      <c r="AE323" s="898"/>
      <c r="AF323" s="898"/>
      <c r="AG323" s="898"/>
      <c r="AH323" s="898"/>
    </row>
    <row r="324" spans="2:34" x14ac:dyDescent="0.2">
      <c r="B324" s="452" t="str">
        <f>'Future Practices'!B140</f>
        <v>Dry Water Quantity Pond</v>
      </c>
      <c r="C324" s="161">
        <f>VLOOKUP($B324,Defaults!$B$163:$F$182,2,FALSE)</f>
        <v>0.05</v>
      </c>
      <c r="D324" s="161">
        <f>VLOOKUP('Future Practices'!$B140,Defaults!$B$163:$F$182,3,FALSE)</f>
        <v>0.1</v>
      </c>
      <c r="E324" s="161">
        <f>VLOOKUP('Future Practices'!$B140,Defaults!$B$163:$F$182,4,FALSE)</f>
        <v>0.1</v>
      </c>
      <c r="F324" s="161">
        <f>VLOOKUP('Future Practices'!$B140,Defaults!$B$163:$F$182,5,FALSE)</f>
        <v>0</v>
      </c>
      <c r="G324" s="161">
        <f>VLOOKUP($B324,Defaults!B$163:J$182,HLOOKUP('Future Practices'!G140,Defaults!B$276:E$277,2,FALSE),FALSE)</f>
        <v>0</v>
      </c>
      <c r="H324" s="453">
        <f>'Future Practices'!J140/MAX(($C$50*0.95+$C$51*$C$163)*'Future Practices'!$C$117,0.001)/3630</f>
        <v>0</v>
      </c>
      <c r="I324" s="453">
        <f>IF('Future Practices'!E140="Yes",'Future Practices'!C140*(0.95*'Future Practices'!D140+(1-'Future Practices'!D140)*VLOOKUP('Future Practices'!G140,Defaults!$B$77:$D$80,3,FALSE)*$C$163/SUMPRODUCT(Sources!$C$78:$C$81,Defaults!$D$77:$D$80))/(0.95*Calculations!$C$50+$C$163*Calculations!$C$51),0)*'Existing Practices'!$C$74*'Existing Practices'!$C$75*'Existing Practices'!$C$76</f>
        <v>0</v>
      </c>
      <c r="J324" s="453">
        <f>IF($I324&gt;0,VLOOKUP('Future Practices'!$F140,Defaults!$B$164:$J$182,HLOOKUP('Future Practices'!$G140,Defaults!$B$276:$E$277,2,FALSE),FALSE),0)</f>
        <v>0</v>
      </c>
      <c r="K324" s="453">
        <f>IF($I324&gt;0,VLOOKUP('Future Practices'!$F140,Defaults!$B$164:$F$182,2,FALSE),0)</f>
        <v>0</v>
      </c>
      <c r="L324" s="453">
        <f>IF($I324&gt;0,VLOOKUP('Future Practices'!$F140,Defaults!$B$164:$F$182,3,FALSE),0)</f>
        <v>0</v>
      </c>
      <c r="M324" s="453">
        <f>IF($I324&gt;0,VLOOKUP('Future Practices'!$F140,Defaults!$B$164:$F$182,4,FALSE),0)</f>
        <v>0</v>
      </c>
      <c r="N324" s="453">
        <f>IF($I324&gt;0,VLOOKUP('Future Practices'!$F140,Defaults!$B$164:$F$182,5,FALSE),0)</f>
        <v>0</v>
      </c>
      <c r="O324" s="454">
        <f>Calculations!$I324*(SUM(Calculations!D$5:D$29)-(Results!C$111+Results!C$160)*SUM(Sources!$D$29:$D$53)/('Future Practices'!$C$33-'Existing Practices'!C$24+Calculations!C$51)*(1-'Future Practices'!$D140))*(Calculations!$J324+(1-Calculations!$J324)*Calculations!K324)</f>
        <v>0</v>
      </c>
      <c r="P324" s="454">
        <f>Calculations!$I324*(SUM(Calculations!E$5:E$29)-(Results!D$111+Results!D$160)*SUM(Sources!$D$29:$D$53)/('Future Practices'!$C$33-'Existing Practices'!$C$24+Calculations!$C$51)*(1-'Future Practices'!$D140))*(Calculations!$J324+(1-Calculations!$J324)*Calculations!L324)</f>
        <v>0</v>
      </c>
      <c r="Q324" s="454">
        <f>Calculations!$I324*SUM(Calculations!F$5:F$29)*(Calculations!$J324+(1-Calculations!$J324)*Calculations!M324)</f>
        <v>0</v>
      </c>
      <c r="R324" s="454">
        <f>Calculations!$I324*SUM(Calculations!G$5:G$29)*(Calculations!$J324+(1-Calculations!$J324)*Calculations!N324)</f>
        <v>0</v>
      </c>
      <c r="S324" s="454">
        <f>Calculations!$I324*(SUM(Calculations!I$5:I$29)-Results!G$111*SUM(Sources!$D$29:$D$53)/('Future Practices'!$C$33-'Existing Practices'!D$24+Calculations!D$51)*(1-'Future Practices'!$D140))*Calculations!$J324</f>
        <v>0</v>
      </c>
      <c r="T324" s="454">
        <f>$S324*(SUM(Calculations!D$5:D$29)-Results!C$111-C$192)/MAX(SUM(Calculations!$I$5:$I$29),0.001)*(1-Calculations!K324)*(1-VLOOKUP('Future Practices'!$H140,Defaults!$B$83:$F$85,2,FALSE)*(1-IF('Future Practices'!$G140="A Soils",0.5,0)))*(1-VLOOKUP('Future Practices'!$F140,Defaults!$B$164:$M$183,12,FALSE))</f>
        <v>0</v>
      </c>
      <c r="U324" s="454">
        <f>$S324*(SUM(Calculations!E$5:E$29)-Results!D$111-D$192)/MAX(SUM(Calculations!$I$5:$I$29),0.001)*(1-Calculations!L324)*(1-VLOOKUP('Future Practices'!$H140,Defaults!$B$83:$F$85,3,FALSE)*(1-IF('Future Practices'!$G140="A Soils",0.5,0)))*(1-VLOOKUP('Future Practices'!$F140,Defaults!$B$164:$M$183,12,FALSE))</f>
        <v>0</v>
      </c>
      <c r="V324" s="454">
        <f>$S324*SUM(Calculations!G$5:G$29)/MAX(SUM(Calculations!$I$5:$I$29),0.001)*(1-Calculations!N324)*(1-VLOOKUP('Future Practices'!$H140,Defaults!B$83:F$85,4,FALSE)*(1-IF('Future Practices'!$G140="A Soils",0.5,0)))*(1-VLOOKUP('Future Practices'!$F140,Defaults!B$164:M$183,12,FALSE))</f>
        <v>0</v>
      </c>
      <c r="W324" s="455">
        <f>Calculations!$H324*(SUM(Calculations!D$5:D$29)-(Results!C$111+Results!C$160)*SUM(Sources!$D$29:$D$53)/('Future Practices'!$C$33-'Existing Practices'!$C$24+Calculations!$C$51)*(1-'Future Practices'!$D140))*'Future Practices'!$L140*'Future Practices'!$K140*(Calculations!$G324+(1-Calculations!$G324)*Calculations!C324)-Calculations!O324</f>
        <v>0</v>
      </c>
      <c r="X324" s="455">
        <f>Calculations!$H324*(SUM(Calculations!E$5:E$29)-(Results!D$111+Results!D$160)*SUM(Sources!$D$29:$D$53)/('Future Practices'!$C$33-'Existing Practices'!$C$24+Calculations!$C$51)*(1-'Future Practices'!$D140))*'Future Practices'!$L140*'Future Practices'!$K140*(Calculations!$G324+(1-Calculations!$G324)*Calculations!D324)-Calculations!P324</f>
        <v>0</v>
      </c>
      <c r="Y324" s="455">
        <f>Calculations!$H324*SUM(Calculations!F$5:F$29)*'Future Practices'!$L140*'Future Practices'!$K140*(Calculations!$G324+(1-Calculations!$G324)*Calculations!E324)-Calculations!Q324</f>
        <v>0</v>
      </c>
      <c r="Z324" s="455">
        <f>Calculations!$H324*SUM(Calculations!G$5:G$29)*'Future Practices'!$L140*'Future Practices'!$K140*(Calculations!$G324+(1-Calculations!$G324)*Calculations!F324)-Calculations!R324</f>
        <v>0</v>
      </c>
      <c r="AA324" s="455">
        <f>Calculations!$H324*(SUM(Calculations!I$5:I$29)-Results!G$111*SUM(Sources!$D$29:$D$53)/('Future Practices'!$C$33-'Existing Practices'!$C$24+Calculations!$C$51)*(1-'Future Practices'!$D140))*'Future Practices'!$L140*'Future Practices'!K140*Calculations!G324-Calculations!S324</f>
        <v>0</v>
      </c>
      <c r="AB324" s="455">
        <f>$AA324*(SUM(Calculations!D$5:D$29)-Results!C$111-Results!C$160)/MAX(SUM(Calculations!$I$5:$I$29)-Results!$G$111,0.001)*(1-Calculations!C324)*(1-VLOOKUP('Future Practices'!$H140,Defaults!$B$83:$F$85,2,FALSE)*(1-IF('Future Practices'!$G140="A Soils",0.5,0)))*(1-VLOOKUP('Future Practices'!$B140,Defaults!$B$164:$M$183,12,FALSE))-Calculations!T324</f>
        <v>0</v>
      </c>
      <c r="AC324" s="455">
        <f>$AA324*(SUM(Calculations!E$5:E$29)-Results!D$111-Results!D$160)*(1-VLOOKUP('Future Practices'!$B140,Defaults!$B$164:$M$183,12,FALSE))-Calculations!U324</f>
        <v>0</v>
      </c>
      <c r="AD324" s="456">
        <f>$AA324*SUM(Calculations!G$5:G$29)/MAX(SUM(Calculations!$I$5:$I$29)-Results!G$111-Results!G$160,0.001)*(1-Calculations!F324)*(1-VLOOKUP('Future Practices'!$H140,Defaults!B$83:F$85,4,FALSE)*(1-IF('Future Practices'!$G140="A Soils",0.5,0)))*(1-VLOOKUP('Future Practices'!$B140,Defaults!B$164:M$183,12,FALSE))-V324</f>
        <v>0</v>
      </c>
      <c r="AE324" s="898"/>
      <c r="AF324" s="898"/>
      <c r="AG324" s="898"/>
      <c r="AH324" s="898"/>
    </row>
    <row r="325" spans="2:34" x14ac:dyDescent="0.2">
      <c r="B325" s="452" t="str">
        <f>'Future Practices'!B141</f>
        <v>Dry Water Quantity Pond</v>
      </c>
      <c r="C325" s="161">
        <f>VLOOKUP($B325,Defaults!$B$163:$F$182,2,FALSE)</f>
        <v>0.05</v>
      </c>
      <c r="D325" s="161">
        <f>VLOOKUP('Future Practices'!$B141,Defaults!$B$163:$F$182,3,FALSE)</f>
        <v>0.1</v>
      </c>
      <c r="E325" s="161">
        <f>VLOOKUP('Future Practices'!$B141,Defaults!$B$163:$F$182,4,FALSE)</f>
        <v>0.1</v>
      </c>
      <c r="F325" s="161">
        <f>VLOOKUP('Future Practices'!$B141,Defaults!$B$163:$F$182,5,FALSE)</f>
        <v>0</v>
      </c>
      <c r="G325" s="161">
        <f>VLOOKUP($B325,Defaults!B$163:J$182,HLOOKUP('Future Practices'!G141,Defaults!B$276:E$277,2,FALSE),FALSE)</f>
        <v>0</v>
      </c>
      <c r="H325" s="453">
        <f>'Future Practices'!J141/MAX(($C$50*0.95+$C$51*$C$163)*'Future Practices'!$C$117,0.001)/3630</f>
        <v>0</v>
      </c>
      <c r="I325" s="453">
        <f>IF('Future Practices'!E141="Yes",'Future Practices'!C141*(0.95*'Future Practices'!D141+(1-'Future Practices'!D141)*VLOOKUP('Future Practices'!G141,Defaults!$B$77:$D$80,3,FALSE)*$C$163/SUMPRODUCT(Sources!$C$78:$C$81,Defaults!$D$77:$D$80))/(0.95*Calculations!$C$50+$C$163*Calculations!$C$51),0)*'Existing Practices'!$C$74*'Existing Practices'!$C$75*'Existing Practices'!$C$76</f>
        <v>0</v>
      </c>
      <c r="J325" s="453">
        <f>IF($I325&gt;0,VLOOKUP('Future Practices'!$F141,Defaults!$B$164:$J$182,HLOOKUP('Future Practices'!$G141,Defaults!$B$276:$E$277,2,FALSE),FALSE),0)</f>
        <v>0</v>
      </c>
      <c r="K325" s="453">
        <f>IF($I325&gt;0,VLOOKUP('Future Practices'!$F141,Defaults!$B$164:$F$182,2,FALSE),0)</f>
        <v>0</v>
      </c>
      <c r="L325" s="453">
        <f>IF($I325&gt;0,VLOOKUP('Future Practices'!$F141,Defaults!$B$164:$F$182,3,FALSE),0)</f>
        <v>0</v>
      </c>
      <c r="M325" s="453">
        <f>IF($I325&gt;0,VLOOKUP('Future Practices'!$F141,Defaults!$B$164:$F$182,4,FALSE),0)</f>
        <v>0</v>
      </c>
      <c r="N325" s="453">
        <f>IF($I325&gt;0,VLOOKUP('Future Practices'!$F141,Defaults!$B$164:$F$182,5,FALSE),0)</f>
        <v>0</v>
      </c>
      <c r="O325" s="454">
        <f>Calculations!$I325*(SUM(Calculations!D$5:D$29)-(Results!C$111+Results!C$160)*SUM(Sources!$D$29:$D$53)/('Future Practices'!$C$33-'Existing Practices'!C$24+Calculations!C$51)*(1-'Future Practices'!$D141))*(Calculations!$J325+(1-Calculations!$J325)*Calculations!K325)</f>
        <v>0</v>
      </c>
      <c r="P325" s="454">
        <f>Calculations!$I325*(SUM(Calculations!E$5:E$29)-(Results!D$111+Results!D$160)*SUM(Sources!$D$29:$D$53)/('Future Practices'!$C$33-'Existing Practices'!$C$24+Calculations!$C$51)*(1-'Future Practices'!$D141))*(Calculations!$J325+(1-Calculations!$J325)*Calculations!L325)</f>
        <v>0</v>
      </c>
      <c r="Q325" s="454">
        <f>Calculations!$I325*SUM(Calculations!F$5:F$29)*(Calculations!$J325+(1-Calculations!$J325)*Calculations!M325)</f>
        <v>0</v>
      </c>
      <c r="R325" s="454">
        <f>Calculations!$I325*SUM(Calculations!G$5:G$29)*(Calculations!$J325+(1-Calculations!$J325)*Calculations!N325)</f>
        <v>0</v>
      </c>
      <c r="S325" s="454">
        <f>Calculations!$I325*(SUM(Calculations!I$5:I$29)-Results!G$111*SUM(Sources!$D$29:$D$53)/('Future Practices'!$C$33-'Existing Practices'!D$24+Calculations!D$51)*(1-'Future Practices'!$D141))*Calculations!$J325</f>
        <v>0</v>
      </c>
      <c r="T325" s="454">
        <f>$S325*(SUM(Calculations!D$5:D$29)-Results!C$111-C$192)/MAX(SUM(Calculations!$I$5:$I$29),0.001)*(1-Calculations!K325)*(1-VLOOKUP('Future Practices'!$H141,Defaults!$B$83:$F$85,2,FALSE)*(1-IF('Future Practices'!$G141="A Soils",0.5,0)))*(1-VLOOKUP('Future Practices'!$F141,Defaults!$B$164:$M$183,12,FALSE))</f>
        <v>0</v>
      </c>
      <c r="U325" s="454">
        <f>$S325*(SUM(Calculations!E$5:E$29)-Results!D$111-D$192)/MAX(SUM(Calculations!$I$5:$I$29),0.001)*(1-Calculations!L325)*(1-VLOOKUP('Future Practices'!$H141,Defaults!$B$83:$F$85,3,FALSE)*(1-IF('Future Practices'!$G141="A Soils",0.5,0)))*(1-VLOOKUP('Future Practices'!$F141,Defaults!$B$164:$M$183,12,FALSE))</f>
        <v>0</v>
      </c>
      <c r="V325" s="454">
        <f>$S325*SUM(Calculations!G$5:G$29)/MAX(SUM(Calculations!$I$5:$I$29),0.001)*(1-Calculations!N325)*(1-VLOOKUP('Future Practices'!$H141,Defaults!B$83:F$85,4,FALSE)*(1-IF('Future Practices'!$G141="A Soils",0.5,0)))*(1-VLOOKUP('Future Practices'!$F141,Defaults!B$164:M$183,12,FALSE))</f>
        <v>0</v>
      </c>
      <c r="W325" s="455">
        <f>Calculations!$H325*(SUM(Calculations!D$5:D$29)-(Results!C$111+Results!C$160)*SUM(Sources!$D$29:$D$53)/('Future Practices'!$C$33-'Existing Practices'!$C$24+Calculations!$C$51)*(1-'Future Practices'!$D141))*'Future Practices'!$L141*'Future Practices'!$K141*(Calculations!$G325+(1-Calculations!$G325)*Calculations!C325)-Calculations!O325</f>
        <v>0</v>
      </c>
      <c r="X325" s="455">
        <f>Calculations!$H325*(SUM(Calculations!E$5:E$29)-(Results!D$111+Results!D$160)*SUM(Sources!$D$29:$D$53)/('Future Practices'!$C$33-'Existing Practices'!$C$24+Calculations!$C$51)*(1-'Future Practices'!$D141))*'Future Practices'!$L141*'Future Practices'!$K141*(Calculations!$G325+(1-Calculations!$G325)*Calculations!D325)-Calculations!P325</f>
        <v>0</v>
      </c>
      <c r="Y325" s="455">
        <f>Calculations!$H325*SUM(Calculations!F$5:F$29)*'Future Practices'!$L141*'Future Practices'!$K141*(Calculations!$G325+(1-Calculations!$G325)*Calculations!E325)-Calculations!Q325</f>
        <v>0</v>
      </c>
      <c r="Z325" s="455">
        <f>Calculations!$H325*SUM(Calculations!G$5:G$29)*'Future Practices'!$L141*'Future Practices'!$K141*(Calculations!$G325+(1-Calculations!$G325)*Calculations!F325)-Calculations!R325</f>
        <v>0</v>
      </c>
      <c r="AA325" s="455">
        <f>Calculations!$H325*(SUM(Calculations!I$5:I$29)-Results!G$111*SUM(Sources!$D$29:$D$53)/('Future Practices'!$C$33-'Existing Practices'!$C$24+Calculations!$C$51)*(1-'Future Practices'!$D141))*'Future Practices'!$L141*'Future Practices'!K141*Calculations!G325-Calculations!S325</f>
        <v>0</v>
      </c>
      <c r="AB325" s="455">
        <f>$AA325*(SUM(Calculations!D$5:D$29)-Results!C$111-Results!C$160)/MAX(SUM(Calculations!$I$5:$I$29)-Results!$G$111,0.001)*(1-Calculations!C325)*(1-VLOOKUP('Future Practices'!$H141,Defaults!$B$83:$F$85,2,FALSE)*(1-IF('Future Practices'!$G141="A Soils",0.5,0)))*(1-VLOOKUP('Future Practices'!$B141,Defaults!$B$164:$M$183,12,FALSE))-Calculations!T325</f>
        <v>0</v>
      </c>
      <c r="AC325" s="455">
        <f>$AA325*(SUM(Calculations!E$5:E$29)-Results!D$111-Results!D$160)*(1-VLOOKUP('Future Practices'!$B141,Defaults!$B$164:$M$183,12,FALSE))-Calculations!U325</f>
        <v>0</v>
      </c>
      <c r="AD325" s="456">
        <f>$AA325*SUM(Calculations!G$5:G$29)/MAX(SUM(Calculations!$I$5:$I$29)-Results!G$111-Results!G$160,0.001)*(1-Calculations!F325)*(1-VLOOKUP('Future Practices'!$H141,Defaults!B$83:F$85,4,FALSE)*(1-IF('Future Practices'!$G141="A Soils",0.5,0)))*(1-VLOOKUP('Future Practices'!$B141,Defaults!B$164:M$183,12,FALSE))-V325</f>
        <v>0</v>
      </c>
      <c r="AE325" s="898"/>
      <c r="AF325" s="898"/>
      <c r="AG325" s="898"/>
      <c r="AH325" s="898"/>
    </row>
    <row r="326" spans="2:34" x14ac:dyDescent="0.2">
      <c r="B326" s="452" t="str">
        <f>'Future Practices'!B142</f>
        <v>Dry Water Quantity Pond</v>
      </c>
      <c r="C326" s="161">
        <f>VLOOKUP($B326,Defaults!$B$163:$F$182,2,FALSE)</f>
        <v>0.05</v>
      </c>
      <c r="D326" s="161">
        <f>VLOOKUP('Future Practices'!$B142,Defaults!$B$163:$F$182,3,FALSE)</f>
        <v>0.1</v>
      </c>
      <c r="E326" s="161">
        <f>VLOOKUP('Future Practices'!$B142,Defaults!$B$163:$F$182,4,FALSE)</f>
        <v>0.1</v>
      </c>
      <c r="F326" s="161">
        <f>VLOOKUP('Future Practices'!$B142,Defaults!$B$163:$F$182,5,FALSE)</f>
        <v>0</v>
      </c>
      <c r="G326" s="161">
        <f>VLOOKUP($B326,Defaults!B$163:J$182,HLOOKUP('Future Practices'!G142,Defaults!B$276:E$277,2,FALSE),FALSE)</f>
        <v>0</v>
      </c>
      <c r="H326" s="453">
        <f>'Future Practices'!J142/MAX(($C$50*0.95+$C$51*$C$163)*'Future Practices'!$C$117,0.001)/3630</f>
        <v>0</v>
      </c>
      <c r="I326" s="453">
        <f>IF('Future Practices'!E142="Yes",'Future Practices'!C142*(0.95*'Future Practices'!D142+(1-'Future Practices'!D142)*VLOOKUP('Future Practices'!G142,Defaults!$B$77:$D$80,3,FALSE)*$C$163/SUMPRODUCT(Sources!$C$78:$C$81,Defaults!$D$77:$D$80))/(0.95*Calculations!$C$50+$C$163*Calculations!$C$51),0)*'Existing Practices'!$C$74*'Existing Practices'!$C$75*'Existing Practices'!$C$76</f>
        <v>0</v>
      </c>
      <c r="J326" s="453">
        <f>IF($I326&gt;0,VLOOKUP('Future Practices'!$F142,Defaults!$B$164:$J$182,HLOOKUP('Future Practices'!$G142,Defaults!$B$276:$E$277,2,FALSE),FALSE),0)</f>
        <v>0</v>
      </c>
      <c r="K326" s="453">
        <f>IF($I326&gt;0,VLOOKUP('Future Practices'!$F142,Defaults!$B$164:$F$182,2,FALSE),0)</f>
        <v>0</v>
      </c>
      <c r="L326" s="453">
        <f>IF($I326&gt;0,VLOOKUP('Future Practices'!$F142,Defaults!$B$164:$F$182,3,FALSE),0)</f>
        <v>0</v>
      </c>
      <c r="M326" s="453">
        <f>IF($I326&gt;0,VLOOKUP('Future Practices'!$F142,Defaults!$B$164:$F$182,4,FALSE),0)</f>
        <v>0</v>
      </c>
      <c r="N326" s="453">
        <f>IF($I326&gt;0,VLOOKUP('Future Practices'!$F142,Defaults!$B$164:$F$182,5,FALSE),0)</f>
        <v>0</v>
      </c>
      <c r="O326" s="454">
        <f>Calculations!$I326*(SUM(Calculations!D$5:D$29)-(Results!C$111+Results!C$160)*SUM(Sources!$D$29:$D$53)/('Future Practices'!$C$33-'Existing Practices'!C$24+Calculations!C$51)*(1-'Future Practices'!$D142))*(Calculations!$J326+(1-Calculations!$J326)*Calculations!K326)</f>
        <v>0</v>
      </c>
      <c r="P326" s="454">
        <f>Calculations!$I326*(SUM(Calculations!E$5:E$29)-(Results!D$111+Results!D$160)*SUM(Sources!$D$29:$D$53)/('Future Practices'!$C$33-'Existing Practices'!$C$24+Calculations!$C$51)*(1-'Future Practices'!$D142))*(Calculations!$J326+(1-Calculations!$J326)*Calculations!L326)</f>
        <v>0</v>
      </c>
      <c r="Q326" s="454">
        <f>Calculations!$I326*SUM(Calculations!F$5:F$29)*(Calculations!$J326+(1-Calculations!$J326)*Calculations!M326)</f>
        <v>0</v>
      </c>
      <c r="R326" s="454">
        <f>Calculations!$I326*SUM(Calculations!G$5:G$29)*(Calculations!$J326+(1-Calculations!$J326)*Calculations!N326)</f>
        <v>0</v>
      </c>
      <c r="S326" s="454">
        <f>Calculations!$I326*(SUM(Calculations!I$5:I$29)-Results!G$111*SUM(Sources!$D$29:$D$53)/('Future Practices'!$C$33-'Existing Practices'!D$24+Calculations!D$51)*(1-'Future Practices'!$D142))*Calculations!$J326</f>
        <v>0</v>
      </c>
      <c r="T326" s="454">
        <f>$S326*(SUM(Calculations!D$5:D$29)-Results!C$111-C$192)/MAX(SUM(Calculations!$I$5:$I$29),0.001)*(1-Calculations!K326)*(1-VLOOKUP('Future Practices'!$H142,Defaults!$B$83:$F$85,2,FALSE)*(1-IF('Future Practices'!$G142="A Soils",0.5,0)))*(1-VLOOKUP('Future Practices'!$F142,Defaults!$B$164:$M$183,12,FALSE))</f>
        <v>0</v>
      </c>
      <c r="U326" s="454">
        <f>$S326*(SUM(Calculations!E$5:E$29)-Results!D$111-D$192)/MAX(SUM(Calculations!$I$5:$I$29),0.001)*(1-Calculations!L326)*(1-VLOOKUP('Future Practices'!$H142,Defaults!$B$83:$F$85,3,FALSE)*(1-IF('Future Practices'!$G142="A Soils",0.5,0)))*(1-VLOOKUP('Future Practices'!$F142,Defaults!$B$164:$M$183,12,FALSE))</f>
        <v>0</v>
      </c>
      <c r="V326" s="454">
        <f>$S326*SUM(Calculations!G$5:G$29)/MAX(SUM(Calculations!$I$5:$I$29),0.001)*(1-Calculations!N326)*(1-VLOOKUP('Future Practices'!$H142,Defaults!B$83:F$85,4,FALSE)*(1-IF('Future Practices'!$G142="A Soils",0.5,0)))*(1-VLOOKUP('Future Practices'!$F142,Defaults!B$164:M$183,12,FALSE))</f>
        <v>0</v>
      </c>
      <c r="W326" s="455">
        <f>Calculations!$H326*(SUM(Calculations!D$5:D$29)-(Results!C$111+Results!C$160)*SUM(Sources!$D$29:$D$53)/('Future Practices'!$C$33-'Existing Practices'!$C$24+Calculations!$C$51)*(1-'Future Practices'!$D142))*'Future Practices'!$L142*'Future Practices'!$K142*(Calculations!$G326+(1-Calculations!$G326)*Calculations!C326)-Calculations!O326</f>
        <v>0</v>
      </c>
      <c r="X326" s="455">
        <f>Calculations!$H326*(SUM(Calculations!E$5:E$29)-(Results!D$111+Results!D$160)*SUM(Sources!$D$29:$D$53)/('Future Practices'!$C$33-'Existing Practices'!$C$24+Calculations!$C$51)*(1-'Future Practices'!$D142))*'Future Practices'!$L142*'Future Practices'!$K142*(Calculations!$G326+(1-Calculations!$G326)*Calculations!D326)-Calculations!P326</f>
        <v>0</v>
      </c>
      <c r="Y326" s="455">
        <f>Calculations!$H326*SUM(Calculations!F$5:F$29)*'Future Practices'!$L142*'Future Practices'!$K142*(Calculations!$G326+(1-Calculations!$G326)*Calculations!E326)-Calculations!Q326</f>
        <v>0</v>
      </c>
      <c r="Z326" s="455">
        <f>Calculations!$H326*SUM(Calculations!G$5:G$29)*'Future Practices'!$L142*'Future Practices'!$K142*(Calculations!$G326+(1-Calculations!$G326)*Calculations!F326)-Calculations!R326</f>
        <v>0</v>
      </c>
      <c r="AA326" s="455">
        <f>Calculations!$H326*(SUM(Calculations!I$5:I$29)-Results!G$111*SUM(Sources!$D$29:$D$53)/('Future Practices'!$C$33-'Existing Practices'!$C$24+Calculations!$C$51)*(1-'Future Practices'!$D142))*'Future Practices'!$L142*'Future Practices'!K142*Calculations!G326-Calculations!S326</f>
        <v>0</v>
      </c>
      <c r="AB326" s="455">
        <f>$AA326*(SUM(Calculations!D$5:D$29)-Results!C$111-Results!C$160)/MAX(SUM(Calculations!$I$5:$I$29)-Results!$G$111,0.001)*(1-Calculations!C326)*(1-VLOOKUP('Future Practices'!$H142,Defaults!$B$83:$F$85,2,FALSE)*(1-IF('Future Practices'!$G142="A Soils",0.5,0)))*(1-VLOOKUP('Future Practices'!$B142,Defaults!$B$164:$M$183,12,FALSE))-Calculations!T326</f>
        <v>0</v>
      </c>
      <c r="AC326" s="455">
        <f>$AA326*(SUM(Calculations!E$5:E$29)-Results!D$111-Results!D$160)*(1-VLOOKUP('Future Practices'!$B142,Defaults!$B$164:$M$183,12,FALSE))-Calculations!U326</f>
        <v>0</v>
      </c>
      <c r="AD326" s="456">
        <f>$AA326*SUM(Calculations!G$5:G$29)/MAX(SUM(Calculations!$I$5:$I$29)-Results!G$111-Results!G$160,0.001)*(1-Calculations!F326)*(1-VLOOKUP('Future Practices'!$H142,Defaults!B$83:F$85,4,FALSE)*(1-IF('Future Practices'!$G142="A Soils",0.5,0)))*(1-VLOOKUP('Future Practices'!$B142,Defaults!B$164:M$183,12,FALSE))-V326</f>
        <v>0</v>
      </c>
      <c r="AE326" s="898"/>
      <c r="AF326" s="898"/>
      <c r="AG326" s="898"/>
      <c r="AH326" s="898"/>
    </row>
    <row r="327" spans="2:34" x14ac:dyDescent="0.2">
      <c r="B327" s="452" t="str">
        <f>'Future Practices'!B143</f>
        <v>Dry Water Quantity Pond</v>
      </c>
      <c r="C327" s="161">
        <f>VLOOKUP($B327,Defaults!$B$163:$F$182,2,FALSE)</f>
        <v>0.05</v>
      </c>
      <c r="D327" s="161">
        <f>VLOOKUP('Future Practices'!$B143,Defaults!$B$163:$F$182,3,FALSE)</f>
        <v>0.1</v>
      </c>
      <c r="E327" s="161">
        <f>VLOOKUP('Future Practices'!$B143,Defaults!$B$163:$F$182,4,FALSE)</f>
        <v>0.1</v>
      </c>
      <c r="F327" s="161">
        <f>VLOOKUP('Future Practices'!$B143,Defaults!$B$163:$F$182,5,FALSE)</f>
        <v>0</v>
      </c>
      <c r="G327" s="161">
        <f>VLOOKUP($B327,Defaults!B$163:J$182,HLOOKUP('Future Practices'!G143,Defaults!B$276:E$277,2,FALSE),FALSE)</f>
        <v>0</v>
      </c>
      <c r="H327" s="453">
        <f>'Future Practices'!J143/MAX(($C$50*0.95+$C$51*$C$163)*'Future Practices'!$C$117,0.001)/3630</f>
        <v>0</v>
      </c>
      <c r="I327" s="453">
        <f>IF('Future Practices'!E143="Yes",'Future Practices'!C143*(0.95*'Future Practices'!D143+(1-'Future Practices'!D143)*VLOOKUP('Future Practices'!G143,Defaults!$B$77:$D$80,3,FALSE)*$C$163/SUMPRODUCT(Sources!$C$78:$C$81,Defaults!$D$77:$D$80))/(0.95*Calculations!$C$50+$C$163*Calculations!$C$51),0)*'Existing Practices'!$C$74*'Existing Practices'!$C$75*'Existing Practices'!$C$76</f>
        <v>0</v>
      </c>
      <c r="J327" s="453">
        <f>IF($I327&gt;0,VLOOKUP('Future Practices'!$F143,Defaults!$B$164:$J$182,HLOOKUP('Future Practices'!$G143,Defaults!$B$276:$E$277,2,FALSE),FALSE),0)</f>
        <v>0</v>
      </c>
      <c r="K327" s="453">
        <f>IF($I327&gt;0,VLOOKUP('Future Practices'!$F143,Defaults!$B$164:$F$182,2,FALSE),0)</f>
        <v>0</v>
      </c>
      <c r="L327" s="453">
        <f>IF($I327&gt;0,VLOOKUP('Future Practices'!$F143,Defaults!$B$164:$F$182,3,FALSE),0)</f>
        <v>0</v>
      </c>
      <c r="M327" s="453">
        <f>IF($I327&gt;0,VLOOKUP('Future Practices'!$F143,Defaults!$B$164:$F$182,4,FALSE),0)</f>
        <v>0</v>
      </c>
      <c r="N327" s="453">
        <f>IF($I327&gt;0,VLOOKUP('Future Practices'!$F143,Defaults!$B$164:$F$182,5,FALSE),0)</f>
        <v>0</v>
      </c>
      <c r="O327" s="454">
        <f>Calculations!$I327*(SUM(Calculations!D$5:D$29)-(Results!C$111+Results!C$160)*SUM(Sources!$D$29:$D$53)/('Future Practices'!$C$33-'Existing Practices'!C$24+Calculations!C$51)*(1-'Future Practices'!$D143))*(Calculations!$J327+(1-Calculations!$J327)*Calculations!K327)</f>
        <v>0</v>
      </c>
      <c r="P327" s="454">
        <f>Calculations!$I327*(SUM(Calculations!E$5:E$29)-(Results!D$111+Results!D$160)*SUM(Sources!$D$29:$D$53)/('Future Practices'!$C$33-'Existing Practices'!$C$24+Calculations!$C$51)*(1-'Future Practices'!$D143))*(Calculations!$J327+(1-Calculations!$J327)*Calculations!L327)</f>
        <v>0</v>
      </c>
      <c r="Q327" s="454">
        <f>Calculations!$I327*SUM(Calculations!F$5:F$29)*(Calculations!$J327+(1-Calculations!$J327)*Calculations!M327)</f>
        <v>0</v>
      </c>
      <c r="R327" s="454">
        <f>Calculations!$I327*SUM(Calculations!G$5:G$29)*(Calculations!$J327+(1-Calculations!$J327)*Calculations!N327)</f>
        <v>0</v>
      </c>
      <c r="S327" s="454">
        <f>Calculations!$I327*(SUM(Calculations!I$5:I$29)-Results!G$111*SUM(Sources!$D$29:$D$53)/('Future Practices'!$C$33-'Existing Practices'!D$24+Calculations!D$51)*(1-'Future Practices'!$D143))*Calculations!$J327</f>
        <v>0</v>
      </c>
      <c r="T327" s="454">
        <f>$S327*(SUM(Calculations!D$5:D$29)-Results!C$111-C$192)/MAX(SUM(Calculations!$I$5:$I$29),0.001)*(1-Calculations!K327)*(1-VLOOKUP('Future Practices'!$H143,Defaults!$B$83:$F$85,2,FALSE)*(1-IF('Future Practices'!$G143="A Soils",0.5,0)))*(1-VLOOKUP('Future Practices'!$F143,Defaults!$B$164:$M$183,12,FALSE))</f>
        <v>0</v>
      </c>
      <c r="U327" s="454">
        <f>$S327*(SUM(Calculations!E$5:E$29)-Results!D$111-D$192)/MAX(SUM(Calculations!$I$5:$I$29),0.001)*(1-Calculations!L327)*(1-VLOOKUP('Future Practices'!$H143,Defaults!$B$83:$F$85,3,FALSE)*(1-IF('Future Practices'!$G143="A Soils",0.5,0)))*(1-VLOOKUP('Future Practices'!$F143,Defaults!$B$164:$M$183,12,FALSE))</f>
        <v>0</v>
      </c>
      <c r="V327" s="454">
        <f>$S327*SUM(Calculations!G$5:G$29)/MAX(SUM(Calculations!$I$5:$I$29),0.001)*(1-Calculations!N327)*(1-VLOOKUP('Future Practices'!$H143,Defaults!B$83:F$85,4,FALSE)*(1-IF('Future Practices'!$G143="A Soils",0.5,0)))*(1-VLOOKUP('Future Practices'!$F143,Defaults!B$164:M$183,12,FALSE))</f>
        <v>0</v>
      </c>
      <c r="W327" s="455">
        <f>Calculations!$H327*(SUM(Calculations!D$5:D$29)-(Results!C$111+Results!C$160)*SUM(Sources!$D$29:$D$53)/('Future Practices'!$C$33-'Existing Practices'!$C$24+Calculations!$C$51)*(1-'Future Practices'!$D143))*'Future Practices'!$L143*'Future Practices'!$K143*(Calculations!$G327+(1-Calculations!$G327)*Calculations!C327)-Calculations!O327</f>
        <v>0</v>
      </c>
      <c r="X327" s="455">
        <f>Calculations!$H327*(SUM(Calculations!E$5:E$29)-(Results!D$111+Results!D$160)*SUM(Sources!$D$29:$D$53)/('Future Practices'!$C$33-'Existing Practices'!$C$24+Calculations!$C$51)*(1-'Future Practices'!$D143))*'Future Practices'!$L143*'Future Practices'!$K143*(Calculations!$G327+(1-Calculations!$G327)*Calculations!D327)-Calculations!P327</f>
        <v>0</v>
      </c>
      <c r="Y327" s="455">
        <f>Calculations!$H327*SUM(Calculations!F$5:F$29)*'Future Practices'!$L143*'Future Practices'!$K143*(Calculations!$G327+(1-Calculations!$G327)*Calculations!E327)-Calculations!Q327</f>
        <v>0</v>
      </c>
      <c r="Z327" s="455">
        <f>Calculations!$H327*SUM(Calculations!G$5:G$29)*'Future Practices'!$L143*'Future Practices'!$K143*(Calculations!$G327+(1-Calculations!$G327)*Calculations!F327)-Calculations!R327</f>
        <v>0</v>
      </c>
      <c r="AA327" s="455">
        <f>Calculations!$H327*(SUM(Calculations!I$5:I$29)-Results!G$111*SUM(Sources!$D$29:$D$53)/('Future Practices'!$C$33-'Existing Practices'!$C$24+Calculations!$C$51)*(1-'Future Practices'!$D143))*'Future Practices'!$L143*'Future Practices'!K143*Calculations!G327-Calculations!S327</f>
        <v>0</v>
      </c>
      <c r="AB327" s="455">
        <f>$AA327*(SUM(Calculations!D$5:D$29)-Results!C$111-Results!C$160)/MAX(SUM(Calculations!$I$5:$I$29)-Results!$G$111,0.001)*(1-Calculations!C327)*(1-VLOOKUP('Future Practices'!$H143,Defaults!$B$83:$F$85,2,FALSE)*(1-IF('Future Practices'!$G143="A Soils",0.5,0)))*(1-VLOOKUP('Future Practices'!$B143,Defaults!$B$164:$M$183,12,FALSE))-Calculations!T327</f>
        <v>0</v>
      </c>
      <c r="AC327" s="455">
        <f>$AA327*(SUM(Calculations!E$5:E$29)-Results!D$111-Results!D$160)*(1-VLOOKUP('Future Practices'!$B143,Defaults!$B$164:$M$183,12,FALSE))-Calculations!U327</f>
        <v>0</v>
      </c>
      <c r="AD327" s="456">
        <f>$AA327*SUM(Calculations!G$5:G$29)/MAX(SUM(Calculations!$I$5:$I$29)-Results!G$111-Results!G$160,0.001)*(1-Calculations!F327)*(1-VLOOKUP('Future Practices'!$H143,Defaults!B$83:F$85,4,FALSE)*(1-IF('Future Practices'!$G143="A Soils",0.5,0)))*(1-VLOOKUP('Future Practices'!$B143,Defaults!B$164:M$183,12,FALSE))-V327</f>
        <v>0</v>
      </c>
      <c r="AE327" s="898"/>
      <c r="AF327" s="898"/>
      <c r="AG327" s="898"/>
      <c r="AH327" s="898"/>
    </row>
    <row r="328" spans="2:34" x14ac:dyDescent="0.2">
      <c r="B328" s="452" t="str">
        <f>'Future Practices'!B144</f>
        <v>Dry Water Quantity Pond</v>
      </c>
      <c r="C328" s="161">
        <f>VLOOKUP($B328,Defaults!$B$163:$F$182,2,FALSE)</f>
        <v>0.05</v>
      </c>
      <c r="D328" s="161">
        <f>VLOOKUP('Future Practices'!$B144,Defaults!$B$163:$F$182,3,FALSE)</f>
        <v>0.1</v>
      </c>
      <c r="E328" s="161">
        <f>VLOOKUP('Future Practices'!$B144,Defaults!$B$163:$F$182,4,FALSE)</f>
        <v>0.1</v>
      </c>
      <c r="F328" s="161">
        <f>VLOOKUP('Future Practices'!$B144,Defaults!$B$163:$F$182,5,FALSE)</f>
        <v>0</v>
      </c>
      <c r="G328" s="161">
        <f>VLOOKUP($B328,Defaults!B$163:J$182,HLOOKUP('Future Practices'!G144,Defaults!B$276:E$277,2,FALSE),FALSE)</f>
        <v>0</v>
      </c>
      <c r="H328" s="453">
        <f>'Future Practices'!J144/MAX(($C$50*0.95+$C$51*$C$163)*'Future Practices'!$C$117,0.001)/3630</f>
        <v>0</v>
      </c>
      <c r="I328" s="453">
        <f>IF('Future Practices'!E144="Yes",'Future Practices'!C144*(0.95*'Future Practices'!D144+(1-'Future Practices'!D144)*VLOOKUP('Future Practices'!G144,Defaults!$B$77:$D$80,3,FALSE)*$C$163/SUMPRODUCT(Sources!$C$78:$C$81,Defaults!$D$77:$D$80))/(0.95*Calculations!$C$50+$C$163*Calculations!$C$51),0)*'Existing Practices'!$C$74*'Existing Practices'!$C$75*'Existing Practices'!$C$76</f>
        <v>0</v>
      </c>
      <c r="J328" s="453">
        <f>IF($I328&gt;0,VLOOKUP('Future Practices'!$F144,Defaults!$B$164:$J$182,HLOOKUP('Future Practices'!$G144,Defaults!$B$276:$E$277,2,FALSE),FALSE),0)</f>
        <v>0</v>
      </c>
      <c r="K328" s="453">
        <f>IF($I328&gt;0,VLOOKUP('Future Practices'!$F144,Defaults!$B$164:$F$182,2,FALSE),0)</f>
        <v>0</v>
      </c>
      <c r="L328" s="453">
        <f>IF($I328&gt;0,VLOOKUP('Future Practices'!$F144,Defaults!$B$164:$F$182,3,FALSE),0)</f>
        <v>0</v>
      </c>
      <c r="M328" s="453">
        <f>IF($I328&gt;0,VLOOKUP('Future Practices'!$F144,Defaults!$B$164:$F$182,4,FALSE),0)</f>
        <v>0</v>
      </c>
      <c r="N328" s="453">
        <f>IF($I328&gt;0,VLOOKUP('Future Practices'!$F144,Defaults!$B$164:$F$182,5,FALSE),0)</f>
        <v>0</v>
      </c>
      <c r="O328" s="454">
        <f>Calculations!$I328*(SUM(Calculations!D$5:D$29)-(Results!C$111+Results!C$160)*SUM(Sources!$D$29:$D$53)/('Future Practices'!$C$33-'Existing Practices'!C$24+Calculations!C$51)*(1-'Future Practices'!$D144))*(Calculations!$J328+(1-Calculations!$J328)*Calculations!K328)</f>
        <v>0</v>
      </c>
      <c r="P328" s="454">
        <f>Calculations!$I328*(SUM(Calculations!E$5:E$29)-(Results!D$111+Results!D$160)*SUM(Sources!$D$29:$D$53)/('Future Practices'!$C$33-'Existing Practices'!$C$24+Calculations!$C$51)*(1-'Future Practices'!$D144))*(Calculations!$J328+(1-Calculations!$J328)*Calculations!L328)</f>
        <v>0</v>
      </c>
      <c r="Q328" s="454">
        <f>Calculations!$I328*SUM(Calculations!F$5:F$29)*(Calculations!$J328+(1-Calculations!$J328)*Calculations!M328)</f>
        <v>0</v>
      </c>
      <c r="R328" s="454">
        <f>Calculations!$I328*SUM(Calculations!G$5:G$29)*(Calculations!$J328+(1-Calculations!$J328)*Calculations!N328)</f>
        <v>0</v>
      </c>
      <c r="S328" s="454">
        <f>Calculations!$I328*(SUM(Calculations!I$5:I$29)-Results!G$111*SUM(Sources!$D$29:$D$53)/('Future Practices'!$C$33-'Existing Practices'!D$24+Calculations!D$51)*(1-'Future Practices'!$D144))*Calculations!$J328</f>
        <v>0</v>
      </c>
      <c r="T328" s="454">
        <f>$S328*(SUM(Calculations!D$5:D$29)-Results!C$111-C$192)/MAX(SUM(Calculations!$I$5:$I$29),0.001)*(1-Calculations!K328)*(1-VLOOKUP('Future Practices'!$H144,Defaults!$B$83:$F$85,2,FALSE)*(1-IF('Future Practices'!$G144="A Soils",0.5,0)))*(1-VLOOKUP('Future Practices'!$F144,Defaults!$B$164:$M$183,12,FALSE))</f>
        <v>0</v>
      </c>
      <c r="U328" s="454">
        <f>$S328*(SUM(Calculations!E$5:E$29)-Results!D$111-D$192)/MAX(SUM(Calculations!$I$5:$I$29),0.001)*(1-Calculations!L328)*(1-VLOOKUP('Future Practices'!$H144,Defaults!$B$83:$F$85,3,FALSE)*(1-IF('Future Practices'!$G144="A Soils",0.5,0)))*(1-VLOOKUP('Future Practices'!$F144,Defaults!$B$164:$M$183,12,FALSE))</f>
        <v>0</v>
      </c>
      <c r="V328" s="454">
        <f>$S328*SUM(Calculations!G$5:G$29)/MAX(SUM(Calculations!$I$5:$I$29),0.001)*(1-Calculations!N328)*(1-VLOOKUP('Future Practices'!$H144,Defaults!B$83:F$85,4,FALSE)*(1-IF('Future Practices'!$G144="A Soils",0.5,0)))*(1-VLOOKUP('Future Practices'!$F144,Defaults!B$164:M$183,12,FALSE))</f>
        <v>0</v>
      </c>
      <c r="W328" s="455">
        <f>Calculations!$H328*(SUM(Calculations!D$5:D$29)-(Results!C$111+Results!C$160)*SUM(Sources!$D$29:$D$53)/('Future Practices'!$C$33-'Existing Practices'!$C$24+Calculations!$C$51)*(1-'Future Practices'!$D144))*'Future Practices'!$L144*'Future Practices'!$K144*(Calculations!$G328+(1-Calculations!$G328)*Calculations!C328)-Calculations!O328</f>
        <v>0</v>
      </c>
      <c r="X328" s="455">
        <f>Calculations!$H328*(SUM(Calculations!E$5:E$29)-(Results!D$111+Results!D$160)*SUM(Sources!$D$29:$D$53)/('Future Practices'!$C$33-'Existing Practices'!$C$24+Calculations!$C$51)*(1-'Future Practices'!$D144))*'Future Practices'!$L144*'Future Practices'!$K144*(Calculations!$G328+(1-Calculations!$G328)*Calculations!D328)-Calculations!P328</f>
        <v>0</v>
      </c>
      <c r="Y328" s="455">
        <f>Calculations!$H328*SUM(Calculations!F$5:F$29)*'Future Practices'!$L144*'Future Practices'!$K144*(Calculations!$G328+(1-Calculations!$G328)*Calculations!E328)-Calculations!Q328</f>
        <v>0</v>
      </c>
      <c r="Z328" s="455">
        <f>Calculations!$H328*SUM(Calculations!G$5:G$29)*'Future Practices'!$L144*'Future Practices'!$K144*(Calculations!$G328+(1-Calculations!$G328)*Calculations!F328)-Calculations!R328</f>
        <v>0</v>
      </c>
      <c r="AA328" s="455">
        <f>Calculations!$H328*(SUM(Calculations!I$5:I$29)-Results!G$111*SUM(Sources!$D$29:$D$53)/('Future Practices'!$C$33-'Existing Practices'!$C$24+Calculations!$C$51)*(1-'Future Practices'!$D144))*'Future Practices'!$L144*'Future Practices'!K144*Calculations!G328-Calculations!S328</f>
        <v>0</v>
      </c>
      <c r="AB328" s="455">
        <f>$AA328*(SUM(Calculations!D$5:D$29)-Results!C$111-Results!C$160)/MAX(SUM(Calculations!$I$5:$I$29)-Results!$G$111,0.001)*(1-Calculations!C328)*(1-VLOOKUP('Future Practices'!$H144,Defaults!$B$83:$F$85,2,FALSE)*(1-IF('Future Practices'!$G144="A Soils",0.5,0)))*(1-VLOOKUP('Future Practices'!$B144,Defaults!$B$164:$M$183,12,FALSE))-Calculations!T328</f>
        <v>0</v>
      </c>
      <c r="AC328" s="455">
        <f>$AA328*(SUM(Calculations!E$5:E$29)-Results!D$111-Results!D$160)*(1-VLOOKUP('Future Practices'!$B144,Defaults!$B$164:$M$183,12,FALSE))-Calculations!U328</f>
        <v>0</v>
      </c>
      <c r="AD328" s="456">
        <f>$AA328*SUM(Calculations!G$5:G$29)/MAX(SUM(Calculations!$I$5:$I$29)-Results!G$111-Results!G$160,0.001)*(1-Calculations!F328)*(1-VLOOKUP('Future Practices'!$H144,Defaults!B$83:F$85,4,FALSE)*(1-IF('Future Practices'!$G144="A Soils",0.5,0)))*(1-VLOOKUP('Future Practices'!$B144,Defaults!B$164:M$183,12,FALSE))-V328</f>
        <v>0</v>
      </c>
      <c r="AE328" s="898"/>
    </row>
    <row r="329" spans="2:34" x14ac:dyDescent="0.2">
      <c r="B329" s="452" t="str">
        <f>'Future Practices'!B145</f>
        <v>Dry Water Quantity Pond</v>
      </c>
      <c r="C329" s="161">
        <f>VLOOKUP($B329,Defaults!$B$163:$F$182,2,FALSE)</f>
        <v>0.05</v>
      </c>
      <c r="D329" s="161">
        <f>VLOOKUP('Future Practices'!$B145,Defaults!$B$163:$F$182,3,FALSE)</f>
        <v>0.1</v>
      </c>
      <c r="E329" s="161">
        <f>VLOOKUP('Future Practices'!$B145,Defaults!$B$163:$F$182,4,FALSE)</f>
        <v>0.1</v>
      </c>
      <c r="F329" s="161">
        <f>VLOOKUP('Future Practices'!$B145,Defaults!$B$163:$F$182,5,FALSE)</f>
        <v>0</v>
      </c>
      <c r="G329" s="161">
        <f>VLOOKUP($B329,Defaults!B$163:J$182,HLOOKUP('Future Practices'!G145,Defaults!B$276:E$277,2,FALSE),FALSE)</f>
        <v>0</v>
      </c>
      <c r="H329" s="453">
        <f>'Future Practices'!J145/MAX(($C$50*0.95+$C$51*$C$163)*'Future Practices'!$C$117,0.001)/3630</f>
        <v>0</v>
      </c>
      <c r="I329" s="453">
        <f>IF('Future Practices'!E145="Yes",'Future Practices'!C145*(0.95*'Future Practices'!D145+(1-'Future Practices'!D145)*VLOOKUP('Future Practices'!G145,Defaults!$B$77:$D$80,3,FALSE)*$C$163/SUMPRODUCT(Sources!$C$78:$C$81,Defaults!$D$77:$D$80))/(0.95*Calculations!$C$50+$C$163*Calculations!$C$51),0)*'Existing Practices'!$C$74*'Existing Practices'!$C$75*'Existing Practices'!$C$76</f>
        <v>0</v>
      </c>
      <c r="J329" s="453">
        <f>IF($I329&gt;0,VLOOKUP('Future Practices'!$F145,Defaults!$B$164:$J$182,HLOOKUP('Future Practices'!$G145,Defaults!$B$276:$E$277,2,FALSE),FALSE),0)</f>
        <v>0</v>
      </c>
      <c r="K329" s="453">
        <f>IF($I329&gt;0,VLOOKUP('Future Practices'!$F145,Defaults!$B$164:$F$182,2,FALSE),0)</f>
        <v>0</v>
      </c>
      <c r="L329" s="453">
        <f>IF($I329&gt;0,VLOOKUP('Future Practices'!$F145,Defaults!$B$164:$F$182,3,FALSE),0)</f>
        <v>0</v>
      </c>
      <c r="M329" s="453">
        <f>IF($I329&gt;0,VLOOKUP('Future Practices'!$F145,Defaults!$B$164:$F$182,4,FALSE),0)</f>
        <v>0</v>
      </c>
      <c r="N329" s="453">
        <f>IF($I329&gt;0,VLOOKUP('Future Practices'!$F145,Defaults!$B$164:$F$182,5,FALSE),0)</f>
        <v>0</v>
      </c>
      <c r="O329" s="454">
        <f>Calculations!$I329*(SUM(Calculations!D$5:D$29)-(Results!C$111+Results!C$160)*SUM(Sources!$D$29:$D$53)/('Future Practices'!$C$33-'Existing Practices'!C$24+Calculations!C$51)*(1-'Future Practices'!$D145))*(Calculations!$J329+(1-Calculations!$J329)*Calculations!K329)</f>
        <v>0</v>
      </c>
      <c r="P329" s="454">
        <f>Calculations!$I329*(SUM(Calculations!E$5:E$29)-(Results!D$111+Results!D$160)*SUM(Sources!$D$29:$D$53)/('Future Practices'!$C$33-'Existing Practices'!$C$24+Calculations!$C$51)*(1-'Future Practices'!$D145))*(Calculations!$J329+(1-Calculations!$J329)*Calculations!L329)</f>
        <v>0</v>
      </c>
      <c r="Q329" s="454">
        <f>Calculations!$I329*SUM(Calculations!F$5:F$29)*(Calculations!$J329+(1-Calculations!$J329)*Calculations!M329)</f>
        <v>0</v>
      </c>
      <c r="R329" s="454">
        <f>Calculations!$I329*SUM(Calculations!G$5:G$29)*(Calculations!$J329+(1-Calculations!$J329)*Calculations!N329)</f>
        <v>0</v>
      </c>
      <c r="S329" s="454">
        <f>Calculations!$I329*(SUM(Calculations!I$5:I$29)-Results!G$111*SUM(Sources!$D$29:$D$53)/('Future Practices'!$C$33-'Existing Practices'!D$24+Calculations!D$51)*(1-'Future Practices'!$D145))*Calculations!$J329</f>
        <v>0</v>
      </c>
      <c r="T329" s="454">
        <f>$S329*(SUM(Calculations!D$5:D$29)-Results!C$111-C$192)/MAX(SUM(Calculations!$I$5:$I$29),0.001)*(1-Calculations!K329)*(1-VLOOKUP('Future Practices'!$H145,Defaults!$B$83:$F$85,2,FALSE)*(1-IF('Future Practices'!$G145="A Soils",0.5,0)))*(1-VLOOKUP('Future Practices'!$F145,Defaults!$B$164:$M$183,12,FALSE))</f>
        <v>0</v>
      </c>
      <c r="U329" s="454">
        <f>$S329*(SUM(Calculations!E$5:E$29)-Results!D$111-D$192)/MAX(SUM(Calculations!$I$5:$I$29),0.001)*(1-Calculations!L329)*(1-VLOOKUP('Future Practices'!$H145,Defaults!$B$83:$F$85,3,FALSE)*(1-IF('Future Practices'!$G145="A Soils",0.5,0)))*(1-VLOOKUP('Future Practices'!$F145,Defaults!$B$164:$M$183,12,FALSE))</f>
        <v>0</v>
      </c>
      <c r="V329" s="454">
        <f>$S329*SUM(Calculations!G$5:G$29)/MAX(SUM(Calculations!$I$5:$I$29),0.001)*(1-Calculations!N329)*(1-VLOOKUP('Future Practices'!$H145,Defaults!B$83:F$85,4,FALSE)*(1-IF('Future Practices'!$G145="A Soils",0.5,0)))*(1-VLOOKUP('Future Practices'!$F145,Defaults!B$164:M$183,12,FALSE))</f>
        <v>0</v>
      </c>
      <c r="W329" s="455">
        <f>Calculations!$H329*(SUM(Calculations!D$5:D$29)-(Results!C$111+Results!C$160)*SUM(Sources!$D$29:$D$53)/('Future Practices'!$C$33-'Existing Practices'!$C$24+Calculations!$C$51)*(1-'Future Practices'!$D145))*'Future Practices'!$L145*'Future Practices'!$K145*(Calculations!$G329+(1-Calculations!$G329)*Calculations!C329)-Calculations!O329</f>
        <v>0</v>
      </c>
      <c r="X329" s="455">
        <f>Calculations!$H329*(SUM(Calculations!E$5:E$29)-(Results!D$111+Results!D$160)*SUM(Sources!$D$29:$D$53)/('Future Practices'!$C$33-'Existing Practices'!$C$24+Calculations!$C$51)*(1-'Future Practices'!$D145))*'Future Practices'!$L145*'Future Practices'!$K145*(Calculations!$G329+(1-Calculations!$G329)*Calculations!D329)-Calculations!P329</f>
        <v>0</v>
      </c>
      <c r="Y329" s="455">
        <f>Calculations!$H329*SUM(Calculations!F$5:F$29)*'Future Practices'!$L145*'Future Practices'!$K145*(Calculations!$G329+(1-Calculations!$G329)*Calculations!E329)-Calculations!Q329</f>
        <v>0</v>
      </c>
      <c r="Z329" s="455">
        <f>Calculations!$H329*SUM(Calculations!G$5:G$29)*'Future Practices'!$L145*'Future Practices'!$K145*(Calculations!$G329+(1-Calculations!$G329)*Calculations!F329)-Calculations!R329</f>
        <v>0</v>
      </c>
      <c r="AA329" s="455">
        <f>Calculations!$H329*(SUM(Calculations!I$5:I$29)-Results!G$111*SUM(Sources!$D$29:$D$53)/('Future Practices'!$C$33-'Existing Practices'!$C$24+Calculations!$C$51)*(1-'Future Practices'!$D145))*'Future Practices'!$L145*'Future Practices'!K145*Calculations!G329-Calculations!S329</f>
        <v>0</v>
      </c>
      <c r="AB329" s="455">
        <f>$AA329*(SUM(Calculations!D$5:D$29)-Results!C$111-Results!C$160)/MAX(SUM(Calculations!$I$5:$I$29)-Results!$G$111,0.001)*(1-Calculations!C329)*(1-VLOOKUP('Future Practices'!$H145,Defaults!$B$83:$F$85,2,FALSE)*(1-IF('Future Practices'!$G145="A Soils",0.5,0)))*(1-VLOOKUP('Future Practices'!$B145,Defaults!$B$164:$M$183,12,FALSE))-Calculations!T329</f>
        <v>0</v>
      </c>
      <c r="AC329" s="455">
        <f>$AA329*(SUM(Calculations!E$5:E$29)-Results!D$111-Results!D$160)*(1-VLOOKUP('Future Practices'!$B145,Defaults!$B$164:$M$183,12,FALSE))-Calculations!U329</f>
        <v>0</v>
      </c>
      <c r="AD329" s="456">
        <f>$AA329*SUM(Calculations!G$5:G$29)/MAX(SUM(Calculations!$I$5:$I$29)-Results!G$111-Results!G$160,0.001)*(1-Calculations!F329)*(1-VLOOKUP('Future Practices'!$H145,Defaults!B$83:F$85,4,FALSE)*(1-IF('Future Practices'!$G145="A Soils",0.5,0)))*(1-VLOOKUP('Future Practices'!$B145,Defaults!B$164:M$183,12,FALSE))-V329</f>
        <v>0</v>
      </c>
      <c r="AE329" s="898"/>
    </row>
    <row r="330" spans="2:34" x14ac:dyDescent="0.2">
      <c r="B330" s="452" t="str">
        <f>'Future Practices'!B146</f>
        <v>Dry Water Quantity Pond</v>
      </c>
      <c r="C330" s="161">
        <f>VLOOKUP($B330,Defaults!$B$163:$F$182,2,FALSE)</f>
        <v>0.05</v>
      </c>
      <c r="D330" s="161">
        <f>VLOOKUP('Future Practices'!$B146,Defaults!$B$163:$F$182,3,FALSE)</f>
        <v>0.1</v>
      </c>
      <c r="E330" s="161">
        <f>VLOOKUP('Future Practices'!$B146,Defaults!$B$163:$F$182,4,FALSE)</f>
        <v>0.1</v>
      </c>
      <c r="F330" s="161">
        <f>VLOOKUP('Future Practices'!$B146,Defaults!$B$163:$F$182,5,FALSE)</f>
        <v>0</v>
      </c>
      <c r="G330" s="161">
        <f>VLOOKUP($B330,Defaults!B$163:J$182,HLOOKUP('Future Practices'!G146,Defaults!B$276:E$277,2,FALSE),FALSE)</f>
        <v>0</v>
      </c>
      <c r="H330" s="453">
        <f>'Future Practices'!J146/MAX(($C$50*0.95+$C$51*$C$163)*'Future Practices'!$C$117,0.001)/3630</f>
        <v>0</v>
      </c>
      <c r="I330" s="453">
        <f>IF('Future Practices'!E146="Yes",'Future Practices'!C146*(0.95*'Future Practices'!D146+(1-'Future Practices'!D146)*VLOOKUP('Future Practices'!G146,Defaults!$B$77:$D$80,3,FALSE)*$C$163/SUMPRODUCT(Sources!$C$78:$C$81,Defaults!$D$77:$D$80))/(0.95*Calculations!$C$50+$C$163*Calculations!$C$51),0)*'Existing Practices'!$C$74*'Existing Practices'!$C$75*'Existing Practices'!$C$76</f>
        <v>0</v>
      </c>
      <c r="J330" s="453">
        <f>IF($I330&gt;0,VLOOKUP('Future Practices'!$F146,Defaults!$B$164:$J$182,HLOOKUP('Future Practices'!$G146,Defaults!$B$276:$E$277,2,FALSE),FALSE),0)</f>
        <v>0</v>
      </c>
      <c r="K330" s="453">
        <f>IF($I330&gt;0,VLOOKUP('Future Practices'!$F146,Defaults!$B$164:$F$182,2,FALSE),0)</f>
        <v>0</v>
      </c>
      <c r="L330" s="453">
        <f>IF($I330&gt;0,VLOOKUP('Future Practices'!$F146,Defaults!$B$164:$F$182,3,FALSE),0)</f>
        <v>0</v>
      </c>
      <c r="M330" s="453">
        <f>IF($I330&gt;0,VLOOKUP('Future Practices'!$F146,Defaults!$B$164:$F$182,4,FALSE),0)</f>
        <v>0</v>
      </c>
      <c r="N330" s="453">
        <f>IF($I330&gt;0,VLOOKUP('Future Practices'!$F146,Defaults!$B$164:$F$182,5,FALSE),0)</f>
        <v>0</v>
      </c>
      <c r="O330" s="454">
        <f>Calculations!$I330*(SUM(Calculations!D$5:D$29)-(Results!C$111+Results!C$160)*SUM(Sources!$D$29:$D$53)/('Future Practices'!$C$33-'Existing Practices'!C$24+Calculations!C$51)*(1-'Future Practices'!$D146))*(Calculations!$J330+(1-Calculations!$J330)*Calculations!K330)</f>
        <v>0</v>
      </c>
      <c r="P330" s="454">
        <f>Calculations!$I330*(SUM(Calculations!E$5:E$29)-(Results!D$111+Results!D$160)*SUM(Sources!$D$29:$D$53)/('Future Practices'!$C$33-'Existing Practices'!$C$24+Calculations!$C$51)*(1-'Future Practices'!$D146))*(Calculations!$J330+(1-Calculations!$J330)*Calculations!L330)</f>
        <v>0</v>
      </c>
      <c r="Q330" s="454">
        <f>Calculations!$I330*SUM(Calculations!F$5:F$29)*(Calculations!$J330+(1-Calculations!$J330)*Calculations!M330)</f>
        <v>0</v>
      </c>
      <c r="R330" s="454">
        <f>Calculations!$I330*SUM(Calculations!G$5:G$29)*(Calculations!$J330+(1-Calculations!$J330)*Calculations!N330)</f>
        <v>0</v>
      </c>
      <c r="S330" s="454">
        <f>Calculations!$I330*(SUM(Calculations!I$5:I$29)-Results!G$111*SUM(Sources!$D$29:$D$53)/('Future Practices'!$C$33-'Existing Practices'!D$24+Calculations!D$51)*(1-'Future Practices'!$D146))*Calculations!$J330</f>
        <v>0</v>
      </c>
      <c r="T330" s="454">
        <f>$S330*(SUM(Calculations!D$5:D$29)-Results!C$111-C$192)/MAX(SUM(Calculations!$I$5:$I$29),0.001)*(1-Calculations!K330)*(1-VLOOKUP('Future Practices'!$H146,Defaults!$B$83:$F$85,2,FALSE)*(1-IF('Future Practices'!$G146="A Soils",0.5,0)))*(1-VLOOKUP('Future Practices'!$F146,Defaults!$B$164:$M$183,12,FALSE))</f>
        <v>0</v>
      </c>
      <c r="U330" s="454">
        <f>$S330*(SUM(Calculations!E$5:E$29)-Results!D$111-D$192)/MAX(SUM(Calculations!$I$5:$I$29),0.001)*(1-Calculations!L330)*(1-VLOOKUP('Future Practices'!$H146,Defaults!$B$83:$F$85,3,FALSE)*(1-IF('Future Practices'!$G146="A Soils",0.5,0)))*(1-VLOOKUP('Future Practices'!$F146,Defaults!$B$164:$M$183,12,FALSE))</f>
        <v>0</v>
      </c>
      <c r="V330" s="454">
        <f>$S330*SUM(Calculations!G$5:G$29)/MAX(SUM(Calculations!$I$5:$I$29),0.001)*(1-Calculations!N330)*(1-VLOOKUP('Future Practices'!$H146,Defaults!B$83:F$85,4,FALSE)*(1-IF('Future Practices'!$G146="A Soils",0.5,0)))*(1-VLOOKUP('Future Practices'!$F146,Defaults!B$164:M$183,12,FALSE))</f>
        <v>0</v>
      </c>
      <c r="W330" s="455">
        <f>Calculations!$H330*(SUM(Calculations!D$5:D$29)-(Results!C$111+Results!C$160)*SUM(Sources!$D$29:$D$53)/('Future Practices'!$C$33-'Existing Practices'!$C$24+Calculations!$C$51)*(1-'Future Practices'!$D146))*'Future Practices'!$L146*'Future Practices'!$K146*(Calculations!$G330+(1-Calculations!$G330)*Calculations!C330)-Calculations!O330</f>
        <v>0</v>
      </c>
      <c r="X330" s="455">
        <f>Calculations!$H330*(SUM(Calculations!E$5:E$29)-(Results!D$111+Results!D$160)*SUM(Sources!$D$29:$D$53)/('Future Practices'!$C$33-'Existing Practices'!$C$24+Calculations!$C$51)*(1-'Future Practices'!$D146))*'Future Practices'!$L146*'Future Practices'!$K146*(Calculations!$G330+(1-Calculations!$G330)*Calculations!D330)-Calculations!P330</f>
        <v>0</v>
      </c>
      <c r="Y330" s="455">
        <f>Calculations!$H330*SUM(Calculations!F$5:F$29)*'Future Practices'!$L146*'Future Practices'!$K146*(Calculations!$G330+(1-Calculations!$G330)*Calculations!E330)-Calculations!Q330</f>
        <v>0</v>
      </c>
      <c r="Z330" s="455">
        <f>Calculations!$H330*SUM(Calculations!G$5:G$29)*'Future Practices'!$L146*'Future Practices'!$K146*(Calculations!$G330+(1-Calculations!$G330)*Calculations!F330)-Calculations!R330</f>
        <v>0</v>
      </c>
      <c r="AA330" s="455">
        <f>Calculations!$H330*(SUM(Calculations!I$5:I$29)-Results!G$111*SUM(Sources!$D$29:$D$53)/('Future Practices'!$C$33-'Existing Practices'!$C$24+Calculations!$C$51)*(1-'Future Practices'!$D146))*'Future Practices'!$L146*'Future Practices'!K146*Calculations!G330-Calculations!S330</f>
        <v>0</v>
      </c>
      <c r="AB330" s="455">
        <f>$AA330*(SUM(Calculations!D$5:D$29)-Results!C$111-Results!C$160)/MAX(SUM(Calculations!$I$5:$I$29)-Results!$G$111,0.001)*(1-Calculations!C330)*(1-VLOOKUP('Future Practices'!$H146,Defaults!$B$83:$F$85,2,FALSE)*(1-IF('Future Practices'!$G146="A Soils",0.5,0)))*(1-VLOOKUP('Future Practices'!$B146,Defaults!$B$164:$M$183,12,FALSE))-Calculations!T330</f>
        <v>0</v>
      </c>
      <c r="AC330" s="455">
        <f>$AA330*(SUM(Calculations!E$5:E$29)-Results!D$111-Results!D$160)*(1-VLOOKUP('Future Practices'!$B146,Defaults!$B$164:$M$183,12,FALSE))-Calculations!U330</f>
        <v>0</v>
      </c>
      <c r="AD330" s="456">
        <f>$AA330*SUM(Calculations!G$5:G$29)/MAX(SUM(Calculations!$I$5:$I$29)-Results!G$111-Results!G$160,0.001)*(1-Calculations!F330)*(1-VLOOKUP('Future Practices'!$H146,Defaults!B$83:F$85,4,FALSE)*(1-IF('Future Practices'!$G146="A Soils",0.5,0)))*(1-VLOOKUP('Future Practices'!$B146,Defaults!B$164:M$183,12,FALSE))-V330</f>
        <v>0</v>
      </c>
      <c r="AE330" s="898"/>
    </row>
    <row r="331" spans="2:34" x14ac:dyDescent="0.2">
      <c r="B331" s="452" t="str">
        <f>'Future Practices'!B147</f>
        <v>Dry Water Quantity Pond</v>
      </c>
      <c r="C331" s="161">
        <f>VLOOKUP($B331,Defaults!$B$163:$F$182,2,FALSE)</f>
        <v>0.05</v>
      </c>
      <c r="D331" s="161">
        <f>VLOOKUP('Future Practices'!$B147,Defaults!$B$163:$F$182,3,FALSE)</f>
        <v>0.1</v>
      </c>
      <c r="E331" s="161">
        <f>VLOOKUP('Future Practices'!$B147,Defaults!$B$163:$F$182,4,FALSE)</f>
        <v>0.1</v>
      </c>
      <c r="F331" s="161">
        <f>VLOOKUP('Future Practices'!$B147,Defaults!$B$163:$F$182,5,FALSE)</f>
        <v>0</v>
      </c>
      <c r="G331" s="161">
        <f>VLOOKUP($B331,Defaults!B$163:J$182,HLOOKUP('Future Practices'!G147,Defaults!B$276:E$277,2,FALSE),FALSE)</f>
        <v>0</v>
      </c>
      <c r="H331" s="453">
        <f>'Future Practices'!J147/MAX(($C$50*0.95+$C$51*$C$163)*'Future Practices'!$C$117,0.001)/3630</f>
        <v>0</v>
      </c>
      <c r="I331" s="453">
        <f>IF('Future Practices'!E147="Yes",'Future Practices'!C147*(0.95*'Future Practices'!D147+(1-'Future Practices'!D147)*VLOOKUP('Future Practices'!G147,Defaults!$B$77:$D$80,3,FALSE)*$C$163/SUMPRODUCT(Sources!$C$78:$C$81,Defaults!$D$77:$D$80))/(0.95*Calculations!$C$50+$C$163*Calculations!$C$51),0)*'Existing Practices'!$C$74*'Existing Practices'!$C$75*'Existing Practices'!$C$76</f>
        <v>0</v>
      </c>
      <c r="J331" s="453">
        <f>IF($I331&gt;0,VLOOKUP('Future Practices'!$F147,Defaults!$B$164:$J$182,HLOOKUP('Future Practices'!$G147,Defaults!$B$276:$E$277,2,FALSE),FALSE),0)</f>
        <v>0</v>
      </c>
      <c r="K331" s="453">
        <f>IF($I331&gt;0,VLOOKUP('Future Practices'!$F147,Defaults!$B$164:$F$182,2,FALSE),0)</f>
        <v>0</v>
      </c>
      <c r="L331" s="453">
        <f>IF($I331&gt;0,VLOOKUP('Future Practices'!$F147,Defaults!$B$164:$F$182,3,FALSE),0)</f>
        <v>0</v>
      </c>
      <c r="M331" s="453">
        <f>IF($I331&gt;0,VLOOKUP('Future Practices'!$F147,Defaults!$B$164:$F$182,4,FALSE),0)</f>
        <v>0</v>
      </c>
      <c r="N331" s="453">
        <f>IF($I331&gt;0,VLOOKUP('Future Practices'!$F147,Defaults!$B$164:$F$182,5,FALSE),0)</f>
        <v>0</v>
      </c>
      <c r="O331" s="454">
        <f>Calculations!$I331*(SUM(Calculations!D$5:D$29)-(Results!C$111+Results!C$160)*SUM(Sources!$D$29:$D$53)/('Future Practices'!$C$33-'Existing Practices'!C$24+Calculations!C$51)*(1-'Future Practices'!$D147))*(Calculations!$J331+(1-Calculations!$J331)*Calculations!K331)</f>
        <v>0</v>
      </c>
      <c r="P331" s="454">
        <f>Calculations!$I331*(SUM(Calculations!E$5:E$29)-(Results!D$111+Results!D$160)*SUM(Sources!$D$29:$D$53)/('Future Practices'!$C$33-'Existing Practices'!$C$24+Calculations!$C$51)*(1-'Future Practices'!$D147))*(Calculations!$J331+(1-Calculations!$J331)*Calculations!L331)</f>
        <v>0</v>
      </c>
      <c r="Q331" s="454">
        <f>Calculations!$I331*SUM(Calculations!F$5:F$29)*(Calculations!$J331+(1-Calculations!$J331)*Calculations!M331)</f>
        <v>0</v>
      </c>
      <c r="R331" s="454">
        <f>Calculations!$I331*SUM(Calculations!G$5:G$29)*(Calculations!$J331+(1-Calculations!$J331)*Calculations!N331)</f>
        <v>0</v>
      </c>
      <c r="S331" s="454">
        <f>Calculations!$I331*(SUM(Calculations!I$5:I$29)-Results!G$111*SUM(Sources!$D$29:$D$53)/('Future Practices'!$C$33-'Existing Practices'!D$24+Calculations!D$51)*(1-'Future Practices'!$D147))*Calculations!$J331</f>
        <v>0</v>
      </c>
      <c r="T331" s="454">
        <f>$S331*(SUM(Calculations!D$5:D$29)-Results!C$111-C$192)/MAX(SUM(Calculations!$I$5:$I$29),0.001)*(1-Calculations!K331)*(1-VLOOKUP('Future Practices'!$H147,Defaults!$B$83:$F$85,2,FALSE)*(1-IF('Future Practices'!$G147="A Soils",0.5,0)))*(1-VLOOKUP('Future Practices'!$F147,Defaults!$B$164:$M$183,12,FALSE))</f>
        <v>0</v>
      </c>
      <c r="U331" s="454">
        <f>$S331*(SUM(Calculations!E$5:E$29)-Results!D$111-D$192)/MAX(SUM(Calculations!$I$5:$I$29),0.001)*(1-Calculations!L331)*(1-VLOOKUP('Future Practices'!$H147,Defaults!$B$83:$F$85,3,FALSE)*(1-IF('Future Practices'!$G147="A Soils",0.5,0)))*(1-VLOOKUP('Future Practices'!$F147,Defaults!$B$164:$M$183,12,FALSE))</f>
        <v>0</v>
      </c>
      <c r="V331" s="454">
        <f>$S331*SUM(Calculations!G$5:G$29)/MAX(SUM(Calculations!$I$5:$I$29),0.001)*(1-Calculations!N331)*(1-VLOOKUP('Future Practices'!$H147,Defaults!B$83:F$85,4,FALSE)*(1-IF('Future Practices'!$G147="A Soils",0.5,0)))*(1-VLOOKUP('Future Practices'!$F147,Defaults!B$164:M$183,12,FALSE))</f>
        <v>0</v>
      </c>
      <c r="W331" s="455">
        <f>Calculations!$H331*(SUM(Calculations!D$5:D$29)-(Results!C$111+Results!C$160)*SUM(Sources!$D$29:$D$53)/('Future Practices'!$C$33-'Existing Practices'!$C$24+Calculations!$C$51)*(1-'Future Practices'!$D147))*'Future Practices'!$L147*'Future Practices'!$K147*(Calculations!$G331+(1-Calculations!$G331)*Calculations!C331)-Calculations!O331</f>
        <v>0</v>
      </c>
      <c r="X331" s="455">
        <f>Calculations!$H331*(SUM(Calculations!E$5:E$29)-(Results!D$111+Results!D$160)*SUM(Sources!$D$29:$D$53)/('Future Practices'!$C$33-'Existing Practices'!$C$24+Calculations!$C$51)*(1-'Future Practices'!$D147))*'Future Practices'!$L147*'Future Practices'!$K147*(Calculations!$G331+(1-Calculations!$G331)*Calculations!D331)-Calculations!P331</f>
        <v>0</v>
      </c>
      <c r="Y331" s="455">
        <f>Calculations!$H331*SUM(Calculations!F$5:F$29)*'Future Practices'!$L147*'Future Practices'!$K147*(Calculations!$G331+(1-Calculations!$G331)*Calculations!E331)-Calculations!Q331</f>
        <v>0</v>
      </c>
      <c r="Z331" s="455">
        <f>Calculations!$H331*SUM(Calculations!G$5:G$29)*'Future Practices'!$L147*'Future Practices'!$K147*(Calculations!$G331+(1-Calculations!$G331)*Calculations!F331)-Calculations!R331</f>
        <v>0</v>
      </c>
      <c r="AA331" s="455">
        <f>Calculations!$H331*(SUM(Calculations!I$5:I$29)-Results!G$111*SUM(Sources!$D$29:$D$53)/('Future Practices'!$C$33-'Existing Practices'!$C$24+Calculations!$C$51)*(1-'Future Practices'!$D147))*'Future Practices'!$L147*'Future Practices'!K147*Calculations!G331-Calculations!S331</f>
        <v>0</v>
      </c>
      <c r="AB331" s="455">
        <f>$AA331*(SUM(Calculations!D$5:D$29)-Results!C$111-Results!C$160)/MAX(SUM(Calculations!$I$5:$I$29)-Results!$G$111,0.001)*(1-Calculations!C331)*(1-VLOOKUP('Future Practices'!$H147,Defaults!$B$83:$F$85,2,FALSE)*(1-IF('Future Practices'!$G147="A Soils",0.5,0)))*(1-VLOOKUP('Future Practices'!$B147,Defaults!$B$164:$M$183,12,FALSE))-Calculations!T331</f>
        <v>0</v>
      </c>
      <c r="AC331" s="455">
        <f>$AA331*(SUM(Calculations!E$5:E$29)-Results!D$111-Results!D$160)*(1-VLOOKUP('Future Practices'!$B147,Defaults!$B$164:$M$183,12,FALSE))-Calculations!U331</f>
        <v>0</v>
      </c>
      <c r="AD331" s="456">
        <f>$AA331*SUM(Calculations!G$5:G$29)/MAX(SUM(Calculations!$I$5:$I$29)-Results!G$111-Results!G$160,0.001)*(1-Calculations!F331)*(1-VLOOKUP('Future Practices'!$H147,Defaults!B$83:F$85,4,FALSE)*(1-IF('Future Practices'!$G147="A Soils",0.5,0)))*(1-VLOOKUP('Future Practices'!$B147,Defaults!B$164:M$183,12,FALSE))-V331</f>
        <v>0</v>
      </c>
      <c r="AE331" s="898"/>
    </row>
    <row r="332" spans="2:34" x14ac:dyDescent="0.2">
      <c r="B332" s="452" t="str">
        <f>'Future Practices'!B148</f>
        <v>Dry Water Quantity Pond</v>
      </c>
      <c r="C332" s="161">
        <f>VLOOKUP($B332,Defaults!$B$163:$F$182,2,FALSE)</f>
        <v>0.05</v>
      </c>
      <c r="D332" s="161">
        <f>VLOOKUP('Future Practices'!$B148,Defaults!$B$163:$F$182,3,FALSE)</f>
        <v>0.1</v>
      </c>
      <c r="E332" s="161">
        <f>VLOOKUP('Future Practices'!$B148,Defaults!$B$163:$F$182,4,FALSE)</f>
        <v>0.1</v>
      </c>
      <c r="F332" s="161">
        <f>VLOOKUP('Future Practices'!$B148,Defaults!$B$163:$F$182,5,FALSE)</f>
        <v>0</v>
      </c>
      <c r="G332" s="161">
        <f>VLOOKUP($B332,Defaults!B$163:J$182,HLOOKUP('Future Practices'!G148,Defaults!B$276:E$277,2,FALSE),FALSE)</f>
        <v>0</v>
      </c>
      <c r="H332" s="453">
        <f>'Future Practices'!J148/MAX(($C$50*0.95+$C$51*$C$163)*'Future Practices'!$C$117,0.001)/3630</f>
        <v>0</v>
      </c>
      <c r="I332" s="453">
        <f>IF('Future Practices'!E148="Yes",'Future Practices'!C148*(0.95*'Future Practices'!D148+(1-'Future Practices'!D148)*VLOOKUP('Future Practices'!G148,Defaults!$B$77:$D$80,3,FALSE)*$C$163/SUMPRODUCT(Sources!$C$78:$C$81,Defaults!$D$77:$D$80))/(0.95*Calculations!$C$50+$C$163*Calculations!$C$51),0)*'Existing Practices'!$C$74*'Existing Practices'!$C$75*'Existing Practices'!$C$76</f>
        <v>0</v>
      </c>
      <c r="J332" s="453">
        <f>IF($I332&gt;0,VLOOKUP('Future Practices'!$F148,Defaults!$B$164:$J$182,HLOOKUP('Future Practices'!$G148,Defaults!$B$276:$E$277,2,FALSE),FALSE),0)</f>
        <v>0</v>
      </c>
      <c r="K332" s="453">
        <f>IF($I332&gt;0,VLOOKUP('Future Practices'!$F148,Defaults!$B$164:$F$182,2,FALSE),0)</f>
        <v>0</v>
      </c>
      <c r="L332" s="453">
        <f>IF($I332&gt;0,VLOOKUP('Future Practices'!$F148,Defaults!$B$164:$F$182,3,FALSE),0)</f>
        <v>0</v>
      </c>
      <c r="M332" s="453">
        <f>IF($I332&gt;0,VLOOKUP('Future Practices'!$F148,Defaults!$B$164:$F$182,4,FALSE),0)</f>
        <v>0</v>
      </c>
      <c r="N332" s="453">
        <f>IF($I332&gt;0,VLOOKUP('Future Practices'!$F148,Defaults!$B$164:$F$182,5,FALSE),0)</f>
        <v>0</v>
      </c>
      <c r="O332" s="454">
        <f>Calculations!$I332*(SUM(Calculations!D$5:D$29)-(Results!C$111+Results!C$160)*SUM(Sources!$D$29:$D$53)/('Future Practices'!$C$33-'Existing Practices'!C$24+Calculations!C$51)*(1-'Future Practices'!$D148))*(Calculations!$J332+(1-Calculations!$J332)*Calculations!K332)</f>
        <v>0</v>
      </c>
      <c r="P332" s="454">
        <f>Calculations!$I332*(SUM(Calculations!E$5:E$29)-(Results!D$111+Results!D$160)*SUM(Sources!$D$29:$D$53)/('Future Practices'!$C$33-'Existing Practices'!$C$24+Calculations!$C$51)*(1-'Future Practices'!$D148))*(Calculations!$J332+(1-Calculations!$J332)*Calculations!L332)</f>
        <v>0</v>
      </c>
      <c r="Q332" s="454">
        <f>Calculations!$I332*SUM(Calculations!F$5:F$29)*(Calculations!$J332+(1-Calculations!$J332)*Calculations!M332)</f>
        <v>0</v>
      </c>
      <c r="R332" s="454">
        <f>Calculations!$I332*SUM(Calculations!G$5:G$29)*(Calculations!$J332+(1-Calculations!$J332)*Calculations!N332)</f>
        <v>0</v>
      </c>
      <c r="S332" s="454">
        <f>Calculations!$I332*(SUM(Calculations!I$5:I$29)-Results!G$111*SUM(Sources!$D$29:$D$53)/('Future Practices'!$C$33-'Existing Practices'!D$24+Calculations!D$51)*(1-'Future Practices'!$D148))*Calculations!$J332</f>
        <v>0</v>
      </c>
      <c r="T332" s="454">
        <f>$S332*(SUM(Calculations!D$5:D$29)-Results!C$111-C$192)/MAX(SUM(Calculations!$I$5:$I$29),0.001)*(1-Calculations!K332)*(1-VLOOKUP('Future Practices'!$H148,Defaults!$B$83:$F$85,2,FALSE)*(1-IF('Future Practices'!$G148="A Soils",0.5,0)))*(1-VLOOKUP('Future Practices'!$F148,Defaults!$B$164:$M$183,12,FALSE))</f>
        <v>0</v>
      </c>
      <c r="U332" s="454">
        <f>$S332*(SUM(Calculations!E$5:E$29)-Results!D$111-D$192)/MAX(SUM(Calculations!$I$5:$I$29),0.001)*(1-Calculations!L332)*(1-VLOOKUP('Future Practices'!$H148,Defaults!$B$83:$F$85,3,FALSE)*(1-IF('Future Practices'!$G148="A Soils",0.5,0)))*(1-VLOOKUP('Future Practices'!$F148,Defaults!$B$164:$M$183,12,FALSE))</f>
        <v>0</v>
      </c>
      <c r="V332" s="454">
        <f>$S332*SUM(Calculations!G$5:G$29)/MAX(SUM(Calculations!$I$5:$I$29),0.001)*(1-Calculations!N332)*(1-VLOOKUP('Future Practices'!$H148,Defaults!B$83:F$85,4,FALSE)*(1-IF('Future Practices'!$G148="A Soils",0.5,0)))*(1-VLOOKUP('Future Practices'!$F148,Defaults!B$164:M$183,12,FALSE))</f>
        <v>0</v>
      </c>
      <c r="W332" s="455">
        <f>Calculations!$H332*(SUM(Calculations!D$5:D$29)-(Results!C$111+Results!C$160)*SUM(Sources!$D$29:$D$53)/('Future Practices'!$C$33-'Existing Practices'!$C$24+Calculations!$C$51)*(1-'Future Practices'!$D148))*'Future Practices'!$L148*'Future Practices'!$K148*(Calculations!$G332+(1-Calculations!$G332)*Calculations!C332)-Calculations!O332</f>
        <v>0</v>
      </c>
      <c r="X332" s="455">
        <f>Calculations!$H332*(SUM(Calculations!E$5:E$29)-(Results!D$111+Results!D$160)*SUM(Sources!$D$29:$D$53)/('Future Practices'!$C$33-'Existing Practices'!$C$24+Calculations!$C$51)*(1-'Future Practices'!$D148))*'Future Practices'!$L148*'Future Practices'!$K148*(Calculations!$G332+(1-Calculations!$G332)*Calculations!D332)-Calculations!P332</f>
        <v>0</v>
      </c>
      <c r="Y332" s="455">
        <f>Calculations!$H332*SUM(Calculations!F$5:F$29)*'Future Practices'!$L148*'Future Practices'!$K148*(Calculations!$G332+(1-Calculations!$G332)*Calculations!E332)-Calculations!Q332</f>
        <v>0</v>
      </c>
      <c r="Z332" s="455">
        <f>Calculations!$H332*SUM(Calculations!G$5:G$29)*'Future Practices'!$L148*'Future Practices'!$K148*(Calculations!$G332+(1-Calculations!$G332)*Calculations!F332)-Calculations!R332</f>
        <v>0</v>
      </c>
      <c r="AA332" s="455">
        <f>Calculations!$H332*(SUM(Calculations!I$5:I$29)-Results!G$111*SUM(Sources!$D$29:$D$53)/('Future Practices'!$C$33-'Existing Practices'!$C$24+Calculations!$C$51)*(1-'Future Practices'!$D148))*'Future Practices'!$L148*'Future Practices'!K148*Calculations!G332-Calculations!S332</f>
        <v>0</v>
      </c>
      <c r="AB332" s="455">
        <f>$AA332*(SUM(Calculations!D$5:D$29)-Results!C$111-Results!C$160)/MAX(SUM(Calculations!$I$5:$I$29)-Results!$G$111,0.001)*(1-Calculations!C332)*(1-VLOOKUP('Future Practices'!$H148,Defaults!$B$83:$F$85,2,FALSE)*(1-IF('Future Practices'!$G148="A Soils",0.5,0)))*(1-VLOOKUP('Future Practices'!$B148,Defaults!$B$164:$M$183,12,FALSE))-Calculations!T332</f>
        <v>0</v>
      </c>
      <c r="AC332" s="455">
        <f>$AA332*(SUM(Calculations!E$5:E$29)-Results!D$111-Results!D$160)*(1-VLOOKUP('Future Practices'!$B148,Defaults!$B$164:$M$183,12,FALSE))-Calculations!U332</f>
        <v>0</v>
      </c>
      <c r="AD332" s="456">
        <f>$AA332*SUM(Calculations!G$5:G$29)/MAX(SUM(Calculations!$I$5:$I$29)-Results!G$111-Results!G$160,0.001)*(1-Calculations!F332)*(1-VLOOKUP('Future Practices'!$H148,Defaults!B$83:F$85,4,FALSE)*(1-IF('Future Practices'!$G148="A Soils",0.5,0)))*(1-VLOOKUP('Future Practices'!$B148,Defaults!B$164:M$183,12,FALSE))-V332</f>
        <v>0</v>
      </c>
      <c r="AE332" s="898"/>
    </row>
    <row r="333" spans="2:34" x14ac:dyDescent="0.2">
      <c r="B333" s="452" t="str">
        <f>'Future Practices'!B149</f>
        <v>Dry Water Quantity Pond</v>
      </c>
      <c r="C333" s="161">
        <f>VLOOKUP($B333,Defaults!$B$163:$F$182,2,FALSE)</f>
        <v>0.05</v>
      </c>
      <c r="D333" s="161">
        <f>VLOOKUP('Future Practices'!$B149,Defaults!$B$163:$F$182,3,FALSE)</f>
        <v>0.1</v>
      </c>
      <c r="E333" s="161">
        <f>VLOOKUP('Future Practices'!$B149,Defaults!$B$163:$F$182,4,FALSE)</f>
        <v>0.1</v>
      </c>
      <c r="F333" s="161">
        <f>VLOOKUP('Future Practices'!$B149,Defaults!$B$163:$F$182,5,FALSE)</f>
        <v>0</v>
      </c>
      <c r="G333" s="161">
        <f>VLOOKUP($B333,Defaults!B$163:J$182,HLOOKUP('Future Practices'!G149,Defaults!B$276:E$277,2,FALSE),FALSE)</f>
        <v>0</v>
      </c>
      <c r="H333" s="453">
        <f>'Future Practices'!J149/MAX(($C$50*0.95+$C$51*$C$163)*'Future Practices'!$C$117,0.001)/3630</f>
        <v>0</v>
      </c>
      <c r="I333" s="453">
        <f>IF('Future Practices'!E149="Yes",'Future Practices'!C149*(0.95*'Future Practices'!D149+(1-'Future Practices'!D149)*VLOOKUP('Future Practices'!G149,Defaults!$B$77:$D$80,3,FALSE)*$C$163/SUMPRODUCT(Sources!$C$78:$C$81,Defaults!$D$77:$D$80))/(0.95*Calculations!$C$50+$C$163*Calculations!$C$51),0)*'Existing Practices'!$C$74*'Existing Practices'!$C$75*'Existing Practices'!$C$76</f>
        <v>0</v>
      </c>
      <c r="J333" s="453">
        <f>IF($I333&gt;0,VLOOKUP('Future Practices'!$F149,Defaults!$B$164:$J$182,HLOOKUP('Future Practices'!$G149,Defaults!$B$276:$E$277,2,FALSE),FALSE),0)</f>
        <v>0</v>
      </c>
      <c r="K333" s="453">
        <f>IF($I333&gt;0,VLOOKUP('Future Practices'!$F149,Defaults!$B$164:$F$182,2,FALSE),0)</f>
        <v>0</v>
      </c>
      <c r="L333" s="453">
        <f>IF($I333&gt;0,VLOOKUP('Future Practices'!$F149,Defaults!$B$164:$F$182,3,FALSE),0)</f>
        <v>0</v>
      </c>
      <c r="M333" s="453">
        <f>IF($I333&gt;0,VLOOKUP('Future Practices'!$F149,Defaults!$B$164:$F$182,4,FALSE),0)</f>
        <v>0</v>
      </c>
      <c r="N333" s="453">
        <f>IF($I333&gt;0,VLOOKUP('Future Practices'!$F149,Defaults!$B$164:$F$182,5,FALSE),0)</f>
        <v>0</v>
      </c>
      <c r="O333" s="454">
        <f>Calculations!$I333*(SUM(Calculations!D$5:D$29)-(Results!C$111+Results!C$160)*SUM(Sources!$D$29:$D$53)/('Future Practices'!$C$33-'Existing Practices'!C$24+Calculations!C$51)*(1-'Future Practices'!$D149))*(Calculations!$J333+(1-Calculations!$J333)*Calculations!K333)</f>
        <v>0</v>
      </c>
      <c r="P333" s="454">
        <f>Calculations!$I333*(SUM(Calculations!E$5:E$29)-(Results!D$111+Results!D$160)*SUM(Sources!$D$29:$D$53)/('Future Practices'!$C$33-'Existing Practices'!$C$24+Calculations!$C$51)*(1-'Future Practices'!$D149))*(Calculations!$J333+(1-Calculations!$J333)*Calculations!L333)</f>
        <v>0</v>
      </c>
      <c r="Q333" s="454">
        <f>Calculations!$I333*SUM(Calculations!F$5:F$29)*(Calculations!$J333+(1-Calculations!$J333)*Calculations!M333)</f>
        <v>0</v>
      </c>
      <c r="R333" s="454">
        <f>Calculations!$I333*SUM(Calculations!G$5:G$29)*(Calculations!$J333+(1-Calculations!$J333)*Calculations!N333)</f>
        <v>0</v>
      </c>
      <c r="S333" s="454">
        <f>Calculations!$I333*(SUM(Calculations!I$5:I$29)-Results!G$111*SUM(Sources!$D$29:$D$53)/('Future Practices'!$C$33-'Existing Practices'!D$24+Calculations!D$51)*(1-'Future Practices'!$D149))*Calculations!$J333</f>
        <v>0</v>
      </c>
      <c r="T333" s="454">
        <f>$S333*(SUM(Calculations!D$5:D$29)-Results!C$111-C$192)/MAX(SUM(Calculations!$I$5:$I$29),0.001)*(1-Calculations!K333)*(1-VLOOKUP('Future Practices'!$H149,Defaults!$B$83:$F$85,2,FALSE)*(1-IF('Future Practices'!$G149="A Soils",0.5,0)))*(1-VLOOKUP('Future Practices'!$F149,Defaults!$B$164:$M$183,12,FALSE))</f>
        <v>0</v>
      </c>
      <c r="U333" s="454">
        <f>$S333*(SUM(Calculations!E$5:E$29)-Results!D$111-D$192)/MAX(SUM(Calculations!$I$5:$I$29),0.001)*(1-Calculations!L333)*(1-VLOOKUP('Future Practices'!$H149,Defaults!$B$83:$F$85,3,FALSE)*(1-IF('Future Practices'!$G149="A Soils",0.5,0)))*(1-VLOOKUP('Future Practices'!$F149,Defaults!$B$164:$M$183,12,FALSE))</f>
        <v>0</v>
      </c>
      <c r="V333" s="454">
        <f>$S333*SUM(Calculations!G$5:G$29)/MAX(SUM(Calculations!$I$5:$I$29),0.001)*(1-Calculations!N333)*(1-VLOOKUP('Future Practices'!$H149,Defaults!B$83:F$85,4,FALSE)*(1-IF('Future Practices'!$G149="A Soils",0.5,0)))*(1-VLOOKUP('Future Practices'!$F149,Defaults!B$164:M$183,12,FALSE))</f>
        <v>0</v>
      </c>
      <c r="W333" s="455">
        <f>Calculations!$H333*(SUM(Calculations!D$5:D$29)-(Results!C$111+Results!C$160)*SUM(Sources!$D$29:$D$53)/('Future Practices'!$C$33-'Existing Practices'!$C$24+Calculations!$C$51)*(1-'Future Practices'!$D149))*'Future Practices'!$L149*'Future Practices'!$K149*(Calculations!$G333+(1-Calculations!$G333)*Calculations!C333)-Calculations!O333</f>
        <v>0</v>
      </c>
      <c r="X333" s="455">
        <f>Calculations!$H333*(SUM(Calculations!E$5:E$29)-(Results!D$111+Results!D$160)*SUM(Sources!$D$29:$D$53)/('Future Practices'!$C$33-'Existing Practices'!$C$24+Calculations!$C$51)*(1-'Future Practices'!$D149))*'Future Practices'!$L149*'Future Practices'!$K149*(Calculations!$G333+(1-Calculations!$G333)*Calculations!D333)-Calculations!P333</f>
        <v>0</v>
      </c>
      <c r="Y333" s="455">
        <f>Calculations!$H333*SUM(Calculations!F$5:F$29)*'Future Practices'!$L149*'Future Practices'!$K149*(Calculations!$G333+(1-Calculations!$G333)*Calculations!E333)-Calculations!Q333</f>
        <v>0</v>
      </c>
      <c r="Z333" s="455">
        <f>Calculations!$H333*SUM(Calculations!G$5:G$29)*'Future Practices'!$L149*'Future Practices'!$K149*(Calculations!$G333+(1-Calculations!$G333)*Calculations!F333)-Calculations!R333</f>
        <v>0</v>
      </c>
      <c r="AA333" s="455">
        <f>Calculations!$H333*(SUM(Calculations!I$5:I$29)-Results!G$111*SUM(Sources!$D$29:$D$53)/('Future Practices'!$C$33-'Existing Practices'!$C$24+Calculations!$C$51)*(1-'Future Practices'!$D149))*'Future Practices'!$L149*'Future Practices'!K149*Calculations!G333-Calculations!S333</f>
        <v>0</v>
      </c>
      <c r="AB333" s="455">
        <f>$AA333*(SUM(Calculations!D$5:D$29)-Results!C$111-Results!C$160)/MAX(SUM(Calculations!$I$5:$I$29)-Results!$G$111,0.001)*(1-Calculations!C333)*(1-VLOOKUP('Future Practices'!$H149,Defaults!$B$83:$F$85,2,FALSE)*(1-IF('Future Practices'!$G149="A Soils",0.5,0)))*(1-VLOOKUP('Future Practices'!$B149,Defaults!$B$164:$M$183,12,FALSE))-Calculations!T333</f>
        <v>0</v>
      </c>
      <c r="AC333" s="455">
        <f>$AA333*(SUM(Calculations!E$5:E$29)-Results!D$111-Results!D$160)*(1-VLOOKUP('Future Practices'!$B149,Defaults!$B$164:$M$183,12,FALSE))-Calculations!U333</f>
        <v>0</v>
      </c>
      <c r="AD333" s="456">
        <f>$AA333*SUM(Calculations!G$5:G$29)/MAX(SUM(Calculations!$I$5:$I$29)-Results!G$111-Results!G$160,0.001)*(1-Calculations!F333)*(1-VLOOKUP('Future Practices'!$H149,Defaults!B$83:F$85,4,FALSE)*(1-IF('Future Practices'!$G149="A Soils",0.5,0)))*(1-VLOOKUP('Future Practices'!$B149,Defaults!B$164:M$183,12,FALSE))-V333</f>
        <v>0</v>
      </c>
      <c r="AE333" s="898"/>
    </row>
    <row r="334" spans="2:34" x14ac:dyDescent="0.2">
      <c r="B334" s="452" t="str">
        <f>'Future Practices'!B150</f>
        <v>Dry Water Quantity Pond</v>
      </c>
      <c r="C334" s="161">
        <f>VLOOKUP($B334,Defaults!$B$163:$F$182,2,FALSE)</f>
        <v>0.05</v>
      </c>
      <c r="D334" s="161">
        <f>VLOOKUP('Future Practices'!$B150,Defaults!$B$163:$F$182,3,FALSE)</f>
        <v>0.1</v>
      </c>
      <c r="E334" s="161">
        <f>VLOOKUP('Future Practices'!$B150,Defaults!$B$163:$F$182,4,FALSE)</f>
        <v>0.1</v>
      </c>
      <c r="F334" s="161">
        <f>VLOOKUP('Future Practices'!$B150,Defaults!$B$163:$F$182,5,FALSE)</f>
        <v>0</v>
      </c>
      <c r="G334" s="161">
        <f>VLOOKUP($B334,Defaults!B$163:J$182,HLOOKUP('Future Practices'!G150,Defaults!B$276:E$277,2,FALSE),FALSE)</f>
        <v>0</v>
      </c>
      <c r="H334" s="453">
        <f>'Future Practices'!J150/MAX(($C$50*0.95+$C$51*$C$163)*'Future Practices'!$C$117,0.001)/3630</f>
        <v>0</v>
      </c>
      <c r="I334" s="453">
        <f>IF('Future Practices'!E150="Yes",'Future Practices'!C150*(0.95*'Future Practices'!D150+(1-'Future Practices'!D150)*VLOOKUP('Future Practices'!G150,Defaults!$B$77:$D$80,3,FALSE)*$C$163/SUMPRODUCT(Sources!$C$78:$C$81,Defaults!$D$77:$D$80))/(0.95*Calculations!$C$50+$C$163*Calculations!$C$51),0)*'Existing Practices'!$C$74*'Existing Practices'!$C$75*'Existing Practices'!$C$76</f>
        <v>0</v>
      </c>
      <c r="J334" s="453">
        <f>IF($I334&gt;0,VLOOKUP('Future Practices'!$F150,Defaults!$B$164:$J$182,HLOOKUP('Future Practices'!$G150,Defaults!$B$276:$E$277,2,FALSE),FALSE),0)</f>
        <v>0</v>
      </c>
      <c r="K334" s="453">
        <f>IF($I334&gt;0,VLOOKUP('Future Practices'!$F150,Defaults!$B$164:$F$182,2,FALSE),0)</f>
        <v>0</v>
      </c>
      <c r="L334" s="453">
        <f>IF($I334&gt;0,VLOOKUP('Future Practices'!$F150,Defaults!$B$164:$F$182,3,FALSE),0)</f>
        <v>0</v>
      </c>
      <c r="M334" s="453">
        <f>IF($I334&gt;0,VLOOKUP('Future Practices'!$F150,Defaults!$B$164:$F$182,4,FALSE),0)</f>
        <v>0</v>
      </c>
      <c r="N334" s="453">
        <f>IF($I334&gt;0,VLOOKUP('Future Practices'!$F150,Defaults!$B$164:$F$182,5,FALSE),0)</f>
        <v>0</v>
      </c>
      <c r="O334" s="454">
        <f>Calculations!$I334*(SUM(Calculations!D$5:D$29)-(Results!C$111+Results!C$160)*SUM(Sources!$D$29:$D$53)/('Future Practices'!$C$33-'Existing Practices'!C$24+Calculations!C$51)*(1-'Future Practices'!$D150))*(Calculations!$J334+(1-Calculations!$J334)*Calculations!K334)</f>
        <v>0</v>
      </c>
      <c r="P334" s="454">
        <f>Calculations!$I334*(SUM(Calculations!E$5:E$29)-(Results!D$111+Results!D$160)*SUM(Sources!$D$29:$D$53)/('Future Practices'!$C$33-'Existing Practices'!$C$24+Calculations!$C$51)*(1-'Future Practices'!$D150))*(Calculations!$J334+(1-Calculations!$J334)*Calculations!L334)</f>
        <v>0</v>
      </c>
      <c r="Q334" s="454">
        <f>Calculations!$I334*SUM(Calculations!F$5:F$29)*(Calculations!$J334+(1-Calculations!$J334)*Calculations!M334)</f>
        <v>0</v>
      </c>
      <c r="R334" s="454">
        <f>Calculations!$I334*SUM(Calculations!G$5:G$29)*(Calculations!$J334+(1-Calculations!$J334)*Calculations!N334)</f>
        <v>0</v>
      </c>
      <c r="S334" s="454">
        <f>Calculations!$I334*(SUM(Calculations!I$5:I$29)-Results!G$111*SUM(Sources!$D$29:$D$53)/('Future Practices'!$C$33-'Existing Practices'!D$24+Calculations!D$51)*(1-'Future Practices'!$D150))*Calculations!$J334</f>
        <v>0</v>
      </c>
      <c r="T334" s="454">
        <f>$S334*(SUM(Calculations!D$5:D$29)-Results!C$111-C$192)/MAX(SUM(Calculations!$I$5:$I$29),0.001)*(1-Calculations!K334)*(1-VLOOKUP('Future Practices'!$H150,Defaults!$B$83:$F$85,2,FALSE)*(1-IF('Future Practices'!$G150="A Soils",0.5,0)))*(1-VLOOKUP('Future Practices'!$F150,Defaults!$B$164:$M$183,12,FALSE))</f>
        <v>0</v>
      </c>
      <c r="U334" s="454">
        <f>$S334*(SUM(Calculations!E$5:E$29)-Results!D$111-D$192)/MAX(SUM(Calculations!$I$5:$I$29),0.001)*(1-Calculations!L334)*(1-VLOOKUP('Future Practices'!$H150,Defaults!$B$83:$F$85,3,FALSE)*(1-IF('Future Practices'!$G150="A Soils",0.5,0)))*(1-VLOOKUP('Future Practices'!$F150,Defaults!$B$164:$M$183,12,FALSE))</f>
        <v>0</v>
      </c>
      <c r="V334" s="454">
        <f>$S334*SUM(Calculations!G$5:G$29)/MAX(SUM(Calculations!$I$5:$I$29),0.001)*(1-Calculations!N334)*(1-VLOOKUP('Future Practices'!$H150,Defaults!B$83:F$85,4,FALSE)*(1-IF('Future Practices'!$G150="A Soils",0.5,0)))*(1-VLOOKUP('Future Practices'!$F150,Defaults!B$164:M$183,12,FALSE))</f>
        <v>0</v>
      </c>
      <c r="W334" s="455">
        <f>Calculations!$H334*(SUM(Calculations!D$5:D$29)-(Results!C$111+Results!C$160)*SUM(Sources!$D$29:$D$53)/('Future Practices'!$C$33-'Existing Practices'!$C$24+Calculations!$C$51)*(1-'Future Practices'!$D150))*'Future Practices'!$L150*'Future Practices'!$K150*(Calculations!$G334+(1-Calculations!$G334)*Calculations!C334)-Calculations!O334</f>
        <v>0</v>
      </c>
      <c r="X334" s="455">
        <f>Calculations!$H334*(SUM(Calculations!E$5:E$29)-(Results!D$111+Results!D$160)*SUM(Sources!$D$29:$D$53)/('Future Practices'!$C$33-'Existing Practices'!$C$24+Calculations!$C$51)*(1-'Future Practices'!$D150))*'Future Practices'!$L150*'Future Practices'!$K150*(Calculations!$G334+(1-Calculations!$G334)*Calculations!D334)-Calculations!P334</f>
        <v>0</v>
      </c>
      <c r="Y334" s="455">
        <f>Calculations!$H334*SUM(Calculations!F$5:F$29)*'Future Practices'!$L150*'Future Practices'!$K150*(Calculations!$G334+(1-Calculations!$G334)*Calculations!E334)-Calculations!Q334</f>
        <v>0</v>
      </c>
      <c r="Z334" s="455">
        <f>Calculations!$H334*SUM(Calculations!G$5:G$29)*'Future Practices'!$L150*'Future Practices'!$K150*(Calculations!$G334+(1-Calculations!$G334)*Calculations!F334)-Calculations!R334</f>
        <v>0</v>
      </c>
      <c r="AA334" s="455">
        <f>Calculations!$H334*(SUM(Calculations!I$5:I$29)-Results!G$111*SUM(Sources!$D$29:$D$53)/('Future Practices'!$C$33-'Existing Practices'!$C$24+Calculations!$C$51)*(1-'Future Practices'!$D150))*'Future Practices'!$L150*'Future Practices'!K150*Calculations!G334-Calculations!S334</f>
        <v>0</v>
      </c>
      <c r="AB334" s="455">
        <f>$AA334*(SUM(Calculations!D$5:D$29)-Results!C$111-Results!C$160)/MAX(SUM(Calculations!$I$5:$I$29)-Results!$G$111,0.001)*(1-Calculations!C334)*(1-VLOOKUP('Future Practices'!$H150,Defaults!$B$83:$F$85,2,FALSE)*(1-IF('Future Practices'!$G150="A Soils",0.5,0)))*(1-VLOOKUP('Future Practices'!$B150,Defaults!$B$164:$M$183,12,FALSE))-Calculations!T334</f>
        <v>0</v>
      </c>
      <c r="AC334" s="455">
        <f>$AA334*(SUM(Calculations!E$5:E$29)-Results!D$111-Results!D$160)*(1-VLOOKUP('Future Practices'!$B150,Defaults!$B$164:$M$183,12,FALSE))-Calculations!U334</f>
        <v>0</v>
      </c>
      <c r="AD334" s="456">
        <f>$AA334*SUM(Calculations!G$5:G$29)/MAX(SUM(Calculations!$I$5:$I$29)-Results!G$111-Results!G$160,0.001)*(1-Calculations!F334)*(1-VLOOKUP('Future Practices'!$H150,Defaults!B$83:F$85,4,FALSE)*(1-IF('Future Practices'!$G150="A Soils",0.5,0)))*(1-VLOOKUP('Future Practices'!$B150,Defaults!B$164:M$183,12,FALSE))-V334</f>
        <v>0</v>
      </c>
      <c r="AE334" s="898"/>
    </row>
    <row r="335" spans="2:34" x14ac:dyDescent="0.2">
      <c r="B335" s="452" t="str">
        <f>'Future Practices'!B151</f>
        <v>Dry Water Quantity Pond</v>
      </c>
      <c r="C335" s="161">
        <f>VLOOKUP($B335,Defaults!$B$163:$F$182,2,FALSE)</f>
        <v>0.05</v>
      </c>
      <c r="D335" s="161">
        <f>VLOOKUP('Future Practices'!$B151,Defaults!$B$163:$F$182,3,FALSE)</f>
        <v>0.1</v>
      </c>
      <c r="E335" s="161">
        <f>VLOOKUP('Future Practices'!$B151,Defaults!$B$163:$F$182,4,FALSE)</f>
        <v>0.1</v>
      </c>
      <c r="F335" s="161">
        <f>VLOOKUP('Future Practices'!$B151,Defaults!$B$163:$F$182,5,FALSE)</f>
        <v>0</v>
      </c>
      <c r="G335" s="161">
        <f>VLOOKUP($B335,Defaults!B$163:J$182,HLOOKUP('Future Practices'!G151,Defaults!B$276:E$277,2,FALSE),FALSE)</f>
        <v>0</v>
      </c>
      <c r="H335" s="453">
        <f>'Future Practices'!J151/MAX(($C$50*0.95+$C$51*$C$163)*'Future Practices'!$C$117,0.001)/3630</f>
        <v>0</v>
      </c>
      <c r="I335" s="453">
        <f>IF('Future Practices'!E151="Yes",'Future Practices'!C151*(0.95*'Future Practices'!D151+(1-'Future Practices'!D151)*VLOOKUP('Future Practices'!G151,Defaults!$B$77:$D$80,3,FALSE)*$C$163/SUMPRODUCT(Sources!$C$78:$C$81,Defaults!$D$77:$D$80))/(0.95*Calculations!$C$50+$C$163*Calculations!$C$51),0)*'Existing Practices'!$C$74*'Existing Practices'!$C$75*'Existing Practices'!$C$76</f>
        <v>0</v>
      </c>
      <c r="J335" s="453">
        <f>IF($I335&gt;0,VLOOKUP('Future Practices'!$F151,Defaults!$B$164:$J$182,HLOOKUP('Future Practices'!$G151,Defaults!$B$276:$E$277,2,FALSE),FALSE),0)</f>
        <v>0</v>
      </c>
      <c r="K335" s="453">
        <f>IF($I335&gt;0,VLOOKUP('Future Practices'!$F151,Defaults!$B$164:$F$182,2,FALSE),0)</f>
        <v>0</v>
      </c>
      <c r="L335" s="453">
        <f>IF($I335&gt;0,VLOOKUP('Future Practices'!$F151,Defaults!$B$164:$F$182,3,FALSE),0)</f>
        <v>0</v>
      </c>
      <c r="M335" s="453">
        <f>IF($I335&gt;0,VLOOKUP('Future Practices'!$F151,Defaults!$B$164:$F$182,4,FALSE),0)</f>
        <v>0</v>
      </c>
      <c r="N335" s="453">
        <f>IF($I335&gt;0,VLOOKUP('Future Practices'!$F151,Defaults!$B$164:$F$182,5,FALSE),0)</f>
        <v>0</v>
      </c>
      <c r="O335" s="454">
        <f>Calculations!$I335*(SUM(Calculations!D$5:D$29)-(Results!C$111+Results!C$160)*SUM(Sources!$D$29:$D$53)/('Future Practices'!$C$33-'Existing Practices'!C$24+Calculations!C$51)*(1-'Future Practices'!$D151))*(Calculations!$J335+(1-Calculations!$J335)*Calculations!K335)</f>
        <v>0</v>
      </c>
      <c r="P335" s="454">
        <f>Calculations!$I335*(SUM(Calculations!E$5:E$29)-(Results!D$111+Results!D$160)*SUM(Sources!$D$29:$D$53)/('Future Practices'!$C$33-'Existing Practices'!$C$24+Calculations!$C$51)*(1-'Future Practices'!$D151))*(Calculations!$J335+(1-Calculations!$J335)*Calculations!L335)</f>
        <v>0</v>
      </c>
      <c r="Q335" s="454">
        <f>Calculations!$I335*SUM(Calculations!F$5:F$29)*(Calculations!$J335+(1-Calculations!$J335)*Calculations!M335)</f>
        <v>0</v>
      </c>
      <c r="R335" s="454">
        <f>Calculations!$I335*SUM(Calculations!G$5:G$29)*(Calculations!$J335+(1-Calculations!$J335)*Calculations!N335)</f>
        <v>0</v>
      </c>
      <c r="S335" s="454">
        <f>Calculations!$I335*(SUM(Calculations!I$5:I$29)-Results!G$111*SUM(Sources!$D$29:$D$53)/('Future Practices'!$C$33-'Existing Practices'!D$24+Calculations!D$51)*(1-'Future Practices'!$D151))*Calculations!$J335</f>
        <v>0</v>
      </c>
      <c r="T335" s="454">
        <f>$S335*(SUM(Calculations!D$5:D$29)-Results!C$111-C$192)/MAX(SUM(Calculations!$I$5:$I$29),0.001)*(1-Calculations!K335)*(1-VLOOKUP('Future Practices'!$H151,Defaults!$B$83:$F$85,2,FALSE)*(1-IF('Future Practices'!$G151="A Soils",0.5,0)))*(1-VLOOKUP('Future Practices'!$F151,Defaults!$B$164:$M$183,12,FALSE))</f>
        <v>0</v>
      </c>
      <c r="U335" s="454">
        <f>$S335*(SUM(Calculations!E$5:E$29)-Results!D$111-D$192)/MAX(SUM(Calculations!$I$5:$I$29),0.001)*(1-Calculations!L335)*(1-VLOOKUP('Future Practices'!$H151,Defaults!$B$83:$F$85,3,FALSE)*(1-IF('Future Practices'!$G151="A Soils",0.5,0)))*(1-VLOOKUP('Future Practices'!$F151,Defaults!$B$164:$M$183,12,FALSE))</f>
        <v>0</v>
      </c>
      <c r="V335" s="454">
        <f>$S335*SUM(Calculations!G$5:G$29)/MAX(SUM(Calculations!$I$5:$I$29),0.001)*(1-Calculations!N335)*(1-VLOOKUP('Future Practices'!$H151,Defaults!B$83:F$85,4,FALSE)*(1-IF('Future Practices'!$G151="A Soils",0.5,0)))*(1-VLOOKUP('Future Practices'!$F151,Defaults!B$164:M$183,12,FALSE))</f>
        <v>0</v>
      </c>
      <c r="W335" s="455">
        <f>Calculations!$H335*(SUM(Calculations!D$5:D$29)-(Results!C$111+Results!C$160)*SUM(Sources!$D$29:$D$53)/('Future Practices'!$C$33-'Existing Practices'!$C$24+Calculations!$C$51)*(1-'Future Practices'!$D151))*'Future Practices'!$L151*'Future Practices'!$K151*(Calculations!$G335+(1-Calculations!$G335)*Calculations!C335)-Calculations!O335</f>
        <v>0</v>
      </c>
      <c r="X335" s="455">
        <f>Calculations!$H335*(SUM(Calculations!E$5:E$29)-(Results!D$111+Results!D$160)*SUM(Sources!$D$29:$D$53)/('Future Practices'!$C$33-'Existing Practices'!$C$24+Calculations!$C$51)*(1-'Future Practices'!$D151))*'Future Practices'!$L151*'Future Practices'!$K151*(Calculations!$G335+(1-Calculations!$G335)*Calculations!D335)-Calculations!P335</f>
        <v>0</v>
      </c>
      <c r="Y335" s="455">
        <f>Calculations!$H335*SUM(Calculations!F$5:F$29)*'Future Practices'!$L151*'Future Practices'!$K151*(Calculations!$G335+(1-Calculations!$G335)*Calculations!E335)-Calculations!Q335</f>
        <v>0</v>
      </c>
      <c r="Z335" s="455">
        <f>Calculations!$H335*SUM(Calculations!G$5:G$29)*'Future Practices'!$L151*'Future Practices'!$K151*(Calculations!$G335+(1-Calculations!$G335)*Calculations!F335)-Calculations!R335</f>
        <v>0</v>
      </c>
      <c r="AA335" s="455">
        <f>Calculations!$H335*(SUM(Calculations!I$5:I$29)-Results!G$111*SUM(Sources!$D$29:$D$53)/('Future Practices'!$C$33-'Existing Practices'!$C$24+Calculations!$C$51)*(1-'Future Practices'!$D151))*'Future Practices'!$L151*'Future Practices'!K151*Calculations!G335-Calculations!S335</f>
        <v>0</v>
      </c>
      <c r="AB335" s="455">
        <f>$AA335*(SUM(Calculations!D$5:D$29)-Results!C$111-Results!C$160)/MAX(SUM(Calculations!$I$5:$I$29)-Results!$G$111,0.001)*(1-Calculations!C335)*(1-VLOOKUP('Future Practices'!$H151,Defaults!$B$83:$F$85,2,FALSE)*(1-IF('Future Practices'!$G151="A Soils",0.5,0)))*(1-VLOOKUP('Future Practices'!$B151,Defaults!$B$164:$M$183,12,FALSE))-Calculations!T335</f>
        <v>0</v>
      </c>
      <c r="AC335" s="455">
        <f>$AA335*(SUM(Calculations!E$5:E$29)-Results!D$111-Results!D$160)*(1-VLOOKUP('Future Practices'!$B151,Defaults!$B$164:$M$183,12,FALSE))-Calculations!U335</f>
        <v>0</v>
      </c>
      <c r="AD335" s="456">
        <f>$AA335*SUM(Calculations!G$5:G$29)/MAX(SUM(Calculations!$I$5:$I$29)-Results!G$111-Results!G$160,0.001)*(1-Calculations!F335)*(1-VLOOKUP('Future Practices'!$H151,Defaults!B$83:F$85,4,FALSE)*(1-IF('Future Practices'!$G151="A Soils",0.5,0)))*(1-VLOOKUP('Future Practices'!$B151,Defaults!B$164:M$183,12,FALSE))-V335</f>
        <v>0</v>
      </c>
      <c r="AE335" s="898"/>
    </row>
    <row r="336" spans="2:34" x14ac:dyDescent="0.2">
      <c r="B336" s="452" t="str">
        <f>'Future Practices'!B152</f>
        <v>Dry Water Quantity Pond</v>
      </c>
      <c r="C336" s="161">
        <f>VLOOKUP($B336,Defaults!$B$163:$F$182,2,FALSE)</f>
        <v>0.05</v>
      </c>
      <c r="D336" s="161">
        <f>VLOOKUP('Future Practices'!$B152,Defaults!$B$163:$F$182,3,FALSE)</f>
        <v>0.1</v>
      </c>
      <c r="E336" s="161">
        <f>VLOOKUP('Future Practices'!$B152,Defaults!$B$163:$F$182,4,FALSE)</f>
        <v>0.1</v>
      </c>
      <c r="F336" s="161">
        <f>VLOOKUP('Future Practices'!$B152,Defaults!$B$163:$F$182,5,FALSE)</f>
        <v>0</v>
      </c>
      <c r="G336" s="161">
        <f>VLOOKUP($B336,Defaults!B$163:J$182,HLOOKUP('Future Practices'!G152,Defaults!B$276:E$277,2,FALSE),FALSE)</f>
        <v>0</v>
      </c>
      <c r="H336" s="453">
        <f>'Future Practices'!J152/MAX(($C$50*0.95+$C$51*$C$163)*'Future Practices'!$C$117,0.001)/3630</f>
        <v>0</v>
      </c>
      <c r="I336" s="453">
        <f>IF('Future Practices'!E152="Yes",'Future Practices'!C152*(0.95*'Future Practices'!D152+(1-'Future Practices'!D152)*VLOOKUP('Future Practices'!G152,Defaults!$B$77:$D$80,3,FALSE)*$C$163/SUMPRODUCT(Sources!$C$78:$C$81,Defaults!$D$77:$D$80))/(0.95*Calculations!$C$50+$C$163*Calculations!$C$51),0)*'Existing Practices'!$C$74*'Existing Practices'!$C$75*'Existing Practices'!$C$76</f>
        <v>0</v>
      </c>
      <c r="J336" s="453">
        <f>IF($I336&gt;0,VLOOKUP('Future Practices'!$F152,Defaults!$B$164:$J$182,HLOOKUP('Future Practices'!$G152,Defaults!$B$276:$E$277,2,FALSE),FALSE),0)</f>
        <v>0</v>
      </c>
      <c r="K336" s="453">
        <f>IF($I336&gt;0,VLOOKUP('Future Practices'!$F152,Defaults!$B$164:$F$182,2,FALSE),0)</f>
        <v>0</v>
      </c>
      <c r="L336" s="453">
        <f>IF($I336&gt;0,VLOOKUP('Future Practices'!$F152,Defaults!$B$164:$F$182,3,FALSE),0)</f>
        <v>0</v>
      </c>
      <c r="M336" s="453">
        <f>IF($I336&gt;0,VLOOKUP('Future Practices'!$F152,Defaults!$B$164:$F$182,4,FALSE),0)</f>
        <v>0</v>
      </c>
      <c r="N336" s="453">
        <f>IF($I336&gt;0,VLOOKUP('Future Practices'!$F152,Defaults!$B$164:$F$182,5,FALSE),0)</f>
        <v>0</v>
      </c>
      <c r="O336" s="454">
        <f>Calculations!$I336*(SUM(Calculations!D$5:D$29)-(Results!C$111+Results!C$160)*SUM(Sources!$D$29:$D$53)/('Future Practices'!$C$33-'Existing Practices'!C$24+Calculations!C$51)*(1-'Future Practices'!$D152))*(Calculations!$J336+(1-Calculations!$J336)*Calculations!K336)</f>
        <v>0</v>
      </c>
      <c r="P336" s="454">
        <f>Calculations!$I336*(SUM(Calculations!E$5:E$29)-(Results!D$111+Results!D$160)*SUM(Sources!$D$29:$D$53)/('Future Practices'!$C$33-'Existing Practices'!$C$24+Calculations!$C$51)*(1-'Future Practices'!$D152))*(Calculations!$J336+(1-Calculations!$J336)*Calculations!L336)</f>
        <v>0</v>
      </c>
      <c r="Q336" s="454">
        <f>Calculations!$I336*SUM(Calculations!F$5:F$29)*(Calculations!$J336+(1-Calculations!$J336)*Calculations!M336)</f>
        <v>0</v>
      </c>
      <c r="R336" s="454">
        <f>Calculations!$I336*SUM(Calculations!G$5:G$29)*(Calculations!$J336+(1-Calculations!$J336)*Calculations!N336)</f>
        <v>0</v>
      </c>
      <c r="S336" s="454">
        <f>Calculations!$I336*(SUM(Calculations!I$5:I$29)-Results!G$111*SUM(Sources!$D$29:$D$53)/('Future Practices'!$C$33-'Existing Practices'!D$24+Calculations!D$51)*(1-'Future Practices'!$D152))*Calculations!$J336</f>
        <v>0</v>
      </c>
      <c r="T336" s="454">
        <f>$S336*(SUM(Calculations!D$5:D$29)-Results!C$111-C$192)/MAX(SUM(Calculations!$I$5:$I$29),0.001)*(1-Calculations!K336)*(1-VLOOKUP('Future Practices'!$H152,Defaults!$B$83:$F$85,2,FALSE)*(1-IF('Future Practices'!$G152="A Soils",0.5,0)))*(1-VLOOKUP('Future Practices'!$F152,Defaults!$B$164:$M$183,12,FALSE))</f>
        <v>0</v>
      </c>
      <c r="U336" s="454">
        <f>$S336*(SUM(Calculations!E$5:E$29)-Results!D$111-D$192)/MAX(SUM(Calculations!$I$5:$I$29),0.001)*(1-Calculations!L336)*(1-VLOOKUP('Future Practices'!$H152,Defaults!$B$83:$F$85,3,FALSE)*(1-IF('Future Practices'!$G152="A Soils",0.5,0)))*(1-VLOOKUP('Future Practices'!$F152,Defaults!$B$164:$M$183,12,FALSE))</f>
        <v>0</v>
      </c>
      <c r="V336" s="454">
        <f>$S336*SUM(Calculations!G$5:G$29)/MAX(SUM(Calculations!$I$5:$I$29),0.001)*(1-Calculations!N336)*(1-VLOOKUP('Future Practices'!$H152,Defaults!B$83:F$85,4,FALSE)*(1-IF('Future Practices'!$G152="A Soils",0.5,0)))*(1-VLOOKUP('Future Practices'!$F152,Defaults!B$164:M$183,12,FALSE))</f>
        <v>0</v>
      </c>
      <c r="W336" s="455">
        <f>Calculations!$H336*(SUM(Calculations!D$5:D$29)-(Results!C$111+Results!C$160)*SUM(Sources!$D$29:$D$53)/('Future Practices'!$C$33-'Existing Practices'!$C$24+Calculations!$C$51)*(1-'Future Practices'!$D152))*'Future Practices'!$L152*'Future Practices'!$K152*(Calculations!$G336+(1-Calculations!$G336)*Calculations!C336)-Calculations!O336</f>
        <v>0</v>
      </c>
      <c r="X336" s="455">
        <f>Calculations!$H336*(SUM(Calculations!E$5:E$29)-(Results!D$111+Results!D$160)*SUM(Sources!$D$29:$D$53)/('Future Practices'!$C$33-'Existing Practices'!$C$24+Calculations!$C$51)*(1-'Future Practices'!$D152))*'Future Practices'!$L152*'Future Practices'!$K152*(Calculations!$G336+(1-Calculations!$G336)*Calculations!D336)-Calculations!P336</f>
        <v>0</v>
      </c>
      <c r="Y336" s="455">
        <f>Calculations!$H336*SUM(Calculations!F$5:F$29)*'Future Practices'!$L152*'Future Practices'!$K152*(Calculations!$G336+(1-Calculations!$G336)*Calculations!E336)-Calculations!Q336</f>
        <v>0</v>
      </c>
      <c r="Z336" s="455">
        <f>Calculations!$H336*SUM(Calculations!G$5:G$29)*'Future Practices'!$L152*'Future Practices'!$K152*(Calculations!$G336+(1-Calculations!$G336)*Calculations!F336)-Calculations!R336</f>
        <v>0</v>
      </c>
      <c r="AA336" s="455">
        <f>Calculations!$H336*(SUM(Calculations!I$5:I$29)-Results!G$111*SUM(Sources!$D$29:$D$53)/('Future Practices'!$C$33-'Existing Practices'!$C$24+Calculations!$C$51)*(1-'Future Practices'!$D152))*'Future Practices'!$L152*'Future Practices'!K152*Calculations!G336-Calculations!S336</f>
        <v>0</v>
      </c>
      <c r="AB336" s="455">
        <f>$AA336*(SUM(Calculations!D$5:D$29)-Results!C$111-Results!C$160)/MAX(SUM(Calculations!$I$5:$I$29)-Results!$G$111,0.001)*(1-Calculations!C336)*(1-VLOOKUP('Future Practices'!$H152,Defaults!$B$83:$F$85,2,FALSE)*(1-IF('Future Practices'!$G152="A Soils",0.5,0)))*(1-VLOOKUP('Future Practices'!$B152,Defaults!$B$164:$M$183,12,FALSE))-Calculations!T336</f>
        <v>0</v>
      </c>
      <c r="AC336" s="455">
        <f>$AA336*(SUM(Calculations!E$5:E$29)-Results!D$111-Results!D$160)*(1-VLOOKUP('Future Practices'!$B152,Defaults!$B$164:$M$183,12,FALSE))-Calculations!U336</f>
        <v>0</v>
      </c>
      <c r="AD336" s="456">
        <f>$AA336*SUM(Calculations!G$5:G$29)/MAX(SUM(Calculations!$I$5:$I$29)-Results!G$111-Results!G$160,0.001)*(1-Calculations!F336)*(1-VLOOKUP('Future Practices'!$H152,Defaults!B$83:F$85,4,FALSE)*(1-IF('Future Practices'!$G152="A Soils",0.5,0)))*(1-VLOOKUP('Future Practices'!$B152,Defaults!B$164:M$183,12,FALSE))-V336</f>
        <v>0</v>
      </c>
      <c r="AE336" s="898"/>
    </row>
    <row r="337" spans="2:31" x14ac:dyDescent="0.2">
      <c r="B337" s="452" t="str">
        <f>'Future Practices'!B153</f>
        <v>Dry Water Quantity Pond</v>
      </c>
      <c r="C337" s="161">
        <f>VLOOKUP($B337,Defaults!$B$163:$F$182,2,FALSE)</f>
        <v>0.05</v>
      </c>
      <c r="D337" s="161">
        <f>VLOOKUP('Future Practices'!$B153,Defaults!$B$163:$F$182,3,FALSE)</f>
        <v>0.1</v>
      </c>
      <c r="E337" s="161">
        <f>VLOOKUP('Future Practices'!$B153,Defaults!$B$163:$F$182,4,FALSE)</f>
        <v>0.1</v>
      </c>
      <c r="F337" s="161">
        <f>VLOOKUP('Future Practices'!$B153,Defaults!$B$163:$F$182,5,FALSE)</f>
        <v>0</v>
      </c>
      <c r="G337" s="161">
        <f>VLOOKUP($B337,Defaults!B$163:J$182,HLOOKUP('Future Practices'!G153,Defaults!B$276:E$277,2,FALSE),FALSE)</f>
        <v>0</v>
      </c>
      <c r="H337" s="453">
        <f>'Future Practices'!J153/MAX(($C$50*0.95+$C$51*$C$163)*'Future Practices'!$C$117,0.001)/3630</f>
        <v>0</v>
      </c>
      <c r="I337" s="453">
        <f>IF('Future Practices'!E153="Yes",'Future Practices'!C153*(0.95*'Future Practices'!D153+(1-'Future Practices'!D153)*VLOOKUP('Future Practices'!G153,Defaults!$B$77:$D$80,3,FALSE)*$C$163/SUMPRODUCT(Sources!$C$78:$C$81,Defaults!$D$77:$D$80))/(0.95*Calculations!$C$50+$C$163*Calculations!$C$51),0)*'Existing Practices'!$C$74*'Existing Practices'!$C$75*'Existing Practices'!$C$76</f>
        <v>0</v>
      </c>
      <c r="J337" s="453">
        <f>IF($I337&gt;0,VLOOKUP('Future Practices'!$F153,Defaults!$B$164:$J$182,HLOOKUP('Future Practices'!$G153,Defaults!$B$276:$E$277,2,FALSE),FALSE),0)</f>
        <v>0</v>
      </c>
      <c r="K337" s="453">
        <f>IF($I337&gt;0,VLOOKUP('Future Practices'!$F153,Defaults!$B$164:$F$182,2,FALSE),0)</f>
        <v>0</v>
      </c>
      <c r="L337" s="453">
        <f>IF($I337&gt;0,VLOOKUP('Future Practices'!$F153,Defaults!$B$164:$F$182,3,FALSE),0)</f>
        <v>0</v>
      </c>
      <c r="M337" s="453">
        <f>IF($I337&gt;0,VLOOKUP('Future Practices'!$F153,Defaults!$B$164:$F$182,4,FALSE),0)</f>
        <v>0</v>
      </c>
      <c r="N337" s="453">
        <f>IF($I337&gt;0,VLOOKUP('Future Practices'!$F153,Defaults!$B$164:$F$182,5,FALSE),0)</f>
        <v>0</v>
      </c>
      <c r="O337" s="454">
        <f>Calculations!$I337*(SUM(Calculations!D$5:D$29)-(Results!C$111+Results!C$160)*SUM(Sources!$D$29:$D$53)/('Future Practices'!$C$33-'Existing Practices'!C$24+Calculations!C$51)*(1-'Future Practices'!$D153))*(Calculations!$J337+(1-Calculations!$J337)*Calculations!K337)</f>
        <v>0</v>
      </c>
      <c r="P337" s="454">
        <f>Calculations!$I337*(SUM(Calculations!E$5:E$29)-(Results!D$111+Results!D$160)*SUM(Sources!$D$29:$D$53)/('Future Practices'!$C$33-'Existing Practices'!$C$24+Calculations!$C$51)*(1-'Future Practices'!$D153))*(Calculations!$J337+(1-Calculations!$J337)*Calculations!L337)</f>
        <v>0</v>
      </c>
      <c r="Q337" s="454">
        <f>Calculations!$I337*SUM(Calculations!F$5:F$29)*(Calculations!$J337+(1-Calculations!$J337)*Calculations!M337)</f>
        <v>0</v>
      </c>
      <c r="R337" s="454">
        <f>Calculations!$I337*SUM(Calculations!G$5:G$29)*(Calculations!$J337+(1-Calculations!$J337)*Calculations!N337)</f>
        <v>0</v>
      </c>
      <c r="S337" s="454">
        <f>Calculations!$I337*(SUM(Calculations!I$5:I$29)-Results!G$111*SUM(Sources!$D$29:$D$53)/('Future Practices'!$C$33-'Existing Practices'!D$24+Calculations!D$51)*(1-'Future Practices'!$D153))*Calculations!$J337</f>
        <v>0</v>
      </c>
      <c r="T337" s="454">
        <f>$S337*(SUM(Calculations!D$5:D$29)-Results!C$111-C$192)/MAX(SUM(Calculations!$I$5:$I$29),0.001)*(1-Calculations!K337)*(1-VLOOKUP('Future Practices'!$H153,Defaults!$B$83:$F$85,2,FALSE)*(1-IF('Future Practices'!$G153="A Soils",0.5,0)))*(1-VLOOKUP('Future Practices'!$F153,Defaults!$B$164:$M$183,12,FALSE))</f>
        <v>0</v>
      </c>
      <c r="U337" s="454">
        <f>$S337*(SUM(Calculations!E$5:E$29)-Results!D$111-D$192)/MAX(SUM(Calculations!$I$5:$I$29),0.001)*(1-Calculations!L337)*(1-VLOOKUP('Future Practices'!$H153,Defaults!$B$83:$F$85,3,FALSE)*(1-IF('Future Practices'!$G153="A Soils",0.5,0)))*(1-VLOOKUP('Future Practices'!$F153,Defaults!$B$164:$M$183,12,FALSE))</f>
        <v>0</v>
      </c>
      <c r="V337" s="454">
        <f>$S337*SUM(Calculations!G$5:G$29)/MAX(SUM(Calculations!$I$5:$I$29),0.001)*(1-Calculations!N337)*(1-VLOOKUP('Future Practices'!$H153,Defaults!B$83:F$85,4,FALSE)*(1-IF('Future Practices'!$G153="A Soils",0.5,0)))*(1-VLOOKUP('Future Practices'!$F153,Defaults!B$164:M$183,12,FALSE))</f>
        <v>0</v>
      </c>
      <c r="W337" s="455">
        <f>Calculations!$H337*(SUM(Calculations!D$5:D$29)-(Results!C$111+Results!C$160)*SUM(Sources!$D$29:$D$53)/('Future Practices'!$C$33-'Existing Practices'!$C$24+Calculations!$C$51)*(1-'Future Practices'!$D153))*'Future Practices'!$L153*'Future Practices'!$K153*(Calculations!$G337+(1-Calculations!$G337)*Calculations!C337)-Calculations!O337</f>
        <v>0</v>
      </c>
      <c r="X337" s="455">
        <f>Calculations!$H337*(SUM(Calculations!E$5:E$29)-(Results!D$111+Results!D$160)*SUM(Sources!$D$29:$D$53)/('Future Practices'!$C$33-'Existing Practices'!$C$24+Calculations!$C$51)*(1-'Future Practices'!$D153))*'Future Practices'!$L153*'Future Practices'!$K153*(Calculations!$G337+(1-Calculations!$G337)*Calculations!D337)-Calculations!P337</f>
        <v>0</v>
      </c>
      <c r="Y337" s="455">
        <f>Calculations!$H337*SUM(Calculations!F$5:F$29)*'Future Practices'!$L153*'Future Practices'!$K153*(Calculations!$G337+(1-Calculations!$G337)*Calculations!E337)-Calculations!Q337</f>
        <v>0</v>
      </c>
      <c r="Z337" s="455">
        <f>Calculations!$H337*SUM(Calculations!G$5:G$29)*'Future Practices'!$L153*'Future Practices'!$K153*(Calculations!$G337+(1-Calculations!$G337)*Calculations!F337)-Calculations!R337</f>
        <v>0</v>
      </c>
      <c r="AA337" s="455">
        <f>Calculations!$H337*(SUM(Calculations!I$5:I$29)-Results!G$111*SUM(Sources!$D$29:$D$53)/('Future Practices'!$C$33-'Existing Practices'!$C$24+Calculations!$C$51)*(1-'Future Practices'!$D153))*'Future Practices'!$L153*'Future Practices'!K153*Calculations!G337-Calculations!S337</f>
        <v>0</v>
      </c>
      <c r="AB337" s="455">
        <f>$AA337*(SUM(Calculations!D$5:D$29)-Results!C$111-Results!C$160)/MAX(SUM(Calculations!$I$5:$I$29)-Results!$G$111,0.001)*(1-Calculations!C337)*(1-VLOOKUP('Future Practices'!$H153,Defaults!$B$83:$F$85,2,FALSE)*(1-IF('Future Practices'!$G153="A Soils",0.5,0)))*(1-VLOOKUP('Future Practices'!$B153,Defaults!$B$164:$M$183,12,FALSE))-Calculations!T337</f>
        <v>0</v>
      </c>
      <c r="AC337" s="455">
        <f>$AA337*(SUM(Calculations!E$5:E$29)-Results!D$111-Results!D$160)*(1-VLOOKUP('Future Practices'!$B153,Defaults!$B$164:$M$183,12,FALSE))-Calculations!U337</f>
        <v>0</v>
      </c>
      <c r="AD337" s="456">
        <f>$AA337*SUM(Calculations!G$5:G$29)/MAX(SUM(Calculations!$I$5:$I$29)-Results!G$111-Results!G$160,0.001)*(1-Calculations!F337)*(1-VLOOKUP('Future Practices'!$H153,Defaults!B$83:F$85,4,FALSE)*(1-IF('Future Practices'!$G153="A Soils",0.5,0)))*(1-VLOOKUP('Future Practices'!$B153,Defaults!B$164:M$183,12,FALSE))-V337</f>
        <v>0</v>
      </c>
      <c r="AE337" s="898"/>
    </row>
    <row r="338" spans="2:31" x14ac:dyDescent="0.2">
      <c r="B338" s="452" t="str">
        <f>'Future Practices'!B154</f>
        <v>Dry Water Quantity Pond</v>
      </c>
      <c r="C338" s="161">
        <f>VLOOKUP($B338,Defaults!$B$163:$F$182,2,FALSE)</f>
        <v>0.05</v>
      </c>
      <c r="D338" s="161">
        <f>VLOOKUP('Future Practices'!$B154,Defaults!$B$163:$F$182,3,FALSE)</f>
        <v>0.1</v>
      </c>
      <c r="E338" s="161">
        <f>VLOOKUP('Future Practices'!$B154,Defaults!$B$163:$F$182,4,FALSE)</f>
        <v>0.1</v>
      </c>
      <c r="F338" s="161">
        <f>VLOOKUP('Future Practices'!$B154,Defaults!$B$163:$F$182,5,FALSE)</f>
        <v>0</v>
      </c>
      <c r="G338" s="161">
        <f>VLOOKUP($B338,Defaults!B$163:J$182,HLOOKUP('Future Practices'!G154,Defaults!B$276:E$277,2,FALSE),FALSE)</f>
        <v>0</v>
      </c>
      <c r="H338" s="453">
        <f>'Future Practices'!J154/MAX(($C$50*0.95+$C$51*$C$163)*'Future Practices'!$C$117,0.001)/3630</f>
        <v>0</v>
      </c>
      <c r="I338" s="453">
        <f>IF('Future Practices'!E154="Yes",'Future Practices'!C154*(0.95*'Future Practices'!D154+(1-'Future Practices'!D154)*VLOOKUP('Future Practices'!G154,Defaults!$B$77:$D$80,3,FALSE)*$C$163/SUMPRODUCT(Sources!$C$78:$C$81,Defaults!$D$77:$D$80))/(0.95*Calculations!$C$50+$C$163*Calculations!$C$51),0)*'Existing Practices'!$C$74*'Existing Practices'!$C$75*'Existing Practices'!$C$76</f>
        <v>0</v>
      </c>
      <c r="J338" s="453">
        <f>IF($I338&gt;0,VLOOKUP('Future Practices'!$F154,Defaults!$B$164:$J$182,HLOOKUP('Future Practices'!$G154,Defaults!$B$276:$E$277,2,FALSE),FALSE),0)</f>
        <v>0</v>
      </c>
      <c r="K338" s="453">
        <f>IF($I338&gt;0,VLOOKUP('Future Practices'!$F154,Defaults!$B$164:$F$182,2,FALSE),0)</f>
        <v>0</v>
      </c>
      <c r="L338" s="453">
        <f>IF($I338&gt;0,VLOOKUP('Future Practices'!$F154,Defaults!$B$164:$F$182,3,FALSE),0)</f>
        <v>0</v>
      </c>
      <c r="M338" s="453">
        <f>IF($I338&gt;0,VLOOKUP('Future Practices'!$F154,Defaults!$B$164:$F$182,4,FALSE),0)</f>
        <v>0</v>
      </c>
      <c r="N338" s="453">
        <f>IF($I338&gt;0,VLOOKUP('Future Practices'!$F154,Defaults!$B$164:$F$182,5,FALSE),0)</f>
        <v>0</v>
      </c>
      <c r="O338" s="454">
        <f>Calculations!$I338*(SUM(Calculations!D$5:D$29)-(Results!C$111+Results!C$160)*SUM(Sources!$D$29:$D$53)/('Future Practices'!$C$33-'Existing Practices'!C$24+Calculations!C$51)*(1-'Future Practices'!$D154))*(Calculations!$J338+(1-Calculations!$J338)*Calculations!K338)</f>
        <v>0</v>
      </c>
      <c r="P338" s="454">
        <f>Calculations!$I338*(SUM(Calculations!E$5:E$29)-(Results!D$111+Results!D$160)*SUM(Sources!$D$29:$D$53)/('Future Practices'!$C$33-'Existing Practices'!$C$24+Calculations!$C$51)*(1-'Future Practices'!$D154))*(Calculations!$J338+(1-Calculations!$J338)*Calculations!L338)</f>
        <v>0</v>
      </c>
      <c r="Q338" s="454">
        <f>Calculations!$I338*SUM(Calculations!F$5:F$29)*(Calculations!$J338+(1-Calculations!$J338)*Calculations!M338)</f>
        <v>0</v>
      </c>
      <c r="R338" s="454">
        <f>Calculations!$I338*SUM(Calculations!G$5:G$29)*(Calculations!$J338+(1-Calculations!$J338)*Calculations!N338)</f>
        <v>0</v>
      </c>
      <c r="S338" s="454">
        <f>Calculations!$I338*(SUM(Calculations!I$5:I$29)-Results!G$111*SUM(Sources!$D$29:$D$53)/('Future Practices'!$C$33-'Existing Practices'!D$24+Calculations!D$51)*(1-'Future Practices'!$D154))*Calculations!$J338</f>
        <v>0</v>
      </c>
      <c r="T338" s="454">
        <f>$S338*(SUM(Calculations!D$5:D$29)-Results!C$111-C$192)/MAX(SUM(Calculations!$I$5:$I$29),0.001)*(1-Calculations!K338)*(1-VLOOKUP('Future Practices'!$H154,Defaults!$B$83:$F$85,2,FALSE)*(1-IF('Future Practices'!$G154="A Soils",0.5,0)))*(1-VLOOKUP('Future Practices'!$F154,Defaults!$B$164:$M$183,12,FALSE))</f>
        <v>0</v>
      </c>
      <c r="U338" s="454">
        <f>$S338*(SUM(Calculations!E$5:E$29)-Results!D$111-D$192)/MAX(SUM(Calculations!$I$5:$I$29),0.001)*(1-Calculations!L338)*(1-VLOOKUP('Future Practices'!$H154,Defaults!$B$83:$F$85,3,FALSE)*(1-IF('Future Practices'!$G154="A Soils",0.5,0)))*(1-VLOOKUP('Future Practices'!$F154,Defaults!$B$164:$M$183,12,FALSE))</f>
        <v>0</v>
      </c>
      <c r="V338" s="454">
        <f>$S338*SUM(Calculations!G$5:G$29)/MAX(SUM(Calculations!$I$5:$I$29),0.001)*(1-Calculations!N338)*(1-VLOOKUP('Future Practices'!$H154,Defaults!B$83:F$85,4,FALSE)*(1-IF('Future Practices'!$G154="A Soils",0.5,0)))*(1-VLOOKUP('Future Practices'!$F154,Defaults!B$164:M$183,12,FALSE))</f>
        <v>0</v>
      </c>
      <c r="W338" s="455">
        <f>Calculations!$H338*(SUM(Calculations!D$5:D$29)-(Results!C$111+Results!C$160)*SUM(Sources!$D$29:$D$53)/('Future Practices'!$C$33-'Existing Practices'!$C$24+Calculations!$C$51)*(1-'Future Practices'!$D154))*'Future Practices'!$L154*'Future Practices'!$K154*(Calculations!$G338+(1-Calculations!$G338)*Calculations!C338)-Calculations!O338</f>
        <v>0</v>
      </c>
      <c r="X338" s="455">
        <f>Calculations!$H338*(SUM(Calculations!E$5:E$29)-(Results!D$111+Results!D$160)*SUM(Sources!$D$29:$D$53)/('Future Practices'!$C$33-'Existing Practices'!$C$24+Calculations!$C$51)*(1-'Future Practices'!$D154))*'Future Practices'!$L154*'Future Practices'!$K154*(Calculations!$G338+(1-Calculations!$G338)*Calculations!D338)-Calculations!P338</f>
        <v>0</v>
      </c>
      <c r="Y338" s="455">
        <f>Calculations!$H338*SUM(Calculations!F$5:F$29)*'Future Practices'!$L154*'Future Practices'!$K154*(Calculations!$G338+(1-Calculations!$G338)*Calculations!E338)-Calculations!Q338</f>
        <v>0</v>
      </c>
      <c r="Z338" s="455">
        <f>Calculations!$H338*SUM(Calculations!G$5:G$29)*'Future Practices'!$L154*'Future Practices'!$K154*(Calculations!$G338+(1-Calculations!$G338)*Calculations!F338)-Calculations!R338</f>
        <v>0</v>
      </c>
      <c r="AA338" s="455">
        <f>Calculations!$H338*(SUM(Calculations!I$5:I$29)-Results!G$111*SUM(Sources!$D$29:$D$53)/('Future Practices'!$C$33-'Existing Practices'!$C$24+Calculations!$C$51)*(1-'Future Practices'!$D154))*'Future Practices'!$L154*'Future Practices'!K154*Calculations!G338-Calculations!S338</f>
        <v>0</v>
      </c>
      <c r="AB338" s="455">
        <f>$AA338*(SUM(Calculations!D$5:D$29)-Results!C$111-Results!C$160)/MAX(SUM(Calculations!$I$5:$I$29)-Results!$G$111,0.001)*(1-Calculations!C338)*(1-VLOOKUP('Future Practices'!$H154,Defaults!$B$83:$F$85,2,FALSE)*(1-IF('Future Practices'!$G154="A Soils",0.5,0)))*(1-VLOOKUP('Future Practices'!$B154,Defaults!$B$164:$M$183,12,FALSE))-Calculations!T338</f>
        <v>0</v>
      </c>
      <c r="AC338" s="455">
        <f>$AA338*(SUM(Calculations!E$5:E$29)-Results!D$111-Results!D$160)*(1-VLOOKUP('Future Practices'!$B154,Defaults!$B$164:$M$183,12,FALSE))-Calculations!U338</f>
        <v>0</v>
      </c>
      <c r="AD338" s="456">
        <f>$AA338*SUM(Calculations!G$5:G$29)/MAX(SUM(Calculations!$I$5:$I$29)-Results!G$111-Results!G$160,0.001)*(1-Calculations!F338)*(1-VLOOKUP('Future Practices'!$H154,Defaults!B$83:F$85,4,FALSE)*(1-IF('Future Practices'!$G154="A Soils",0.5,0)))*(1-VLOOKUP('Future Practices'!$B154,Defaults!B$164:M$183,12,FALSE))-V338</f>
        <v>0</v>
      </c>
      <c r="AE338" s="898"/>
    </row>
    <row r="339" spans="2:31" x14ac:dyDescent="0.2">
      <c r="B339" s="452" t="str">
        <f>'Future Practices'!B155</f>
        <v>Dry Water Quantity Pond</v>
      </c>
      <c r="C339" s="161">
        <f>VLOOKUP($B339,Defaults!$B$163:$F$182,2,FALSE)</f>
        <v>0.05</v>
      </c>
      <c r="D339" s="161">
        <f>VLOOKUP('Future Practices'!$B155,Defaults!$B$163:$F$182,3,FALSE)</f>
        <v>0.1</v>
      </c>
      <c r="E339" s="161">
        <f>VLOOKUP('Future Practices'!$B155,Defaults!$B$163:$F$182,4,FALSE)</f>
        <v>0.1</v>
      </c>
      <c r="F339" s="161">
        <f>VLOOKUP('Future Practices'!$B155,Defaults!$B$163:$F$182,5,FALSE)</f>
        <v>0</v>
      </c>
      <c r="G339" s="161">
        <f>VLOOKUP($B339,Defaults!B$163:J$182,HLOOKUP('Future Practices'!G155,Defaults!B$276:E$277,2,FALSE),FALSE)</f>
        <v>0</v>
      </c>
      <c r="H339" s="453">
        <f>'Future Practices'!J155/MAX(($C$50*0.95+$C$51*$C$163)*'Future Practices'!$C$117,0.001)/3630</f>
        <v>0</v>
      </c>
      <c r="I339" s="453">
        <f>IF('Future Practices'!E155="Yes",'Future Practices'!C155*(0.95*'Future Practices'!D155+(1-'Future Practices'!D155)*VLOOKUP('Future Practices'!G155,Defaults!$B$77:$D$80,3,FALSE)*$C$163/SUMPRODUCT(Sources!$C$78:$C$81,Defaults!$D$77:$D$80))/(0.95*Calculations!$C$50+$C$163*Calculations!$C$51),0)*'Existing Practices'!$C$74*'Existing Practices'!$C$75*'Existing Practices'!$C$76</f>
        <v>0</v>
      </c>
      <c r="J339" s="453">
        <f>IF($I339&gt;0,VLOOKUP('Future Practices'!$F155,Defaults!$B$164:$J$182,HLOOKUP('Future Practices'!$G155,Defaults!$B$276:$E$277,2,FALSE),FALSE),0)</f>
        <v>0</v>
      </c>
      <c r="K339" s="453">
        <f>IF($I339&gt;0,VLOOKUP('Future Practices'!$F155,Defaults!$B$164:$F$182,2,FALSE),0)</f>
        <v>0</v>
      </c>
      <c r="L339" s="453">
        <f>IF($I339&gt;0,VLOOKUP('Future Practices'!$F155,Defaults!$B$164:$F$182,3,FALSE),0)</f>
        <v>0</v>
      </c>
      <c r="M339" s="453">
        <f>IF($I339&gt;0,VLOOKUP('Future Practices'!$F155,Defaults!$B$164:$F$182,4,FALSE),0)</f>
        <v>0</v>
      </c>
      <c r="N339" s="453">
        <f>IF($I339&gt;0,VLOOKUP('Future Practices'!$F155,Defaults!$B$164:$F$182,5,FALSE),0)</f>
        <v>0</v>
      </c>
      <c r="O339" s="454">
        <f>Calculations!$I339*(SUM(Calculations!D$5:D$29)-(Results!C$111+Results!C$160)*SUM(Sources!$D$29:$D$53)/('Future Practices'!$C$33-'Existing Practices'!C$24+Calculations!C$51)*(1-'Future Practices'!$D155))*(Calculations!$J339+(1-Calculations!$J339)*Calculations!K339)</f>
        <v>0</v>
      </c>
      <c r="P339" s="454">
        <f>Calculations!$I339*(SUM(Calculations!E$5:E$29)-(Results!D$111+Results!D$160)*SUM(Sources!$D$29:$D$53)/('Future Practices'!$C$33-'Existing Practices'!$C$24+Calculations!$C$51)*(1-'Future Practices'!$D155))*(Calculations!$J339+(1-Calculations!$J339)*Calculations!L339)</f>
        <v>0</v>
      </c>
      <c r="Q339" s="454">
        <f>Calculations!$I339*SUM(Calculations!F$5:F$29)*(Calculations!$J339+(1-Calculations!$J339)*Calculations!M339)</f>
        <v>0</v>
      </c>
      <c r="R339" s="454">
        <f>Calculations!$I339*SUM(Calculations!G$5:G$29)*(Calculations!$J339+(1-Calculations!$J339)*Calculations!N339)</f>
        <v>0</v>
      </c>
      <c r="S339" s="454">
        <f>Calculations!$I339*(SUM(Calculations!I$5:I$29)-Results!G$111*SUM(Sources!$D$29:$D$53)/('Future Practices'!$C$33-'Existing Practices'!D$24+Calculations!D$51)*(1-'Future Practices'!$D155))*Calculations!$J339</f>
        <v>0</v>
      </c>
      <c r="T339" s="454">
        <f>$S339*(SUM(Calculations!D$5:D$29)-Results!C$111-C$192)/MAX(SUM(Calculations!$I$5:$I$29),0.001)*(1-Calculations!K339)*(1-VLOOKUP('Future Practices'!$H155,Defaults!$B$83:$F$85,2,FALSE)*(1-IF('Future Practices'!$G155="A Soils",0.5,0)))*(1-VLOOKUP('Future Practices'!$F155,Defaults!$B$164:$M$183,12,FALSE))</f>
        <v>0</v>
      </c>
      <c r="U339" s="454">
        <f>$S339*(SUM(Calculations!E$5:E$29)-Results!D$111-D$192)/MAX(SUM(Calculations!$I$5:$I$29),0.001)*(1-Calculations!L339)*(1-VLOOKUP('Future Practices'!$H155,Defaults!$B$83:$F$85,3,FALSE)*(1-IF('Future Practices'!$G155="A Soils",0.5,0)))*(1-VLOOKUP('Future Practices'!$F155,Defaults!$B$164:$M$183,12,FALSE))</f>
        <v>0</v>
      </c>
      <c r="V339" s="454">
        <f>$S339*SUM(Calculations!G$5:G$29)/MAX(SUM(Calculations!$I$5:$I$29),0.001)*(1-Calculations!N339)*(1-VLOOKUP('Future Practices'!$H155,Defaults!B$83:F$85,4,FALSE)*(1-IF('Future Practices'!$G155="A Soils",0.5,0)))*(1-VLOOKUP('Future Practices'!$F155,Defaults!B$164:M$183,12,FALSE))</f>
        <v>0</v>
      </c>
      <c r="W339" s="455">
        <f>Calculations!$H339*(SUM(Calculations!D$5:D$29)-(Results!C$111+Results!C$160)*SUM(Sources!$D$29:$D$53)/('Future Practices'!$C$33-'Existing Practices'!$C$24+Calculations!$C$51)*(1-'Future Practices'!$D155))*'Future Practices'!$L155*'Future Practices'!$K155*(Calculations!$G339+(1-Calculations!$G339)*Calculations!C339)-Calculations!O339</f>
        <v>0</v>
      </c>
      <c r="X339" s="455">
        <f>Calculations!$H339*(SUM(Calculations!E$5:E$29)-(Results!D$111+Results!D$160)*SUM(Sources!$D$29:$D$53)/('Future Practices'!$C$33-'Existing Practices'!$C$24+Calculations!$C$51)*(1-'Future Practices'!$D155))*'Future Practices'!$L155*'Future Practices'!$K155*(Calculations!$G339+(1-Calculations!$G339)*Calculations!D339)-Calculations!P339</f>
        <v>0</v>
      </c>
      <c r="Y339" s="455">
        <f>Calculations!$H339*SUM(Calculations!F$5:F$29)*'Future Practices'!$L155*'Future Practices'!$K155*(Calculations!$G339+(1-Calculations!$G339)*Calculations!E339)-Calculations!Q339</f>
        <v>0</v>
      </c>
      <c r="Z339" s="455">
        <f>Calculations!$H339*SUM(Calculations!G$5:G$29)*'Future Practices'!$L155*'Future Practices'!$K155*(Calculations!$G339+(1-Calculations!$G339)*Calculations!F339)-Calculations!R339</f>
        <v>0</v>
      </c>
      <c r="AA339" s="455">
        <f>Calculations!$H339*(SUM(Calculations!I$5:I$29)-Results!G$111*SUM(Sources!$D$29:$D$53)/('Future Practices'!$C$33-'Existing Practices'!$C$24+Calculations!$C$51)*(1-'Future Practices'!$D155))*'Future Practices'!$L155*'Future Practices'!K155*Calculations!G339-Calculations!S339</f>
        <v>0</v>
      </c>
      <c r="AB339" s="455">
        <f>$AA339*(SUM(Calculations!D$5:D$29)-Results!C$111-Results!C$160)/MAX(SUM(Calculations!$I$5:$I$29)-Results!$G$111,0.001)*(1-Calculations!C339)*(1-VLOOKUP('Future Practices'!$H155,Defaults!$B$83:$F$85,2,FALSE)*(1-IF('Future Practices'!$G155="A Soils",0.5,0)))*(1-VLOOKUP('Future Practices'!$B155,Defaults!$B$164:$M$183,12,FALSE))-Calculations!T339</f>
        <v>0</v>
      </c>
      <c r="AC339" s="455">
        <f>$AA339*(SUM(Calculations!E$5:E$29)-Results!D$111-Results!D$160)*(1-VLOOKUP('Future Practices'!$B155,Defaults!$B$164:$M$183,12,FALSE))-Calculations!U339</f>
        <v>0</v>
      </c>
      <c r="AD339" s="456">
        <f>$AA339*SUM(Calculations!G$5:G$29)/MAX(SUM(Calculations!$I$5:$I$29)-Results!G$111-Results!G$160,0.001)*(1-Calculations!F339)*(1-VLOOKUP('Future Practices'!$H155,Defaults!B$83:F$85,4,FALSE)*(1-IF('Future Practices'!$G155="A Soils",0.5,0)))*(1-VLOOKUP('Future Practices'!$B155,Defaults!B$164:M$183,12,FALSE))-V339</f>
        <v>0</v>
      </c>
      <c r="AE339" s="898"/>
    </row>
    <row r="340" spans="2:31" x14ac:dyDescent="0.2">
      <c r="B340" s="452" t="str">
        <f>'Future Practices'!B156</f>
        <v>Dry Water Quantity Pond</v>
      </c>
      <c r="C340" s="161">
        <f>VLOOKUP($B340,Defaults!$B$163:$F$182,2,FALSE)</f>
        <v>0.05</v>
      </c>
      <c r="D340" s="161">
        <f>VLOOKUP('Future Practices'!$B156,Defaults!$B$163:$F$182,3,FALSE)</f>
        <v>0.1</v>
      </c>
      <c r="E340" s="161">
        <f>VLOOKUP('Future Practices'!$B156,Defaults!$B$163:$F$182,4,FALSE)</f>
        <v>0.1</v>
      </c>
      <c r="F340" s="161">
        <f>VLOOKUP('Future Practices'!$B156,Defaults!$B$163:$F$182,5,FALSE)</f>
        <v>0</v>
      </c>
      <c r="G340" s="161">
        <f>VLOOKUP($B340,Defaults!B$163:J$182,HLOOKUP('Future Practices'!G156,Defaults!B$276:E$277,2,FALSE),FALSE)</f>
        <v>0</v>
      </c>
      <c r="H340" s="453">
        <f>'Future Practices'!J156/MAX(($C$50*0.95+$C$51*$C$163)*'Future Practices'!$C$117,0.001)/3630</f>
        <v>0</v>
      </c>
      <c r="I340" s="453">
        <f>IF('Future Practices'!E156="Yes",'Future Practices'!C156*(0.95*'Future Practices'!D156+(1-'Future Practices'!D156)*VLOOKUP('Future Practices'!G156,Defaults!$B$77:$D$80,3,FALSE)*$C$163/SUMPRODUCT(Sources!$C$78:$C$81,Defaults!$D$77:$D$80))/(0.95*Calculations!$C$50+$C$163*Calculations!$C$51),0)*'Existing Practices'!$C$74*'Existing Practices'!$C$75*'Existing Practices'!$C$76</f>
        <v>0</v>
      </c>
      <c r="J340" s="453">
        <f>IF($I340&gt;0,VLOOKUP('Future Practices'!$F156,Defaults!$B$164:$J$182,HLOOKUP('Future Practices'!$G156,Defaults!$B$276:$E$277,2,FALSE),FALSE),0)</f>
        <v>0</v>
      </c>
      <c r="K340" s="453">
        <f>IF($I340&gt;0,VLOOKUP('Future Practices'!$F156,Defaults!$B$164:$F$182,2,FALSE),0)</f>
        <v>0</v>
      </c>
      <c r="L340" s="453">
        <f>IF($I340&gt;0,VLOOKUP('Future Practices'!$F156,Defaults!$B$164:$F$182,3,FALSE),0)</f>
        <v>0</v>
      </c>
      <c r="M340" s="453">
        <f>IF($I340&gt;0,VLOOKUP('Future Practices'!$F156,Defaults!$B$164:$F$182,4,FALSE),0)</f>
        <v>0</v>
      </c>
      <c r="N340" s="453">
        <f>IF($I340&gt;0,VLOOKUP('Future Practices'!$F156,Defaults!$B$164:$F$182,5,FALSE),0)</f>
        <v>0</v>
      </c>
      <c r="O340" s="454">
        <f>Calculations!$I340*(SUM(Calculations!D$5:D$29)-(Results!C$111+Results!C$160)*SUM(Sources!$D$29:$D$53)/('Future Practices'!$C$33-'Existing Practices'!C$24+Calculations!C$51)*(1-'Future Practices'!$D156))*(Calculations!$J340+(1-Calculations!$J340)*Calculations!K340)</f>
        <v>0</v>
      </c>
      <c r="P340" s="454">
        <f>Calculations!$I340*(SUM(Calculations!E$5:E$29)-(Results!D$111+Results!D$160)*SUM(Sources!$D$29:$D$53)/('Future Practices'!$C$33-'Existing Practices'!$C$24+Calculations!$C$51)*(1-'Future Practices'!$D156))*(Calculations!$J340+(1-Calculations!$J340)*Calculations!L340)</f>
        <v>0</v>
      </c>
      <c r="Q340" s="454">
        <f>Calculations!$I340*SUM(Calculations!F$5:F$29)*(Calculations!$J340+(1-Calculations!$J340)*Calculations!M340)</f>
        <v>0</v>
      </c>
      <c r="R340" s="454">
        <f>Calculations!$I340*SUM(Calculations!G$5:G$29)*(Calculations!$J340+(1-Calculations!$J340)*Calculations!N340)</f>
        <v>0</v>
      </c>
      <c r="S340" s="454">
        <f>Calculations!$I340*(SUM(Calculations!I$5:I$29)-Results!G$111*SUM(Sources!$D$29:$D$53)/('Future Practices'!$C$33-'Existing Practices'!D$24+Calculations!D$51)*(1-'Future Practices'!$D156))*Calculations!$J340</f>
        <v>0</v>
      </c>
      <c r="T340" s="454">
        <f>$S340*(SUM(Calculations!D$5:D$29)-Results!C$111-C$192)/MAX(SUM(Calculations!$I$5:$I$29),0.001)*(1-Calculations!K340)*(1-VLOOKUP('Future Practices'!$H156,Defaults!$B$83:$F$85,2,FALSE)*(1-IF('Future Practices'!$G156="A Soils",0.5,0)))*(1-VLOOKUP('Future Practices'!$F156,Defaults!$B$164:$M$183,12,FALSE))</f>
        <v>0</v>
      </c>
      <c r="U340" s="454">
        <f>$S340*(SUM(Calculations!E$5:E$29)-Results!D$111-D$192)/MAX(SUM(Calculations!$I$5:$I$29),0.001)*(1-Calculations!L340)*(1-VLOOKUP('Future Practices'!$H156,Defaults!$B$83:$F$85,3,FALSE)*(1-IF('Future Practices'!$G156="A Soils",0.5,0)))*(1-VLOOKUP('Future Practices'!$F156,Defaults!$B$164:$M$183,12,FALSE))</f>
        <v>0</v>
      </c>
      <c r="V340" s="454">
        <f>$S340*SUM(Calculations!G$5:G$29)/MAX(SUM(Calculations!$I$5:$I$29),0.001)*(1-Calculations!N340)*(1-VLOOKUP('Future Practices'!$H156,Defaults!B$83:F$85,4,FALSE)*(1-IF('Future Practices'!$G156="A Soils",0.5,0)))*(1-VLOOKUP('Future Practices'!$F156,Defaults!B$164:M$183,12,FALSE))</f>
        <v>0</v>
      </c>
      <c r="W340" s="455">
        <f>Calculations!$H340*(SUM(Calculations!D$5:D$29)-(Results!C$111+Results!C$160)*SUM(Sources!$D$29:$D$53)/('Future Practices'!$C$33-'Existing Practices'!$C$24+Calculations!$C$51)*(1-'Future Practices'!$D156))*'Future Practices'!$L156*'Future Practices'!$K156*(Calculations!$G340+(1-Calculations!$G340)*Calculations!C340)-Calculations!O340</f>
        <v>0</v>
      </c>
      <c r="X340" s="455">
        <f>Calculations!$H340*(SUM(Calculations!E$5:E$29)-(Results!D$111+Results!D$160)*SUM(Sources!$D$29:$D$53)/('Future Practices'!$C$33-'Existing Practices'!$C$24+Calculations!$C$51)*(1-'Future Practices'!$D156))*'Future Practices'!$L156*'Future Practices'!$K156*(Calculations!$G340+(1-Calculations!$G340)*Calculations!D340)-Calculations!P340</f>
        <v>0</v>
      </c>
      <c r="Y340" s="455">
        <f>Calculations!$H340*SUM(Calculations!F$5:F$29)*'Future Practices'!$L156*'Future Practices'!$K156*(Calculations!$G340+(1-Calculations!$G340)*Calculations!E340)-Calculations!Q340</f>
        <v>0</v>
      </c>
      <c r="Z340" s="455">
        <f>Calculations!$H340*SUM(Calculations!G$5:G$29)*'Future Practices'!$L156*'Future Practices'!$K156*(Calculations!$G340+(1-Calculations!$G340)*Calculations!F340)-Calculations!R340</f>
        <v>0</v>
      </c>
      <c r="AA340" s="455">
        <f>Calculations!$H340*(SUM(Calculations!I$5:I$29)-Results!G$111*SUM(Sources!$D$29:$D$53)/('Future Practices'!$C$33-'Existing Practices'!$C$24+Calculations!$C$51)*(1-'Future Practices'!$D156))*'Future Practices'!$L156*'Future Practices'!K156*Calculations!G340-Calculations!S340</f>
        <v>0</v>
      </c>
      <c r="AB340" s="455">
        <f>$AA340*(SUM(Calculations!D$5:D$29)-Results!C$111-Results!C$160)/MAX(SUM(Calculations!$I$5:$I$29)-Results!$G$111,0.001)*(1-Calculations!C340)*(1-VLOOKUP('Future Practices'!$H156,Defaults!$B$83:$F$85,2,FALSE)*(1-IF('Future Practices'!$G156="A Soils",0.5,0)))*(1-VLOOKUP('Future Practices'!$B156,Defaults!$B$164:$M$183,12,FALSE))-Calculations!T340</f>
        <v>0</v>
      </c>
      <c r="AC340" s="455">
        <f>$AA340*(SUM(Calculations!E$5:E$29)-Results!D$111-Results!D$160)*(1-VLOOKUP('Future Practices'!$B156,Defaults!$B$164:$M$183,12,FALSE))-Calculations!U340</f>
        <v>0</v>
      </c>
      <c r="AD340" s="456">
        <f>$AA340*SUM(Calculations!G$5:G$29)/MAX(SUM(Calculations!$I$5:$I$29)-Results!G$111-Results!G$160,0.001)*(1-Calculations!F340)*(1-VLOOKUP('Future Practices'!$H156,Defaults!B$83:F$85,4,FALSE)*(1-IF('Future Practices'!$G156="A Soils",0.5,0)))*(1-VLOOKUP('Future Practices'!$B156,Defaults!B$164:M$183,12,FALSE))-V340</f>
        <v>0</v>
      </c>
      <c r="AE340" s="898"/>
    </row>
    <row r="341" spans="2:31" x14ac:dyDescent="0.2">
      <c r="B341" s="452" t="str">
        <f>'Future Practices'!B157</f>
        <v>Dry Water Quantity Pond</v>
      </c>
      <c r="C341" s="161">
        <f>VLOOKUP($B341,Defaults!$B$163:$F$182,2,FALSE)</f>
        <v>0.05</v>
      </c>
      <c r="D341" s="161">
        <f>VLOOKUP('Future Practices'!$B157,Defaults!$B$163:$F$182,3,FALSE)</f>
        <v>0.1</v>
      </c>
      <c r="E341" s="161">
        <f>VLOOKUP('Future Practices'!$B157,Defaults!$B$163:$F$182,4,FALSE)</f>
        <v>0.1</v>
      </c>
      <c r="F341" s="161">
        <f>VLOOKUP('Future Practices'!$B157,Defaults!$B$163:$F$182,5,FALSE)</f>
        <v>0</v>
      </c>
      <c r="G341" s="161">
        <f>VLOOKUP($B341,Defaults!B$163:J$182,HLOOKUP('Future Practices'!G157,Defaults!B$276:E$277,2,FALSE),FALSE)</f>
        <v>0</v>
      </c>
      <c r="H341" s="453">
        <f>'Future Practices'!J157/MAX(($C$50*0.95+$C$51*$C$163)*'Future Practices'!$C$117,0.001)/3630</f>
        <v>0</v>
      </c>
      <c r="I341" s="453">
        <f>IF('Future Practices'!E157="Yes",'Future Practices'!C157*(0.95*'Future Practices'!D157+(1-'Future Practices'!D157)*VLOOKUP('Future Practices'!G157,Defaults!$B$77:$D$80,3,FALSE)*$C$163/SUMPRODUCT(Sources!$C$78:$C$81,Defaults!$D$77:$D$80))/(0.95*Calculations!$C$50+$C$163*Calculations!$C$51),0)*'Existing Practices'!$C$74*'Existing Practices'!$C$75*'Existing Practices'!$C$76</f>
        <v>0</v>
      </c>
      <c r="J341" s="453">
        <f>IF($I341&gt;0,VLOOKUP('Future Practices'!$F157,Defaults!$B$164:$J$182,HLOOKUP('Future Practices'!$G157,Defaults!$B$276:$E$277,2,FALSE),FALSE),0)</f>
        <v>0</v>
      </c>
      <c r="K341" s="453">
        <f>IF($I341&gt;0,VLOOKUP('Future Practices'!$F157,Defaults!$B$164:$F$182,2,FALSE),0)</f>
        <v>0</v>
      </c>
      <c r="L341" s="453">
        <f>IF($I341&gt;0,VLOOKUP('Future Practices'!$F157,Defaults!$B$164:$F$182,3,FALSE),0)</f>
        <v>0</v>
      </c>
      <c r="M341" s="453">
        <f>IF($I341&gt;0,VLOOKUP('Future Practices'!$F157,Defaults!$B$164:$F$182,4,FALSE),0)</f>
        <v>0</v>
      </c>
      <c r="N341" s="453">
        <f>IF($I341&gt;0,VLOOKUP('Future Practices'!$F157,Defaults!$B$164:$F$182,5,FALSE),0)</f>
        <v>0</v>
      </c>
      <c r="O341" s="454">
        <f>Calculations!$I341*(SUM(Calculations!D$5:D$29)-(Results!C$111+Results!C$160)*SUM(Sources!$D$29:$D$53)/('Future Practices'!$C$33-'Existing Practices'!C$24+Calculations!C$51)*(1-'Future Practices'!$D157))*(Calculations!$J341+(1-Calculations!$J341)*Calculations!K341)</f>
        <v>0</v>
      </c>
      <c r="P341" s="454">
        <f>Calculations!$I341*(SUM(Calculations!E$5:E$29)-(Results!D$111+Results!D$160)*SUM(Sources!$D$29:$D$53)/('Future Practices'!$C$33-'Existing Practices'!$C$24+Calculations!$C$51)*(1-'Future Practices'!$D157))*(Calculations!$J341+(1-Calculations!$J341)*Calculations!L341)</f>
        <v>0</v>
      </c>
      <c r="Q341" s="454">
        <f>Calculations!$I341*SUM(Calculations!F$5:F$29)*(Calculations!$J341+(1-Calculations!$J341)*Calculations!M341)</f>
        <v>0</v>
      </c>
      <c r="R341" s="454">
        <f>Calculations!$I341*SUM(Calculations!G$5:G$29)*(Calculations!$J341+(1-Calculations!$J341)*Calculations!N341)</f>
        <v>0</v>
      </c>
      <c r="S341" s="454">
        <f>Calculations!$I341*(SUM(Calculations!I$5:I$29)-Results!G$111*SUM(Sources!$D$29:$D$53)/('Future Practices'!$C$33-'Existing Practices'!D$24+Calculations!D$51)*(1-'Future Practices'!$D157))*Calculations!$J341</f>
        <v>0</v>
      </c>
      <c r="T341" s="454">
        <f>$S341*(SUM(Calculations!D$5:D$29)-Results!C$111-C$192)/MAX(SUM(Calculations!$I$5:$I$29),0.001)*(1-Calculations!K341)*(1-VLOOKUP('Future Practices'!$H157,Defaults!$B$83:$F$85,2,FALSE)*(1-IF('Future Practices'!$G157="A Soils",0.5,0)))*(1-VLOOKUP('Future Practices'!$F157,Defaults!$B$164:$M$183,12,FALSE))</f>
        <v>0</v>
      </c>
      <c r="U341" s="454">
        <f>$S341*(SUM(Calculations!E$5:E$29)-Results!D$111-D$192)/MAX(SUM(Calculations!$I$5:$I$29),0.001)*(1-Calculations!L341)*(1-VLOOKUP('Future Practices'!$H157,Defaults!$B$83:$F$85,3,FALSE)*(1-IF('Future Practices'!$G157="A Soils",0.5,0)))*(1-VLOOKUP('Future Practices'!$F157,Defaults!$B$164:$M$183,12,FALSE))</f>
        <v>0</v>
      </c>
      <c r="V341" s="454">
        <f>$S341*SUM(Calculations!G$5:G$29)/MAX(SUM(Calculations!$I$5:$I$29),0.001)*(1-Calculations!N341)*(1-VLOOKUP('Future Practices'!$H157,Defaults!B$83:F$85,4,FALSE)*(1-IF('Future Practices'!$G157="A Soils",0.5,0)))*(1-VLOOKUP('Future Practices'!$F157,Defaults!B$164:M$183,12,FALSE))</f>
        <v>0</v>
      </c>
      <c r="W341" s="455">
        <f>Calculations!$H341*(SUM(Calculations!D$5:D$29)-(Results!C$111+Results!C$160)*SUM(Sources!$D$29:$D$53)/('Future Practices'!$C$33-'Existing Practices'!$C$24+Calculations!$C$51)*(1-'Future Practices'!$D157))*'Future Practices'!$L157*'Future Practices'!$K157*(Calculations!$G341+(1-Calculations!$G341)*Calculations!C341)-Calculations!O341</f>
        <v>0</v>
      </c>
      <c r="X341" s="455">
        <f>Calculations!$H341*(SUM(Calculations!E$5:E$29)-(Results!D$111+Results!D$160)*SUM(Sources!$D$29:$D$53)/('Future Practices'!$C$33-'Existing Practices'!$C$24+Calculations!$C$51)*(1-'Future Practices'!$D157))*'Future Practices'!$L157*'Future Practices'!$K157*(Calculations!$G341+(1-Calculations!$G341)*Calculations!D341)-Calculations!P341</f>
        <v>0</v>
      </c>
      <c r="Y341" s="455">
        <f>Calculations!$H341*SUM(Calculations!F$5:F$29)*'Future Practices'!$L157*'Future Practices'!$K157*(Calculations!$G341+(1-Calculations!$G341)*Calculations!E341)-Calculations!Q341</f>
        <v>0</v>
      </c>
      <c r="Z341" s="455">
        <f>Calculations!$H341*SUM(Calculations!G$5:G$29)*'Future Practices'!$L157*'Future Practices'!$K157*(Calculations!$G341+(1-Calculations!$G341)*Calculations!F341)-Calculations!R341</f>
        <v>0</v>
      </c>
      <c r="AA341" s="455">
        <f>Calculations!$H341*(SUM(Calculations!I$5:I$29)-Results!G$111*SUM(Sources!$D$29:$D$53)/('Future Practices'!$C$33-'Existing Practices'!$C$24+Calculations!$C$51)*(1-'Future Practices'!$D157))*'Future Practices'!$L157*'Future Practices'!K157*Calculations!G341-Calculations!S341</f>
        <v>0</v>
      </c>
      <c r="AB341" s="455">
        <f>$AA341*(SUM(Calculations!D$5:D$29)-Results!C$111-Results!C$160)/MAX(SUM(Calculations!$I$5:$I$29)-Results!$G$111,0.001)*(1-Calculations!C341)*(1-VLOOKUP('Future Practices'!$H157,Defaults!$B$83:$F$85,2,FALSE)*(1-IF('Future Practices'!$G157="A Soils",0.5,0)))*(1-VLOOKUP('Future Practices'!$B157,Defaults!$B$164:$M$183,12,FALSE))-Calculations!T341</f>
        <v>0</v>
      </c>
      <c r="AC341" s="455">
        <f>$AA341*(SUM(Calculations!E$5:E$29)-Results!D$111-Results!D$160)*(1-VLOOKUP('Future Practices'!$B157,Defaults!$B$164:$M$183,12,FALSE))-Calculations!U341</f>
        <v>0</v>
      </c>
      <c r="AD341" s="456">
        <f>$AA341*SUM(Calculations!G$5:G$29)/MAX(SUM(Calculations!$I$5:$I$29)-Results!G$111-Results!G$160,0.001)*(1-Calculations!F341)*(1-VLOOKUP('Future Practices'!$H157,Defaults!B$83:F$85,4,FALSE)*(1-IF('Future Practices'!$G157="A Soils",0.5,0)))*(1-VLOOKUP('Future Practices'!$B157,Defaults!B$164:M$183,12,FALSE))-V341</f>
        <v>0</v>
      </c>
      <c r="AE341" s="898"/>
    </row>
    <row r="342" spans="2:31" x14ac:dyDescent="0.2">
      <c r="B342" s="452" t="str">
        <f>'Future Practices'!B158</f>
        <v>Dry Water Quantity Pond</v>
      </c>
      <c r="C342" s="161">
        <f>VLOOKUP($B342,Defaults!$B$163:$F$182,2,FALSE)</f>
        <v>0.05</v>
      </c>
      <c r="D342" s="161">
        <f>VLOOKUP('Future Practices'!$B158,Defaults!$B$163:$F$182,3,FALSE)</f>
        <v>0.1</v>
      </c>
      <c r="E342" s="161">
        <f>VLOOKUP('Future Practices'!$B158,Defaults!$B$163:$F$182,4,FALSE)</f>
        <v>0.1</v>
      </c>
      <c r="F342" s="161">
        <f>VLOOKUP('Future Practices'!$B158,Defaults!$B$163:$F$182,5,FALSE)</f>
        <v>0</v>
      </c>
      <c r="G342" s="161">
        <f>VLOOKUP($B342,Defaults!B$163:J$182,HLOOKUP('Future Practices'!G158,Defaults!B$276:E$277,2,FALSE),FALSE)</f>
        <v>0</v>
      </c>
      <c r="H342" s="453">
        <f>'Future Practices'!J158/MAX(($C$50*0.95+$C$51*$C$163)*'Future Practices'!$C$117,0.001)/3630</f>
        <v>0</v>
      </c>
      <c r="I342" s="453">
        <f>IF('Future Practices'!E158="Yes",'Future Practices'!C158*(0.95*'Future Practices'!D158+(1-'Future Practices'!D158)*VLOOKUP('Future Practices'!G158,Defaults!$B$77:$D$80,3,FALSE)*$C$163/SUMPRODUCT(Sources!$C$78:$C$81,Defaults!$D$77:$D$80))/(0.95*Calculations!$C$50+$C$163*Calculations!$C$51),0)*'Existing Practices'!$C$74*'Existing Practices'!$C$75*'Existing Practices'!$C$76</f>
        <v>0</v>
      </c>
      <c r="J342" s="453">
        <f>IF($I342&gt;0,VLOOKUP('Future Practices'!$F158,Defaults!$B$164:$J$182,HLOOKUP('Future Practices'!$G158,Defaults!$B$276:$E$277,2,FALSE),FALSE),0)</f>
        <v>0</v>
      </c>
      <c r="K342" s="453">
        <f>IF($I342&gt;0,VLOOKUP('Future Practices'!$F158,Defaults!$B$164:$F$182,2,FALSE),0)</f>
        <v>0</v>
      </c>
      <c r="L342" s="453">
        <f>IF($I342&gt;0,VLOOKUP('Future Practices'!$F158,Defaults!$B$164:$F$182,3,FALSE),0)</f>
        <v>0</v>
      </c>
      <c r="M342" s="453">
        <f>IF($I342&gt;0,VLOOKUP('Future Practices'!$F158,Defaults!$B$164:$F$182,4,FALSE),0)</f>
        <v>0</v>
      </c>
      <c r="N342" s="453">
        <f>IF($I342&gt;0,VLOOKUP('Future Practices'!$F158,Defaults!$B$164:$F$182,5,FALSE),0)</f>
        <v>0</v>
      </c>
      <c r="O342" s="454">
        <f>Calculations!$I342*(SUM(Calculations!D$5:D$29)-(Results!C$111+Results!C$160)*SUM(Sources!$D$29:$D$53)/('Future Practices'!$C$33-'Existing Practices'!C$24+Calculations!C$51)*(1-'Future Practices'!$D158))*(Calculations!$J342+(1-Calculations!$J342)*Calculations!K342)</f>
        <v>0</v>
      </c>
      <c r="P342" s="454">
        <f>Calculations!$I342*(SUM(Calculations!E$5:E$29)-(Results!D$111+Results!D$160)*SUM(Sources!$D$29:$D$53)/('Future Practices'!$C$33-'Existing Practices'!$C$24+Calculations!$C$51)*(1-'Future Practices'!$D158))*(Calculations!$J342+(1-Calculations!$J342)*Calculations!L342)</f>
        <v>0</v>
      </c>
      <c r="Q342" s="454">
        <f>Calculations!$I342*SUM(Calculations!F$5:F$29)*(Calculations!$J342+(1-Calculations!$J342)*Calculations!M342)</f>
        <v>0</v>
      </c>
      <c r="R342" s="454">
        <f>Calculations!$I342*SUM(Calculations!G$5:G$29)*(Calculations!$J342+(1-Calculations!$J342)*Calculations!N342)</f>
        <v>0</v>
      </c>
      <c r="S342" s="454">
        <f>Calculations!$I342*(SUM(Calculations!I$5:I$29)-Results!G$111*SUM(Sources!$D$29:$D$53)/('Future Practices'!$C$33-'Existing Practices'!D$24+Calculations!D$51)*(1-'Future Practices'!$D158))*Calculations!$J342</f>
        <v>0</v>
      </c>
      <c r="T342" s="454">
        <f>$S342*(SUM(Calculations!D$5:D$29)-Results!C$111-C$192)/MAX(SUM(Calculations!$I$5:$I$29),0.001)*(1-Calculations!K342)*(1-VLOOKUP('Future Practices'!$H158,Defaults!$B$83:$F$85,2,FALSE)*(1-IF('Future Practices'!$G158="A Soils",0.5,0)))*(1-VLOOKUP('Future Practices'!$F158,Defaults!$B$164:$M$183,12,FALSE))</f>
        <v>0</v>
      </c>
      <c r="U342" s="454">
        <f>$S342*(SUM(Calculations!E$5:E$29)-Results!D$111-D$192)/MAX(SUM(Calculations!$I$5:$I$29),0.001)*(1-Calculations!L342)*(1-VLOOKUP('Future Practices'!$H158,Defaults!$B$83:$F$85,3,FALSE)*(1-IF('Future Practices'!$G158="A Soils",0.5,0)))*(1-VLOOKUP('Future Practices'!$F158,Defaults!$B$164:$M$183,12,FALSE))</f>
        <v>0</v>
      </c>
      <c r="V342" s="454">
        <f>$S342*SUM(Calculations!G$5:G$29)/MAX(SUM(Calculations!$I$5:$I$29),0.001)*(1-Calculations!N342)*(1-VLOOKUP('Future Practices'!$H158,Defaults!B$83:F$85,4,FALSE)*(1-IF('Future Practices'!$G158="A Soils",0.5,0)))*(1-VLOOKUP('Future Practices'!$F158,Defaults!B$164:M$183,12,FALSE))</f>
        <v>0</v>
      </c>
      <c r="W342" s="455">
        <f>Calculations!$H342*(SUM(Calculations!D$5:D$29)-(Results!C$111+Results!C$160)*SUM(Sources!$D$29:$D$53)/('Future Practices'!$C$33-'Existing Practices'!$C$24+Calculations!$C$51)*(1-'Future Practices'!$D158))*'Future Practices'!$L158*'Future Practices'!$K158*(Calculations!$G342+(1-Calculations!$G342)*Calculations!C342)-Calculations!O342</f>
        <v>0</v>
      </c>
      <c r="X342" s="455">
        <f>Calculations!$H342*(SUM(Calculations!E$5:E$29)-(Results!D$111+Results!D$160)*SUM(Sources!$D$29:$D$53)/('Future Practices'!$C$33-'Existing Practices'!$C$24+Calculations!$C$51)*(1-'Future Practices'!$D158))*'Future Practices'!$L158*'Future Practices'!$K158*(Calculations!$G342+(1-Calculations!$G342)*Calculations!D342)-Calculations!P342</f>
        <v>0</v>
      </c>
      <c r="Y342" s="455">
        <f>Calculations!$H342*SUM(Calculations!F$5:F$29)*'Future Practices'!$L158*'Future Practices'!$K158*(Calculations!$G342+(1-Calculations!$G342)*Calculations!E342)-Calculations!Q342</f>
        <v>0</v>
      </c>
      <c r="Z342" s="455">
        <f>Calculations!$H342*SUM(Calculations!G$5:G$29)*'Future Practices'!$L158*'Future Practices'!$K158*(Calculations!$G342+(1-Calculations!$G342)*Calculations!F342)-Calculations!R342</f>
        <v>0</v>
      </c>
      <c r="AA342" s="455">
        <f>Calculations!$H342*(SUM(Calculations!I$5:I$29)-Results!G$111*SUM(Sources!$D$29:$D$53)/('Future Practices'!$C$33-'Existing Practices'!$C$24+Calculations!$C$51)*(1-'Future Practices'!$D158))*'Future Practices'!$L158*'Future Practices'!K158*Calculations!G342-Calculations!S342</f>
        <v>0</v>
      </c>
      <c r="AB342" s="455">
        <f>$AA342*(SUM(Calculations!D$5:D$29)-Results!C$111-Results!C$160)/MAX(SUM(Calculations!$I$5:$I$29)-Results!$G$111,0.001)*(1-Calculations!C342)*(1-VLOOKUP('Future Practices'!$H158,Defaults!$B$83:$F$85,2,FALSE)*(1-IF('Future Practices'!$G158="A Soils",0.5,0)))*(1-VLOOKUP('Future Practices'!$B158,Defaults!$B$164:$M$183,12,FALSE))-Calculations!T342</f>
        <v>0</v>
      </c>
      <c r="AC342" s="455">
        <f>$AA342*(SUM(Calculations!E$5:E$29)-Results!D$111-Results!D$160)*(1-VLOOKUP('Future Practices'!$B158,Defaults!$B$164:$M$183,12,FALSE))-Calculations!U342</f>
        <v>0</v>
      </c>
      <c r="AD342" s="456">
        <f>$AA342*SUM(Calculations!G$5:G$29)/MAX(SUM(Calculations!$I$5:$I$29)-Results!G$111-Results!G$160,0.001)*(1-Calculations!F342)*(1-VLOOKUP('Future Practices'!$H158,Defaults!B$83:F$85,4,FALSE)*(1-IF('Future Practices'!$G158="A Soils",0.5,0)))*(1-VLOOKUP('Future Practices'!$B158,Defaults!B$164:M$183,12,FALSE))-V342</f>
        <v>0</v>
      </c>
      <c r="AE342" s="898"/>
    </row>
    <row r="343" spans="2:31" x14ac:dyDescent="0.2">
      <c r="B343" s="452" t="str">
        <f>'Future Practices'!B159</f>
        <v>Dry Water Quantity Pond</v>
      </c>
      <c r="C343" s="161">
        <f>VLOOKUP($B343,Defaults!$B$163:$F$182,2,FALSE)</f>
        <v>0.05</v>
      </c>
      <c r="D343" s="161">
        <f>VLOOKUP('Future Practices'!$B159,Defaults!$B$163:$F$182,3,FALSE)</f>
        <v>0.1</v>
      </c>
      <c r="E343" s="161">
        <f>VLOOKUP('Future Practices'!$B159,Defaults!$B$163:$F$182,4,FALSE)</f>
        <v>0.1</v>
      </c>
      <c r="F343" s="161">
        <f>VLOOKUP('Future Practices'!$B159,Defaults!$B$163:$F$182,5,FALSE)</f>
        <v>0</v>
      </c>
      <c r="G343" s="161">
        <f>VLOOKUP($B343,Defaults!B$163:J$182,HLOOKUP('Future Practices'!G159,Defaults!B$276:E$277,2,FALSE),FALSE)</f>
        <v>0</v>
      </c>
      <c r="H343" s="453">
        <f>'Future Practices'!J159/MAX(($C$50*0.95+$C$51*$C$163)*'Future Practices'!$C$117,0.001)/3630</f>
        <v>0</v>
      </c>
      <c r="I343" s="453">
        <f>IF('Future Practices'!E159="Yes",'Future Practices'!C159*(0.95*'Future Practices'!D159+(1-'Future Practices'!D159)*VLOOKUP('Future Practices'!G159,Defaults!$B$77:$D$80,3,FALSE)*$C$163/SUMPRODUCT(Sources!$C$78:$C$81,Defaults!$D$77:$D$80))/(0.95*Calculations!$C$50+$C$163*Calculations!$C$51),0)*'Existing Practices'!$C$74*'Existing Practices'!$C$75*'Existing Practices'!$C$76</f>
        <v>0</v>
      </c>
      <c r="J343" s="453">
        <f>IF($I343&gt;0,VLOOKUP('Future Practices'!$F159,Defaults!$B$164:$J$182,HLOOKUP('Future Practices'!$G159,Defaults!$B$276:$E$277,2,FALSE),FALSE),0)</f>
        <v>0</v>
      </c>
      <c r="K343" s="453">
        <f>IF($I343&gt;0,VLOOKUP('Future Practices'!$F159,Defaults!$B$164:$F$182,2,FALSE),0)</f>
        <v>0</v>
      </c>
      <c r="L343" s="453">
        <f>IF($I343&gt;0,VLOOKUP('Future Practices'!$F159,Defaults!$B$164:$F$182,3,FALSE),0)</f>
        <v>0</v>
      </c>
      <c r="M343" s="453">
        <f>IF($I343&gt;0,VLOOKUP('Future Practices'!$F159,Defaults!$B$164:$F$182,4,FALSE),0)</f>
        <v>0</v>
      </c>
      <c r="N343" s="453">
        <f>IF($I343&gt;0,VLOOKUP('Future Practices'!$F159,Defaults!$B$164:$F$182,5,FALSE),0)</f>
        <v>0</v>
      </c>
      <c r="O343" s="454">
        <f>Calculations!$I343*(SUM(Calculations!D$5:D$29)-(Results!C$111+Results!C$160)*SUM(Sources!$D$29:$D$53)/('Future Practices'!$C$33-'Existing Practices'!C$24+Calculations!C$51)*(1-'Future Practices'!$D159))*(Calculations!$J343+(1-Calculations!$J343)*Calculations!K343)</f>
        <v>0</v>
      </c>
      <c r="P343" s="454">
        <f>Calculations!$I343*(SUM(Calculations!E$5:E$29)-(Results!D$111+Results!D$160)*SUM(Sources!$D$29:$D$53)/('Future Practices'!$C$33-'Existing Practices'!$C$24+Calculations!$C$51)*(1-'Future Practices'!$D159))*(Calculations!$J343+(1-Calculations!$J343)*Calculations!L343)</f>
        <v>0</v>
      </c>
      <c r="Q343" s="454">
        <f>Calculations!$I343*SUM(Calculations!F$5:F$29)*(Calculations!$J343+(1-Calculations!$J343)*Calculations!M343)</f>
        <v>0</v>
      </c>
      <c r="R343" s="454">
        <f>Calculations!$I343*SUM(Calculations!G$5:G$29)*(Calculations!$J343+(1-Calculations!$J343)*Calculations!N343)</f>
        <v>0</v>
      </c>
      <c r="S343" s="454">
        <f>Calculations!$I343*(SUM(Calculations!I$5:I$29)-Results!G$111*SUM(Sources!$D$29:$D$53)/('Future Practices'!$C$33-'Existing Practices'!D$24+Calculations!D$51)*(1-'Future Practices'!$D159))*Calculations!$J343</f>
        <v>0</v>
      </c>
      <c r="T343" s="454">
        <f>$S343*(SUM(Calculations!D$5:D$29)-Results!C$111-C$192)/MAX(SUM(Calculations!$I$5:$I$29),0.001)*(1-Calculations!K343)*(1-VLOOKUP('Future Practices'!$H159,Defaults!$B$83:$F$85,2,FALSE)*(1-IF('Future Practices'!$G159="A Soils",0.5,0)))*(1-VLOOKUP('Future Practices'!$F159,Defaults!$B$164:$M$183,12,FALSE))</f>
        <v>0</v>
      </c>
      <c r="U343" s="454">
        <f>$S343*(SUM(Calculations!E$5:E$29)-Results!D$111-D$192)/MAX(SUM(Calculations!$I$5:$I$29),0.001)*(1-Calculations!L343)*(1-VLOOKUP('Future Practices'!$H159,Defaults!$B$83:$F$85,3,FALSE)*(1-IF('Future Practices'!$G159="A Soils",0.5,0)))*(1-VLOOKUP('Future Practices'!$F159,Defaults!$B$164:$M$183,12,FALSE))</f>
        <v>0</v>
      </c>
      <c r="V343" s="454">
        <f>$S343*SUM(Calculations!G$5:G$29)/MAX(SUM(Calculations!$I$5:$I$29),0.001)*(1-Calculations!N343)*(1-VLOOKUP('Future Practices'!$H159,Defaults!B$83:F$85,4,FALSE)*(1-IF('Future Practices'!$G159="A Soils",0.5,0)))*(1-VLOOKUP('Future Practices'!$F159,Defaults!B$164:M$183,12,FALSE))</f>
        <v>0</v>
      </c>
      <c r="W343" s="455">
        <f>Calculations!$H343*(SUM(Calculations!D$5:D$29)-(Results!C$111+Results!C$160)*SUM(Sources!$D$29:$D$53)/('Future Practices'!$C$33-'Existing Practices'!$C$24+Calculations!$C$51)*(1-'Future Practices'!$D159))*'Future Practices'!$L159*'Future Practices'!$K159*(Calculations!$G343+(1-Calculations!$G343)*Calculations!C343)-Calculations!O343</f>
        <v>0</v>
      </c>
      <c r="X343" s="455">
        <f>Calculations!$H343*(SUM(Calculations!E$5:E$29)-(Results!D$111+Results!D$160)*SUM(Sources!$D$29:$D$53)/('Future Practices'!$C$33-'Existing Practices'!$C$24+Calculations!$C$51)*(1-'Future Practices'!$D159))*'Future Practices'!$L159*'Future Practices'!$K159*(Calculations!$G343+(1-Calculations!$G343)*Calculations!D343)-Calculations!P343</f>
        <v>0</v>
      </c>
      <c r="Y343" s="455">
        <f>Calculations!$H343*SUM(Calculations!F$5:F$29)*'Future Practices'!$L159*'Future Practices'!$K159*(Calculations!$G343+(1-Calculations!$G343)*Calculations!E343)-Calculations!Q343</f>
        <v>0</v>
      </c>
      <c r="Z343" s="455">
        <f>Calculations!$H343*SUM(Calculations!G$5:G$29)*'Future Practices'!$L159*'Future Practices'!$K159*(Calculations!$G343+(1-Calculations!$G343)*Calculations!F343)-Calculations!R343</f>
        <v>0</v>
      </c>
      <c r="AA343" s="455">
        <f>Calculations!$H343*(SUM(Calculations!I$5:I$29)-Results!G$111*SUM(Sources!$D$29:$D$53)/('Future Practices'!$C$33-'Existing Practices'!$C$24+Calculations!$C$51)*(1-'Future Practices'!$D159))*'Future Practices'!$L159*'Future Practices'!K159*Calculations!G343-Calculations!S343</f>
        <v>0</v>
      </c>
      <c r="AB343" s="455">
        <f>$AA343*(SUM(Calculations!D$5:D$29)-Results!C$111-Results!C$160)/MAX(SUM(Calculations!$I$5:$I$29)-Results!$G$111,0.001)*(1-Calculations!C343)*(1-VLOOKUP('Future Practices'!$H159,Defaults!$B$83:$F$85,2,FALSE)*(1-IF('Future Practices'!$G159="A Soils",0.5,0)))*(1-VLOOKUP('Future Practices'!$B159,Defaults!$B$164:$M$183,12,FALSE))-Calculations!T343</f>
        <v>0</v>
      </c>
      <c r="AC343" s="455">
        <f>$AA343*(SUM(Calculations!E$5:E$29)-Results!D$111-Results!D$160)*(1-VLOOKUP('Future Practices'!$B159,Defaults!$B$164:$M$183,12,FALSE))-Calculations!U343</f>
        <v>0</v>
      </c>
      <c r="AD343" s="456">
        <f>$AA343*SUM(Calculations!G$5:G$29)/MAX(SUM(Calculations!$I$5:$I$29)-Results!G$111-Results!G$160,0.001)*(1-Calculations!F343)*(1-VLOOKUP('Future Practices'!$H159,Defaults!B$83:F$85,4,FALSE)*(1-IF('Future Practices'!$G159="A Soils",0.5,0)))*(1-VLOOKUP('Future Practices'!$B159,Defaults!B$164:M$183,12,FALSE))-V343</f>
        <v>0</v>
      </c>
      <c r="AE343" s="898"/>
    </row>
    <row r="344" spans="2:31" x14ac:dyDescent="0.2">
      <c r="B344" s="452" t="str">
        <f>'Future Practices'!B160</f>
        <v>Dry Water Quantity Pond</v>
      </c>
      <c r="C344" s="161">
        <f>VLOOKUP($B344,Defaults!$B$163:$F$182,2,FALSE)</f>
        <v>0.05</v>
      </c>
      <c r="D344" s="161">
        <f>VLOOKUP('Future Practices'!$B160,Defaults!$B$163:$F$182,3,FALSE)</f>
        <v>0.1</v>
      </c>
      <c r="E344" s="161">
        <f>VLOOKUP('Future Practices'!$B160,Defaults!$B$163:$F$182,4,FALSE)</f>
        <v>0.1</v>
      </c>
      <c r="F344" s="161">
        <f>VLOOKUP('Future Practices'!$B160,Defaults!$B$163:$F$182,5,FALSE)</f>
        <v>0</v>
      </c>
      <c r="G344" s="161">
        <f>VLOOKUP($B344,Defaults!B$163:J$182,HLOOKUP('Future Practices'!G160,Defaults!B$276:E$277,2,FALSE),FALSE)</f>
        <v>0</v>
      </c>
      <c r="H344" s="453">
        <f>'Future Practices'!J160/MAX(($C$50*0.95+$C$51*$C$163)*'Future Practices'!$C$117,0.001)/3630</f>
        <v>0</v>
      </c>
      <c r="I344" s="453">
        <f>IF('Future Practices'!E160="Yes",'Future Practices'!C160*(0.95*'Future Practices'!D160+(1-'Future Practices'!D160)*VLOOKUP('Future Practices'!G160,Defaults!$B$77:$D$80,3,FALSE)*$C$163/SUMPRODUCT(Sources!$C$78:$C$81,Defaults!$D$77:$D$80))/(0.95*Calculations!$C$50+$C$163*Calculations!$C$51),0)*'Existing Practices'!$C$74*'Existing Practices'!$C$75*'Existing Practices'!$C$76</f>
        <v>0</v>
      </c>
      <c r="J344" s="453">
        <f>IF($I344&gt;0,VLOOKUP('Future Practices'!$F160,Defaults!$B$164:$J$182,HLOOKUP('Future Practices'!$G160,Defaults!$B$276:$E$277,2,FALSE),FALSE),0)</f>
        <v>0</v>
      </c>
      <c r="K344" s="453">
        <f>IF($I344&gt;0,VLOOKUP('Future Practices'!$F160,Defaults!$B$164:$F$182,2,FALSE),0)</f>
        <v>0</v>
      </c>
      <c r="L344" s="453">
        <f>IF($I344&gt;0,VLOOKUP('Future Practices'!$F160,Defaults!$B$164:$F$182,3,FALSE),0)</f>
        <v>0</v>
      </c>
      <c r="M344" s="453">
        <f>IF($I344&gt;0,VLOOKUP('Future Practices'!$F160,Defaults!$B$164:$F$182,4,FALSE),0)</f>
        <v>0</v>
      </c>
      <c r="N344" s="453">
        <f>IF($I344&gt;0,VLOOKUP('Future Practices'!$F160,Defaults!$B$164:$F$182,5,FALSE),0)</f>
        <v>0</v>
      </c>
      <c r="O344" s="454">
        <f>Calculations!$I344*(SUM(Calculations!D$5:D$29)-(Results!C$111+Results!C$160)*SUM(Sources!$D$29:$D$53)/('Future Practices'!$C$33-'Existing Practices'!C$24+Calculations!C$51)*(1-'Future Practices'!$D160))*(Calculations!$J344+(1-Calculations!$J344)*Calculations!K344)</f>
        <v>0</v>
      </c>
      <c r="P344" s="454">
        <f>Calculations!$I344*(SUM(Calculations!E$5:E$29)-(Results!D$111+Results!D$160)*SUM(Sources!$D$29:$D$53)/('Future Practices'!$C$33-'Existing Practices'!$C$24+Calculations!$C$51)*(1-'Future Practices'!$D160))*(Calculations!$J344+(1-Calculations!$J344)*Calculations!L344)</f>
        <v>0</v>
      </c>
      <c r="Q344" s="454">
        <f>Calculations!$I344*SUM(Calculations!F$5:F$29)*(Calculations!$J344+(1-Calculations!$J344)*Calculations!M344)</f>
        <v>0</v>
      </c>
      <c r="R344" s="454">
        <f>Calculations!$I344*SUM(Calculations!G$5:G$29)*(Calculations!$J344+(1-Calculations!$J344)*Calculations!N344)</f>
        <v>0</v>
      </c>
      <c r="S344" s="454">
        <f>Calculations!$I344*(SUM(Calculations!I$5:I$29)-Results!G$111*SUM(Sources!$D$29:$D$53)/('Future Practices'!$C$33-'Existing Practices'!D$24+Calculations!D$51)*(1-'Future Practices'!$D160))*Calculations!$J344</f>
        <v>0</v>
      </c>
      <c r="T344" s="454">
        <f>$S344*(SUM(Calculations!D$5:D$29)-Results!C$111-C$192)/MAX(SUM(Calculations!$I$5:$I$29),0.001)*(1-Calculations!K344)*(1-VLOOKUP('Future Practices'!$H160,Defaults!$B$83:$F$85,2,FALSE)*(1-IF('Future Practices'!$G160="A Soils",0.5,0)))*(1-VLOOKUP('Future Practices'!$F160,Defaults!$B$164:$M$183,12,FALSE))</f>
        <v>0</v>
      </c>
      <c r="U344" s="454">
        <f>$S344*(SUM(Calculations!E$5:E$29)-Results!D$111-D$192)/MAX(SUM(Calculations!$I$5:$I$29),0.001)*(1-Calculations!L344)*(1-VLOOKUP('Future Practices'!$H160,Defaults!$B$83:$F$85,3,FALSE)*(1-IF('Future Practices'!$G160="A Soils",0.5,0)))*(1-VLOOKUP('Future Practices'!$F160,Defaults!$B$164:$M$183,12,FALSE))</f>
        <v>0</v>
      </c>
      <c r="V344" s="454">
        <f>$S344*SUM(Calculations!G$5:G$29)/MAX(SUM(Calculations!$I$5:$I$29),0.001)*(1-Calculations!N344)*(1-VLOOKUP('Future Practices'!$H160,Defaults!B$83:F$85,4,FALSE)*(1-IF('Future Practices'!$G160="A Soils",0.5,0)))*(1-VLOOKUP('Future Practices'!$F160,Defaults!B$164:M$183,12,FALSE))</f>
        <v>0</v>
      </c>
      <c r="W344" s="455">
        <f>Calculations!$H344*(SUM(Calculations!D$5:D$29)-(Results!C$111+Results!C$160)*SUM(Sources!$D$29:$D$53)/('Future Practices'!$C$33-'Existing Practices'!$C$24+Calculations!$C$51)*(1-'Future Practices'!$D160))*'Future Practices'!$L160*'Future Practices'!$K160*(Calculations!$G344+(1-Calculations!$G344)*Calculations!C344)-Calculations!O344</f>
        <v>0</v>
      </c>
      <c r="X344" s="455">
        <f>Calculations!$H344*(SUM(Calculations!E$5:E$29)-(Results!D$111+Results!D$160)*SUM(Sources!$D$29:$D$53)/('Future Practices'!$C$33-'Existing Practices'!$C$24+Calculations!$C$51)*(1-'Future Practices'!$D160))*'Future Practices'!$L160*'Future Practices'!$K160*(Calculations!$G344+(1-Calculations!$G344)*Calculations!D344)-Calculations!P344</f>
        <v>0</v>
      </c>
      <c r="Y344" s="455">
        <f>Calculations!$H344*SUM(Calculations!F$5:F$29)*'Future Practices'!$L160*'Future Practices'!$K160*(Calculations!$G344+(1-Calculations!$G344)*Calculations!E344)-Calculations!Q344</f>
        <v>0</v>
      </c>
      <c r="Z344" s="455">
        <f>Calculations!$H344*SUM(Calculations!G$5:G$29)*'Future Practices'!$L160*'Future Practices'!$K160*(Calculations!$G344+(1-Calculations!$G344)*Calculations!F344)-Calculations!R344</f>
        <v>0</v>
      </c>
      <c r="AA344" s="455">
        <f>Calculations!$H344*(SUM(Calculations!I$5:I$29)-Results!G$111*SUM(Sources!$D$29:$D$53)/('Future Practices'!$C$33-'Existing Practices'!$C$24+Calculations!$C$51)*(1-'Future Practices'!$D160))*'Future Practices'!$L160*'Future Practices'!K160*Calculations!G344-Calculations!S344</f>
        <v>0</v>
      </c>
      <c r="AB344" s="455">
        <f>$AA344*(SUM(Calculations!D$5:D$29)-Results!C$111-Results!C$160)/MAX(SUM(Calculations!$I$5:$I$29)-Results!$G$111,0.001)*(1-Calculations!C344)*(1-VLOOKUP('Future Practices'!$H160,Defaults!$B$83:$F$85,2,FALSE)*(1-IF('Future Practices'!$G160="A Soils",0.5,0)))*(1-VLOOKUP('Future Practices'!$B160,Defaults!$B$164:$M$183,12,FALSE))-Calculations!T344</f>
        <v>0</v>
      </c>
      <c r="AC344" s="455">
        <f>$AA344*(SUM(Calculations!E$5:E$29)-Results!D$111-Results!D$160)*(1-VLOOKUP('Future Practices'!$B160,Defaults!$B$164:$M$183,12,FALSE))-Calculations!U344</f>
        <v>0</v>
      </c>
      <c r="AD344" s="456">
        <f>$AA344*SUM(Calculations!G$5:G$29)/MAX(SUM(Calculations!$I$5:$I$29)-Results!G$111-Results!G$160,0.001)*(1-Calculations!F344)*(1-VLOOKUP('Future Practices'!$H160,Defaults!B$83:F$85,4,FALSE)*(1-IF('Future Practices'!$G160="A Soils",0.5,0)))*(1-VLOOKUP('Future Practices'!$B160,Defaults!B$164:M$183,12,FALSE))-V344</f>
        <v>0</v>
      </c>
      <c r="AE344" s="898"/>
    </row>
    <row r="345" spans="2:31" x14ac:dyDescent="0.2">
      <c r="B345" s="452" t="str">
        <f>'Future Practices'!B161</f>
        <v>Totals/averages</v>
      </c>
      <c r="C345" s="161">
        <f>IF('Future Practices'!$J161&gt;0,SUMPRODUCT('Future Practices'!$J115:$J134,C312:C318)/'Future Practices'!$J161,0)</f>
        <v>0</v>
      </c>
      <c r="D345" s="161">
        <f>IF('Future Practices'!$J161&gt;0,SUMPRODUCT('Future Practices'!$J115:$J134,D312:D318)/'Future Practices'!$J161,0)</f>
        <v>0</v>
      </c>
      <c r="E345" s="161">
        <f>IF('Future Practices'!$J161&gt;0,SUMPRODUCT('Future Practices'!$J115:$J134,E312:E318)/'Future Practices'!$J161,0)</f>
        <v>0</v>
      </c>
      <c r="F345" s="161">
        <f>IF('Future Practices'!$J161&gt;0,SUMPRODUCT('Future Practices'!$J115:$J134,F312:F318)/'Future Practices'!$J161,0)</f>
        <v>0</v>
      </c>
      <c r="G345" s="161">
        <f>IF('Future Practices'!$J161&gt;0,SUMPRODUCT('Future Practices'!$J115:$J134,G312:G318)/'Future Practices'!$J161,0)</f>
        <v>0</v>
      </c>
      <c r="H345" s="461"/>
      <c r="I345" s="462">
        <f>SUM(I312:I318)</f>
        <v>0</v>
      </c>
      <c r="J345" s="462"/>
      <c r="K345" s="462"/>
      <c r="L345" s="462"/>
      <c r="M345" s="462"/>
      <c r="N345" s="462"/>
      <c r="O345" s="463">
        <f>IF('Future Practices'!$F161=Defaults!$B$181,"Enter Value",Calculations!$I345*SUM(Calculations!D$5:D$29)*(Calculations!$J345+(1-Calculations!$J345)*Calculations!K345))</f>
        <v>0</v>
      </c>
      <c r="P345" s="463">
        <f>IF('Future Practices'!$F161=Defaults!$B$181,"Enter Value",Calculations!$I345*SUM(Calculations!E$5:E$29)*(Calculations!$J345+(1-Calculations!$J345)*Calculations!L345))</f>
        <v>0</v>
      </c>
      <c r="Q345" s="463">
        <f>IF('Future Practices'!$F161=Defaults!$B$181,"Enter Value",Calculations!$I345*SUM(Calculations!F$5:F$29)*(Calculations!$J345+(1-Calculations!$J345)*Calculations!M345))</f>
        <v>0</v>
      </c>
      <c r="R345" s="463">
        <f>IF('Future Practices'!$F161=Defaults!$B$181,"Enter Value",Calculations!$I345*SUM(Calculations!G$5:G$29)*(Calculations!$J345+(1-Calculations!$J345)*Calculations!N345))</f>
        <v>0</v>
      </c>
      <c r="S345" s="463">
        <f>IF('Future Practices'!$F161=Defaults!$B$181,"Enter Value",Calculations!$I345*SUM(Calculations!I$5:I$29)*(Calculations!$J345+(1-Calculations!$J345)*O345))</f>
        <v>0</v>
      </c>
      <c r="T345" s="463">
        <f>IF('Future Practices'!$F161=Defaults!$B$181,"Enter Value",Calculations!$I345*SUM(Calculations!I$5:I$29)*(Calculations!$J345+(1-Calculations!$J345)*P345))</f>
        <v>0</v>
      </c>
      <c r="U345" s="463">
        <f>IF('Future Practices'!$F161=Defaults!$B$181,"Enter Value",Calculations!$I345*SUM(Calculations!I$5:I$29)*(Calculations!$J345+(1-Calculations!$J345)*Q345))</f>
        <v>0</v>
      </c>
      <c r="V345" s="463">
        <f>IF('Future Practices'!$F161=Defaults!$B$181,"Enter Value",Calculations!$I345*SUM(Calculations!I$5:I$29)*(Calculations!$J345+(1-Calculations!$J345)*R345))</f>
        <v>0</v>
      </c>
      <c r="W345" s="464">
        <f t="shared" ref="W345:AD345" si="2">SUM(W312:W318)</f>
        <v>0</v>
      </c>
      <c r="X345" s="464">
        <f t="shared" si="2"/>
        <v>0</v>
      </c>
      <c r="Y345" s="464">
        <f t="shared" si="2"/>
        <v>0</v>
      </c>
      <c r="Z345" s="464">
        <f t="shared" si="2"/>
        <v>0</v>
      </c>
      <c r="AA345" s="464">
        <f t="shared" si="2"/>
        <v>0</v>
      </c>
      <c r="AB345" s="464">
        <f t="shared" si="2"/>
        <v>0</v>
      </c>
      <c r="AC345" s="464">
        <f t="shared" si="2"/>
        <v>0</v>
      </c>
      <c r="AD345" s="465">
        <f t="shared" si="2"/>
        <v>0</v>
      </c>
    </row>
    <row r="346" spans="2:31" x14ac:dyDescent="0.2">
      <c r="B346" s="12"/>
      <c r="C346" s="36"/>
      <c r="D346" s="397"/>
      <c r="E346" s="397"/>
      <c r="F346" s="397"/>
      <c r="G346" s="397"/>
      <c r="H346" s="397"/>
      <c r="I346" s="397"/>
      <c r="J346" s="397"/>
      <c r="K346" s="397"/>
      <c r="L346" s="397"/>
      <c r="M346" s="397"/>
      <c r="N346" s="397"/>
      <c r="O346" s="397"/>
      <c r="P346" s="397"/>
      <c r="Q346" s="397"/>
      <c r="R346" s="397"/>
      <c r="S346" s="397"/>
      <c r="T346" s="397"/>
      <c r="U346" s="397"/>
      <c r="V346" s="397"/>
      <c r="W346" s="397"/>
      <c r="X346" s="397"/>
      <c r="Y346" s="397"/>
      <c r="Z346" s="397"/>
      <c r="AA346" s="397"/>
      <c r="AB346" s="397"/>
      <c r="AC346" s="397"/>
      <c r="AD346" s="405"/>
    </row>
    <row r="347" spans="2:31" ht="20.25" x14ac:dyDescent="0.3">
      <c r="B347" s="1386" t="s">
        <v>521</v>
      </c>
      <c r="C347" s="1387"/>
      <c r="D347" s="1387"/>
      <c r="E347" s="1387"/>
      <c r="F347" s="430"/>
      <c r="G347" s="430"/>
      <c r="H347" s="430"/>
      <c r="I347" s="397"/>
      <c r="J347" s="397"/>
      <c r="K347" s="397"/>
      <c r="L347" s="397"/>
      <c r="M347" s="397"/>
      <c r="N347" s="397"/>
      <c r="O347" s="397"/>
      <c r="P347" s="397"/>
      <c r="Q347" s="397"/>
      <c r="R347" s="397"/>
      <c r="S347" s="397"/>
      <c r="T347" s="397"/>
      <c r="U347" s="397"/>
      <c r="V347" s="397"/>
      <c r="W347" s="397"/>
      <c r="X347" s="397"/>
      <c r="Y347" s="397"/>
      <c r="Z347" s="397"/>
      <c r="AA347" s="397"/>
      <c r="AB347" s="397"/>
      <c r="AC347" s="397"/>
      <c r="AD347" s="405"/>
    </row>
    <row r="348" spans="2:31" ht="20.25" x14ac:dyDescent="0.3">
      <c r="B348" s="436"/>
      <c r="C348" s="430"/>
      <c r="D348" s="430"/>
      <c r="E348" s="430"/>
      <c r="F348" s="430"/>
      <c r="G348" s="430"/>
      <c r="H348" s="430"/>
      <c r="I348" s="397"/>
      <c r="J348" s="397"/>
      <c r="K348" s="397"/>
      <c r="L348" s="397"/>
      <c r="M348" s="397"/>
      <c r="N348" s="397"/>
      <c r="O348" s="397"/>
      <c r="P348" s="397"/>
      <c r="Q348" s="397"/>
      <c r="R348" s="397"/>
      <c r="S348" s="397"/>
      <c r="T348" s="397"/>
      <c r="U348" s="397"/>
      <c r="V348" s="397"/>
      <c r="W348" s="397"/>
      <c r="X348" s="397"/>
      <c r="Y348" s="397"/>
      <c r="Z348" s="397"/>
      <c r="AA348" s="397"/>
      <c r="AB348" s="397"/>
      <c r="AC348" s="397"/>
      <c r="AD348" s="405"/>
    </row>
    <row r="349" spans="2:31" ht="13.5" thickBot="1" x14ac:dyDescent="0.25">
      <c r="B349" s="42" t="s">
        <v>353</v>
      </c>
      <c r="C349" s="437">
        <f>Calculations!AA345</f>
        <v>0</v>
      </c>
      <c r="D349" s="437">
        <f>Calculations!AB345</f>
        <v>0</v>
      </c>
      <c r="E349" s="437">
        <f>Calculations!AC345</f>
        <v>0</v>
      </c>
      <c r="F349" s="437">
        <v>0</v>
      </c>
      <c r="G349" s="437">
        <f>Calculations!AD345</f>
        <v>0</v>
      </c>
      <c r="H349" s="437"/>
      <c r="I349" s="53"/>
      <c r="J349" s="53"/>
      <c r="K349" s="53"/>
      <c r="L349" s="53"/>
      <c r="M349" s="53"/>
      <c r="N349" s="53"/>
      <c r="O349" s="53"/>
      <c r="P349" s="53"/>
      <c r="Q349" s="53"/>
      <c r="R349" s="53"/>
      <c r="S349" s="53"/>
      <c r="T349" s="53"/>
      <c r="U349" s="53"/>
      <c r="V349" s="53"/>
      <c r="W349" s="53"/>
      <c r="X349" s="53"/>
      <c r="Y349" s="53"/>
      <c r="Z349" s="53"/>
      <c r="AA349" s="53"/>
      <c r="AB349" s="53"/>
      <c r="AC349" s="53"/>
      <c r="AD349" s="54"/>
    </row>
    <row r="350" spans="2:31" ht="13.5" thickBot="1" x14ac:dyDescent="0.25">
      <c r="B350" s="378"/>
      <c r="C350" s="8"/>
    </row>
    <row r="351" spans="2:31" ht="20.25" x14ac:dyDescent="0.3">
      <c r="B351" s="383" t="s">
        <v>499</v>
      </c>
      <c r="C351" s="412"/>
      <c r="D351" s="172"/>
      <c r="E351" s="171"/>
    </row>
    <row r="352" spans="2:31" ht="15.75" x14ac:dyDescent="0.25">
      <c r="B352" s="1390" t="s">
        <v>497</v>
      </c>
      <c r="C352" s="1388" t="s">
        <v>496</v>
      </c>
      <c r="D352" s="1388"/>
      <c r="E352" s="1389"/>
    </row>
    <row r="353" spans="2:7" x14ac:dyDescent="0.2">
      <c r="B353" s="1390"/>
      <c r="C353" s="424" t="s">
        <v>8</v>
      </c>
      <c r="D353" s="424" t="s">
        <v>9</v>
      </c>
      <c r="E353" s="426" t="s">
        <v>10</v>
      </c>
    </row>
    <row r="354" spans="2:7" x14ac:dyDescent="0.2">
      <c r="B354" s="12" t="str">
        <f>IF('Future Practices'!B201&lt;&gt;"",'Future Practices'!B201,"")</f>
        <v/>
      </c>
      <c r="C354" s="89">
        <f>'Future Practices'!$C201*'Future Practices'!D201</f>
        <v>0</v>
      </c>
      <c r="D354" s="89">
        <f>'Future Practices'!$C201*'Future Practices'!E201</f>
        <v>0</v>
      </c>
      <c r="E354" s="427">
        <f>'Future Practices'!$C201*'Future Practices'!F201</f>
        <v>0</v>
      </c>
    </row>
    <row r="355" spans="2:7" x14ac:dyDescent="0.2">
      <c r="B355" s="12" t="str">
        <f>IF('Future Practices'!B202&lt;&gt;"",'Future Practices'!B202,"")</f>
        <v/>
      </c>
      <c r="C355" s="89">
        <f>'Future Practices'!$C202*'Future Practices'!D202</f>
        <v>0</v>
      </c>
      <c r="D355" s="89">
        <f>'Future Practices'!$C202*'Future Practices'!E202</f>
        <v>0</v>
      </c>
      <c r="E355" s="427">
        <f>'Future Practices'!$C202*'Future Practices'!F202</f>
        <v>0</v>
      </c>
    </row>
    <row r="356" spans="2:7" x14ac:dyDescent="0.2">
      <c r="B356" s="12" t="str">
        <f>IF('Future Practices'!B203&lt;&gt;"",'Future Practices'!B203,"")</f>
        <v/>
      </c>
      <c r="C356" s="89">
        <f>'Future Practices'!$C203*'Future Practices'!D203</f>
        <v>0</v>
      </c>
      <c r="D356" s="89">
        <f>'Future Practices'!$C203*'Future Practices'!E203</f>
        <v>0</v>
      </c>
      <c r="E356" s="427">
        <f>'Future Practices'!$C203*'Future Practices'!F203</f>
        <v>0</v>
      </c>
    </row>
    <row r="357" spans="2:7" x14ac:dyDescent="0.2">
      <c r="B357" s="12" t="str">
        <f>IF('Future Practices'!B204&lt;&gt;"",'Future Practices'!B204,"")</f>
        <v/>
      </c>
      <c r="C357" s="89">
        <f>'Future Practices'!$C204*'Future Practices'!D204</f>
        <v>0</v>
      </c>
      <c r="D357" s="89">
        <f>'Future Practices'!$C204*'Future Practices'!E204</f>
        <v>0</v>
      </c>
      <c r="E357" s="427">
        <f>'Future Practices'!$C204*'Future Practices'!F204</f>
        <v>0</v>
      </c>
    </row>
    <row r="358" spans="2:7" x14ac:dyDescent="0.2">
      <c r="B358" s="12" t="str">
        <f>IF('Future Practices'!B205&lt;&gt;"",'Future Practices'!B205,"")</f>
        <v/>
      </c>
      <c r="C358" s="89">
        <f>'Future Practices'!$C205*'Future Practices'!D205</f>
        <v>0</v>
      </c>
      <c r="D358" s="89">
        <f>'Future Practices'!$C205*'Future Practices'!E205</f>
        <v>0</v>
      </c>
      <c r="E358" s="427">
        <f>'Future Practices'!$C205*'Future Practices'!F205</f>
        <v>0</v>
      </c>
    </row>
    <row r="359" spans="2:7" x14ac:dyDescent="0.2">
      <c r="B359" s="12" t="s">
        <v>38</v>
      </c>
      <c r="C359" s="89">
        <f>SUM(C354:C358)</f>
        <v>0</v>
      </c>
      <c r="D359" s="89">
        <f>SUM(D354:D358)</f>
        <v>0</v>
      </c>
      <c r="E359" s="427">
        <f>SUM(E354:E358)</f>
        <v>0</v>
      </c>
    </row>
    <row r="360" spans="2:7" x14ac:dyDescent="0.2">
      <c r="B360" s="12" t="s">
        <v>477</v>
      </c>
      <c r="C360" s="389">
        <f>Calculations!E359</f>
        <v>0</v>
      </c>
      <c r="D360" s="397"/>
      <c r="E360" s="405"/>
    </row>
    <row r="361" spans="2:7" x14ac:dyDescent="0.2">
      <c r="B361" s="12" t="s">
        <v>358</v>
      </c>
      <c r="C361" s="389">
        <f>Calculations!D359</f>
        <v>0</v>
      </c>
      <c r="D361" s="397"/>
      <c r="E361" s="405"/>
    </row>
    <row r="362" spans="2:7" ht="13.5" thickBot="1" x14ac:dyDescent="0.25">
      <c r="B362" s="333" t="s">
        <v>359</v>
      </c>
      <c r="C362" s="428">
        <f>Calculations!C359</f>
        <v>0</v>
      </c>
      <c r="D362" s="53"/>
      <c r="E362" s="54"/>
    </row>
    <row r="363" spans="2:7" ht="13.5" thickBot="1" x14ac:dyDescent="0.25">
      <c r="B363" s="378"/>
      <c r="C363" s="8"/>
    </row>
    <row r="364" spans="2:7" ht="20.25" x14ac:dyDescent="0.3">
      <c r="B364" s="383" t="s">
        <v>366</v>
      </c>
      <c r="C364" s="412"/>
      <c r="D364" s="373" t="s">
        <v>367</v>
      </c>
      <c r="E364" s="373"/>
      <c r="F364" s="373"/>
      <c r="G364" s="421"/>
    </row>
    <row r="365" spans="2:7" x14ac:dyDescent="0.2">
      <c r="B365" s="173"/>
      <c r="C365" s="397"/>
      <c r="D365" s="376" t="s">
        <v>102</v>
      </c>
      <c r="E365" s="376" t="s">
        <v>103</v>
      </c>
      <c r="F365" s="376" t="s">
        <v>104</v>
      </c>
      <c r="G365" s="156" t="s">
        <v>105</v>
      </c>
    </row>
    <row r="366" spans="2:7" ht="13.5" thickBot="1" x14ac:dyDescent="0.25">
      <c r="B366" s="42" t="s">
        <v>368</v>
      </c>
      <c r="C366" s="422" t="str">
        <f>'Future Practices'!C243</f>
        <v>2.Intermittent Sand Filter</v>
      </c>
      <c r="D366" s="80">
        <f>VLOOKUP('Future Practices'!$C$243,Defaults!B108:F112,2,FALSE)</f>
        <v>0.55000000000000004</v>
      </c>
      <c r="E366" s="80">
        <f>VLOOKUP('Future Practices'!$C$243,Defaults!B108:F112,3,FALSE)</f>
        <v>0.8</v>
      </c>
      <c r="F366" s="80">
        <f>VLOOKUP('Future Practices'!$C$243,Defaults!B108:F112,4,FALSE)</f>
        <v>0.92</v>
      </c>
      <c r="G366" s="423">
        <f>VLOOKUP('Future Practices'!$C$243,Defaults!B108:F112,5,FALSE)</f>
        <v>3.2</v>
      </c>
    </row>
    <row r="367" spans="2:7" ht="13.5" thickBot="1" x14ac:dyDescent="0.25">
      <c r="B367" s="378"/>
      <c r="C367" s="8"/>
    </row>
    <row r="368" spans="2:7" ht="20.25" x14ac:dyDescent="0.3">
      <c r="B368" s="383" t="s">
        <v>369</v>
      </c>
      <c r="C368" s="412"/>
      <c r="D368" s="172"/>
      <c r="E368" s="172"/>
      <c r="F368" s="171"/>
    </row>
    <row r="369" spans="2:6" x14ac:dyDescent="0.2">
      <c r="B369" s="409"/>
      <c r="C369" s="760" t="s">
        <v>673</v>
      </c>
      <c r="D369" s="760" t="s">
        <v>674</v>
      </c>
      <c r="E369" s="760" t="s">
        <v>675</v>
      </c>
      <c r="F369" s="410" t="s">
        <v>676</v>
      </c>
    </row>
    <row r="370" spans="2:6" ht="13.5" thickBot="1" x14ac:dyDescent="0.25">
      <c r="B370" s="411" t="s">
        <v>431</v>
      </c>
      <c r="C370" s="413">
        <f>'Future Practices'!$C248*Calculations!C70/MAX(Sources!$C105*Sources!$C96,0.01)*(1-Sources!C93)</f>
        <v>0</v>
      </c>
      <c r="D370" s="413">
        <f>'Future Practices'!$C248*Calculations!D70/MAX(Sources!$C105*Sources!$C96,0.01)*(1-Sources!D93)</f>
        <v>0</v>
      </c>
      <c r="E370" s="413">
        <f>'Future Practices'!$C248*Calculations!E70/MAX(Sources!$C105*Sources!$C96,0.01)*(1-Sources!E93)</f>
        <v>0</v>
      </c>
      <c r="F370" s="414">
        <f>'Future Practices'!$C248*Calculations!F70/MAX(Sources!$C105*Sources!$C96,0.001)*(10^-Sources!F93)</f>
        <v>0</v>
      </c>
    </row>
    <row r="371" spans="2:6" x14ac:dyDescent="0.2">
      <c r="B371" s="157"/>
    </row>
    <row r="372" spans="2:6" ht="13.5" thickBot="1" x14ac:dyDescent="0.25">
      <c r="B372" s="157"/>
    </row>
    <row r="373" spans="2:6" ht="20.25" x14ac:dyDescent="0.3">
      <c r="B373" s="418" t="s">
        <v>82</v>
      </c>
      <c r="C373" s="172"/>
      <c r="D373" s="172"/>
      <c r="E373" s="172"/>
      <c r="F373" s="171"/>
    </row>
    <row r="374" spans="2:6" x14ac:dyDescent="0.2">
      <c r="B374" s="375" t="s">
        <v>84</v>
      </c>
      <c r="C374" s="912">
        <f>(Sources!C96*Sources!C105*Sources!C107-'Future Practices'!C248*'Future Practices'!C250)*(1-IF('Future Practices'!C227="Yes",'Future Practices'!C228*'Future Practices'!C229,0))*(1-IF('Future Practices'!C233="Yes",'Future Practices'!C234*'Future Practices'!C235,0))*(1-IF('Future Practices'!C240="Yes",'Future Practices'!C241*'Future Practices'!C242,0))/MAX((Sources!C96*Sources!C105-'Future Practices'!C248),0.001)</f>
        <v>0</v>
      </c>
      <c r="D374" s="397"/>
      <c r="E374" s="397"/>
      <c r="F374" s="405"/>
    </row>
    <row r="375" spans="2:6" x14ac:dyDescent="0.2">
      <c r="B375" s="375"/>
      <c r="C375" s="379" t="s">
        <v>89</v>
      </c>
      <c r="D375" s="324" t="s">
        <v>90</v>
      </c>
      <c r="E375" s="397"/>
      <c r="F375" s="405"/>
    </row>
    <row r="376" spans="2:6" x14ac:dyDescent="0.2">
      <c r="B376" s="375" t="s">
        <v>371</v>
      </c>
      <c r="C376" s="415">
        <f>Defaults!C104</f>
        <v>2E-3</v>
      </c>
      <c r="D376" s="145">
        <f>Defaults!D104</f>
        <v>0.13</v>
      </c>
      <c r="E376" s="397"/>
      <c r="F376" s="405"/>
    </row>
    <row r="377" spans="2:6" x14ac:dyDescent="0.2">
      <c r="B377" s="375" t="s">
        <v>372</v>
      </c>
      <c r="C377" s="145">
        <f>Defaults!C105</f>
        <v>0.5</v>
      </c>
      <c r="D377" s="416">
        <f>Defaults!D105</f>
        <v>1</v>
      </c>
      <c r="E377" s="397"/>
      <c r="F377" s="405"/>
    </row>
    <row r="378" spans="2:6" x14ac:dyDescent="0.2">
      <c r="B378" s="375"/>
      <c r="C378" s="397"/>
      <c r="D378" s="397"/>
      <c r="E378" s="397"/>
      <c r="F378" s="405"/>
    </row>
    <row r="379" spans="2:6" x14ac:dyDescent="0.2">
      <c r="B379" s="375"/>
      <c r="C379" s="376"/>
      <c r="D379" s="155"/>
      <c r="E379" s="155"/>
      <c r="F379" s="156"/>
    </row>
    <row r="380" spans="2:6" x14ac:dyDescent="0.2">
      <c r="B380" s="375" t="s">
        <v>87</v>
      </c>
      <c r="C380" s="145">
        <f>(Sources!C96*Sources!C105*Sources!C106-'Future Practices'!C248*'Future Practices'!C251)/MAX((Sources!C96*Sources!C105-'Future Practices'!C248),0.001)</f>
        <v>0</v>
      </c>
      <c r="D380" s="155"/>
      <c r="E380" s="155"/>
      <c r="F380" s="156"/>
    </row>
    <row r="381" spans="2:6" x14ac:dyDescent="0.2">
      <c r="B381" s="375" t="s">
        <v>92</v>
      </c>
      <c r="C381" s="145" t="str">
        <f>Sources!C108</f>
        <v>Sandy</v>
      </c>
      <c r="D381" s="155"/>
      <c r="E381" s="155"/>
      <c r="F381" s="156"/>
    </row>
    <row r="382" spans="2:6" x14ac:dyDescent="0.2">
      <c r="B382" s="375"/>
      <c r="C382" s="159"/>
      <c r="D382" s="155"/>
      <c r="E382" s="155"/>
      <c r="F382" s="156"/>
    </row>
    <row r="383" spans="2:6" x14ac:dyDescent="0.2">
      <c r="B383" s="375" t="s">
        <v>479</v>
      </c>
      <c r="C383" s="379" t="s">
        <v>101</v>
      </c>
      <c r="D383" s="155"/>
      <c r="E383" s="155"/>
      <c r="F383" s="156"/>
    </row>
    <row r="384" spans="2:6" x14ac:dyDescent="0.2">
      <c r="B384" s="375" t="str">
        <f>Defaults!B108</f>
        <v>1.Conventional</v>
      </c>
      <c r="C384" s="911">
        <f>1-SUM(C385:C388)</f>
        <v>1</v>
      </c>
      <c r="D384" s="913"/>
      <c r="E384" s="155"/>
      <c r="F384" s="156"/>
    </row>
    <row r="385" spans="2:15" x14ac:dyDescent="0.2">
      <c r="B385" s="888" t="str">
        <f>Defaults!B109</f>
        <v>2.Intermittent Sand Filter</v>
      </c>
      <c r="C385" s="915">
        <f>IF('Future Practices'!C$240="Yes",'Future Practices'!C$241*'Future Practices'!C$242,0)*IF('Future Practices'!C$243=B385,1,0)+Sources!C112</f>
        <v>0</v>
      </c>
      <c r="D385" s="155"/>
      <c r="E385" s="914"/>
      <c r="F385" s="156"/>
    </row>
    <row r="386" spans="2:15" x14ac:dyDescent="0.2">
      <c r="B386" s="888" t="str">
        <f>Defaults!B110</f>
        <v>3.Recirculating Sand Filter</v>
      </c>
      <c r="C386" s="915">
        <f>IF('Future Practices'!C$240="Yes",'Future Practices'!C$241*'Future Practices'!C$242,0)*IF('Future Practices'!C$243=B386,1,0)+Sources!C113</f>
        <v>0</v>
      </c>
      <c r="D386" s="155"/>
      <c r="E386" s="155"/>
      <c r="F386" s="156"/>
    </row>
    <row r="387" spans="2:15" x14ac:dyDescent="0.2">
      <c r="B387" s="888" t="str">
        <f>Defaults!B111</f>
        <v>4.Water Separation System</v>
      </c>
      <c r="C387" s="915">
        <f>IF('Future Practices'!C$240="Yes",'Future Practices'!C$241*'Future Practices'!C$242,0)*IF('Future Practices'!C$243=B387,1,0)+Sources!C114</f>
        <v>0</v>
      </c>
      <c r="D387" s="155"/>
      <c r="E387" s="155"/>
      <c r="F387" s="156"/>
    </row>
    <row r="388" spans="2:15" x14ac:dyDescent="0.2">
      <c r="B388" s="888" t="str">
        <f>Defaults!B112</f>
        <v>5.Other</v>
      </c>
      <c r="C388" s="915">
        <f>IF('Future Practices'!C$240="Yes",'Future Practices'!C$241*'Future Practices'!C$242,0)*IF('Future Practices'!C$243=B388,1,0)+Sources!C115</f>
        <v>0</v>
      </c>
      <c r="D388" s="155"/>
      <c r="E388" s="155"/>
      <c r="F388" s="156"/>
    </row>
    <row r="389" spans="2:15" x14ac:dyDescent="0.2">
      <c r="B389" s="143"/>
      <c r="C389" s="19"/>
      <c r="D389" s="155"/>
      <c r="E389" s="155"/>
      <c r="F389" s="156"/>
    </row>
    <row r="390" spans="2:15" x14ac:dyDescent="0.2">
      <c r="B390" s="375" t="s">
        <v>117</v>
      </c>
      <c r="C390" s="145" t="str">
        <f>Sources!C120</f>
        <v>&lt;1/acre</v>
      </c>
      <c r="D390" s="155"/>
      <c r="E390" s="155"/>
      <c r="F390" s="156"/>
    </row>
    <row r="391" spans="2:15" x14ac:dyDescent="0.2">
      <c r="B391" s="375"/>
      <c r="C391" s="379" t="s">
        <v>8</v>
      </c>
      <c r="D391" s="379" t="s">
        <v>9</v>
      </c>
      <c r="E391" s="379" t="s">
        <v>10</v>
      </c>
      <c r="F391" s="380" t="s">
        <v>63</v>
      </c>
    </row>
    <row r="392" spans="2:15" x14ac:dyDescent="0.2">
      <c r="B392" s="375" t="s">
        <v>100</v>
      </c>
      <c r="C392" s="34">
        <f>Calculations!C70*(1-'Future Practices'!$C248/MAX(Sources!$C105*Sources!$C96,0.001))</f>
        <v>0</v>
      </c>
      <c r="D392" s="34">
        <f>Calculations!D70*(1-'Future Practices'!$C248/MAX(Sources!$C105*Sources!$C96,0.001))</f>
        <v>0</v>
      </c>
      <c r="E392" s="34">
        <f>Calculations!E70*(1-'Future Practices'!$C248/MAX(Sources!$C105*Sources!$C96,0.001))</f>
        <v>0</v>
      </c>
      <c r="F392" s="9">
        <f>Calculations!F70*(1-'Future Practices'!$C248/MAX(Sources!$C105*Sources!$C96,0.001))</f>
        <v>0</v>
      </c>
      <c r="I392" s="741"/>
      <c r="J392" s="741"/>
      <c r="K392" s="741"/>
      <c r="L392" s="385"/>
      <c r="M392" s="385"/>
      <c r="N392" s="385"/>
      <c r="O392" s="385"/>
    </row>
    <row r="393" spans="2:15" x14ac:dyDescent="0.2">
      <c r="B393" s="375" t="s">
        <v>111</v>
      </c>
      <c r="C393" s="35">
        <f>SUMPRODUCT($C384:$C388,Defaults!C108:C112)</f>
        <v>0.28000000000000003</v>
      </c>
      <c r="D393" s="35">
        <f>SUMPRODUCT($C384:$C388,Defaults!D108:D112)</f>
        <v>0.56999999999999995</v>
      </c>
      <c r="E393" s="35">
        <f>SUMPRODUCT($C384:$C388,Defaults!E108:E112)</f>
        <v>0.72</v>
      </c>
      <c r="F393" s="158">
        <f>-LOG(1-SUMPRODUCT(C384:C388,C82:C86))</f>
        <v>3.5000000000000413</v>
      </c>
      <c r="H393" s="903"/>
    </row>
    <row r="394" spans="2:15" x14ac:dyDescent="0.2">
      <c r="B394" s="375" t="s">
        <v>112</v>
      </c>
      <c r="C394" s="35">
        <f>IF($C390=Defaults!C115,C393,2/3*C393)</f>
        <v>0.28000000000000003</v>
      </c>
      <c r="D394" s="35">
        <f>IF($C390=Defaults!C115,D393,2/3*D393)</f>
        <v>0.56999999999999995</v>
      </c>
      <c r="E394" s="35">
        <f>IF($C390=Defaults!C115,E393,2/3*E393)</f>
        <v>0.72</v>
      </c>
      <c r="F394" s="158">
        <f>IF($C390=Defaults!C115,F393,F393-1)</f>
        <v>3.5000000000000413</v>
      </c>
      <c r="G394" s="920"/>
    </row>
    <row r="395" spans="2:15" x14ac:dyDescent="0.2">
      <c r="B395" s="375" t="s">
        <v>129</v>
      </c>
      <c r="C395" s="35">
        <f>Calculations!C73</f>
        <v>0.05</v>
      </c>
      <c r="D395" s="35">
        <f>Calculations!D73</f>
        <v>0.4</v>
      </c>
      <c r="E395" s="35">
        <f>Calculations!E73</f>
        <v>1</v>
      </c>
      <c r="F395" s="419">
        <f>Calculations!F73</f>
        <v>0.5</v>
      </c>
      <c r="I395" s="741"/>
    </row>
    <row r="396" spans="2:15" x14ac:dyDescent="0.2">
      <c r="B396" s="420"/>
      <c r="C396" s="397"/>
      <c r="D396" s="397"/>
      <c r="E396" s="397"/>
      <c r="F396" s="405"/>
    </row>
    <row r="397" spans="2:15" x14ac:dyDescent="0.2">
      <c r="B397" s="375"/>
      <c r="C397" s="417" t="s">
        <v>8</v>
      </c>
      <c r="D397" s="379" t="s">
        <v>9</v>
      </c>
      <c r="E397" s="379" t="s">
        <v>10</v>
      </c>
      <c r="F397" s="380" t="s">
        <v>63</v>
      </c>
    </row>
    <row r="398" spans="2:15" x14ac:dyDescent="0.2">
      <c r="B398" s="375" t="s">
        <v>133</v>
      </c>
      <c r="C398" s="739">
        <f>Calculations!C392*Calculations!C374*(Calculations!$C377*(1-Calculations!$C380)+Calculations!$D377*Calculations!$C380)</f>
        <v>0</v>
      </c>
      <c r="D398" s="739">
        <f>Calculations!D392*Calculations!$C$374*(Calculations!$C377*(1-Calculations!$C380)+Calculations!$D377*Calculations!$C380)</f>
        <v>0</v>
      </c>
      <c r="E398" s="739">
        <f>Calculations!E392*Calculations!$C$374*(Calculations!$C377*(1-Calculations!$C380)+Calculations!$D377*Calculations!$C380)</f>
        <v>0</v>
      </c>
      <c r="F398" s="740">
        <f>Calculations!F392*Calculations!$C$374*(Calculations!$C377*(1-Calculations!$C380)*Calculations!C376+Calculations!$D377*Calculations!$C380*Calculations!D376)</f>
        <v>0</v>
      </c>
    </row>
    <row r="399" spans="2:15" ht="13.5" thickBot="1" x14ac:dyDescent="0.25">
      <c r="B399" s="42" t="s">
        <v>134</v>
      </c>
      <c r="C399" s="761">
        <f>Calculations!C392*(1-Calculations!$C374)*(1-Calculations!C394)*(1-Calculations!C395)</f>
        <v>0</v>
      </c>
      <c r="D399" s="761">
        <f>Calculations!D392*(1-Calculations!$C374)*(1-Calculations!D394)*(1-Calculations!D395)</f>
        <v>0</v>
      </c>
      <c r="E399" s="761">
        <f>Calculations!E392*(1-Calculations!$C374)*(1-Calculations!E394)*(1-Calculations!E395)</f>
        <v>0</v>
      </c>
      <c r="F399" s="762">
        <f>Calculations!F392*(1-Calculations!$C374)*(1-Calculations!C90)*(1-Calculations!F395)</f>
        <v>0</v>
      </c>
    </row>
    <row r="400" spans="2:15" x14ac:dyDescent="0.2">
      <c r="B400" s="157"/>
      <c r="C400" s="897"/>
    </row>
    <row r="402" spans="2:24" ht="23.25" x14ac:dyDescent="0.35">
      <c r="B402" s="1391" t="s">
        <v>550</v>
      </c>
      <c r="C402" s="1391"/>
      <c r="D402" s="1391"/>
      <c r="E402" s="1391"/>
      <c r="F402" s="1391"/>
      <c r="G402" s="1391"/>
      <c r="H402" s="1391"/>
      <c r="I402" s="1391"/>
      <c r="J402" s="1391"/>
      <c r="K402" s="1391"/>
      <c r="L402" s="1391"/>
      <c r="M402" s="1391"/>
      <c r="N402" s="1391"/>
      <c r="O402" s="1391"/>
      <c r="P402" s="1391"/>
      <c r="Q402" s="1391"/>
      <c r="R402" s="1391"/>
      <c r="S402" s="1392"/>
    </row>
    <row r="403" spans="2:24" x14ac:dyDescent="0.2">
      <c r="B403" s="1318" t="s">
        <v>476</v>
      </c>
      <c r="C403" s="1319" t="s">
        <v>340</v>
      </c>
      <c r="D403" s="376" t="s">
        <v>442</v>
      </c>
      <c r="E403" s="376" t="s">
        <v>7</v>
      </c>
      <c r="F403" s="1394" t="s">
        <v>4</v>
      </c>
      <c r="G403" s="1394"/>
      <c r="H403" s="1394"/>
      <c r="I403" s="1394"/>
      <c r="J403" s="1394" t="s">
        <v>502</v>
      </c>
      <c r="K403" s="1394"/>
      <c r="L403" s="1394"/>
      <c r="M403" s="1394"/>
      <c r="N403" s="382" t="s">
        <v>12</v>
      </c>
      <c r="O403" s="1394" t="s">
        <v>441</v>
      </c>
      <c r="P403" s="1394"/>
      <c r="Q403" s="1394"/>
      <c r="R403" s="1394"/>
      <c r="S403" s="1393" t="s">
        <v>464</v>
      </c>
    </row>
    <row r="404" spans="2:24" x14ac:dyDescent="0.2">
      <c r="B404" s="1318"/>
      <c r="C404" s="1319"/>
      <c r="D404" s="398" t="s">
        <v>443</v>
      </c>
      <c r="E404" s="399" t="s">
        <v>522</v>
      </c>
      <c r="F404" s="382" t="s">
        <v>73</v>
      </c>
      <c r="G404" s="382" t="s">
        <v>74</v>
      </c>
      <c r="H404" s="382" t="s">
        <v>75</v>
      </c>
      <c r="I404" s="382" t="s">
        <v>76</v>
      </c>
      <c r="J404" s="382" t="s">
        <v>568</v>
      </c>
      <c r="K404" s="382" t="s">
        <v>569</v>
      </c>
      <c r="L404" s="382" t="s">
        <v>570</v>
      </c>
      <c r="M404" s="382" t="s">
        <v>571</v>
      </c>
      <c r="N404" s="382" t="s">
        <v>19</v>
      </c>
      <c r="O404" s="735" t="s">
        <v>407</v>
      </c>
      <c r="P404" s="735" t="s">
        <v>659</v>
      </c>
      <c r="Q404" s="735" t="s">
        <v>660</v>
      </c>
      <c r="R404" s="735" t="s">
        <v>661</v>
      </c>
      <c r="S404" s="1393"/>
      <c r="T404" s="928"/>
    </row>
    <row r="405" spans="2:24" x14ac:dyDescent="0.2">
      <c r="B405" s="375" t="str">
        <f>'New Development'!B9</f>
        <v>Residential</v>
      </c>
      <c r="C405" s="376" t="str">
        <f>'New Development'!C9</f>
        <v>LDR (&lt;1du/acre)</v>
      </c>
      <c r="D405" s="145">
        <f>Defaults!D25</f>
        <v>0.12</v>
      </c>
      <c r="E405" s="145">
        <f>Defaults!E25</f>
        <v>0.70400000000000007</v>
      </c>
      <c r="F405" s="389">
        <f>Defaults!F25</f>
        <v>2.1</v>
      </c>
      <c r="G405" s="390">
        <f>Defaults!G25</f>
        <v>0.31</v>
      </c>
      <c r="H405" s="391">
        <f>Defaults!H25</f>
        <v>49</v>
      </c>
      <c r="I405" s="400">
        <f>Defaults!I25</f>
        <v>20000</v>
      </c>
      <c r="J405" s="390">
        <f>0.226*F405*$N405-(Results!C$111+Results!C$160)/MAX('Future Practices'!$C$33-'Existing Practices'!$C$24+Calculations!$C$51,0.01)*$E405</f>
        <v>0.42411741935483876</v>
      </c>
      <c r="K405" s="390">
        <f>0.226*G405*$N405-(Results!D$111+Results!D$160)/MAX('Future Practices'!$C$33-'Existing Practices'!$C$24+Calculations!$C$51,0.01)*$E405</f>
        <v>0.14633836453201973</v>
      </c>
      <c r="L405" s="391">
        <f t="shared" ref="L405:L429" si="3">0.226*H405*$N405</f>
        <v>0</v>
      </c>
      <c r="M405" s="401">
        <f t="shared" ref="M405:M429" si="4">0.00103*I405*$N405</f>
        <v>0</v>
      </c>
      <c r="N405" s="401">
        <f>Sources!$C$21*0.9*($D405*$C$57+Calculations!$C$163*$E405+Calculations!$E$57*(1-$E405-$D405))</f>
        <v>0</v>
      </c>
      <c r="O405" s="392">
        <f>'New Development'!$D9*J405</f>
        <v>0</v>
      </c>
      <c r="P405" s="392">
        <f>'New Development'!$D9*K405</f>
        <v>0</v>
      </c>
      <c r="Q405" s="393">
        <f>'New Development'!$D9*L405</f>
        <v>0</v>
      </c>
      <c r="R405" s="392">
        <f>M405*'New Development'!D9</f>
        <v>0</v>
      </c>
      <c r="S405" s="404">
        <f>N405*'New Development'!D9/12</f>
        <v>0</v>
      </c>
      <c r="T405" s="929"/>
      <c r="U405" s="929"/>
      <c r="V405" s="929"/>
      <c r="W405" s="929"/>
      <c r="X405" s="929"/>
    </row>
    <row r="406" spans="2:24" x14ac:dyDescent="0.2">
      <c r="B406" s="375" t="str">
        <f>'New Development'!B10</f>
        <v>Residential</v>
      </c>
      <c r="C406" s="376" t="str">
        <f>'New Development'!C10</f>
        <v>MDR (1-4 du/acre)</v>
      </c>
      <c r="D406" s="145">
        <f>Defaults!D26</f>
        <v>0.21</v>
      </c>
      <c r="E406" s="145">
        <f>Defaults!E26</f>
        <v>0.63200000000000012</v>
      </c>
      <c r="F406" s="389">
        <f>Defaults!F26</f>
        <v>2.1</v>
      </c>
      <c r="G406" s="390">
        <f>Defaults!G26</f>
        <v>0.31</v>
      </c>
      <c r="H406" s="391">
        <f>Defaults!H26</f>
        <v>49</v>
      </c>
      <c r="I406" s="400">
        <f>Defaults!I26</f>
        <v>20000</v>
      </c>
      <c r="J406" s="390">
        <f>0.226*F406*$N406-(Results!C$111+Results!C$160)/MAX('Future Practices'!$C$33-'Existing Practices'!$C$24+Calculations!$C$51,0.01)*$E406</f>
        <v>0.38074177419354843</v>
      </c>
      <c r="K406" s="390">
        <f>0.226*G406*$N406-(Results!D$111+Results!D$160)/MAX('Future Practices'!$C$33-'Existing Practices'!$C$24+Calculations!$C$51,0.01)*$E406</f>
        <v>0.13137194088669954</v>
      </c>
      <c r="L406" s="391">
        <f t="shared" si="3"/>
        <v>0</v>
      </c>
      <c r="M406" s="401">
        <f t="shared" si="4"/>
        <v>0</v>
      </c>
      <c r="N406" s="401">
        <f>Sources!$C$21*0.9*($D406*$C$57+Calculations!$C$163*$E406+Calculations!$E$57*(1-$E406-$D406))</f>
        <v>0</v>
      </c>
      <c r="O406" s="392">
        <f>'New Development'!$D10*J406</f>
        <v>0</v>
      </c>
      <c r="P406" s="392">
        <f>'New Development'!$D10*K406</f>
        <v>0</v>
      </c>
      <c r="Q406" s="392">
        <f>'New Development'!$D10*L406</f>
        <v>0</v>
      </c>
      <c r="R406" s="392">
        <f>M406*'New Development'!D10</f>
        <v>0</v>
      </c>
      <c r="S406" s="404">
        <f>N406*'New Development'!D10/12</f>
        <v>0</v>
      </c>
      <c r="T406" s="929"/>
      <c r="U406" s="929"/>
      <c r="V406" s="929"/>
      <c r="W406" s="929"/>
      <c r="X406" s="929"/>
    </row>
    <row r="407" spans="2:24" x14ac:dyDescent="0.2">
      <c r="B407" s="375" t="str">
        <f>'New Development'!B11</f>
        <v>Residential</v>
      </c>
      <c r="C407" s="376" t="str">
        <f>'New Development'!C11</f>
        <v>HDR (&gt;4 du/acre)</v>
      </c>
      <c r="D407" s="145">
        <f>Defaults!D27</f>
        <v>0.33</v>
      </c>
      <c r="E407" s="145">
        <f>Defaults!E27</f>
        <v>0.53599999999999992</v>
      </c>
      <c r="F407" s="389">
        <f>Defaults!F27</f>
        <v>2.1</v>
      </c>
      <c r="G407" s="390">
        <f>Defaults!G27</f>
        <v>0.31</v>
      </c>
      <c r="H407" s="391">
        <f>Defaults!H27</f>
        <v>49</v>
      </c>
      <c r="I407" s="400">
        <f>Defaults!I27</f>
        <v>20000</v>
      </c>
      <c r="J407" s="390">
        <f>0.226*F407*$N407-(Results!C$111+Results!C$160)/MAX('Future Practices'!$C$33-'Existing Practices'!$C$24+Calculations!$C$51,0.01)*$E407</f>
        <v>0.32290758064516123</v>
      </c>
      <c r="K407" s="390">
        <f>0.226*G407*$N407-(Results!D$111+Results!D$160)/MAX('Future Practices'!$C$33-'Existing Practices'!$C$24+Calculations!$C$51,0.01)*$E407</f>
        <v>0.1114167093596059</v>
      </c>
      <c r="L407" s="391">
        <f t="shared" si="3"/>
        <v>0</v>
      </c>
      <c r="M407" s="401">
        <f t="shared" si="4"/>
        <v>0</v>
      </c>
      <c r="N407" s="401">
        <f>Sources!$C$21*0.9*($D407*$C$57+Calculations!$C$163*$E407+Calculations!$E$57*(1-$E407-$D407))</f>
        <v>0</v>
      </c>
      <c r="O407" s="392">
        <f>'New Development'!$D11*J407</f>
        <v>0</v>
      </c>
      <c r="P407" s="392">
        <f>'New Development'!$D11*K407</f>
        <v>0</v>
      </c>
      <c r="Q407" s="392">
        <f>'New Development'!$D11*L407</f>
        <v>0</v>
      </c>
      <c r="R407" s="392">
        <f>M407*'New Development'!D11</f>
        <v>0</v>
      </c>
      <c r="S407" s="404">
        <f>N407*'New Development'!D11/12</f>
        <v>0</v>
      </c>
      <c r="T407" s="929"/>
      <c r="U407" s="929"/>
      <c r="V407" s="929"/>
      <c r="W407" s="929"/>
      <c r="X407" s="929"/>
    </row>
    <row r="408" spans="2:24" x14ac:dyDescent="0.2">
      <c r="B408" s="375" t="str">
        <f>'New Development'!B12</f>
        <v>Residential</v>
      </c>
      <c r="C408" s="376" t="str">
        <f>'New Development'!C12</f>
        <v>Multifamily</v>
      </c>
      <c r="D408" s="145">
        <f>Defaults!D28</f>
        <v>0.44</v>
      </c>
      <c r="E408" s="145">
        <f>Defaults!E28</f>
        <v>0.44800000000000006</v>
      </c>
      <c r="F408" s="389">
        <f>Defaults!F28</f>
        <v>2.1</v>
      </c>
      <c r="G408" s="390">
        <f>Defaults!G28</f>
        <v>0.31</v>
      </c>
      <c r="H408" s="391">
        <f>Defaults!H28</f>
        <v>49</v>
      </c>
      <c r="I408" s="400">
        <f>Defaults!I28</f>
        <v>20000</v>
      </c>
      <c r="J408" s="390">
        <f>0.226*F408*$N408-(Results!C$111+Results!C$160)/MAX('Future Practices'!$C$33-'Existing Practices'!$C$24+Calculations!$C$51,0.01)*$E408</f>
        <v>0.2698929032258065</v>
      </c>
      <c r="K408" s="390">
        <f>0.226*G408*$N408-(Results!D$111+Results!D$160)/MAX('Future Practices'!$C$33-'Existing Practices'!$C$24+Calculations!$C$51,0.01)*$E408</f>
        <v>9.3124413793103475E-2</v>
      </c>
      <c r="L408" s="391">
        <f t="shared" si="3"/>
        <v>0</v>
      </c>
      <c r="M408" s="401">
        <f t="shared" si="4"/>
        <v>0</v>
      </c>
      <c r="N408" s="401">
        <f>Sources!$C$21*0.9*($D408*$C$57+Calculations!$C$163*$E408+Calculations!$E$57*(1-$E408-$D408))</f>
        <v>0</v>
      </c>
      <c r="O408" s="392">
        <f>'New Development'!$D12*J408</f>
        <v>0</v>
      </c>
      <c r="P408" s="392">
        <f>'New Development'!$D12*K408</f>
        <v>0</v>
      </c>
      <c r="Q408" s="392">
        <f>'New Development'!$D12*L408</f>
        <v>0</v>
      </c>
      <c r="R408" s="392">
        <f>M408*'New Development'!D12</f>
        <v>0</v>
      </c>
      <c r="S408" s="404">
        <f>N408*'New Development'!D12/12</f>
        <v>0</v>
      </c>
      <c r="T408" s="929"/>
      <c r="U408" s="929"/>
      <c r="V408" s="929"/>
      <c r="W408" s="929"/>
      <c r="X408" s="929"/>
    </row>
    <row r="409" spans="2:24" x14ac:dyDescent="0.2">
      <c r="B409" s="375" t="str">
        <f>'New Development'!B13</f>
        <v>Residential</v>
      </c>
      <c r="C409" s="376" t="str">
        <f>'New Development'!C13</f>
        <v/>
      </c>
      <c r="D409" s="145">
        <f>Defaults!D29</f>
        <v>0</v>
      </c>
      <c r="E409" s="145">
        <f>Defaults!E29</f>
        <v>0</v>
      </c>
      <c r="F409" s="389">
        <f>Defaults!F29</f>
        <v>2.1</v>
      </c>
      <c r="G409" s="390">
        <f>Defaults!G29</f>
        <v>0.31</v>
      </c>
      <c r="H409" s="391">
        <f>Defaults!H29</f>
        <v>49</v>
      </c>
      <c r="I409" s="400">
        <f>Defaults!I29</f>
        <v>20000</v>
      </c>
      <c r="J409" s="390">
        <f>0.226*F409*$N409-(Results!C$111+Results!C$160)/MAX('Future Practices'!$C$33-'Existing Practices'!$C$24+Calculations!$C$51,0.01)*$E409</f>
        <v>0</v>
      </c>
      <c r="K409" s="390">
        <f>0.226*G409*$N409-(Results!D$111+Results!D$160)/MAX('Future Practices'!$C$33-'Existing Practices'!$C$24+Calculations!$C$51,0.01)*$E409</f>
        <v>0</v>
      </c>
      <c r="L409" s="391">
        <f t="shared" si="3"/>
        <v>0</v>
      </c>
      <c r="M409" s="401">
        <f t="shared" si="4"/>
        <v>0</v>
      </c>
      <c r="N409" s="401">
        <f>Sources!$C$21*0.9*($D409*$C$57+Calculations!$C$163*$E409+Calculations!$E$57*(1-$E409-$D409))</f>
        <v>0</v>
      </c>
      <c r="O409" s="392">
        <f>'New Development'!$D13*J409</f>
        <v>0</v>
      </c>
      <c r="P409" s="392">
        <f>'New Development'!$D13*K409</f>
        <v>0</v>
      </c>
      <c r="Q409" s="392">
        <f>'New Development'!$D13*L409</f>
        <v>0</v>
      </c>
      <c r="R409" s="392">
        <f>M409*'New Development'!D13</f>
        <v>0</v>
      </c>
      <c r="S409" s="404">
        <f>N409*'New Development'!D13/12</f>
        <v>0</v>
      </c>
      <c r="T409" s="929"/>
      <c r="U409" s="929"/>
      <c r="V409" s="929"/>
      <c r="W409" s="929"/>
      <c r="X409" s="929"/>
    </row>
    <row r="410" spans="2:24" x14ac:dyDescent="0.2">
      <c r="B410" s="375" t="str">
        <f>'New Development'!B14</f>
        <v>Residential</v>
      </c>
      <c r="C410" s="376" t="str">
        <f>'New Development'!C14</f>
        <v/>
      </c>
      <c r="D410" s="145">
        <f>Defaults!D30</f>
        <v>0</v>
      </c>
      <c r="E410" s="145">
        <f>Defaults!E30</f>
        <v>0</v>
      </c>
      <c r="F410" s="389">
        <f>Defaults!F30</f>
        <v>2.1</v>
      </c>
      <c r="G410" s="390">
        <f>Defaults!G30</f>
        <v>0.31</v>
      </c>
      <c r="H410" s="391">
        <f>Defaults!H30</f>
        <v>49</v>
      </c>
      <c r="I410" s="400">
        <f>Defaults!I30</f>
        <v>20000</v>
      </c>
      <c r="J410" s="390">
        <f>0.226*F410*$N410-(Results!C$111+Results!C$160)/MAX('Future Practices'!$C$33-'Existing Practices'!$C$24+Calculations!$C$51,0.01)*$E410</f>
        <v>0</v>
      </c>
      <c r="K410" s="390">
        <f>0.226*G410*$N410-(Results!D$111+Results!D$160)/MAX('Future Practices'!$C$33-'Existing Practices'!$C$24+Calculations!$C$51,0.01)*$E410</f>
        <v>0</v>
      </c>
      <c r="L410" s="391">
        <f t="shared" si="3"/>
        <v>0</v>
      </c>
      <c r="M410" s="401">
        <f t="shared" si="4"/>
        <v>0</v>
      </c>
      <c r="N410" s="401">
        <f>Sources!$C$21*0.9*($D410*$C$57+Calculations!$C$163*$E410+Calculations!$E$57*(1-$E410-$D410))</f>
        <v>0</v>
      </c>
      <c r="O410" s="392">
        <f>'New Development'!$D14*J410</f>
        <v>0</v>
      </c>
      <c r="P410" s="392">
        <f>'New Development'!$D14*K410</f>
        <v>0</v>
      </c>
      <c r="Q410" s="392">
        <f>'New Development'!$D14*L410</f>
        <v>0</v>
      </c>
      <c r="R410" s="392">
        <f>M410*'New Development'!D14</f>
        <v>0</v>
      </c>
      <c r="S410" s="404">
        <f>N410*'New Development'!D14/12</f>
        <v>0</v>
      </c>
      <c r="T410" s="929"/>
      <c r="U410" s="929"/>
      <c r="V410" s="929"/>
      <c r="W410" s="929"/>
      <c r="X410" s="929"/>
    </row>
    <row r="411" spans="2:24" x14ac:dyDescent="0.2">
      <c r="B411" s="375" t="str">
        <f>'New Development'!B15</f>
        <v>Residential</v>
      </c>
      <c r="C411" s="376" t="str">
        <f>'New Development'!C15</f>
        <v/>
      </c>
      <c r="D411" s="145">
        <f>Defaults!D31</f>
        <v>0</v>
      </c>
      <c r="E411" s="145">
        <f>Defaults!E31</f>
        <v>0</v>
      </c>
      <c r="F411" s="389">
        <f>Defaults!F31</f>
        <v>2.1</v>
      </c>
      <c r="G411" s="390">
        <f>Defaults!G31</f>
        <v>0.31</v>
      </c>
      <c r="H411" s="391">
        <f>Defaults!H31</f>
        <v>49</v>
      </c>
      <c r="I411" s="400">
        <f>Defaults!I31</f>
        <v>20000</v>
      </c>
      <c r="J411" s="390">
        <f>0.226*F411*$N411-(Results!C$111+Results!C$160)/MAX('Future Practices'!$C$33-'Existing Practices'!$C$24+Calculations!$C$51,0.01)*$E411</f>
        <v>0</v>
      </c>
      <c r="K411" s="390">
        <f>0.226*G411*$N411-(Results!D$111+Results!D$160)/MAX('Future Practices'!$C$33-'Existing Practices'!$C$24+Calculations!$C$51,0.01)*$E411</f>
        <v>0</v>
      </c>
      <c r="L411" s="391">
        <f t="shared" si="3"/>
        <v>0</v>
      </c>
      <c r="M411" s="401">
        <f t="shared" si="4"/>
        <v>0</v>
      </c>
      <c r="N411" s="401">
        <f>Sources!$C$21*0.9*($D411*$C$57+Calculations!$C$163*$E411+Calculations!$E$57*(1-$E411-$D411))</f>
        <v>0</v>
      </c>
      <c r="O411" s="392">
        <f>'New Development'!$D15*J411</f>
        <v>0</v>
      </c>
      <c r="P411" s="392">
        <f>'New Development'!$D15*K411</f>
        <v>0</v>
      </c>
      <c r="Q411" s="392">
        <f>'New Development'!$D15*L411</f>
        <v>0</v>
      </c>
      <c r="R411" s="392">
        <f>M411*'New Development'!D15</f>
        <v>0</v>
      </c>
      <c r="S411" s="404">
        <f>N411*'New Development'!D15/12</f>
        <v>0</v>
      </c>
      <c r="T411" s="929"/>
      <c r="U411" s="929"/>
      <c r="V411" s="929"/>
      <c r="W411" s="929"/>
      <c r="X411" s="929"/>
    </row>
    <row r="412" spans="2:24" x14ac:dyDescent="0.2">
      <c r="B412" s="375" t="str">
        <f>'New Development'!B16</f>
        <v>Residential</v>
      </c>
      <c r="C412" s="376" t="str">
        <f>'New Development'!C16</f>
        <v/>
      </c>
      <c r="D412" s="145">
        <f>Defaults!D32</f>
        <v>0</v>
      </c>
      <c r="E412" s="145">
        <f>Defaults!E32</f>
        <v>0</v>
      </c>
      <c r="F412" s="389">
        <f>Defaults!F32</f>
        <v>2.1</v>
      </c>
      <c r="G412" s="390">
        <f>Defaults!G32</f>
        <v>0.31</v>
      </c>
      <c r="H412" s="391">
        <f>Defaults!H32</f>
        <v>49</v>
      </c>
      <c r="I412" s="400">
        <f>Defaults!I32</f>
        <v>20000</v>
      </c>
      <c r="J412" s="390">
        <f>0.226*F412*$N412-(Results!C$111+Results!C$160)/MAX('Future Practices'!$C$33-'Existing Practices'!$C$24+Calculations!$C$51,0.01)*$E412</f>
        <v>0</v>
      </c>
      <c r="K412" s="390">
        <f>0.226*G412*$N412-(Results!D$111+Results!D$160)/MAX('Future Practices'!$C$33-'Existing Practices'!$C$24+Calculations!$C$51,0.01)*$E412</f>
        <v>0</v>
      </c>
      <c r="L412" s="391">
        <f t="shared" si="3"/>
        <v>0</v>
      </c>
      <c r="M412" s="401">
        <f t="shared" si="4"/>
        <v>0</v>
      </c>
      <c r="N412" s="401">
        <f>Sources!$C$21*0.9*($D412*$C$57+Calculations!$C$163*$E412+Calculations!$E$57*(1-$E412-$D412))</f>
        <v>0</v>
      </c>
      <c r="O412" s="392">
        <f>'New Development'!$D16*J412</f>
        <v>0</v>
      </c>
      <c r="P412" s="392">
        <f>'New Development'!$D16*K412</f>
        <v>0</v>
      </c>
      <c r="Q412" s="392">
        <f>'New Development'!$D16*L412</f>
        <v>0</v>
      </c>
      <c r="R412" s="392">
        <f>M412*'New Development'!D16</f>
        <v>0</v>
      </c>
      <c r="S412" s="404">
        <f>N412*'New Development'!D16/12</f>
        <v>0</v>
      </c>
      <c r="T412" s="929"/>
      <c r="U412" s="929"/>
      <c r="V412" s="929"/>
      <c r="W412" s="929"/>
      <c r="X412" s="929"/>
    </row>
    <row r="413" spans="2:24" x14ac:dyDescent="0.2">
      <c r="B413" s="375" t="str">
        <f>'New Development'!B17</f>
        <v>Residential</v>
      </c>
      <c r="C413" s="376" t="str">
        <f>'New Development'!C17</f>
        <v/>
      </c>
      <c r="D413" s="145">
        <f>Defaults!D33</f>
        <v>0</v>
      </c>
      <c r="E413" s="145">
        <f>Defaults!E33</f>
        <v>0</v>
      </c>
      <c r="F413" s="389">
        <f>Defaults!F33</f>
        <v>2.1</v>
      </c>
      <c r="G413" s="390">
        <f>Defaults!G33</f>
        <v>0.31</v>
      </c>
      <c r="H413" s="391">
        <f>Defaults!H33</f>
        <v>49</v>
      </c>
      <c r="I413" s="400">
        <f>Defaults!I33</f>
        <v>20000</v>
      </c>
      <c r="J413" s="390">
        <f>0.226*F413*$N413-(Results!C$111+Results!C$160)/MAX('Future Practices'!$C$33-'Existing Practices'!$C$24+Calculations!$C$51,0.01)*$E413</f>
        <v>0</v>
      </c>
      <c r="K413" s="390">
        <f>0.226*G413*$N413-(Results!D$111+Results!D$160)/MAX('Future Practices'!$C$33-'Existing Practices'!$C$24+Calculations!$C$51,0.01)*$E413</f>
        <v>0</v>
      </c>
      <c r="L413" s="391">
        <f t="shared" si="3"/>
        <v>0</v>
      </c>
      <c r="M413" s="401">
        <f t="shared" si="4"/>
        <v>0</v>
      </c>
      <c r="N413" s="401">
        <f>Sources!$C$21*0.9*($D413*$C$57+Calculations!$C$163*$E413+Calculations!$E$57*(1-$E413-$D413))</f>
        <v>0</v>
      </c>
      <c r="O413" s="392">
        <f>'New Development'!$D17*J413</f>
        <v>0</v>
      </c>
      <c r="P413" s="392">
        <f>'New Development'!$D17*K413</f>
        <v>0</v>
      </c>
      <c r="Q413" s="392">
        <f>'New Development'!$D17*L413</f>
        <v>0</v>
      </c>
      <c r="R413" s="392">
        <f>M413*'New Development'!D17</f>
        <v>0</v>
      </c>
      <c r="S413" s="404">
        <f>N413*'New Development'!D17/12</f>
        <v>0</v>
      </c>
      <c r="T413" s="929"/>
      <c r="U413" s="929"/>
      <c r="V413" s="929"/>
      <c r="W413" s="929"/>
      <c r="X413" s="929"/>
    </row>
    <row r="414" spans="2:24" x14ac:dyDescent="0.2">
      <c r="B414" s="375" t="str">
        <f>'New Development'!B18</f>
        <v>Residential</v>
      </c>
      <c r="C414" s="376" t="str">
        <f>'New Development'!C18</f>
        <v/>
      </c>
      <c r="D414" s="145">
        <f>Defaults!D34</f>
        <v>0</v>
      </c>
      <c r="E414" s="145">
        <f>Defaults!E34</f>
        <v>0</v>
      </c>
      <c r="F414" s="389">
        <f>Defaults!F34</f>
        <v>2.1</v>
      </c>
      <c r="G414" s="390">
        <f>Defaults!G34</f>
        <v>0.31</v>
      </c>
      <c r="H414" s="391">
        <f>Defaults!H34</f>
        <v>49</v>
      </c>
      <c r="I414" s="400">
        <f>Defaults!I34</f>
        <v>20000</v>
      </c>
      <c r="J414" s="390">
        <f>0.226*F414*$N414-(Results!C$111+Results!C$160)/MAX('Future Practices'!$C$33-'Existing Practices'!$C$24+Calculations!$C$51,0.01)*$E414</f>
        <v>0</v>
      </c>
      <c r="K414" s="390">
        <f>0.226*G414*$N414-(Results!D$111+Results!D$160)/MAX('Future Practices'!$C$33-'Existing Practices'!$C$24+Calculations!$C$51,0.01)*$E414</f>
        <v>0</v>
      </c>
      <c r="L414" s="391">
        <f t="shared" si="3"/>
        <v>0</v>
      </c>
      <c r="M414" s="401">
        <f t="shared" si="4"/>
        <v>0</v>
      </c>
      <c r="N414" s="401">
        <f>Sources!$C$21*0.9*($D414*$C$57+Calculations!$C$163*$E414+Calculations!$E$57*(1-$E414-$D414))</f>
        <v>0</v>
      </c>
      <c r="O414" s="392">
        <f>'New Development'!$D18*J414</f>
        <v>0</v>
      </c>
      <c r="P414" s="392">
        <f>'New Development'!$D18*K414</f>
        <v>0</v>
      </c>
      <c r="Q414" s="392">
        <f>'New Development'!$D18*L414</f>
        <v>0</v>
      </c>
      <c r="R414" s="392">
        <f>M414*'New Development'!D18</f>
        <v>0</v>
      </c>
      <c r="S414" s="404">
        <f>N414*'New Development'!D18/12</f>
        <v>0</v>
      </c>
      <c r="T414" s="929"/>
      <c r="U414" s="929"/>
      <c r="V414" s="929"/>
      <c r="W414" s="929"/>
      <c r="X414" s="929"/>
    </row>
    <row r="415" spans="2:24" x14ac:dyDescent="0.2">
      <c r="B415" s="375" t="str">
        <f>'New Development'!B19</f>
        <v>Commercial</v>
      </c>
      <c r="C415" s="376" t="str">
        <f>'New Development'!C19</f>
        <v>Commercial</v>
      </c>
      <c r="D415" s="145">
        <f>Defaults!D35</f>
        <v>0.72</v>
      </c>
      <c r="E415" s="145">
        <f>Defaults!E35</f>
        <v>0.22400000000000003</v>
      </c>
      <c r="F415" s="389">
        <f>Defaults!F35</f>
        <v>2.1</v>
      </c>
      <c r="G415" s="390">
        <f>Defaults!G35</f>
        <v>0.22</v>
      </c>
      <c r="H415" s="391">
        <f>Defaults!H35</f>
        <v>43</v>
      </c>
      <c r="I415" s="400">
        <f>Defaults!I35</f>
        <v>20000</v>
      </c>
      <c r="J415" s="390">
        <f>0.226*F415*$N415-(Results!C$111+Results!C$160)/MAX('Future Practices'!$C$33-'Existing Practices'!$C$24+Calculations!$C$51,0.01)*$E415</f>
        <v>0.13494645161290325</v>
      </c>
      <c r="K415" s="390">
        <f>0.226*G415*$N415-(Results!D$111+Results!D$160)/MAX('Future Practices'!$C$33-'Existing Practices'!$C$24+Calculations!$C$51,0.01)*$E415</f>
        <v>4.6562206896551737E-2</v>
      </c>
      <c r="L415" s="391">
        <f t="shared" si="3"/>
        <v>0</v>
      </c>
      <c r="M415" s="401">
        <f t="shared" si="4"/>
        <v>0</v>
      </c>
      <c r="N415" s="401">
        <f>Sources!$C$21*0.9*($D415*$C$57+Calculations!$C$163*$E415+Calculations!$E$57*(1-$E415-$D415))</f>
        <v>0</v>
      </c>
      <c r="O415" s="392">
        <f>'New Development'!$D19*J415</f>
        <v>0</v>
      </c>
      <c r="P415" s="392">
        <f>'New Development'!$D19*K415</f>
        <v>0</v>
      </c>
      <c r="Q415" s="392">
        <f>'New Development'!$D19*L415</f>
        <v>0</v>
      </c>
      <c r="R415" s="392">
        <f>M415*'New Development'!D19</f>
        <v>0</v>
      </c>
      <c r="S415" s="404">
        <f>N415*'New Development'!D19/12</f>
        <v>0</v>
      </c>
      <c r="T415" s="929"/>
      <c r="U415" s="929"/>
      <c r="V415" s="929"/>
      <c r="W415" s="929"/>
      <c r="X415" s="929"/>
    </row>
    <row r="416" spans="2:24" x14ac:dyDescent="0.2">
      <c r="B416" s="375" t="str">
        <f>'New Development'!B20</f>
        <v>Commercial</v>
      </c>
      <c r="C416" s="376" t="str">
        <f>'New Development'!C20</f>
        <v/>
      </c>
      <c r="D416" s="145">
        <f>Defaults!D36</f>
        <v>0</v>
      </c>
      <c r="E416" s="145">
        <f>Defaults!E36</f>
        <v>0</v>
      </c>
      <c r="F416" s="389">
        <f>Defaults!F36</f>
        <v>2.1</v>
      </c>
      <c r="G416" s="390">
        <f>Defaults!G36</f>
        <v>0.22</v>
      </c>
      <c r="H416" s="391">
        <f>Defaults!H36</f>
        <v>43</v>
      </c>
      <c r="I416" s="400">
        <f>Defaults!I36</f>
        <v>20000</v>
      </c>
      <c r="J416" s="390">
        <f>0.226*F416*$N416-(Results!C$111+Results!C$160)/MAX('Future Practices'!$C$33-'Existing Practices'!$C$24+Calculations!$C$51,0.01)*$E416</f>
        <v>0</v>
      </c>
      <c r="K416" s="390">
        <f>0.226*G416*$N416-(Results!D$111+Results!D$160)/MAX('Future Practices'!$C$33-'Existing Practices'!$C$24+Calculations!$C$51,0.01)*$E416</f>
        <v>0</v>
      </c>
      <c r="L416" s="391">
        <f t="shared" si="3"/>
        <v>0</v>
      </c>
      <c r="M416" s="401">
        <f t="shared" si="4"/>
        <v>0</v>
      </c>
      <c r="N416" s="401">
        <f>Sources!$C$21*0.9*($D416*$C$57+Calculations!$C$163*$E416+Calculations!$E$57*(1-$E416-$D416))</f>
        <v>0</v>
      </c>
      <c r="O416" s="392">
        <f>'New Development'!$D20*J416</f>
        <v>0</v>
      </c>
      <c r="P416" s="392">
        <f>'New Development'!$D20*K416</f>
        <v>0</v>
      </c>
      <c r="Q416" s="392">
        <f>'New Development'!$D20*L416</f>
        <v>0</v>
      </c>
      <c r="R416" s="392">
        <f>M416*'New Development'!D20</f>
        <v>0</v>
      </c>
      <c r="S416" s="404">
        <f>N416*'New Development'!D20/12</f>
        <v>0</v>
      </c>
      <c r="T416" s="929"/>
      <c r="U416" s="929"/>
      <c r="V416" s="929"/>
      <c r="W416" s="929"/>
      <c r="X416" s="929"/>
    </row>
    <row r="417" spans="2:24" x14ac:dyDescent="0.2">
      <c r="B417" s="375" t="str">
        <f>'New Development'!B21</f>
        <v>Commercial</v>
      </c>
      <c r="C417" s="376" t="str">
        <f>'New Development'!C21</f>
        <v/>
      </c>
      <c r="D417" s="145">
        <f>Defaults!D37</f>
        <v>0</v>
      </c>
      <c r="E417" s="145">
        <f>Defaults!E37</f>
        <v>0</v>
      </c>
      <c r="F417" s="389">
        <f>Defaults!F37</f>
        <v>2.1</v>
      </c>
      <c r="G417" s="390">
        <f>Defaults!G37</f>
        <v>0.22</v>
      </c>
      <c r="H417" s="391">
        <f>Defaults!H37</f>
        <v>43</v>
      </c>
      <c r="I417" s="400">
        <f>Defaults!I37</f>
        <v>20000</v>
      </c>
      <c r="J417" s="390">
        <f>0.226*F417*$N417-(Results!C$111+Results!C$160)/MAX('Future Practices'!$C$33-'Existing Practices'!$C$24+Calculations!$C$51,0.01)*$E417</f>
        <v>0</v>
      </c>
      <c r="K417" s="390">
        <f>0.226*G417*$N417-(Results!D$111+Results!D$160)/MAX('Future Practices'!$C$33-'Existing Practices'!$C$24+Calculations!$C$51,0.01)*$E417</f>
        <v>0</v>
      </c>
      <c r="L417" s="391">
        <f t="shared" si="3"/>
        <v>0</v>
      </c>
      <c r="M417" s="401">
        <f t="shared" si="4"/>
        <v>0</v>
      </c>
      <c r="N417" s="401">
        <f>Sources!$C$21*0.9*($D417*$C$57+Calculations!$C$163*$E417+Calculations!$E$57*(1-$E417-$D417))</f>
        <v>0</v>
      </c>
      <c r="O417" s="392">
        <f>'New Development'!$D21*J417</f>
        <v>0</v>
      </c>
      <c r="P417" s="392">
        <f>'New Development'!$D21*K417</f>
        <v>0</v>
      </c>
      <c r="Q417" s="392">
        <f>'New Development'!$D21*L417</f>
        <v>0</v>
      </c>
      <c r="R417" s="392">
        <f>M417*'New Development'!D21</f>
        <v>0</v>
      </c>
      <c r="S417" s="404">
        <f>N417*'New Development'!D21/12</f>
        <v>0</v>
      </c>
      <c r="T417" s="929"/>
      <c r="U417" s="929"/>
      <c r="V417" s="929"/>
      <c r="W417" s="929"/>
      <c r="X417" s="929"/>
    </row>
    <row r="418" spans="2:24" x14ac:dyDescent="0.2">
      <c r="B418" s="375" t="str">
        <f>'New Development'!B22</f>
        <v>Commercial</v>
      </c>
      <c r="C418" s="376" t="str">
        <f>'New Development'!C22</f>
        <v/>
      </c>
      <c r="D418" s="145">
        <f>Defaults!D38</f>
        <v>0</v>
      </c>
      <c r="E418" s="145">
        <f>Defaults!E38</f>
        <v>0</v>
      </c>
      <c r="F418" s="389">
        <f>Defaults!F38</f>
        <v>2.1</v>
      </c>
      <c r="G418" s="390">
        <f>Defaults!G38</f>
        <v>0.22</v>
      </c>
      <c r="H418" s="391">
        <f>Defaults!H38</f>
        <v>43</v>
      </c>
      <c r="I418" s="400">
        <f>Defaults!I38</f>
        <v>20000</v>
      </c>
      <c r="J418" s="390">
        <f>0.226*F418*$N418-(Results!C$111+Results!C$160)/MAX('Future Practices'!$C$33-'Existing Practices'!$C$24+Calculations!$C$51,0.01)*$E418</f>
        <v>0</v>
      </c>
      <c r="K418" s="390">
        <f>0.226*G418*$N418-(Results!D$111+Results!D$160)/MAX('Future Practices'!$C$33-'Existing Practices'!$C$24+Calculations!$C$51,0.01)*$E418</f>
        <v>0</v>
      </c>
      <c r="L418" s="391">
        <f t="shared" si="3"/>
        <v>0</v>
      </c>
      <c r="M418" s="401">
        <f t="shared" si="4"/>
        <v>0</v>
      </c>
      <c r="N418" s="401">
        <f>Sources!$C$21*0.9*($D418*$C$57+Calculations!$C$163*$E418+Calculations!$E$57*(1-$E418-$D418))</f>
        <v>0</v>
      </c>
      <c r="O418" s="392">
        <f>'New Development'!$D22*J418</f>
        <v>0</v>
      </c>
      <c r="P418" s="392">
        <f>'New Development'!$D22*K418</f>
        <v>0</v>
      </c>
      <c r="Q418" s="392">
        <f>'New Development'!$D22*L418</f>
        <v>0</v>
      </c>
      <c r="R418" s="392">
        <f>M418*'New Development'!D22</f>
        <v>0</v>
      </c>
      <c r="S418" s="404">
        <f>N418*'New Development'!D22/12</f>
        <v>0</v>
      </c>
    </row>
    <row r="419" spans="2:24" x14ac:dyDescent="0.2">
      <c r="B419" s="375" t="str">
        <f>'New Development'!B23</f>
        <v>Commercial</v>
      </c>
      <c r="C419" s="376" t="str">
        <f>'New Development'!C23</f>
        <v/>
      </c>
      <c r="D419" s="145">
        <f>Defaults!D39</f>
        <v>0</v>
      </c>
      <c r="E419" s="145">
        <f>Defaults!E39</f>
        <v>0</v>
      </c>
      <c r="F419" s="389">
        <f>Defaults!F39</f>
        <v>2.1</v>
      </c>
      <c r="G419" s="390">
        <f>Defaults!G39</f>
        <v>0.22</v>
      </c>
      <c r="H419" s="391">
        <f>Defaults!H39</f>
        <v>43</v>
      </c>
      <c r="I419" s="400">
        <f>Defaults!I39</f>
        <v>20000</v>
      </c>
      <c r="J419" s="390">
        <f>0.226*F419*$N419-(Results!C$111+Results!C$160)/MAX('Future Practices'!$C$33-'Existing Practices'!$C$24+Calculations!$C$51,0.01)*$E419</f>
        <v>0</v>
      </c>
      <c r="K419" s="390">
        <f>0.226*G419*$N419-(Results!D$111+Results!D$160)/MAX('Future Practices'!$C$33-'Existing Practices'!$C$24+Calculations!$C$51,0.01)*$E419</f>
        <v>0</v>
      </c>
      <c r="L419" s="391">
        <f t="shared" si="3"/>
        <v>0</v>
      </c>
      <c r="M419" s="401">
        <f t="shared" si="4"/>
        <v>0</v>
      </c>
      <c r="N419" s="401">
        <f>Sources!$C$21*0.9*($D419*$C$57+Calculations!$C$163*$E419+Calculations!$E$57*(1-$E419-$D419))</f>
        <v>0</v>
      </c>
      <c r="O419" s="392">
        <f>'New Development'!$D23*J419</f>
        <v>0</v>
      </c>
      <c r="P419" s="392">
        <f>'New Development'!$D23*K419</f>
        <v>0</v>
      </c>
      <c r="Q419" s="392">
        <f>'New Development'!$D23*L419</f>
        <v>0</v>
      </c>
      <c r="R419" s="392">
        <f>M419*'New Development'!D23</f>
        <v>0</v>
      </c>
      <c r="S419" s="404">
        <f>N419*'New Development'!D23/12</f>
        <v>0</v>
      </c>
    </row>
    <row r="420" spans="2:24" x14ac:dyDescent="0.2">
      <c r="B420" s="375" t="str">
        <f>'New Development'!B24</f>
        <v>Roadway</v>
      </c>
      <c r="C420" s="376" t="str">
        <f>'New Development'!C24</f>
        <v>Roadway</v>
      </c>
      <c r="D420" s="145">
        <f>Defaults!D40</f>
        <v>0.8</v>
      </c>
      <c r="E420" s="145">
        <f>Defaults!E40</f>
        <v>0.15999999999999998</v>
      </c>
      <c r="F420" s="389">
        <f>Defaults!F40</f>
        <v>2.2999999999999998</v>
      </c>
      <c r="G420" s="390">
        <f>Defaults!G40</f>
        <v>0.25</v>
      </c>
      <c r="H420" s="391">
        <f>Defaults!H40</f>
        <v>134</v>
      </c>
      <c r="I420" s="400">
        <f>Defaults!I40</f>
        <v>20000</v>
      </c>
      <c r="J420" s="390">
        <f>0.226*F420*$N420-(Results!C$111+Results!C$160)/MAX('Future Practices'!$C$33-'Existing Practices'!$C$24+Calculations!$C$51,0.01)*$E420</f>
        <v>9.6390322580645144E-2</v>
      </c>
      <c r="K420" s="390">
        <f>0.226*G420*$N420-(Results!D$111+Results!D$160)/MAX('Future Practices'!$C$33-'Existing Practices'!$C$24+Calculations!$C$51,0.01)*$E420</f>
        <v>3.3258719211822656E-2</v>
      </c>
      <c r="L420" s="391">
        <f t="shared" si="3"/>
        <v>0</v>
      </c>
      <c r="M420" s="401">
        <f t="shared" si="4"/>
        <v>0</v>
      </c>
      <c r="N420" s="401">
        <f>Sources!$C$21*0.9*($D420*$C$57+Calculations!$C$163*$E420+Calculations!$E$57*(1-$E420-$D420))</f>
        <v>0</v>
      </c>
      <c r="O420" s="392">
        <f>'New Development'!$D24*J420</f>
        <v>0</v>
      </c>
      <c r="P420" s="392">
        <f>'New Development'!$D24*K420</f>
        <v>0</v>
      </c>
      <c r="Q420" s="392">
        <f>'New Development'!$D24*L420</f>
        <v>0</v>
      </c>
      <c r="R420" s="392">
        <f>M420*'New Development'!D24</f>
        <v>0</v>
      </c>
      <c r="S420" s="404">
        <f>N420*'New Development'!D24/12</f>
        <v>0</v>
      </c>
    </row>
    <row r="421" spans="2:24" x14ac:dyDescent="0.2">
      <c r="B421" s="375" t="str">
        <f>'New Development'!B25</f>
        <v>Roadway</v>
      </c>
      <c r="C421" s="376" t="str">
        <f>'New Development'!C25</f>
        <v/>
      </c>
      <c r="D421" s="145">
        <f>Defaults!D41</f>
        <v>0</v>
      </c>
      <c r="E421" s="145">
        <f>Defaults!E41</f>
        <v>0</v>
      </c>
      <c r="F421" s="389">
        <f>Defaults!F41</f>
        <v>2.2999999999999998</v>
      </c>
      <c r="G421" s="390">
        <f>Defaults!G41</f>
        <v>0.25</v>
      </c>
      <c r="H421" s="391">
        <f>Defaults!H41</f>
        <v>134</v>
      </c>
      <c r="I421" s="400">
        <f>Defaults!I41</f>
        <v>20000</v>
      </c>
      <c r="J421" s="390">
        <f>0.226*F421*$N421-(Results!C$111+Results!C$160)/MAX('Future Practices'!$C$33-'Existing Practices'!$C$24+Calculations!$C$51,0.01)*$E421</f>
        <v>0</v>
      </c>
      <c r="K421" s="390">
        <f>0.226*G421*$N421-(Results!D$111+Results!D$160)/MAX('Future Practices'!$C$33-'Existing Practices'!$C$24+Calculations!$C$51,0.01)*$E421</f>
        <v>0</v>
      </c>
      <c r="L421" s="391">
        <f t="shared" si="3"/>
        <v>0</v>
      </c>
      <c r="M421" s="401">
        <f t="shared" si="4"/>
        <v>0</v>
      </c>
      <c r="N421" s="401">
        <f>Sources!$C$21*0.9*($D421*$C$57+Calculations!$C$163*$E421+Calculations!$E$57*(1-$E421-$D421))</f>
        <v>0</v>
      </c>
      <c r="O421" s="392">
        <f>'New Development'!$D25*J421</f>
        <v>0</v>
      </c>
      <c r="P421" s="392">
        <f>'New Development'!$D25*K421</f>
        <v>0</v>
      </c>
      <c r="Q421" s="392">
        <f>'New Development'!$D25*L421</f>
        <v>0</v>
      </c>
      <c r="R421" s="392">
        <f>M421*'New Development'!D25</f>
        <v>0</v>
      </c>
      <c r="S421" s="404">
        <f>N421*'New Development'!D25/12</f>
        <v>0</v>
      </c>
    </row>
    <row r="422" spans="2:24" x14ac:dyDescent="0.2">
      <c r="B422" s="375" t="str">
        <f>'New Development'!B26</f>
        <v>Roadway</v>
      </c>
      <c r="C422" s="376" t="str">
        <f>'New Development'!C26</f>
        <v/>
      </c>
      <c r="D422" s="145">
        <f>Defaults!D42</f>
        <v>0</v>
      </c>
      <c r="E422" s="145">
        <f>Defaults!E42</f>
        <v>0</v>
      </c>
      <c r="F422" s="389">
        <f>Defaults!F42</f>
        <v>2.2999999999999998</v>
      </c>
      <c r="G422" s="390">
        <f>Defaults!G42</f>
        <v>0.25</v>
      </c>
      <c r="H422" s="391">
        <f>Defaults!H42</f>
        <v>134</v>
      </c>
      <c r="I422" s="400">
        <f>Defaults!I42</f>
        <v>20000</v>
      </c>
      <c r="J422" s="390">
        <f>0.226*F422*$N422-(Results!C$111+Results!C$160)/MAX('Future Practices'!$C$33-'Existing Practices'!$C$24+Calculations!$C$51,0.01)*$E422</f>
        <v>0</v>
      </c>
      <c r="K422" s="390">
        <f>0.226*G422*$N422-(Results!D$111+Results!D$160)/MAX('Future Practices'!$C$33-'Existing Practices'!$C$24+Calculations!$C$51,0.01)*$E422</f>
        <v>0</v>
      </c>
      <c r="L422" s="391">
        <f t="shared" si="3"/>
        <v>0</v>
      </c>
      <c r="M422" s="401">
        <f t="shared" si="4"/>
        <v>0</v>
      </c>
      <c r="N422" s="401">
        <f>Sources!$C$21*0.9*($D422*$C$57+Calculations!$C$163*$E422+Calculations!$E$57*(1-$E422-$D422))</f>
        <v>0</v>
      </c>
      <c r="O422" s="392">
        <f>'New Development'!$D26*J422</f>
        <v>0</v>
      </c>
      <c r="P422" s="392">
        <f>'New Development'!$D26*K422</f>
        <v>0</v>
      </c>
      <c r="Q422" s="392">
        <f>'New Development'!$D26*L422</f>
        <v>0</v>
      </c>
      <c r="R422" s="392">
        <f>M422*'New Development'!D26</f>
        <v>0</v>
      </c>
      <c r="S422" s="404">
        <f>N422*'New Development'!D26/12</f>
        <v>0</v>
      </c>
    </row>
    <row r="423" spans="2:24" x14ac:dyDescent="0.2">
      <c r="B423" s="375" t="str">
        <f>'New Development'!B27</f>
        <v>Roadway</v>
      </c>
      <c r="C423" s="376" t="str">
        <f>'New Development'!C27</f>
        <v/>
      </c>
      <c r="D423" s="145">
        <f>Defaults!D43</f>
        <v>0</v>
      </c>
      <c r="E423" s="145">
        <f>Defaults!E43</f>
        <v>0</v>
      </c>
      <c r="F423" s="389">
        <f>Defaults!F43</f>
        <v>2.2999999999999998</v>
      </c>
      <c r="G423" s="390">
        <f>Defaults!G43</f>
        <v>0.25</v>
      </c>
      <c r="H423" s="391">
        <f>Defaults!H43</f>
        <v>134</v>
      </c>
      <c r="I423" s="400">
        <f>Defaults!I43</f>
        <v>20000</v>
      </c>
      <c r="J423" s="390">
        <f>0.226*F423*$N423-(Results!C$111+Results!C$160)/MAX('Future Practices'!$C$33-'Existing Practices'!$C$24+Calculations!$C$51,0.01)*$E423</f>
        <v>0</v>
      </c>
      <c r="K423" s="390">
        <f>0.226*G423*$N423-(Results!D$111+Results!D$160)/MAX('Future Practices'!$C$33-'Existing Practices'!$C$24+Calculations!$C$51,0.01)*$E423</f>
        <v>0</v>
      </c>
      <c r="L423" s="391">
        <f t="shared" si="3"/>
        <v>0</v>
      </c>
      <c r="M423" s="401">
        <f t="shared" si="4"/>
        <v>0</v>
      </c>
      <c r="N423" s="401">
        <f>Sources!$C$21*0.9*($D423*$C$57+Calculations!$C$163*$E423+Calculations!$E$57*(1-$E423-$D423))</f>
        <v>0</v>
      </c>
      <c r="O423" s="392">
        <f>'New Development'!$D27*J423</f>
        <v>0</v>
      </c>
      <c r="P423" s="392">
        <f>'New Development'!$D27*K423</f>
        <v>0</v>
      </c>
      <c r="Q423" s="392">
        <f>'New Development'!$D27*L423</f>
        <v>0</v>
      </c>
      <c r="R423" s="392">
        <f>M423*'New Development'!D27</f>
        <v>0</v>
      </c>
      <c r="S423" s="404">
        <f>N423*'New Development'!D27/12</f>
        <v>0</v>
      </c>
    </row>
    <row r="424" spans="2:24" x14ac:dyDescent="0.2">
      <c r="B424" s="375" t="str">
        <f>'New Development'!B28</f>
        <v>Roadway</v>
      </c>
      <c r="C424" s="376" t="str">
        <f>'New Development'!C28</f>
        <v/>
      </c>
      <c r="D424" s="145">
        <f>Defaults!D44</f>
        <v>0</v>
      </c>
      <c r="E424" s="145">
        <f>Defaults!E44</f>
        <v>0</v>
      </c>
      <c r="F424" s="389">
        <f>Defaults!F44</f>
        <v>2.2999999999999998</v>
      </c>
      <c r="G424" s="390">
        <f>Defaults!G44</f>
        <v>0.25</v>
      </c>
      <c r="H424" s="391">
        <f>Defaults!H44</f>
        <v>134</v>
      </c>
      <c r="I424" s="400">
        <f>Defaults!I44</f>
        <v>20000</v>
      </c>
      <c r="J424" s="390">
        <f>0.226*F424*$N424-(Results!C$111+Results!C$160)/MAX('Future Practices'!$C$33-'Existing Practices'!$C$24+Calculations!$C$51,0.01)*$E424</f>
        <v>0</v>
      </c>
      <c r="K424" s="390">
        <f>0.226*G424*$N424-(Results!D$111+Results!D$160)/MAX('Future Practices'!$C$33-'Existing Practices'!$C$24+Calculations!$C$51,0.01)*$E424</f>
        <v>0</v>
      </c>
      <c r="L424" s="391">
        <f t="shared" si="3"/>
        <v>0</v>
      </c>
      <c r="M424" s="401">
        <f t="shared" si="4"/>
        <v>0</v>
      </c>
      <c r="N424" s="401">
        <f>Sources!$C$21*0.9*($D424*$C$57+Calculations!$C$163*$E424+Calculations!$E$57*(1-$E424-$D424))</f>
        <v>0</v>
      </c>
      <c r="O424" s="392">
        <f>'New Development'!$D28*J424</f>
        <v>0</v>
      </c>
      <c r="P424" s="392">
        <f>'New Development'!$D28*K424</f>
        <v>0</v>
      </c>
      <c r="Q424" s="392">
        <f>'New Development'!$D28*L424</f>
        <v>0</v>
      </c>
      <c r="R424" s="392">
        <f>M424*'New Development'!D28</f>
        <v>0</v>
      </c>
      <c r="S424" s="404">
        <f>N424*'New Development'!D28/12</f>
        <v>0</v>
      </c>
    </row>
    <row r="425" spans="2:24" x14ac:dyDescent="0.2">
      <c r="B425" s="375" t="str">
        <f>'New Development'!B29</f>
        <v>Industrial</v>
      </c>
      <c r="C425" s="376" t="str">
        <f>'New Development'!C29</f>
        <v>Industrial</v>
      </c>
      <c r="D425" s="145">
        <f>Defaults!D45</f>
        <v>0.53</v>
      </c>
      <c r="E425" s="145">
        <f>Defaults!E45</f>
        <v>0.376</v>
      </c>
      <c r="F425" s="389">
        <f>Defaults!F45</f>
        <v>2.2000000000000002</v>
      </c>
      <c r="G425" s="390">
        <f>Defaults!G45</f>
        <v>0.25</v>
      </c>
      <c r="H425" s="391">
        <f>Defaults!H45</f>
        <v>81</v>
      </c>
      <c r="I425" s="400">
        <f>Defaults!I45</f>
        <v>20000</v>
      </c>
      <c r="J425" s="390">
        <f>0.226*F425*$N425-(Results!C$111+Results!C$160)/MAX('Future Practices'!$C$33-'Existing Practices'!$C$24+Calculations!$C$51,0.01)*$E425</f>
        <v>0.22651725806451611</v>
      </c>
      <c r="K425" s="390">
        <f>0.226*G425*$N425-(Results!D$111+Results!D$160)/MAX('Future Practices'!$C$33-'Existing Practices'!$C$24+Calculations!$C$51,0.01)*$E425</f>
        <v>7.8157990147783254E-2</v>
      </c>
      <c r="L425" s="391">
        <f t="shared" si="3"/>
        <v>0</v>
      </c>
      <c r="M425" s="401">
        <f t="shared" si="4"/>
        <v>0</v>
      </c>
      <c r="N425" s="401">
        <f>Sources!$C$21*0.9*($D425*$C$57+Calculations!$C$163*$E425+Calculations!$E$57*(1-$E425-$D425))</f>
        <v>0</v>
      </c>
      <c r="O425" s="392">
        <f>'New Development'!$D29*J425</f>
        <v>0</v>
      </c>
      <c r="P425" s="392">
        <f>'New Development'!$D29*K425</f>
        <v>0</v>
      </c>
      <c r="Q425" s="392">
        <f>'New Development'!$D29*L425</f>
        <v>0</v>
      </c>
      <c r="R425" s="392">
        <f>M425*'New Development'!D29</f>
        <v>0</v>
      </c>
      <c r="S425" s="404">
        <f>N425*'New Development'!D29/12</f>
        <v>0</v>
      </c>
    </row>
    <row r="426" spans="2:24" x14ac:dyDescent="0.2">
      <c r="B426" s="375" t="str">
        <f>'New Development'!B30</f>
        <v>Industrial</v>
      </c>
      <c r="C426" s="376" t="str">
        <f>'New Development'!C30</f>
        <v/>
      </c>
      <c r="D426" s="145">
        <f>Defaults!D46</f>
        <v>0</v>
      </c>
      <c r="E426" s="145">
        <f>Defaults!E46</f>
        <v>0</v>
      </c>
      <c r="F426" s="389">
        <f>Defaults!F46</f>
        <v>2.2000000000000002</v>
      </c>
      <c r="G426" s="390">
        <f>Defaults!G46</f>
        <v>0.25</v>
      </c>
      <c r="H426" s="391">
        <f>Defaults!H46</f>
        <v>81</v>
      </c>
      <c r="I426" s="400">
        <f>Defaults!I46</f>
        <v>20000</v>
      </c>
      <c r="J426" s="390">
        <f>0.226*F426*$N426-(Results!C$111+Results!C$160)/MAX('Future Practices'!$C$33-'Existing Practices'!$C$24+Calculations!$C$51,0.01)*$E426</f>
        <v>0</v>
      </c>
      <c r="K426" s="390">
        <f>0.226*G426*$N426-(Results!D$111+Results!D$160)/MAX('Future Practices'!$C$33-'Existing Practices'!$C$24+Calculations!$C$51,0.01)*$E426</f>
        <v>0</v>
      </c>
      <c r="L426" s="391">
        <f t="shared" si="3"/>
        <v>0</v>
      </c>
      <c r="M426" s="401">
        <f t="shared" si="4"/>
        <v>0</v>
      </c>
      <c r="N426" s="401">
        <f>Sources!$C$21*0.9*($D426*$C$57+Calculations!$C$163*$E426+Calculations!$E$57*(1-$E426-$D426))</f>
        <v>0</v>
      </c>
      <c r="O426" s="392">
        <f>'New Development'!$D30*J426</f>
        <v>0</v>
      </c>
      <c r="P426" s="392">
        <f>'New Development'!$D30*K426</f>
        <v>0</v>
      </c>
      <c r="Q426" s="392">
        <f>'New Development'!$D30*L426</f>
        <v>0</v>
      </c>
      <c r="R426" s="392">
        <f>M426*'New Development'!D30</f>
        <v>0</v>
      </c>
      <c r="S426" s="404">
        <f>N426*'New Development'!D30/12</f>
        <v>0</v>
      </c>
    </row>
    <row r="427" spans="2:24" x14ac:dyDescent="0.2">
      <c r="B427" s="375" t="str">
        <f>'New Development'!B31</f>
        <v>Industrial</v>
      </c>
      <c r="C427" s="376" t="str">
        <f>'New Development'!C31</f>
        <v/>
      </c>
      <c r="D427" s="145">
        <f>Defaults!D47</f>
        <v>0</v>
      </c>
      <c r="E427" s="145">
        <f>Defaults!E47</f>
        <v>0</v>
      </c>
      <c r="F427" s="389">
        <f>Defaults!F47</f>
        <v>2.2000000000000002</v>
      </c>
      <c r="G427" s="390">
        <f>Defaults!G47</f>
        <v>0.25</v>
      </c>
      <c r="H427" s="391">
        <f>Defaults!H47</f>
        <v>81</v>
      </c>
      <c r="I427" s="400">
        <f>Defaults!I47</f>
        <v>20000</v>
      </c>
      <c r="J427" s="390">
        <f>0.226*F427*$N427-(Results!C$111+Results!C$160)/MAX('Future Practices'!$C$33-'Existing Practices'!$C$24+Calculations!$C$51,0.01)*$E427</f>
        <v>0</v>
      </c>
      <c r="K427" s="390">
        <f>0.226*G427*$N427-(Results!D$111+Results!D$160)/MAX('Future Practices'!$C$33-'Existing Practices'!$C$24+Calculations!$C$51,0.01)*$E427</f>
        <v>0</v>
      </c>
      <c r="L427" s="391">
        <f t="shared" si="3"/>
        <v>0</v>
      </c>
      <c r="M427" s="401">
        <f t="shared" si="4"/>
        <v>0</v>
      </c>
      <c r="N427" s="401">
        <f>Sources!$C$21*0.9*($D427*$C$57+Calculations!$C$163*$E427+Calculations!$E$57*(1-$E427-$D427))</f>
        <v>0</v>
      </c>
      <c r="O427" s="392">
        <f>'New Development'!$D31*J427</f>
        <v>0</v>
      </c>
      <c r="P427" s="392">
        <f>'New Development'!$D31*K427</f>
        <v>0</v>
      </c>
      <c r="Q427" s="392">
        <f>'New Development'!$D31*L427</f>
        <v>0</v>
      </c>
      <c r="R427" s="392">
        <f>M427*'New Development'!D31</f>
        <v>0</v>
      </c>
      <c r="S427" s="404">
        <f>N427*'New Development'!D31/12</f>
        <v>0</v>
      </c>
    </row>
    <row r="428" spans="2:24" x14ac:dyDescent="0.2">
      <c r="B428" s="375" t="str">
        <f>'New Development'!B32</f>
        <v>Industrial</v>
      </c>
      <c r="C428" s="376" t="str">
        <f>'New Development'!C32</f>
        <v/>
      </c>
      <c r="D428" s="145">
        <f>Defaults!D48</f>
        <v>0</v>
      </c>
      <c r="E428" s="145">
        <f>Defaults!E48</f>
        <v>0</v>
      </c>
      <c r="F428" s="389">
        <f>Defaults!F48</f>
        <v>2.2000000000000002</v>
      </c>
      <c r="G428" s="390">
        <f>Defaults!G48</f>
        <v>0.25</v>
      </c>
      <c r="H428" s="391">
        <f>Defaults!H48</f>
        <v>81</v>
      </c>
      <c r="I428" s="400">
        <f>Defaults!I48</f>
        <v>20000</v>
      </c>
      <c r="J428" s="390">
        <f>0.226*F428*$N428-(Results!C$111+Results!C$160)/MAX('Future Practices'!$C$33-'Existing Practices'!$C$24+Calculations!$C$51,0.01)*$E428</f>
        <v>0</v>
      </c>
      <c r="K428" s="390">
        <f>0.226*G428*$N428-(Results!D$111+Results!D$160)/MAX('Future Practices'!$C$33-'Existing Practices'!$C$24+Calculations!$C$51,0.01)*$E428</f>
        <v>0</v>
      </c>
      <c r="L428" s="391">
        <f t="shared" si="3"/>
        <v>0</v>
      </c>
      <c r="M428" s="401">
        <f t="shared" si="4"/>
        <v>0</v>
      </c>
      <c r="N428" s="401">
        <f>Sources!$C$21*0.9*($D428*$C$57+Calculations!$C$163*$E428+Calculations!$E$57*(1-$E428-$D428))</f>
        <v>0</v>
      </c>
      <c r="O428" s="392">
        <f>'New Development'!$D32*J428</f>
        <v>0</v>
      </c>
      <c r="P428" s="392">
        <f>'New Development'!$D32*K428</f>
        <v>0</v>
      </c>
      <c r="Q428" s="392">
        <f>'New Development'!$D32*L428</f>
        <v>0</v>
      </c>
      <c r="R428" s="392">
        <f>M428*'New Development'!D32</f>
        <v>0</v>
      </c>
      <c r="S428" s="404">
        <f>N428*'New Development'!D32/12</f>
        <v>0</v>
      </c>
    </row>
    <row r="429" spans="2:24" x14ac:dyDescent="0.2">
      <c r="B429" s="375" t="str">
        <f>'New Development'!B33</f>
        <v>Industrial</v>
      </c>
      <c r="C429" s="376" t="str">
        <f>'New Development'!C33</f>
        <v/>
      </c>
      <c r="D429" s="145">
        <f>Defaults!D49</f>
        <v>0</v>
      </c>
      <c r="E429" s="145">
        <f>Defaults!E49</f>
        <v>0</v>
      </c>
      <c r="F429" s="389">
        <f>Defaults!F49</f>
        <v>2.2000000000000002</v>
      </c>
      <c r="G429" s="390">
        <f>Defaults!G49</f>
        <v>0.25</v>
      </c>
      <c r="H429" s="391">
        <f>Defaults!H49</f>
        <v>81</v>
      </c>
      <c r="I429" s="400">
        <f>Defaults!I49</f>
        <v>20000</v>
      </c>
      <c r="J429" s="390">
        <f>0.226*F429*$N429-(Results!C$111+Results!C$160)/MAX('Future Practices'!$C$33-'Existing Practices'!$C$24+Calculations!$C$51,0.01)*$E429</f>
        <v>0</v>
      </c>
      <c r="K429" s="390">
        <f>0.226*G429*$N429-(Results!D$111+Results!D$160)/MAX('Future Practices'!$C$33-'Existing Practices'!$C$24+Calculations!$C$51,0.01)*$E429</f>
        <v>0</v>
      </c>
      <c r="L429" s="391">
        <f t="shared" si="3"/>
        <v>0</v>
      </c>
      <c r="M429" s="401">
        <f t="shared" si="4"/>
        <v>0</v>
      </c>
      <c r="N429" s="401">
        <f>Sources!$C$21*0.9*($D429*$C$57+Calculations!$C$163*$E429+Calculations!$E$57*(1-$E429-$D429))</f>
        <v>0</v>
      </c>
      <c r="O429" s="392">
        <f>'New Development'!$D33*J429</f>
        <v>0</v>
      </c>
      <c r="P429" s="392">
        <f>'New Development'!$D33*K429</f>
        <v>0</v>
      </c>
      <c r="Q429" s="392">
        <f>'New Development'!$D33*L429</f>
        <v>0</v>
      </c>
      <c r="R429" s="392">
        <f>M429*'New Development'!D33</f>
        <v>0</v>
      </c>
      <c r="S429" s="404">
        <f>N429*'New Development'!D33/12</f>
        <v>0</v>
      </c>
    </row>
    <row r="430" spans="2:24" x14ac:dyDescent="0.2">
      <c r="B430" s="375" t="str">
        <f>'New Development'!B34</f>
        <v>Forest</v>
      </c>
      <c r="C430" s="376" t="str">
        <f>'New Development'!C34</f>
        <v>Forest</v>
      </c>
      <c r="D430" s="39"/>
      <c r="E430" s="39"/>
      <c r="F430" s="39"/>
      <c r="G430" s="39"/>
      <c r="H430" s="39"/>
      <c r="I430" s="39"/>
      <c r="J430" s="390">
        <f>Defaults!J50</f>
        <v>2.5</v>
      </c>
      <c r="K430" s="390">
        <f>Defaults!K50</f>
        <v>0.2</v>
      </c>
      <c r="L430" s="391">
        <f>Defaults!L50</f>
        <v>100</v>
      </c>
      <c r="M430" s="401">
        <f>Defaults!M50</f>
        <v>12</v>
      </c>
      <c r="N430" s="401">
        <f>Calculations!J30</f>
        <v>0</v>
      </c>
      <c r="O430" s="392">
        <f>'New Development'!$D34*J430</f>
        <v>0</v>
      </c>
      <c r="P430" s="392">
        <f>'New Development'!$D34*K430</f>
        <v>0</v>
      </c>
      <c r="Q430" s="392">
        <f>'New Development'!$D34*L430</f>
        <v>0</v>
      </c>
      <c r="R430" s="392">
        <f>'New Development'!$D34*M430</f>
        <v>0</v>
      </c>
      <c r="S430" s="404">
        <f>N430*'New Development'!D34/12</f>
        <v>0</v>
      </c>
    </row>
    <row r="431" spans="2:24" x14ac:dyDescent="0.2">
      <c r="B431" s="375" t="str">
        <f>'New Development'!B35</f>
        <v>Forest</v>
      </c>
      <c r="C431" s="376" t="str">
        <f>'New Development'!C35</f>
        <v/>
      </c>
      <c r="D431" s="39"/>
      <c r="E431" s="39"/>
      <c r="F431" s="39"/>
      <c r="G431" s="39"/>
      <c r="H431" s="39"/>
      <c r="I431" s="39"/>
      <c r="J431" s="390">
        <f>Defaults!J51</f>
        <v>2.5</v>
      </c>
      <c r="K431" s="390">
        <f>Defaults!K51</f>
        <v>0.2</v>
      </c>
      <c r="L431" s="391">
        <f>Defaults!L51</f>
        <v>100</v>
      </c>
      <c r="M431" s="401">
        <f>Defaults!M51</f>
        <v>12</v>
      </c>
      <c r="N431" s="401">
        <f>Calculations!J31</f>
        <v>0</v>
      </c>
      <c r="O431" s="402">
        <f>'New Development'!$D35*J431</f>
        <v>0</v>
      </c>
      <c r="P431" s="392">
        <f>'New Development'!$D35*K431</f>
        <v>0</v>
      </c>
      <c r="Q431" s="392">
        <f>'New Development'!$D35*L431</f>
        <v>0</v>
      </c>
      <c r="R431" s="392">
        <f>'New Development'!$D35*M431</f>
        <v>0</v>
      </c>
      <c r="S431" s="404">
        <f>N431*'New Development'!D35/12</f>
        <v>0</v>
      </c>
    </row>
    <row r="432" spans="2:24" x14ac:dyDescent="0.2">
      <c r="B432" s="375" t="str">
        <f>'New Development'!B36</f>
        <v>Forest</v>
      </c>
      <c r="C432" s="376" t="str">
        <f>'New Development'!C36</f>
        <v/>
      </c>
      <c r="D432" s="39"/>
      <c r="E432" s="39"/>
      <c r="F432" s="39"/>
      <c r="G432" s="39"/>
      <c r="H432" s="39"/>
      <c r="I432" s="39"/>
      <c r="J432" s="390">
        <f>Defaults!J52</f>
        <v>2.5</v>
      </c>
      <c r="K432" s="390">
        <f>Defaults!K52</f>
        <v>0.2</v>
      </c>
      <c r="L432" s="391">
        <f>Defaults!L52</f>
        <v>100</v>
      </c>
      <c r="M432" s="401">
        <f>Defaults!M52</f>
        <v>12</v>
      </c>
      <c r="N432" s="401">
        <f>Calculations!J32</f>
        <v>0</v>
      </c>
      <c r="O432" s="402">
        <f>'New Development'!$D36*J432</f>
        <v>0</v>
      </c>
      <c r="P432" s="392">
        <f>'New Development'!$D36*K432</f>
        <v>0</v>
      </c>
      <c r="Q432" s="392">
        <f>'New Development'!$D36*L432</f>
        <v>0</v>
      </c>
      <c r="R432" s="392">
        <f>'New Development'!$D36*M432</f>
        <v>0</v>
      </c>
      <c r="S432" s="404">
        <f>N432*'New Development'!D36/12</f>
        <v>0</v>
      </c>
    </row>
    <row r="433" spans="2:19" x14ac:dyDescent="0.2">
      <c r="B433" s="375" t="str">
        <f>'New Development'!B37</f>
        <v>Forest</v>
      </c>
      <c r="C433" s="376" t="str">
        <f>'New Development'!C37</f>
        <v/>
      </c>
      <c r="D433" s="39"/>
      <c r="E433" s="39"/>
      <c r="F433" s="39"/>
      <c r="G433" s="39"/>
      <c r="H433" s="39"/>
      <c r="I433" s="39"/>
      <c r="J433" s="390">
        <f>Defaults!J53</f>
        <v>2.5</v>
      </c>
      <c r="K433" s="390">
        <f>Defaults!K53</f>
        <v>0.2</v>
      </c>
      <c r="L433" s="391">
        <f>Defaults!L53</f>
        <v>100</v>
      </c>
      <c r="M433" s="401">
        <f>Defaults!M53</f>
        <v>12</v>
      </c>
      <c r="N433" s="401">
        <f>Calculations!J33</f>
        <v>0</v>
      </c>
      <c r="O433" s="402">
        <f>'New Development'!$D37*J433</f>
        <v>0</v>
      </c>
      <c r="P433" s="392">
        <f>'New Development'!$D37*K433</f>
        <v>0</v>
      </c>
      <c r="Q433" s="392">
        <f>'New Development'!$D37*L433</f>
        <v>0</v>
      </c>
      <c r="R433" s="392">
        <f>'New Development'!$D37*M433</f>
        <v>0</v>
      </c>
      <c r="S433" s="404">
        <f>N433*'New Development'!D37/12</f>
        <v>0</v>
      </c>
    </row>
    <row r="434" spans="2:19" x14ac:dyDescent="0.2">
      <c r="B434" s="375" t="str">
        <f>'New Development'!B38</f>
        <v>Forest</v>
      </c>
      <c r="C434" s="376" t="str">
        <f>'New Development'!C38</f>
        <v/>
      </c>
      <c r="D434" s="39"/>
      <c r="E434" s="39"/>
      <c r="F434" s="39"/>
      <c r="G434" s="39"/>
      <c r="H434" s="39"/>
      <c r="I434" s="39"/>
      <c r="J434" s="390">
        <f>Defaults!J54</f>
        <v>2.5</v>
      </c>
      <c r="K434" s="390">
        <f>Defaults!K54</f>
        <v>0.2</v>
      </c>
      <c r="L434" s="391">
        <f>Defaults!L54</f>
        <v>100</v>
      </c>
      <c r="M434" s="401">
        <f>Defaults!M54</f>
        <v>12</v>
      </c>
      <c r="N434" s="401">
        <f>Calculations!J34</f>
        <v>0</v>
      </c>
      <c r="O434" s="402">
        <f>'New Development'!$D38*J434</f>
        <v>0</v>
      </c>
      <c r="P434" s="392">
        <f>'New Development'!$D38*K434</f>
        <v>0</v>
      </c>
      <c r="Q434" s="392">
        <f>'New Development'!$D38*L434</f>
        <v>0</v>
      </c>
      <c r="R434" s="392">
        <f>'New Development'!$D38*M434</f>
        <v>0</v>
      </c>
      <c r="S434" s="404">
        <f>N434*'New Development'!D38/12</f>
        <v>0</v>
      </c>
    </row>
    <row r="435" spans="2:19" x14ac:dyDescent="0.2">
      <c r="B435" s="375" t="str">
        <f>'New Development'!B39</f>
        <v>Rural</v>
      </c>
      <c r="C435" s="376" t="str">
        <f>'New Development'!C39</f>
        <v>Rural</v>
      </c>
      <c r="D435" s="39"/>
      <c r="E435" s="39"/>
      <c r="F435" s="39"/>
      <c r="G435" s="39"/>
      <c r="H435" s="39"/>
      <c r="I435" s="39"/>
      <c r="J435" s="390">
        <f>Defaults!J55</f>
        <v>4.5999999999999996</v>
      </c>
      <c r="K435" s="390">
        <f>Defaults!K55</f>
        <v>0.7</v>
      </c>
      <c r="L435" s="391">
        <f>Defaults!L55</f>
        <v>100</v>
      </c>
      <c r="M435" s="401">
        <f>Defaults!M55</f>
        <v>39</v>
      </c>
      <c r="N435" s="401">
        <f>Calculations!J35</f>
        <v>0</v>
      </c>
      <c r="O435" s="392">
        <f>'New Development'!$D39*J435</f>
        <v>0</v>
      </c>
      <c r="P435" s="392">
        <f>'New Development'!$D39*K435</f>
        <v>0</v>
      </c>
      <c r="Q435" s="392">
        <f>'New Development'!$D39*L435</f>
        <v>0</v>
      </c>
      <c r="R435" s="392">
        <f>'New Development'!$D39*M435</f>
        <v>0</v>
      </c>
      <c r="S435" s="404">
        <f>N435*'New Development'!D39/12</f>
        <v>0</v>
      </c>
    </row>
    <row r="436" spans="2:19" x14ac:dyDescent="0.2">
      <c r="B436" s="375" t="str">
        <f>'New Development'!B40</f>
        <v>Rural</v>
      </c>
      <c r="C436" s="376" t="str">
        <f>'New Development'!C40</f>
        <v/>
      </c>
      <c r="D436" s="39"/>
      <c r="E436" s="39"/>
      <c r="F436" s="39"/>
      <c r="G436" s="39"/>
      <c r="H436" s="39"/>
      <c r="I436" s="39"/>
      <c r="J436" s="390">
        <f>Defaults!J56</f>
        <v>4.5999999999999996</v>
      </c>
      <c r="K436" s="390">
        <f>Defaults!K56</f>
        <v>0.7</v>
      </c>
      <c r="L436" s="391">
        <f>Defaults!L56</f>
        <v>100</v>
      </c>
      <c r="M436" s="401">
        <f>Defaults!M56</f>
        <v>39</v>
      </c>
      <c r="N436" s="401">
        <f>Calculations!J36</f>
        <v>0</v>
      </c>
      <c r="O436" s="392">
        <f>'New Development'!$D40*J436</f>
        <v>0</v>
      </c>
      <c r="P436" s="392">
        <f>'New Development'!$D40*K436</f>
        <v>0</v>
      </c>
      <c r="Q436" s="392">
        <f>'New Development'!$D40*L436</f>
        <v>0</v>
      </c>
      <c r="R436" s="392">
        <f>'New Development'!$D40*M436</f>
        <v>0</v>
      </c>
      <c r="S436" s="404">
        <f>N436*'New Development'!D40/12</f>
        <v>0</v>
      </c>
    </row>
    <row r="437" spans="2:19" x14ac:dyDescent="0.2">
      <c r="B437" s="375" t="str">
        <f>'New Development'!B41</f>
        <v>Rural</v>
      </c>
      <c r="C437" s="376" t="str">
        <f>'New Development'!C41</f>
        <v/>
      </c>
      <c r="D437" s="39"/>
      <c r="E437" s="39"/>
      <c r="F437" s="39"/>
      <c r="G437" s="39"/>
      <c r="H437" s="39"/>
      <c r="I437" s="39"/>
      <c r="J437" s="390">
        <f>Defaults!J57</f>
        <v>4.5999999999999996</v>
      </c>
      <c r="K437" s="390">
        <f>Defaults!K57</f>
        <v>0.7</v>
      </c>
      <c r="L437" s="391">
        <f>Defaults!L57</f>
        <v>100</v>
      </c>
      <c r="M437" s="401">
        <f>Defaults!M57</f>
        <v>39</v>
      </c>
      <c r="N437" s="401">
        <f>Calculations!J37</f>
        <v>0</v>
      </c>
      <c r="O437" s="392">
        <f>'New Development'!$D41*J437</f>
        <v>0</v>
      </c>
      <c r="P437" s="392">
        <f>'New Development'!$D41*K437</f>
        <v>0</v>
      </c>
      <c r="Q437" s="392">
        <f>'New Development'!$D41*L437</f>
        <v>0</v>
      </c>
      <c r="R437" s="392">
        <f>'New Development'!$D41*M437</f>
        <v>0</v>
      </c>
      <c r="S437" s="404">
        <f>N437*'New Development'!D41/12</f>
        <v>0</v>
      </c>
    </row>
    <row r="438" spans="2:19" x14ac:dyDescent="0.2">
      <c r="B438" s="375" t="str">
        <f>'New Development'!B42</f>
        <v>Rural</v>
      </c>
      <c r="C438" s="376" t="str">
        <f>'New Development'!C42</f>
        <v/>
      </c>
      <c r="D438" s="39"/>
      <c r="E438" s="39"/>
      <c r="F438" s="39"/>
      <c r="G438" s="39"/>
      <c r="H438" s="39"/>
      <c r="I438" s="39"/>
      <c r="J438" s="390">
        <f>Defaults!J58</f>
        <v>4.5999999999999996</v>
      </c>
      <c r="K438" s="390">
        <f>Defaults!K58</f>
        <v>0.7</v>
      </c>
      <c r="L438" s="391">
        <f>Defaults!L58</f>
        <v>100</v>
      </c>
      <c r="M438" s="401">
        <f>Defaults!M58</f>
        <v>39</v>
      </c>
      <c r="N438" s="401">
        <f>Calculations!J38</f>
        <v>0</v>
      </c>
      <c r="O438" s="392">
        <f>'New Development'!$D42*J438</f>
        <v>0</v>
      </c>
      <c r="P438" s="392">
        <f>'New Development'!$D42*K438</f>
        <v>0</v>
      </c>
      <c r="Q438" s="392">
        <f>'New Development'!$D42*L438</f>
        <v>0</v>
      </c>
      <c r="R438" s="392">
        <f>'New Development'!$D42*M438</f>
        <v>0</v>
      </c>
      <c r="S438" s="404">
        <f>N438*'New Development'!D42/12</f>
        <v>0</v>
      </c>
    </row>
    <row r="439" spans="2:19" x14ac:dyDescent="0.2">
      <c r="B439" s="375" t="str">
        <f>'New Development'!B43</f>
        <v>Rural</v>
      </c>
      <c r="C439" s="376" t="str">
        <f>'New Development'!C43</f>
        <v/>
      </c>
      <c r="D439" s="39"/>
      <c r="E439" s="39"/>
      <c r="F439" s="39"/>
      <c r="G439" s="39"/>
      <c r="H439" s="39"/>
      <c r="I439" s="39"/>
      <c r="J439" s="390">
        <f>Defaults!J59</f>
        <v>4.5999999999999996</v>
      </c>
      <c r="K439" s="390">
        <f>Defaults!K59</f>
        <v>0.7</v>
      </c>
      <c r="L439" s="391">
        <f>Defaults!L59</f>
        <v>100</v>
      </c>
      <c r="M439" s="401">
        <f>Defaults!M59</f>
        <v>39</v>
      </c>
      <c r="N439" s="401">
        <f>Calculations!J39</f>
        <v>0</v>
      </c>
      <c r="O439" s="392">
        <f>'New Development'!$D43*J439</f>
        <v>0</v>
      </c>
      <c r="P439" s="392">
        <f>'New Development'!$D43*K439</f>
        <v>0</v>
      </c>
      <c r="Q439" s="392">
        <f>'New Development'!$D43*L439</f>
        <v>0</v>
      </c>
      <c r="R439" s="392">
        <f>'New Development'!$D43*M439</f>
        <v>0</v>
      </c>
      <c r="S439" s="404">
        <f>N439*'New Development'!D43/12</f>
        <v>0</v>
      </c>
    </row>
    <row r="440" spans="2:19" x14ac:dyDescent="0.2">
      <c r="B440" s="375" t="str">
        <f>'New Development'!B44</f>
        <v>Rural</v>
      </c>
      <c r="C440" s="376" t="str">
        <f>'New Development'!C44</f>
        <v/>
      </c>
      <c r="D440" s="39"/>
      <c r="E440" s="39"/>
      <c r="F440" s="39"/>
      <c r="G440" s="39"/>
      <c r="H440" s="39"/>
      <c r="I440" s="39"/>
      <c r="J440" s="390">
        <f>Defaults!J60</f>
        <v>4.5999999999999996</v>
      </c>
      <c r="K440" s="390">
        <f>Defaults!K60</f>
        <v>0.7</v>
      </c>
      <c r="L440" s="391">
        <f>Defaults!L60</f>
        <v>100</v>
      </c>
      <c r="M440" s="401">
        <f>Defaults!M60</f>
        <v>39</v>
      </c>
      <c r="N440" s="401">
        <f>Calculations!J40</f>
        <v>0</v>
      </c>
      <c r="O440" s="392">
        <f>'New Development'!$D44*J440</f>
        <v>0</v>
      </c>
      <c r="P440" s="392">
        <f>'New Development'!$D44*K440</f>
        <v>0</v>
      </c>
      <c r="Q440" s="392">
        <f>'New Development'!$D44*L440</f>
        <v>0</v>
      </c>
      <c r="R440" s="392">
        <f>'New Development'!$D44*M440</f>
        <v>0</v>
      </c>
      <c r="S440" s="404">
        <f>N440*'New Development'!D44/12</f>
        <v>0</v>
      </c>
    </row>
    <row r="441" spans="2:19" x14ac:dyDescent="0.2">
      <c r="B441" s="375" t="str">
        <f>'New Development'!B45</f>
        <v>Rural</v>
      </c>
      <c r="C441" s="376" t="str">
        <f>'New Development'!C45</f>
        <v/>
      </c>
      <c r="D441" s="39"/>
      <c r="E441" s="39"/>
      <c r="F441" s="39"/>
      <c r="G441" s="39"/>
      <c r="H441" s="39"/>
      <c r="I441" s="39"/>
      <c r="J441" s="390">
        <f>Defaults!J61</f>
        <v>4.5999999999999996</v>
      </c>
      <c r="K441" s="390">
        <f>Defaults!K61</f>
        <v>0.7</v>
      </c>
      <c r="L441" s="391">
        <f>Defaults!L61</f>
        <v>100</v>
      </c>
      <c r="M441" s="401">
        <f>Defaults!M61</f>
        <v>39</v>
      </c>
      <c r="N441" s="401">
        <f>Calculations!J41</f>
        <v>0</v>
      </c>
      <c r="O441" s="392">
        <f>'New Development'!$D45*J441</f>
        <v>0</v>
      </c>
      <c r="P441" s="392">
        <f>'New Development'!$D45*K441</f>
        <v>0</v>
      </c>
      <c r="Q441" s="392">
        <f>'New Development'!$D45*L441</f>
        <v>0</v>
      </c>
      <c r="R441" s="392">
        <f>'New Development'!$D45*M441</f>
        <v>0</v>
      </c>
      <c r="S441" s="404">
        <f>N441*'New Development'!D45/12</f>
        <v>0</v>
      </c>
    </row>
    <row r="442" spans="2:19" x14ac:dyDescent="0.2">
      <c r="B442" s="375" t="str">
        <f>'New Development'!B46</f>
        <v>Rural</v>
      </c>
      <c r="C442" s="376" t="str">
        <f>'New Development'!C46</f>
        <v/>
      </c>
      <c r="D442" s="39"/>
      <c r="E442" s="39"/>
      <c r="F442" s="39"/>
      <c r="G442" s="39"/>
      <c r="H442" s="39"/>
      <c r="I442" s="39"/>
      <c r="J442" s="390">
        <f>Defaults!J62</f>
        <v>4.5999999999999996</v>
      </c>
      <c r="K442" s="390">
        <f>Defaults!K62</f>
        <v>0.7</v>
      </c>
      <c r="L442" s="391">
        <f>Defaults!L62</f>
        <v>100</v>
      </c>
      <c r="M442" s="401">
        <f>Defaults!M62</f>
        <v>39</v>
      </c>
      <c r="N442" s="401">
        <f>Calculations!J42</f>
        <v>0</v>
      </c>
      <c r="O442" s="392">
        <f>'New Development'!$D46*J442</f>
        <v>0</v>
      </c>
      <c r="P442" s="392">
        <f>'New Development'!$D46*K442</f>
        <v>0</v>
      </c>
      <c r="Q442" s="392">
        <f>'New Development'!$D46*L442</f>
        <v>0</v>
      </c>
      <c r="R442" s="392">
        <f>'New Development'!$D46*M442</f>
        <v>0</v>
      </c>
      <c r="S442" s="404">
        <f>N442*'New Development'!D46/12</f>
        <v>0</v>
      </c>
    </row>
    <row r="443" spans="2:19" x14ac:dyDescent="0.2">
      <c r="B443" s="375" t="str">
        <f>'New Development'!B47</f>
        <v>Rural</v>
      </c>
      <c r="C443" s="376" t="str">
        <f>'New Development'!C47</f>
        <v/>
      </c>
      <c r="D443" s="39"/>
      <c r="E443" s="39"/>
      <c r="F443" s="39"/>
      <c r="G443" s="39"/>
      <c r="H443" s="39"/>
      <c r="I443" s="39"/>
      <c r="J443" s="390">
        <f>Defaults!J63</f>
        <v>4.5999999999999996</v>
      </c>
      <c r="K443" s="390">
        <f>Defaults!K63</f>
        <v>0.7</v>
      </c>
      <c r="L443" s="391">
        <f>Defaults!L63</f>
        <v>100</v>
      </c>
      <c r="M443" s="401">
        <f>Defaults!M63</f>
        <v>39</v>
      </c>
      <c r="N443" s="401">
        <f>Calculations!J43</f>
        <v>0</v>
      </c>
      <c r="O443" s="392">
        <f>'New Development'!$D47*J443</f>
        <v>0</v>
      </c>
      <c r="P443" s="392">
        <f>'New Development'!$D47*K443</f>
        <v>0</v>
      </c>
      <c r="Q443" s="392">
        <f>'New Development'!$D47*L443</f>
        <v>0</v>
      </c>
      <c r="R443" s="392">
        <f>'New Development'!$D47*M443</f>
        <v>0</v>
      </c>
      <c r="S443" s="404">
        <f>N443*'New Development'!D47/12</f>
        <v>0</v>
      </c>
    </row>
    <row r="444" spans="2:19" x14ac:dyDescent="0.2">
      <c r="B444" s="375" t="str">
        <f>'New Development'!B48</f>
        <v>Rural</v>
      </c>
      <c r="C444" s="376" t="str">
        <f>'New Development'!C48</f>
        <v/>
      </c>
      <c r="D444" s="39"/>
      <c r="E444" s="39"/>
      <c r="F444" s="39"/>
      <c r="G444" s="39"/>
      <c r="H444" s="39"/>
      <c r="I444" s="39"/>
      <c r="J444" s="390">
        <f>Defaults!J64</f>
        <v>4.5999999999999996</v>
      </c>
      <c r="K444" s="390">
        <f>Defaults!K64</f>
        <v>0.7</v>
      </c>
      <c r="L444" s="391">
        <f>Defaults!L64</f>
        <v>100</v>
      </c>
      <c r="M444" s="401">
        <f>Defaults!M64</f>
        <v>39</v>
      </c>
      <c r="N444" s="401">
        <f>Calculations!J44</f>
        <v>0</v>
      </c>
      <c r="O444" s="392">
        <f>'New Development'!$D48*J444</f>
        <v>0</v>
      </c>
      <c r="P444" s="392">
        <f>'New Development'!$D48*K444</f>
        <v>0</v>
      </c>
      <c r="Q444" s="392">
        <f>'New Development'!$D48*L444</f>
        <v>0</v>
      </c>
      <c r="R444" s="392">
        <f>'New Development'!$D48*M444</f>
        <v>0</v>
      </c>
      <c r="S444" s="404">
        <f>N444*'New Development'!D48/12</f>
        <v>0</v>
      </c>
    </row>
    <row r="445" spans="2:19" x14ac:dyDescent="0.2">
      <c r="B445" s="375" t="str">
        <f>'New Development'!B50</f>
        <v>Active Construction</v>
      </c>
      <c r="C445" s="376" t="str">
        <f>'New Development'!C50</f>
        <v>Active Construction</v>
      </c>
      <c r="D445" s="39"/>
      <c r="E445" s="39"/>
      <c r="F445" s="39"/>
      <c r="G445" s="39"/>
      <c r="H445" s="39"/>
      <c r="I445" s="39"/>
      <c r="J445" s="390">
        <f>Defaults!J66</f>
        <v>0</v>
      </c>
      <c r="K445" s="390">
        <f>Defaults!K66</f>
        <v>0</v>
      </c>
      <c r="L445" s="391">
        <f>Defaults!L66</f>
        <v>0</v>
      </c>
      <c r="M445" s="401">
        <f>Defaults!M66</f>
        <v>0</v>
      </c>
      <c r="N445" s="401">
        <f>Calculations!J46</f>
        <v>0</v>
      </c>
      <c r="O445" s="392">
        <f>'New Development'!$D50*J445</f>
        <v>0</v>
      </c>
      <c r="P445" s="392">
        <f>'New Development'!$D50*K445</f>
        <v>0</v>
      </c>
      <c r="Q445" s="392">
        <f>'New Development'!$D50*L445</f>
        <v>0</v>
      </c>
      <c r="R445" s="392">
        <f>'New Development'!$D50*M445</f>
        <v>0</v>
      </c>
      <c r="S445" s="404">
        <f>N445*'New Development'!D50/12</f>
        <v>0</v>
      </c>
    </row>
    <row r="446" spans="2:19" ht="13.5" thickBot="1" x14ac:dyDescent="0.25">
      <c r="B446" s="173"/>
      <c r="C446" s="397"/>
      <c r="D446" s="406">
        <f>(SUMPRODUCT('New Development'!D9:D33,D405:D429)+Calculations!C50)/Sources!D71</f>
        <v>10</v>
      </c>
      <c r="E446" s="53"/>
      <c r="F446" s="53"/>
      <c r="G446" s="53"/>
      <c r="H446" s="53"/>
      <c r="I446" s="53"/>
      <c r="J446" s="53"/>
      <c r="K446" s="53"/>
      <c r="L446" s="53"/>
      <c r="M446" s="53"/>
      <c r="N446" s="53"/>
      <c r="O446" s="53"/>
      <c r="P446" s="53"/>
      <c r="Q446" s="53"/>
      <c r="R446" s="53"/>
      <c r="S446" s="407"/>
    </row>
    <row r="447" spans="2:19" ht="13.5" thickBot="1" x14ac:dyDescent="0.25">
      <c r="B447" s="1384" t="s">
        <v>470</v>
      </c>
      <c r="C447" s="1385"/>
    </row>
    <row r="453" spans="4:4" x14ac:dyDescent="0.2">
      <c r="D453" s="894"/>
    </row>
    <row r="1048575" spans="31:31" x14ac:dyDescent="0.2">
      <c r="AE1048575" s="898"/>
    </row>
  </sheetData>
  <sheetProtection selectLockedCells="1"/>
  <mergeCells count="46">
    <mergeCell ref="B1:J1"/>
    <mergeCell ref="B63:J63"/>
    <mergeCell ref="B140:J140"/>
    <mergeCell ref="B234:J234"/>
    <mergeCell ref="B126:D126"/>
    <mergeCell ref="C185:D185"/>
    <mergeCell ref="E185:F185"/>
    <mergeCell ref="C229:D229"/>
    <mergeCell ref="B194:J194"/>
    <mergeCell ref="H2:I2"/>
    <mergeCell ref="B54:B56"/>
    <mergeCell ref="H196:J197"/>
    <mergeCell ref="B3:C3"/>
    <mergeCell ref="D2:G2"/>
    <mergeCell ref="B196:B198"/>
    <mergeCell ref="E148:F148"/>
    <mergeCell ref="W308:AD308"/>
    <mergeCell ref="W309:Z309"/>
    <mergeCell ref="AA309:AA310"/>
    <mergeCell ref="AB309:AD309"/>
    <mergeCell ref="I309:N309"/>
    <mergeCell ref="O308:V308"/>
    <mergeCell ref="O309:R309"/>
    <mergeCell ref="S309:S310"/>
    <mergeCell ref="T309:V309"/>
    <mergeCell ref="B447:C447"/>
    <mergeCell ref="B403:B404"/>
    <mergeCell ref="C403:C404"/>
    <mergeCell ref="B347:E347"/>
    <mergeCell ref="C352:E352"/>
    <mergeCell ref="B352:B353"/>
    <mergeCell ref="B402:S402"/>
    <mergeCell ref="S403:S404"/>
    <mergeCell ref="F403:I403"/>
    <mergeCell ref="J403:M403"/>
    <mergeCell ref="O403:R403"/>
    <mergeCell ref="C54:F54"/>
    <mergeCell ref="G54:T54"/>
    <mergeCell ref="B306:D306"/>
    <mergeCell ref="C309:G309"/>
    <mergeCell ref="B282:C282"/>
    <mergeCell ref="C196:C198"/>
    <mergeCell ref="D196:G197"/>
    <mergeCell ref="B261:D261"/>
    <mergeCell ref="E243:F243"/>
    <mergeCell ref="B236:C236"/>
  </mergeCells>
  <conditionalFormatting sqref="C360:C361">
    <cfRule type="cellIs" dxfId="4" priority="17" stopIfTrue="1" operator="equal">
      <formula>"N/A"</formula>
    </cfRule>
  </conditionalFormatting>
  <conditionalFormatting sqref="D366:G366">
    <cfRule type="cellIs" dxfId="3" priority="16" stopIfTrue="1" operator="equal">
      <formula>"Enter Value"</formula>
    </cfRule>
  </conditionalFormatting>
  <conditionalFormatting sqref="H316:H344 O345:V345 H312:N313 I316:N345">
    <cfRule type="cellIs" dxfId="2" priority="7" stopIfTrue="1" operator="lessThan">
      <formula>0</formula>
    </cfRule>
    <cfRule type="cellIs" priority="8" stopIfTrue="1" operator="equal">
      <formula>#REF!</formula>
    </cfRule>
  </conditionalFormatting>
  <conditionalFormatting sqref="O312:V313 O316:V344">
    <cfRule type="cellIs" dxfId="1" priority="3" stopIfTrue="1" operator="equal">
      <formula>0</formula>
    </cfRule>
    <cfRule type="cellIs" dxfId="0" priority="4" stopIfTrue="1" operator="equal">
      <formula>"Enter Value"</formula>
    </cfRule>
  </conditionalFormatting>
  <dataValidations count="5">
    <dataValidation allowBlank="1" showErrorMessage="1" promptTitle="hello" prompt="don't put in a dumb number" sqref="C400:E400 C370:C373 D370:D374 E370:E378 C396:E396" xr:uid="{00000000-0002-0000-0800-000000000000}"/>
    <dataValidation type="list" allowBlank="1" showInputMessage="1" showErrorMessage="1" sqref="B314" xr:uid="{00000000-0002-0000-0800-000001000000}">
      <formula1>Practices</formula1>
    </dataValidation>
    <dataValidation allowBlank="1" showInputMessage="1" showErrorMessage="1" prompt="Do not enter data in grey cells in this section. Either educational data in &quot;Lawn Care Education or &quot;Residential Disconnection&quot; or enter the practice directly in green cells below" sqref="B312:B313" xr:uid="{00000000-0002-0000-0800-000002000000}"/>
    <dataValidation allowBlank="1" showInputMessage="1" showErrorMessage="1" prompt="Fraction of watershed area treated by the buffer_x000a_" sqref="C262 C226" xr:uid="{00000000-0002-0000-0800-000003000000}"/>
    <dataValidation allowBlank="1" showInputMessage="1" showErrorMessage="1" prompt="Treatability:_x000a_Fraction of runoff-producing area captured by stormwater treatment practices." sqref="B219:B220 B227" xr:uid="{00000000-0002-0000-0800-000004000000}"/>
  </dataValidations>
  <pageMargins left="0.7" right="0.7" top="0.75" bottom="0.75" header="0.3" footer="0.3"/>
  <pageSetup orientation="portrait" r:id="rId1"/>
  <ignoredErrors>
    <ignoredError sqref="C54 C55:T55 G54"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24</vt:i4>
      </vt:variant>
    </vt:vector>
  </HeadingPairs>
  <TitlesOfParts>
    <vt:vector size="33" baseType="lpstr">
      <vt:lpstr>Introduction</vt:lpstr>
      <vt:lpstr>Sources</vt:lpstr>
      <vt:lpstr>Existing Practices</vt:lpstr>
      <vt:lpstr>Future Practices</vt:lpstr>
      <vt:lpstr>New Development</vt:lpstr>
      <vt:lpstr>Results</vt:lpstr>
      <vt:lpstr>Results - Unlocked</vt:lpstr>
      <vt:lpstr>Defaults</vt:lpstr>
      <vt:lpstr>Calculations</vt:lpstr>
      <vt:lpstr>BMPTypes</vt:lpstr>
      <vt:lpstr>BMPTypes_2</vt:lpstr>
      <vt:lpstr>Channel_Erosion_Assessment_Options</vt:lpstr>
      <vt:lpstr>Depth</vt:lpstr>
      <vt:lpstr>DesignDiscountFactors</vt:lpstr>
      <vt:lpstr>MaintenanceDiscountFactors</vt:lpstr>
      <vt:lpstr>OnSite_Density_Options</vt:lpstr>
      <vt:lpstr>Onsite_Groundwater_Depth_Options</vt:lpstr>
      <vt:lpstr>Onsite_Soil_Texture_Options</vt:lpstr>
      <vt:lpstr>OnSite_System_Management_Options</vt:lpstr>
      <vt:lpstr>OnSiteSystems</vt:lpstr>
      <vt:lpstr>Retrofit_Design</vt:lpstr>
      <vt:lpstr>Retrofit_Maintenance</vt:lpstr>
      <vt:lpstr>RetrofitWQv</vt:lpstr>
      <vt:lpstr>RF_Design</vt:lpstr>
      <vt:lpstr>RF_Maintenance</vt:lpstr>
      <vt:lpstr>RF_WQv</vt:lpstr>
      <vt:lpstr>Soils</vt:lpstr>
      <vt:lpstr>StreamRestorationOptions</vt:lpstr>
      <vt:lpstr>Street_Sweeping_Frequency_Options</vt:lpstr>
      <vt:lpstr>TurfManagementOptions</vt:lpstr>
      <vt:lpstr>UrbanChannelErosionOptions</vt:lpstr>
      <vt:lpstr>UrbanChannelErosionTable</vt:lpstr>
      <vt:lpstr>WaterQualityOptions</vt:lpstr>
    </vt:vector>
  </TitlesOfParts>
  <Company>cwp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Kitchell</dc:creator>
  <cp:lastModifiedBy>Deb Caraco</cp:lastModifiedBy>
  <cp:lastPrinted>2012-04-25T19:26:22Z</cp:lastPrinted>
  <dcterms:created xsi:type="dcterms:W3CDTF">2010-05-28T17:32:57Z</dcterms:created>
  <dcterms:modified xsi:type="dcterms:W3CDTF">2020-05-18T21:11:52Z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1290153</vt:lpwstr>
  </property>
  <property fmtid="{D5CDD505-2E9C-101B-9397-08002B2CF9AE}" pid="3" name="NXPowerLiteSettings">
    <vt:lpwstr>F7000400038000</vt:lpwstr>
  </property>
  <property fmtid="{D5CDD505-2E9C-101B-9397-08002B2CF9AE}" pid="4" name="NXPowerLiteVersion">
    <vt:lpwstr>D6.0.7</vt:lpwstr>
  </property>
</Properties>
</file>